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go\Downloads\"/>
    </mc:Choice>
  </mc:AlternateContent>
  <xr:revisionPtr revIDLastSave="0" documentId="13_ncr:1_{3F1E794D-0163-49FE-B7C8-18F4EB05B5BC}" xr6:coauthVersionLast="47" xr6:coauthVersionMax="47" xr10:uidLastSave="{00000000-0000-0000-0000-000000000000}"/>
  <bookViews>
    <workbookView xWindow="6520" yWindow="2040" windowWidth="28800" windowHeight="15410" tabRatio="810" firstSheet="1" activeTab="6" xr2:uid="{00000000-000D-0000-FFFF-FFFF00000000}"/>
  </bookViews>
  <sheets>
    <sheet name="GLAC" sheetId="1" state="hidden" r:id="rId1"/>
    <sheet name="Intro" sheetId="2" r:id="rId2"/>
    <sheet name="Cover" sheetId="3" r:id="rId3"/>
    <sheet name="SCH00A" sheetId="4" r:id="rId4"/>
    <sheet name="SCH00" sheetId="5" r:id="rId5"/>
    <sheet name="Room_SCH01" sheetId="6" r:id="rId6"/>
    <sheet name="FO" sheetId="7" r:id="rId7"/>
    <sheet name="HK" sheetId="8" r:id="rId8"/>
    <sheet name="Other_SCH09" sheetId="9" r:id="rId9"/>
    <sheet name="Mini Bar_SCH02" sheetId="10" r:id="rId10"/>
    <sheet name="Tel_SCH03" sheetId="11" r:id="rId11"/>
    <sheet name="Lau_SCH04" sheetId="12" r:id="rId12"/>
    <sheet name="SCH05" sheetId="13" r:id="rId13"/>
    <sheet name="Sheet2" sheetId="36" r:id="rId14"/>
    <sheet name="The Kitchen" sheetId="14" r:id="rId15"/>
    <sheet name="MK" sheetId="15" r:id="rId16"/>
    <sheet name="Sassi" sheetId="16" r:id="rId17"/>
    <sheet name="Room Service" sheetId="17" r:id="rId18"/>
    <sheet name="Mellow" sheetId="18" r:id="rId19"/>
    <sheet name="Pool" sheetId="19" r:id="rId20"/>
    <sheet name="Banquet" sheetId="20" r:id="rId21"/>
    <sheet name="Spa_SCH06" sheetId="21" r:id="rId22"/>
    <sheet name="AG_SCH11" sheetId="22" r:id="rId23"/>
    <sheet name="AG" sheetId="23" r:id="rId24"/>
    <sheet name="AC" sheetId="24" r:id="rId25"/>
    <sheet name="HR_SCH12" sheetId="25" r:id="rId26"/>
    <sheet name="SM_SCH13" sheetId="26" r:id="rId27"/>
    <sheet name="RM_SCH14" sheetId="27" r:id="rId28"/>
    <sheet name="Add&amp;Deduct" sheetId="28" r:id="rId29"/>
    <sheet name="Sheet1" sheetId="29" r:id="rId30"/>
    <sheet name="SCH27" sheetId="31" r:id="rId31"/>
    <sheet name="BS" sheetId="32" r:id="rId32"/>
    <sheet name="BSDetail" sheetId="33" r:id="rId33"/>
    <sheet name="BSDetail1" sheetId="34" r:id="rId34"/>
    <sheet name="AspenMacro" sheetId="35" state="hidden" r:id="rId35"/>
  </sheets>
  <definedNames>
    <definedName name="_xlfn_BAHTTEXT">none</definedName>
    <definedName name="_xlfn_IFERROR">none</definedName>
    <definedName name="_xlfn_SINGLE">none</definedName>
    <definedName name="DB">Intro!$D$15:$D$16</definedName>
    <definedName name="Excel_BuiltIn__FilterDatabase" localSheetId="8">Other_SCH09!$A$1:$A$4</definedName>
    <definedName name="Excel_BuiltIn__FilterDatabase" localSheetId="10">Tel_SCH03!$A$1:$A$4</definedName>
    <definedName name="month">#REF!</definedName>
    <definedName name="PRD">Intro!$D$13</definedName>
    <definedName name="_xlnm.Print_Area" localSheetId="24">AC!$A$1:$Q$60</definedName>
    <definedName name="_xlnm.Print_Area" localSheetId="28">'Add&amp;Deduct'!$A$1:$Q$18</definedName>
    <definedName name="_xlnm.Print_Area" localSheetId="23">AG!$A$1:$Q$62</definedName>
    <definedName name="_xlnm.Print_Area" localSheetId="22">AG_SCH11!$A$1:$Q$70</definedName>
    <definedName name="_xlnm.Print_Area" localSheetId="20">Banquet!$A$10:$Q$71</definedName>
    <definedName name="_xlnm.Print_Area" localSheetId="31">BS!$B$1:$G$92</definedName>
    <definedName name="_xlnm.Print_Area" localSheetId="32">BSDetail!$B$1:$F$125</definedName>
    <definedName name="_xlnm.Print_Area" localSheetId="33">BSDetail1!$B$2:$F$136</definedName>
    <definedName name="_xlnm.Print_Area" localSheetId="6">FO!$A$9:$Q$69</definedName>
    <definedName name="_xlnm.Print_Area" localSheetId="7">HK!$A$9:$Q$44</definedName>
    <definedName name="_xlnm.Print_Area" localSheetId="25">HR_SCH12!$A$1:$Q$63</definedName>
    <definedName name="_xlnm.Print_Area" localSheetId="11">Lau_SCH04!$A$9:$Q$47</definedName>
    <definedName name="_xlnm.Print_Area" localSheetId="18">Mellow!$A$10:$Q$69</definedName>
    <definedName name="_xlnm.Print_Area" localSheetId="9">'Mini Bar_SCH02'!$A$9:$Q$44</definedName>
    <definedName name="_xlnm.Print_Area" localSheetId="15">MK!$A$30:$Q$68</definedName>
    <definedName name="_xlnm.Print_Area" localSheetId="8">Other_SCH09!$A$1:$R$41</definedName>
    <definedName name="_xlnm.Print_Area" localSheetId="19">Pool!$A$10:$Q$69</definedName>
    <definedName name="_xlnm.Print_Area" localSheetId="27">RM_SCH14!$A$1:$Q$89</definedName>
    <definedName name="_xlnm.Print_Area" localSheetId="17">'Room Service'!$A$10:$Q$59</definedName>
    <definedName name="_xlnm.Print_Area" localSheetId="5">Room_SCH01!$A$1:$O$101</definedName>
    <definedName name="_xlnm.Print_Area" localSheetId="16">Sassi!$A$10:$Q$69</definedName>
    <definedName name="_xlnm.Print_Area" localSheetId="4">SCH00!$A$1:$P$101</definedName>
    <definedName name="_xlnm.Print_Area" localSheetId="3">SCH00A!$A$1:$R$47</definedName>
    <definedName name="_xlnm.Print_Area" localSheetId="12">'SCH05'!$A$10:$O$103</definedName>
    <definedName name="_xlnm.Print_Area" localSheetId="30">'SCH27'!$A$9:$Q$16</definedName>
    <definedName name="_xlnm.Print_Area" localSheetId="26">SM_SCH13!$A$1:$Q$72</definedName>
    <definedName name="_xlnm.Print_Area" localSheetId="21">Spa_SCH06!$A$1:$Q$65</definedName>
    <definedName name="_xlnm.Print_Area" localSheetId="10">Tel_SCH03!$A$9:$Q$46</definedName>
    <definedName name="_xlnm.Print_Area" localSheetId="14">'The Kitchen'!$A$10:$Q$73</definedName>
    <definedName name="Print_Area_MI">#REF!</definedName>
    <definedName name="_xlnm.Print_Titles" localSheetId="24">AC!$1:$9,AC!$K:$K</definedName>
    <definedName name="_xlnm.Print_Titles" localSheetId="28">'Add&amp;Deduct'!$1:$7,'Add&amp;Deduct'!$K:$K</definedName>
    <definedName name="_xlnm.Print_Titles" localSheetId="23">AG!$1:$9,AG!$K:$K</definedName>
    <definedName name="_xlnm.Print_Titles" localSheetId="22">AG_SCH11!$1:$9,AG_SCH11!$K:$K</definedName>
    <definedName name="_xlnm.Print_Titles" localSheetId="20">Banquet!$1:$9,Banquet!$K:$K</definedName>
    <definedName name="_xlnm.Print_Titles" localSheetId="32">BSDetail!$2:$5</definedName>
    <definedName name="_xlnm.Print_Titles" localSheetId="33">BSDetail1!$2:$5</definedName>
    <definedName name="_xlnm.Print_Titles" localSheetId="6">FO!$1:$8</definedName>
    <definedName name="_xlnm.Print_Titles" localSheetId="0">GLAC!$7:$7</definedName>
    <definedName name="_xlnm.Print_Titles" localSheetId="7">HK!$1:$8</definedName>
    <definedName name="_xlnm.Print_Titles" localSheetId="25">HR_SCH12!$1:$8</definedName>
    <definedName name="_xlnm.Print_Titles" localSheetId="11">Lau_SCH04!$1:$8,Lau_SCH04!$K:$K</definedName>
    <definedName name="_xlnm.Print_Titles" localSheetId="18">Mellow!$1:$9,Mellow!$K:$K</definedName>
    <definedName name="_xlnm.Print_Titles" localSheetId="9">'Mini Bar_SCH02'!$1:$8</definedName>
    <definedName name="_xlnm.Print_Titles" localSheetId="15">MK!$1:$9,MK!$K:$K</definedName>
    <definedName name="_xlnm.Print_Titles" localSheetId="8">Other_SCH09!$1:$8,Other_SCH09!$L:$L</definedName>
    <definedName name="_xlnm.Print_Titles" localSheetId="19">Pool!$1:$9,Pool!$K:$K</definedName>
    <definedName name="_xlnm.Print_Titles" localSheetId="27">RM_SCH14!$1:$8,RM_SCH14!$K:$K</definedName>
    <definedName name="_xlnm.Print_Titles" localSheetId="17">'Room Service'!$1:$9,'Room Service'!$K:$K</definedName>
    <definedName name="_xlnm.Print_Titles" localSheetId="5">Room_SCH01!$1:$8,Room_SCH01!$I:$I</definedName>
    <definedName name="_xlnm.Print_Titles" localSheetId="16">Sassi!$1:$9,Sassi!$K:$K</definedName>
    <definedName name="_xlnm.Print_Titles" localSheetId="4">SCH00!$1:$8</definedName>
    <definedName name="_xlnm.Print_Titles" localSheetId="12">'SCH05'!$1:$9,'SCH05'!$I:$I</definedName>
    <definedName name="_xlnm.Print_Titles" localSheetId="30">'SCH27'!$1:$8,'SCH27'!$J:$J</definedName>
    <definedName name="_xlnm.Print_Titles" localSheetId="26">SM_SCH13!$1:$8,SM_SCH13!$K:$K</definedName>
    <definedName name="_xlnm.Print_Titles" localSheetId="10">Tel_SCH03!$1:$8</definedName>
    <definedName name="_xlnm.Print_Titles" localSheetId="14">'The Kitchen'!$1:$9,'The Kitchen'!$K:$K</definedName>
    <definedName name="RV">Intro!$D$17</definedName>
    <definedName name="YR">Intro!$D$14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7" l="1"/>
  <c r="R1" i="7"/>
  <c r="A4" i="7"/>
  <c r="I10" i="7"/>
  <c r="T10" i="7"/>
  <c r="A10" i="7"/>
  <c r="B10" i="7"/>
  <c r="E10" i="7"/>
  <c r="C10" i="7"/>
  <c r="D10" i="7"/>
  <c r="F10" i="7"/>
  <c r="G10" i="7"/>
  <c r="I11" i="7"/>
  <c r="I12" i="7"/>
  <c r="I13" i="7"/>
  <c r="I14" i="7"/>
  <c r="I15" i="7"/>
  <c r="I16" i="7"/>
  <c r="I17" i="7"/>
  <c r="I18" i="7"/>
  <c r="I19" i="7"/>
  <c r="I20" i="7"/>
  <c r="I21" i="7"/>
  <c r="J10" i="7"/>
  <c r="L10" i="7"/>
  <c r="L11" i="7"/>
  <c r="L12" i="7"/>
  <c r="L13" i="7"/>
  <c r="L14" i="7"/>
  <c r="L15" i="7"/>
  <c r="L16" i="7"/>
  <c r="L17" i="7"/>
  <c r="L18" i="7"/>
  <c r="L19" i="7"/>
  <c r="L20" i="7"/>
  <c r="L21" i="7"/>
  <c r="M10" i="7"/>
  <c r="U10" i="7"/>
  <c r="N10" i="7"/>
  <c r="O10" i="7"/>
  <c r="V10" i="7"/>
  <c r="P10" i="7"/>
  <c r="Q10" i="7"/>
  <c r="S10" i="7"/>
  <c r="X10" i="7"/>
  <c r="Y10" i="7"/>
  <c r="Z10" i="7"/>
  <c r="T11" i="7"/>
  <c r="A11" i="7"/>
  <c r="B11" i="7"/>
  <c r="E11" i="7"/>
  <c r="C11" i="7"/>
  <c r="D11" i="7"/>
  <c r="F11" i="7"/>
  <c r="G11" i="7"/>
  <c r="J11" i="7"/>
  <c r="M11" i="7"/>
  <c r="U11" i="7"/>
  <c r="N11" i="7"/>
  <c r="O11" i="7"/>
  <c r="V11" i="7"/>
  <c r="P11" i="7"/>
  <c r="Q11" i="7"/>
  <c r="S11" i="7"/>
  <c r="X11" i="7"/>
  <c r="Y11" i="7"/>
  <c r="Z11" i="7"/>
  <c r="T12" i="7"/>
  <c r="A12" i="7"/>
  <c r="B12" i="7"/>
  <c r="E12" i="7"/>
  <c r="C12" i="7"/>
  <c r="D12" i="7"/>
  <c r="F12" i="7"/>
  <c r="G12" i="7"/>
  <c r="J12" i="7"/>
  <c r="M12" i="7"/>
  <c r="U12" i="7"/>
  <c r="N12" i="7"/>
  <c r="O12" i="7"/>
  <c r="V12" i="7"/>
  <c r="P12" i="7"/>
  <c r="Q12" i="7"/>
  <c r="S12" i="7"/>
  <c r="X12" i="7"/>
  <c r="Y12" i="7"/>
  <c r="Z12" i="7"/>
  <c r="T13" i="7"/>
  <c r="A13" i="7"/>
  <c r="B13" i="7"/>
  <c r="E13" i="7"/>
  <c r="C13" i="7"/>
  <c r="D13" i="7"/>
  <c r="F13" i="7"/>
  <c r="G13" i="7"/>
  <c r="J13" i="7"/>
  <c r="M13" i="7"/>
  <c r="U13" i="7"/>
  <c r="N13" i="7"/>
  <c r="O13" i="7"/>
  <c r="V13" i="7"/>
  <c r="P13" i="7"/>
  <c r="Q13" i="7"/>
  <c r="S13" i="7"/>
  <c r="X13" i="7"/>
  <c r="Y13" i="7"/>
  <c r="Z13" i="7"/>
  <c r="T14" i="7"/>
  <c r="A14" i="7"/>
  <c r="B14" i="7"/>
  <c r="E14" i="7"/>
  <c r="C14" i="7"/>
  <c r="D14" i="7"/>
  <c r="F14" i="7"/>
  <c r="G14" i="7"/>
  <c r="J14" i="7"/>
  <c r="M14" i="7"/>
  <c r="U14" i="7"/>
  <c r="N14" i="7"/>
  <c r="O14" i="7"/>
  <c r="V14" i="7"/>
  <c r="P14" i="7"/>
  <c r="Q14" i="7"/>
  <c r="S14" i="7"/>
  <c r="X14" i="7"/>
  <c r="Y14" i="7"/>
  <c r="Z14" i="7"/>
  <c r="T15" i="7"/>
  <c r="A15" i="7"/>
  <c r="B15" i="7"/>
  <c r="E15" i="7"/>
  <c r="C15" i="7"/>
  <c r="D15" i="7"/>
  <c r="F15" i="7"/>
  <c r="G15" i="7"/>
  <c r="J15" i="7"/>
  <c r="M15" i="7"/>
  <c r="U15" i="7"/>
  <c r="N15" i="7"/>
  <c r="O15" i="7"/>
  <c r="V15" i="7"/>
  <c r="P15" i="7"/>
  <c r="Q15" i="7"/>
  <c r="S15" i="7"/>
  <c r="X15" i="7"/>
  <c r="Y15" i="7"/>
  <c r="Z15" i="7"/>
  <c r="T16" i="7"/>
  <c r="A16" i="7"/>
  <c r="B16" i="7"/>
  <c r="E16" i="7"/>
  <c r="C16" i="7"/>
  <c r="D16" i="7"/>
  <c r="F16" i="7"/>
  <c r="G16" i="7"/>
  <c r="J16" i="7"/>
  <c r="M16" i="7"/>
  <c r="U16" i="7"/>
  <c r="N16" i="7"/>
  <c r="O16" i="7"/>
  <c r="V16" i="7"/>
  <c r="P16" i="7"/>
  <c r="Q16" i="7"/>
  <c r="S16" i="7"/>
  <c r="X16" i="7"/>
  <c r="Y16" i="7"/>
  <c r="Z16" i="7"/>
  <c r="T17" i="7"/>
  <c r="A17" i="7"/>
  <c r="B17" i="7"/>
  <c r="E17" i="7"/>
  <c r="C17" i="7"/>
  <c r="D17" i="7"/>
  <c r="F17" i="7"/>
  <c r="G17" i="7"/>
  <c r="J17" i="7"/>
  <c r="M17" i="7"/>
  <c r="U17" i="7"/>
  <c r="N17" i="7"/>
  <c r="O17" i="7"/>
  <c r="V17" i="7"/>
  <c r="P17" i="7"/>
  <c r="Q17" i="7"/>
  <c r="S17" i="7"/>
  <c r="X17" i="7"/>
  <c r="Y17" i="7"/>
  <c r="Z17" i="7"/>
  <c r="T18" i="7"/>
  <c r="A18" i="7"/>
  <c r="B18" i="7"/>
  <c r="E18" i="7"/>
  <c r="C18" i="7"/>
  <c r="D18" i="7"/>
  <c r="F18" i="7"/>
  <c r="G18" i="7"/>
  <c r="J18" i="7"/>
  <c r="M18" i="7"/>
  <c r="U18" i="7"/>
  <c r="N18" i="7"/>
  <c r="O18" i="7"/>
  <c r="V18" i="7"/>
  <c r="P18" i="7"/>
  <c r="Q18" i="7"/>
  <c r="S18" i="7"/>
  <c r="X18" i="7"/>
  <c r="Y18" i="7"/>
  <c r="Z18" i="7"/>
  <c r="T19" i="7"/>
  <c r="A19" i="7"/>
  <c r="B19" i="7"/>
  <c r="E19" i="7"/>
  <c r="C19" i="7"/>
  <c r="D19" i="7"/>
  <c r="F19" i="7"/>
  <c r="G19" i="7"/>
  <c r="J19" i="7"/>
  <c r="M19" i="7"/>
  <c r="U19" i="7"/>
  <c r="N19" i="7"/>
  <c r="O19" i="7"/>
  <c r="V19" i="7"/>
  <c r="P19" i="7"/>
  <c r="Q19" i="7"/>
  <c r="S19" i="7"/>
  <c r="X19" i="7"/>
  <c r="Y19" i="7"/>
  <c r="Z19" i="7"/>
  <c r="T20" i="7"/>
  <c r="A20" i="7"/>
  <c r="B20" i="7"/>
  <c r="E20" i="7"/>
  <c r="C20" i="7"/>
  <c r="D20" i="7"/>
  <c r="F20" i="7"/>
  <c r="G20" i="7"/>
  <c r="J20" i="7"/>
  <c r="M20" i="7"/>
  <c r="U20" i="7"/>
  <c r="N20" i="7"/>
  <c r="O20" i="7"/>
  <c r="V20" i="7"/>
  <c r="P20" i="7"/>
  <c r="Q20" i="7"/>
  <c r="S20" i="7"/>
  <c r="X20" i="7"/>
  <c r="Y20" i="7"/>
  <c r="Z20" i="7"/>
  <c r="A21" i="7"/>
  <c r="B21" i="7"/>
  <c r="E21" i="7"/>
  <c r="C21" i="7"/>
  <c r="D21" i="7"/>
  <c r="F21" i="7"/>
  <c r="G21" i="7"/>
  <c r="H21" i="7"/>
  <c r="J21" i="7"/>
  <c r="M21" i="7"/>
  <c r="N21" i="7"/>
  <c r="U21" i="7"/>
  <c r="O21" i="7"/>
  <c r="P21" i="7"/>
  <c r="Q21" i="7"/>
  <c r="S21" i="7"/>
  <c r="T21" i="7"/>
  <c r="V21" i="7"/>
  <c r="X21" i="7"/>
  <c r="Y21" i="7"/>
  <c r="Z21" i="7"/>
  <c r="I22" i="7"/>
  <c r="T22" i="7"/>
  <c r="A22" i="7"/>
  <c r="B22" i="7"/>
  <c r="E22" i="7"/>
  <c r="C22" i="7"/>
  <c r="D22" i="7"/>
  <c r="F22" i="7"/>
  <c r="G22" i="7"/>
  <c r="I23" i="7"/>
  <c r="I24" i="7"/>
  <c r="I26" i="7"/>
  <c r="J22" i="7"/>
  <c r="L22" i="7"/>
  <c r="L23" i="7"/>
  <c r="L24" i="7"/>
  <c r="L26" i="7"/>
  <c r="M22" i="7"/>
  <c r="U22" i="7"/>
  <c r="N22" i="7"/>
  <c r="O22" i="7"/>
  <c r="V22" i="7"/>
  <c r="P22" i="7"/>
  <c r="Q22" i="7"/>
  <c r="S22" i="7"/>
  <c r="X22" i="7"/>
  <c r="Y22" i="7"/>
  <c r="Z22" i="7"/>
  <c r="T23" i="7"/>
  <c r="A23" i="7"/>
  <c r="B23" i="7"/>
  <c r="E23" i="7"/>
  <c r="C23" i="7"/>
  <c r="D23" i="7"/>
  <c r="F23" i="7"/>
  <c r="G23" i="7"/>
  <c r="J23" i="7"/>
  <c r="M23" i="7"/>
  <c r="U23" i="7"/>
  <c r="N23" i="7"/>
  <c r="O23" i="7"/>
  <c r="V23" i="7"/>
  <c r="P23" i="7"/>
  <c r="Q23" i="7"/>
  <c r="S23" i="7"/>
  <c r="X23" i="7"/>
  <c r="Y23" i="7"/>
  <c r="Z23" i="7"/>
  <c r="T24" i="7"/>
  <c r="A24" i="7"/>
  <c r="B24" i="7"/>
  <c r="E24" i="7"/>
  <c r="C24" i="7"/>
  <c r="D24" i="7"/>
  <c r="H24" i="7"/>
  <c r="F24" i="7"/>
  <c r="G24" i="7"/>
  <c r="J24" i="7"/>
  <c r="M24" i="7"/>
  <c r="U24" i="7"/>
  <c r="N24" i="7"/>
  <c r="O24" i="7"/>
  <c r="V24" i="7"/>
  <c r="P24" i="7"/>
  <c r="Q24" i="7"/>
  <c r="S24" i="7"/>
  <c r="X24" i="7"/>
  <c r="Y24" i="7"/>
  <c r="Z24" i="7"/>
  <c r="A25" i="7"/>
  <c r="B25" i="7"/>
  <c r="C25" i="7"/>
  <c r="D25" i="7"/>
  <c r="F25" i="7"/>
  <c r="G25" i="7"/>
  <c r="J25" i="7"/>
  <c r="M25" i="7"/>
  <c r="N25" i="7"/>
  <c r="O25" i="7"/>
  <c r="P25" i="7"/>
  <c r="Q25" i="7"/>
  <c r="A26" i="7"/>
  <c r="B26" i="7"/>
  <c r="C26" i="7"/>
  <c r="D26" i="7"/>
  <c r="E26" i="7"/>
  <c r="F26" i="7"/>
  <c r="G26" i="7"/>
  <c r="H26" i="7"/>
  <c r="J26" i="7"/>
  <c r="M26" i="7"/>
  <c r="N26" i="7"/>
  <c r="U26" i="7"/>
  <c r="O26" i="7"/>
  <c r="P26" i="7"/>
  <c r="Q26" i="7"/>
  <c r="S26" i="7"/>
  <c r="T26" i="7"/>
  <c r="V26" i="7"/>
  <c r="X26" i="7"/>
  <c r="Y26" i="7"/>
  <c r="Z26" i="7"/>
  <c r="I27" i="7"/>
  <c r="T27" i="7"/>
  <c r="A27" i="7"/>
  <c r="B27" i="7"/>
  <c r="E27" i="7"/>
  <c r="C27" i="7"/>
  <c r="D27" i="7"/>
  <c r="F27" i="7"/>
  <c r="G27" i="7"/>
  <c r="J27" i="7"/>
  <c r="L27" i="7"/>
  <c r="M27" i="7"/>
  <c r="U27" i="7"/>
  <c r="N27" i="7"/>
  <c r="O27" i="7"/>
  <c r="V27" i="7"/>
  <c r="P27" i="7"/>
  <c r="Q27" i="7"/>
  <c r="S27" i="7"/>
  <c r="X27" i="7"/>
  <c r="Y27" i="7"/>
  <c r="Z27" i="7"/>
  <c r="A28" i="7"/>
  <c r="I28" i="7"/>
  <c r="B28" i="7"/>
  <c r="C28" i="7"/>
  <c r="D28" i="7"/>
  <c r="E28" i="7"/>
  <c r="F28" i="7"/>
  <c r="G28" i="7"/>
  <c r="H28" i="7"/>
  <c r="J28" i="7"/>
  <c r="L28" i="7"/>
  <c r="M28" i="7"/>
  <c r="N28" i="7"/>
  <c r="U28" i="7"/>
  <c r="O28" i="7"/>
  <c r="P28" i="7"/>
  <c r="Q28" i="7"/>
  <c r="S28" i="7"/>
  <c r="T28" i="7"/>
  <c r="V28" i="7"/>
  <c r="X28" i="7"/>
  <c r="Y28" i="7"/>
  <c r="Z28" i="7"/>
  <c r="I31" i="7"/>
  <c r="T31" i="7"/>
  <c r="A31" i="7"/>
  <c r="B31" i="7"/>
  <c r="E31" i="7"/>
  <c r="C31" i="7"/>
  <c r="D31" i="7"/>
  <c r="F31" i="7"/>
  <c r="G31" i="7"/>
  <c r="J31" i="7"/>
  <c r="L31" i="7"/>
  <c r="M31" i="7"/>
  <c r="U31" i="7"/>
  <c r="N31" i="7"/>
  <c r="O31" i="7"/>
  <c r="V31" i="7"/>
  <c r="P31" i="7"/>
  <c r="Q31" i="7"/>
  <c r="S31" i="7"/>
  <c r="X31" i="7"/>
  <c r="Y31" i="7"/>
  <c r="Z31" i="7"/>
  <c r="I32" i="7"/>
  <c r="T32" i="7"/>
  <c r="A32" i="7"/>
  <c r="B32" i="7"/>
  <c r="E32" i="7"/>
  <c r="C32" i="7"/>
  <c r="D32" i="7"/>
  <c r="F32" i="7"/>
  <c r="G32" i="7"/>
  <c r="J32" i="7"/>
  <c r="L32" i="7"/>
  <c r="M32" i="7"/>
  <c r="U32" i="7"/>
  <c r="N32" i="7"/>
  <c r="O32" i="7"/>
  <c r="V32" i="7"/>
  <c r="P32" i="7"/>
  <c r="Q32" i="7"/>
  <c r="S32" i="7"/>
  <c r="X32" i="7"/>
  <c r="Y32" i="7"/>
  <c r="Z32" i="7"/>
  <c r="A33" i="7"/>
  <c r="I33" i="7"/>
  <c r="B33" i="7"/>
  <c r="C33" i="7"/>
  <c r="D33" i="7"/>
  <c r="E33" i="7"/>
  <c r="F33" i="7"/>
  <c r="G33" i="7"/>
  <c r="H33" i="7"/>
  <c r="J33" i="7"/>
  <c r="L33" i="7"/>
  <c r="M33" i="7"/>
  <c r="N33" i="7"/>
  <c r="U33" i="7"/>
  <c r="O33" i="7"/>
  <c r="P33" i="7"/>
  <c r="Q33" i="7"/>
  <c r="S33" i="7"/>
  <c r="T33" i="7"/>
  <c r="V33" i="7"/>
  <c r="X33" i="7"/>
  <c r="Y33" i="7"/>
  <c r="Z33" i="7"/>
  <c r="I36" i="7"/>
  <c r="T36" i="7"/>
  <c r="A36" i="7"/>
  <c r="B36" i="7"/>
  <c r="E36" i="7"/>
  <c r="C36" i="7"/>
  <c r="D36" i="7"/>
  <c r="F36" i="7"/>
  <c r="G36" i="7"/>
  <c r="J36" i="7"/>
  <c r="L36" i="7"/>
  <c r="M36" i="7"/>
  <c r="U36" i="7"/>
  <c r="N36" i="7"/>
  <c r="O36" i="7"/>
  <c r="V36" i="7"/>
  <c r="P36" i="7"/>
  <c r="Q36" i="7"/>
  <c r="S36" i="7"/>
  <c r="X36" i="7"/>
  <c r="Y36" i="7"/>
  <c r="Z36" i="7"/>
  <c r="I37" i="7"/>
  <c r="T37" i="7"/>
  <c r="A37" i="7"/>
  <c r="B37" i="7"/>
  <c r="E37" i="7"/>
  <c r="C37" i="7"/>
  <c r="D37" i="7"/>
  <c r="F37" i="7"/>
  <c r="G37" i="7"/>
  <c r="J37" i="7"/>
  <c r="L37" i="7"/>
  <c r="M37" i="7"/>
  <c r="U37" i="7"/>
  <c r="N37" i="7"/>
  <c r="O37" i="7"/>
  <c r="V37" i="7"/>
  <c r="P37" i="7"/>
  <c r="Q37" i="7"/>
  <c r="S37" i="7"/>
  <c r="X37" i="7"/>
  <c r="Y37" i="7"/>
  <c r="Z37" i="7"/>
  <c r="I38" i="7"/>
  <c r="T38" i="7"/>
  <c r="A38" i="7"/>
  <c r="B38" i="7"/>
  <c r="E38" i="7"/>
  <c r="C38" i="7"/>
  <c r="D38" i="7"/>
  <c r="F38" i="7"/>
  <c r="G38" i="7"/>
  <c r="J38" i="7"/>
  <c r="L38" i="7"/>
  <c r="M38" i="7"/>
  <c r="U38" i="7"/>
  <c r="N38" i="7"/>
  <c r="O38" i="7"/>
  <c r="V38" i="7"/>
  <c r="P38" i="7"/>
  <c r="Q38" i="7"/>
  <c r="S38" i="7"/>
  <c r="X38" i="7"/>
  <c r="Y38" i="7"/>
  <c r="Z38" i="7"/>
  <c r="I39" i="7"/>
  <c r="T39" i="7"/>
  <c r="A39" i="7"/>
  <c r="B39" i="7"/>
  <c r="E39" i="7"/>
  <c r="C39" i="7"/>
  <c r="D39" i="7"/>
  <c r="F39" i="7"/>
  <c r="G39" i="7"/>
  <c r="J39" i="7"/>
  <c r="L39" i="7"/>
  <c r="M39" i="7"/>
  <c r="U39" i="7"/>
  <c r="N39" i="7"/>
  <c r="O39" i="7"/>
  <c r="V39" i="7"/>
  <c r="P39" i="7"/>
  <c r="Q39" i="7"/>
  <c r="S39" i="7"/>
  <c r="X39" i="7"/>
  <c r="Y39" i="7"/>
  <c r="Z39" i="7"/>
  <c r="I40" i="7"/>
  <c r="T40" i="7"/>
  <c r="A40" i="7"/>
  <c r="B40" i="7"/>
  <c r="E40" i="7"/>
  <c r="C40" i="7"/>
  <c r="D40" i="7"/>
  <c r="F40" i="7"/>
  <c r="G40" i="7"/>
  <c r="J40" i="7"/>
  <c r="L40" i="7"/>
  <c r="M40" i="7"/>
  <c r="U40" i="7"/>
  <c r="N40" i="7"/>
  <c r="O40" i="7"/>
  <c r="V40" i="7"/>
  <c r="P40" i="7"/>
  <c r="Q40" i="7"/>
  <c r="S40" i="7"/>
  <c r="X40" i="7"/>
  <c r="Y40" i="7"/>
  <c r="Z40" i="7"/>
  <c r="I41" i="7"/>
  <c r="T41" i="7"/>
  <c r="A41" i="7"/>
  <c r="B41" i="7"/>
  <c r="E41" i="7"/>
  <c r="C41" i="7"/>
  <c r="D41" i="7"/>
  <c r="F41" i="7"/>
  <c r="G41" i="7"/>
  <c r="J41" i="7"/>
  <c r="L41" i="7"/>
  <c r="M41" i="7"/>
  <c r="U41" i="7"/>
  <c r="N41" i="7"/>
  <c r="O41" i="7"/>
  <c r="V41" i="7"/>
  <c r="P41" i="7"/>
  <c r="Q41" i="7"/>
  <c r="S41" i="7"/>
  <c r="X41" i="7"/>
  <c r="Y41" i="7"/>
  <c r="Z41" i="7"/>
  <c r="I42" i="7"/>
  <c r="T42" i="7"/>
  <c r="A42" i="7"/>
  <c r="B42" i="7"/>
  <c r="E42" i="7"/>
  <c r="C42" i="7"/>
  <c r="D42" i="7"/>
  <c r="F42" i="7"/>
  <c r="G42" i="7"/>
  <c r="J42" i="7"/>
  <c r="L42" i="7"/>
  <c r="M42" i="7"/>
  <c r="U42" i="7"/>
  <c r="N42" i="7"/>
  <c r="O42" i="7"/>
  <c r="V42" i="7"/>
  <c r="P42" i="7"/>
  <c r="Q42" i="7"/>
  <c r="S42" i="7"/>
  <c r="X42" i="7"/>
  <c r="Y42" i="7"/>
  <c r="Z42" i="7"/>
  <c r="I43" i="7"/>
  <c r="T43" i="7"/>
  <c r="A43" i="7"/>
  <c r="B43" i="7"/>
  <c r="E43" i="7"/>
  <c r="C43" i="7"/>
  <c r="D43" i="7"/>
  <c r="F43" i="7"/>
  <c r="G43" i="7"/>
  <c r="J43" i="7"/>
  <c r="L43" i="7"/>
  <c r="M43" i="7"/>
  <c r="U43" i="7"/>
  <c r="N43" i="7"/>
  <c r="O43" i="7"/>
  <c r="V43" i="7"/>
  <c r="P43" i="7"/>
  <c r="Q43" i="7"/>
  <c r="S43" i="7"/>
  <c r="X43" i="7"/>
  <c r="Y43" i="7"/>
  <c r="Z43" i="7"/>
  <c r="I44" i="7"/>
  <c r="T44" i="7"/>
  <c r="A44" i="7"/>
  <c r="B44" i="7"/>
  <c r="E44" i="7"/>
  <c r="C44" i="7"/>
  <c r="D44" i="7"/>
  <c r="F44" i="7"/>
  <c r="G44" i="7"/>
  <c r="J44" i="7"/>
  <c r="L44" i="7"/>
  <c r="M44" i="7"/>
  <c r="U44" i="7"/>
  <c r="N44" i="7"/>
  <c r="O44" i="7"/>
  <c r="V44" i="7"/>
  <c r="P44" i="7"/>
  <c r="Q44" i="7"/>
  <c r="S44" i="7"/>
  <c r="X44" i="7"/>
  <c r="Y44" i="7"/>
  <c r="Z44" i="7"/>
  <c r="I45" i="7"/>
  <c r="T45" i="7"/>
  <c r="A45" i="7"/>
  <c r="B45" i="7"/>
  <c r="E45" i="7"/>
  <c r="C45" i="7"/>
  <c r="D45" i="7"/>
  <c r="F45" i="7"/>
  <c r="G45" i="7"/>
  <c r="J45" i="7"/>
  <c r="L45" i="7"/>
  <c r="M45" i="7"/>
  <c r="U45" i="7"/>
  <c r="N45" i="7"/>
  <c r="O45" i="7"/>
  <c r="V45" i="7"/>
  <c r="P45" i="7"/>
  <c r="Q45" i="7"/>
  <c r="S45" i="7"/>
  <c r="X45" i="7"/>
  <c r="Y45" i="7"/>
  <c r="Z45" i="7"/>
  <c r="I46" i="7"/>
  <c r="T46" i="7"/>
  <c r="A46" i="7"/>
  <c r="B46" i="7"/>
  <c r="E46" i="7"/>
  <c r="C46" i="7"/>
  <c r="D46" i="7"/>
  <c r="F46" i="7"/>
  <c r="G46" i="7"/>
  <c r="J46" i="7"/>
  <c r="L46" i="7"/>
  <c r="M46" i="7"/>
  <c r="U46" i="7"/>
  <c r="N46" i="7"/>
  <c r="O46" i="7"/>
  <c r="V46" i="7"/>
  <c r="P46" i="7"/>
  <c r="Q46" i="7"/>
  <c r="S46" i="7"/>
  <c r="X46" i="7"/>
  <c r="Y46" i="7"/>
  <c r="Z46" i="7"/>
  <c r="I47" i="7"/>
  <c r="T47" i="7"/>
  <c r="A47" i="7"/>
  <c r="B47" i="7"/>
  <c r="E47" i="7"/>
  <c r="C47" i="7"/>
  <c r="D47" i="7"/>
  <c r="F47" i="7"/>
  <c r="G47" i="7"/>
  <c r="J47" i="7"/>
  <c r="L47" i="7"/>
  <c r="M47" i="7"/>
  <c r="U47" i="7"/>
  <c r="N47" i="7"/>
  <c r="O47" i="7"/>
  <c r="V47" i="7"/>
  <c r="P47" i="7"/>
  <c r="Q47" i="7"/>
  <c r="S47" i="7"/>
  <c r="X47" i="7"/>
  <c r="Y47" i="7"/>
  <c r="Z47" i="7"/>
  <c r="I48" i="7"/>
  <c r="T48" i="7"/>
  <c r="A48" i="7"/>
  <c r="B48" i="7"/>
  <c r="E48" i="7"/>
  <c r="C48" i="7"/>
  <c r="D48" i="7"/>
  <c r="F48" i="7"/>
  <c r="G48" i="7"/>
  <c r="J48" i="7"/>
  <c r="L48" i="7"/>
  <c r="M48" i="7"/>
  <c r="U48" i="7"/>
  <c r="N48" i="7"/>
  <c r="O48" i="7"/>
  <c r="V48" i="7"/>
  <c r="P48" i="7"/>
  <c r="Q48" i="7"/>
  <c r="S48" i="7"/>
  <c r="X48" i="7"/>
  <c r="Y48" i="7"/>
  <c r="Z48" i="7"/>
  <c r="I49" i="7"/>
  <c r="T49" i="7"/>
  <c r="A49" i="7"/>
  <c r="B49" i="7"/>
  <c r="E49" i="7"/>
  <c r="C49" i="7"/>
  <c r="D49" i="7"/>
  <c r="F49" i="7"/>
  <c r="G49" i="7"/>
  <c r="J49" i="7"/>
  <c r="L49" i="7"/>
  <c r="M49" i="7"/>
  <c r="U49" i="7"/>
  <c r="N49" i="7"/>
  <c r="O49" i="7"/>
  <c r="V49" i="7"/>
  <c r="P49" i="7"/>
  <c r="Q49" i="7"/>
  <c r="S49" i="7"/>
  <c r="X49" i="7"/>
  <c r="Y49" i="7"/>
  <c r="Z49" i="7"/>
  <c r="I50" i="7"/>
  <c r="T50" i="7"/>
  <c r="A50" i="7"/>
  <c r="B50" i="7"/>
  <c r="E50" i="7"/>
  <c r="C50" i="7"/>
  <c r="D50" i="7"/>
  <c r="F50" i="7"/>
  <c r="G50" i="7"/>
  <c r="J50" i="7"/>
  <c r="L50" i="7"/>
  <c r="M50" i="7"/>
  <c r="U50" i="7"/>
  <c r="N50" i="7"/>
  <c r="O50" i="7"/>
  <c r="V50" i="7"/>
  <c r="P50" i="7"/>
  <c r="Q50" i="7"/>
  <c r="S50" i="7"/>
  <c r="X50" i="7"/>
  <c r="Y50" i="7"/>
  <c r="Z50" i="7"/>
  <c r="I51" i="7"/>
  <c r="T51" i="7"/>
  <c r="A51" i="7"/>
  <c r="B51" i="7"/>
  <c r="E51" i="7"/>
  <c r="C51" i="7"/>
  <c r="D51" i="7"/>
  <c r="F51" i="7"/>
  <c r="G51" i="7"/>
  <c r="J51" i="7"/>
  <c r="L51" i="7"/>
  <c r="M51" i="7"/>
  <c r="U51" i="7"/>
  <c r="N51" i="7"/>
  <c r="O51" i="7"/>
  <c r="V51" i="7"/>
  <c r="P51" i="7"/>
  <c r="Q51" i="7"/>
  <c r="S51" i="7"/>
  <c r="X51" i="7"/>
  <c r="Y51" i="7"/>
  <c r="Z51" i="7"/>
  <c r="I52" i="7"/>
  <c r="T52" i="7"/>
  <c r="A52" i="7"/>
  <c r="B52" i="7"/>
  <c r="E52" i="7"/>
  <c r="C52" i="7"/>
  <c r="D52" i="7"/>
  <c r="F52" i="7"/>
  <c r="G52" i="7"/>
  <c r="J52" i="7"/>
  <c r="L52" i="7"/>
  <c r="M52" i="7"/>
  <c r="U52" i="7"/>
  <c r="N52" i="7"/>
  <c r="O52" i="7"/>
  <c r="V52" i="7"/>
  <c r="P52" i="7"/>
  <c r="Q52" i="7"/>
  <c r="S52" i="7"/>
  <c r="X52" i="7"/>
  <c r="Y52" i="7"/>
  <c r="Z52" i="7"/>
  <c r="I53" i="7"/>
  <c r="T53" i="7"/>
  <c r="A53" i="7"/>
  <c r="B53" i="7"/>
  <c r="E53" i="7"/>
  <c r="C53" i="7"/>
  <c r="D53" i="7"/>
  <c r="F53" i="7"/>
  <c r="G53" i="7"/>
  <c r="J53" i="7"/>
  <c r="L53" i="7"/>
  <c r="M53" i="7"/>
  <c r="U53" i="7"/>
  <c r="N53" i="7"/>
  <c r="O53" i="7"/>
  <c r="V53" i="7"/>
  <c r="P53" i="7"/>
  <c r="Q53" i="7"/>
  <c r="S53" i="7"/>
  <c r="X53" i="7"/>
  <c r="Y53" i="7"/>
  <c r="Z53" i="7"/>
  <c r="I54" i="7"/>
  <c r="T54" i="7"/>
  <c r="A54" i="7"/>
  <c r="B54" i="7"/>
  <c r="E54" i="7"/>
  <c r="C54" i="7"/>
  <c r="D54" i="7"/>
  <c r="F54" i="7"/>
  <c r="G54" i="7"/>
  <c r="J54" i="7"/>
  <c r="L54" i="7"/>
  <c r="M54" i="7"/>
  <c r="U54" i="7"/>
  <c r="N54" i="7"/>
  <c r="O54" i="7"/>
  <c r="V54" i="7"/>
  <c r="P54" i="7"/>
  <c r="Q54" i="7"/>
  <c r="S54" i="7"/>
  <c r="X54" i="7"/>
  <c r="Y54" i="7"/>
  <c r="Z54" i="7"/>
  <c r="I55" i="7"/>
  <c r="T55" i="7"/>
  <c r="A55" i="7"/>
  <c r="B55" i="7"/>
  <c r="E55" i="7"/>
  <c r="C55" i="7"/>
  <c r="D55" i="7"/>
  <c r="F55" i="7"/>
  <c r="G55" i="7"/>
  <c r="J55" i="7"/>
  <c r="L55" i="7"/>
  <c r="M55" i="7"/>
  <c r="U55" i="7"/>
  <c r="N55" i="7"/>
  <c r="O55" i="7"/>
  <c r="V55" i="7"/>
  <c r="P55" i="7"/>
  <c r="Q55" i="7"/>
  <c r="S55" i="7"/>
  <c r="X55" i="7"/>
  <c r="Y55" i="7"/>
  <c r="Z55" i="7"/>
  <c r="I56" i="7"/>
  <c r="T56" i="7"/>
  <c r="A56" i="7"/>
  <c r="B56" i="7"/>
  <c r="E56" i="7"/>
  <c r="C56" i="7"/>
  <c r="D56" i="7"/>
  <c r="F56" i="7"/>
  <c r="G56" i="7"/>
  <c r="J56" i="7"/>
  <c r="L56" i="7"/>
  <c r="M56" i="7"/>
  <c r="U56" i="7"/>
  <c r="N56" i="7"/>
  <c r="O56" i="7"/>
  <c r="V56" i="7"/>
  <c r="P56" i="7"/>
  <c r="Q56" i="7"/>
  <c r="S56" i="7"/>
  <c r="X56" i="7"/>
  <c r="Y56" i="7"/>
  <c r="Z56" i="7"/>
  <c r="I57" i="7"/>
  <c r="T57" i="7"/>
  <c r="A57" i="7"/>
  <c r="B57" i="7"/>
  <c r="E57" i="7"/>
  <c r="C57" i="7"/>
  <c r="D57" i="7"/>
  <c r="F57" i="7"/>
  <c r="G57" i="7"/>
  <c r="J57" i="7"/>
  <c r="L57" i="7"/>
  <c r="M57" i="7"/>
  <c r="U57" i="7"/>
  <c r="N57" i="7"/>
  <c r="O57" i="7"/>
  <c r="V57" i="7"/>
  <c r="P57" i="7"/>
  <c r="Q57" i="7"/>
  <c r="S57" i="7"/>
  <c r="X57" i="7"/>
  <c r="Y57" i="7"/>
  <c r="Z57" i="7"/>
  <c r="I58" i="7"/>
  <c r="T58" i="7"/>
  <c r="A58" i="7"/>
  <c r="B58" i="7"/>
  <c r="E58" i="7"/>
  <c r="C58" i="7"/>
  <c r="D58" i="7"/>
  <c r="F58" i="7"/>
  <c r="G58" i="7"/>
  <c r="J58" i="7"/>
  <c r="L58" i="7"/>
  <c r="M58" i="7"/>
  <c r="U58" i="7"/>
  <c r="N58" i="7"/>
  <c r="O58" i="7"/>
  <c r="V58" i="7"/>
  <c r="P58" i="7"/>
  <c r="Q58" i="7"/>
  <c r="S58" i="7"/>
  <c r="X58" i="7"/>
  <c r="Y58" i="7"/>
  <c r="Z58" i="7"/>
  <c r="I59" i="7"/>
  <c r="T59" i="7"/>
  <c r="A59" i="7"/>
  <c r="B59" i="7"/>
  <c r="E59" i="7"/>
  <c r="C59" i="7"/>
  <c r="D59" i="7"/>
  <c r="F59" i="7"/>
  <c r="G59" i="7"/>
  <c r="J59" i="7"/>
  <c r="L59" i="7"/>
  <c r="M59" i="7"/>
  <c r="U59" i="7"/>
  <c r="N59" i="7"/>
  <c r="O59" i="7"/>
  <c r="V59" i="7"/>
  <c r="P59" i="7"/>
  <c r="Q59" i="7"/>
  <c r="S59" i="7"/>
  <c r="X59" i="7"/>
  <c r="Y59" i="7"/>
  <c r="Z59" i="7"/>
  <c r="I60" i="7"/>
  <c r="T60" i="7"/>
  <c r="A60" i="7"/>
  <c r="B60" i="7"/>
  <c r="E60" i="7"/>
  <c r="C60" i="7"/>
  <c r="D60" i="7"/>
  <c r="F60" i="7"/>
  <c r="G60" i="7"/>
  <c r="J60" i="7"/>
  <c r="L60" i="7"/>
  <c r="M60" i="7"/>
  <c r="U60" i="7"/>
  <c r="N60" i="7"/>
  <c r="O60" i="7"/>
  <c r="V60" i="7"/>
  <c r="P60" i="7"/>
  <c r="Q60" i="7"/>
  <c r="S60" i="7"/>
  <c r="X60" i="7"/>
  <c r="Y60" i="7"/>
  <c r="Z60" i="7"/>
  <c r="I61" i="7"/>
  <c r="T61" i="7"/>
  <c r="A61" i="7"/>
  <c r="B61" i="7"/>
  <c r="E61" i="7"/>
  <c r="C61" i="7"/>
  <c r="D61" i="7"/>
  <c r="F61" i="7"/>
  <c r="G61" i="7"/>
  <c r="J61" i="7"/>
  <c r="L61" i="7"/>
  <c r="M61" i="7"/>
  <c r="U61" i="7"/>
  <c r="N61" i="7"/>
  <c r="O61" i="7"/>
  <c r="V61" i="7"/>
  <c r="P61" i="7"/>
  <c r="Q61" i="7"/>
  <c r="S61" i="7"/>
  <c r="X61" i="7"/>
  <c r="Y61" i="7"/>
  <c r="Z61" i="7"/>
  <c r="I62" i="7"/>
  <c r="T62" i="7"/>
  <c r="A62" i="7"/>
  <c r="B62" i="7"/>
  <c r="E62" i="7"/>
  <c r="C62" i="7"/>
  <c r="D62" i="7"/>
  <c r="F62" i="7"/>
  <c r="G62" i="7"/>
  <c r="J62" i="7"/>
  <c r="L62" i="7"/>
  <c r="M62" i="7"/>
  <c r="U62" i="7"/>
  <c r="N62" i="7"/>
  <c r="O62" i="7"/>
  <c r="V62" i="7"/>
  <c r="P62" i="7"/>
  <c r="Q62" i="7"/>
  <c r="S62" i="7"/>
  <c r="X62" i="7"/>
  <c r="Y62" i="7"/>
  <c r="Z62" i="7"/>
  <c r="A63" i="7"/>
  <c r="I63" i="7"/>
  <c r="B63" i="7"/>
  <c r="C63" i="7"/>
  <c r="D63" i="7"/>
  <c r="E63" i="7"/>
  <c r="F63" i="7"/>
  <c r="G63" i="7"/>
  <c r="H63" i="7"/>
  <c r="J63" i="7"/>
  <c r="L63" i="7"/>
  <c r="M63" i="7"/>
  <c r="N63" i="7"/>
  <c r="U63" i="7"/>
  <c r="O63" i="7"/>
  <c r="P63" i="7"/>
  <c r="Q63" i="7"/>
  <c r="S63" i="7"/>
  <c r="T63" i="7"/>
  <c r="V63" i="7"/>
  <c r="X63" i="7"/>
  <c r="Y63" i="7"/>
  <c r="Z63" i="7"/>
  <c r="A65" i="7"/>
  <c r="I65" i="7"/>
  <c r="B65" i="7"/>
  <c r="C65" i="7"/>
  <c r="D65" i="7"/>
  <c r="E65" i="7"/>
  <c r="F65" i="7"/>
  <c r="G65" i="7"/>
  <c r="H65" i="7"/>
  <c r="J65" i="7"/>
  <c r="L65" i="7"/>
  <c r="M65" i="7"/>
  <c r="N65" i="7"/>
  <c r="U65" i="7"/>
  <c r="O65" i="7"/>
  <c r="P65" i="7"/>
  <c r="Q65" i="7"/>
  <c r="S65" i="7"/>
  <c r="T65" i="7"/>
  <c r="V65" i="7"/>
  <c r="X65" i="7"/>
  <c r="Y65" i="7"/>
  <c r="Z65" i="7"/>
  <c r="A67" i="7"/>
  <c r="I67" i="7"/>
  <c r="B67" i="7"/>
  <c r="C67" i="7"/>
  <c r="D67" i="7"/>
  <c r="E67" i="7"/>
  <c r="F67" i="7"/>
  <c r="G67" i="7"/>
  <c r="H67" i="7"/>
  <c r="J67" i="7"/>
  <c r="L67" i="7"/>
  <c r="M67" i="7"/>
  <c r="N67" i="7"/>
  <c r="U67" i="7"/>
  <c r="O67" i="7"/>
  <c r="P67" i="7"/>
  <c r="Q67" i="7"/>
  <c r="S67" i="7"/>
  <c r="T67" i="7"/>
  <c r="V67" i="7"/>
  <c r="X67" i="7"/>
  <c r="Y67" i="7"/>
  <c r="Z67" i="7"/>
  <c r="D23" i="2" a="1"/>
  <c r="D23" i="2"/>
  <c r="D24" i="2"/>
  <c r="D25" i="2"/>
  <c r="E142" i="34"/>
  <c r="D142" i="34"/>
  <c r="F141" i="34"/>
  <c r="F140" i="34"/>
  <c r="F139" i="34"/>
  <c r="F138" i="34"/>
  <c r="F142" i="34" s="1"/>
  <c r="F131" i="34"/>
  <c r="E127" i="34"/>
  <c r="F64" i="32" s="1"/>
  <c r="F67" i="32" s="1"/>
  <c r="D127" i="34"/>
  <c r="E123" i="34"/>
  <c r="E124" i="34" s="1"/>
  <c r="D123" i="34"/>
  <c r="E119" i="34"/>
  <c r="D119" i="34"/>
  <c r="F118" i="34"/>
  <c r="F117" i="34"/>
  <c r="F116" i="34"/>
  <c r="F115" i="34"/>
  <c r="F114" i="34"/>
  <c r="F113" i="34"/>
  <c r="F112" i="34"/>
  <c r="F119" i="34" s="1"/>
  <c r="E108" i="34"/>
  <c r="D108" i="34"/>
  <c r="F106" i="34"/>
  <c r="F105" i="34"/>
  <c r="F108" i="34" s="1"/>
  <c r="E102" i="34"/>
  <c r="D102" i="34"/>
  <c r="F101" i="34"/>
  <c r="F100" i="34"/>
  <c r="F99" i="34"/>
  <c r="F102" i="34" s="1"/>
  <c r="E94" i="34"/>
  <c r="D94" i="34"/>
  <c r="F93" i="34"/>
  <c r="F92" i="34"/>
  <c r="F91" i="34"/>
  <c r="F90" i="34"/>
  <c r="F89" i="34"/>
  <c r="F88" i="34"/>
  <c r="F87" i="34"/>
  <c r="F86" i="34"/>
  <c r="F82" i="34"/>
  <c r="F81" i="34"/>
  <c r="F80" i="34"/>
  <c r="F79" i="34"/>
  <c r="F78" i="34"/>
  <c r="F77" i="34"/>
  <c r="F76" i="34"/>
  <c r="F75" i="34"/>
  <c r="F74" i="34"/>
  <c r="F73" i="34"/>
  <c r="F72" i="34"/>
  <c r="F71" i="34"/>
  <c r="F70" i="34"/>
  <c r="F69" i="34"/>
  <c r="F94" i="34" s="1"/>
  <c r="E65" i="34"/>
  <c r="D65" i="34"/>
  <c r="F65" i="34" s="1"/>
  <c r="E64" i="34"/>
  <c r="D64" i="34"/>
  <c r="F64" i="34" s="1"/>
  <c r="E63" i="34"/>
  <c r="D63" i="34"/>
  <c r="F63" i="34" s="1"/>
  <c r="E62" i="34"/>
  <c r="D62" i="34"/>
  <c r="F62" i="34" s="1"/>
  <c r="E61" i="34"/>
  <c r="D61" i="34"/>
  <c r="F61" i="34" s="1"/>
  <c r="E60" i="34"/>
  <c r="D60" i="34"/>
  <c r="F60" i="34" s="1"/>
  <c r="E59" i="34"/>
  <c r="D59" i="34"/>
  <c r="F59" i="34" s="1"/>
  <c r="E58" i="34"/>
  <c r="D58" i="34"/>
  <c r="F58" i="34" s="1"/>
  <c r="E57" i="34"/>
  <c r="D57" i="34"/>
  <c r="F57" i="34" s="1"/>
  <c r="E56" i="34"/>
  <c r="D56" i="34"/>
  <c r="F56" i="34" s="1"/>
  <c r="E55" i="34"/>
  <c r="D55" i="34"/>
  <c r="F55" i="34" s="1"/>
  <c r="E54" i="34"/>
  <c r="E66" i="34" s="1"/>
  <c r="F60" i="32" s="1"/>
  <c r="D54" i="34"/>
  <c r="F50" i="34"/>
  <c r="F49" i="34"/>
  <c r="F46" i="34"/>
  <c r="F45" i="34"/>
  <c r="F44" i="34"/>
  <c r="F43" i="34"/>
  <c r="F42" i="34"/>
  <c r="F41" i="34"/>
  <c r="F40" i="34"/>
  <c r="F39" i="34"/>
  <c r="F38" i="34"/>
  <c r="F37" i="34"/>
  <c r="E36" i="34"/>
  <c r="D36" i="34"/>
  <c r="F36" i="34" s="1"/>
  <c r="E35" i="34"/>
  <c r="E51" i="34" s="1"/>
  <c r="F59" i="32" s="1"/>
  <c r="F62" i="32" s="1"/>
  <c r="D35" i="34"/>
  <c r="F31" i="34"/>
  <c r="E30" i="34"/>
  <c r="D30" i="34"/>
  <c r="F30" i="34" s="1"/>
  <c r="E29" i="34"/>
  <c r="D29" i="34"/>
  <c r="F29" i="34" s="1"/>
  <c r="E28" i="34"/>
  <c r="D28" i="34"/>
  <c r="F28" i="34" s="1"/>
  <c r="E27" i="34"/>
  <c r="D27" i="34"/>
  <c r="F27" i="34" s="1"/>
  <c r="E26" i="34"/>
  <c r="D26" i="34"/>
  <c r="F26" i="34" s="1"/>
  <c r="E25" i="34"/>
  <c r="D25" i="34"/>
  <c r="F25" i="34" s="1"/>
  <c r="E24" i="34"/>
  <c r="D24" i="34"/>
  <c r="F24" i="34" s="1"/>
  <c r="E23" i="34"/>
  <c r="D23" i="34"/>
  <c r="F23" i="34" s="1"/>
  <c r="E22" i="34"/>
  <c r="D22" i="34"/>
  <c r="F22" i="34" s="1"/>
  <c r="E21" i="34"/>
  <c r="D21" i="34"/>
  <c r="F21" i="34" s="1"/>
  <c r="E20" i="34"/>
  <c r="D20" i="34"/>
  <c r="F20" i="34" s="1"/>
  <c r="E19" i="34"/>
  <c r="D19" i="34"/>
  <c r="F19" i="34" s="1"/>
  <c r="E18" i="34"/>
  <c r="D18" i="34"/>
  <c r="F18" i="34" s="1"/>
  <c r="E17" i="34"/>
  <c r="D17" i="34"/>
  <c r="F17" i="34" s="1"/>
  <c r="E16" i="34"/>
  <c r="D16" i="34"/>
  <c r="F16" i="34" s="1"/>
  <c r="E15" i="34"/>
  <c r="D15" i="34"/>
  <c r="F15" i="34" s="1"/>
  <c r="E14" i="34"/>
  <c r="D14" i="34"/>
  <c r="F14" i="34" s="1"/>
  <c r="E13" i="34"/>
  <c r="D13" i="34"/>
  <c r="F13" i="34" s="1"/>
  <c r="E12" i="34"/>
  <c r="D12" i="34"/>
  <c r="F12" i="34" s="1"/>
  <c r="E11" i="34"/>
  <c r="D11" i="34"/>
  <c r="F11" i="34" s="1"/>
  <c r="E10" i="34"/>
  <c r="D10" i="34"/>
  <c r="F10" i="34" s="1"/>
  <c r="E9" i="34"/>
  <c r="E32" i="34" s="1"/>
  <c r="F56" i="32" s="1"/>
  <c r="D9" i="34"/>
  <c r="E142" i="33"/>
  <c r="D142" i="33"/>
  <c r="F142" i="33" s="1"/>
  <c r="E141" i="33"/>
  <c r="D141" i="33"/>
  <c r="F141" i="33" s="1"/>
  <c r="E140" i="33"/>
  <c r="D140" i="33"/>
  <c r="F140" i="33" s="1"/>
  <c r="E139" i="33"/>
  <c r="D139" i="33"/>
  <c r="F139" i="33" s="1"/>
  <c r="E138" i="33"/>
  <c r="D138" i="33"/>
  <c r="F138" i="33" s="1"/>
  <c r="E137" i="33"/>
  <c r="D137" i="33"/>
  <c r="F137" i="33" s="1"/>
  <c r="E136" i="33"/>
  <c r="D136" i="33"/>
  <c r="F136" i="33" s="1"/>
  <c r="E135" i="33"/>
  <c r="D135" i="33"/>
  <c r="F135" i="33" s="1"/>
  <c r="E134" i="33"/>
  <c r="E143" i="33" s="1"/>
  <c r="F40" i="32" s="1"/>
  <c r="D134" i="33"/>
  <c r="E131" i="33"/>
  <c r="D131" i="33"/>
  <c r="F130" i="33"/>
  <c r="F129" i="33"/>
  <c r="F128" i="33"/>
  <c r="F131" i="33" s="1"/>
  <c r="F124" i="33"/>
  <c r="E122" i="33"/>
  <c r="D122" i="33"/>
  <c r="F122" i="33" s="1"/>
  <c r="E121" i="33"/>
  <c r="D121" i="33"/>
  <c r="F121" i="33" s="1"/>
  <c r="E120" i="33"/>
  <c r="D120" i="33"/>
  <c r="F120" i="33" s="1"/>
  <c r="E119" i="33"/>
  <c r="D119" i="33"/>
  <c r="F119" i="33" s="1"/>
  <c r="E118" i="33"/>
  <c r="D118" i="33"/>
  <c r="F118" i="33" s="1"/>
  <c r="E117" i="33"/>
  <c r="E123" i="33" s="1"/>
  <c r="E125" i="33" s="1"/>
  <c r="F10" i="32" s="1"/>
  <c r="D117" i="33"/>
  <c r="E113" i="33"/>
  <c r="D113" i="33"/>
  <c r="F113" i="33" s="1"/>
  <c r="E112" i="33"/>
  <c r="D112" i="33"/>
  <c r="E111" i="33"/>
  <c r="D111" i="33"/>
  <c r="E110" i="33"/>
  <c r="D110" i="33"/>
  <c r="E109" i="33"/>
  <c r="D109" i="33"/>
  <c r="E108" i="33"/>
  <c r="D108" i="33"/>
  <c r="E107" i="33"/>
  <c r="D107" i="33"/>
  <c r="E106" i="33"/>
  <c r="D106" i="33"/>
  <c r="E105" i="33"/>
  <c r="D105" i="33"/>
  <c r="E104" i="33"/>
  <c r="D104" i="33"/>
  <c r="E103" i="33"/>
  <c r="D103" i="33"/>
  <c r="E102" i="33"/>
  <c r="D102" i="33"/>
  <c r="E101" i="33"/>
  <c r="D101" i="33"/>
  <c r="E100" i="33"/>
  <c r="D100" i="33"/>
  <c r="E99" i="33"/>
  <c r="D99" i="33"/>
  <c r="E98" i="33"/>
  <c r="D98" i="33"/>
  <c r="E97" i="33"/>
  <c r="D97" i="33"/>
  <c r="E96" i="33"/>
  <c r="D96" i="33"/>
  <c r="E95" i="33"/>
  <c r="D95" i="33"/>
  <c r="E94" i="33"/>
  <c r="D94" i="33"/>
  <c r="E93" i="33"/>
  <c r="E114" i="33" s="1"/>
  <c r="F31" i="32" s="1"/>
  <c r="D93" i="33"/>
  <c r="E92" i="33"/>
  <c r="F36" i="32" s="1"/>
  <c r="D92" i="33"/>
  <c r="E87" i="33"/>
  <c r="D87" i="33"/>
  <c r="F87" i="33" s="1"/>
  <c r="E86" i="33"/>
  <c r="D86" i="33"/>
  <c r="F86" i="33" s="1"/>
  <c r="E85" i="33"/>
  <c r="D85" i="33"/>
  <c r="F85" i="33" s="1"/>
  <c r="E84" i="33"/>
  <c r="D84" i="33"/>
  <c r="F84" i="33" s="1"/>
  <c r="E83" i="33"/>
  <c r="D83" i="33"/>
  <c r="F83" i="33" s="1"/>
  <c r="E82" i="33"/>
  <c r="D82" i="33"/>
  <c r="F82" i="33" s="1"/>
  <c r="E81" i="33"/>
  <c r="D81" i="33"/>
  <c r="F81" i="33" s="1"/>
  <c r="E80" i="33"/>
  <c r="E89" i="33" s="1"/>
  <c r="F24" i="32" s="1"/>
  <c r="D80" i="33"/>
  <c r="E76" i="33"/>
  <c r="D76" i="33"/>
  <c r="F76" i="33" s="1"/>
  <c r="E75" i="33"/>
  <c r="D75" i="33"/>
  <c r="F75" i="33" s="1"/>
  <c r="E74" i="33"/>
  <c r="D74" i="33"/>
  <c r="F74" i="33" s="1"/>
  <c r="E73" i="33"/>
  <c r="D73" i="33"/>
  <c r="F73" i="33" s="1"/>
  <c r="E72" i="33"/>
  <c r="D72" i="33"/>
  <c r="E71" i="33"/>
  <c r="D71" i="33"/>
  <c r="F71" i="33" s="1"/>
  <c r="E70" i="33"/>
  <c r="E77" i="33" s="1"/>
  <c r="F23" i="32" s="1"/>
  <c r="F26" i="32" s="1"/>
  <c r="D70" i="33"/>
  <c r="E65" i="33"/>
  <c r="D65" i="33"/>
  <c r="F65" i="33" s="1"/>
  <c r="E64" i="33"/>
  <c r="D64" i="33"/>
  <c r="F64" i="33" s="1"/>
  <c r="E63" i="33"/>
  <c r="D63" i="33"/>
  <c r="F63" i="33" s="1"/>
  <c r="E62" i="33"/>
  <c r="D62" i="33"/>
  <c r="F62" i="33" s="1"/>
  <c r="E61" i="33"/>
  <c r="D61" i="33"/>
  <c r="F61" i="33" s="1"/>
  <c r="E60" i="33"/>
  <c r="D60" i="33"/>
  <c r="F60" i="33" s="1"/>
  <c r="E59" i="33"/>
  <c r="D59" i="33"/>
  <c r="F59" i="33" s="1"/>
  <c r="E58" i="33"/>
  <c r="D58" i="33"/>
  <c r="F58" i="33" s="1"/>
  <c r="E57" i="33"/>
  <c r="D57" i="33"/>
  <c r="F57" i="33" s="1"/>
  <c r="E56" i="33"/>
  <c r="D56" i="33"/>
  <c r="F56" i="33" s="1"/>
  <c r="E55" i="33"/>
  <c r="D55" i="33"/>
  <c r="F55" i="33" s="1"/>
  <c r="E54" i="33"/>
  <c r="F20" i="32" s="1"/>
  <c r="D54" i="33"/>
  <c r="E53" i="33"/>
  <c r="D53" i="33"/>
  <c r="F53" i="33" s="1"/>
  <c r="E52" i="33"/>
  <c r="F19" i="32" s="1"/>
  <c r="D52" i="33"/>
  <c r="E51" i="33"/>
  <c r="D51" i="33"/>
  <c r="F51" i="33" s="1"/>
  <c r="E50" i="33"/>
  <c r="D50" i="33"/>
  <c r="F50" i="33" s="1"/>
  <c r="E49" i="33"/>
  <c r="D49" i="33"/>
  <c r="E48" i="33"/>
  <c r="F18" i="32" s="1"/>
  <c r="D48" i="33"/>
  <c r="E47" i="33"/>
  <c r="D47" i="33"/>
  <c r="F47" i="33" s="1"/>
  <c r="E46" i="33"/>
  <c r="D46" i="33"/>
  <c r="F46" i="33" s="1"/>
  <c r="E45" i="33"/>
  <c r="D45" i="33"/>
  <c r="E40" i="33"/>
  <c r="D40" i="33"/>
  <c r="F40" i="33" s="1"/>
  <c r="F36" i="33"/>
  <c r="E35" i="33"/>
  <c r="D35" i="33"/>
  <c r="F35" i="33" s="1"/>
  <c r="E34" i="33"/>
  <c r="D34" i="33"/>
  <c r="F34" i="33" s="1"/>
  <c r="E33" i="33"/>
  <c r="D33" i="33"/>
  <c r="F33" i="33" s="1"/>
  <c r="E32" i="33"/>
  <c r="D32" i="33"/>
  <c r="F32" i="33" s="1"/>
  <c r="E31" i="33"/>
  <c r="E38" i="33" s="1"/>
  <c r="D31" i="33"/>
  <c r="E28" i="33"/>
  <c r="D28" i="33"/>
  <c r="F28" i="33" s="1"/>
  <c r="E27" i="33"/>
  <c r="D27" i="33"/>
  <c r="F27" i="33" s="1"/>
  <c r="E26" i="33"/>
  <c r="D26" i="33"/>
  <c r="F26" i="33" s="1"/>
  <c r="E25" i="33"/>
  <c r="E30" i="33" s="1"/>
  <c r="D25" i="33"/>
  <c r="F20" i="33"/>
  <c r="F19" i="33"/>
  <c r="F18" i="33"/>
  <c r="E17" i="33"/>
  <c r="D17" i="33"/>
  <c r="F17" i="33" s="1"/>
  <c r="E16" i="33"/>
  <c r="D16" i="33"/>
  <c r="F16" i="33" s="1"/>
  <c r="E15" i="33"/>
  <c r="D15" i="33"/>
  <c r="F15" i="33" s="1"/>
  <c r="E14" i="33"/>
  <c r="D14" i="33"/>
  <c r="F14" i="33" s="1"/>
  <c r="E13" i="33"/>
  <c r="D13" i="33"/>
  <c r="F13" i="33" s="1"/>
  <c r="E12" i="33"/>
  <c r="D12" i="33"/>
  <c r="F12" i="33" s="1"/>
  <c r="E11" i="33"/>
  <c r="D11" i="33"/>
  <c r="F11" i="33" s="1"/>
  <c r="E10" i="33"/>
  <c r="D10" i="33"/>
  <c r="F10" i="33" s="1"/>
  <c r="E9" i="33"/>
  <c r="E22" i="33" s="1"/>
  <c r="F9" i="32" s="1"/>
  <c r="D9" i="33"/>
  <c r="G87" i="32"/>
  <c r="G84" i="32"/>
  <c r="G82" i="32"/>
  <c r="G80" i="32"/>
  <c r="F79" i="32"/>
  <c r="E79" i="32"/>
  <c r="G79" i="32" s="1"/>
  <c r="F76" i="32"/>
  <c r="E76" i="32"/>
  <c r="G76" i="32" s="1"/>
  <c r="F75" i="32"/>
  <c r="E75" i="32"/>
  <c r="G75" i="32" s="1"/>
  <c r="F74" i="32"/>
  <c r="E74" i="32"/>
  <c r="G74" i="32" s="1"/>
  <c r="G73" i="32"/>
  <c r="F72" i="32"/>
  <c r="E72" i="32"/>
  <c r="G72" i="32" s="1"/>
  <c r="F71" i="32"/>
  <c r="F77" i="32" s="1"/>
  <c r="F81" i="32" s="1"/>
  <c r="E71" i="32"/>
  <c r="F66" i="32"/>
  <c r="E66" i="32"/>
  <c r="G66" i="32" s="1"/>
  <c r="F65" i="32"/>
  <c r="E65" i="32"/>
  <c r="G65" i="32" s="1"/>
  <c r="F61" i="32"/>
  <c r="E61" i="32"/>
  <c r="G61" i="32" s="1"/>
  <c r="F55" i="32"/>
  <c r="E55" i="32"/>
  <c r="G55" i="32" s="1"/>
  <c r="F54" i="32"/>
  <c r="F57" i="32" s="1"/>
  <c r="F68" i="32" s="1"/>
  <c r="E54" i="32"/>
  <c r="B50" i="32"/>
  <c r="G42" i="32"/>
  <c r="G41" i="32"/>
  <c r="F39" i="32"/>
  <c r="F43" i="32" s="1"/>
  <c r="E39" i="32"/>
  <c r="G34" i="32"/>
  <c r="G32" i="32"/>
  <c r="F30" i="32"/>
  <c r="F33" i="32" s="1"/>
  <c r="F35" i="32" s="1"/>
  <c r="F37" i="32" s="1"/>
  <c r="E30" i="32"/>
  <c r="G29" i="32"/>
  <c r="G25" i="32"/>
  <c r="G14" i="32"/>
  <c r="F8" i="32"/>
  <c r="F11" i="32" s="1"/>
  <c r="E8" i="32"/>
  <c r="J1" i="32"/>
  <c r="P14" i="31"/>
  <c r="N14" i="31"/>
  <c r="E14" i="31"/>
  <c r="C14" i="31"/>
  <c r="P13" i="31"/>
  <c r="N13" i="31"/>
  <c r="E13" i="31"/>
  <c r="C13" i="31"/>
  <c r="P12" i="31"/>
  <c r="N12" i="31"/>
  <c r="E12" i="31"/>
  <c r="C12" i="31"/>
  <c r="U11" i="31"/>
  <c r="U15" i="31" s="1"/>
  <c r="S11" i="31"/>
  <c r="S15" i="31" s="1"/>
  <c r="P10" i="31"/>
  <c r="N10" i="31"/>
  <c r="E10" i="31"/>
  <c r="C10" i="31"/>
  <c r="U9" i="31"/>
  <c r="U8" i="31"/>
  <c r="U7" i="31"/>
  <c r="Q1" i="31"/>
  <c r="J1" i="31"/>
  <c r="B10" i="29"/>
  <c r="B9" i="29"/>
  <c r="D8" i="29"/>
  <c r="C8" i="29"/>
  <c r="B8" i="29"/>
  <c r="D7" i="29"/>
  <c r="C7" i="29"/>
  <c r="B7" i="29"/>
  <c r="D6" i="29"/>
  <c r="C6" i="29"/>
  <c r="B6" i="29"/>
  <c r="D5" i="29"/>
  <c r="C5" i="29"/>
  <c r="B5" i="29"/>
  <c r="D4" i="29"/>
  <c r="C4" i="29"/>
  <c r="B4" i="29"/>
  <c r="D3" i="29"/>
  <c r="C3" i="29"/>
  <c r="B3" i="29"/>
  <c r="D2" i="29"/>
  <c r="C2" i="29"/>
  <c r="B2" i="29"/>
  <c r="Z15" i="28"/>
  <c r="Z58" i="5" s="1"/>
  <c r="Y15" i="28"/>
  <c r="Y58" i="5" s="1"/>
  <c r="X15" i="28"/>
  <c r="X58" i="5" s="1"/>
  <c r="V15" i="28"/>
  <c r="V58" i="5" s="1"/>
  <c r="U15" i="28"/>
  <c r="U58" i="5" s="1"/>
  <c r="T15" i="28"/>
  <c r="T58" i="5" s="1"/>
  <c r="S15" i="28"/>
  <c r="S58" i="5" s="1"/>
  <c r="L15" i="28"/>
  <c r="I15" i="28"/>
  <c r="H15" i="28"/>
  <c r="E15" i="28"/>
  <c r="Z14" i="28"/>
  <c r="Y14" i="28"/>
  <c r="X14" i="28"/>
  <c r="V14" i="28"/>
  <c r="V64" i="5" s="1"/>
  <c r="U14" i="28"/>
  <c r="U64" i="5" s="1"/>
  <c r="T14" i="28"/>
  <c r="T64" i="5" s="1"/>
  <c r="S14" i="28"/>
  <c r="S64" i="5" s="1"/>
  <c r="L14" i="28"/>
  <c r="I14" i="28"/>
  <c r="H14" i="28"/>
  <c r="E14" i="28"/>
  <c r="Z13" i="28"/>
  <c r="Z59" i="5" s="1"/>
  <c r="Y13" i="28"/>
  <c r="Y59" i="5" s="1"/>
  <c r="X13" i="28"/>
  <c r="X59" i="5" s="1"/>
  <c r="V13" i="28"/>
  <c r="V59" i="5" s="1"/>
  <c r="U13" i="28"/>
  <c r="U59" i="5" s="1"/>
  <c r="T13" i="28"/>
  <c r="T59" i="5" s="1"/>
  <c r="S13" i="28"/>
  <c r="S59" i="5" s="1"/>
  <c r="L13" i="28"/>
  <c r="I13" i="28"/>
  <c r="H13" i="28"/>
  <c r="E13" i="28"/>
  <c r="Z12" i="28"/>
  <c r="Y12" i="28"/>
  <c r="X12" i="28"/>
  <c r="V12" i="28"/>
  <c r="U12" i="28"/>
  <c r="T12" i="28"/>
  <c r="S12" i="28"/>
  <c r="L12" i="28"/>
  <c r="I12" i="28"/>
  <c r="H12" i="28"/>
  <c r="E12" i="28"/>
  <c r="Z11" i="28"/>
  <c r="Y11" i="28"/>
  <c r="X11" i="28"/>
  <c r="V11" i="28"/>
  <c r="U11" i="28"/>
  <c r="T11" i="28"/>
  <c r="S11" i="28"/>
  <c r="L11" i="28"/>
  <c r="I11" i="28"/>
  <c r="H11" i="28"/>
  <c r="H16" i="28" s="1"/>
  <c r="E11" i="28"/>
  <c r="E16" i="28" s="1"/>
  <c r="Z9" i="28"/>
  <c r="Z56" i="5" s="1"/>
  <c r="Y9" i="28"/>
  <c r="Y56" i="5" s="1"/>
  <c r="X9" i="28"/>
  <c r="X56" i="5" s="1"/>
  <c r="V9" i="28"/>
  <c r="V56" i="5" s="1"/>
  <c r="U9" i="28"/>
  <c r="U56" i="5" s="1"/>
  <c r="T9" i="28"/>
  <c r="T56" i="5" s="1"/>
  <c r="S9" i="28"/>
  <c r="S56" i="5" s="1"/>
  <c r="L9" i="28"/>
  <c r="I9" i="28"/>
  <c r="H9" i="28"/>
  <c r="E9" i="28"/>
  <c r="A3" i="28"/>
  <c r="R1" i="28"/>
  <c r="A1" i="28"/>
  <c r="V76" i="27"/>
  <c r="U76" i="27"/>
  <c r="T76" i="27"/>
  <c r="S76" i="27"/>
  <c r="L76" i="27"/>
  <c r="I76" i="27"/>
  <c r="H76" i="27"/>
  <c r="F76" i="27"/>
  <c r="E76" i="27"/>
  <c r="C76" i="27"/>
  <c r="A76" i="27"/>
  <c r="V75" i="27"/>
  <c r="U75" i="27"/>
  <c r="T75" i="27"/>
  <c r="S75" i="27"/>
  <c r="I75" i="27"/>
  <c r="H75" i="27"/>
  <c r="H80" i="27" s="1"/>
  <c r="F75" i="27"/>
  <c r="E75" i="27"/>
  <c r="C75" i="27"/>
  <c r="A75" i="27"/>
  <c r="H67" i="27"/>
  <c r="Z66" i="27"/>
  <c r="Y66" i="27"/>
  <c r="X66" i="27"/>
  <c r="V66" i="27"/>
  <c r="U66" i="27"/>
  <c r="T66" i="27"/>
  <c r="S66" i="27"/>
  <c r="L66" i="27"/>
  <c r="I66" i="27"/>
  <c r="E66" i="27"/>
  <c r="Z65" i="27"/>
  <c r="Y65" i="27"/>
  <c r="X65" i="27"/>
  <c r="V65" i="27"/>
  <c r="U65" i="27"/>
  <c r="T65" i="27"/>
  <c r="S65" i="27"/>
  <c r="L65" i="27"/>
  <c r="I65" i="27"/>
  <c r="E65" i="27"/>
  <c r="Z64" i="27"/>
  <c r="Y64" i="27"/>
  <c r="X64" i="27"/>
  <c r="V64" i="27"/>
  <c r="U64" i="27"/>
  <c r="T64" i="27"/>
  <c r="S64" i="27"/>
  <c r="L64" i="27"/>
  <c r="I64" i="27"/>
  <c r="E64" i="27"/>
  <c r="Z63" i="27"/>
  <c r="Y63" i="27"/>
  <c r="X63" i="27"/>
  <c r="V63" i="27"/>
  <c r="U63" i="27"/>
  <c r="T63" i="27"/>
  <c r="S63" i="27"/>
  <c r="L63" i="27"/>
  <c r="I63" i="27"/>
  <c r="E63" i="27"/>
  <c r="Z62" i="27"/>
  <c r="Y62" i="27"/>
  <c r="X62" i="27"/>
  <c r="V62" i="27"/>
  <c r="U62" i="27"/>
  <c r="T62" i="27"/>
  <c r="S62" i="27"/>
  <c r="L62" i="27"/>
  <c r="I62" i="27"/>
  <c r="E62" i="27"/>
  <c r="Z61" i="27"/>
  <c r="Y61" i="27"/>
  <c r="X61" i="27"/>
  <c r="V61" i="27"/>
  <c r="U61" i="27"/>
  <c r="T61" i="27"/>
  <c r="S61" i="27"/>
  <c r="L61" i="27"/>
  <c r="I61" i="27"/>
  <c r="E61" i="27"/>
  <c r="Z60" i="27"/>
  <c r="Y60" i="27"/>
  <c r="X60" i="27"/>
  <c r="V60" i="27"/>
  <c r="U60" i="27"/>
  <c r="T60" i="27"/>
  <c r="S60" i="27"/>
  <c r="L60" i="27"/>
  <c r="I60" i="27"/>
  <c r="E60" i="27"/>
  <c r="Z59" i="27"/>
  <c r="Y59" i="27"/>
  <c r="X59" i="27"/>
  <c r="V59" i="27"/>
  <c r="U59" i="27"/>
  <c r="T59" i="27"/>
  <c r="S59" i="27"/>
  <c r="L59" i="27"/>
  <c r="I59" i="27"/>
  <c r="E59" i="27"/>
  <c r="Z58" i="27"/>
  <c r="Y58" i="27"/>
  <c r="X58" i="27"/>
  <c r="V58" i="27"/>
  <c r="U58" i="27"/>
  <c r="T58" i="27"/>
  <c r="S58" i="27"/>
  <c r="L58" i="27"/>
  <c r="I58" i="27"/>
  <c r="E58" i="27"/>
  <c r="Z57" i="27"/>
  <c r="Y57" i="27"/>
  <c r="X57" i="27"/>
  <c r="V57" i="27"/>
  <c r="U57" i="27"/>
  <c r="T57" i="27"/>
  <c r="S57" i="27"/>
  <c r="L57" i="27"/>
  <c r="I57" i="27"/>
  <c r="E57" i="27"/>
  <c r="Z56" i="27"/>
  <c r="Y56" i="27"/>
  <c r="X56" i="27"/>
  <c r="V56" i="27"/>
  <c r="U56" i="27"/>
  <c r="T56" i="27"/>
  <c r="S56" i="27"/>
  <c r="L56" i="27"/>
  <c r="I56" i="27"/>
  <c r="E56" i="27"/>
  <c r="Z55" i="27"/>
  <c r="Y55" i="27"/>
  <c r="X55" i="27"/>
  <c r="V55" i="27"/>
  <c r="U55" i="27"/>
  <c r="T55" i="27"/>
  <c r="S55" i="27"/>
  <c r="L55" i="27"/>
  <c r="I55" i="27"/>
  <c r="E55" i="27"/>
  <c r="Z54" i="27"/>
  <c r="Y54" i="27"/>
  <c r="X54" i="27"/>
  <c r="V54" i="27"/>
  <c r="U54" i="27"/>
  <c r="T54" i="27"/>
  <c r="S54" i="27"/>
  <c r="L54" i="27"/>
  <c r="I54" i="27"/>
  <c r="E54" i="27"/>
  <c r="Z53" i="27"/>
  <c r="Y53" i="27"/>
  <c r="X53" i="27"/>
  <c r="V53" i="27"/>
  <c r="U53" i="27"/>
  <c r="T53" i="27"/>
  <c r="S53" i="27"/>
  <c r="L53" i="27"/>
  <c r="I53" i="27"/>
  <c r="E53" i="27"/>
  <c r="Z52" i="27"/>
  <c r="Y52" i="27"/>
  <c r="X52" i="27"/>
  <c r="V52" i="27"/>
  <c r="U52" i="27"/>
  <c r="T52" i="27"/>
  <c r="S52" i="27"/>
  <c r="L52" i="27"/>
  <c r="I52" i="27"/>
  <c r="E52" i="27"/>
  <c r="Z51" i="27"/>
  <c r="Y51" i="27"/>
  <c r="X51" i="27"/>
  <c r="V51" i="27"/>
  <c r="U51" i="27"/>
  <c r="T51" i="27"/>
  <c r="S51" i="27"/>
  <c r="L51" i="27"/>
  <c r="I51" i="27"/>
  <c r="E51" i="27"/>
  <c r="Z50" i="27"/>
  <c r="Y50" i="27"/>
  <c r="X50" i="27"/>
  <c r="V50" i="27"/>
  <c r="U50" i="27"/>
  <c r="T50" i="27"/>
  <c r="S50" i="27"/>
  <c r="L50" i="27"/>
  <c r="I50" i="27"/>
  <c r="E50" i="27"/>
  <c r="Z49" i="27"/>
  <c r="Y49" i="27"/>
  <c r="X49" i="27"/>
  <c r="V49" i="27"/>
  <c r="U49" i="27"/>
  <c r="T49" i="27"/>
  <c r="S49" i="27"/>
  <c r="L49" i="27"/>
  <c r="I49" i="27"/>
  <c r="E49" i="27"/>
  <c r="Z48" i="27"/>
  <c r="Y48" i="27"/>
  <c r="X48" i="27"/>
  <c r="V48" i="27"/>
  <c r="U48" i="27"/>
  <c r="T48" i="27"/>
  <c r="S48" i="27"/>
  <c r="L48" i="27"/>
  <c r="I48" i="27"/>
  <c r="E48" i="27"/>
  <c r="Z47" i="27"/>
  <c r="Y47" i="27"/>
  <c r="X47" i="27"/>
  <c r="V47" i="27"/>
  <c r="U47" i="27"/>
  <c r="T47" i="27"/>
  <c r="S47" i="27"/>
  <c r="L47" i="27"/>
  <c r="I47" i="27"/>
  <c r="E47" i="27"/>
  <c r="Z46" i="27"/>
  <c r="Y46" i="27"/>
  <c r="X46" i="27"/>
  <c r="V46" i="27"/>
  <c r="U46" i="27"/>
  <c r="T46" i="27"/>
  <c r="S46" i="27"/>
  <c r="L46" i="27"/>
  <c r="I46" i="27"/>
  <c r="E46" i="27"/>
  <c r="Z45" i="27"/>
  <c r="Y45" i="27"/>
  <c r="X45" i="27"/>
  <c r="V45" i="27"/>
  <c r="U45" i="27"/>
  <c r="T45" i="27"/>
  <c r="S45" i="27"/>
  <c r="L45" i="27"/>
  <c r="I45" i="27"/>
  <c r="E45" i="27"/>
  <c r="Z44" i="27"/>
  <c r="Y44" i="27"/>
  <c r="X44" i="27"/>
  <c r="V44" i="27"/>
  <c r="U44" i="27"/>
  <c r="T44" i="27"/>
  <c r="S44" i="27"/>
  <c r="L44" i="27"/>
  <c r="I44" i="27"/>
  <c r="E44" i="27"/>
  <c r="Z43" i="27"/>
  <c r="Y43" i="27"/>
  <c r="X43" i="27"/>
  <c r="V43" i="27"/>
  <c r="U43" i="27"/>
  <c r="T43" i="27"/>
  <c r="S43" i="27"/>
  <c r="L43" i="27"/>
  <c r="I43" i="27"/>
  <c r="E43" i="27"/>
  <c r="Z42" i="27"/>
  <c r="Y42" i="27"/>
  <c r="X42" i="27"/>
  <c r="V42" i="27"/>
  <c r="U42" i="27"/>
  <c r="T42" i="27"/>
  <c r="S42" i="27"/>
  <c r="L42" i="27"/>
  <c r="I42" i="27"/>
  <c r="E42" i="27"/>
  <c r="Z41" i="27"/>
  <c r="Y41" i="27"/>
  <c r="X41" i="27"/>
  <c r="V41" i="27"/>
  <c r="U41" i="27"/>
  <c r="T41" i="27"/>
  <c r="S41" i="27"/>
  <c r="L41" i="27"/>
  <c r="I41" i="27"/>
  <c r="E41" i="27"/>
  <c r="Z40" i="27"/>
  <c r="Y40" i="27"/>
  <c r="X40" i="27"/>
  <c r="V40" i="27"/>
  <c r="U40" i="27"/>
  <c r="T40" i="27"/>
  <c r="S40" i="27"/>
  <c r="L40" i="27"/>
  <c r="I40" i="27"/>
  <c r="E40" i="27"/>
  <c r="Z39" i="27"/>
  <c r="Y39" i="27"/>
  <c r="X39" i="27"/>
  <c r="V39" i="27"/>
  <c r="U39" i="27"/>
  <c r="T39" i="27"/>
  <c r="S39" i="27"/>
  <c r="L39" i="27"/>
  <c r="I39" i="27"/>
  <c r="E39" i="27"/>
  <c r="Z38" i="27"/>
  <c r="Y38" i="27"/>
  <c r="X38" i="27"/>
  <c r="V38" i="27"/>
  <c r="U38" i="27"/>
  <c r="T38" i="27"/>
  <c r="S38" i="27"/>
  <c r="L38" i="27"/>
  <c r="I38" i="27"/>
  <c r="E38" i="27"/>
  <c r="Z37" i="27"/>
  <c r="Y37" i="27"/>
  <c r="X37" i="27"/>
  <c r="V37" i="27"/>
  <c r="U37" i="27"/>
  <c r="T37" i="27"/>
  <c r="S37" i="27"/>
  <c r="L37" i="27"/>
  <c r="I37" i="27"/>
  <c r="E37" i="27"/>
  <c r="Z36" i="27"/>
  <c r="Y36" i="27"/>
  <c r="X36" i="27"/>
  <c r="V36" i="27"/>
  <c r="U36" i="27"/>
  <c r="T36" i="27"/>
  <c r="S36" i="27"/>
  <c r="L36" i="27"/>
  <c r="I36" i="27"/>
  <c r="E36" i="27"/>
  <c r="Z35" i="27"/>
  <c r="Y35" i="27"/>
  <c r="X35" i="27"/>
  <c r="V35" i="27"/>
  <c r="U35" i="27"/>
  <c r="T35" i="27"/>
  <c r="S35" i="27"/>
  <c r="L35" i="27"/>
  <c r="I35" i="27"/>
  <c r="E35" i="27"/>
  <c r="Z34" i="27"/>
  <c r="Y34" i="27"/>
  <c r="X34" i="27"/>
  <c r="V34" i="27"/>
  <c r="U34" i="27"/>
  <c r="T34" i="27"/>
  <c r="S34" i="27"/>
  <c r="L34" i="27"/>
  <c r="I34" i="27"/>
  <c r="E34" i="27"/>
  <c r="Z33" i="27"/>
  <c r="Y33" i="27"/>
  <c r="X33" i="27"/>
  <c r="V33" i="27"/>
  <c r="U33" i="27"/>
  <c r="T33" i="27"/>
  <c r="S33" i="27"/>
  <c r="L33" i="27"/>
  <c r="I33" i="27"/>
  <c r="E33" i="27"/>
  <c r="Z32" i="27"/>
  <c r="Y32" i="27"/>
  <c r="X32" i="27"/>
  <c r="V32" i="27"/>
  <c r="U32" i="27"/>
  <c r="T32" i="27"/>
  <c r="S32" i="27"/>
  <c r="L32" i="27"/>
  <c r="I32" i="27"/>
  <c r="E32" i="27"/>
  <c r="Z31" i="27"/>
  <c r="Y31" i="27"/>
  <c r="X31" i="27"/>
  <c r="V31" i="27"/>
  <c r="U31" i="27"/>
  <c r="T31" i="27"/>
  <c r="S31" i="27"/>
  <c r="L31" i="27"/>
  <c r="I31" i="27"/>
  <c r="E31" i="27"/>
  <c r="Z30" i="27"/>
  <c r="Y30" i="27"/>
  <c r="X30" i="27"/>
  <c r="V30" i="27"/>
  <c r="U30" i="27"/>
  <c r="T30" i="27"/>
  <c r="S30" i="27"/>
  <c r="L30" i="27"/>
  <c r="I30" i="27"/>
  <c r="E30" i="27"/>
  <c r="Z29" i="27"/>
  <c r="Z67" i="27" s="1"/>
  <c r="Y29" i="27"/>
  <c r="Y67" i="27" s="1"/>
  <c r="X29" i="27"/>
  <c r="X67" i="27" s="1"/>
  <c r="V29" i="27"/>
  <c r="V67" i="27" s="1"/>
  <c r="U29" i="27"/>
  <c r="U67" i="27" s="1"/>
  <c r="T29" i="27"/>
  <c r="T67" i="27" s="1"/>
  <c r="S29" i="27"/>
  <c r="S67" i="27" s="1"/>
  <c r="L29" i="27"/>
  <c r="I29" i="27"/>
  <c r="E29" i="27"/>
  <c r="E67" i="27" s="1"/>
  <c r="H26" i="27"/>
  <c r="H69" i="27" s="1"/>
  <c r="Z25" i="27"/>
  <c r="Y25" i="27"/>
  <c r="X25" i="27"/>
  <c r="V25" i="27"/>
  <c r="U25" i="27"/>
  <c r="T25" i="27"/>
  <c r="S25" i="27"/>
  <c r="L25" i="27"/>
  <c r="I25" i="27"/>
  <c r="E25" i="27"/>
  <c r="Z24" i="27"/>
  <c r="Z26" i="27" s="1"/>
  <c r="Y24" i="27"/>
  <c r="Y26" i="27" s="1"/>
  <c r="X24" i="27"/>
  <c r="X26" i="27" s="1"/>
  <c r="V24" i="27"/>
  <c r="U24" i="27"/>
  <c r="T24" i="27"/>
  <c r="S24" i="27"/>
  <c r="L24" i="27"/>
  <c r="I24" i="27"/>
  <c r="E24" i="27"/>
  <c r="Z19" i="27"/>
  <c r="Y19" i="27"/>
  <c r="X19" i="27"/>
  <c r="V19" i="27"/>
  <c r="U19" i="27"/>
  <c r="T19" i="27"/>
  <c r="S19" i="27"/>
  <c r="L19" i="27"/>
  <c r="I19" i="27"/>
  <c r="H19" i="27"/>
  <c r="G19" i="27"/>
  <c r="E19" i="27"/>
  <c r="D19" i="27"/>
  <c r="C19" i="27"/>
  <c r="B19" i="27"/>
  <c r="Q18" i="27"/>
  <c r="P18" i="27"/>
  <c r="O18" i="27"/>
  <c r="N18" i="27"/>
  <c r="G18" i="27"/>
  <c r="F18" i="27"/>
  <c r="D18" i="27"/>
  <c r="C18" i="27"/>
  <c r="B18" i="27"/>
  <c r="A18" i="27"/>
  <c r="Q17" i="27"/>
  <c r="P17" i="27"/>
  <c r="P19" i="27" s="1"/>
  <c r="O17" i="27"/>
  <c r="N17" i="27"/>
  <c r="N19" i="27" s="1"/>
  <c r="G17" i="27"/>
  <c r="F17" i="27"/>
  <c r="F19" i="27" s="1"/>
  <c r="D17" i="27"/>
  <c r="C17" i="27"/>
  <c r="B17" i="27"/>
  <c r="A17" i="27"/>
  <c r="A19" i="27" s="1"/>
  <c r="H14" i="27"/>
  <c r="H21" i="27" s="1"/>
  <c r="Q13" i="27"/>
  <c r="O13" i="27"/>
  <c r="G13" i="27"/>
  <c r="D13" i="27"/>
  <c r="C13" i="27"/>
  <c r="B13" i="27"/>
  <c r="Q12" i="27"/>
  <c r="O12" i="27"/>
  <c r="G12" i="27"/>
  <c r="D12" i="27"/>
  <c r="C12" i="27"/>
  <c r="B12" i="27"/>
  <c r="Z11" i="27"/>
  <c r="Y11" i="27"/>
  <c r="X11" i="27"/>
  <c r="V11" i="27"/>
  <c r="U11" i="27"/>
  <c r="T11" i="27"/>
  <c r="S11" i="27"/>
  <c r="L11" i="27"/>
  <c r="I11" i="27"/>
  <c r="E11" i="27"/>
  <c r="Z10" i="27"/>
  <c r="Z14" i="27" s="1"/>
  <c r="Z21" i="27" s="1"/>
  <c r="Y10" i="27"/>
  <c r="Y14" i="27" s="1"/>
  <c r="Y21" i="27" s="1"/>
  <c r="X10" i="27"/>
  <c r="X14" i="27" s="1"/>
  <c r="X21" i="27" s="1"/>
  <c r="V10" i="27"/>
  <c r="V14" i="27" s="1"/>
  <c r="V21" i="27" s="1"/>
  <c r="U10" i="27"/>
  <c r="U14" i="27" s="1"/>
  <c r="T10" i="27"/>
  <c r="T14" i="27" s="1"/>
  <c r="T21" i="27" s="1"/>
  <c r="S10" i="27"/>
  <c r="S14" i="27" s="1"/>
  <c r="L10" i="27"/>
  <c r="I10" i="27"/>
  <c r="E10" i="27"/>
  <c r="E14" i="27" s="1"/>
  <c r="E21" i="27" s="1"/>
  <c r="A4" i="27"/>
  <c r="R1" i="27"/>
  <c r="A1" i="27"/>
  <c r="V64" i="26"/>
  <c r="U64" i="26"/>
  <c r="T64" i="26"/>
  <c r="S64" i="26"/>
  <c r="L64" i="26"/>
  <c r="I64" i="26"/>
  <c r="H64" i="26"/>
  <c r="F64" i="26"/>
  <c r="E64" i="26"/>
  <c r="E69" i="26" s="1"/>
  <c r="C64" i="26"/>
  <c r="A64" i="26"/>
  <c r="V63" i="26"/>
  <c r="U63" i="26"/>
  <c r="T63" i="26"/>
  <c r="S63" i="26"/>
  <c r="I63" i="26"/>
  <c r="H63" i="26"/>
  <c r="H66" i="26" s="1"/>
  <c r="F63" i="26"/>
  <c r="E63" i="26"/>
  <c r="C63" i="26"/>
  <c r="A63" i="26"/>
  <c r="H55" i="26"/>
  <c r="Z54" i="26"/>
  <c r="Y54" i="26"/>
  <c r="X54" i="26"/>
  <c r="V54" i="26"/>
  <c r="U54" i="26"/>
  <c r="T54" i="26"/>
  <c r="S54" i="26"/>
  <c r="L54" i="26"/>
  <c r="I54" i="26"/>
  <c r="E54" i="26"/>
  <c r="Z53" i="26"/>
  <c r="Y53" i="26"/>
  <c r="X53" i="26"/>
  <c r="V53" i="26"/>
  <c r="U53" i="26"/>
  <c r="T53" i="26"/>
  <c r="S53" i="26"/>
  <c r="L53" i="26"/>
  <c r="I53" i="26"/>
  <c r="E53" i="26"/>
  <c r="Z52" i="26"/>
  <c r="Y52" i="26"/>
  <c r="X52" i="26"/>
  <c r="V52" i="26"/>
  <c r="U52" i="26"/>
  <c r="T52" i="26"/>
  <c r="S52" i="26"/>
  <c r="L52" i="26"/>
  <c r="I52" i="26"/>
  <c r="E52" i="26"/>
  <c r="Z51" i="26"/>
  <c r="Y51" i="26"/>
  <c r="X51" i="26"/>
  <c r="V51" i="26"/>
  <c r="U51" i="26"/>
  <c r="T51" i="26"/>
  <c r="S51" i="26"/>
  <c r="L51" i="26"/>
  <c r="I51" i="26"/>
  <c r="E51" i="26"/>
  <c r="Z50" i="26"/>
  <c r="Y50" i="26"/>
  <c r="X50" i="26"/>
  <c r="V50" i="26"/>
  <c r="U50" i="26"/>
  <c r="T50" i="26"/>
  <c r="S50" i="26"/>
  <c r="L50" i="26"/>
  <c r="I50" i="26"/>
  <c r="E50" i="26"/>
  <c r="Z49" i="26"/>
  <c r="Y49" i="26"/>
  <c r="X49" i="26"/>
  <c r="V49" i="26"/>
  <c r="U49" i="26"/>
  <c r="T49" i="26"/>
  <c r="S49" i="26"/>
  <c r="L49" i="26"/>
  <c r="I49" i="26"/>
  <c r="E49" i="26"/>
  <c r="Z48" i="26"/>
  <c r="Y48" i="26"/>
  <c r="X48" i="26"/>
  <c r="V48" i="26"/>
  <c r="U48" i="26"/>
  <c r="T48" i="26"/>
  <c r="S48" i="26"/>
  <c r="L48" i="26"/>
  <c r="I48" i="26"/>
  <c r="E48" i="26"/>
  <c r="Z47" i="26"/>
  <c r="Y47" i="26"/>
  <c r="X47" i="26"/>
  <c r="V47" i="26"/>
  <c r="U47" i="26"/>
  <c r="T47" i="26"/>
  <c r="S47" i="26"/>
  <c r="L47" i="26"/>
  <c r="I47" i="26"/>
  <c r="E47" i="26"/>
  <c r="Z46" i="26"/>
  <c r="Y46" i="26"/>
  <c r="X46" i="26"/>
  <c r="V46" i="26"/>
  <c r="U46" i="26"/>
  <c r="T46" i="26"/>
  <c r="S46" i="26"/>
  <c r="L46" i="26"/>
  <c r="I46" i="26"/>
  <c r="E46" i="26"/>
  <c r="Z45" i="26"/>
  <c r="Y45" i="26"/>
  <c r="X45" i="26"/>
  <c r="V45" i="26"/>
  <c r="U45" i="26"/>
  <c r="T45" i="26"/>
  <c r="S45" i="26"/>
  <c r="L45" i="26"/>
  <c r="I45" i="26"/>
  <c r="E45" i="26"/>
  <c r="Z44" i="26"/>
  <c r="Y44" i="26"/>
  <c r="X44" i="26"/>
  <c r="V44" i="26"/>
  <c r="U44" i="26"/>
  <c r="T44" i="26"/>
  <c r="S44" i="26"/>
  <c r="L44" i="26"/>
  <c r="I44" i="26"/>
  <c r="E44" i="26"/>
  <c r="Z43" i="26"/>
  <c r="Y43" i="26"/>
  <c r="X43" i="26"/>
  <c r="V43" i="26"/>
  <c r="U43" i="26"/>
  <c r="T43" i="26"/>
  <c r="S43" i="26"/>
  <c r="L43" i="26"/>
  <c r="I43" i="26"/>
  <c r="E43" i="26"/>
  <c r="Z42" i="26"/>
  <c r="Y42" i="26"/>
  <c r="X42" i="26"/>
  <c r="V42" i="26"/>
  <c r="U42" i="26"/>
  <c r="T42" i="26"/>
  <c r="S42" i="26"/>
  <c r="L42" i="26"/>
  <c r="I42" i="26"/>
  <c r="E42" i="26"/>
  <c r="Z41" i="26"/>
  <c r="Y41" i="26"/>
  <c r="X41" i="26"/>
  <c r="V41" i="26"/>
  <c r="U41" i="26"/>
  <c r="T41" i="26"/>
  <c r="S41" i="26"/>
  <c r="L41" i="26"/>
  <c r="I41" i="26"/>
  <c r="E41" i="26"/>
  <c r="Z40" i="26"/>
  <c r="Y40" i="26"/>
  <c r="X40" i="26"/>
  <c r="V40" i="26"/>
  <c r="U40" i="26"/>
  <c r="T40" i="26"/>
  <c r="S40" i="26"/>
  <c r="L40" i="26"/>
  <c r="I40" i="26"/>
  <c r="E40" i="26"/>
  <c r="Z39" i="26"/>
  <c r="Y39" i="26"/>
  <c r="X39" i="26"/>
  <c r="V39" i="26"/>
  <c r="U39" i="26"/>
  <c r="T39" i="26"/>
  <c r="S39" i="26"/>
  <c r="L39" i="26"/>
  <c r="I39" i="26"/>
  <c r="E39" i="26"/>
  <c r="Z38" i="26"/>
  <c r="Y38" i="26"/>
  <c r="X38" i="26"/>
  <c r="V38" i="26"/>
  <c r="U38" i="26"/>
  <c r="T38" i="26"/>
  <c r="S38" i="26"/>
  <c r="L38" i="26"/>
  <c r="I38" i="26"/>
  <c r="E38" i="26"/>
  <c r="Z37" i="26"/>
  <c r="Y37" i="26"/>
  <c r="X37" i="26"/>
  <c r="V37" i="26"/>
  <c r="U37" i="26"/>
  <c r="T37" i="26"/>
  <c r="S37" i="26"/>
  <c r="L37" i="26"/>
  <c r="I37" i="26"/>
  <c r="E37" i="26"/>
  <c r="Z36" i="26"/>
  <c r="Y36" i="26"/>
  <c r="X36" i="26"/>
  <c r="V36" i="26"/>
  <c r="U36" i="26"/>
  <c r="T36" i="26"/>
  <c r="S36" i="26"/>
  <c r="L36" i="26"/>
  <c r="I36" i="26"/>
  <c r="E36" i="26"/>
  <c r="Z35" i="26"/>
  <c r="Y35" i="26"/>
  <c r="X35" i="26"/>
  <c r="V35" i="26"/>
  <c r="U35" i="26"/>
  <c r="T35" i="26"/>
  <c r="S35" i="26"/>
  <c r="L35" i="26"/>
  <c r="I35" i="26"/>
  <c r="E35" i="26"/>
  <c r="Z34" i="26"/>
  <c r="Y34" i="26"/>
  <c r="X34" i="26"/>
  <c r="V34" i="26"/>
  <c r="U34" i="26"/>
  <c r="T34" i="26"/>
  <c r="S34" i="26"/>
  <c r="L34" i="26"/>
  <c r="I34" i="26"/>
  <c r="E34" i="26"/>
  <c r="Z33" i="26"/>
  <c r="Y33" i="26"/>
  <c r="X33" i="26"/>
  <c r="V33" i="26"/>
  <c r="U33" i="26"/>
  <c r="T33" i="26"/>
  <c r="S33" i="26"/>
  <c r="L33" i="26"/>
  <c r="I33" i="26"/>
  <c r="E33" i="26"/>
  <c r="Z32" i="26"/>
  <c r="Y32" i="26"/>
  <c r="X32" i="26"/>
  <c r="V32" i="26"/>
  <c r="U32" i="26"/>
  <c r="T32" i="26"/>
  <c r="S32" i="26"/>
  <c r="L32" i="26"/>
  <c r="I32" i="26"/>
  <c r="E32" i="26"/>
  <c r="Z31" i="26"/>
  <c r="Y31" i="26"/>
  <c r="X31" i="26"/>
  <c r="V31" i="26"/>
  <c r="U31" i="26"/>
  <c r="T31" i="26"/>
  <c r="S31" i="26"/>
  <c r="L31" i="26"/>
  <c r="I31" i="26"/>
  <c r="E31" i="26"/>
  <c r="Z30" i="26"/>
  <c r="Y30" i="26"/>
  <c r="X30" i="26"/>
  <c r="V30" i="26"/>
  <c r="U30" i="26"/>
  <c r="T30" i="26"/>
  <c r="S30" i="26"/>
  <c r="L30" i="26"/>
  <c r="I30" i="26"/>
  <c r="E30" i="26"/>
  <c r="Z29" i="26"/>
  <c r="Y29" i="26"/>
  <c r="X29" i="26"/>
  <c r="V29" i="26"/>
  <c r="U29" i="26"/>
  <c r="T29" i="26"/>
  <c r="S29" i="26"/>
  <c r="L29" i="26"/>
  <c r="I29" i="26"/>
  <c r="E29" i="26"/>
  <c r="Z28" i="26"/>
  <c r="Y28" i="26"/>
  <c r="X28" i="26"/>
  <c r="V28" i="26"/>
  <c r="U28" i="26"/>
  <c r="T28" i="26"/>
  <c r="S28" i="26"/>
  <c r="L28" i="26"/>
  <c r="I28" i="26"/>
  <c r="E28" i="26"/>
  <c r="Z27" i="26"/>
  <c r="Y27" i="26"/>
  <c r="X27" i="26"/>
  <c r="V27" i="26"/>
  <c r="U27" i="26"/>
  <c r="T27" i="26"/>
  <c r="S27" i="26"/>
  <c r="L27" i="26"/>
  <c r="I27" i="26"/>
  <c r="E27" i="26"/>
  <c r="Z26" i="26"/>
  <c r="Y26" i="26"/>
  <c r="X26" i="26"/>
  <c r="V26" i="26"/>
  <c r="U26" i="26"/>
  <c r="T26" i="26"/>
  <c r="S26" i="26"/>
  <c r="L26" i="26"/>
  <c r="I26" i="26"/>
  <c r="E26" i="26"/>
  <c r="Z25" i="26"/>
  <c r="Y25" i="26"/>
  <c r="X25" i="26"/>
  <c r="V25" i="26"/>
  <c r="U25" i="26"/>
  <c r="T25" i="26"/>
  <c r="S25" i="26"/>
  <c r="L25" i="26"/>
  <c r="I25" i="26"/>
  <c r="E25" i="26"/>
  <c r="Z24" i="26"/>
  <c r="Y24" i="26"/>
  <c r="X24" i="26"/>
  <c r="V24" i="26"/>
  <c r="U24" i="26"/>
  <c r="T24" i="26"/>
  <c r="S24" i="26"/>
  <c r="L24" i="26"/>
  <c r="I24" i="26"/>
  <c r="E24" i="26"/>
  <c r="Z23" i="26"/>
  <c r="Y23" i="26"/>
  <c r="X23" i="26"/>
  <c r="V23" i="26"/>
  <c r="U23" i="26"/>
  <c r="T23" i="26"/>
  <c r="S23" i="26"/>
  <c r="L23" i="26"/>
  <c r="I23" i="26"/>
  <c r="E23" i="26"/>
  <c r="Z22" i="26"/>
  <c r="Z55" i="26" s="1"/>
  <c r="Y22" i="26"/>
  <c r="Y55" i="26" s="1"/>
  <c r="X22" i="26"/>
  <c r="X55" i="26" s="1"/>
  <c r="V22" i="26"/>
  <c r="V55" i="26" s="1"/>
  <c r="U22" i="26"/>
  <c r="U55" i="26" s="1"/>
  <c r="T22" i="26"/>
  <c r="T55" i="26" s="1"/>
  <c r="S22" i="26"/>
  <c r="S55" i="26" s="1"/>
  <c r="L22" i="26"/>
  <c r="I22" i="26"/>
  <c r="E22" i="26"/>
  <c r="E55" i="26" s="1"/>
  <c r="H19" i="26"/>
  <c r="H57" i="26" s="1"/>
  <c r="H59" i="26" s="1"/>
  <c r="H65" i="26" s="1"/>
  <c r="Z18" i="26"/>
  <c r="Y18" i="26"/>
  <c r="X18" i="26"/>
  <c r="V18" i="26"/>
  <c r="U18" i="26"/>
  <c r="T18" i="26"/>
  <c r="S18" i="26"/>
  <c r="L18" i="26"/>
  <c r="I18" i="26"/>
  <c r="E18" i="26"/>
  <c r="Z17" i="26"/>
  <c r="Z19" i="26" s="1"/>
  <c r="Z57" i="26" s="1"/>
  <c r="Z59" i="26" s="1"/>
  <c r="Z49" i="5" s="1"/>
  <c r="Y17" i="26"/>
  <c r="Y19" i="26" s="1"/>
  <c r="Y57" i="26" s="1"/>
  <c r="Y59" i="26" s="1"/>
  <c r="Y49" i="5" s="1"/>
  <c r="X17" i="26"/>
  <c r="X19" i="26" s="1"/>
  <c r="X57" i="26" s="1"/>
  <c r="X59" i="26" s="1"/>
  <c r="X49" i="5" s="1"/>
  <c r="V17" i="26"/>
  <c r="U17" i="26"/>
  <c r="T17" i="26"/>
  <c r="S17" i="26"/>
  <c r="L17" i="26"/>
  <c r="I17" i="26"/>
  <c r="E17" i="26"/>
  <c r="Z13" i="26"/>
  <c r="Y13" i="26"/>
  <c r="X13" i="26"/>
  <c r="V13" i="26"/>
  <c r="U13" i="26"/>
  <c r="T13" i="26"/>
  <c r="S13" i="26"/>
  <c r="L13" i="26"/>
  <c r="I13" i="26"/>
  <c r="H13" i="26"/>
  <c r="G13" i="26"/>
  <c r="E13" i="26"/>
  <c r="D13" i="26"/>
  <c r="C13" i="26"/>
  <c r="B13" i="26"/>
  <c r="Q12" i="26"/>
  <c r="P12" i="26"/>
  <c r="O12" i="26"/>
  <c r="N12" i="26"/>
  <c r="G12" i="26"/>
  <c r="F12" i="26"/>
  <c r="D12" i="26"/>
  <c r="C12" i="26"/>
  <c r="B12" i="26"/>
  <c r="A12" i="26"/>
  <c r="Q11" i="26"/>
  <c r="P11" i="26"/>
  <c r="P13" i="26" s="1"/>
  <c r="O11" i="26"/>
  <c r="N11" i="26"/>
  <c r="N13" i="26" s="1"/>
  <c r="G11" i="26"/>
  <c r="F11" i="26"/>
  <c r="F13" i="26" s="1"/>
  <c r="D11" i="26"/>
  <c r="C11" i="26"/>
  <c r="B11" i="26"/>
  <c r="A11" i="26"/>
  <c r="A13" i="26" s="1"/>
  <c r="A4" i="26"/>
  <c r="R1" i="26"/>
  <c r="A1" i="26"/>
  <c r="E61" i="25"/>
  <c r="E60" i="25"/>
  <c r="H35" i="25"/>
  <c r="Z34" i="25"/>
  <c r="Y34" i="25"/>
  <c r="X34" i="25"/>
  <c r="V34" i="25"/>
  <c r="U34" i="25"/>
  <c r="T34" i="25"/>
  <c r="S34" i="25"/>
  <c r="L34" i="25"/>
  <c r="I34" i="25"/>
  <c r="E34" i="25"/>
  <c r="Z33" i="25"/>
  <c r="Y33" i="25"/>
  <c r="X33" i="25"/>
  <c r="V33" i="25"/>
  <c r="U33" i="25"/>
  <c r="T33" i="25"/>
  <c r="S33" i="25"/>
  <c r="L33" i="25"/>
  <c r="I33" i="25"/>
  <c r="E33" i="25"/>
  <c r="Z32" i="25"/>
  <c r="Y32" i="25"/>
  <c r="X32" i="25"/>
  <c r="V32" i="25"/>
  <c r="U32" i="25"/>
  <c r="T32" i="25"/>
  <c r="S32" i="25"/>
  <c r="L32" i="25"/>
  <c r="I32" i="25"/>
  <c r="E32" i="25"/>
  <c r="Z31" i="25"/>
  <c r="Y31" i="25"/>
  <c r="X31" i="25"/>
  <c r="V31" i="25"/>
  <c r="U31" i="25"/>
  <c r="T31" i="25"/>
  <c r="S31" i="25"/>
  <c r="L31" i="25"/>
  <c r="I31" i="25"/>
  <c r="E31" i="25"/>
  <c r="Z30" i="25"/>
  <c r="Y30" i="25"/>
  <c r="X30" i="25"/>
  <c r="V30" i="25"/>
  <c r="U30" i="25"/>
  <c r="T30" i="25"/>
  <c r="S30" i="25"/>
  <c r="L30" i="25"/>
  <c r="I30" i="25"/>
  <c r="E30" i="25"/>
  <c r="Z29" i="25"/>
  <c r="Y29" i="25"/>
  <c r="X29" i="25"/>
  <c r="V29" i="25"/>
  <c r="U29" i="25"/>
  <c r="T29" i="25"/>
  <c r="S29" i="25"/>
  <c r="L29" i="25"/>
  <c r="I29" i="25"/>
  <c r="E29" i="25"/>
  <c r="Z28" i="25"/>
  <c r="Y28" i="25"/>
  <c r="X28" i="25"/>
  <c r="V28" i="25"/>
  <c r="U28" i="25"/>
  <c r="T28" i="25"/>
  <c r="S28" i="25"/>
  <c r="L28" i="25"/>
  <c r="I28" i="25"/>
  <c r="E28" i="25"/>
  <c r="Z27" i="25"/>
  <c r="Y27" i="25"/>
  <c r="X27" i="25"/>
  <c r="V27" i="25"/>
  <c r="U27" i="25"/>
  <c r="T27" i="25"/>
  <c r="S27" i="25"/>
  <c r="L27" i="25"/>
  <c r="I27" i="25"/>
  <c r="E27" i="25"/>
  <c r="Z26" i="25"/>
  <c r="Y26" i="25"/>
  <c r="X26" i="25"/>
  <c r="V26" i="25"/>
  <c r="U26" i="25"/>
  <c r="T26" i="25"/>
  <c r="S26" i="25"/>
  <c r="L26" i="25"/>
  <c r="I26" i="25"/>
  <c r="E26" i="25"/>
  <c r="Z25" i="25"/>
  <c r="Y25" i="25"/>
  <c r="X25" i="25"/>
  <c r="V25" i="25"/>
  <c r="U25" i="25"/>
  <c r="T25" i="25"/>
  <c r="S25" i="25"/>
  <c r="L25" i="25"/>
  <c r="I25" i="25"/>
  <c r="E25" i="25"/>
  <c r="Z24" i="25"/>
  <c r="Y24" i="25"/>
  <c r="X24" i="25"/>
  <c r="V24" i="25"/>
  <c r="U24" i="25"/>
  <c r="T24" i="25"/>
  <c r="S24" i="25"/>
  <c r="L24" i="25"/>
  <c r="I24" i="25"/>
  <c r="E24" i="25"/>
  <c r="Z23" i="25"/>
  <c r="Y23" i="25"/>
  <c r="X23" i="25"/>
  <c r="V23" i="25"/>
  <c r="U23" i="25"/>
  <c r="T23" i="25"/>
  <c r="S23" i="25"/>
  <c r="L23" i="25"/>
  <c r="I23" i="25"/>
  <c r="E23" i="25"/>
  <c r="Z22" i="25"/>
  <c r="Y22" i="25"/>
  <c r="X22" i="25"/>
  <c r="V22" i="25"/>
  <c r="U22" i="25"/>
  <c r="T22" i="25"/>
  <c r="S22" i="25"/>
  <c r="L22" i="25"/>
  <c r="I22" i="25"/>
  <c r="E22" i="25"/>
  <c r="Z21" i="25"/>
  <c r="Y21" i="25"/>
  <c r="X21" i="25"/>
  <c r="V21" i="25"/>
  <c r="U21" i="25"/>
  <c r="T21" i="25"/>
  <c r="S21" i="25"/>
  <c r="L21" i="25"/>
  <c r="I21" i="25"/>
  <c r="E21" i="25"/>
  <c r="Z20" i="25"/>
  <c r="Y20" i="25"/>
  <c r="X20" i="25"/>
  <c r="V20" i="25"/>
  <c r="U20" i="25"/>
  <c r="T20" i="25"/>
  <c r="S20" i="25"/>
  <c r="L20" i="25"/>
  <c r="I20" i="25"/>
  <c r="E20" i="25"/>
  <c r="Z19" i="25"/>
  <c r="Y19" i="25"/>
  <c r="X19" i="25"/>
  <c r="V19" i="25"/>
  <c r="U19" i="25"/>
  <c r="T19" i="25"/>
  <c r="S19" i="25"/>
  <c r="L19" i="25"/>
  <c r="I19" i="25"/>
  <c r="E19" i="25"/>
  <c r="Z18" i="25"/>
  <c r="Y18" i="25"/>
  <c r="X18" i="25"/>
  <c r="V18" i="25"/>
  <c r="U18" i="25"/>
  <c r="T18" i="25"/>
  <c r="S18" i="25"/>
  <c r="L18" i="25"/>
  <c r="I18" i="25"/>
  <c r="E18" i="25"/>
  <c r="Z17" i="25"/>
  <c r="Y17" i="25"/>
  <c r="X17" i="25"/>
  <c r="V17" i="25"/>
  <c r="U17" i="25"/>
  <c r="T17" i="25"/>
  <c r="S17" i="25"/>
  <c r="L17" i="25"/>
  <c r="I17" i="25"/>
  <c r="E17" i="25"/>
  <c r="Z16" i="25"/>
  <c r="Y16" i="25"/>
  <c r="X16" i="25"/>
  <c r="V16" i="25"/>
  <c r="U16" i="25"/>
  <c r="T16" i="25"/>
  <c r="S16" i="25"/>
  <c r="L16" i="25"/>
  <c r="I16" i="25"/>
  <c r="E16" i="25"/>
  <c r="Z15" i="25"/>
  <c r="Z35" i="25" s="1"/>
  <c r="Y15" i="25"/>
  <c r="Y35" i="25" s="1"/>
  <c r="X15" i="25"/>
  <c r="X35" i="25" s="1"/>
  <c r="V15" i="25"/>
  <c r="V35" i="25" s="1"/>
  <c r="U15" i="25"/>
  <c r="U35" i="25" s="1"/>
  <c r="T15" i="25"/>
  <c r="T35" i="25" s="1"/>
  <c r="S15" i="25"/>
  <c r="S35" i="25" s="1"/>
  <c r="L15" i="25"/>
  <c r="I15" i="25"/>
  <c r="E15" i="25"/>
  <c r="E35" i="25" s="1"/>
  <c r="H12" i="25"/>
  <c r="H37" i="25" s="1"/>
  <c r="H58" i="25" s="1"/>
  <c r="Z11" i="25"/>
  <c r="Y11" i="25"/>
  <c r="X11" i="25"/>
  <c r="V11" i="25"/>
  <c r="U11" i="25"/>
  <c r="T11" i="25"/>
  <c r="S11" i="25"/>
  <c r="L11" i="25"/>
  <c r="I11" i="25"/>
  <c r="E11" i="25"/>
  <c r="Z10" i="25"/>
  <c r="Z12" i="25" s="1"/>
  <c r="Y10" i="25"/>
  <c r="Y12" i="25" s="1"/>
  <c r="X10" i="25"/>
  <c r="X12" i="25" s="1"/>
  <c r="V10" i="25"/>
  <c r="U10" i="25"/>
  <c r="T10" i="25"/>
  <c r="S10" i="25"/>
  <c r="L10" i="25"/>
  <c r="I10" i="25"/>
  <c r="E10" i="25"/>
  <c r="A4" i="25"/>
  <c r="R1" i="25"/>
  <c r="A1" i="25"/>
  <c r="H47" i="24"/>
  <c r="Z46" i="24"/>
  <c r="Y46" i="24"/>
  <c r="X46" i="24"/>
  <c r="V46" i="24"/>
  <c r="U46" i="24"/>
  <c r="T46" i="24"/>
  <c r="S46" i="24"/>
  <c r="L46" i="24"/>
  <c r="I46" i="24"/>
  <c r="E46" i="24"/>
  <c r="Z45" i="24"/>
  <c r="Y45" i="24"/>
  <c r="X45" i="24"/>
  <c r="V45" i="24"/>
  <c r="U45" i="24"/>
  <c r="T45" i="24"/>
  <c r="S45" i="24"/>
  <c r="L45" i="24"/>
  <c r="I45" i="24"/>
  <c r="E45" i="24"/>
  <c r="Z44" i="24"/>
  <c r="Y44" i="24"/>
  <c r="X44" i="24"/>
  <c r="V44" i="24"/>
  <c r="U44" i="24"/>
  <c r="T44" i="24"/>
  <c r="S44" i="24"/>
  <c r="L44" i="24"/>
  <c r="I44" i="24"/>
  <c r="E44" i="24"/>
  <c r="Z43" i="24"/>
  <c r="Y43" i="24"/>
  <c r="X43" i="24"/>
  <c r="V43" i="24"/>
  <c r="U43" i="24"/>
  <c r="T43" i="24"/>
  <c r="S43" i="24"/>
  <c r="L43" i="24"/>
  <c r="I43" i="24"/>
  <c r="E43" i="24"/>
  <c r="Z42" i="24"/>
  <c r="Y42" i="24"/>
  <c r="X42" i="24"/>
  <c r="V42" i="24"/>
  <c r="U42" i="24"/>
  <c r="T42" i="24"/>
  <c r="S42" i="24"/>
  <c r="L42" i="24"/>
  <c r="I42" i="24"/>
  <c r="E42" i="24"/>
  <c r="Z41" i="24"/>
  <c r="Y41" i="24"/>
  <c r="X41" i="24"/>
  <c r="V41" i="24"/>
  <c r="U41" i="24"/>
  <c r="T41" i="24"/>
  <c r="S41" i="24"/>
  <c r="L41" i="24"/>
  <c r="I41" i="24"/>
  <c r="E41" i="24"/>
  <c r="Q40" i="24"/>
  <c r="P40" i="24"/>
  <c r="O40" i="24"/>
  <c r="N40" i="24"/>
  <c r="G40" i="24"/>
  <c r="F40" i="24"/>
  <c r="D40" i="24"/>
  <c r="C40" i="24"/>
  <c r="B40" i="24"/>
  <c r="A40" i="24"/>
  <c r="Q39" i="24"/>
  <c r="P39" i="24"/>
  <c r="O39" i="24"/>
  <c r="N39" i="24"/>
  <c r="G39" i="24"/>
  <c r="F39" i="24"/>
  <c r="D39" i="24"/>
  <c r="C39" i="24"/>
  <c r="B39" i="24"/>
  <c r="A39" i="24"/>
  <c r="Z38" i="24"/>
  <c r="Y38" i="24"/>
  <c r="X38" i="24"/>
  <c r="V38" i="24"/>
  <c r="U38" i="24"/>
  <c r="T38" i="24"/>
  <c r="S38" i="24"/>
  <c r="L38" i="24"/>
  <c r="I38" i="24"/>
  <c r="E38" i="24"/>
  <c r="Z37" i="24"/>
  <c r="Y37" i="24"/>
  <c r="X37" i="24"/>
  <c r="V37" i="24"/>
  <c r="U37" i="24"/>
  <c r="T37" i="24"/>
  <c r="S37" i="24"/>
  <c r="L37" i="24"/>
  <c r="I37" i="24"/>
  <c r="E37" i="24"/>
  <c r="Z36" i="24"/>
  <c r="Y36" i="24"/>
  <c r="X36" i="24"/>
  <c r="V36" i="24"/>
  <c r="U36" i="24"/>
  <c r="T36" i="24"/>
  <c r="S36" i="24"/>
  <c r="L36" i="24"/>
  <c r="I36" i="24"/>
  <c r="E36" i="24"/>
  <c r="Z35" i="24"/>
  <c r="Y35" i="24"/>
  <c r="X35" i="24"/>
  <c r="V35" i="24"/>
  <c r="U35" i="24"/>
  <c r="T35" i="24"/>
  <c r="S35" i="24"/>
  <c r="L35" i="24"/>
  <c r="I35" i="24"/>
  <c r="E35" i="24"/>
  <c r="Z34" i="24"/>
  <c r="Y34" i="24"/>
  <c r="X34" i="24"/>
  <c r="V34" i="24"/>
  <c r="U34" i="24"/>
  <c r="T34" i="24"/>
  <c r="S34" i="24"/>
  <c r="L34" i="24"/>
  <c r="I34" i="24"/>
  <c r="E34" i="24"/>
  <c r="Z33" i="24"/>
  <c r="Y33" i="24"/>
  <c r="X33" i="24"/>
  <c r="V33" i="24"/>
  <c r="U33" i="24"/>
  <c r="T33" i="24"/>
  <c r="S33" i="24"/>
  <c r="L33" i="24"/>
  <c r="I33" i="24"/>
  <c r="E33" i="24"/>
  <c r="Z32" i="24"/>
  <c r="Y32" i="24"/>
  <c r="X32" i="24"/>
  <c r="V32" i="24"/>
  <c r="U32" i="24"/>
  <c r="T32" i="24"/>
  <c r="S32" i="24"/>
  <c r="L32" i="24"/>
  <c r="I32" i="24"/>
  <c r="E32" i="24"/>
  <c r="Q31" i="24"/>
  <c r="P31" i="24"/>
  <c r="O31" i="24"/>
  <c r="N31" i="24"/>
  <c r="G31" i="24"/>
  <c r="F31" i="24"/>
  <c r="D31" i="24"/>
  <c r="C31" i="24"/>
  <c r="B31" i="24"/>
  <c r="A31" i="24"/>
  <c r="Q30" i="24"/>
  <c r="P30" i="24"/>
  <c r="O30" i="24"/>
  <c r="N30" i="24"/>
  <c r="G30" i="24"/>
  <c r="F30" i="24"/>
  <c r="D30" i="24"/>
  <c r="C30" i="24"/>
  <c r="B30" i="24"/>
  <c r="A30" i="24"/>
  <c r="Z29" i="24"/>
  <c r="Y29" i="24"/>
  <c r="X29" i="24"/>
  <c r="V29" i="24"/>
  <c r="U29" i="24"/>
  <c r="T29" i="24"/>
  <c r="S29" i="24"/>
  <c r="L29" i="24"/>
  <c r="I29" i="24"/>
  <c r="E29" i="24"/>
  <c r="Z28" i="24"/>
  <c r="Y28" i="24"/>
  <c r="X28" i="24"/>
  <c r="V28" i="24"/>
  <c r="U28" i="24"/>
  <c r="T28" i="24"/>
  <c r="S28" i="24"/>
  <c r="L28" i="24"/>
  <c r="I28" i="24"/>
  <c r="E28" i="24"/>
  <c r="Z27" i="24"/>
  <c r="Y27" i="24"/>
  <c r="X27" i="24"/>
  <c r="V27" i="24"/>
  <c r="U27" i="24"/>
  <c r="T27" i="24"/>
  <c r="S27" i="24"/>
  <c r="L27" i="24"/>
  <c r="I27" i="24"/>
  <c r="E27" i="24"/>
  <c r="Z26" i="24"/>
  <c r="Y26" i="24"/>
  <c r="X26" i="24"/>
  <c r="V26" i="24"/>
  <c r="U26" i="24"/>
  <c r="T26" i="24"/>
  <c r="S26" i="24"/>
  <c r="L26" i="24"/>
  <c r="I26" i="24"/>
  <c r="E26" i="24"/>
  <c r="Z25" i="24"/>
  <c r="Y25" i="24"/>
  <c r="X25" i="24"/>
  <c r="V25" i="24"/>
  <c r="U25" i="24"/>
  <c r="T25" i="24"/>
  <c r="S25" i="24"/>
  <c r="L25" i="24"/>
  <c r="I25" i="24"/>
  <c r="E25" i="24"/>
  <c r="Z24" i="24"/>
  <c r="Y24" i="24"/>
  <c r="X24" i="24"/>
  <c r="V24" i="24"/>
  <c r="U24" i="24"/>
  <c r="T24" i="24"/>
  <c r="S24" i="24"/>
  <c r="L24" i="24"/>
  <c r="I24" i="24"/>
  <c r="E24" i="24"/>
  <c r="Z23" i="24"/>
  <c r="Y23" i="24"/>
  <c r="X23" i="24"/>
  <c r="V23" i="24"/>
  <c r="U23" i="24"/>
  <c r="T23" i="24"/>
  <c r="S23" i="24"/>
  <c r="L23" i="24"/>
  <c r="I23" i="24"/>
  <c r="E23" i="24"/>
  <c r="Z22" i="24"/>
  <c r="Y22" i="24"/>
  <c r="X22" i="24"/>
  <c r="V22" i="24"/>
  <c r="U22" i="24"/>
  <c r="T22" i="24"/>
  <c r="S22" i="24"/>
  <c r="L22" i="24"/>
  <c r="I22" i="24"/>
  <c r="E22" i="24"/>
  <c r="Z21" i="24"/>
  <c r="Y21" i="24"/>
  <c r="X21" i="24"/>
  <c r="V21" i="24"/>
  <c r="U21" i="24"/>
  <c r="T21" i="24"/>
  <c r="S21" i="24"/>
  <c r="L21" i="24"/>
  <c r="I21" i="24"/>
  <c r="E21" i="24"/>
  <c r="Z20" i="24"/>
  <c r="Y20" i="24"/>
  <c r="X20" i="24"/>
  <c r="V20" i="24"/>
  <c r="U20" i="24"/>
  <c r="T20" i="24"/>
  <c r="S20" i="24"/>
  <c r="L20" i="24"/>
  <c r="I20" i="24"/>
  <c r="E20" i="24"/>
  <c r="Z19" i="24"/>
  <c r="Y19" i="24"/>
  <c r="X19" i="24"/>
  <c r="V19" i="24"/>
  <c r="U19" i="24"/>
  <c r="T19" i="24"/>
  <c r="S19" i="24"/>
  <c r="L19" i="24"/>
  <c r="I19" i="24"/>
  <c r="E19" i="24"/>
  <c r="Z18" i="24"/>
  <c r="Y18" i="24"/>
  <c r="X18" i="24"/>
  <c r="V18" i="24"/>
  <c r="U18" i="24"/>
  <c r="T18" i="24"/>
  <c r="S18" i="24"/>
  <c r="L18" i="24"/>
  <c r="I18" i="24"/>
  <c r="E18" i="24"/>
  <c r="Z17" i="24"/>
  <c r="Y17" i="24"/>
  <c r="X17" i="24"/>
  <c r="V17" i="24"/>
  <c r="U17" i="24"/>
  <c r="T17" i="24"/>
  <c r="S17" i="24"/>
  <c r="L17" i="24"/>
  <c r="I17" i="24"/>
  <c r="E17" i="24"/>
  <c r="Z16" i="24"/>
  <c r="Z47" i="24" s="1"/>
  <c r="Y16" i="24"/>
  <c r="Y47" i="24" s="1"/>
  <c r="X16" i="24"/>
  <c r="X47" i="24" s="1"/>
  <c r="V16" i="24"/>
  <c r="V47" i="24" s="1"/>
  <c r="U16" i="24"/>
  <c r="U47" i="24" s="1"/>
  <c r="T16" i="24"/>
  <c r="T47" i="24" s="1"/>
  <c r="S16" i="24"/>
  <c r="S47" i="24" s="1"/>
  <c r="L16" i="24"/>
  <c r="I16" i="24"/>
  <c r="E16" i="24"/>
  <c r="E47" i="24" s="1"/>
  <c r="H13" i="24"/>
  <c r="H49" i="24" s="1"/>
  <c r="Z12" i="24"/>
  <c r="Y12" i="24"/>
  <c r="X12" i="24"/>
  <c r="V12" i="24"/>
  <c r="U12" i="24"/>
  <c r="T12" i="24"/>
  <c r="S12" i="24"/>
  <c r="L12" i="24"/>
  <c r="I12" i="24"/>
  <c r="E12" i="24"/>
  <c r="Z11" i="24"/>
  <c r="Z13" i="24" s="1"/>
  <c r="Z49" i="24" s="1"/>
  <c r="Y11" i="24"/>
  <c r="Y13" i="24" s="1"/>
  <c r="Y49" i="24" s="1"/>
  <c r="X11" i="24"/>
  <c r="X13" i="24" s="1"/>
  <c r="X49" i="24" s="1"/>
  <c r="V11" i="24"/>
  <c r="V13" i="24" s="1"/>
  <c r="V49" i="24" s="1"/>
  <c r="U11" i="24"/>
  <c r="U13" i="24" s="1"/>
  <c r="U49" i="24" s="1"/>
  <c r="T11" i="24"/>
  <c r="T13" i="24" s="1"/>
  <c r="T49" i="24" s="1"/>
  <c r="S11" i="24"/>
  <c r="S13" i="24" s="1"/>
  <c r="S49" i="24" s="1"/>
  <c r="L11" i="24"/>
  <c r="I11" i="24"/>
  <c r="E11" i="24"/>
  <c r="E13" i="24" s="1"/>
  <c r="E49" i="24" s="1"/>
  <c r="A5" i="24"/>
  <c r="R1" i="24"/>
  <c r="A1" i="24"/>
  <c r="H49" i="23"/>
  <c r="Z48" i="23"/>
  <c r="Y48" i="23"/>
  <c r="X48" i="23"/>
  <c r="V48" i="23"/>
  <c r="U48" i="23"/>
  <c r="T48" i="23"/>
  <c r="S48" i="23"/>
  <c r="L48" i="23"/>
  <c r="I48" i="23"/>
  <c r="E48" i="23"/>
  <c r="Z47" i="23"/>
  <c r="Y47" i="23"/>
  <c r="X47" i="23"/>
  <c r="V47" i="23"/>
  <c r="U47" i="23"/>
  <c r="T47" i="23"/>
  <c r="S47" i="23"/>
  <c r="L47" i="23"/>
  <c r="I47" i="23"/>
  <c r="E47" i="23"/>
  <c r="Z46" i="23"/>
  <c r="Y46" i="23"/>
  <c r="X46" i="23"/>
  <c r="V46" i="23"/>
  <c r="U46" i="23"/>
  <c r="T46" i="23"/>
  <c r="S46" i="23"/>
  <c r="L46" i="23"/>
  <c r="I46" i="23"/>
  <c r="E46" i="23"/>
  <c r="Q45" i="23"/>
  <c r="O45" i="23"/>
  <c r="G45" i="23"/>
  <c r="D45" i="23"/>
  <c r="C45" i="23"/>
  <c r="B45" i="23"/>
  <c r="Z44" i="23"/>
  <c r="Y44" i="23"/>
  <c r="X44" i="23"/>
  <c r="V44" i="23"/>
  <c r="U44" i="23"/>
  <c r="T44" i="23"/>
  <c r="S44" i="23"/>
  <c r="L44" i="23"/>
  <c r="I44" i="23"/>
  <c r="E44" i="23"/>
  <c r="Z43" i="23"/>
  <c r="Y43" i="23"/>
  <c r="X43" i="23"/>
  <c r="V43" i="23"/>
  <c r="U43" i="23"/>
  <c r="T43" i="23"/>
  <c r="S43" i="23"/>
  <c r="L43" i="23"/>
  <c r="I43" i="23"/>
  <c r="E43" i="23"/>
  <c r="Z42" i="23"/>
  <c r="Y42" i="23"/>
  <c r="X42" i="23"/>
  <c r="V42" i="23"/>
  <c r="U42" i="23"/>
  <c r="T42" i="23"/>
  <c r="S42" i="23"/>
  <c r="L42" i="23"/>
  <c r="I42" i="23"/>
  <c r="E42" i="23"/>
  <c r="Q41" i="23"/>
  <c r="O41" i="23"/>
  <c r="G41" i="23"/>
  <c r="D41" i="23"/>
  <c r="C41" i="23"/>
  <c r="B41" i="23"/>
  <c r="Q40" i="23"/>
  <c r="O40" i="23"/>
  <c r="G40" i="23"/>
  <c r="D40" i="23"/>
  <c r="C40" i="23"/>
  <c r="B40" i="23"/>
  <c r="Q39" i="23"/>
  <c r="O39" i="23"/>
  <c r="G39" i="23"/>
  <c r="D39" i="23"/>
  <c r="C39" i="23"/>
  <c r="B39" i="23"/>
  <c r="Q38" i="23"/>
  <c r="O38" i="23"/>
  <c r="G38" i="23"/>
  <c r="D38" i="23"/>
  <c r="C38" i="23"/>
  <c r="B38" i="23"/>
  <c r="Z37" i="23"/>
  <c r="Y37" i="23"/>
  <c r="X37" i="23"/>
  <c r="V37" i="23"/>
  <c r="U37" i="23"/>
  <c r="T37" i="23"/>
  <c r="S37" i="23"/>
  <c r="L37" i="23"/>
  <c r="I37" i="23"/>
  <c r="E37" i="23"/>
  <c r="Z36" i="23"/>
  <c r="Y36" i="23"/>
  <c r="X36" i="23"/>
  <c r="V36" i="23"/>
  <c r="U36" i="23"/>
  <c r="T36" i="23"/>
  <c r="S36" i="23"/>
  <c r="L36" i="23"/>
  <c r="I36" i="23"/>
  <c r="E36" i="23"/>
  <c r="Z35" i="23"/>
  <c r="Y35" i="23"/>
  <c r="X35" i="23"/>
  <c r="V35" i="23"/>
  <c r="U35" i="23"/>
  <c r="T35" i="23"/>
  <c r="S35" i="23"/>
  <c r="L35" i="23"/>
  <c r="I35" i="23"/>
  <c r="E35" i="23"/>
  <c r="Z34" i="23"/>
  <c r="Y34" i="23"/>
  <c r="X34" i="23"/>
  <c r="V34" i="23"/>
  <c r="U34" i="23"/>
  <c r="T34" i="23"/>
  <c r="S34" i="23"/>
  <c r="L34" i="23"/>
  <c r="I34" i="23"/>
  <c r="E34" i="23"/>
  <c r="Z33" i="23"/>
  <c r="Y33" i="23"/>
  <c r="X33" i="23"/>
  <c r="V33" i="23"/>
  <c r="U33" i="23"/>
  <c r="T33" i="23"/>
  <c r="S33" i="23"/>
  <c r="L33" i="23"/>
  <c r="I33" i="23"/>
  <c r="E33" i="23"/>
  <c r="Z32" i="23"/>
  <c r="Y32" i="23"/>
  <c r="X32" i="23"/>
  <c r="V32" i="23"/>
  <c r="U32" i="23"/>
  <c r="T32" i="23"/>
  <c r="S32" i="23"/>
  <c r="L32" i="23"/>
  <c r="I32" i="23"/>
  <c r="E32" i="23"/>
  <c r="Z31" i="23"/>
  <c r="Y31" i="23"/>
  <c r="X31" i="23"/>
  <c r="V31" i="23"/>
  <c r="U31" i="23"/>
  <c r="T31" i="23"/>
  <c r="S31" i="23"/>
  <c r="L31" i="23"/>
  <c r="I31" i="23"/>
  <c r="E31" i="23"/>
  <c r="Z30" i="23"/>
  <c r="Y30" i="23"/>
  <c r="X30" i="23"/>
  <c r="V30" i="23"/>
  <c r="U30" i="23"/>
  <c r="T30" i="23"/>
  <c r="S30" i="23"/>
  <c r="L30" i="23"/>
  <c r="I30" i="23"/>
  <c r="E30" i="23"/>
  <c r="Z29" i="23"/>
  <c r="Y29" i="23"/>
  <c r="X29" i="23"/>
  <c r="V29" i="23"/>
  <c r="U29" i="23"/>
  <c r="T29" i="23"/>
  <c r="S29" i="23"/>
  <c r="L29" i="23"/>
  <c r="I29" i="23"/>
  <c r="E29" i="23"/>
  <c r="Z28" i="23"/>
  <c r="Y28" i="23"/>
  <c r="X28" i="23"/>
  <c r="V28" i="23"/>
  <c r="U28" i="23"/>
  <c r="T28" i="23"/>
  <c r="S28" i="23"/>
  <c r="L28" i="23"/>
  <c r="I28" i="23"/>
  <c r="E28" i="23"/>
  <c r="Z27" i="23"/>
  <c r="Y27" i="23"/>
  <c r="X27" i="23"/>
  <c r="V27" i="23"/>
  <c r="U27" i="23"/>
  <c r="T27" i="23"/>
  <c r="S27" i="23"/>
  <c r="L27" i="23"/>
  <c r="I27" i="23"/>
  <c r="E27" i="23"/>
  <c r="Z26" i="23"/>
  <c r="Y26" i="23"/>
  <c r="X26" i="23"/>
  <c r="V26" i="23"/>
  <c r="U26" i="23"/>
  <c r="T26" i="23"/>
  <c r="S26" i="23"/>
  <c r="L26" i="23"/>
  <c r="I26" i="23"/>
  <c r="E26" i="23"/>
  <c r="Z25" i="23"/>
  <c r="Y25" i="23"/>
  <c r="X25" i="23"/>
  <c r="V25" i="23"/>
  <c r="U25" i="23"/>
  <c r="T25" i="23"/>
  <c r="S25" i="23"/>
  <c r="L25" i="23"/>
  <c r="I25" i="23"/>
  <c r="E25" i="23"/>
  <c r="Z24" i="23"/>
  <c r="Y24" i="23"/>
  <c r="X24" i="23"/>
  <c r="V24" i="23"/>
  <c r="U24" i="23"/>
  <c r="T24" i="23"/>
  <c r="S24" i="23"/>
  <c r="L24" i="23"/>
  <c r="I24" i="23"/>
  <c r="E24" i="23"/>
  <c r="Z23" i="23"/>
  <c r="Y23" i="23"/>
  <c r="X23" i="23"/>
  <c r="V23" i="23"/>
  <c r="U23" i="23"/>
  <c r="T23" i="23"/>
  <c r="S23" i="23"/>
  <c r="L23" i="23"/>
  <c r="I23" i="23"/>
  <c r="E23" i="23"/>
  <c r="Z22" i="23"/>
  <c r="Y22" i="23"/>
  <c r="X22" i="23"/>
  <c r="V22" i="23"/>
  <c r="U22" i="23"/>
  <c r="T22" i="23"/>
  <c r="S22" i="23"/>
  <c r="L22" i="23"/>
  <c r="I22" i="23"/>
  <c r="E22" i="23"/>
  <c r="Z21" i="23"/>
  <c r="Y21" i="23"/>
  <c r="X21" i="23"/>
  <c r="V21" i="23"/>
  <c r="U21" i="23"/>
  <c r="T21" i="23"/>
  <c r="S21" i="23"/>
  <c r="L21" i="23"/>
  <c r="I21" i="23"/>
  <c r="E21" i="23"/>
  <c r="Z20" i="23"/>
  <c r="Y20" i="23"/>
  <c r="X20" i="23"/>
  <c r="V20" i="23"/>
  <c r="U20" i="23"/>
  <c r="T20" i="23"/>
  <c r="S20" i="23"/>
  <c r="L20" i="23"/>
  <c r="I20" i="23"/>
  <c r="E20" i="23"/>
  <c r="Z19" i="23"/>
  <c r="Y19" i="23"/>
  <c r="X19" i="23"/>
  <c r="V19" i="23"/>
  <c r="U19" i="23"/>
  <c r="T19" i="23"/>
  <c r="S19" i="23"/>
  <c r="L19" i="23"/>
  <c r="I19" i="23"/>
  <c r="E19" i="23"/>
  <c r="Z18" i="23"/>
  <c r="Y18" i="23"/>
  <c r="X18" i="23"/>
  <c r="V18" i="23"/>
  <c r="U18" i="23"/>
  <c r="T18" i="23"/>
  <c r="S18" i="23"/>
  <c r="L18" i="23"/>
  <c r="I18" i="23"/>
  <c r="E18" i="23"/>
  <c r="Z17" i="23"/>
  <c r="Y17" i="23"/>
  <c r="X17" i="23"/>
  <c r="V17" i="23"/>
  <c r="U17" i="23"/>
  <c r="T17" i="23"/>
  <c r="S17" i="23"/>
  <c r="L17" i="23"/>
  <c r="I17" i="23"/>
  <c r="E17" i="23"/>
  <c r="Z16" i="23"/>
  <c r="Z49" i="23" s="1"/>
  <c r="Y16" i="23"/>
  <c r="Y49" i="23" s="1"/>
  <c r="X16" i="23"/>
  <c r="X49" i="23" s="1"/>
  <c r="V16" i="23"/>
  <c r="V49" i="23" s="1"/>
  <c r="U16" i="23"/>
  <c r="U49" i="23" s="1"/>
  <c r="T16" i="23"/>
  <c r="T49" i="23" s="1"/>
  <c r="S16" i="23"/>
  <c r="S49" i="23" s="1"/>
  <c r="L16" i="23"/>
  <c r="I16" i="23"/>
  <c r="E16" i="23"/>
  <c r="E49" i="23" s="1"/>
  <c r="H13" i="23"/>
  <c r="H51" i="23" s="1"/>
  <c r="Z12" i="23"/>
  <c r="Y12" i="23"/>
  <c r="X12" i="23"/>
  <c r="V12" i="23"/>
  <c r="U12" i="23"/>
  <c r="T12" i="23"/>
  <c r="S12" i="23"/>
  <c r="L12" i="23"/>
  <c r="I12" i="23"/>
  <c r="E12" i="23"/>
  <c r="Z11" i="23"/>
  <c r="Z13" i="23" s="1"/>
  <c r="Z51" i="23" s="1"/>
  <c r="Y11" i="23"/>
  <c r="Y13" i="23" s="1"/>
  <c r="Y51" i="23" s="1"/>
  <c r="X11" i="23"/>
  <c r="X13" i="23" s="1"/>
  <c r="X51" i="23" s="1"/>
  <c r="V11" i="23"/>
  <c r="V13" i="23" s="1"/>
  <c r="V51" i="23" s="1"/>
  <c r="U11" i="23"/>
  <c r="U13" i="23" s="1"/>
  <c r="U51" i="23" s="1"/>
  <c r="T11" i="23"/>
  <c r="T13" i="23" s="1"/>
  <c r="T51" i="23" s="1"/>
  <c r="S11" i="23"/>
  <c r="S13" i="23" s="1"/>
  <c r="S51" i="23" s="1"/>
  <c r="L11" i="23"/>
  <c r="I11" i="23"/>
  <c r="E11" i="23"/>
  <c r="E13" i="23" s="1"/>
  <c r="E51" i="23" s="1"/>
  <c r="A5" i="23"/>
  <c r="R1" i="23"/>
  <c r="A1" i="23"/>
  <c r="K118" i="22"/>
  <c r="G117" i="22"/>
  <c r="I117" i="22" s="1"/>
  <c r="G116" i="22"/>
  <c r="I116" i="22" s="1"/>
  <c r="G115" i="22"/>
  <c r="I115" i="22" s="1"/>
  <c r="G114" i="22"/>
  <c r="I114" i="22" s="1"/>
  <c r="K111" i="22"/>
  <c r="L110" i="22"/>
  <c r="L109" i="22"/>
  <c r="L108" i="22"/>
  <c r="L107" i="22"/>
  <c r="V62" i="22"/>
  <c r="U62" i="22"/>
  <c r="T62" i="22"/>
  <c r="S62" i="22"/>
  <c r="L62" i="22"/>
  <c r="I62" i="22"/>
  <c r="H62" i="22"/>
  <c r="F62" i="22"/>
  <c r="E62" i="22"/>
  <c r="C62" i="22"/>
  <c r="A62" i="22"/>
  <c r="V61" i="22"/>
  <c r="U61" i="22"/>
  <c r="T61" i="22"/>
  <c r="S61" i="22"/>
  <c r="I61" i="22"/>
  <c r="H61" i="22"/>
  <c r="H64" i="22" s="1"/>
  <c r="F61" i="22"/>
  <c r="E61" i="22"/>
  <c r="C61" i="22"/>
  <c r="A61" i="22"/>
  <c r="H56" i="22"/>
  <c r="Z55" i="22"/>
  <c r="Y55" i="22"/>
  <c r="X55" i="22"/>
  <c r="V55" i="22"/>
  <c r="U55" i="22"/>
  <c r="T55" i="22"/>
  <c r="S55" i="22"/>
  <c r="L55" i="22"/>
  <c r="I55" i="22"/>
  <c r="E55" i="22"/>
  <c r="Z54" i="22"/>
  <c r="Y54" i="22"/>
  <c r="X54" i="22"/>
  <c r="V54" i="22"/>
  <c r="U54" i="22"/>
  <c r="T54" i="22"/>
  <c r="S54" i="22"/>
  <c r="L54" i="22"/>
  <c r="I54" i="22"/>
  <c r="E54" i="22"/>
  <c r="Z53" i="22"/>
  <c r="Y53" i="22"/>
  <c r="X53" i="22"/>
  <c r="V53" i="22"/>
  <c r="U53" i="22"/>
  <c r="T53" i="22"/>
  <c r="S53" i="22"/>
  <c r="L53" i="22"/>
  <c r="I53" i="22"/>
  <c r="E53" i="22"/>
  <c r="Z52" i="22"/>
  <c r="Y52" i="22"/>
  <c r="X52" i="22"/>
  <c r="V52" i="22"/>
  <c r="U52" i="22"/>
  <c r="T52" i="22"/>
  <c r="S52" i="22"/>
  <c r="L52" i="22"/>
  <c r="I52" i="22"/>
  <c r="E52" i="22"/>
  <c r="Z51" i="22"/>
  <c r="Y51" i="22"/>
  <c r="X51" i="22"/>
  <c r="V51" i="22"/>
  <c r="U51" i="22"/>
  <c r="T51" i="22"/>
  <c r="S51" i="22"/>
  <c r="L51" i="22"/>
  <c r="I51" i="22"/>
  <c r="E51" i="22"/>
  <c r="Z50" i="22"/>
  <c r="Y50" i="22"/>
  <c r="X50" i="22"/>
  <c r="V50" i="22"/>
  <c r="U50" i="22"/>
  <c r="T50" i="22"/>
  <c r="S50" i="22"/>
  <c r="L50" i="22"/>
  <c r="I50" i="22"/>
  <c r="E50" i="22"/>
  <c r="Z49" i="22"/>
  <c r="Y49" i="22"/>
  <c r="X49" i="22"/>
  <c r="V49" i="22"/>
  <c r="U49" i="22"/>
  <c r="T49" i="22"/>
  <c r="S49" i="22"/>
  <c r="L49" i="22"/>
  <c r="I49" i="22"/>
  <c r="E49" i="22"/>
  <c r="Z48" i="22"/>
  <c r="Y48" i="22"/>
  <c r="X48" i="22"/>
  <c r="V48" i="22"/>
  <c r="U48" i="22"/>
  <c r="T48" i="22"/>
  <c r="S48" i="22"/>
  <c r="L48" i="22"/>
  <c r="I48" i="22"/>
  <c r="E48" i="22"/>
  <c r="Z47" i="22"/>
  <c r="Y47" i="22"/>
  <c r="X47" i="22"/>
  <c r="V47" i="22"/>
  <c r="U47" i="22"/>
  <c r="T47" i="22"/>
  <c r="S47" i="22"/>
  <c r="L47" i="22"/>
  <c r="I47" i="22"/>
  <c r="E47" i="22"/>
  <c r="Z46" i="22"/>
  <c r="Y46" i="22"/>
  <c r="X46" i="22"/>
  <c r="V46" i="22"/>
  <c r="U46" i="22"/>
  <c r="T46" i="22"/>
  <c r="S46" i="22"/>
  <c r="L46" i="22"/>
  <c r="I46" i="22"/>
  <c r="E46" i="22"/>
  <c r="Z45" i="22"/>
  <c r="Y45" i="22"/>
  <c r="X45" i="22"/>
  <c r="V45" i="22"/>
  <c r="U45" i="22"/>
  <c r="T45" i="22"/>
  <c r="S45" i="22"/>
  <c r="L45" i="22"/>
  <c r="I45" i="22"/>
  <c r="E45" i="22"/>
  <c r="Z44" i="22"/>
  <c r="Y44" i="22"/>
  <c r="X44" i="22"/>
  <c r="V44" i="22"/>
  <c r="U44" i="22"/>
  <c r="T44" i="22"/>
  <c r="S44" i="22"/>
  <c r="L44" i="22"/>
  <c r="I44" i="22"/>
  <c r="E44" i="22"/>
  <c r="Z43" i="22"/>
  <c r="Y43" i="22"/>
  <c r="X43" i="22"/>
  <c r="V43" i="22"/>
  <c r="U43" i="22"/>
  <c r="T43" i="22"/>
  <c r="S43" i="22"/>
  <c r="L43" i="22"/>
  <c r="I43" i="22"/>
  <c r="E43" i="22"/>
  <c r="Z42" i="22"/>
  <c r="Y42" i="22"/>
  <c r="X42" i="22"/>
  <c r="V42" i="22"/>
  <c r="U42" i="22"/>
  <c r="T42" i="22"/>
  <c r="S42" i="22"/>
  <c r="L42" i="22"/>
  <c r="I42" i="22"/>
  <c r="E42" i="22"/>
  <c r="Z41" i="22"/>
  <c r="Y41" i="22"/>
  <c r="X41" i="22"/>
  <c r="V41" i="22"/>
  <c r="U41" i="22"/>
  <c r="T41" i="22"/>
  <c r="S41" i="22"/>
  <c r="L41" i="22"/>
  <c r="I41" i="22"/>
  <c r="E41" i="22"/>
  <c r="Z40" i="22"/>
  <c r="Y40" i="22"/>
  <c r="X40" i="22"/>
  <c r="V40" i="22"/>
  <c r="U40" i="22"/>
  <c r="T40" i="22"/>
  <c r="S40" i="22"/>
  <c r="L40" i="22"/>
  <c r="I40" i="22"/>
  <c r="E40" i="22"/>
  <c r="Z39" i="22"/>
  <c r="Y39" i="22"/>
  <c r="X39" i="22"/>
  <c r="V39" i="22"/>
  <c r="U39" i="22"/>
  <c r="T39" i="22"/>
  <c r="S39" i="22"/>
  <c r="L39" i="22"/>
  <c r="I39" i="22"/>
  <c r="E39" i="22"/>
  <c r="Z38" i="22"/>
  <c r="Y38" i="22"/>
  <c r="X38" i="22"/>
  <c r="V38" i="22"/>
  <c r="U38" i="22"/>
  <c r="T38" i="22"/>
  <c r="S38" i="22"/>
  <c r="L38" i="22"/>
  <c r="I38" i="22"/>
  <c r="E38" i="22"/>
  <c r="Z37" i="22"/>
  <c r="Y37" i="22"/>
  <c r="X37" i="22"/>
  <c r="V37" i="22"/>
  <c r="U37" i="22"/>
  <c r="T37" i="22"/>
  <c r="S37" i="22"/>
  <c r="L37" i="22"/>
  <c r="I37" i="22"/>
  <c r="E37" i="22"/>
  <c r="Z36" i="22"/>
  <c r="Y36" i="22"/>
  <c r="X36" i="22"/>
  <c r="V36" i="22"/>
  <c r="U36" i="22"/>
  <c r="T36" i="22"/>
  <c r="S36" i="22"/>
  <c r="L36" i="22"/>
  <c r="I36" i="22"/>
  <c r="E36" i="22"/>
  <c r="Z35" i="22"/>
  <c r="Y35" i="22"/>
  <c r="X35" i="22"/>
  <c r="V35" i="22"/>
  <c r="U35" i="22"/>
  <c r="T35" i="22"/>
  <c r="S35" i="22"/>
  <c r="L35" i="22"/>
  <c r="I35" i="22"/>
  <c r="E35" i="22"/>
  <c r="Z34" i="22"/>
  <c r="Y34" i="22"/>
  <c r="X34" i="22"/>
  <c r="V34" i="22"/>
  <c r="U34" i="22"/>
  <c r="T34" i="22"/>
  <c r="S34" i="22"/>
  <c r="L34" i="22"/>
  <c r="I34" i="22"/>
  <c r="E34" i="22"/>
  <c r="Z33" i="22"/>
  <c r="Y33" i="22"/>
  <c r="X33" i="22"/>
  <c r="V33" i="22"/>
  <c r="U33" i="22"/>
  <c r="T33" i="22"/>
  <c r="S33" i="22"/>
  <c r="L33" i="22"/>
  <c r="I33" i="22"/>
  <c r="E33" i="22"/>
  <c r="Z32" i="22"/>
  <c r="Y32" i="22"/>
  <c r="X32" i="22"/>
  <c r="V32" i="22"/>
  <c r="U32" i="22"/>
  <c r="T32" i="22"/>
  <c r="S32" i="22"/>
  <c r="L32" i="22"/>
  <c r="I32" i="22"/>
  <c r="E32" i="22"/>
  <c r="Z31" i="22"/>
  <c r="Y31" i="22"/>
  <c r="X31" i="22"/>
  <c r="V31" i="22"/>
  <c r="U31" i="22"/>
  <c r="T31" i="22"/>
  <c r="S31" i="22"/>
  <c r="L31" i="22"/>
  <c r="I31" i="22"/>
  <c r="E31" i="22"/>
  <c r="Z30" i="22"/>
  <c r="Y30" i="22"/>
  <c r="X30" i="22"/>
  <c r="V30" i="22"/>
  <c r="U30" i="22"/>
  <c r="T30" i="22"/>
  <c r="S30" i="22"/>
  <c r="L30" i="22"/>
  <c r="I30" i="22"/>
  <c r="E30" i="22"/>
  <c r="Z29" i="22"/>
  <c r="Y29" i="22"/>
  <c r="X29" i="22"/>
  <c r="V29" i="22"/>
  <c r="U29" i="22"/>
  <c r="T29" i="22"/>
  <c r="S29" i="22"/>
  <c r="L29" i="22"/>
  <c r="I29" i="22"/>
  <c r="E29" i="22"/>
  <c r="Z28" i="22"/>
  <c r="Y28" i="22"/>
  <c r="X28" i="22"/>
  <c r="V28" i="22"/>
  <c r="U28" i="22"/>
  <c r="T28" i="22"/>
  <c r="S28" i="22"/>
  <c r="L28" i="22"/>
  <c r="I28" i="22"/>
  <c r="E28" i="22"/>
  <c r="Z27" i="22"/>
  <c r="Y27" i="22"/>
  <c r="X27" i="22"/>
  <c r="V27" i="22"/>
  <c r="U27" i="22"/>
  <c r="T27" i="22"/>
  <c r="S27" i="22"/>
  <c r="L27" i="22"/>
  <c r="I27" i="22"/>
  <c r="E27" i="22"/>
  <c r="Z26" i="22"/>
  <c r="Y26" i="22"/>
  <c r="X26" i="22"/>
  <c r="V26" i="22"/>
  <c r="U26" i="22"/>
  <c r="T26" i="22"/>
  <c r="S26" i="22"/>
  <c r="L26" i="22"/>
  <c r="I26" i="22"/>
  <c r="E26" i="22"/>
  <c r="Z25" i="22"/>
  <c r="Y25" i="22"/>
  <c r="X25" i="22"/>
  <c r="V25" i="22"/>
  <c r="U25" i="22"/>
  <c r="T25" i="22"/>
  <c r="S25" i="22"/>
  <c r="L25" i="22"/>
  <c r="I25" i="22"/>
  <c r="E25" i="22"/>
  <c r="Z24" i="22"/>
  <c r="Y24" i="22"/>
  <c r="X24" i="22"/>
  <c r="V24" i="22"/>
  <c r="U24" i="22"/>
  <c r="T24" i="22"/>
  <c r="S24" i="22"/>
  <c r="L24" i="22"/>
  <c r="I24" i="22"/>
  <c r="E24" i="22"/>
  <c r="Z23" i="22"/>
  <c r="Y23" i="22"/>
  <c r="X23" i="22"/>
  <c r="V23" i="22"/>
  <c r="U23" i="22"/>
  <c r="T23" i="22"/>
  <c r="S23" i="22"/>
  <c r="L23" i="22"/>
  <c r="I23" i="22"/>
  <c r="E23" i="22"/>
  <c r="Z22" i="22"/>
  <c r="Y22" i="22"/>
  <c r="X22" i="22"/>
  <c r="V22" i="22"/>
  <c r="U22" i="22"/>
  <c r="T22" i="22"/>
  <c r="S22" i="22"/>
  <c r="L22" i="22"/>
  <c r="I22" i="22"/>
  <c r="E22" i="22"/>
  <c r="Z21" i="22"/>
  <c r="Y21" i="22"/>
  <c r="X21" i="22"/>
  <c r="V21" i="22"/>
  <c r="U21" i="22"/>
  <c r="T21" i="22"/>
  <c r="S21" i="22"/>
  <c r="L21" i="22"/>
  <c r="I21" i="22"/>
  <c r="E21" i="22"/>
  <c r="Z20" i="22"/>
  <c r="Y20" i="22"/>
  <c r="X20" i="22"/>
  <c r="V20" i="22"/>
  <c r="U20" i="22"/>
  <c r="T20" i="22"/>
  <c r="S20" i="22"/>
  <c r="L20" i="22"/>
  <c r="I20" i="22"/>
  <c r="E20" i="22"/>
  <c r="Z19" i="22"/>
  <c r="Y19" i="22"/>
  <c r="X19" i="22"/>
  <c r="V19" i="22"/>
  <c r="U19" i="22"/>
  <c r="T19" i="22"/>
  <c r="S19" i="22"/>
  <c r="L19" i="22"/>
  <c r="I19" i="22"/>
  <c r="E19" i="22"/>
  <c r="Z18" i="22"/>
  <c r="Y18" i="22"/>
  <c r="X18" i="22"/>
  <c r="V18" i="22"/>
  <c r="U18" i="22"/>
  <c r="T18" i="22"/>
  <c r="S18" i="22"/>
  <c r="L18" i="22"/>
  <c r="I18" i="22"/>
  <c r="E18" i="22"/>
  <c r="Z17" i="22"/>
  <c r="Y17" i="22"/>
  <c r="X17" i="22"/>
  <c r="V17" i="22"/>
  <c r="U17" i="22"/>
  <c r="T17" i="22"/>
  <c r="S17" i="22"/>
  <c r="L17" i="22"/>
  <c r="I17" i="22"/>
  <c r="E17" i="22"/>
  <c r="Z16" i="22"/>
  <c r="Z56" i="22" s="1"/>
  <c r="Y16" i="22"/>
  <c r="Y56" i="22" s="1"/>
  <c r="X16" i="22"/>
  <c r="X56" i="22" s="1"/>
  <c r="V16" i="22"/>
  <c r="V56" i="22" s="1"/>
  <c r="U16" i="22"/>
  <c r="U56" i="22" s="1"/>
  <c r="T16" i="22"/>
  <c r="T56" i="22" s="1"/>
  <c r="S16" i="22"/>
  <c r="S56" i="22" s="1"/>
  <c r="L16" i="22"/>
  <c r="I16" i="22"/>
  <c r="E16" i="22"/>
  <c r="E56" i="22" s="1"/>
  <c r="H13" i="22"/>
  <c r="Z12" i="22"/>
  <c r="Y12" i="22"/>
  <c r="X12" i="22"/>
  <c r="V12" i="22"/>
  <c r="U12" i="22"/>
  <c r="T12" i="22"/>
  <c r="S12" i="22"/>
  <c r="L12" i="22"/>
  <c r="I12" i="22"/>
  <c r="E12" i="22"/>
  <c r="Z11" i="22"/>
  <c r="Z13" i="22" s="1"/>
  <c r="Y11" i="22"/>
  <c r="Y13" i="22" s="1"/>
  <c r="Y58" i="22" s="1"/>
  <c r="Y47" i="5" s="1"/>
  <c r="X11" i="22"/>
  <c r="X13" i="22" s="1"/>
  <c r="V11" i="22"/>
  <c r="U11" i="22"/>
  <c r="T11" i="22"/>
  <c r="S11" i="22"/>
  <c r="L11" i="22"/>
  <c r="I11" i="22"/>
  <c r="E11" i="22"/>
  <c r="R1" i="22"/>
  <c r="A1" i="22"/>
  <c r="V57" i="21"/>
  <c r="U57" i="21"/>
  <c r="T57" i="21"/>
  <c r="S57" i="21"/>
  <c r="I57" i="21"/>
  <c r="H57" i="21"/>
  <c r="F57" i="21"/>
  <c r="A57" i="21"/>
  <c r="H49" i="21"/>
  <c r="H63" i="21" s="1"/>
  <c r="Z48" i="21"/>
  <c r="Y48" i="21"/>
  <c r="X48" i="21"/>
  <c r="V48" i="21"/>
  <c r="U48" i="21"/>
  <c r="T48" i="21"/>
  <c r="S48" i="21"/>
  <c r="L48" i="21"/>
  <c r="I48" i="21"/>
  <c r="E48" i="21"/>
  <c r="Z47" i="21"/>
  <c r="Y47" i="21"/>
  <c r="X47" i="21"/>
  <c r="V47" i="21"/>
  <c r="U47" i="21"/>
  <c r="T47" i="21"/>
  <c r="S47" i="21"/>
  <c r="L47" i="21"/>
  <c r="I47" i="21"/>
  <c r="E47" i="21"/>
  <c r="Z46" i="21"/>
  <c r="Y46" i="21"/>
  <c r="X46" i="21"/>
  <c r="V46" i="21"/>
  <c r="U46" i="21"/>
  <c r="T46" i="21"/>
  <c r="S46" i="21"/>
  <c r="L46" i="21"/>
  <c r="I46" i="21"/>
  <c r="E46" i="21"/>
  <c r="Z45" i="21"/>
  <c r="Y45" i="21"/>
  <c r="X45" i="21"/>
  <c r="V45" i="21"/>
  <c r="U45" i="21"/>
  <c r="T45" i="21"/>
  <c r="S45" i="21"/>
  <c r="L45" i="21"/>
  <c r="I45" i="21"/>
  <c r="E45" i="21"/>
  <c r="Z44" i="21"/>
  <c r="Y44" i="21"/>
  <c r="X44" i="21"/>
  <c r="V44" i="21"/>
  <c r="U44" i="21"/>
  <c r="T44" i="21"/>
  <c r="S44" i="21"/>
  <c r="L44" i="21"/>
  <c r="I44" i="21"/>
  <c r="E44" i="21"/>
  <c r="Z43" i="21"/>
  <c r="Y43" i="21"/>
  <c r="X43" i="21"/>
  <c r="V43" i="21"/>
  <c r="U43" i="21"/>
  <c r="T43" i="21"/>
  <c r="S43" i="21"/>
  <c r="L43" i="21"/>
  <c r="I43" i="21"/>
  <c r="E43" i="21"/>
  <c r="Z42" i="21"/>
  <c r="Y42" i="21"/>
  <c r="X42" i="21"/>
  <c r="V42" i="21"/>
  <c r="U42" i="21"/>
  <c r="T42" i="21"/>
  <c r="S42" i="21"/>
  <c r="L42" i="21"/>
  <c r="I42" i="21"/>
  <c r="E42" i="21"/>
  <c r="Z41" i="21"/>
  <c r="Y41" i="21"/>
  <c r="X41" i="21"/>
  <c r="V41" i="21"/>
  <c r="U41" i="21"/>
  <c r="T41" i="21"/>
  <c r="S41" i="21"/>
  <c r="L41" i="21"/>
  <c r="I41" i="21"/>
  <c r="E41" i="21"/>
  <c r="Z40" i="21"/>
  <c r="Y40" i="21"/>
  <c r="X40" i="21"/>
  <c r="V40" i="21"/>
  <c r="U40" i="21"/>
  <c r="T40" i="21"/>
  <c r="S40" i="21"/>
  <c r="L40" i="21"/>
  <c r="I40" i="21"/>
  <c r="E40" i="21"/>
  <c r="Z39" i="21"/>
  <c r="Y39" i="21"/>
  <c r="X39" i="21"/>
  <c r="V39" i="21"/>
  <c r="U39" i="21"/>
  <c r="T39" i="21"/>
  <c r="S39" i="21"/>
  <c r="L39" i="21"/>
  <c r="I39" i="21"/>
  <c r="E39" i="21"/>
  <c r="Z38" i="21"/>
  <c r="Y38" i="21"/>
  <c r="X38" i="21"/>
  <c r="V38" i="21"/>
  <c r="U38" i="21"/>
  <c r="T38" i="21"/>
  <c r="S38" i="21"/>
  <c r="L38" i="21"/>
  <c r="I38" i="21"/>
  <c r="E38" i="21"/>
  <c r="Z37" i="21"/>
  <c r="Y37" i="21"/>
  <c r="X37" i="21"/>
  <c r="V37" i="21"/>
  <c r="U37" i="21"/>
  <c r="T37" i="21"/>
  <c r="S37" i="21"/>
  <c r="L37" i="21"/>
  <c r="I37" i="21"/>
  <c r="E37" i="21"/>
  <c r="Z36" i="21"/>
  <c r="Y36" i="21"/>
  <c r="X36" i="21"/>
  <c r="V36" i="21"/>
  <c r="U36" i="21"/>
  <c r="T36" i="21"/>
  <c r="S36" i="21"/>
  <c r="L36" i="21"/>
  <c r="I36" i="21"/>
  <c r="E36" i="21"/>
  <c r="Z35" i="21"/>
  <c r="Y35" i="21"/>
  <c r="X35" i="21"/>
  <c r="V35" i="21"/>
  <c r="U35" i="21"/>
  <c r="T35" i="21"/>
  <c r="S35" i="21"/>
  <c r="L35" i="21"/>
  <c r="I35" i="21"/>
  <c r="E35" i="21"/>
  <c r="Z34" i="21"/>
  <c r="Y34" i="21"/>
  <c r="X34" i="21"/>
  <c r="V34" i="21"/>
  <c r="U34" i="21"/>
  <c r="T34" i="21"/>
  <c r="S34" i="21"/>
  <c r="L34" i="21"/>
  <c r="I34" i="21"/>
  <c r="E34" i="21"/>
  <c r="Z33" i="21"/>
  <c r="Y33" i="21"/>
  <c r="X33" i="21"/>
  <c r="V33" i="21"/>
  <c r="U33" i="21"/>
  <c r="T33" i="21"/>
  <c r="S33" i="21"/>
  <c r="L33" i="21"/>
  <c r="I33" i="21"/>
  <c r="E33" i="21"/>
  <c r="Z32" i="21"/>
  <c r="Y32" i="21"/>
  <c r="X32" i="21"/>
  <c r="V32" i="21"/>
  <c r="U32" i="21"/>
  <c r="T32" i="21"/>
  <c r="S32" i="21"/>
  <c r="L32" i="21"/>
  <c r="I32" i="21"/>
  <c r="E32" i="21"/>
  <c r="Z31" i="21"/>
  <c r="Y31" i="21"/>
  <c r="X31" i="21"/>
  <c r="V31" i="21"/>
  <c r="U31" i="21"/>
  <c r="T31" i="21"/>
  <c r="S31" i="21"/>
  <c r="L31" i="21"/>
  <c r="I31" i="21"/>
  <c r="E31" i="21"/>
  <c r="Z30" i="21"/>
  <c r="Y30" i="21"/>
  <c r="X30" i="21"/>
  <c r="V30" i="21"/>
  <c r="U30" i="21"/>
  <c r="T30" i="21"/>
  <c r="S30" i="21"/>
  <c r="L30" i="21"/>
  <c r="I30" i="21"/>
  <c r="E30" i="21"/>
  <c r="Z29" i="21"/>
  <c r="Y29" i="21"/>
  <c r="X29" i="21"/>
  <c r="V29" i="21"/>
  <c r="U29" i="21"/>
  <c r="T29" i="21"/>
  <c r="S29" i="21"/>
  <c r="L29" i="21"/>
  <c r="I29" i="21"/>
  <c r="E29" i="21"/>
  <c r="Z28" i="21"/>
  <c r="Y28" i="21"/>
  <c r="X28" i="21"/>
  <c r="V28" i="21"/>
  <c r="U28" i="21"/>
  <c r="T28" i="21"/>
  <c r="S28" i="21"/>
  <c r="L28" i="21"/>
  <c r="I28" i="21"/>
  <c r="E28" i="21"/>
  <c r="Z27" i="21"/>
  <c r="Y27" i="21"/>
  <c r="X27" i="21"/>
  <c r="V27" i="21"/>
  <c r="U27" i="21"/>
  <c r="T27" i="21"/>
  <c r="S27" i="21"/>
  <c r="L27" i="21"/>
  <c r="I27" i="21"/>
  <c r="E27" i="21"/>
  <c r="Z26" i="21"/>
  <c r="Y26" i="21"/>
  <c r="X26" i="21"/>
  <c r="V26" i="21"/>
  <c r="U26" i="21"/>
  <c r="T26" i="21"/>
  <c r="S26" i="21"/>
  <c r="L26" i="21"/>
  <c r="I26" i="21"/>
  <c r="E26" i="21"/>
  <c r="Z25" i="21"/>
  <c r="Z49" i="21" s="1"/>
  <c r="Y25" i="21"/>
  <c r="Y49" i="21" s="1"/>
  <c r="X25" i="21"/>
  <c r="X49" i="21" s="1"/>
  <c r="V25" i="21"/>
  <c r="V49" i="21" s="1"/>
  <c r="U25" i="21"/>
  <c r="U49" i="21" s="1"/>
  <c r="T25" i="21"/>
  <c r="T49" i="21" s="1"/>
  <c r="S25" i="21"/>
  <c r="S49" i="21" s="1"/>
  <c r="L25" i="21"/>
  <c r="I25" i="21"/>
  <c r="E25" i="21"/>
  <c r="E49" i="21" s="1"/>
  <c r="H22" i="21"/>
  <c r="H62" i="21" s="1"/>
  <c r="Z21" i="21"/>
  <c r="Y21" i="21"/>
  <c r="X21" i="21"/>
  <c r="V21" i="21"/>
  <c r="U21" i="21"/>
  <c r="T21" i="21"/>
  <c r="S21" i="21"/>
  <c r="L21" i="21"/>
  <c r="I21" i="21"/>
  <c r="E21" i="21"/>
  <c r="Z20" i="21"/>
  <c r="Z22" i="21" s="1"/>
  <c r="Y20" i="21"/>
  <c r="Y22" i="21" s="1"/>
  <c r="X20" i="21"/>
  <c r="X22" i="21" s="1"/>
  <c r="V20" i="21"/>
  <c r="V22" i="21" s="1"/>
  <c r="U20" i="21"/>
  <c r="U22" i="21" s="1"/>
  <c r="T20" i="21"/>
  <c r="T22" i="21" s="1"/>
  <c r="S20" i="21"/>
  <c r="S22" i="21" s="1"/>
  <c r="L20" i="21"/>
  <c r="I20" i="21"/>
  <c r="E20" i="21"/>
  <c r="Z15" i="21"/>
  <c r="Y15" i="21"/>
  <c r="X15" i="21"/>
  <c r="V15" i="21"/>
  <c r="U15" i="21"/>
  <c r="T15" i="21"/>
  <c r="S15" i="21"/>
  <c r="L15" i="21"/>
  <c r="I15" i="21"/>
  <c r="E15" i="21"/>
  <c r="H13" i="21"/>
  <c r="Z12" i="21"/>
  <c r="Y12" i="21"/>
  <c r="X12" i="21"/>
  <c r="V12" i="21"/>
  <c r="U12" i="21"/>
  <c r="T12" i="21"/>
  <c r="S12" i="21"/>
  <c r="L12" i="21"/>
  <c r="I12" i="21"/>
  <c r="E12" i="21"/>
  <c r="Z11" i="21"/>
  <c r="Y11" i="21"/>
  <c r="X11" i="21"/>
  <c r="V11" i="21"/>
  <c r="U11" i="21"/>
  <c r="T11" i="21"/>
  <c r="S11" i="21"/>
  <c r="L11" i="21"/>
  <c r="I11" i="21"/>
  <c r="E11" i="21"/>
  <c r="Z10" i="21"/>
  <c r="Z13" i="21" s="1"/>
  <c r="Y10" i="21"/>
  <c r="Y13" i="21" s="1"/>
  <c r="X10" i="21"/>
  <c r="X13" i="21" s="1"/>
  <c r="V10" i="21"/>
  <c r="V13" i="21" s="1"/>
  <c r="U10" i="21"/>
  <c r="U13" i="21" s="1"/>
  <c r="T10" i="21"/>
  <c r="T13" i="21" s="1"/>
  <c r="S10" i="21"/>
  <c r="S13" i="21" s="1"/>
  <c r="L10" i="21"/>
  <c r="I10" i="21"/>
  <c r="E10" i="21"/>
  <c r="E13" i="21" s="1"/>
  <c r="R1" i="21"/>
  <c r="A1" i="21"/>
  <c r="H65" i="20"/>
  <c r="Z64" i="20"/>
  <c r="Y64" i="20"/>
  <c r="X64" i="20"/>
  <c r="V64" i="20"/>
  <c r="U64" i="20"/>
  <c r="T64" i="20"/>
  <c r="S64" i="20"/>
  <c r="L64" i="20"/>
  <c r="I64" i="20"/>
  <c r="E64" i="20"/>
  <c r="Z63" i="20"/>
  <c r="Y63" i="20"/>
  <c r="X63" i="20"/>
  <c r="V63" i="20"/>
  <c r="U63" i="20"/>
  <c r="T63" i="20"/>
  <c r="S63" i="20"/>
  <c r="L63" i="20"/>
  <c r="I63" i="20"/>
  <c r="E63" i="20"/>
  <c r="Z62" i="20"/>
  <c r="Y62" i="20"/>
  <c r="X62" i="20"/>
  <c r="V62" i="20"/>
  <c r="U62" i="20"/>
  <c r="T62" i="20"/>
  <c r="S62" i="20"/>
  <c r="L62" i="20"/>
  <c r="I62" i="20"/>
  <c r="E62" i="20"/>
  <c r="Z61" i="20"/>
  <c r="Y61" i="20"/>
  <c r="X61" i="20"/>
  <c r="V61" i="20"/>
  <c r="U61" i="20"/>
  <c r="T61" i="20"/>
  <c r="S61" i="20"/>
  <c r="L61" i="20"/>
  <c r="I61" i="20"/>
  <c r="E61" i="20"/>
  <c r="Z60" i="20"/>
  <c r="Y60" i="20"/>
  <c r="X60" i="20"/>
  <c r="V60" i="20"/>
  <c r="U60" i="20"/>
  <c r="T60" i="20"/>
  <c r="S60" i="20"/>
  <c r="L60" i="20"/>
  <c r="I60" i="20"/>
  <c r="E60" i="20"/>
  <c r="Z59" i="20"/>
  <c r="Y59" i="20"/>
  <c r="X59" i="20"/>
  <c r="V59" i="20"/>
  <c r="U59" i="20"/>
  <c r="T59" i="20"/>
  <c r="S59" i="20"/>
  <c r="L59" i="20"/>
  <c r="I59" i="20"/>
  <c r="E59" i="20"/>
  <c r="Z58" i="20"/>
  <c r="Y58" i="20"/>
  <c r="X58" i="20"/>
  <c r="V58" i="20"/>
  <c r="U58" i="20"/>
  <c r="T58" i="20"/>
  <c r="S58" i="20"/>
  <c r="L58" i="20"/>
  <c r="I58" i="20"/>
  <c r="E58" i="20"/>
  <c r="Z57" i="20"/>
  <c r="Y57" i="20"/>
  <c r="X57" i="20"/>
  <c r="V57" i="20"/>
  <c r="U57" i="20"/>
  <c r="T57" i="20"/>
  <c r="S57" i="20"/>
  <c r="L57" i="20"/>
  <c r="I57" i="20"/>
  <c r="E57" i="20"/>
  <c r="Z56" i="20"/>
  <c r="Y56" i="20"/>
  <c r="X56" i="20"/>
  <c r="V56" i="20"/>
  <c r="U56" i="20"/>
  <c r="T56" i="20"/>
  <c r="S56" i="20"/>
  <c r="L56" i="20"/>
  <c r="I56" i="20"/>
  <c r="E56" i="20"/>
  <c r="Z55" i="20"/>
  <c r="Y55" i="20"/>
  <c r="X55" i="20"/>
  <c r="V55" i="20"/>
  <c r="U55" i="20"/>
  <c r="T55" i="20"/>
  <c r="S55" i="20"/>
  <c r="L55" i="20"/>
  <c r="I55" i="20"/>
  <c r="E55" i="20"/>
  <c r="Z54" i="20"/>
  <c r="Y54" i="20"/>
  <c r="X54" i="20"/>
  <c r="V54" i="20"/>
  <c r="U54" i="20"/>
  <c r="T54" i="20"/>
  <c r="S54" i="20"/>
  <c r="L54" i="20"/>
  <c r="I54" i="20"/>
  <c r="E54" i="20"/>
  <c r="Z53" i="20"/>
  <c r="Y53" i="20"/>
  <c r="X53" i="20"/>
  <c r="V53" i="20"/>
  <c r="U53" i="20"/>
  <c r="T53" i="20"/>
  <c r="S53" i="20"/>
  <c r="L53" i="20"/>
  <c r="I53" i="20"/>
  <c r="E53" i="20"/>
  <c r="Z52" i="20"/>
  <c r="Y52" i="20"/>
  <c r="X52" i="20"/>
  <c r="V52" i="20"/>
  <c r="U52" i="20"/>
  <c r="T52" i="20"/>
  <c r="S52" i="20"/>
  <c r="L52" i="20"/>
  <c r="I52" i="20"/>
  <c r="E52" i="20"/>
  <c r="Z51" i="20"/>
  <c r="Y51" i="20"/>
  <c r="X51" i="20"/>
  <c r="V51" i="20"/>
  <c r="U51" i="20"/>
  <c r="T51" i="20"/>
  <c r="S51" i="20"/>
  <c r="L51" i="20"/>
  <c r="I51" i="20"/>
  <c r="E51" i="20"/>
  <c r="Z50" i="20"/>
  <c r="Y50" i="20"/>
  <c r="X50" i="20"/>
  <c r="V50" i="20"/>
  <c r="U50" i="20"/>
  <c r="T50" i="20"/>
  <c r="S50" i="20"/>
  <c r="L50" i="20"/>
  <c r="I50" i="20"/>
  <c r="E50" i="20"/>
  <c r="Z49" i="20"/>
  <c r="Y49" i="20"/>
  <c r="X49" i="20"/>
  <c r="V49" i="20"/>
  <c r="U49" i="20"/>
  <c r="T49" i="20"/>
  <c r="S49" i="20"/>
  <c r="L49" i="20"/>
  <c r="I49" i="20"/>
  <c r="E49" i="20"/>
  <c r="Z48" i="20"/>
  <c r="Y48" i="20"/>
  <c r="X48" i="20"/>
  <c r="V48" i="20"/>
  <c r="U48" i="20"/>
  <c r="T48" i="20"/>
  <c r="S48" i="20"/>
  <c r="L48" i="20"/>
  <c r="I48" i="20"/>
  <c r="E48" i="20"/>
  <c r="Z47" i="20"/>
  <c r="Y47" i="20"/>
  <c r="X47" i="20"/>
  <c r="V47" i="20"/>
  <c r="U47" i="20"/>
  <c r="T47" i="20"/>
  <c r="S47" i="20"/>
  <c r="L47" i="20"/>
  <c r="I47" i="20"/>
  <c r="E47" i="20"/>
  <c r="Z46" i="20"/>
  <c r="Y46" i="20"/>
  <c r="X46" i="20"/>
  <c r="V46" i="20"/>
  <c r="U46" i="20"/>
  <c r="T46" i="20"/>
  <c r="S46" i="20"/>
  <c r="L46" i="20"/>
  <c r="I46" i="20"/>
  <c r="E46" i="20"/>
  <c r="Z45" i="20"/>
  <c r="Y45" i="20"/>
  <c r="X45" i="20"/>
  <c r="V45" i="20"/>
  <c r="U45" i="20"/>
  <c r="T45" i="20"/>
  <c r="S45" i="20"/>
  <c r="L45" i="20"/>
  <c r="I45" i="20"/>
  <c r="E45" i="20"/>
  <c r="Z44" i="20"/>
  <c r="Y44" i="20"/>
  <c r="X44" i="20"/>
  <c r="V44" i="20"/>
  <c r="U44" i="20"/>
  <c r="T44" i="20"/>
  <c r="S44" i="20"/>
  <c r="L44" i="20"/>
  <c r="I44" i="20"/>
  <c r="E44" i="20"/>
  <c r="Z43" i="20"/>
  <c r="Y43" i="20"/>
  <c r="X43" i="20"/>
  <c r="V43" i="20"/>
  <c r="U43" i="20"/>
  <c r="T43" i="20"/>
  <c r="S43" i="20"/>
  <c r="L43" i="20"/>
  <c r="I43" i="20"/>
  <c r="E43" i="20"/>
  <c r="Z42" i="20"/>
  <c r="Y42" i="20"/>
  <c r="X42" i="20"/>
  <c r="V42" i="20"/>
  <c r="U42" i="20"/>
  <c r="T42" i="20"/>
  <c r="S42" i="20"/>
  <c r="L42" i="20"/>
  <c r="I42" i="20"/>
  <c r="E42" i="20"/>
  <c r="Z41" i="20"/>
  <c r="Y41" i="20"/>
  <c r="X41" i="20"/>
  <c r="V41" i="20"/>
  <c r="U41" i="20"/>
  <c r="T41" i="20"/>
  <c r="S41" i="20"/>
  <c r="L41" i="20"/>
  <c r="I41" i="20"/>
  <c r="E41" i="20"/>
  <c r="Z40" i="20"/>
  <c r="Y40" i="20"/>
  <c r="X40" i="20"/>
  <c r="V40" i="20"/>
  <c r="U40" i="20"/>
  <c r="T40" i="20"/>
  <c r="S40" i="20"/>
  <c r="L40" i="20"/>
  <c r="I40" i="20"/>
  <c r="E40" i="20"/>
  <c r="Z39" i="20"/>
  <c r="Y39" i="20"/>
  <c r="X39" i="20"/>
  <c r="V39" i="20"/>
  <c r="U39" i="20"/>
  <c r="T39" i="20"/>
  <c r="S39" i="20"/>
  <c r="L39" i="20"/>
  <c r="I39" i="20"/>
  <c r="E39" i="20"/>
  <c r="Z38" i="20"/>
  <c r="Y38" i="20"/>
  <c r="X38" i="20"/>
  <c r="V38" i="20"/>
  <c r="U38" i="20"/>
  <c r="T38" i="20"/>
  <c r="S38" i="20"/>
  <c r="L38" i="20"/>
  <c r="I38" i="20"/>
  <c r="E38" i="20"/>
  <c r="Z37" i="20"/>
  <c r="Z65" i="20" s="1"/>
  <c r="Y37" i="20"/>
  <c r="Y65" i="20" s="1"/>
  <c r="X37" i="20"/>
  <c r="X65" i="20" s="1"/>
  <c r="V37" i="20"/>
  <c r="V65" i="20" s="1"/>
  <c r="U37" i="20"/>
  <c r="U65" i="20" s="1"/>
  <c r="T37" i="20"/>
  <c r="T65" i="20" s="1"/>
  <c r="S37" i="20"/>
  <c r="S65" i="20" s="1"/>
  <c r="L37" i="20"/>
  <c r="I37" i="20"/>
  <c r="E37" i="20"/>
  <c r="E65" i="20" s="1"/>
  <c r="H34" i="20"/>
  <c r="Z33" i="20"/>
  <c r="Y33" i="20"/>
  <c r="X33" i="20"/>
  <c r="V33" i="20"/>
  <c r="U33" i="20"/>
  <c r="T33" i="20"/>
  <c r="S33" i="20"/>
  <c r="L33" i="20"/>
  <c r="I33" i="20"/>
  <c r="E33" i="20"/>
  <c r="Z32" i="20"/>
  <c r="Z34" i="20" s="1"/>
  <c r="Y32" i="20"/>
  <c r="Y34" i="20" s="1"/>
  <c r="X32" i="20"/>
  <c r="X34" i="20" s="1"/>
  <c r="V32" i="20"/>
  <c r="V34" i="20" s="1"/>
  <c r="U32" i="20"/>
  <c r="U34" i="20" s="1"/>
  <c r="T32" i="20"/>
  <c r="T34" i="20" s="1"/>
  <c r="S32" i="20"/>
  <c r="S34" i="20" s="1"/>
  <c r="L32" i="20"/>
  <c r="I32" i="20"/>
  <c r="E32" i="20"/>
  <c r="E34" i="20" s="1"/>
  <c r="H29" i="20"/>
  <c r="H67" i="20" s="1"/>
  <c r="Z28" i="20"/>
  <c r="Y28" i="20"/>
  <c r="X28" i="20"/>
  <c r="V28" i="20"/>
  <c r="U28" i="20"/>
  <c r="T28" i="20"/>
  <c r="S28" i="20"/>
  <c r="L28" i="20"/>
  <c r="I28" i="20"/>
  <c r="E28" i="20"/>
  <c r="Z27" i="20"/>
  <c r="Y27" i="20"/>
  <c r="X27" i="20"/>
  <c r="V27" i="20"/>
  <c r="U27" i="20"/>
  <c r="T27" i="20"/>
  <c r="S27" i="20"/>
  <c r="L27" i="20"/>
  <c r="I27" i="20"/>
  <c r="E27" i="20"/>
  <c r="Z26" i="20"/>
  <c r="Z29" i="20" s="1"/>
  <c r="Z67" i="20" s="1"/>
  <c r="Y26" i="20"/>
  <c r="Y29" i="20" s="1"/>
  <c r="Y67" i="20" s="1"/>
  <c r="X26" i="20"/>
  <c r="X29" i="20" s="1"/>
  <c r="X67" i="20" s="1"/>
  <c r="V26" i="20"/>
  <c r="V29" i="20" s="1"/>
  <c r="V67" i="20" s="1"/>
  <c r="U26" i="20"/>
  <c r="U29" i="20" s="1"/>
  <c r="U67" i="20" s="1"/>
  <c r="T26" i="20"/>
  <c r="T29" i="20" s="1"/>
  <c r="T67" i="20" s="1"/>
  <c r="S26" i="20"/>
  <c r="S29" i="20" s="1"/>
  <c r="S67" i="20" s="1"/>
  <c r="L26" i="20"/>
  <c r="I26" i="20"/>
  <c r="E26" i="20"/>
  <c r="E29" i="20" s="1"/>
  <c r="E67" i="20" s="1"/>
  <c r="H21" i="20"/>
  <c r="Z20" i="20"/>
  <c r="Y20" i="20"/>
  <c r="X20" i="20"/>
  <c r="V20" i="20"/>
  <c r="U20" i="20"/>
  <c r="T20" i="20"/>
  <c r="S20" i="20"/>
  <c r="L20" i="20"/>
  <c r="I20" i="20"/>
  <c r="E20" i="20"/>
  <c r="Z19" i="20"/>
  <c r="Z21" i="20" s="1"/>
  <c r="Y19" i="20"/>
  <c r="Y21" i="20" s="1"/>
  <c r="X19" i="20"/>
  <c r="X21" i="20" s="1"/>
  <c r="V19" i="20"/>
  <c r="V21" i="20" s="1"/>
  <c r="U19" i="20"/>
  <c r="U21" i="20" s="1"/>
  <c r="T19" i="20"/>
  <c r="T21" i="20" s="1"/>
  <c r="S19" i="20"/>
  <c r="S21" i="20" s="1"/>
  <c r="L19" i="20"/>
  <c r="I19" i="20"/>
  <c r="E19" i="20"/>
  <c r="E21" i="20" s="1"/>
  <c r="H17" i="20"/>
  <c r="Z16" i="20"/>
  <c r="Y16" i="20"/>
  <c r="X16" i="20"/>
  <c r="V16" i="20"/>
  <c r="U16" i="20"/>
  <c r="T16" i="20"/>
  <c r="S16" i="20"/>
  <c r="L16" i="20"/>
  <c r="I16" i="20"/>
  <c r="E16" i="20"/>
  <c r="Z15" i="20"/>
  <c r="Z17" i="20" s="1"/>
  <c r="Y15" i="20"/>
  <c r="Y17" i="20" s="1"/>
  <c r="X15" i="20"/>
  <c r="X17" i="20" s="1"/>
  <c r="V15" i="20"/>
  <c r="V17" i="20" s="1"/>
  <c r="U15" i="20"/>
  <c r="U17" i="20" s="1"/>
  <c r="T15" i="20"/>
  <c r="T17" i="20" s="1"/>
  <c r="S15" i="20"/>
  <c r="S17" i="20" s="1"/>
  <c r="L15" i="20"/>
  <c r="I15" i="20"/>
  <c r="E15" i="20"/>
  <c r="E17" i="20" s="1"/>
  <c r="H13" i="20"/>
  <c r="H23" i="20" s="1"/>
  <c r="H69" i="20" s="1"/>
  <c r="Z12" i="20"/>
  <c r="Y12" i="20"/>
  <c r="X12" i="20"/>
  <c r="V12" i="20"/>
  <c r="U12" i="20"/>
  <c r="T12" i="20"/>
  <c r="S12" i="20"/>
  <c r="L12" i="20"/>
  <c r="I12" i="20"/>
  <c r="E12" i="20"/>
  <c r="Z11" i="20"/>
  <c r="Z13" i="20" s="1"/>
  <c r="Z23" i="20" s="1"/>
  <c r="Z69" i="20" s="1"/>
  <c r="Y11" i="20"/>
  <c r="Y13" i="20" s="1"/>
  <c r="Y23" i="20" s="1"/>
  <c r="Y69" i="20" s="1"/>
  <c r="X11" i="20"/>
  <c r="X13" i="20" s="1"/>
  <c r="X23" i="20" s="1"/>
  <c r="X69" i="20" s="1"/>
  <c r="V11" i="20"/>
  <c r="V13" i="20" s="1"/>
  <c r="V23" i="20" s="1"/>
  <c r="V69" i="20" s="1"/>
  <c r="U11" i="20"/>
  <c r="U13" i="20" s="1"/>
  <c r="U23" i="20" s="1"/>
  <c r="U69" i="20" s="1"/>
  <c r="T11" i="20"/>
  <c r="T13" i="20" s="1"/>
  <c r="T23" i="20" s="1"/>
  <c r="T69" i="20" s="1"/>
  <c r="S11" i="20"/>
  <c r="S13" i="20" s="1"/>
  <c r="S23" i="20" s="1"/>
  <c r="S69" i="20" s="1"/>
  <c r="L11" i="20"/>
  <c r="I11" i="20"/>
  <c r="E11" i="20"/>
  <c r="E13" i="20" s="1"/>
  <c r="E23" i="20" s="1"/>
  <c r="E69" i="20" s="1"/>
  <c r="R1" i="20"/>
  <c r="A1" i="20"/>
  <c r="H63" i="19"/>
  <c r="Z62" i="19"/>
  <c r="Y62" i="19"/>
  <c r="X62" i="19"/>
  <c r="V62" i="19"/>
  <c r="U62" i="19"/>
  <c r="T62" i="19"/>
  <c r="S62" i="19"/>
  <c r="L62" i="19"/>
  <c r="I62" i="19"/>
  <c r="E62" i="19"/>
  <c r="Z61" i="19"/>
  <c r="Y61" i="19"/>
  <c r="X61" i="19"/>
  <c r="V61" i="19"/>
  <c r="U61" i="19"/>
  <c r="T61" i="19"/>
  <c r="S61" i="19"/>
  <c r="L61" i="19"/>
  <c r="I61" i="19"/>
  <c r="E61" i="19"/>
  <c r="Z60" i="19"/>
  <c r="Y60" i="19"/>
  <c r="X60" i="19"/>
  <c r="V60" i="19"/>
  <c r="U60" i="19"/>
  <c r="T60" i="19"/>
  <c r="S60" i="19"/>
  <c r="L60" i="19"/>
  <c r="I60" i="19"/>
  <c r="E60" i="19"/>
  <c r="Z59" i="19"/>
  <c r="Y59" i="19"/>
  <c r="X59" i="19"/>
  <c r="V59" i="19"/>
  <c r="U59" i="19"/>
  <c r="T59" i="19"/>
  <c r="S59" i="19"/>
  <c r="L59" i="19"/>
  <c r="I59" i="19"/>
  <c r="E59" i="19"/>
  <c r="Z58" i="19"/>
  <c r="Y58" i="19"/>
  <c r="X58" i="19"/>
  <c r="V58" i="19"/>
  <c r="U58" i="19"/>
  <c r="T58" i="19"/>
  <c r="S58" i="19"/>
  <c r="L58" i="19"/>
  <c r="I58" i="19"/>
  <c r="E58" i="19"/>
  <c r="Z57" i="19"/>
  <c r="Y57" i="19"/>
  <c r="X57" i="19"/>
  <c r="V57" i="19"/>
  <c r="U57" i="19"/>
  <c r="T57" i="19"/>
  <c r="S57" i="19"/>
  <c r="L57" i="19"/>
  <c r="I57" i="19"/>
  <c r="E57" i="19"/>
  <c r="Z56" i="19"/>
  <c r="Y56" i="19"/>
  <c r="X56" i="19"/>
  <c r="V56" i="19"/>
  <c r="U56" i="19"/>
  <c r="T56" i="19"/>
  <c r="S56" i="19"/>
  <c r="L56" i="19"/>
  <c r="I56" i="19"/>
  <c r="E56" i="19"/>
  <c r="Z55" i="19"/>
  <c r="Y55" i="19"/>
  <c r="X55" i="19"/>
  <c r="V55" i="19"/>
  <c r="U55" i="19"/>
  <c r="T55" i="19"/>
  <c r="S55" i="19"/>
  <c r="L55" i="19"/>
  <c r="I55" i="19"/>
  <c r="E55" i="19"/>
  <c r="Z54" i="19"/>
  <c r="Y54" i="19"/>
  <c r="X54" i="19"/>
  <c r="V54" i="19"/>
  <c r="U54" i="19"/>
  <c r="T54" i="19"/>
  <c r="S54" i="19"/>
  <c r="L54" i="19"/>
  <c r="I54" i="19"/>
  <c r="E54" i="19"/>
  <c r="Z53" i="19"/>
  <c r="Y53" i="19"/>
  <c r="X53" i="19"/>
  <c r="V53" i="19"/>
  <c r="U53" i="19"/>
  <c r="T53" i="19"/>
  <c r="S53" i="19"/>
  <c r="L53" i="19"/>
  <c r="I53" i="19"/>
  <c r="E53" i="19"/>
  <c r="Z52" i="19"/>
  <c r="Y52" i="19"/>
  <c r="X52" i="19"/>
  <c r="V52" i="19"/>
  <c r="U52" i="19"/>
  <c r="T52" i="19"/>
  <c r="S52" i="19"/>
  <c r="L52" i="19"/>
  <c r="I52" i="19"/>
  <c r="E52" i="19"/>
  <c r="Z51" i="19"/>
  <c r="Y51" i="19"/>
  <c r="X51" i="19"/>
  <c r="V51" i="19"/>
  <c r="U51" i="19"/>
  <c r="T51" i="19"/>
  <c r="S51" i="19"/>
  <c r="L51" i="19"/>
  <c r="I51" i="19"/>
  <c r="E51" i="19"/>
  <c r="Z50" i="19"/>
  <c r="Y50" i="19"/>
  <c r="X50" i="19"/>
  <c r="V50" i="19"/>
  <c r="U50" i="19"/>
  <c r="T50" i="19"/>
  <c r="S50" i="19"/>
  <c r="L50" i="19"/>
  <c r="I50" i="19"/>
  <c r="E50" i="19"/>
  <c r="Z49" i="19"/>
  <c r="Y49" i="19"/>
  <c r="X49" i="19"/>
  <c r="V49" i="19"/>
  <c r="U49" i="19"/>
  <c r="T49" i="19"/>
  <c r="S49" i="19"/>
  <c r="L49" i="19"/>
  <c r="I49" i="19"/>
  <c r="E49" i="19"/>
  <c r="Z48" i="19"/>
  <c r="Y48" i="19"/>
  <c r="X48" i="19"/>
  <c r="V48" i="19"/>
  <c r="U48" i="19"/>
  <c r="T48" i="19"/>
  <c r="S48" i="19"/>
  <c r="L48" i="19"/>
  <c r="I48" i="19"/>
  <c r="E48" i="19"/>
  <c r="Z47" i="19"/>
  <c r="Y47" i="19"/>
  <c r="X47" i="19"/>
  <c r="V47" i="19"/>
  <c r="U47" i="19"/>
  <c r="T47" i="19"/>
  <c r="S47" i="19"/>
  <c r="L47" i="19"/>
  <c r="I47" i="19"/>
  <c r="E47" i="19"/>
  <c r="Z46" i="19"/>
  <c r="Y46" i="19"/>
  <c r="X46" i="19"/>
  <c r="V46" i="19"/>
  <c r="U46" i="19"/>
  <c r="T46" i="19"/>
  <c r="S46" i="19"/>
  <c r="L46" i="19"/>
  <c r="I46" i="19"/>
  <c r="E46" i="19"/>
  <c r="Z45" i="19"/>
  <c r="Y45" i="19"/>
  <c r="X45" i="19"/>
  <c r="V45" i="19"/>
  <c r="U45" i="19"/>
  <c r="T45" i="19"/>
  <c r="S45" i="19"/>
  <c r="L45" i="19"/>
  <c r="I45" i="19"/>
  <c r="E45" i="19"/>
  <c r="Z44" i="19"/>
  <c r="Y44" i="19"/>
  <c r="X44" i="19"/>
  <c r="V44" i="19"/>
  <c r="U44" i="19"/>
  <c r="T44" i="19"/>
  <c r="S44" i="19"/>
  <c r="L44" i="19"/>
  <c r="I44" i="19"/>
  <c r="E44" i="19"/>
  <c r="Z43" i="19"/>
  <c r="Y43" i="19"/>
  <c r="X43" i="19"/>
  <c r="V43" i="19"/>
  <c r="U43" i="19"/>
  <c r="T43" i="19"/>
  <c r="S43" i="19"/>
  <c r="L43" i="19"/>
  <c r="I43" i="19"/>
  <c r="E43" i="19"/>
  <c r="Z42" i="19"/>
  <c r="Y42" i="19"/>
  <c r="X42" i="19"/>
  <c r="V42" i="19"/>
  <c r="U42" i="19"/>
  <c r="T42" i="19"/>
  <c r="S42" i="19"/>
  <c r="L42" i="19"/>
  <c r="I42" i="19"/>
  <c r="E42" i="19"/>
  <c r="Z41" i="19"/>
  <c r="Y41" i="19"/>
  <c r="X41" i="19"/>
  <c r="V41" i="19"/>
  <c r="U41" i="19"/>
  <c r="T41" i="19"/>
  <c r="S41" i="19"/>
  <c r="L41" i="19"/>
  <c r="I41" i="19"/>
  <c r="E41" i="19"/>
  <c r="Z40" i="19"/>
  <c r="Y40" i="19"/>
  <c r="X40" i="19"/>
  <c r="V40" i="19"/>
  <c r="U40" i="19"/>
  <c r="T40" i="19"/>
  <c r="S40" i="19"/>
  <c r="L40" i="19"/>
  <c r="I40" i="19"/>
  <c r="E40" i="19"/>
  <c r="Z39" i="19"/>
  <c r="Y39" i="19"/>
  <c r="X39" i="19"/>
  <c r="V39" i="19"/>
  <c r="U39" i="19"/>
  <c r="T39" i="19"/>
  <c r="S39" i="19"/>
  <c r="L39" i="19"/>
  <c r="I39" i="19"/>
  <c r="E39" i="19"/>
  <c r="Z38" i="19"/>
  <c r="Y38" i="19"/>
  <c r="X38" i="19"/>
  <c r="V38" i="19"/>
  <c r="U38" i="19"/>
  <c r="T38" i="19"/>
  <c r="S38" i="19"/>
  <c r="L38" i="19"/>
  <c r="I38" i="19"/>
  <c r="E38" i="19"/>
  <c r="Z37" i="19"/>
  <c r="Z63" i="19" s="1"/>
  <c r="Y37" i="19"/>
  <c r="Y63" i="19" s="1"/>
  <c r="X37" i="19"/>
  <c r="X63" i="19" s="1"/>
  <c r="V37" i="19"/>
  <c r="V63" i="19" s="1"/>
  <c r="U37" i="19"/>
  <c r="U63" i="19" s="1"/>
  <c r="T37" i="19"/>
  <c r="T63" i="19" s="1"/>
  <c r="S37" i="19"/>
  <c r="S63" i="19" s="1"/>
  <c r="L37" i="19"/>
  <c r="I37" i="19"/>
  <c r="E37" i="19"/>
  <c r="E63" i="19" s="1"/>
  <c r="H34" i="19"/>
  <c r="Z33" i="19"/>
  <c r="Y33" i="19"/>
  <c r="X33" i="19"/>
  <c r="V33" i="19"/>
  <c r="U33" i="19"/>
  <c r="T33" i="19"/>
  <c r="S33" i="19"/>
  <c r="L33" i="19"/>
  <c r="I33" i="19"/>
  <c r="E33" i="19"/>
  <c r="Z32" i="19"/>
  <c r="Z34" i="19" s="1"/>
  <c r="Y32" i="19"/>
  <c r="Y34" i="19" s="1"/>
  <c r="X32" i="19"/>
  <c r="X34" i="19" s="1"/>
  <c r="V32" i="19"/>
  <c r="V34" i="19" s="1"/>
  <c r="U32" i="19"/>
  <c r="U34" i="19" s="1"/>
  <c r="T32" i="19"/>
  <c r="T34" i="19" s="1"/>
  <c r="S32" i="19"/>
  <c r="S34" i="19" s="1"/>
  <c r="L32" i="19"/>
  <c r="I32" i="19"/>
  <c r="E32" i="19"/>
  <c r="E34" i="19" s="1"/>
  <c r="H29" i="19"/>
  <c r="H65" i="19" s="1"/>
  <c r="Z28" i="19"/>
  <c r="Y28" i="19"/>
  <c r="X28" i="19"/>
  <c r="V28" i="19"/>
  <c r="U28" i="19"/>
  <c r="T28" i="19"/>
  <c r="S28" i="19"/>
  <c r="L28" i="19"/>
  <c r="I28" i="19"/>
  <c r="E28" i="19"/>
  <c r="Z27" i="19"/>
  <c r="Y27" i="19"/>
  <c r="X27" i="19"/>
  <c r="V27" i="19"/>
  <c r="U27" i="19"/>
  <c r="T27" i="19"/>
  <c r="S27" i="19"/>
  <c r="L27" i="19"/>
  <c r="I27" i="19"/>
  <c r="E27" i="19"/>
  <c r="Z26" i="19"/>
  <c r="Z29" i="19" s="1"/>
  <c r="Z65" i="19" s="1"/>
  <c r="Y26" i="19"/>
  <c r="Y29" i="19" s="1"/>
  <c r="Y65" i="19" s="1"/>
  <c r="X26" i="19"/>
  <c r="X29" i="19" s="1"/>
  <c r="X65" i="19" s="1"/>
  <c r="V26" i="19"/>
  <c r="V29" i="19" s="1"/>
  <c r="V65" i="19" s="1"/>
  <c r="U26" i="19"/>
  <c r="U29" i="19" s="1"/>
  <c r="U65" i="19" s="1"/>
  <c r="T26" i="19"/>
  <c r="T29" i="19" s="1"/>
  <c r="T65" i="19" s="1"/>
  <c r="S26" i="19"/>
  <c r="S29" i="19" s="1"/>
  <c r="S65" i="19" s="1"/>
  <c r="L26" i="19"/>
  <c r="I26" i="19"/>
  <c r="E26" i="19"/>
  <c r="E29" i="19" s="1"/>
  <c r="E65" i="19" s="1"/>
  <c r="H21" i="19"/>
  <c r="Z20" i="19"/>
  <c r="Y20" i="19"/>
  <c r="X20" i="19"/>
  <c r="V20" i="19"/>
  <c r="U20" i="19"/>
  <c r="T20" i="19"/>
  <c r="S20" i="19"/>
  <c r="L20" i="19"/>
  <c r="I20" i="19"/>
  <c r="E20" i="19"/>
  <c r="Z19" i="19"/>
  <c r="Z21" i="19" s="1"/>
  <c r="Y19" i="19"/>
  <c r="Y21" i="19" s="1"/>
  <c r="X19" i="19"/>
  <c r="X21" i="19" s="1"/>
  <c r="V19" i="19"/>
  <c r="V21" i="19" s="1"/>
  <c r="U19" i="19"/>
  <c r="U21" i="19" s="1"/>
  <c r="T19" i="19"/>
  <c r="T21" i="19" s="1"/>
  <c r="S19" i="19"/>
  <c r="S21" i="19" s="1"/>
  <c r="L19" i="19"/>
  <c r="I19" i="19"/>
  <c r="E19" i="19"/>
  <c r="E21" i="19" s="1"/>
  <c r="H17" i="19"/>
  <c r="Z16" i="19"/>
  <c r="Y16" i="19"/>
  <c r="X16" i="19"/>
  <c r="V16" i="19"/>
  <c r="U16" i="19"/>
  <c r="T16" i="19"/>
  <c r="S16" i="19"/>
  <c r="L16" i="19"/>
  <c r="I16" i="19"/>
  <c r="E16" i="19"/>
  <c r="Z15" i="19"/>
  <c r="Z17" i="19" s="1"/>
  <c r="Y15" i="19"/>
  <c r="Y17" i="19" s="1"/>
  <c r="X15" i="19"/>
  <c r="X17" i="19" s="1"/>
  <c r="V15" i="19"/>
  <c r="V17" i="19" s="1"/>
  <c r="U15" i="19"/>
  <c r="U17" i="19" s="1"/>
  <c r="T15" i="19"/>
  <c r="T17" i="19" s="1"/>
  <c r="S15" i="19"/>
  <c r="S17" i="19" s="1"/>
  <c r="L15" i="19"/>
  <c r="I15" i="19"/>
  <c r="E15" i="19"/>
  <c r="E17" i="19" s="1"/>
  <c r="H13" i="19"/>
  <c r="H23" i="19" s="1"/>
  <c r="H67" i="19" s="1"/>
  <c r="Z12" i="19"/>
  <c r="Y12" i="19"/>
  <c r="X12" i="19"/>
  <c r="V12" i="19"/>
  <c r="U12" i="19"/>
  <c r="T12" i="19"/>
  <c r="S12" i="19"/>
  <c r="L12" i="19"/>
  <c r="I12" i="19"/>
  <c r="E12" i="19"/>
  <c r="Z11" i="19"/>
  <c r="Z13" i="19" s="1"/>
  <c r="Z23" i="19" s="1"/>
  <c r="Z67" i="19" s="1"/>
  <c r="Y11" i="19"/>
  <c r="Y13" i="19" s="1"/>
  <c r="Y23" i="19" s="1"/>
  <c r="Y67" i="19" s="1"/>
  <c r="X11" i="19"/>
  <c r="X13" i="19" s="1"/>
  <c r="X23" i="19" s="1"/>
  <c r="X67" i="19" s="1"/>
  <c r="V11" i="19"/>
  <c r="V13" i="19" s="1"/>
  <c r="V23" i="19" s="1"/>
  <c r="V67" i="19" s="1"/>
  <c r="U11" i="19"/>
  <c r="U13" i="19" s="1"/>
  <c r="U23" i="19" s="1"/>
  <c r="U67" i="19" s="1"/>
  <c r="T11" i="19"/>
  <c r="T13" i="19" s="1"/>
  <c r="T23" i="19" s="1"/>
  <c r="T67" i="19" s="1"/>
  <c r="S11" i="19"/>
  <c r="S13" i="19" s="1"/>
  <c r="S23" i="19" s="1"/>
  <c r="S67" i="19" s="1"/>
  <c r="L11" i="19"/>
  <c r="I11" i="19"/>
  <c r="E11" i="19"/>
  <c r="E13" i="19" s="1"/>
  <c r="E23" i="19" s="1"/>
  <c r="E67" i="19" s="1"/>
  <c r="R1" i="19"/>
  <c r="A1" i="19"/>
  <c r="H63" i="18"/>
  <c r="Z62" i="18"/>
  <c r="Y62" i="18"/>
  <c r="X62" i="18"/>
  <c r="V62" i="18"/>
  <c r="U62" i="18"/>
  <c r="T62" i="18"/>
  <c r="S62" i="18"/>
  <c r="L62" i="18"/>
  <c r="I62" i="18"/>
  <c r="E62" i="18"/>
  <c r="Z61" i="18"/>
  <c r="Y61" i="18"/>
  <c r="X61" i="18"/>
  <c r="V61" i="18"/>
  <c r="U61" i="18"/>
  <c r="T61" i="18"/>
  <c r="S61" i="18"/>
  <c r="L61" i="18"/>
  <c r="I61" i="18"/>
  <c r="E61" i="18"/>
  <c r="Z60" i="18"/>
  <c r="Y60" i="18"/>
  <c r="X60" i="18"/>
  <c r="V60" i="18"/>
  <c r="U60" i="18"/>
  <c r="T60" i="18"/>
  <c r="S60" i="18"/>
  <c r="L60" i="18"/>
  <c r="I60" i="18"/>
  <c r="E60" i="18"/>
  <c r="Z59" i="18"/>
  <c r="Y59" i="18"/>
  <c r="X59" i="18"/>
  <c r="V59" i="18"/>
  <c r="U59" i="18"/>
  <c r="T59" i="18"/>
  <c r="S59" i="18"/>
  <c r="L59" i="18"/>
  <c r="I59" i="18"/>
  <c r="E59" i="18"/>
  <c r="Z58" i="18"/>
  <c r="Y58" i="18"/>
  <c r="X58" i="18"/>
  <c r="V58" i="18"/>
  <c r="U58" i="18"/>
  <c r="T58" i="18"/>
  <c r="S58" i="18"/>
  <c r="L58" i="18"/>
  <c r="I58" i="18"/>
  <c r="E58" i="18"/>
  <c r="Z57" i="18"/>
  <c r="Y57" i="18"/>
  <c r="X57" i="18"/>
  <c r="V57" i="18"/>
  <c r="U57" i="18"/>
  <c r="T57" i="18"/>
  <c r="S57" i="18"/>
  <c r="L57" i="18"/>
  <c r="I57" i="18"/>
  <c r="E57" i="18"/>
  <c r="Z56" i="18"/>
  <c r="Y56" i="18"/>
  <c r="X56" i="18"/>
  <c r="V56" i="18"/>
  <c r="U56" i="18"/>
  <c r="T56" i="18"/>
  <c r="S56" i="18"/>
  <c r="L56" i="18"/>
  <c r="I56" i="18"/>
  <c r="E56" i="18"/>
  <c r="Z55" i="18"/>
  <c r="Y55" i="18"/>
  <c r="X55" i="18"/>
  <c r="V55" i="18"/>
  <c r="U55" i="18"/>
  <c r="T55" i="18"/>
  <c r="S55" i="18"/>
  <c r="L55" i="18"/>
  <c r="I55" i="18"/>
  <c r="E55" i="18"/>
  <c r="Z54" i="18"/>
  <c r="Y54" i="18"/>
  <c r="X54" i="18"/>
  <c r="V54" i="18"/>
  <c r="U54" i="18"/>
  <c r="T54" i="18"/>
  <c r="S54" i="18"/>
  <c r="L54" i="18"/>
  <c r="I54" i="18"/>
  <c r="E54" i="18"/>
  <c r="Z53" i="18"/>
  <c r="Y53" i="18"/>
  <c r="X53" i="18"/>
  <c r="V53" i="18"/>
  <c r="U53" i="18"/>
  <c r="T53" i="18"/>
  <c r="S53" i="18"/>
  <c r="L53" i="18"/>
  <c r="I53" i="18"/>
  <c r="E53" i="18"/>
  <c r="Z52" i="18"/>
  <c r="Y52" i="18"/>
  <c r="X52" i="18"/>
  <c r="V52" i="18"/>
  <c r="U52" i="18"/>
  <c r="T52" i="18"/>
  <c r="S52" i="18"/>
  <c r="L52" i="18"/>
  <c r="I52" i="18"/>
  <c r="E52" i="18"/>
  <c r="Z51" i="18"/>
  <c r="Y51" i="18"/>
  <c r="X51" i="18"/>
  <c r="V51" i="18"/>
  <c r="U51" i="18"/>
  <c r="T51" i="18"/>
  <c r="S51" i="18"/>
  <c r="L51" i="18"/>
  <c r="I51" i="18"/>
  <c r="E51" i="18"/>
  <c r="Z50" i="18"/>
  <c r="Y50" i="18"/>
  <c r="X50" i="18"/>
  <c r="V50" i="18"/>
  <c r="U50" i="18"/>
  <c r="T50" i="18"/>
  <c r="S50" i="18"/>
  <c r="L50" i="18"/>
  <c r="I50" i="18"/>
  <c r="E50" i="18"/>
  <c r="Z49" i="18"/>
  <c r="Y49" i="18"/>
  <c r="X49" i="18"/>
  <c r="V49" i="18"/>
  <c r="U49" i="18"/>
  <c r="T49" i="18"/>
  <c r="S49" i="18"/>
  <c r="L49" i="18"/>
  <c r="I49" i="18"/>
  <c r="E49" i="18"/>
  <c r="Z48" i="18"/>
  <c r="Y48" i="18"/>
  <c r="X48" i="18"/>
  <c r="V48" i="18"/>
  <c r="U48" i="18"/>
  <c r="T48" i="18"/>
  <c r="S48" i="18"/>
  <c r="L48" i="18"/>
  <c r="I48" i="18"/>
  <c r="E48" i="18"/>
  <c r="Z47" i="18"/>
  <c r="Y47" i="18"/>
  <c r="X47" i="18"/>
  <c r="V47" i="18"/>
  <c r="U47" i="18"/>
  <c r="T47" i="18"/>
  <c r="S47" i="18"/>
  <c r="L47" i="18"/>
  <c r="I47" i="18"/>
  <c r="E47" i="18"/>
  <c r="Z46" i="18"/>
  <c r="Y46" i="18"/>
  <c r="X46" i="18"/>
  <c r="V46" i="18"/>
  <c r="U46" i="18"/>
  <c r="T46" i="18"/>
  <c r="S46" i="18"/>
  <c r="L46" i="18"/>
  <c r="I46" i="18"/>
  <c r="E46" i="18"/>
  <c r="Z45" i="18"/>
  <c r="Y45" i="18"/>
  <c r="X45" i="18"/>
  <c r="V45" i="18"/>
  <c r="U45" i="18"/>
  <c r="T45" i="18"/>
  <c r="S45" i="18"/>
  <c r="L45" i="18"/>
  <c r="I45" i="18"/>
  <c r="E45" i="18"/>
  <c r="Z44" i="18"/>
  <c r="Y44" i="18"/>
  <c r="X44" i="18"/>
  <c r="V44" i="18"/>
  <c r="U44" i="18"/>
  <c r="T44" i="18"/>
  <c r="S44" i="18"/>
  <c r="L44" i="18"/>
  <c r="I44" i="18"/>
  <c r="E44" i="18"/>
  <c r="Z43" i="18"/>
  <c r="Y43" i="18"/>
  <c r="X43" i="18"/>
  <c r="V43" i="18"/>
  <c r="U43" i="18"/>
  <c r="T43" i="18"/>
  <c r="S43" i="18"/>
  <c r="L43" i="18"/>
  <c r="I43" i="18"/>
  <c r="E43" i="18"/>
  <c r="Z42" i="18"/>
  <c r="Y42" i="18"/>
  <c r="X42" i="18"/>
  <c r="V42" i="18"/>
  <c r="U42" i="18"/>
  <c r="T42" i="18"/>
  <c r="S42" i="18"/>
  <c r="L42" i="18"/>
  <c r="I42" i="18"/>
  <c r="E42" i="18"/>
  <c r="Z41" i="18"/>
  <c r="Y41" i="18"/>
  <c r="X41" i="18"/>
  <c r="V41" i="18"/>
  <c r="U41" i="18"/>
  <c r="T41" i="18"/>
  <c r="S41" i="18"/>
  <c r="L41" i="18"/>
  <c r="I41" i="18"/>
  <c r="E41" i="18"/>
  <c r="Z40" i="18"/>
  <c r="Y40" i="18"/>
  <c r="X40" i="18"/>
  <c r="V40" i="18"/>
  <c r="U40" i="18"/>
  <c r="T40" i="18"/>
  <c r="S40" i="18"/>
  <c r="L40" i="18"/>
  <c r="I40" i="18"/>
  <c r="E40" i="18"/>
  <c r="Z39" i="18"/>
  <c r="Y39" i="18"/>
  <c r="X39" i="18"/>
  <c r="V39" i="18"/>
  <c r="U39" i="18"/>
  <c r="T39" i="18"/>
  <c r="S39" i="18"/>
  <c r="L39" i="18"/>
  <c r="I39" i="18"/>
  <c r="E39" i="18"/>
  <c r="Z38" i="18"/>
  <c r="Y38" i="18"/>
  <c r="X38" i="18"/>
  <c r="V38" i="18"/>
  <c r="U38" i="18"/>
  <c r="T38" i="18"/>
  <c r="S38" i="18"/>
  <c r="L38" i="18"/>
  <c r="I38" i="18"/>
  <c r="E38" i="18"/>
  <c r="Z37" i="18"/>
  <c r="Z63" i="18" s="1"/>
  <c r="Y37" i="18"/>
  <c r="Y63" i="18" s="1"/>
  <c r="X37" i="18"/>
  <c r="X63" i="18" s="1"/>
  <c r="V37" i="18"/>
  <c r="V63" i="18" s="1"/>
  <c r="U37" i="18"/>
  <c r="U63" i="18" s="1"/>
  <c r="T37" i="18"/>
  <c r="T63" i="18" s="1"/>
  <c r="S37" i="18"/>
  <c r="S63" i="18" s="1"/>
  <c r="L37" i="18"/>
  <c r="I37" i="18"/>
  <c r="E37" i="18"/>
  <c r="E63" i="18" s="1"/>
  <c r="H34" i="18"/>
  <c r="Z33" i="18"/>
  <c r="Y33" i="18"/>
  <c r="X33" i="18"/>
  <c r="V33" i="18"/>
  <c r="U33" i="18"/>
  <c r="T33" i="18"/>
  <c r="S33" i="18"/>
  <c r="L33" i="18"/>
  <c r="I33" i="18"/>
  <c r="E33" i="18"/>
  <c r="Z32" i="18"/>
  <c r="Z34" i="18" s="1"/>
  <c r="Y32" i="18"/>
  <c r="Y34" i="18" s="1"/>
  <c r="X32" i="18"/>
  <c r="X34" i="18" s="1"/>
  <c r="V32" i="18"/>
  <c r="V34" i="18" s="1"/>
  <c r="U32" i="18"/>
  <c r="U34" i="18" s="1"/>
  <c r="T32" i="18"/>
  <c r="T34" i="18" s="1"/>
  <c r="S32" i="18"/>
  <c r="S34" i="18" s="1"/>
  <c r="L32" i="18"/>
  <c r="I32" i="18"/>
  <c r="E32" i="18"/>
  <c r="E34" i="18" s="1"/>
  <c r="H29" i="18"/>
  <c r="H65" i="18" s="1"/>
  <c r="Z28" i="18"/>
  <c r="Y28" i="18"/>
  <c r="X28" i="18"/>
  <c r="V28" i="18"/>
  <c r="U28" i="18"/>
  <c r="T28" i="18"/>
  <c r="S28" i="18"/>
  <c r="L28" i="18"/>
  <c r="I28" i="18"/>
  <c r="E28" i="18"/>
  <c r="Z27" i="18"/>
  <c r="Y27" i="18"/>
  <c r="X27" i="18"/>
  <c r="V27" i="18"/>
  <c r="U27" i="18"/>
  <c r="T27" i="18"/>
  <c r="S27" i="18"/>
  <c r="L27" i="18"/>
  <c r="I27" i="18"/>
  <c r="E27" i="18"/>
  <c r="Z26" i="18"/>
  <c r="Z29" i="18" s="1"/>
  <c r="Z65" i="18" s="1"/>
  <c r="Y26" i="18"/>
  <c r="Y29" i="18" s="1"/>
  <c r="Y65" i="18" s="1"/>
  <c r="X26" i="18"/>
  <c r="X29" i="18" s="1"/>
  <c r="X65" i="18" s="1"/>
  <c r="V26" i="18"/>
  <c r="V29" i="18" s="1"/>
  <c r="V65" i="18" s="1"/>
  <c r="U26" i="18"/>
  <c r="U29" i="18" s="1"/>
  <c r="U65" i="18" s="1"/>
  <c r="T26" i="18"/>
  <c r="T29" i="18" s="1"/>
  <c r="T65" i="18" s="1"/>
  <c r="S26" i="18"/>
  <c r="S29" i="18" s="1"/>
  <c r="S65" i="18" s="1"/>
  <c r="L26" i="18"/>
  <c r="I26" i="18"/>
  <c r="E26" i="18"/>
  <c r="E29" i="18" s="1"/>
  <c r="E65" i="18" s="1"/>
  <c r="H21" i="18"/>
  <c r="Z20" i="18"/>
  <c r="Y20" i="18"/>
  <c r="X20" i="18"/>
  <c r="V20" i="18"/>
  <c r="U20" i="18"/>
  <c r="T20" i="18"/>
  <c r="S20" i="18"/>
  <c r="L20" i="18"/>
  <c r="I20" i="18"/>
  <c r="E20" i="18"/>
  <c r="Z19" i="18"/>
  <c r="Z21" i="18" s="1"/>
  <c r="Y19" i="18"/>
  <c r="Y21" i="18" s="1"/>
  <c r="X19" i="18"/>
  <c r="X21" i="18" s="1"/>
  <c r="V19" i="18"/>
  <c r="V21" i="18" s="1"/>
  <c r="U19" i="18"/>
  <c r="U21" i="18" s="1"/>
  <c r="T19" i="18"/>
  <c r="T21" i="18" s="1"/>
  <c r="S19" i="18"/>
  <c r="S21" i="18" s="1"/>
  <c r="L19" i="18"/>
  <c r="I19" i="18"/>
  <c r="E19" i="18"/>
  <c r="E21" i="18" s="1"/>
  <c r="H17" i="18"/>
  <c r="Z16" i="18"/>
  <c r="Y16" i="18"/>
  <c r="X16" i="18"/>
  <c r="V16" i="18"/>
  <c r="U16" i="18"/>
  <c r="T16" i="18"/>
  <c r="S16" i="18"/>
  <c r="L16" i="18"/>
  <c r="I16" i="18"/>
  <c r="E16" i="18"/>
  <c r="Z15" i="18"/>
  <c r="Z17" i="18" s="1"/>
  <c r="Y15" i="18"/>
  <c r="Y17" i="18" s="1"/>
  <c r="X15" i="18"/>
  <c r="X17" i="18" s="1"/>
  <c r="V15" i="18"/>
  <c r="V17" i="18" s="1"/>
  <c r="U15" i="18"/>
  <c r="U17" i="18" s="1"/>
  <c r="T15" i="18"/>
  <c r="T17" i="18" s="1"/>
  <c r="S15" i="18"/>
  <c r="S17" i="18" s="1"/>
  <c r="L15" i="18"/>
  <c r="I15" i="18"/>
  <c r="E15" i="18"/>
  <c r="E17" i="18" s="1"/>
  <c r="H13" i="18"/>
  <c r="H23" i="18" s="1"/>
  <c r="H67" i="18" s="1"/>
  <c r="Z12" i="18"/>
  <c r="Y12" i="18"/>
  <c r="X12" i="18"/>
  <c r="V12" i="18"/>
  <c r="U12" i="18"/>
  <c r="T12" i="18"/>
  <c r="S12" i="18"/>
  <c r="L12" i="18"/>
  <c r="I12" i="18"/>
  <c r="E12" i="18"/>
  <c r="Z11" i="18"/>
  <c r="Z13" i="18" s="1"/>
  <c r="Z23" i="18" s="1"/>
  <c r="Z67" i="18" s="1"/>
  <c r="Y11" i="18"/>
  <c r="Y13" i="18" s="1"/>
  <c r="Y23" i="18" s="1"/>
  <c r="Y67" i="18" s="1"/>
  <c r="X11" i="18"/>
  <c r="X13" i="18" s="1"/>
  <c r="X23" i="18" s="1"/>
  <c r="X67" i="18" s="1"/>
  <c r="V11" i="18"/>
  <c r="V13" i="18" s="1"/>
  <c r="V23" i="18" s="1"/>
  <c r="V67" i="18" s="1"/>
  <c r="U11" i="18"/>
  <c r="U13" i="18" s="1"/>
  <c r="U23" i="18" s="1"/>
  <c r="U67" i="18" s="1"/>
  <c r="T11" i="18"/>
  <c r="T13" i="18" s="1"/>
  <c r="T23" i="18" s="1"/>
  <c r="T67" i="18" s="1"/>
  <c r="S11" i="18"/>
  <c r="S13" i="18" s="1"/>
  <c r="S23" i="18" s="1"/>
  <c r="S67" i="18" s="1"/>
  <c r="L11" i="18"/>
  <c r="I11" i="18"/>
  <c r="E11" i="18"/>
  <c r="E13" i="18" s="1"/>
  <c r="E23" i="18" s="1"/>
  <c r="E67" i="18" s="1"/>
  <c r="R1" i="18"/>
  <c r="A1" i="18"/>
  <c r="D55" i="17"/>
  <c r="H54" i="17"/>
  <c r="Z53" i="17"/>
  <c r="Y53" i="17"/>
  <c r="X53" i="17"/>
  <c r="V53" i="17"/>
  <c r="U53" i="17"/>
  <c r="T53" i="17"/>
  <c r="S53" i="17"/>
  <c r="L53" i="17"/>
  <c r="I53" i="17"/>
  <c r="E53" i="17"/>
  <c r="Z52" i="17"/>
  <c r="Y52" i="17"/>
  <c r="X52" i="17"/>
  <c r="V52" i="17"/>
  <c r="U52" i="17"/>
  <c r="T52" i="17"/>
  <c r="S52" i="17"/>
  <c r="L52" i="17"/>
  <c r="I52" i="17"/>
  <c r="E52" i="17"/>
  <c r="Z51" i="17"/>
  <c r="Y51" i="17"/>
  <c r="X51" i="17"/>
  <c r="V51" i="17"/>
  <c r="U51" i="17"/>
  <c r="T51" i="17"/>
  <c r="S51" i="17"/>
  <c r="L51" i="17"/>
  <c r="I51" i="17"/>
  <c r="E51" i="17"/>
  <c r="Z50" i="17"/>
  <c r="Y50" i="17"/>
  <c r="X50" i="17"/>
  <c r="V50" i="17"/>
  <c r="U50" i="17"/>
  <c r="T50" i="17"/>
  <c r="S50" i="17"/>
  <c r="L50" i="17"/>
  <c r="I50" i="17"/>
  <c r="E50" i="17"/>
  <c r="Z49" i="17"/>
  <c r="Y49" i="17"/>
  <c r="X49" i="17"/>
  <c r="V49" i="17"/>
  <c r="U49" i="17"/>
  <c r="T49" i="17"/>
  <c r="S49" i="17"/>
  <c r="L49" i="17"/>
  <c r="I49" i="17"/>
  <c r="E49" i="17"/>
  <c r="Z48" i="17"/>
  <c r="Y48" i="17"/>
  <c r="X48" i="17"/>
  <c r="V48" i="17"/>
  <c r="U48" i="17"/>
  <c r="T48" i="17"/>
  <c r="S48" i="17"/>
  <c r="L48" i="17"/>
  <c r="I48" i="17"/>
  <c r="E48" i="17"/>
  <c r="Z47" i="17"/>
  <c r="Y47" i="17"/>
  <c r="X47" i="17"/>
  <c r="V47" i="17"/>
  <c r="U47" i="17"/>
  <c r="T47" i="17"/>
  <c r="S47" i="17"/>
  <c r="L47" i="17"/>
  <c r="I47" i="17"/>
  <c r="E47" i="17"/>
  <c r="Z46" i="17"/>
  <c r="Y46" i="17"/>
  <c r="X46" i="17"/>
  <c r="V46" i="17"/>
  <c r="U46" i="17"/>
  <c r="T46" i="17"/>
  <c r="S46" i="17"/>
  <c r="L46" i="17"/>
  <c r="I46" i="17"/>
  <c r="E46" i="17"/>
  <c r="Z45" i="17"/>
  <c r="Y45" i="17"/>
  <c r="X45" i="17"/>
  <c r="V45" i="17"/>
  <c r="U45" i="17"/>
  <c r="T45" i="17"/>
  <c r="S45" i="17"/>
  <c r="L45" i="17"/>
  <c r="I45" i="17"/>
  <c r="E45" i="17"/>
  <c r="Z44" i="17"/>
  <c r="Y44" i="17"/>
  <c r="X44" i="17"/>
  <c r="V44" i="17"/>
  <c r="U44" i="17"/>
  <c r="T44" i="17"/>
  <c r="S44" i="17"/>
  <c r="L44" i="17"/>
  <c r="I44" i="17"/>
  <c r="E44" i="17"/>
  <c r="Z43" i="17"/>
  <c r="Y43" i="17"/>
  <c r="X43" i="17"/>
  <c r="V43" i="17"/>
  <c r="U43" i="17"/>
  <c r="T43" i="17"/>
  <c r="S43" i="17"/>
  <c r="L43" i="17"/>
  <c r="I43" i="17"/>
  <c r="E43" i="17"/>
  <c r="Z42" i="17"/>
  <c r="Y42" i="17"/>
  <c r="X42" i="17"/>
  <c r="V42" i="17"/>
  <c r="U42" i="17"/>
  <c r="T42" i="17"/>
  <c r="S42" i="17"/>
  <c r="L42" i="17"/>
  <c r="I42" i="17"/>
  <c r="E42" i="17"/>
  <c r="Z41" i="17"/>
  <c r="Y41" i="17"/>
  <c r="X41" i="17"/>
  <c r="V41" i="17"/>
  <c r="U41" i="17"/>
  <c r="T41" i="17"/>
  <c r="S41" i="17"/>
  <c r="L41" i="17"/>
  <c r="I41" i="17"/>
  <c r="E41" i="17"/>
  <c r="Z40" i="17"/>
  <c r="Y40" i="17"/>
  <c r="X40" i="17"/>
  <c r="V40" i="17"/>
  <c r="U40" i="17"/>
  <c r="T40" i="17"/>
  <c r="S40" i="17"/>
  <c r="L40" i="17"/>
  <c r="I40" i="17"/>
  <c r="E40" i="17"/>
  <c r="Z39" i="17"/>
  <c r="Y39" i="17"/>
  <c r="X39" i="17"/>
  <c r="V39" i="17"/>
  <c r="U39" i="17"/>
  <c r="T39" i="17"/>
  <c r="S39" i="17"/>
  <c r="L39" i="17"/>
  <c r="I39" i="17"/>
  <c r="E39" i="17"/>
  <c r="Q38" i="17"/>
  <c r="O38" i="17"/>
  <c r="M38" i="17"/>
  <c r="J38" i="17"/>
  <c r="G38" i="17"/>
  <c r="D38" i="17"/>
  <c r="C38" i="17"/>
  <c r="B38" i="17"/>
  <c r="A38" i="17"/>
  <c r="Z37" i="17"/>
  <c r="Y37" i="17"/>
  <c r="X37" i="17"/>
  <c r="V37" i="17"/>
  <c r="U37" i="17"/>
  <c r="T37" i="17"/>
  <c r="S37" i="17"/>
  <c r="L37" i="17"/>
  <c r="I37" i="17"/>
  <c r="E37" i="17"/>
  <c r="Z36" i="17"/>
  <c r="Y36" i="17"/>
  <c r="X36" i="17"/>
  <c r="V36" i="17"/>
  <c r="U36" i="17"/>
  <c r="T36" i="17"/>
  <c r="S36" i="17"/>
  <c r="L36" i="17"/>
  <c r="I36" i="17"/>
  <c r="E36" i="17"/>
  <c r="Z35" i="17"/>
  <c r="Z54" i="17" s="1"/>
  <c r="Y35" i="17"/>
  <c r="Y54" i="17" s="1"/>
  <c r="X35" i="17"/>
  <c r="X54" i="17" s="1"/>
  <c r="V35" i="17"/>
  <c r="V54" i="17" s="1"/>
  <c r="U35" i="17"/>
  <c r="U54" i="17" s="1"/>
  <c r="T35" i="17"/>
  <c r="T54" i="17" s="1"/>
  <c r="S35" i="17"/>
  <c r="S54" i="17" s="1"/>
  <c r="L35" i="17"/>
  <c r="I35" i="17"/>
  <c r="E35" i="17"/>
  <c r="E54" i="17" s="1"/>
  <c r="Q32" i="17"/>
  <c r="O32" i="17"/>
  <c r="H32" i="17"/>
  <c r="H56" i="17" s="1"/>
  <c r="G32" i="17"/>
  <c r="D32" i="17"/>
  <c r="C32" i="17"/>
  <c r="B32" i="17"/>
  <c r="Z31" i="17"/>
  <c r="Y31" i="17"/>
  <c r="X31" i="17"/>
  <c r="V31" i="17"/>
  <c r="U31" i="17"/>
  <c r="T31" i="17"/>
  <c r="S31" i="17"/>
  <c r="L31" i="17"/>
  <c r="I31" i="17"/>
  <c r="E31" i="17"/>
  <c r="Z30" i="17"/>
  <c r="Z32" i="17" s="1"/>
  <c r="Z56" i="17" s="1"/>
  <c r="Y30" i="17"/>
  <c r="Y32" i="17" s="1"/>
  <c r="Y56" i="17" s="1"/>
  <c r="X30" i="17"/>
  <c r="X32" i="17" s="1"/>
  <c r="X56" i="17" s="1"/>
  <c r="V30" i="17"/>
  <c r="V32" i="17" s="1"/>
  <c r="V56" i="17" s="1"/>
  <c r="U30" i="17"/>
  <c r="U32" i="17" s="1"/>
  <c r="U56" i="17" s="1"/>
  <c r="T30" i="17"/>
  <c r="T32" i="17" s="1"/>
  <c r="T56" i="17" s="1"/>
  <c r="S30" i="17"/>
  <c r="S32" i="17" s="1"/>
  <c r="S56" i="17" s="1"/>
  <c r="L30" i="17"/>
  <c r="I30" i="17"/>
  <c r="E30" i="17"/>
  <c r="E32" i="17" s="1"/>
  <c r="E56" i="17" s="1"/>
  <c r="H27" i="17"/>
  <c r="Z26" i="17"/>
  <c r="Y26" i="17"/>
  <c r="X26" i="17"/>
  <c r="V26" i="17"/>
  <c r="U26" i="17"/>
  <c r="T26" i="17"/>
  <c r="S26" i="17"/>
  <c r="L26" i="17"/>
  <c r="I26" i="17"/>
  <c r="E26" i="17"/>
  <c r="Z25" i="17"/>
  <c r="Z27" i="17" s="1"/>
  <c r="Y25" i="17"/>
  <c r="Y27" i="17" s="1"/>
  <c r="X25" i="17"/>
  <c r="X27" i="17" s="1"/>
  <c r="V25" i="17"/>
  <c r="V27" i="17" s="1"/>
  <c r="U25" i="17"/>
  <c r="U27" i="17" s="1"/>
  <c r="T25" i="17"/>
  <c r="T27" i="17" s="1"/>
  <c r="S25" i="17"/>
  <c r="S27" i="17" s="1"/>
  <c r="L25" i="17"/>
  <c r="I25" i="17"/>
  <c r="E25" i="17"/>
  <c r="E27" i="17" s="1"/>
  <c r="H20" i="17"/>
  <c r="Z19" i="17"/>
  <c r="Z20" i="17" s="1"/>
  <c r="Y19" i="17"/>
  <c r="Y20" i="17" s="1"/>
  <c r="X19" i="17"/>
  <c r="X20" i="17" s="1"/>
  <c r="V19" i="17"/>
  <c r="V20" i="17" s="1"/>
  <c r="U19" i="17"/>
  <c r="U20" i="17" s="1"/>
  <c r="T19" i="17"/>
  <c r="T20" i="17" s="1"/>
  <c r="S19" i="17"/>
  <c r="S20" i="17" s="1"/>
  <c r="L19" i="17"/>
  <c r="I19" i="17"/>
  <c r="E19" i="17"/>
  <c r="E20" i="17" s="1"/>
  <c r="H17" i="17"/>
  <c r="Z16" i="17"/>
  <c r="Y16" i="17"/>
  <c r="X16" i="17"/>
  <c r="V16" i="17"/>
  <c r="U16" i="17"/>
  <c r="T16" i="17"/>
  <c r="S16" i="17"/>
  <c r="L16" i="17"/>
  <c r="I16" i="17"/>
  <c r="E16" i="17"/>
  <c r="Z15" i="17"/>
  <c r="Z17" i="17" s="1"/>
  <c r="Y15" i="17"/>
  <c r="Y17" i="17" s="1"/>
  <c r="X15" i="17"/>
  <c r="X17" i="17" s="1"/>
  <c r="V15" i="17"/>
  <c r="V17" i="17" s="1"/>
  <c r="U15" i="17"/>
  <c r="U17" i="17" s="1"/>
  <c r="T15" i="17"/>
  <c r="T17" i="17" s="1"/>
  <c r="S15" i="17"/>
  <c r="S17" i="17" s="1"/>
  <c r="L15" i="17"/>
  <c r="I15" i="17"/>
  <c r="E15" i="17"/>
  <c r="E17" i="17" s="1"/>
  <c r="H13" i="17"/>
  <c r="H22" i="17" s="1"/>
  <c r="H58" i="17" s="1"/>
  <c r="Z12" i="17"/>
  <c r="Y12" i="17"/>
  <c r="X12" i="17"/>
  <c r="V12" i="17"/>
  <c r="U12" i="17"/>
  <c r="T12" i="17"/>
  <c r="S12" i="17"/>
  <c r="L12" i="17"/>
  <c r="I12" i="17"/>
  <c r="E12" i="17"/>
  <c r="Z11" i="17"/>
  <c r="Z13" i="17" s="1"/>
  <c r="Z22" i="17" s="1"/>
  <c r="Z58" i="17" s="1"/>
  <c r="Y11" i="17"/>
  <c r="Y13" i="17" s="1"/>
  <c r="Y22" i="17" s="1"/>
  <c r="Y58" i="17" s="1"/>
  <c r="X11" i="17"/>
  <c r="X13" i="17" s="1"/>
  <c r="X22" i="17" s="1"/>
  <c r="X58" i="17" s="1"/>
  <c r="V11" i="17"/>
  <c r="V13" i="17" s="1"/>
  <c r="V22" i="17" s="1"/>
  <c r="V58" i="17" s="1"/>
  <c r="U11" i="17"/>
  <c r="U13" i="17" s="1"/>
  <c r="U22" i="17" s="1"/>
  <c r="U58" i="17" s="1"/>
  <c r="T11" i="17"/>
  <c r="T13" i="17" s="1"/>
  <c r="T22" i="17" s="1"/>
  <c r="T58" i="17" s="1"/>
  <c r="S11" i="17"/>
  <c r="S13" i="17" s="1"/>
  <c r="S22" i="17" s="1"/>
  <c r="S58" i="17" s="1"/>
  <c r="L11" i="17"/>
  <c r="I11" i="17"/>
  <c r="E11" i="17"/>
  <c r="E13" i="17" s="1"/>
  <c r="E22" i="17" s="1"/>
  <c r="E58" i="17" s="1"/>
  <c r="R1" i="17"/>
  <c r="A1" i="17"/>
  <c r="H64" i="16"/>
  <c r="Z63" i="16"/>
  <c r="Y63" i="16"/>
  <c r="X63" i="16"/>
  <c r="V63" i="16"/>
  <c r="U63" i="16"/>
  <c r="T63" i="16"/>
  <c r="S63" i="16"/>
  <c r="L63" i="16"/>
  <c r="I63" i="16"/>
  <c r="E63" i="16"/>
  <c r="Z62" i="16"/>
  <c r="Y62" i="16"/>
  <c r="X62" i="16"/>
  <c r="V62" i="16"/>
  <c r="U62" i="16"/>
  <c r="T62" i="16"/>
  <c r="S62" i="16"/>
  <c r="L62" i="16"/>
  <c r="I62" i="16"/>
  <c r="E62" i="16"/>
  <c r="Z61" i="16"/>
  <c r="Y61" i="16"/>
  <c r="X61" i="16"/>
  <c r="V61" i="16"/>
  <c r="U61" i="16"/>
  <c r="T61" i="16"/>
  <c r="S61" i="16"/>
  <c r="L61" i="16"/>
  <c r="I61" i="16"/>
  <c r="E61" i="16"/>
  <c r="Z60" i="16"/>
  <c r="Y60" i="16"/>
  <c r="X60" i="16"/>
  <c r="V60" i="16"/>
  <c r="U60" i="16"/>
  <c r="T60" i="16"/>
  <c r="S60" i="16"/>
  <c r="L60" i="16"/>
  <c r="I60" i="16"/>
  <c r="E60" i="16"/>
  <c r="Z59" i="16"/>
  <c r="Y59" i="16"/>
  <c r="X59" i="16"/>
  <c r="V59" i="16"/>
  <c r="U59" i="16"/>
  <c r="T59" i="16"/>
  <c r="S59" i="16"/>
  <c r="L59" i="16"/>
  <c r="I59" i="16"/>
  <c r="E59" i="16"/>
  <c r="Z58" i="16"/>
  <c r="Y58" i="16"/>
  <c r="X58" i="16"/>
  <c r="V58" i="16"/>
  <c r="U58" i="16"/>
  <c r="T58" i="16"/>
  <c r="S58" i="16"/>
  <c r="L58" i="16"/>
  <c r="I58" i="16"/>
  <c r="E58" i="16"/>
  <c r="Z57" i="16"/>
  <c r="Y57" i="16"/>
  <c r="X57" i="16"/>
  <c r="V57" i="16"/>
  <c r="U57" i="16"/>
  <c r="T57" i="16"/>
  <c r="S57" i="16"/>
  <c r="L57" i="16"/>
  <c r="I57" i="16"/>
  <c r="E57" i="16"/>
  <c r="Z56" i="16"/>
  <c r="Y56" i="16"/>
  <c r="X56" i="16"/>
  <c r="V56" i="16"/>
  <c r="U56" i="16"/>
  <c r="T56" i="16"/>
  <c r="S56" i="16"/>
  <c r="L56" i="16"/>
  <c r="I56" i="16"/>
  <c r="E56" i="16"/>
  <c r="Z55" i="16"/>
  <c r="Y55" i="16"/>
  <c r="X55" i="16"/>
  <c r="V55" i="16"/>
  <c r="U55" i="16"/>
  <c r="T55" i="16"/>
  <c r="S55" i="16"/>
  <c r="L55" i="16"/>
  <c r="I55" i="16"/>
  <c r="E55" i="16"/>
  <c r="Z54" i="16"/>
  <c r="Y54" i="16"/>
  <c r="X54" i="16"/>
  <c r="V54" i="16"/>
  <c r="U54" i="16"/>
  <c r="T54" i="16"/>
  <c r="S54" i="16"/>
  <c r="L54" i="16"/>
  <c r="I54" i="16"/>
  <c r="E54" i="16"/>
  <c r="Z53" i="16"/>
  <c r="Y53" i="16"/>
  <c r="X53" i="16"/>
  <c r="V53" i="16"/>
  <c r="U53" i="16"/>
  <c r="T53" i="16"/>
  <c r="S53" i="16"/>
  <c r="L53" i="16"/>
  <c r="I53" i="16"/>
  <c r="E53" i="16"/>
  <c r="Z52" i="16"/>
  <c r="Y52" i="16"/>
  <c r="X52" i="16"/>
  <c r="V52" i="16"/>
  <c r="U52" i="16"/>
  <c r="T52" i="16"/>
  <c r="S52" i="16"/>
  <c r="L52" i="16"/>
  <c r="I52" i="16"/>
  <c r="E52" i="16"/>
  <c r="Z51" i="16"/>
  <c r="Y51" i="16"/>
  <c r="X51" i="16"/>
  <c r="V51" i="16"/>
  <c r="U51" i="16"/>
  <c r="T51" i="16"/>
  <c r="S51" i="16"/>
  <c r="L51" i="16"/>
  <c r="I51" i="16"/>
  <c r="E51" i="16"/>
  <c r="Z50" i="16"/>
  <c r="Y50" i="16"/>
  <c r="X50" i="16"/>
  <c r="V50" i="16"/>
  <c r="U50" i="16"/>
  <c r="T50" i="16"/>
  <c r="S50" i="16"/>
  <c r="L50" i="16"/>
  <c r="I50" i="16"/>
  <c r="E50" i="16"/>
  <c r="Z49" i="16"/>
  <c r="Y49" i="16"/>
  <c r="X49" i="16"/>
  <c r="V49" i="16"/>
  <c r="U49" i="16"/>
  <c r="T49" i="16"/>
  <c r="S49" i="16"/>
  <c r="L49" i="16"/>
  <c r="I49" i="16"/>
  <c r="E49" i="16"/>
  <c r="Z48" i="16"/>
  <c r="Y48" i="16"/>
  <c r="X48" i="16"/>
  <c r="V48" i="16"/>
  <c r="U48" i="16"/>
  <c r="T48" i="16"/>
  <c r="S48" i="16"/>
  <c r="L48" i="16"/>
  <c r="I48" i="16"/>
  <c r="E48" i="16"/>
  <c r="Z47" i="16"/>
  <c r="Y47" i="16"/>
  <c r="X47" i="16"/>
  <c r="V47" i="16"/>
  <c r="U47" i="16"/>
  <c r="T47" i="16"/>
  <c r="S47" i="16"/>
  <c r="L47" i="16"/>
  <c r="I47" i="16"/>
  <c r="E47" i="16"/>
  <c r="Z46" i="16"/>
  <c r="Y46" i="16"/>
  <c r="X46" i="16"/>
  <c r="V46" i="16"/>
  <c r="U46" i="16"/>
  <c r="T46" i="16"/>
  <c r="S46" i="16"/>
  <c r="L46" i="16"/>
  <c r="I46" i="16"/>
  <c r="E46" i="16"/>
  <c r="Z45" i="16"/>
  <c r="Y45" i="16"/>
  <c r="X45" i="16"/>
  <c r="V45" i="16"/>
  <c r="U45" i="16"/>
  <c r="T45" i="16"/>
  <c r="S45" i="16"/>
  <c r="L45" i="16"/>
  <c r="I45" i="16"/>
  <c r="E45" i="16"/>
  <c r="Z44" i="16"/>
  <c r="Y44" i="16"/>
  <c r="X44" i="16"/>
  <c r="V44" i="16"/>
  <c r="U44" i="16"/>
  <c r="T44" i="16"/>
  <c r="S44" i="16"/>
  <c r="L44" i="16"/>
  <c r="I44" i="16"/>
  <c r="E44" i="16"/>
  <c r="Z43" i="16"/>
  <c r="Y43" i="16"/>
  <c r="X43" i="16"/>
  <c r="V43" i="16"/>
  <c r="U43" i="16"/>
  <c r="T43" i="16"/>
  <c r="S43" i="16"/>
  <c r="L43" i="16"/>
  <c r="I43" i="16"/>
  <c r="E43" i="16"/>
  <c r="Z42" i="16"/>
  <c r="Y42" i="16"/>
  <c r="X42" i="16"/>
  <c r="V42" i="16"/>
  <c r="U42" i="16"/>
  <c r="T42" i="16"/>
  <c r="S42" i="16"/>
  <c r="L42" i="16"/>
  <c r="I42" i="16"/>
  <c r="E42" i="16"/>
  <c r="Z41" i="16"/>
  <c r="Y41" i="16"/>
  <c r="X41" i="16"/>
  <c r="V41" i="16"/>
  <c r="U41" i="16"/>
  <c r="T41" i="16"/>
  <c r="S41" i="16"/>
  <c r="L41" i="16"/>
  <c r="I41" i="16"/>
  <c r="E41" i="16"/>
  <c r="Z40" i="16"/>
  <c r="Y40" i="16"/>
  <c r="X40" i="16"/>
  <c r="V40" i="16"/>
  <c r="U40" i="16"/>
  <c r="T40" i="16"/>
  <c r="S40" i="16"/>
  <c r="L40" i="16"/>
  <c r="I40" i="16"/>
  <c r="E40" i="16"/>
  <c r="Z39" i="16"/>
  <c r="Y39" i="16"/>
  <c r="X39" i="16"/>
  <c r="V39" i="16"/>
  <c r="U39" i="16"/>
  <c r="T39" i="16"/>
  <c r="S39" i="16"/>
  <c r="L39" i="16"/>
  <c r="I39" i="16"/>
  <c r="E39" i="16"/>
  <c r="Z38" i="16"/>
  <c r="Y38" i="16"/>
  <c r="X38" i="16"/>
  <c r="V38" i="16"/>
  <c r="U38" i="16"/>
  <c r="T38" i="16"/>
  <c r="S38" i="16"/>
  <c r="L38" i="16"/>
  <c r="I38" i="16"/>
  <c r="E38" i="16"/>
  <c r="Z37" i="16"/>
  <c r="Z64" i="16" s="1"/>
  <c r="Y37" i="16"/>
  <c r="Y64" i="16" s="1"/>
  <c r="X37" i="16"/>
  <c r="X64" i="16" s="1"/>
  <c r="V37" i="16"/>
  <c r="V64" i="16" s="1"/>
  <c r="U37" i="16"/>
  <c r="U64" i="16" s="1"/>
  <c r="T37" i="16"/>
  <c r="T64" i="16" s="1"/>
  <c r="S37" i="16"/>
  <c r="S64" i="16" s="1"/>
  <c r="L37" i="16"/>
  <c r="I37" i="16"/>
  <c r="E37" i="16"/>
  <c r="E64" i="16" s="1"/>
  <c r="H34" i="16"/>
  <c r="Z33" i="16"/>
  <c r="Y33" i="16"/>
  <c r="X33" i="16"/>
  <c r="V33" i="16"/>
  <c r="U33" i="16"/>
  <c r="T33" i="16"/>
  <c r="S33" i="16"/>
  <c r="L33" i="16"/>
  <c r="I33" i="16"/>
  <c r="E33" i="16"/>
  <c r="Z32" i="16"/>
  <c r="Z34" i="16" s="1"/>
  <c r="Y32" i="16"/>
  <c r="Y34" i="16" s="1"/>
  <c r="X32" i="16"/>
  <c r="X34" i="16" s="1"/>
  <c r="V32" i="16"/>
  <c r="V34" i="16" s="1"/>
  <c r="U32" i="16"/>
  <c r="U34" i="16" s="1"/>
  <c r="T32" i="16"/>
  <c r="T34" i="16" s="1"/>
  <c r="S32" i="16"/>
  <c r="S34" i="16" s="1"/>
  <c r="L32" i="16"/>
  <c r="I32" i="16"/>
  <c r="E32" i="16"/>
  <c r="E34" i="16" s="1"/>
  <c r="H29" i="16"/>
  <c r="H66" i="16" s="1"/>
  <c r="Z28" i="16"/>
  <c r="Y28" i="16"/>
  <c r="X28" i="16"/>
  <c r="V28" i="16"/>
  <c r="U28" i="16"/>
  <c r="T28" i="16"/>
  <c r="S28" i="16"/>
  <c r="L28" i="16"/>
  <c r="I28" i="16"/>
  <c r="E28" i="16"/>
  <c r="Z27" i="16"/>
  <c r="Y27" i="16"/>
  <c r="X27" i="16"/>
  <c r="V27" i="16"/>
  <c r="U27" i="16"/>
  <c r="T27" i="16"/>
  <c r="S27" i="16"/>
  <c r="L27" i="16"/>
  <c r="I27" i="16"/>
  <c r="E27" i="16"/>
  <c r="Z26" i="16"/>
  <c r="Z29" i="16" s="1"/>
  <c r="Z66" i="16" s="1"/>
  <c r="Y26" i="16"/>
  <c r="Y29" i="16" s="1"/>
  <c r="Y66" i="16" s="1"/>
  <c r="X26" i="16"/>
  <c r="X29" i="16" s="1"/>
  <c r="X66" i="16" s="1"/>
  <c r="V26" i="16"/>
  <c r="V29" i="16" s="1"/>
  <c r="V66" i="16" s="1"/>
  <c r="U26" i="16"/>
  <c r="U29" i="16" s="1"/>
  <c r="U66" i="16" s="1"/>
  <c r="T26" i="16"/>
  <c r="T29" i="16" s="1"/>
  <c r="T66" i="16" s="1"/>
  <c r="S26" i="16"/>
  <c r="S29" i="16" s="1"/>
  <c r="S66" i="16" s="1"/>
  <c r="L26" i="16"/>
  <c r="I26" i="16"/>
  <c r="E26" i="16"/>
  <c r="E29" i="16" s="1"/>
  <c r="E66" i="16" s="1"/>
  <c r="H21" i="16"/>
  <c r="Z20" i="16"/>
  <c r="Y20" i="16"/>
  <c r="X20" i="16"/>
  <c r="V20" i="16"/>
  <c r="U20" i="16"/>
  <c r="T20" i="16"/>
  <c r="S20" i="16"/>
  <c r="L20" i="16"/>
  <c r="I20" i="16"/>
  <c r="E20" i="16"/>
  <c r="Z19" i="16"/>
  <c r="Z21" i="16" s="1"/>
  <c r="Y19" i="16"/>
  <c r="Y21" i="16" s="1"/>
  <c r="X19" i="16"/>
  <c r="X21" i="16" s="1"/>
  <c r="V19" i="16"/>
  <c r="V21" i="16" s="1"/>
  <c r="U19" i="16"/>
  <c r="U21" i="16" s="1"/>
  <c r="T19" i="16"/>
  <c r="T21" i="16" s="1"/>
  <c r="S19" i="16"/>
  <c r="S21" i="16" s="1"/>
  <c r="L19" i="16"/>
  <c r="I19" i="16"/>
  <c r="E19" i="16"/>
  <c r="E21" i="16" s="1"/>
  <c r="H17" i="16"/>
  <c r="Z16" i="16"/>
  <c r="Y16" i="16"/>
  <c r="X16" i="16"/>
  <c r="V16" i="16"/>
  <c r="U16" i="16"/>
  <c r="T16" i="16"/>
  <c r="S16" i="16"/>
  <c r="L16" i="16"/>
  <c r="I16" i="16"/>
  <c r="E16" i="16"/>
  <c r="Z15" i="16"/>
  <c r="Z17" i="16" s="1"/>
  <c r="Y15" i="16"/>
  <c r="Y17" i="16" s="1"/>
  <c r="X15" i="16"/>
  <c r="X17" i="16" s="1"/>
  <c r="V15" i="16"/>
  <c r="V17" i="16" s="1"/>
  <c r="U15" i="16"/>
  <c r="U17" i="16" s="1"/>
  <c r="T15" i="16"/>
  <c r="T17" i="16" s="1"/>
  <c r="S15" i="16"/>
  <c r="S17" i="16" s="1"/>
  <c r="L15" i="16"/>
  <c r="I15" i="16"/>
  <c r="E15" i="16"/>
  <c r="E17" i="16" s="1"/>
  <c r="H13" i="16"/>
  <c r="H23" i="16" s="1"/>
  <c r="H68" i="16" s="1"/>
  <c r="Z12" i="16"/>
  <c r="Y12" i="16"/>
  <c r="X12" i="16"/>
  <c r="V12" i="16"/>
  <c r="U12" i="16"/>
  <c r="T12" i="16"/>
  <c r="S12" i="16"/>
  <c r="L12" i="16"/>
  <c r="I12" i="16"/>
  <c r="E12" i="16"/>
  <c r="Z11" i="16"/>
  <c r="Z13" i="16" s="1"/>
  <c r="Z23" i="16" s="1"/>
  <c r="Z68" i="16" s="1"/>
  <c r="Y11" i="16"/>
  <c r="Y13" i="16" s="1"/>
  <c r="Y23" i="16" s="1"/>
  <c r="Y68" i="16" s="1"/>
  <c r="X11" i="16"/>
  <c r="X13" i="16" s="1"/>
  <c r="X23" i="16" s="1"/>
  <c r="X68" i="16" s="1"/>
  <c r="V11" i="16"/>
  <c r="V13" i="16" s="1"/>
  <c r="V23" i="16" s="1"/>
  <c r="V68" i="16" s="1"/>
  <c r="U11" i="16"/>
  <c r="U13" i="16" s="1"/>
  <c r="U23" i="16" s="1"/>
  <c r="U68" i="16" s="1"/>
  <c r="T11" i="16"/>
  <c r="T13" i="16" s="1"/>
  <c r="T23" i="16" s="1"/>
  <c r="T68" i="16" s="1"/>
  <c r="S11" i="16"/>
  <c r="S13" i="16" s="1"/>
  <c r="S23" i="16" s="1"/>
  <c r="S68" i="16" s="1"/>
  <c r="L11" i="16"/>
  <c r="I11" i="16"/>
  <c r="E11" i="16"/>
  <c r="E13" i="16" s="1"/>
  <c r="E23" i="16" s="1"/>
  <c r="E68" i="16" s="1"/>
  <c r="R1" i="16"/>
  <c r="A1" i="16"/>
  <c r="H62" i="15"/>
  <c r="Z61" i="15"/>
  <c r="Y61" i="15"/>
  <c r="X61" i="15"/>
  <c r="V61" i="15"/>
  <c r="U61" i="15"/>
  <c r="T61" i="15"/>
  <c r="S61" i="15"/>
  <c r="L61" i="15"/>
  <c r="I61" i="15"/>
  <c r="E61" i="15"/>
  <c r="Z60" i="15"/>
  <c r="Y60" i="15"/>
  <c r="X60" i="15"/>
  <c r="V60" i="15"/>
  <c r="U60" i="15"/>
  <c r="T60" i="15"/>
  <c r="S60" i="15"/>
  <c r="L60" i="15"/>
  <c r="I60" i="15"/>
  <c r="E60" i="15"/>
  <c r="Z59" i="15"/>
  <c r="Y59" i="15"/>
  <c r="X59" i="15"/>
  <c r="V59" i="15"/>
  <c r="U59" i="15"/>
  <c r="T59" i="15"/>
  <c r="S59" i="15"/>
  <c r="L59" i="15"/>
  <c r="I59" i="15"/>
  <c r="E59" i="15"/>
  <c r="Z58" i="15"/>
  <c r="Y58" i="15"/>
  <c r="X58" i="15"/>
  <c r="V58" i="15"/>
  <c r="U58" i="15"/>
  <c r="T58" i="15"/>
  <c r="S58" i="15"/>
  <c r="L58" i="15"/>
  <c r="I58" i="15"/>
  <c r="E58" i="15"/>
  <c r="Z57" i="15"/>
  <c r="Y57" i="15"/>
  <c r="X57" i="15"/>
  <c r="V57" i="15"/>
  <c r="U57" i="15"/>
  <c r="T57" i="15"/>
  <c r="S57" i="15"/>
  <c r="L57" i="15"/>
  <c r="I57" i="15"/>
  <c r="E57" i="15"/>
  <c r="Z56" i="15"/>
  <c r="Y56" i="15"/>
  <c r="X56" i="15"/>
  <c r="V56" i="15"/>
  <c r="U56" i="15"/>
  <c r="T56" i="15"/>
  <c r="S56" i="15"/>
  <c r="L56" i="15"/>
  <c r="I56" i="15"/>
  <c r="E56" i="15"/>
  <c r="Z55" i="15"/>
  <c r="Y55" i="15"/>
  <c r="X55" i="15"/>
  <c r="V55" i="15"/>
  <c r="U55" i="15"/>
  <c r="T55" i="15"/>
  <c r="S55" i="15"/>
  <c r="L55" i="15"/>
  <c r="I55" i="15"/>
  <c r="E55" i="15"/>
  <c r="Z54" i="15"/>
  <c r="Y54" i="15"/>
  <c r="X54" i="15"/>
  <c r="V54" i="15"/>
  <c r="U54" i="15"/>
  <c r="T54" i="15"/>
  <c r="S54" i="15"/>
  <c r="L54" i="15"/>
  <c r="I54" i="15"/>
  <c r="E54" i="15"/>
  <c r="Z53" i="15"/>
  <c r="Y53" i="15"/>
  <c r="X53" i="15"/>
  <c r="V53" i="15"/>
  <c r="U53" i="15"/>
  <c r="T53" i="15"/>
  <c r="S53" i="15"/>
  <c r="L53" i="15"/>
  <c r="I53" i="15"/>
  <c r="E53" i="15"/>
  <c r="Z52" i="15"/>
  <c r="Y52" i="15"/>
  <c r="X52" i="15"/>
  <c r="V52" i="15"/>
  <c r="U52" i="15"/>
  <c r="T52" i="15"/>
  <c r="S52" i="15"/>
  <c r="L52" i="15"/>
  <c r="I52" i="15"/>
  <c r="E52" i="15"/>
  <c r="Z51" i="15"/>
  <c r="Y51" i="15"/>
  <c r="X51" i="15"/>
  <c r="V51" i="15"/>
  <c r="U51" i="15"/>
  <c r="T51" i="15"/>
  <c r="S51" i="15"/>
  <c r="L51" i="15"/>
  <c r="I51" i="15"/>
  <c r="E51" i="15"/>
  <c r="Z50" i="15"/>
  <c r="Y50" i="15"/>
  <c r="X50" i="15"/>
  <c r="V50" i="15"/>
  <c r="U50" i="15"/>
  <c r="T50" i="15"/>
  <c r="S50" i="15"/>
  <c r="L50" i="15"/>
  <c r="I50" i="15"/>
  <c r="E50" i="15"/>
  <c r="Z49" i="15"/>
  <c r="Y49" i="15"/>
  <c r="X49" i="15"/>
  <c r="V49" i="15"/>
  <c r="U49" i="15"/>
  <c r="T49" i="15"/>
  <c r="S49" i="15"/>
  <c r="L49" i="15"/>
  <c r="I49" i="15"/>
  <c r="E49" i="15"/>
  <c r="Z48" i="15"/>
  <c r="Y48" i="15"/>
  <c r="X48" i="15"/>
  <c r="V48" i="15"/>
  <c r="U48" i="15"/>
  <c r="T48" i="15"/>
  <c r="S48" i="15"/>
  <c r="L48" i="15"/>
  <c r="I48" i="15"/>
  <c r="E48" i="15"/>
  <c r="Z47" i="15"/>
  <c r="Y47" i="15"/>
  <c r="X47" i="15"/>
  <c r="V47" i="15"/>
  <c r="U47" i="15"/>
  <c r="T47" i="15"/>
  <c r="S47" i="15"/>
  <c r="L47" i="15"/>
  <c r="I47" i="15"/>
  <c r="E47" i="15"/>
  <c r="Z46" i="15"/>
  <c r="Y46" i="15"/>
  <c r="X46" i="15"/>
  <c r="V46" i="15"/>
  <c r="U46" i="15"/>
  <c r="T46" i="15"/>
  <c r="S46" i="15"/>
  <c r="L46" i="15"/>
  <c r="I46" i="15"/>
  <c r="E46" i="15"/>
  <c r="Z45" i="15"/>
  <c r="Y45" i="15"/>
  <c r="X45" i="15"/>
  <c r="V45" i="15"/>
  <c r="U45" i="15"/>
  <c r="T45" i="15"/>
  <c r="S45" i="15"/>
  <c r="L45" i="15"/>
  <c r="I45" i="15"/>
  <c r="E45" i="15"/>
  <c r="Z44" i="15"/>
  <c r="Y44" i="15"/>
  <c r="X44" i="15"/>
  <c r="V44" i="15"/>
  <c r="U44" i="15"/>
  <c r="T44" i="15"/>
  <c r="S44" i="15"/>
  <c r="L44" i="15"/>
  <c r="I44" i="15"/>
  <c r="E44" i="15"/>
  <c r="Z43" i="15"/>
  <c r="Y43" i="15"/>
  <c r="X43" i="15"/>
  <c r="V43" i="15"/>
  <c r="U43" i="15"/>
  <c r="T43" i="15"/>
  <c r="S43" i="15"/>
  <c r="L43" i="15"/>
  <c r="I43" i="15"/>
  <c r="E43" i="15"/>
  <c r="Z42" i="15"/>
  <c r="Y42" i="15"/>
  <c r="X42" i="15"/>
  <c r="V42" i="15"/>
  <c r="U42" i="15"/>
  <c r="T42" i="15"/>
  <c r="S42" i="15"/>
  <c r="L42" i="15"/>
  <c r="I42" i="15"/>
  <c r="E42" i="15"/>
  <c r="Z41" i="15"/>
  <c r="Y41" i="15"/>
  <c r="X41" i="15"/>
  <c r="V41" i="15"/>
  <c r="U41" i="15"/>
  <c r="T41" i="15"/>
  <c r="S41" i="15"/>
  <c r="L41" i="15"/>
  <c r="I41" i="15"/>
  <c r="E41" i="15"/>
  <c r="Z40" i="15"/>
  <c r="Y40" i="15"/>
  <c r="X40" i="15"/>
  <c r="V40" i="15"/>
  <c r="U40" i="15"/>
  <c r="T40" i="15"/>
  <c r="S40" i="15"/>
  <c r="L40" i="15"/>
  <c r="I40" i="15"/>
  <c r="E40" i="15"/>
  <c r="Z39" i="15"/>
  <c r="Y39" i="15"/>
  <c r="X39" i="15"/>
  <c r="V39" i="15"/>
  <c r="U39" i="15"/>
  <c r="T39" i="15"/>
  <c r="S39" i="15"/>
  <c r="L39" i="15"/>
  <c r="I39" i="15"/>
  <c r="E39" i="15"/>
  <c r="Z38" i="15"/>
  <c r="Y38" i="15"/>
  <c r="X38" i="15"/>
  <c r="V38" i="15"/>
  <c r="U38" i="15"/>
  <c r="T38" i="15"/>
  <c r="S38" i="15"/>
  <c r="L38" i="15"/>
  <c r="I38" i="15"/>
  <c r="E38" i="15"/>
  <c r="Z37" i="15"/>
  <c r="Y37" i="15"/>
  <c r="X37" i="15"/>
  <c r="V37" i="15"/>
  <c r="U37" i="15"/>
  <c r="T37" i="15"/>
  <c r="S37" i="15"/>
  <c r="L37" i="15"/>
  <c r="I37" i="15"/>
  <c r="E37" i="15"/>
  <c r="Z36" i="15"/>
  <c r="Z62" i="15" s="1"/>
  <c r="Y36" i="15"/>
  <c r="Y62" i="15" s="1"/>
  <c r="X36" i="15"/>
  <c r="X62" i="15" s="1"/>
  <c r="V36" i="15"/>
  <c r="V62" i="15" s="1"/>
  <c r="U36" i="15"/>
  <c r="U62" i="15" s="1"/>
  <c r="T36" i="15"/>
  <c r="T62" i="15" s="1"/>
  <c r="S36" i="15"/>
  <c r="S62" i="15" s="1"/>
  <c r="L36" i="15"/>
  <c r="I36" i="15"/>
  <c r="E36" i="15"/>
  <c r="E62" i="15" s="1"/>
  <c r="H33" i="15"/>
  <c r="H64" i="15" s="1"/>
  <c r="H66" i="15" s="1"/>
  <c r="Z32" i="15"/>
  <c r="Y32" i="15"/>
  <c r="X32" i="15"/>
  <c r="V32" i="15"/>
  <c r="U32" i="15"/>
  <c r="T32" i="15"/>
  <c r="S32" i="15"/>
  <c r="L32" i="15"/>
  <c r="I32" i="15"/>
  <c r="E32" i="15"/>
  <c r="Z31" i="15"/>
  <c r="Z33" i="15" s="1"/>
  <c r="Z64" i="15" s="1"/>
  <c r="Z66" i="15" s="1"/>
  <c r="Y31" i="15"/>
  <c r="Y33" i="15" s="1"/>
  <c r="Y64" i="15" s="1"/>
  <c r="Y66" i="15" s="1"/>
  <c r="X31" i="15"/>
  <c r="X33" i="15" s="1"/>
  <c r="X64" i="15" s="1"/>
  <c r="X66" i="15" s="1"/>
  <c r="V31" i="15"/>
  <c r="V33" i="15" s="1"/>
  <c r="V64" i="15" s="1"/>
  <c r="V66" i="15" s="1"/>
  <c r="U31" i="15"/>
  <c r="U33" i="15" s="1"/>
  <c r="U64" i="15" s="1"/>
  <c r="U66" i="15" s="1"/>
  <c r="T31" i="15"/>
  <c r="T33" i="15" s="1"/>
  <c r="T64" i="15" s="1"/>
  <c r="T66" i="15" s="1"/>
  <c r="S31" i="15"/>
  <c r="S33" i="15" s="1"/>
  <c r="S64" i="15" s="1"/>
  <c r="S66" i="15" s="1"/>
  <c r="L31" i="15"/>
  <c r="I31" i="15"/>
  <c r="E31" i="15"/>
  <c r="E33" i="15" s="1"/>
  <c r="E64" i="15" s="1"/>
  <c r="E66" i="15" s="1"/>
  <c r="Z28" i="15"/>
  <c r="Y28" i="15"/>
  <c r="X28" i="15"/>
  <c r="V28" i="15"/>
  <c r="U28" i="15"/>
  <c r="T28" i="15"/>
  <c r="S28" i="15"/>
  <c r="L28" i="15"/>
  <c r="I28" i="15"/>
  <c r="J28" i="15" s="1"/>
  <c r="H28" i="15"/>
  <c r="G28" i="15"/>
  <c r="E28" i="15"/>
  <c r="D28" i="15"/>
  <c r="C28" i="15"/>
  <c r="B28" i="15"/>
  <c r="P27" i="15"/>
  <c r="N27" i="15"/>
  <c r="J27" i="15"/>
  <c r="G27" i="15"/>
  <c r="F27" i="15"/>
  <c r="D27" i="15"/>
  <c r="C27" i="15"/>
  <c r="B27" i="15"/>
  <c r="A27" i="15"/>
  <c r="P26" i="15"/>
  <c r="N26" i="15"/>
  <c r="J26" i="15"/>
  <c r="G26" i="15"/>
  <c r="F26" i="15"/>
  <c r="D26" i="15"/>
  <c r="C26" i="15"/>
  <c r="B26" i="15"/>
  <c r="A26" i="15"/>
  <c r="P25" i="15"/>
  <c r="P28" i="15" s="1"/>
  <c r="N25" i="15"/>
  <c r="N28" i="15" s="1"/>
  <c r="J25" i="15"/>
  <c r="G25" i="15"/>
  <c r="F25" i="15"/>
  <c r="F28" i="15" s="1"/>
  <c r="D25" i="15"/>
  <c r="C25" i="15"/>
  <c r="B25" i="15"/>
  <c r="A25" i="15"/>
  <c r="A28" i="15" s="1"/>
  <c r="Z20" i="15"/>
  <c r="Y20" i="15"/>
  <c r="X20" i="15"/>
  <c r="V20" i="15"/>
  <c r="U20" i="15"/>
  <c r="T20" i="15"/>
  <c r="S20" i="15"/>
  <c r="L20" i="15"/>
  <c r="I20" i="15"/>
  <c r="J20" i="15" s="1"/>
  <c r="H20" i="15"/>
  <c r="G20" i="15"/>
  <c r="E20" i="15"/>
  <c r="D20" i="15"/>
  <c r="C20" i="15"/>
  <c r="B20" i="15"/>
  <c r="P19" i="15"/>
  <c r="P20" i="15" s="1"/>
  <c r="N19" i="15"/>
  <c r="N20" i="15" s="1"/>
  <c r="J19" i="15"/>
  <c r="G19" i="15"/>
  <c r="F19" i="15"/>
  <c r="F20" i="15" s="1"/>
  <c r="D19" i="15"/>
  <c r="C19" i="15"/>
  <c r="B19" i="15"/>
  <c r="A19" i="15"/>
  <c r="A20" i="15" s="1"/>
  <c r="Z17" i="15"/>
  <c r="Y17" i="15"/>
  <c r="X17" i="15"/>
  <c r="V17" i="15"/>
  <c r="U17" i="15"/>
  <c r="T17" i="15"/>
  <c r="S17" i="15"/>
  <c r="L17" i="15"/>
  <c r="I17" i="15"/>
  <c r="J17" i="15" s="1"/>
  <c r="H17" i="15"/>
  <c r="G17" i="15"/>
  <c r="E17" i="15"/>
  <c r="D17" i="15"/>
  <c r="C17" i="15"/>
  <c r="B17" i="15"/>
  <c r="P16" i="15"/>
  <c r="N16" i="15"/>
  <c r="J16" i="15"/>
  <c r="G16" i="15"/>
  <c r="F16" i="15"/>
  <c r="D16" i="15"/>
  <c r="C16" i="15"/>
  <c r="B16" i="15"/>
  <c r="A16" i="15"/>
  <c r="P15" i="15"/>
  <c r="P17" i="15" s="1"/>
  <c r="N15" i="15"/>
  <c r="N17" i="15" s="1"/>
  <c r="J15" i="15"/>
  <c r="G15" i="15"/>
  <c r="F15" i="15"/>
  <c r="F17" i="15" s="1"/>
  <c r="D15" i="15"/>
  <c r="C15" i="15"/>
  <c r="B15" i="15"/>
  <c r="A15" i="15"/>
  <c r="A17" i="15" s="1"/>
  <c r="Z13" i="15"/>
  <c r="Z22" i="15" s="1"/>
  <c r="Y13" i="15"/>
  <c r="Y22" i="15" s="1"/>
  <c r="X13" i="15"/>
  <c r="X22" i="15" s="1"/>
  <c r="V13" i="15"/>
  <c r="V22" i="15" s="1"/>
  <c r="U13" i="15"/>
  <c r="U22" i="15" s="1"/>
  <c r="T13" i="15"/>
  <c r="T22" i="15" s="1"/>
  <c r="S13" i="15"/>
  <c r="S22" i="15" s="1"/>
  <c r="L13" i="15"/>
  <c r="L22" i="15" s="1"/>
  <c r="I13" i="15"/>
  <c r="H13" i="15"/>
  <c r="H22" i="15" s="1"/>
  <c r="G13" i="15"/>
  <c r="E13" i="15"/>
  <c r="E22" i="15" s="1"/>
  <c r="D13" i="15"/>
  <c r="C13" i="15"/>
  <c r="B13" i="15"/>
  <c r="P12" i="15"/>
  <c r="N12" i="15"/>
  <c r="J12" i="15"/>
  <c r="G12" i="15"/>
  <c r="F12" i="15"/>
  <c r="D12" i="15"/>
  <c r="C12" i="15"/>
  <c r="B12" i="15"/>
  <c r="A12" i="15"/>
  <c r="P11" i="15"/>
  <c r="P13" i="15" s="1"/>
  <c r="P22" i="15" s="1"/>
  <c r="N11" i="15"/>
  <c r="N13" i="15" s="1"/>
  <c r="N22" i="15" s="1"/>
  <c r="J11" i="15"/>
  <c r="G11" i="15"/>
  <c r="F11" i="15"/>
  <c r="F13" i="15" s="1"/>
  <c r="F22" i="15" s="1"/>
  <c r="D11" i="15"/>
  <c r="C11" i="15"/>
  <c r="B11" i="15"/>
  <c r="A11" i="15"/>
  <c r="A13" i="15" s="1"/>
  <c r="A22" i="15" s="1"/>
  <c r="R1" i="15"/>
  <c r="V72" i="14"/>
  <c r="T72" i="14"/>
  <c r="H64" i="14"/>
  <c r="E64" i="14"/>
  <c r="AB63" i="14"/>
  <c r="Z63" i="14"/>
  <c r="Y63" i="14"/>
  <c r="X63" i="14"/>
  <c r="V63" i="14"/>
  <c r="U63" i="14"/>
  <c r="T63" i="14"/>
  <c r="S63" i="14"/>
  <c r="L63" i="14"/>
  <c r="I63" i="14"/>
  <c r="AB62" i="14"/>
  <c r="Z62" i="14"/>
  <c r="Y62" i="14"/>
  <c r="X62" i="14"/>
  <c r="V62" i="14"/>
  <c r="U62" i="14"/>
  <c r="T62" i="14"/>
  <c r="S62" i="14"/>
  <c r="L62" i="14"/>
  <c r="I62" i="14"/>
  <c r="AB61" i="14"/>
  <c r="Z61" i="14"/>
  <c r="Y61" i="14"/>
  <c r="X61" i="14"/>
  <c r="V61" i="14"/>
  <c r="U61" i="14"/>
  <c r="T61" i="14"/>
  <c r="S61" i="14"/>
  <c r="L61" i="14"/>
  <c r="I61" i="14"/>
  <c r="AB60" i="14"/>
  <c r="Z60" i="14"/>
  <c r="Y60" i="14"/>
  <c r="X60" i="14"/>
  <c r="V60" i="14"/>
  <c r="U60" i="14"/>
  <c r="T60" i="14"/>
  <c r="S60" i="14"/>
  <c r="L60" i="14"/>
  <c r="I60" i="14"/>
  <c r="AB59" i="14"/>
  <c r="Z59" i="14"/>
  <c r="Y59" i="14"/>
  <c r="X59" i="14"/>
  <c r="V59" i="14"/>
  <c r="U59" i="14"/>
  <c r="T59" i="14"/>
  <c r="S59" i="14"/>
  <c r="L59" i="14"/>
  <c r="I59" i="14"/>
  <c r="AB58" i="14"/>
  <c r="Z58" i="14"/>
  <c r="Y58" i="14"/>
  <c r="X58" i="14"/>
  <c r="V58" i="14"/>
  <c r="U58" i="14"/>
  <c r="T58" i="14"/>
  <c r="S58" i="14"/>
  <c r="L58" i="14"/>
  <c r="I58" i="14"/>
  <c r="AB57" i="14"/>
  <c r="Z57" i="14"/>
  <c r="Y57" i="14"/>
  <c r="X57" i="14"/>
  <c r="V57" i="14"/>
  <c r="U57" i="14"/>
  <c r="T57" i="14"/>
  <c r="S57" i="14"/>
  <c r="L57" i="14"/>
  <c r="I57" i="14"/>
  <c r="AB56" i="14"/>
  <c r="Z56" i="14"/>
  <c r="Y56" i="14"/>
  <c r="X56" i="14"/>
  <c r="V56" i="14"/>
  <c r="U56" i="14"/>
  <c r="T56" i="14"/>
  <c r="S56" i="14"/>
  <c r="L56" i="14"/>
  <c r="I56" i="14"/>
  <c r="AB55" i="14"/>
  <c r="Z55" i="14"/>
  <c r="Y55" i="14"/>
  <c r="X55" i="14"/>
  <c r="V55" i="14"/>
  <c r="U55" i="14"/>
  <c r="T55" i="14"/>
  <c r="S55" i="14"/>
  <c r="L55" i="14"/>
  <c r="I55" i="14"/>
  <c r="AB54" i="14"/>
  <c r="Z54" i="14"/>
  <c r="Y54" i="14"/>
  <c r="X54" i="14"/>
  <c r="V54" i="14"/>
  <c r="U54" i="14"/>
  <c r="T54" i="14"/>
  <c r="S54" i="14"/>
  <c r="L54" i="14"/>
  <c r="I54" i="14"/>
  <c r="AB53" i="14"/>
  <c r="Z53" i="14"/>
  <c r="Y53" i="14"/>
  <c r="X53" i="14"/>
  <c r="V53" i="14"/>
  <c r="U53" i="14"/>
  <c r="T53" i="14"/>
  <c r="S53" i="14"/>
  <c r="L53" i="14"/>
  <c r="I53" i="14"/>
  <c r="AB52" i="14"/>
  <c r="Z52" i="14"/>
  <c r="Y52" i="14"/>
  <c r="X52" i="14"/>
  <c r="V52" i="14"/>
  <c r="U52" i="14"/>
  <c r="T52" i="14"/>
  <c r="S52" i="14"/>
  <c r="L52" i="14"/>
  <c r="I52" i="14"/>
  <c r="AB51" i="14"/>
  <c r="Z51" i="14"/>
  <c r="Y51" i="14"/>
  <c r="X51" i="14"/>
  <c r="V51" i="14"/>
  <c r="U51" i="14"/>
  <c r="T51" i="14"/>
  <c r="S51" i="14"/>
  <c r="L51" i="14"/>
  <c r="I51" i="14"/>
  <c r="AB50" i="14"/>
  <c r="Z50" i="14"/>
  <c r="Y50" i="14"/>
  <c r="X50" i="14"/>
  <c r="V50" i="14"/>
  <c r="U50" i="14"/>
  <c r="T50" i="14"/>
  <c r="S50" i="14"/>
  <c r="L50" i="14"/>
  <c r="I50" i="14"/>
  <c r="AB49" i="14"/>
  <c r="Z49" i="14"/>
  <c r="Y49" i="14"/>
  <c r="X49" i="14"/>
  <c r="V49" i="14"/>
  <c r="U49" i="14"/>
  <c r="T49" i="14"/>
  <c r="S49" i="14"/>
  <c r="L49" i="14"/>
  <c r="I49" i="14"/>
  <c r="AB48" i="14"/>
  <c r="Z48" i="14"/>
  <c r="Y48" i="14"/>
  <c r="X48" i="14"/>
  <c r="V48" i="14"/>
  <c r="U48" i="14"/>
  <c r="T48" i="14"/>
  <c r="S48" i="14"/>
  <c r="L48" i="14"/>
  <c r="I48" i="14"/>
  <c r="AB47" i="14"/>
  <c r="Z47" i="14"/>
  <c r="Y47" i="14"/>
  <c r="X47" i="14"/>
  <c r="V47" i="14"/>
  <c r="U47" i="14"/>
  <c r="T47" i="14"/>
  <c r="S47" i="14"/>
  <c r="L47" i="14"/>
  <c r="I47" i="14"/>
  <c r="AB46" i="14"/>
  <c r="Z46" i="14"/>
  <c r="Y46" i="14"/>
  <c r="X46" i="14"/>
  <c r="V46" i="14"/>
  <c r="U46" i="14"/>
  <c r="T46" i="14"/>
  <c r="S46" i="14"/>
  <c r="L46" i="14"/>
  <c r="I46" i="14"/>
  <c r="AB45" i="14"/>
  <c r="Z45" i="14"/>
  <c r="Y45" i="14"/>
  <c r="X45" i="14"/>
  <c r="V45" i="14"/>
  <c r="U45" i="14"/>
  <c r="T45" i="14"/>
  <c r="S45" i="14"/>
  <c r="L45" i="14"/>
  <c r="I45" i="14"/>
  <c r="Z44" i="14"/>
  <c r="Y44" i="14"/>
  <c r="X44" i="14"/>
  <c r="V44" i="14"/>
  <c r="P44" i="14" s="1"/>
  <c r="U44" i="14"/>
  <c r="N44" i="14" s="1"/>
  <c r="T44" i="14"/>
  <c r="S44" i="14"/>
  <c r="Q44" i="14"/>
  <c r="O44" i="14"/>
  <c r="I44" i="14"/>
  <c r="Z43" i="14"/>
  <c r="Y43" i="14"/>
  <c r="X43" i="14"/>
  <c r="V43" i="14"/>
  <c r="U43" i="14"/>
  <c r="T43" i="14"/>
  <c r="S43" i="14"/>
  <c r="L43" i="14"/>
  <c r="I43" i="14"/>
  <c r="AB42" i="14"/>
  <c r="Z42" i="14"/>
  <c r="Y42" i="14"/>
  <c r="X42" i="14"/>
  <c r="V42" i="14"/>
  <c r="U42" i="14"/>
  <c r="T42" i="14"/>
  <c r="S42" i="14"/>
  <c r="L42" i="14"/>
  <c r="I42" i="14"/>
  <c r="AB41" i="14"/>
  <c r="Z41" i="14"/>
  <c r="Y41" i="14"/>
  <c r="X41" i="14"/>
  <c r="V41" i="14"/>
  <c r="U41" i="14"/>
  <c r="T41" i="14"/>
  <c r="S41" i="14"/>
  <c r="L41" i="14"/>
  <c r="I41" i="14"/>
  <c r="AB40" i="14"/>
  <c r="Z40" i="14"/>
  <c r="Y40" i="14"/>
  <c r="X40" i="14"/>
  <c r="V40" i="14"/>
  <c r="U40" i="14"/>
  <c r="T40" i="14"/>
  <c r="S40" i="14"/>
  <c r="L40" i="14"/>
  <c r="I40" i="14"/>
  <c r="AB39" i="14"/>
  <c r="Z39" i="14"/>
  <c r="Y39" i="14"/>
  <c r="X39" i="14"/>
  <c r="V39" i="14"/>
  <c r="U39" i="14"/>
  <c r="T39" i="14"/>
  <c r="S39" i="14"/>
  <c r="L39" i="14"/>
  <c r="I39" i="14"/>
  <c r="AB38" i="14"/>
  <c r="Z38" i="14"/>
  <c r="Y38" i="14"/>
  <c r="X38" i="14"/>
  <c r="V38" i="14"/>
  <c r="U38" i="14"/>
  <c r="T38" i="14"/>
  <c r="S38" i="14"/>
  <c r="L38" i="14"/>
  <c r="I38" i="14"/>
  <c r="AB37" i="14"/>
  <c r="Z37" i="14"/>
  <c r="Z64" i="14" s="1"/>
  <c r="Y37" i="14"/>
  <c r="Y64" i="14" s="1"/>
  <c r="X37" i="14"/>
  <c r="X64" i="14" s="1"/>
  <c r="V37" i="14"/>
  <c r="V64" i="14" s="1"/>
  <c r="U37" i="14"/>
  <c r="U64" i="14" s="1"/>
  <c r="T37" i="14"/>
  <c r="T64" i="14" s="1"/>
  <c r="S37" i="14"/>
  <c r="S64" i="14" s="1"/>
  <c r="L37" i="14"/>
  <c r="I37" i="14"/>
  <c r="H34" i="14"/>
  <c r="E34" i="14"/>
  <c r="AB33" i="14"/>
  <c r="Z33" i="14"/>
  <c r="Y33" i="14"/>
  <c r="X33" i="14"/>
  <c r="V33" i="14"/>
  <c r="U33" i="14"/>
  <c r="T33" i="14"/>
  <c r="S33" i="14"/>
  <c r="L33" i="14"/>
  <c r="I33" i="14"/>
  <c r="AB32" i="14"/>
  <c r="AB34" i="14" s="1"/>
  <c r="Z32" i="14"/>
  <c r="Z34" i="14" s="1"/>
  <c r="Y32" i="14"/>
  <c r="Y34" i="14" s="1"/>
  <c r="X32" i="14"/>
  <c r="X34" i="14" s="1"/>
  <c r="V32" i="14"/>
  <c r="V34" i="14" s="1"/>
  <c r="U32" i="14"/>
  <c r="U34" i="14" s="1"/>
  <c r="T32" i="14"/>
  <c r="T34" i="14" s="1"/>
  <c r="S32" i="14"/>
  <c r="S34" i="14" s="1"/>
  <c r="L32" i="14"/>
  <c r="I32" i="14"/>
  <c r="H29" i="14"/>
  <c r="H66" i="14" s="1"/>
  <c r="E29" i="14"/>
  <c r="E66" i="14" s="1"/>
  <c r="AB28" i="14"/>
  <c r="Z28" i="14"/>
  <c r="Y28" i="14"/>
  <c r="X28" i="14"/>
  <c r="V28" i="14"/>
  <c r="U28" i="14"/>
  <c r="T28" i="14"/>
  <c r="S28" i="14"/>
  <c r="L28" i="14"/>
  <c r="I28" i="14"/>
  <c r="AB27" i="14"/>
  <c r="Z27" i="14"/>
  <c r="Y27" i="14"/>
  <c r="X27" i="14"/>
  <c r="V27" i="14"/>
  <c r="U27" i="14"/>
  <c r="T27" i="14"/>
  <c r="S27" i="14"/>
  <c r="L27" i="14"/>
  <c r="I27" i="14"/>
  <c r="AB26" i="14"/>
  <c r="AB29" i="14" s="1"/>
  <c r="Z26" i="14"/>
  <c r="Z29" i="14" s="1"/>
  <c r="Z66" i="14" s="1"/>
  <c r="Y26" i="14"/>
  <c r="Y29" i="14" s="1"/>
  <c r="Y66" i="14" s="1"/>
  <c r="X26" i="14"/>
  <c r="X29" i="14" s="1"/>
  <c r="X66" i="14" s="1"/>
  <c r="V26" i="14"/>
  <c r="V29" i="14" s="1"/>
  <c r="U26" i="14"/>
  <c r="U29" i="14" s="1"/>
  <c r="U66" i="14" s="1"/>
  <c r="T26" i="14"/>
  <c r="T29" i="14" s="1"/>
  <c r="S26" i="14"/>
  <c r="S29" i="14" s="1"/>
  <c r="S66" i="14" s="1"/>
  <c r="L26" i="14"/>
  <c r="I26" i="14"/>
  <c r="H21" i="14"/>
  <c r="E21" i="14"/>
  <c r="AB20" i="14"/>
  <c r="Z20" i="14"/>
  <c r="Y20" i="14"/>
  <c r="X20" i="14"/>
  <c r="V20" i="14"/>
  <c r="U20" i="14"/>
  <c r="T20" i="14"/>
  <c r="S20" i="14"/>
  <c r="L20" i="14"/>
  <c r="I20" i="14"/>
  <c r="AB19" i="14"/>
  <c r="AB21" i="14" s="1"/>
  <c r="Z19" i="14"/>
  <c r="Z21" i="14" s="1"/>
  <c r="Y19" i="14"/>
  <c r="Y21" i="14" s="1"/>
  <c r="X19" i="14"/>
  <c r="X21" i="14" s="1"/>
  <c r="V19" i="14"/>
  <c r="V21" i="14" s="1"/>
  <c r="U19" i="14"/>
  <c r="U21" i="14" s="1"/>
  <c r="T19" i="14"/>
  <c r="T21" i="14" s="1"/>
  <c r="S19" i="14"/>
  <c r="S21" i="14" s="1"/>
  <c r="L19" i="14"/>
  <c r="I19" i="14"/>
  <c r="H17" i="14"/>
  <c r="E17" i="14"/>
  <c r="AB16" i="14"/>
  <c r="Z16" i="14"/>
  <c r="Y16" i="14"/>
  <c r="X16" i="14"/>
  <c r="V16" i="14"/>
  <c r="U16" i="14"/>
  <c r="T16" i="14"/>
  <c r="S16" i="14"/>
  <c r="L16" i="14"/>
  <c r="I16" i="14"/>
  <c r="AB15" i="14"/>
  <c r="AB17" i="14" s="1"/>
  <c r="Z15" i="14"/>
  <c r="Z17" i="14" s="1"/>
  <c r="Y15" i="14"/>
  <c r="Y17" i="14" s="1"/>
  <c r="X15" i="14"/>
  <c r="X17" i="14" s="1"/>
  <c r="V15" i="14"/>
  <c r="V17" i="14" s="1"/>
  <c r="U15" i="14"/>
  <c r="U17" i="14" s="1"/>
  <c r="T15" i="14"/>
  <c r="T17" i="14" s="1"/>
  <c r="S15" i="14"/>
  <c r="S17" i="14" s="1"/>
  <c r="L15" i="14"/>
  <c r="I15" i="14"/>
  <c r="H13" i="14"/>
  <c r="H23" i="14" s="1"/>
  <c r="H68" i="14" s="1"/>
  <c r="E13" i="14"/>
  <c r="E23" i="14" s="1"/>
  <c r="E68" i="14" s="1"/>
  <c r="AB12" i="14"/>
  <c r="Z12" i="14"/>
  <c r="Y12" i="14"/>
  <c r="X12" i="14"/>
  <c r="V12" i="14"/>
  <c r="U12" i="14"/>
  <c r="T12" i="14"/>
  <c r="S12" i="14"/>
  <c r="L12" i="14"/>
  <c r="I12" i="14"/>
  <c r="AB11" i="14"/>
  <c r="AB13" i="14" s="1"/>
  <c r="AB23" i="14" s="1"/>
  <c r="Z11" i="14"/>
  <c r="Z13" i="14" s="1"/>
  <c r="Z23" i="14" s="1"/>
  <c r="Z68" i="14" s="1"/>
  <c r="Y11" i="14"/>
  <c r="Y13" i="14" s="1"/>
  <c r="Y23" i="14" s="1"/>
  <c r="Y68" i="14" s="1"/>
  <c r="X11" i="14"/>
  <c r="X13" i="14" s="1"/>
  <c r="X23" i="14" s="1"/>
  <c r="X68" i="14" s="1"/>
  <c r="V11" i="14"/>
  <c r="V13" i="14" s="1"/>
  <c r="V23" i="14" s="1"/>
  <c r="U11" i="14"/>
  <c r="U13" i="14" s="1"/>
  <c r="U23" i="14" s="1"/>
  <c r="T11" i="14"/>
  <c r="T13" i="14" s="1"/>
  <c r="T23" i="14" s="1"/>
  <c r="S11" i="14"/>
  <c r="S13" i="14" s="1"/>
  <c r="S23" i="14" s="1"/>
  <c r="L11" i="14"/>
  <c r="I11" i="14"/>
  <c r="R1" i="14"/>
  <c r="A1" i="14"/>
  <c r="AA79" i="13"/>
  <c r="Z79" i="13"/>
  <c r="T79" i="13"/>
  <c r="S79" i="13"/>
  <c r="R79" i="13"/>
  <c r="Q79" i="13"/>
  <c r="G79" i="13"/>
  <c r="E79" i="13"/>
  <c r="C79" i="13"/>
  <c r="A79" i="13"/>
  <c r="AA78" i="13"/>
  <c r="Z78" i="13"/>
  <c r="Z98" i="13" s="1"/>
  <c r="T78" i="13"/>
  <c r="T98" i="13" s="1"/>
  <c r="S78" i="13"/>
  <c r="S98" i="13" s="1"/>
  <c r="R78" i="13"/>
  <c r="R98" i="13" s="1"/>
  <c r="Q78" i="13"/>
  <c r="Q98" i="13" s="1"/>
  <c r="G78" i="13"/>
  <c r="A78" i="13"/>
  <c r="Z77" i="13"/>
  <c r="AB72" i="14" s="1"/>
  <c r="T77" i="13"/>
  <c r="S77" i="13"/>
  <c r="U72" i="14" s="1"/>
  <c r="R77" i="13"/>
  <c r="Q77" i="13"/>
  <c r="G77" i="13"/>
  <c r="A77" i="13"/>
  <c r="A72" i="14" s="1"/>
  <c r="AA76" i="13"/>
  <c r="T76" i="13"/>
  <c r="S76" i="13"/>
  <c r="R76" i="13"/>
  <c r="Q76" i="13"/>
  <c r="G76" i="13"/>
  <c r="E76" i="13"/>
  <c r="A76" i="13"/>
  <c r="AA75" i="13"/>
  <c r="T75" i="13"/>
  <c r="S75" i="13"/>
  <c r="Q75" i="13"/>
  <c r="O73" i="13"/>
  <c r="M73" i="13"/>
  <c r="O72" i="13"/>
  <c r="M72" i="13"/>
  <c r="O71" i="13"/>
  <c r="M71" i="13"/>
  <c r="AA67" i="13"/>
  <c r="Z67" i="13"/>
  <c r="X67" i="13"/>
  <c r="W67" i="13"/>
  <c r="V67" i="13"/>
  <c r="T67" i="13"/>
  <c r="S67" i="13"/>
  <c r="M67" i="13" s="1"/>
  <c r="R67" i="13"/>
  <c r="Q67" i="13"/>
  <c r="J67" i="13"/>
  <c r="G67" i="13"/>
  <c r="AA66" i="13"/>
  <c r="Z66" i="13"/>
  <c r="X66" i="13"/>
  <c r="W66" i="13"/>
  <c r="V66" i="13"/>
  <c r="T66" i="13"/>
  <c r="O66" i="13" s="1"/>
  <c r="S66" i="13"/>
  <c r="M66" i="13" s="1"/>
  <c r="R66" i="13"/>
  <c r="Q66" i="13"/>
  <c r="J66" i="13"/>
  <c r="G66" i="13"/>
  <c r="AA65" i="13"/>
  <c r="Z65" i="13"/>
  <c r="X65" i="13"/>
  <c r="W65" i="13"/>
  <c r="V65" i="13"/>
  <c r="T65" i="13"/>
  <c r="S65" i="13"/>
  <c r="M65" i="13" s="1"/>
  <c r="R65" i="13"/>
  <c r="Q65" i="13"/>
  <c r="J65" i="13"/>
  <c r="G65" i="13"/>
  <c r="AA64" i="13"/>
  <c r="Z64" i="13"/>
  <c r="X64" i="13"/>
  <c r="W64" i="13"/>
  <c r="V64" i="13"/>
  <c r="T64" i="13"/>
  <c r="S64" i="13"/>
  <c r="M64" i="13" s="1"/>
  <c r="R64" i="13"/>
  <c r="Q64" i="13"/>
  <c r="J64" i="13"/>
  <c r="G64" i="13"/>
  <c r="AA63" i="13"/>
  <c r="Z63" i="13"/>
  <c r="X63" i="13"/>
  <c r="W63" i="13"/>
  <c r="V63" i="13"/>
  <c r="T63" i="13"/>
  <c r="S63" i="13"/>
  <c r="M63" i="13" s="1"/>
  <c r="R63" i="13"/>
  <c r="Q63" i="13"/>
  <c r="J63" i="13"/>
  <c r="G63" i="13"/>
  <c r="AA62" i="13"/>
  <c r="Z62" i="13"/>
  <c r="Z95" i="13" s="1"/>
  <c r="X62" i="13"/>
  <c r="W62" i="13"/>
  <c r="V62" i="13"/>
  <c r="T62" i="13"/>
  <c r="S62" i="13"/>
  <c r="R62" i="13"/>
  <c r="R95" i="13" s="1"/>
  <c r="Q62" i="13"/>
  <c r="Q95" i="13" s="1"/>
  <c r="J62" i="13"/>
  <c r="G62" i="13"/>
  <c r="AA61" i="13"/>
  <c r="Z61" i="13"/>
  <c r="Z94" i="13" s="1"/>
  <c r="X61" i="13"/>
  <c r="W61" i="13"/>
  <c r="V61" i="13"/>
  <c r="T61" i="13"/>
  <c r="S61" i="13"/>
  <c r="R61" i="13"/>
  <c r="R94" i="13" s="1"/>
  <c r="Q61" i="13"/>
  <c r="Q94" i="13" s="1"/>
  <c r="J61" i="13"/>
  <c r="G61" i="13"/>
  <c r="AA60" i="13"/>
  <c r="Z60" i="13"/>
  <c r="X60" i="13"/>
  <c r="W60" i="13"/>
  <c r="V60" i="13"/>
  <c r="T60" i="13"/>
  <c r="S60" i="13"/>
  <c r="M60" i="13" s="1"/>
  <c r="R60" i="13"/>
  <c r="Q60" i="13"/>
  <c r="J60" i="13"/>
  <c r="G60" i="13"/>
  <c r="AA59" i="13"/>
  <c r="Z59" i="13"/>
  <c r="X59" i="13"/>
  <c r="W59" i="13"/>
  <c r="V59" i="13"/>
  <c r="T59" i="13"/>
  <c r="S59" i="13"/>
  <c r="M59" i="13" s="1"/>
  <c r="R59" i="13"/>
  <c r="Q59" i="13"/>
  <c r="J59" i="13"/>
  <c r="G59" i="13"/>
  <c r="AA58" i="13"/>
  <c r="Z58" i="13"/>
  <c r="X58" i="13"/>
  <c r="W58" i="13"/>
  <c r="V58" i="13"/>
  <c r="T58" i="13"/>
  <c r="O58" i="13" s="1"/>
  <c r="S58" i="13"/>
  <c r="M58" i="13" s="1"/>
  <c r="R58" i="13"/>
  <c r="Q58" i="13"/>
  <c r="J58" i="13"/>
  <c r="G58" i="13"/>
  <c r="AA57" i="13"/>
  <c r="Z57" i="13"/>
  <c r="X57" i="13"/>
  <c r="W57" i="13"/>
  <c r="V57" i="13"/>
  <c r="T57" i="13"/>
  <c r="S57" i="13"/>
  <c r="M57" i="13" s="1"/>
  <c r="R57" i="13"/>
  <c r="Q57" i="13"/>
  <c r="J57" i="13"/>
  <c r="G57" i="13"/>
  <c r="AA56" i="13"/>
  <c r="Z56" i="13"/>
  <c r="X56" i="13"/>
  <c r="W56" i="13"/>
  <c r="V56" i="13"/>
  <c r="T56" i="13"/>
  <c r="O56" i="13" s="1"/>
  <c r="S56" i="13"/>
  <c r="M56" i="13" s="1"/>
  <c r="R56" i="13"/>
  <c r="Q56" i="13"/>
  <c r="J56" i="13"/>
  <c r="G56" i="13"/>
  <c r="AA55" i="13"/>
  <c r="Z55" i="13"/>
  <c r="Z97" i="13" s="1"/>
  <c r="X55" i="13"/>
  <c r="W55" i="13"/>
  <c r="V55" i="13"/>
  <c r="T55" i="13"/>
  <c r="S55" i="13"/>
  <c r="R55" i="13"/>
  <c r="R97" i="13" s="1"/>
  <c r="Q55" i="13"/>
  <c r="Q97" i="13" s="1"/>
  <c r="J55" i="13"/>
  <c r="G55" i="13"/>
  <c r="AA54" i="13"/>
  <c r="Z54" i="13"/>
  <c r="X54" i="13"/>
  <c r="W54" i="13"/>
  <c r="V54" i="13"/>
  <c r="T54" i="13"/>
  <c r="S54" i="13"/>
  <c r="M54" i="13" s="1"/>
  <c r="R54" i="13"/>
  <c r="Q54" i="13"/>
  <c r="J54" i="13"/>
  <c r="G54" i="13"/>
  <c r="AA53" i="13"/>
  <c r="Z53" i="13"/>
  <c r="X53" i="13"/>
  <c r="W53" i="13"/>
  <c r="V53" i="13"/>
  <c r="T53" i="13"/>
  <c r="O53" i="13" s="1"/>
  <c r="S53" i="13"/>
  <c r="M53" i="13" s="1"/>
  <c r="R53" i="13"/>
  <c r="Q53" i="13"/>
  <c r="J53" i="13"/>
  <c r="G53" i="13"/>
  <c r="AA52" i="13"/>
  <c r="Z52" i="13"/>
  <c r="X52" i="13"/>
  <c r="W52" i="13"/>
  <c r="V52" i="13"/>
  <c r="T52" i="13"/>
  <c r="O52" i="13" s="1"/>
  <c r="S52" i="13"/>
  <c r="M52" i="13" s="1"/>
  <c r="R52" i="13"/>
  <c r="Q52" i="13"/>
  <c r="J52" i="13"/>
  <c r="G52" i="13"/>
  <c r="AA51" i="13"/>
  <c r="Z51" i="13"/>
  <c r="X51" i="13"/>
  <c r="W51" i="13"/>
  <c r="V51" i="13"/>
  <c r="T51" i="13"/>
  <c r="O51" i="13" s="1"/>
  <c r="S51" i="13"/>
  <c r="M51" i="13" s="1"/>
  <c r="R51" i="13"/>
  <c r="Q51" i="13"/>
  <c r="J51" i="13"/>
  <c r="G51" i="13"/>
  <c r="AA50" i="13"/>
  <c r="Z50" i="13"/>
  <c r="X50" i="13"/>
  <c r="W50" i="13"/>
  <c r="V50" i="13"/>
  <c r="T50" i="13"/>
  <c r="S50" i="13"/>
  <c r="M50" i="13" s="1"/>
  <c r="R50" i="13"/>
  <c r="Q50" i="13"/>
  <c r="J50" i="13"/>
  <c r="G50" i="13"/>
  <c r="AL49" i="13"/>
  <c r="AM49" i="13" s="1"/>
  <c r="AJ49" i="13"/>
  <c r="AK49" i="13" s="1"/>
  <c r="AA49" i="13"/>
  <c r="Z49" i="13"/>
  <c r="X49" i="13"/>
  <c r="W49" i="13"/>
  <c r="V49" i="13"/>
  <c r="T49" i="13"/>
  <c r="O49" i="13" s="1"/>
  <c r="S49" i="13"/>
  <c r="M49" i="13" s="1"/>
  <c r="R49" i="13"/>
  <c r="Q49" i="13"/>
  <c r="J49" i="13"/>
  <c r="G49" i="13"/>
  <c r="AA48" i="13"/>
  <c r="Z48" i="13"/>
  <c r="X48" i="13"/>
  <c r="W48" i="13"/>
  <c r="V48" i="13"/>
  <c r="T48" i="13"/>
  <c r="S48" i="13"/>
  <c r="M48" i="13" s="1"/>
  <c r="R48" i="13"/>
  <c r="Q48" i="13"/>
  <c r="J48" i="13"/>
  <c r="G48" i="13"/>
  <c r="AA47" i="13"/>
  <c r="Z47" i="13"/>
  <c r="X47" i="13"/>
  <c r="W47" i="13"/>
  <c r="V47" i="13"/>
  <c r="T47" i="13"/>
  <c r="S47" i="13"/>
  <c r="M47" i="13" s="1"/>
  <c r="R47" i="13"/>
  <c r="Q47" i="13"/>
  <c r="J47" i="13"/>
  <c r="G47" i="13"/>
  <c r="AA46" i="13"/>
  <c r="AA111" i="13" s="1"/>
  <c r="Z46" i="13"/>
  <c r="Z111" i="13" s="1"/>
  <c r="X46" i="13"/>
  <c r="W46" i="13"/>
  <c r="V46" i="13"/>
  <c r="T46" i="13"/>
  <c r="S46" i="13"/>
  <c r="R46" i="13"/>
  <c r="R111" i="13" s="1"/>
  <c r="Q46" i="13"/>
  <c r="Q111" i="13" s="1"/>
  <c r="J46" i="13"/>
  <c r="G46" i="13"/>
  <c r="AA45" i="13"/>
  <c r="AA110" i="13" s="1"/>
  <c r="Z45" i="13"/>
  <c r="Z110" i="13" s="1"/>
  <c r="X45" i="13"/>
  <c r="W45" i="13"/>
  <c r="V45" i="13"/>
  <c r="T45" i="13"/>
  <c r="S45" i="13"/>
  <c r="R45" i="13"/>
  <c r="R110" i="13" s="1"/>
  <c r="Q45" i="13"/>
  <c r="Q110" i="13" s="1"/>
  <c r="J45" i="13"/>
  <c r="G45" i="13"/>
  <c r="AL44" i="13"/>
  <c r="AM44" i="13" s="1"/>
  <c r="AJ44" i="13"/>
  <c r="AK44" i="13" s="1"/>
  <c r="AA44" i="13"/>
  <c r="Z44" i="13"/>
  <c r="X44" i="13"/>
  <c r="W44" i="13"/>
  <c r="V44" i="13"/>
  <c r="T44" i="13"/>
  <c r="S44" i="13"/>
  <c r="M44" i="13" s="1"/>
  <c r="R44" i="13"/>
  <c r="Q44" i="13"/>
  <c r="J44" i="13"/>
  <c r="G44" i="13"/>
  <c r="AA43" i="13"/>
  <c r="AA109" i="13" s="1"/>
  <c r="Z43" i="13"/>
  <c r="Z109" i="13" s="1"/>
  <c r="X43" i="13"/>
  <c r="W43" i="13"/>
  <c r="V43" i="13"/>
  <c r="T43" i="13"/>
  <c r="S43" i="13"/>
  <c r="R43" i="13"/>
  <c r="R109" i="13" s="1"/>
  <c r="Q43" i="13"/>
  <c r="Q109" i="13" s="1"/>
  <c r="J43" i="13"/>
  <c r="G43" i="13"/>
  <c r="AA42" i="13"/>
  <c r="AA108" i="13" s="1"/>
  <c r="Z42" i="13"/>
  <c r="Z108" i="13" s="1"/>
  <c r="X42" i="13"/>
  <c r="W42" i="13"/>
  <c r="V42" i="13"/>
  <c r="T42" i="13"/>
  <c r="S42" i="13"/>
  <c r="R42" i="13"/>
  <c r="R108" i="13" s="1"/>
  <c r="Q42" i="13"/>
  <c r="Q108" i="13" s="1"/>
  <c r="J42" i="13"/>
  <c r="G42" i="13"/>
  <c r="AA41" i="13"/>
  <c r="AA107" i="13" s="1"/>
  <c r="Z41" i="13"/>
  <c r="Z107" i="13" s="1"/>
  <c r="X41" i="13"/>
  <c r="W41" i="13"/>
  <c r="V41" i="13"/>
  <c r="T41" i="13"/>
  <c r="S41" i="13"/>
  <c r="R41" i="13"/>
  <c r="R107" i="13" s="1"/>
  <c r="Q41" i="13"/>
  <c r="Q107" i="13" s="1"/>
  <c r="J41" i="13"/>
  <c r="G41" i="13"/>
  <c r="AA40" i="13"/>
  <c r="AA106" i="13" s="1"/>
  <c r="Z40" i="13"/>
  <c r="Z106" i="13" s="1"/>
  <c r="X40" i="13"/>
  <c r="W40" i="13"/>
  <c r="V40" i="13"/>
  <c r="T40" i="13"/>
  <c r="S40" i="13"/>
  <c r="R40" i="13"/>
  <c r="R106" i="13" s="1"/>
  <c r="Q40" i="13"/>
  <c r="Q106" i="13" s="1"/>
  <c r="J40" i="13"/>
  <c r="G40" i="13"/>
  <c r="AA39" i="13"/>
  <c r="Z39" i="13"/>
  <c r="X39" i="13"/>
  <c r="X68" i="13" s="1"/>
  <c r="Z33" i="5" s="1"/>
  <c r="W39" i="13"/>
  <c r="W68" i="13" s="1"/>
  <c r="Y33" i="5" s="1"/>
  <c r="V39" i="13"/>
  <c r="V68" i="13" s="1"/>
  <c r="X33" i="5" s="1"/>
  <c r="T39" i="13"/>
  <c r="S39" i="13"/>
  <c r="R39" i="13"/>
  <c r="Q39" i="13"/>
  <c r="J39" i="13"/>
  <c r="G39" i="13"/>
  <c r="AA35" i="13"/>
  <c r="Z35" i="13"/>
  <c r="X35" i="13"/>
  <c r="W35" i="13"/>
  <c r="V35" i="13"/>
  <c r="T35" i="13"/>
  <c r="S35" i="13"/>
  <c r="M35" i="13" s="1"/>
  <c r="R35" i="13"/>
  <c r="Q35" i="13"/>
  <c r="J35" i="13"/>
  <c r="G35" i="13"/>
  <c r="AA34" i="13"/>
  <c r="Z34" i="13"/>
  <c r="X34" i="13"/>
  <c r="X36" i="13" s="1"/>
  <c r="W34" i="13"/>
  <c r="W36" i="13" s="1"/>
  <c r="V34" i="13"/>
  <c r="V36" i="13" s="1"/>
  <c r="T34" i="13"/>
  <c r="S34" i="13"/>
  <c r="R34" i="13"/>
  <c r="Q34" i="13"/>
  <c r="J34" i="13"/>
  <c r="G34" i="13"/>
  <c r="O32" i="13"/>
  <c r="AA30" i="13"/>
  <c r="AC30" i="13" s="1"/>
  <c r="Z30" i="13"/>
  <c r="AB30" i="13" s="1"/>
  <c r="X30" i="13"/>
  <c r="Z21" i="5" s="1"/>
  <c r="W30" i="13"/>
  <c r="Y21" i="5" s="1"/>
  <c r="V30" i="13"/>
  <c r="X21" i="5" s="1"/>
  <c r="T30" i="13"/>
  <c r="S30" i="13"/>
  <c r="R30" i="13"/>
  <c r="Q30" i="13"/>
  <c r="S21" i="5" s="1"/>
  <c r="J30" i="13"/>
  <c r="G30" i="13"/>
  <c r="AA29" i="13"/>
  <c r="AC29" i="13" s="1"/>
  <c r="Z29" i="13"/>
  <c r="AB29" i="13" s="1"/>
  <c r="X29" i="13"/>
  <c r="W29" i="13"/>
  <c r="V29" i="13"/>
  <c r="T29" i="13"/>
  <c r="AF29" i="13" s="1"/>
  <c r="S29" i="13"/>
  <c r="AE29" i="13" s="1"/>
  <c r="R29" i="13"/>
  <c r="AD29" i="13" s="1"/>
  <c r="Q29" i="13"/>
  <c r="J29" i="13"/>
  <c r="G29" i="13"/>
  <c r="AA28" i="13"/>
  <c r="Z28" i="13"/>
  <c r="X28" i="13"/>
  <c r="Z20" i="5" s="1"/>
  <c r="W28" i="13"/>
  <c r="Y20" i="5" s="1"/>
  <c r="V28" i="13"/>
  <c r="X20" i="5" s="1"/>
  <c r="T28" i="13"/>
  <c r="S28" i="13"/>
  <c r="R28" i="13"/>
  <c r="Q28" i="13"/>
  <c r="J28" i="13"/>
  <c r="G28" i="13"/>
  <c r="AA27" i="13"/>
  <c r="Z27" i="13"/>
  <c r="X27" i="13"/>
  <c r="W27" i="13"/>
  <c r="V27" i="13"/>
  <c r="T27" i="13"/>
  <c r="S27" i="13"/>
  <c r="R27" i="13"/>
  <c r="Q27" i="13"/>
  <c r="J27" i="13"/>
  <c r="G27" i="13"/>
  <c r="AA21" i="13"/>
  <c r="Z21" i="13"/>
  <c r="X21" i="13"/>
  <c r="W21" i="13"/>
  <c r="V21" i="13"/>
  <c r="T21" i="13"/>
  <c r="S21" i="13"/>
  <c r="M21" i="13" s="1"/>
  <c r="R21" i="13"/>
  <c r="Q21" i="13"/>
  <c r="J21" i="13"/>
  <c r="G21" i="13"/>
  <c r="AA20" i="13"/>
  <c r="Z20" i="13"/>
  <c r="X20" i="13"/>
  <c r="W20" i="13"/>
  <c r="V20" i="13"/>
  <c r="T20" i="13"/>
  <c r="S20" i="13"/>
  <c r="M20" i="13" s="1"/>
  <c r="R20" i="13"/>
  <c r="Q20" i="13"/>
  <c r="J20" i="13"/>
  <c r="G20" i="13"/>
  <c r="AA19" i="13"/>
  <c r="AA22" i="13" s="1"/>
  <c r="Z19" i="13"/>
  <c r="Z22" i="13" s="1"/>
  <c r="X19" i="13"/>
  <c r="X22" i="13" s="1"/>
  <c r="W19" i="13"/>
  <c r="W22" i="13" s="1"/>
  <c r="V19" i="13"/>
  <c r="V22" i="13" s="1"/>
  <c r="T19" i="13"/>
  <c r="S19" i="13"/>
  <c r="R19" i="13"/>
  <c r="R22" i="13" s="1"/>
  <c r="Q19" i="13"/>
  <c r="Q22" i="13" s="1"/>
  <c r="J19" i="13"/>
  <c r="G19" i="13"/>
  <c r="AA16" i="13"/>
  <c r="Z16" i="13"/>
  <c r="X16" i="13"/>
  <c r="W16" i="13"/>
  <c r="V16" i="13"/>
  <c r="T16" i="13"/>
  <c r="S16" i="13"/>
  <c r="M16" i="13" s="1"/>
  <c r="R16" i="13"/>
  <c r="Q16" i="13"/>
  <c r="J16" i="13"/>
  <c r="G16" i="13"/>
  <c r="AA15" i="13"/>
  <c r="AA17" i="13" s="1"/>
  <c r="Z15" i="13"/>
  <c r="Z17" i="13" s="1"/>
  <c r="X15" i="13"/>
  <c r="X17" i="13" s="1"/>
  <c r="W15" i="13"/>
  <c r="W17" i="13" s="1"/>
  <c r="V15" i="13"/>
  <c r="V17" i="13" s="1"/>
  <c r="T15" i="13"/>
  <c r="S15" i="13"/>
  <c r="R15" i="13"/>
  <c r="R17" i="13" s="1"/>
  <c r="Q15" i="13"/>
  <c r="Q17" i="13" s="1"/>
  <c r="J15" i="13"/>
  <c r="G15" i="13"/>
  <c r="AA12" i="13"/>
  <c r="Z12" i="13"/>
  <c r="X12" i="13"/>
  <c r="W12" i="13"/>
  <c r="V12" i="13"/>
  <c r="T12" i="13"/>
  <c r="S12" i="13"/>
  <c r="M12" i="13" s="1"/>
  <c r="R12" i="13"/>
  <c r="Q12" i="13"/>
  <c r="J12" i="13"/>
  <c r="G12" i="13"/>
  <c r="AA11" i="13"/>
  <c r="AA13" i="13" s="1"/>
  <c r="Z11" i="13"/>
  <c r="Z13" i="13" s="1"/>
  <c r="X11" i="13"/>
  <c r="X13" i="13" s="1"/>
  <c r="X24" i="13" s="1"/>
  <c r="W11" i="13"/>
  <c r="W13" i="13" s="1"/>
  <c r="W24" i="13" s="1"/>
  <c r="V11" i="13"/>
  <c r="V13" i="13" s="1"/>
  <c r="V24" i="13" s="1"/>
  <c r="T11" i="13"/>
  <c r="S11" i="13"/>
  <c r="R11" i="13"/>
  <c r="R13" i="13" s="1"/>
  <c r="Q11" i="13"/>
  <c r="Q13" i="13" s="1"/>
  <c r="J11" i="13"/>
  <c r="G11" i="13"/>
  <c r="P1" i="13"/>
  <c r="V39" i="12"/>
  <c r="U39" i="12"/>
  <c r="T39" i="12"/>
  <c r="S39" i="12"/>
  <c r="I39" i="12"/>
  <c r="H39" i="12"/>
  <c r="F39" i="12"/>
  <c r="A39" i="12"/>
  <c r="H33" i="12"/>
  <c r="H44" i="12" s="1"/>
  <c r="Z32" i="12"/>
  <c r="Y32" i="12"/>
  <c r="X32" i="12"/>
  <c r="V32" i="12"/>
  <c r="U32" i="12"/>
  <c r="T32" i="12"/>
  <c r="S32" i="12"/>
  <c r="L32" i="12"/>
  <c r="I32" i="12"/>
  <c r="E32" i="12"/>
  <c r="Z31" i="12"/>
  <c r="Y31" i="12"/>
  <c r="X31" i="12"/>
  <c r="V31" i="12"/>
  <c r="U31" i="12"/>
  <c r="T31" i="12"/>
  <c r="S31" i="12"/>
  <c r="L31" i="12"/>
  <c r="I31" i="12"/>
  <c r="E31" i="12"/>
  <c r="Z30" i="12"/>
  <c r="Y30" i="12"/>
  <c r="X30" i="12"/>
  <c r="V30" i="12"/>
  <c r="U30" i="12"/>
  <c r="T30" i="12"/>
  <c r="S30" i="12"/>
  <c r="L30" i="12"/>
  <c r="I30" i="12"/>
  <c r="E30" i="12"/>
  <c r="Z29" i="12"/>
  <c r="Y29" i="12"/>
  <c r="X29" i="12"/>
  <c r="V29" i="12"/>
  <c r="U29" i="12"/>
  <c r="T29" i="12"/>
  <c r="S29" i="12"/>
  <c r="L29" i="12"/>
  <c r="I29" i="12"/>
  <c r="E29" i="12"/>
  <c r="Z28" i="12"/>
  <c r="Y28" i="12"/>
  <c r="X28" i="12"/>
  <c r="V28" i="12"/>
  <c r="U28" i="12"/>
  <c r="T28" i="12"/>
  <c r="S28" i="12"/>
  <c r="L28" i="12"/>
  <c r="I28" i="12"/>
  <c r="E28" i="12"/>
  <c r="Z27" i="12"/>
  <c r="Y27" i="12"/>
  <c r="X27" i="12"/>
  <c r="V27" i="12"/>
  <c r="U27" i="12"/>
  <c r="T27" i="12"/>
  <c r="S27" i="12"/>
  <c r="L27" i="12"/>
  <c r="I27" i="12"/>
  <c r="E27" i="12"/>
  <c r="Z26" i="12"/>
  <c r="Y26" i="12"/>
  <c r="X26" i="12"/>
  <c r="V26" i="12"/>
  <c r="U26" i="12"/>
  <c r="T26" i="12"/>
  <c r="S26" i="12"/>
  <c r="L26" i="12"/>
  <c r="I26" i="12"/>
  <c r="E26" i="12"/>
  <c r="Z25" i="12"/>
  <c r="Y25" i="12"/>
  <c r="X25" i="12"/>
  <c r="V25" i="12"/>
  <c r="U25" i="12"/>
  <c r="T25" i="12"/>
  <c r="S25" i="12"/>
  <c r="L25" i="12"/>
  <c r="I25" i="12"/>
  <c r="E25" i="12"/>
  <c r="Z24" i="12"/>
  <c r="Z33" i="12" s="1"/>
  <c r="Y24" i="12"/>
  <c r="Y33" i="12" s="1"/>
  <c r="X24" i="12"/>
  <c r="X33" i="12" s="1"/>
  <c r="V24" i="12"/>
  <c r="V33" i="12" s="1"/>
  <c r="U24" i="12"/>
  <c r="U33" i="12" s="1"/>
  <c r="T24" i="12"/>
  <c r="T33" i="12" s="1"/>
  <c r="S24" i="12"/>
  <c r="S33" i="12" s="1"/>
  <c r="L24" i="12"/>
  <c r="I24" i="12"/>
  <c r="E24" i="12"/>
  <c r="E33" i="12" s="1"/>
  <c r="H21" i="12"/>
  <c r="Z20" i="12"/>
  <c r="Z21" i="12" s="1"/>
  <c r="Z28" i="5" s="1"/>
  <c r="Y20" i="12"/>
  <c r="Y21" i="12" s="1"/>
  <c r="Y28" i="5" s="1"/>
  <c r="X20" i="12"/>
  <c r="X21" i="12" s="1"/>
  <c r="X28" i="5" s="1"/>
  <c r="V20" i="12"/>
  <c r="V21" i="12" s="1"/>
  <c r="U20" i="12"/>
  <c r="U21" i="12" s="1"/>
  <c r="U28" i="5" s="1"/>
  <c r="T20" i="12"/>
  <c r="T21" i="12" s="1"/>
  <c r="S20" i="12"/>
  <c r="S21" i="12" s="1"/>
  <c r="S28" i="5" s="1"/>
  <c r="L20" i="12"/>
  <c r="I20" i="12"/>
  <c r="E20" i="12"/>
  <c r="E21" i="12" s="1"/>
  <c r="Z19" i="12"/>
  <c r="Y19" i="12"/>
  <c r="X19" i="12"/>
  <c r="V19" i="12"/>
  <c r="U19" i="12"/>
  <c r="T19" i="12"/>
  <c r="S19" i="12"/>
  <c r="L19" i="12"/>
  <c r="I19" i="12"/>
  <c r="E19" i="12"/>
  <c r="Z14" i="12"/>
  <c r="Y14" i="12"/>
  <c r="X14" i="12"/>
  <c r="V14" i="12"/>
  <c r="U14" i="12"/>
  <c r="T14" i="12"/>
  <c r="S14" i="12"/>
  <c r="L14" i="12"/>
  <c r="I14" i="12"/>
  <c r="E14" i="12"/>
  <c r="H12" i="12"/>
  <c r="Z11" i="12"/>
  <c r="Y11" i="12"/>
  <c r="X11" i="12"/>
  <c r="V11" i="12"/>
  <c r="U11" i="12"/>
  <c r="T11" i="12"/>
  <c r="S11" i="12"/>
  <c r="L11" i="12"/>
  <c r="I11" i="12"/>
  <c r="E11" i="12"/>
  <c r="Z10" i="12"/>
  <c r="Z12" i="12" s="1"/>
  <c r="Y10" i="12"/>
  <c r="Y12" i="12" s="1"/>
  <c r="X10" i="12"/>
  <c r="X12" i="12" s="1"/>
  <c r="V10" i="12"/>
  <c r="V12" i="12" s="1"/>
  <c r="U10" i="12"/>
  <c r="U12" i="12" s="1"/>
  <c r="T10" i="12"/>
  <c r="T12" i="12" s="1"/>
  <c r="S10" i="12"/>
  <c r="S12" i="12" s="1"/>
  <c r="L10" i="12"/>
  <c r="I10" i="12"/>
  <c r="E10" i="12"/>
  <c r="E12" i="12" s="1"/>
  <c r="R1" i="12"/>
  <c r="A1" i="12"/>
  <c r="V40" i="11"/>
  <c r="U40" i="11"/>
  <c r="T40" i="11"/>
  <c r="S40" i="11"/>
  <c r="I40" i="11"/>
  <c r="H40" i="11"/>
  <c r="F40" i="11"/>
  <c r="A40" i="11"/>
  <c r="H34" i="11"/>
  <c r="H44" i="11" s="1"/>
  <c r="Z33" i="11"/>
  <c r="Y33" i="11"/>
  <c r="X33" i="11"/>
  <c r="V33" i="11"/>
  <c r="U33" i="11"/>
  <c r="T33" i="11"/>
  <c r="S33" i="11"/>
  <c r="L33" i="11"/>
  <c r="I33" i="11"/>
  <c r="E33" i="11"/>
  <c r="Q32" i="11"/>
  <c r="O32" i="11"/>
  <c r="G32" i="11"/>
  <c r="D32" i="11"/>
  <c r="C32" i="11"/>
  <c r="B32" i="11"/>
  <c r="A32" i="11"/>
  <c r="Z31" i="11"/>
  <c r="Z34" i="11" s="1"/>
  <c r="Y31" i="11"/>
  <c r="Y34" i="11" s="1"/>
  <c r="X31" i="11"/>
  <c r="X34" i="11" s="1"/>
  <c r="V31" i="11"/>
  <c r="V34" i="11" s="1"/>
  <c r="U31" i="11"/>
  <c r="U34" i="11" s="1"/>
  <c r="T31" i="11"/>
  <c r="T34" i="11" s="1"/>
  <c r="S31" i="11"/>
  <c r="S34" i="11" s="1"/>
  <c r="L31" i="11"/>
  <c r="I31" i="11"/>
  <c r="E31" i="11"/>
  <c r="E34" i="11" s="1"/>
  <c r="G30" i="11"/>
  <c r="D30" i="11"/>
  <c r="C30" i="11"/>
  <c r="B30" i="11"/>
  <c r="A30" i="11"/>
  <c r="Z27" i="11"/>
  <c r="Y27" i="11"/>
  <c r="X27" i="11"/>
  <c r="V27" i="11"/>
  <c r="U27" i="11"/>
  <c r="T27" i="11"/>
  <c r="S27" i="11"/>
  <c r="P27" i="11"/>
  <c r="N27" i="11"/>
  <c r="L27" i="11"/>
  <c r="I27" i="11"/>
  <c r="H27" i="11"/>
  <c r="G27" i="11"/>
  <c r="F27" i="11"/>
  <c r="E27" i="11"/>
  <c r="D27" i="11"/>
  <c r="C27" i="11"/>
  <c r="B27" i="11"/>
  <c r="A27" i="11"/>
  <c r="Q26" i="11"/>
  <c r="O26" i="11"/>
  <c r="G26" i="11"/>
  <c r="D26" i="11"/>
  <c r="C26" i="11"/>
  <c r="B26" i="11"/>
  <c r="Q25" i="11"/>
  <c r="O25" i="11"/>
  <c r="G25" i="11"/>
  <c r="D25" i="11"/>
  <c r="C25" i="11"/>
  <c r="B25" i="11"/>
  <c r="H20" i="11"/>
  <c r="H42" i="11" s="1"/>
  <c r="Q19" i="11"/>
  <c r="O19" i="11"/>
  <c r="G19" i="11"/>
  <c r="D19" i="11"/>
  <c r="C19" i="11"/>
  <c r="B19" i="11"/>
  <c r="Z18" i="11"/>
  <c r="Y18" i="11"/>
  <c r="X18" i="11"/>
  <c r="V18" i="11"/>
  <c r="U18" i="11"/>
  <c r="T18" i="11"/>
  <c r="S18" i="11"/>
  <c r="L18" i="11"/>
  <c r="I18" i="11"/>
  <c r="E18" i="11"/>
  <c r="Z17" i="11"/>
  <c r="Z20" i="11" s="1"/>
  <c r="Y17" i="11"/>
  <c r="Y20" i="11" s="1"/>
  <c r="X17" i="11"/>
  <c r="X20" i="11" s="1"/>
  <c r="V17" i="11"/>
  <c r="V20" i="11" s="1"/>
  <c r="U17" i="11"/>
  <c r="U20" i="11" s="1"/>
  <c r="T17" i="11"/>
  <c r="T20" i="11" s="1"/>
  <c r="S17" i="11"/>
  <c r="S20" i="11" s="1"/>
  <c r="L17" i="11"/>
  <c r="I17" i="11"/>
  <c r="E17" i="11"/>
  <c r="E20" i="11" s="1"/>
  <c r="H14" i="11"/>
  <c r="Z13" i="11"/>
  <c r="Y13" i="11"/>
  <c r="X13" i="11"/>
  <c r="V13" i="11"/>
  <c r="U13" i="11"/>
  <c r="T13" i="11"/>
  <c r="S13" i="11"/>
  <c r="L13" i="11"/>
  <c r="I13" i="11"/>
  <c r="E13" i="11"/>
  <c r="Q12" i="11"/>
  <c r="O12" i="11"/>
  <c r="G12" i="11"/>
  <c r="D12" i="11"/>
  <c r="C12" i="11"/>
  <c r="B12" i="11"/>
  <c r="Z11" i="11"/>
  <c r="Y11" i="11"/>
  <c r="X11" i="11"/>
  <c r="V11" i="11"/>
  <c r="U11" i="11"/>
  <c r="T11" i="11"/>
  <c r="S11" i="11"/>
  <c r="L11" i="11"/>
  <c r="I11" i="11"/>
  <c r="E11" i="11"/>
  <c r="Z10" i="11"/>
  <c r="Z14" i="11" s="1"/>
  <c r="Y10" i="11"/>
  <c r="Y14" i="11" s="1"/>
  <c r="X10" i="11"/>
  <c r="X14" i="11" s="1"/>
  <c r="V10" i="11"/>
  <c r="V14" i="11" s="1"/>
  <c r="U10" i="11"/>
  <c r="U14" i="11" s="1"/>
  <c r="T10" i="11"/>
  <c r="T14" i="11" s="1"/>
  <c r="S10" i="11"/>
  <c r="S14" i="11" s="1"/>
  <c r="L10" i="11"/>
  <c r="I10" i="11"/>
  <c r="E10" i="11"/>
  <c r="E14" i="11" s="1"/>
  <c r="R1" i="11"/>
  <c r="V41" i="10"/>
  <c r="U41" i="10"/>
  <c r="T41" i="10"/>
  <c r="S41" i="10"/>
  <c r="I41" i="10"/>
  <c r="H41" i="10"/>
  <c r="F41" i="10"/>
  <c r="E41" i="10"/>
  <c r="C41" i="10"/>
  <c r="A41" i="10"/>
  <c r="H33" i="10"/>
  <c r="H35" i="10" s="1"/>
  <c r="Z32" i="10"/>
  <c r="Y32" i="10"/>
  <c r="X32" i="10"/>
  <c r="V32" i="10"/>
  <c r="U32" i="10"/>
  <c r="T32" i="10"/>
  <c r="S32" i="10"/>
  <c r="L32" i="10"/>
  <c r="I32" i="10"/>
  <c r="E32" i="10"/>
  <c r="Z31" i="10"/>
  <c r="Y31" i="10"/>
  <c r="X31" i="10"/>
  <c r="V31" i="10"/>
  <c r="U31" i="10"/>
  <c r="T31" i="10"/>
  <c r="S31" i="10"/>
  <c r="L31" i="10"/>
  <c r="I31" i="10"/>
  <c r="E31" i="10"/>
  <c r="Z30" i="10"/>
  <c r="Y30" i="10"/>
  <c r="X30" i="10"/>
  <c r="V30" i="10"/>
  <c r="U30" i="10"/>
  <c r="T30" i="10"/>
  <c r="S30" i="10"/>
  <c r="L30" i="10"/>
  <c r="I30" i="10"/>
  <c r="E30" i="10"/>
  <c r="Z29" i="10"/>
  <c r="Y29" i="10"/>
  <c r="X29" i="10"/>
  <c r="V29" i="10"/>
  <c r="U29" i="10"/>
  <c r="T29" i="10"/>
  <c r="S29" i="10"/>
  <c r="L29" i="10"/>
  <c r="I29" i="10"/>
  <c r="E29" i="10"/>
  <c r="Z28" i="10"/>
  <c r="Y28" i="10"/>
  <c r="X28" i="10"/>
  <c r="V28" i="10"/>
  <c r="U28" i="10"/>
  <c r="T28" i="10"/>
  <c r="S28" i="10"/>
  <c r="L28" i="10"/>
  <c r="I28" i="10"/>
  <c r="E28" i="10"/>
  <c r="Z27" i="10"/>
  <c r="Y27" i="10"/>
  <c r="X27" i="10"/>
  <c r="V27" i="10"/>
  <c r="U27" i="10"/>
  <c r="T27" i="10"/>
  <c r="S27" i="10"/>
  <c r="L27" i="10"/>
  <c r="I27" i="10"/>
  <c r="E27" i="10"/>
  <c r="Z26" i="10"/>
  <c r="Z33" i="10" s="1"/>
  <c r="Z35" i="10" s="1"/>
  <c r="Z34" i="5" s="1"/>
  <c r="Y26" i="10"/>
  <c r="Y33" i="10" s="1"/>
  <c r="Y35" i="10" s="1"/>
  <c r="Y34" i="5" s="1"/>
  <c r="X26" i="10"/>
  <c r="X33" i="10" s="1"/>
  <c r="X35" i="10" s="1"/>
  <c r="X34" i="5" s="1"/>
  <c r="V26" i="10"/>
  <c r="V33" i="10" s="1"/>
  <c r="V35" i="10" s="1"/>
  <c r="V34" i="5" s="1"/>
  <c r="U26" i="10"/>
  <c r="U33" i="10" s="1"/>
  <c r="U35" i="10" s="1"/>
  <c r="U34" i="5" s="1"/>
  <c r="T26" i="10"/>
  <c r="T33" i="10" s="1"/>
  <c r="T35" i="10" s="1"/>
  <c r="T34" i="5" s="1"/>
  <c r="S26" i="10"/>
  <c r="S33" i="10" s="1"/>
  <c r="S35" i="10" s="1"/>
  <c r="S34" i="5" s="1"/>
  <c r="L26" i="10"/>
  <c r="I26" i="10"/>
  <c r="E26" i="10"/>
  <c r="E33" i="10" s="1"/>
  <c r="E35" i="10" s="1"/>
  <c r="Z23" i="10"/>
  <c r="Y23" i="10"/>
  <c r="X23" i="10"/>
  <c r="V23" i="10"/>
  <c r="U23" i="10"/>
  <c r="T23" i="10"/>
  <c r="S23" i="10"/>
  <c r="L23" i="10"/>
  <c r="I23" i="10"/>
  <c r="H23" i="10"/>
  <c r="G23" i="10"/>
  <c r="F23" i="10"/>
  <c r="E23" i="10"/>
  <c r="D23" i="10"/>
  <c r="C23" i="10"/>
  <c r="B23" i="10"/>
  <c r="A23" i="10"/>
  <c r="Q22" i="10"/>
  <c r="O22" i="10"/>
  <c r="G22" i="10"/>
  <c r="D22" i="10"/>
  <c r="C22" i="10"/>
  <c r="B22" i="10"/>
  <c r="Q21" i="10"/>
  <c r="O21" i="10"/>
  <c r="G21" i="10"/>
  <c r="D21" i="10"/>
  <c r="B21" i="10"/>
  <c r="H18" i="10"/>
  <c r="Z17" i="10"/>
  <c r="Z18" i="10" s="1"/>
  <c r="Y17" i="10"/>
  <c r="Y18" i="10" s="1"/>
  <c r="X17" i="10"/>
  <c r="X18" i="10" s="1"/>
  <c r="V17" i="10"/>
  <c r="V18" i="10" s="1"/>
  <c r="U17" i="10"/>
  <c r="U18" i="10" s="1"/>
  <c r="T17" i="10"/>
  <c r="T18" i="10" s="1"/>
  <c r="S17" i="10"/>
  <c r="S18" i="10" s="1"/>
  <c r="L17" i="10"/>
  <c r="I17" i="10"/>
  <c r="E17" i="10"/>
  <c r="E18" i="10" s="1"/>
  <c r="H12" i="10"/>
  <c r="H14" i="10" s="1"/>
  <c r="Z11" i="10"/>
  <c r="Y11" i="10"/>
  <c r="X11" i="10"/>
  <c r="V11" i="10"/>
  <c r="U11" i="10"/>
  <c r="T11" i="10"/>
  <c r="S11" i="10"/>
  <c r="L11" i="10"/>
  <c r="I11" i="10"/>
  <c r="E11" i="10"/>
  <c r="Z10" i="10"/>
  <c r="Z12" i="10" s="1"/>
  <c r="Z14" i="10" s="1"/>
  <c r="Z37" i="10" s="1"/>
  <c r="Y10" i="10"/>
  <c r="Y12" i="10" s="1"/>
  <c r="Y14" i="10" s="1"/>
  <c r="Y37" i="10" s="1"/>
  <c r="X10" i="10"/>
  <c r="X12" i="10" s="1"/>
  <c r="X14" i="10" s="1"/>
  <c r="X37" i="10" s="1"/>
  <c r="V10" i="10"/>
  <c r="V12" i="10" s="1"/>
  <c r="V14" i="10" s="1"/>
  <c r="U10" i="10"/>
  <c r="U12" i="10" s="1"/>
  <c r="U14" i="10" s="1"/>
  <c r="T10" i="10"/>
  <c r="T12" i="10" s="1"/>
  <c r="T14" i="10" s="1"/>
  <c r="S10" i="10"/>
  <c r="S12" i="10" s="1"/>
  <c r="S14" i="10" s="1"/>
  <c r="L10" i="10"/>
  <c r="I10" i="10"/>
  <c r="E10" i="10"/>
  <c r="E12" i="10" s="1"/>
  <c r="E14" i="10" s="1"/>
  <c r="R1" i="10"/>
  <c r="A1" i="10"/>
  <c r="I46" i="9"/>
  <c r="W43" i="9"/>
  <c r="V43" i="9"/>
  <c r="U43" i="9"/>
  <c r="T43" i="9"/>
  <c r="J43" i="9"/>
  <c r="I43" i="9"/>
  <c r="I45" i="9" s="1"/>
  <c r="G43" i="9"/>
  <c r="A43" i="9"/>
  <c r="AH38" i="9"/>
  <c r="AI38" i="9" s="1"/>
  <c r="AJ38" i="9" s="1"/>
  <c r="AC38" i="9"/>
  <c r="AD38" i="9" s="1"/>
  <c r="AE38" i="9" s="1"/>
  <c r="AF38" i="9" s="1"/>
  <c r="AA38" i="9"/>
  <c r="Z38" i="9"/>
  <c r="Y38" i="9"/>
  <c r="W38" i="9"/>
  <c r="V38" i="9"/>
  <c r="U38" i="9"/>
  <c r="T38" i="9"/>
  <c r="M38" i="9"/>
  <c r="J38" i="9"/>
  <c r="K38" i="9" s="1"/>
  <c r="I38" i="9"/>
  <c r="H38" i="9"/>
  <c r="E38" i="9"/>
  <c r="F38" i="9" s="1"/>
  <c r="D38" i="9"/>
  <c r="C38" i="9"/>
  <c r="B38" i="9"/>
  <c r="AH37" i="9"/>
  <c r="AI37" i="9" s="1"/>
  <c r="AJ37" i="9" s="1"/>
  <c r="AC37" i="9"/>
  <c r="AD37" i="9" s="1"/>
  <c r="AE37" i="9" s="1"/>
  <c r="AF37" i="9" s="1"/>
  <c r="R37" i="9"/>
  <c r="Q37" i="9"/>
  <c r="P37" i="9"/>
  <c r="O37" i="9"/>
  <c r="N37" i="9"/>
  <c r="K37" i="9"/>
  <c r="H37" i="9"/>
  <c r="G37" i="9"/>
  <c r="F37" i="9"/>
  <c r="D37" i="9"/>
  <c r="C37" i="9"/>
  <c r="B37" i="9"/>
  <c r="A37" i="9"/>
  <c r="AH36" i="9"/>
  <c r="AI36" i="9" s="1"/>
  <c r="AJ36" i="9" s="1"/>
  <c r="AC36" i="9"/>
  <c r="AD36" i="9" s="1"/>
  <c r="AE36" i="9" s="1"/>
  <c r="AF36" i="9" s="1"/>
  <c r="R36" i="9"/>
  <c r="P36" i="9"/>
  <c r="N36" i="9"/>
  <c r="K36" i="9"/>
  <c r="H36" i="9"/>
  <c r="G36" i="9"/>
  <c r="F36" i="9"/>
  <c r="D36" i="9"/>
  <c r="C36" i="9"/>
  <c r="B36" i="9"/>
  <c r="AH35" i="9"/>
  <c r="AI35" i="9" s="1"/>
  <c r="AJ35" i="9" s="1"/>
  <c r="AC35" i="9"/>
  <c r="AD35" i="9" s="1"/>
  <c r="AE35" i="9" s="1"/>
  <c r="AF35" i="9" s="1"/>
  <c r="R35" i="9"/>
  <c r="Q35" i="9"/>
  <c r="Q38" i="9" s="1"/>
  <c r="P35" i="9"/>
  <c r="O35" i="9"/>
  <c r="O38" i="9" s="1"/>
  <c r="N35" i="9"/>
  <c r="K35" i="9"/>
  <c r="H35" i="9"/>
  <c r="G35" i="9"/>
  <c r="F35" i="9"/>
  <c r="D35" i="9"/>
  <c r="C35" i="9"/>
  <c r="B35" i="9"/>
  <c r="A35" i="9"/>
  <c r="A38" i="9" s="1"/>
  <c r="AH34" i="9"/>
  <c r="AI34" i="9" s="1"/>
  <c r="AJ34" i="9" s="1"/>
  <c r="AC34" i="9"/>
  <c r="AD34" i="9" s="1"/>
  <c r="AE34" i="9" s="1"/>
  <c r="AF34" i="9" s="1"/>
  <c r="R34" i="9"/>
  <c r="P34" i="9"/>
  <c r="N34" i="9"/>
  <c r="K34" i="9"/>
  <c r="H34" i="9"/>
  <c r="G34" i="9"/>
  <c r="G38" i="9" s="1"/>
  <c r="F34" i="9"/>
  <c r="D34" i="9"/>
  <c r="C34" i="9"/>
  <c r="B34" i="9"/>
  <c r="AH31" i="9"/>
  <c r="AI31" i="9" s="1"/>
  <c r="AJ31" i="9" s="1"/>
  <c r="AC31" i="9"/>
  <c r="AD31" i="9" s="1"/>
  <c r="AE31" i="9" s="1"/>
  <c r="AF31" i="9" s="1"/>
  <c r="AA31" i="9"/>
  <c r="Z31" i="9"/>
  <c r="Y31" i="9"/>
  <c r="W31" i="9"/>
  <c r="V31" i="9"/>
  <c r="U31" i="9"/>
  <c r="T31" i="9"/>
  <c r="Q31" i="9"/>
  <c r="O31" i="9"/>
  <c r="M31" i="9"/>
  <c r="J31" i="9"/>
  <c r="K31" i="9" s="1"/>
  <c r="I31" i="9"/>
  <c r="H31" i="9"/>
  <c r="G31" i="9"/>
  <c r="F31" i="9"/>
  <c r="E31" i="9"/>
  <c r="D31" i="9"/>
  <c r="C31" i="9"/>
  <c r="B31" i="9"/>
  <c r="A31" i="9"/>
  <c r="AH30" i="9"/>
  <c r="AI30" i="9" s="1"/>
  <c r="AJ30" i="9" s="1"/>
  <c r="AC30" i="9"/>
  <c r="AD30" i="9" s="1"/>
  <c r="AE30" i="9" s="1"/>
  <c r="AF30" i="9" s="1"/>
  <c r="R30" i="9"/>
  <c r="P30" i="9"/>
  <c r="N30" i="9"/>
  <c r="K30" i="9"/>
  <c r="H30" i="9"/>
  <c r="F30" i="9"/>
  <c r="D30" i="9"/>
  <c r="C30" i="9"/>
  <c r="B30" i="9"/>
  <c r="AH29" i="9"/>
  <c r="AI29" i="9" s="1"/>
  <c r="AJ29" i="9" s="1"/>
  <c r="AC29" i="9"/>
  <c r="AD29" i="9" s="1"/>
  <c r="AE29" i="9" s="1"/>
  <c r="AF29" i="9" s="1"/>
  <c r="R29" i="9"/>
  <c r="P29" i="9"/>
  <c r="N29" i="9"/>
  <c r="K29" i="9"/>
  <c r="H29" i="9"/>
  <c r="F29" i="9"/>
  <c r="D29" i="9"/>
  <c r="C29" i="9"/>
  <c r="B29" i="9"/>
  <c r="I24" i="9"/>
  <c r="AA23" i="9"/>
  <c r="AJ23" i="9" s="1"/>
  <c r="Z23" i="9"/>
  <c r="AI23" i="9" s="1"/>
  <c r="Y23" i="9"/>
  <c r="AH23" i="9" s="1"/>
  <c r="W23" i="9"/>
  <c r="AF23" i="9" s="1"/>
  <c r="V23" i="9"/>
  <c r="AE23" i="9" s="1"/>
  <c r="U23" i="9"/>
  <c r="AD23" i="9" s="1"/>
  <c r="T23" i="9"/>
  <c r="AC23" i="9" s="1"/>
  <c r="M23" i="9"/>
  <c r="J23" i="9"/>
  <c r="E23" i="9"/>
  <c r="F23" i="9" s="1"/>
  <c r="AA22" i="9"/>
  <c r="AJ22" i="9" s="1"/>
  <c r="Z22" i="9"/>
  <c r="AI22" i="9" s="1"/>
  <c r="Y22" i="9"/>
  <c r="AH22" i="9" s="1"/>
  <c r="W22" i="9"/>
  <c r="AF22" i="9" s="1"/>
  <c r="V22" i="9"/>
  <c r="AE22" i="9" s="1"/>
  <c r="U22" i="9"/>
  <c r="AD22" i="9" s="1"/>
  <c r="T22" i="9"/>
  <c r="AC22" i="9" s="1"/>
  <c r="M22" i="9"/>
  <c r="J22" i="9"/>
  <c r="E22" i="9"/>
  <c r="F22" i="9" s="1"/>
  <c r="AA21" i="9"/>
  <c r="AJ21" i="9" s="1"/>
  <c r="Z21" i="9"/>
  <c r="AI21" i="9" s="1"/>
  <c r="Y21" i="9"/>
  <c r="AH21" i="9" s="1"/>
  <c r="W21" i="9"/>
  <c r="AF21" i="9" s="1"/>
  <c r="V21" i="9"/>
  <c r="AE21" i="9" s="1"/>
  <c r="U21" i="9"/>
  <c r="AD21" i="9" s="1"/>
  <c r="T21" i="9"/>
  <c r="AC21" i="9" s="1"/>
  <c r="M21" i="9"/>
  <c r="J21" i="9"/>
  <c r="E21" i="9"/>
  <c r="F21" i="9" s="1"/>
  <c r="AA20" i="9"/>
  <c r="Z20" i="9"/>
  <c r="Y20" i="9"/>
  <c r="W20" i="9"/>
  <c r="V20" i="9"/>
  <c r="U20" i="9"/>
  <c r="T20" i="9"/>
  <c r="M20" i="9"/>
  <c r="J20" i="9"/>
  <c r="E20" i="9"/>
  <c r="I17" i="9"/>
  <c r="AA16" i="9"/>
  <c r="Z16" i="9"/>
  <c r="Y16" i="9"/>
  <c r="W16" i="9"/>
  <c r="V16" i="9"/>
  <c r="U16" i="9"/>
  <c r="T16" i="9"/>
  <c r="M16" i="9"/>
  <c r="J16" i="9"/>
  <c r="E16" i="9"/>
  <c r="AA15" i="9"/>
  <c r="Z15" i="9"/>
  <c r="Y15" i="9"/>
  <c r="W15" i="9"/>
  <c r="V15" i="9"/>
  <c r="U15" i="9"/>
  <c r="T15" i="9"/>
  <c r="M15" i="9"/>
  <c r="J15" i="9"/>
  <c r="E15" i="9"/>
  <c r="AA14" i="9"/>
  <c r="Z14" i="9"/>
  <c r="Y14" i="9"/>
  <c r="W14" i="9"/>
  <c r="V14" i="9"/>
  <c r="U14" i="9"/>
  <c r="T14" i="9"/>
  <c r="M14" i="9"/>
  <c r="J14" i="9"/>
  <c r="E14" i="9"/>
  <c r="AA13" i="9"/>
  <c r="Z13" i="9"/>
  <c r="Y13" i="9"/>
  <c r="W13" i="9"/>
  <c r="V13" i="9"/>
  <c r="U13" i="9"/>
  <c r="T13" i="9"/>
  <c r="M13" i="9"/>
  <c r="J13" i="9"/>
  <c r="E13" i="9"/>
  <c r="AA12" i="9"/>
  <c r="Z12" i="9"/>
  <c r="Y12" i="9"/>
  <c r="W12" i="9"/>
  <c r="V12" i="9"/>
  <c r="U12" i="9"/>
  <c r="T12" i="9"/>
  <c r="M12" i="9"/>
  <c r="J12" i="9"/>
  <c r="E12" i="9"/>
  <c r="AA11" i="9"/>
  <c r="Z11" i="9"/>
  <c r="Y11" i="9"/>
  <c r="W11" i="9"/>
  <c r="V11" i="9"/>
  <c r="U11" i="9"/>
  <c r="T11" i="9"/>
  <c r="M11" i="9"/>
  <c r="J11" i="9"/>
  <c r="E11" i="9"/>
  <c r="AA10" i="9"/>
  <c r="AA17" i="9" s="1"/>
  <c r="Z10" i="9"/>
  <c r="Z17" i="9" s="1"/>
  <c r="Y10" i="9"/>
  <c r="Y17" i="9" s="1"/>
  <c r="W10" i="9"/>
  <c r="W17" i="9" s="1"/>
  <c r="V10" i="9"/>
  <c r="V17" i="9" s="1"/>
  <c r="U10" i="9"/>
  <c r="U17" i="9" s="1"/>
  <c r="T10" i="9"/>
  <c r="T17" i="9" s="1"/>
  <c r="M10" i="9"/>
  <c r="J10" i="9"/>
  <c r="E10" i="9"/>
  <c r="E17" i="9" s="1"/>
  <c r="S1" i="9"/>
  <c r="A1" i="9"/>
  <c r="H41" i="8"/>
  <c r="Z40" i="8"/>
  <c r="Y40" i="8"/>
  <c r="X40" i="8"/>
  <c r="V40" i="8"/>
  <c r="U40" i="8"/>
  <c r="T40" i="8"/>
  <c r="S40" i="8"/>
  <c r="L40" i="8"/>
  <c r="I40" i="8"/>
  <c r="E40" i="8"/>
  <c r="Z39" i="8"/>
  <c r="Y39" i="8"/>
  <c r="X39" i="8"/>
  <c r="V39" i="8"/>
  <c r="U39" i="8"/>
  <c r="T39" i="8"/>
  <c r="S39" i="8"/>
  <c r="L39" i="8"/>
  <c r="I39" i="8"/>
  <c r="E39" i="8"/>
  <c r="Z38" i="8"/>
  <c r="Y38" i="8"/>
  <c r="X38" i="8"/>
  <c r="V38" i="8"/>
  <c r="U38" i="8"/>
  <c r="T38" i="8"/>
  <c r="S38" i="8"/>
  <c r="L38" i="8"/>
  <c r="I38" i="8"/>
  <c r="E38" i="8"/>
  <c r="G37" i="8"/>
  <c r="D37" i="8"/>
  <c r="C37" i="8"/>
  <c r="B37" i="8"/>
  <c r="G36" i="8"/>
  <c r="D36" i="8"/>
  <c r="C36" i="8"/>
  <c r="B36" i="8"/>
  <c r="Z35" i="8"/>
  <c r="Y35" i="8"/>
  <c r="X35" i="8"/>
  <c r="V35" i="8"/>
  <c r="U35" i="8"/>
  <c r="T35" i="8"/>
  <c r="S35" i="8"/>
  <c r="L35" i="8"/>
  <c r="I35" i="8"/>
  <c r="E35" i="8"/>
  <c r="G34" i="8"/>
  <c r="D34" i="8"/>
  <c r="C34" i="8"/>
  <c r="B34" i="8"/>
  <c r="Z33" i="8"/>
  <c r="Y33" i="8"/>
  <c r="X33" i="8"/>
  <c r="V33" i="8"/>
  <c r="U33" i="8"/>
  <c r="T33" i="8"/>
  <c r="S33" i="8"/>
  <c r="L33" i="8"/>
  <c r="I33" i="8"/>
  <c r="E33" i="8"/>
  <c r="Z32" i="8"/>
  <c r="Y32" i="8"/>
  <c r="X32" i="8"/>
  <c r="V32" i="8"/>
  <c r="U32" i="8"/>
  <c r="T32" i="8"/>
  <c r="S32" i="8"/>
  <c r="L32" i="8"/>
  <c r="I32" i="8"/>
  <c r="E32" i="8"/>
  <c r="Z31" i="8"/>
  <c r="Y31" i="8"/>
  <c r="X31" i="8"/>
  <c r="V31" i="8"/>
  <c r="U31" i="8"/>
  <c r="T31" i="8"/>
  <c r="S31" i="8"/>
  <c r="L31" i="8"/>
  <c r="I31" i="8"/>
  <c r="E31" i="8"/>
  <c r="Z30" i="8"/>
  <c r="Y30" i="8"/>
  <c r="X30" i="8"/>
  <c r="V30" i="8"/>
  <c r="U30" i="8"/>
  <c r="T30" i="8"/>
  <c r="S30" i="8"/>
  <c r="L30" i="8"/>
  <c r="I30" i="8"/>
  <c r="E30" i="8"/>
  <c r="Z29" i="8"/>
  <c r="Y29" i="8"/>
  <c r="X29" i="8"/>
  <c r="V29" i="8"/>
  <c r="U29" i="8"/>
  <c r="T29" i="8"/>
  <c r="S29" i="8"/>
  <c r="L29" i="8"/>
  <c r="I29" i="8"/>
  <c r="E29" i="8"/>
  <c r="Z28" i="8"/>
  <c r="Y28" i="8"/>
  <c r="X28" i="8"/>
  <c r="V28" i="8"/>
  <c r="U28" i="8"/>
  <c r="T28" i="8"/>
  <c r="S28" i="8"/>
  <c r="L28" i="8"/>
  <c r="I28" i="8"/>
  <c r="E28" i="8"/>
  <c r="G27" i="8"/>
  <c r="D27" i="8"/>
  <c r="C27" i="8"/>
  <c r="B27" i="8"/>
  <c r="Z26" i="8"/>
  <c r="Y26" i="8"/>
  <c r="X26" i="8"/>
  <c r="V26" i="8"/>
  <c r="U26" i="8"/>
  <c r="T26" i="8"/>
  <c r="S26" i="8"/>
  <c r="L26" i="8"/>
  <c r="I26" i="8"/>
  <c r="E26" i="8"/>
  <c r="Z25" i="8"/>
  <c r="Y25" i="8"/>
  <c r="X25" i="8"/>
  <c r="V25" i="8"/>
  <c r="U25" i="8"/>
  <c r="T25" i="8"/>
  <c r="S25" i="8"/>
  <c r="L25" i="8"/>
  <c r="I25" i="8"/>
  <c r="E25" i="8"/>
  <c r="Z24" i="8"/>
  <c r="Y24" i="8"/>
  <c r="X24" i="8"/>
  <c r="V24" i="8"/>
  <c r="U24" i="8"/>
  <c r="T24" i="8"/>
  <c r="S24" i="8"/>
  <c r="L24" i="8"/>
  <c r="I24" i="8"/>
  <c r="E24" i="8"/>
  <c r="G23" i="8"/>
  <c r="D23" i="8"/>
  <c r="C23" i="8"/>
  <c r="B23" i="8"/>
  <c r="G22" i="8"/>
  <c r="D22" i="8"/>
  <c r="C22" i="8"/>
  <c r="B22" i="8"/>
  <c r="Z21" i="8"/>
  <c r="Y21" i="8"/>
  <c r="X21" i="8"/>
  <c r="V21" i="8"/>
  <c r="U21" i="8"/>
  <c r="T21" i="8"/>
  <c r="S21" i="8"/>
  <c r="L21" i="8"/>
  <c r="I21" i="8"/>
  <c r="E21" i="8"/>
  <c r="Z20" i="8"/>
  <c r="Y20" i="8"/>
  <c r="X20" i="8"/>
  <c r="V20" i="8"/>
  <c r="U20" i="8"/>
  <c r="T20" i="8"/>
  <c r="S20" i="8"/>
  <c r="L20" i="8"/>
  <c r="I20" i="8"/>
  <c r="E20" i="8"/>
  <c r="Z19" i="8"/>
  <c r="Y19" i="8"/>
  <c r="X19" i="8"/>
  <c r="V19" i="8"/>
  <c r="U19" i="8"/>
  <c r="T19" i="8"/>
  <c r="S19" i="8"/>
  <c r="L19" i="8"/>
  <c r="I19" i="8"/>
  <c r="E19" i="8"/>
  <c r="Z18" i="8"/>
  <c r="Y18" i="8"/>
  <c r="X18" i="8"/>
  <c r="V18" i="8"/>
  <c r="U18" i="8"/>
  <c r="T18" i="8"/>
  <c r="S18" i="8"/>
  <c r="L18" i="8"/>
  <c r="I18" i="8"/>
  <c r="E18" i="8"/>
  <c r="Z17" i="8"/>
  <c r="Y17" i="8"/>
  <c r="X17" i="8"/>
  <c r="V17" i="8"/>
  <c r="U17" i="8"/>
  <c r="T17" i="8"/>
  <c r="S17" i="8"/>
  <c r="L17" i="8"/>
  <c r="I17" i="8"/>
  <c r="E17" i="8"/>
  <c r="Z16" i="8"/>
  <c r="Y16" i="8"/>
  <c r="X16" i="8"/>
  <c r="V16" i="8"/>
  <c r="U16" i="8"/>
  <c r="T16" i="8"/>
  <c r="S16" i="8"/>
  <c r="L16" i="8"/>
  <c r="I16" i="8"/>
  <c r="E16" i="8"/>
  <c r="Z15" i="8"/>
  <c r="Z41" i="8" s="1"/>
  <c r="Y15" i="8"/>
  <c r="Y41" i="8" s="1"/>
  <c r="X15" i="8"/>
  <c r="X41" i="8" s="1"/>
  <c r="V15" i="8"/>
  <c r="V41" i="8" s="1"/>
  <c r="U15" i="8"/>
  <c r="U41" i="8" s="1"/>
  <c r="T15" i="8"/>
  <c r="T41" i="8" s="1"/>
  <c r="S15" i="8"/>
  <c r="S41" i="8" s="1"/>
  <c r="L15" i="8"/>
  <c r="I15" i="8"/>
  <c r="E15" i="8"/>
  <c r="E41" i="8" s="1"/>
  <c r="H12" i="8"/>
  <c r="H43" i="8" s="1"/>
  <c r="Z11" i="8"/>
  <c r="Y11" i="8"/>
  <c r="X11" i="8"/>
  <c r="V11" i="8"/>
  <c r="U11" i="8"/>
  <c r="T11" i="8"/>
  <c r="S11" i="8"/>
  <c r="L11" i="8"/>
  <c r="I11" i="8"/>
  <c r="E11" i="8"/>
  <c r="Z10" i="8"/>
  <c r="Z12" i="8" s="1"/>
  <c r="Z43" i="8" s="1"/>
  <c r="Y10" i="8"/>
  <c r="Y12" i="8" s="1"/>
  <c r="Y43" i="8" s="1"/>
  <c r="X10" i="8"/>
  <c r="X12" i="8" s="1"/>
  <c r="X43" i="8" s="1"/>
  <c r="V10" i="8"/>
  <c r="V12" i="8" s="1"/>
  <c r="V43" i="8" s="1"/>
  <c r="U10" i="8"/>
  <c r="U12" i="8" s="1"/>
  <c r="U43" i="8" s="1"/>
  <c r="T10" i="8"/>
  <c r="T12" i="8" s="1"/>
  <c r="T43" i="8" s="1"/>
  <c r="S10" i="8"/>
  <c r="S12" i="8" s="1"/>
  <c r="S43" i="8" s="1"/>
  <c r="L10" i="8"/>
  <c r="I10" i="8"/>
  <c r="E10" i="8"/>
  <c r="E12" i="8" s="1"/>
  <c r="E43" i="8" s="1"/>
  <c r="R1" i="8"/>
  <c r="A1" i="8"/>
  <c r="T77" i="6"/>
  <c r="S77" i="6"/>
  <c r="Q77" i="6"/>
  <c r="Z73" i="6"/>
  <c r="Z76" i="6" s="1"/>
  <c r="T73" i="6"/>
  <c r="T76" i="6" s="1"/>
  <c r="S73" i="6"/>
  <c r="S76" i="6" s="1"/>
  <c r="R73" i="6"/>
  <c r="R76" i="6" s="1"/>
  <c r="Q73" i="6"/>
  <c r="Q76" i="6" s="1"/>
  <c r="G73" i="6"/>
  <c r="A73" i="6"/>
  <c r="Z72" i="6"/>
  <c r="T72" i="6"/>
  <c r="T74" i="6" s="1"/>
  <c r="S72" i="6"/>
  <c r="S74" i="6" s="1"/>
  <c r="R72" i="6"/>
  <c r="Q72" i="6"/>
  <c r="Q74" i="6" s="1"/>
  <c r="G72" i="6"/>
  <c r="C72" i="6"/>
  <c r="A72" i="6"/>
  <c r="Z71" i="6"/>
  <c r="Z75" i="13" s="1"/>
  <c r="T71" i="6"/>
  <c r="S71" i="6"/>
  <c r="Q71" i="6"/>
  <c r="M68" i="6"/>
  <c r="M67" i="6"/>
  <c r="M66" i="6"/>
  <c r="AA62" i="6"/>
  <c r="Z62" i="6"/>
  <c r="X62" i="6"/>
  <c r="W62" i="6"/>
  <c r="V62" i="6"/>
  <c r="T62" i="6"/>
  <c r="S62" i="6"/>
  <c r="M62" i="6" s="1"/>
  <c r="R62" i="6"/>
  <c r="Q62" i="6"/>
  <c r="J62" i="6"/>
  <c r="G62" i="6"/>
  <c r="AA61" i="6"/>
  <c r="Z61" i="6"/>
  <c r="X61" i="6"/>
  <c r="W61" i="6"/>
  <c r="V61" i="6"/>
  <c r="T61" i="6"/>
  <c r="S61" i="6"/>
  <c r="M61" i="6" s="1"/>
  <c r="R61" i="6"/>
  <c r="Q61" i="6"/>
  <c r="J61" i="6"/>
  <c r="G61" i="6"/>
  <c r="AA60" i="6"/>
  <c r="Z60" i="6"/>
  <c r="X60" i="6"/>
  <c r="W60" i="6"/>
  <c r="V60" i="6"/>
  <c r="T60" i="6"/>
  <c r="S60" i="6"/>
  <c r="M60" i="6" s="1"/>
  <c r="R60" i="6"/>
  <c r="Q60" i="6"/>
  <c r="J60" i="6"/>
  <c r="G60" i="6"/>
  <c r="AA59" i="6"/>
  <c r="Z59" i="6"/>
  <c r="X59" i="6"/>
  <c r="W59" i="6"/>
  <c r="V59" i="6"/>
  <c r="T59" i="6"/>
  <c r="S59" i="6"/>
  <c r="M59" i="6" s="1"/>
  <c r="R59" i="6"/>
  <c r="Q59" i="6"/>
  <c r="J59" i="6"/>
  <c r="G59" i="6"/>
  <c r="AA58" i="6"/>
  <c r="Z58" i="6"/>
  <c r="X58" i="6"/>
  <c r="W58" i="6"/>
  <c r="V58" i="6"/>
  <c r="T58" i="6"/>
  <c r="S58" i="6"/>
  <c r="M58" i="6" s="1"/>
  <c r="R58" i="6"/>
  <c r="Q58" i="6"/>
  <c r="J58" i="6"/>
  <c r="G58" i="6"/>
  <c r="AA57" i="6"/>
  <c r="Z57" i="6"/>
  <c r="X57" i="6"/>
  <c r="W57" i="6"/>
  <c r="V57" i="6"/>
  <c r="T57" i="6"/>
  <c r="S57" i="6"/>
  <c r="M57" i="6" s="1"/>
  <c r="R57" i="6"/>
  <c r="Q57" i="6"/>
  <c r="J57" i="6"/>
  <c r="G57" i="6"/>
  <c r="AA56" i="6"/>
  <c r="Z56" i="6"/>
  <c r="X56" i="6"/>
  <c r="W56" i="6"/>
  <c r="V56" i="6"/>
  <c r="T56" i="6"/>
  <c r="S56" i="6"/>
  <c r="M56" i="6" s="1"/>
  <c r="R56" i="6"/>
  <c r="Q56" i="6"/>
  <c r="J56" i="6"/>
  <c r="G56" i="6"/>
  <c r="AA55" i="6"/>
  <c r="Z55" i="6"/>
  <c r="X55" i="6"/>
  <c r="W55" i="6"/>
  <c r="V55" i="6"/>
  <c r="T55" i="6"/>
  <c r="S55" i="6"/>
  <c r="M55" i="6" s="1"/>
  <c r="R55" i="6"/>
  <c r="Q55" i="6"/>
  <c r="J55" i="6"/>
  <c r="G55" i="6"/>
  <c r="AA54" i="6"/>
  <c r="Z54" i="6"/>
  <c r="Z88" i="6" s="1"/>
  <c r="X54" i="6"/>
  <c r="W54" i="6"/>
  <c r="V54" i="6"/>
  <c r="T54" i="6"/>
  <c r="T88" i="6" s="1"/>
  <c r="S54" i="6"/>
  <c r="R54" i="6"/>
  <c r="R88" i="6" s="1"/>
  <c r="Q54" i="6"/>
  <c r="Q88" i="6" s="1"/>
  <c r="J54" i="6"/>
  <c r="G54" i="6"/>
  <c r="AA53" i="6"/>
  <c r="Z53" i="6"/>
  <c r="Z92" i="6" s="1"/>
  <c r="X53" i="6"/>
  <c r="W53" i="6"/>
  <c r="V53" i="6"/>
  <c r="T53" i="6"/>
  <c r="T92" i="6" s="1"/>
  <c r="S53" i="6"/>
  <c r="R53" i="6"/>
  <c r="R92" i="6" s="1"/>
  <c r="Q53" i="6"/>
  <c r="Q92" i="6" s="1"/>
  <c r="J53" i="6"/>
  <c r="G53" i="6"/>
  <c r="AA52" i="6"/>
  <c r="Z52" i="6"/>
  <c r="Z91" i="6" s="1"/>
  <c r="X52" i="6"/>
  <c r="W52" i="6"/>
  <c r="V52" i="6"/>
  <c r="T52" i="6"/>
  <c r="T91" i="6" s="1"/>
  <c r="S52" i="6"/>
  <c r="R52" i="6"/>
  <c r="R91" i="6" s="1"/>
  <c r="Q52" i="6"/>
  <c r="Q91" i="6" s="1"/>
  <c r="J52" i="6"/>
  <c r="G52" i="6"/>
  <c r="AA51" i="6"/>
  <c r="Z51" i="6"/>
  <c r="X51" i="6"/>
  <c r="W51" i="6"/>
  <c r="V51" i="6"/>
  <c r="T51" i="6"/>
  <c r="S51" i="6"/>
  <c r="M51" i="6" s="1"/>
  <c r="R51" i="6"/>
  <c r="Q51" i="6"/>
  <c r="J51" i="6"/>
  <c r="G51" i="6"/>
  <c r="AA50" i="6"/>
  <c r="Z50" i="6"/>
  <c r="X50" i="6"/>
  <c r="W50" i="6"/>
  <c r="V50" i="6"/>
  <c r="T50" i="6"/>
  <c r="S50" i="6"/>
  <c r="M50" i="6" s="1"/>
  <c r="R50" i="6"/>
  <c r="Q50" i="6"/>
  <c r="J50" i="6"/>
  <c r="G50" i="6"/>
  <c r="AA49" i="6"/>
  <c r="Z49" i="6"/>
  <c r="Z90" i="6" s="1"/>
  <c r="X49" i="6"/>
  <c r="W49" i="6"/>
  <c r="V49" i="6"/>
  <c r="T49" i="6"/>
  <c r="T90" i="6" s="1"/>
  <c r="S49" i="6"/>
  <c r="R49" i="6"/>
  <c r="R90" i="6" s="1"/>
  <c r="Q49" i="6"/>
  <c r="Q90" i="6" s="1"/>
  <c r="J49" i="6"/>
  <c r="G49" i="6"/>
  <c r="AA48" i="6"/>
  <c r="Z48" i="6"/>
  <c r="X48" i="6"/>
  <c r="W48" i="6"/>
  <c r="V48" i="6"/>
  <c r="T48" i="6"/>
  <c r="S48" i="6"/>
  <c r="M48" i="6" s="1"/>
  <c r="R48" i="6"/>
  <c r="Q48" i="6"/>
  <c r="J48" i="6"/>
  <c r="G48" i="6"/>
  <c r="AA47" i="6"/>
  <c r="Z47" i="6"/>
  <c r="X47" i="6"/>
  <c r="W47" i="6"/>
  <c r="V47" i="6"/>
  <c r="T47" i="6"/>
  <c r="S47" i="6"/>
  <c r="M47" i="6" s="1"/>
  <c r="R47" i="6"/>
  <c r="Q47" i="6"/>
  <c r="J47" i="6"/>
  <c r="G47" i="6"/>
  <c r="AA46" i="6"/>
  <c r="Z46" i="6"/>
  <c r="X46" i="6"/>
  <c r="W46" i="6"/>
  <c r="V46" i="6"/>
  <c r="T46" i="6"/>
  <c r="S46" i="6"/>
  <c r="M46" i="6" s="1"/>
  <c r="R46" i="6"/>
  <c r="Q46" i="6"/>
  <c r="J46" i="6"/>
  <c r="G46" i="6"/>
  <c r="AA45" i="6"/>
  <c r="Z45" i="6"/>
  <c r="Z87" i="6" s="1"/>
  <c r="X45" i="6"/>
  <c r="W45" i="6"/>
  <c r="V45" i="6"/>
  <c r="T45" i="6"/>
  <c r="T87" i="6" s="1"/>
  <c r="S45" i="6"/>
  <c r="R45" i="6"/>
  <c r="R87" i="6" s="1"/>
  <c r="Q45" i="6"/>
  <c r="Q87" i="6" s="1"/>
  <c r="J45" i="6"/>
  <c r="G45" i="6"/>
  <c r="AA44" i="6"/>
  <c r="Z44" i="6"/>
  <c r="X44" i="6"/>
  <c r="W44" i="6"/>
  <c r="V44" i="6"/>
  <c r="T44" i="6"/>
  <c r="S44" i="6"/>
  <c r="M44" i="6" s="1"/>
  <c r="R44" i="6"/>
  <c r="Q44" i="6"/>
  <c r="J44" i="6"/>
  <c r="G44" i="6"/>
  <c r="AA43" i="6"/>
  <c r="Z43" i="6"/>
  <c r="Z86" i="6" s="1"/>
  <c r="X43" i="6"/>
  <c r="W43" i="6"/>
  <c r="V43" i="6"/>
  <c r="T43" i="6"/>
  <c r="T86" i="6" s="1"/>
  <c r="S43" i="6"/>
  <c r="R43" i="6"/>
  <c r="R86" i="6" s="1"/>
  <c r="Q43" i="6"/>
  <c r="Q86" i="6" s="1"/>
  <c r="J43" i="6"/>
  <c r="G43" i="6"/>
  <c r="AA42" i="6"/>
  <c r="Z42" i="6"/>
  <c r="X42" i="6"/>
  <c r="W42" i="6"/>
  <c r="V42" i="6"/>
  <c r="T42" i="6"/>
  <c r="S42" i="6"/>
  <c r="M42" i="6" s="1"/>
  <c r="R42" i="6"/>
  <c r="Q42" i="6"/>
  <c r="J42" i="6"/>
  <c r="G42" i="6"/>
  <c r="AA41" i="6"/>
  <c r="Z41" i="6"/>
  <c r="X41" i="6"/>
  <c r="W41" i="6"/>
  <c r="V41" i="6"/>
  <c r="T41" i="6"/>
  <c r="S41" i="6"/>
  <c r="M41" i="6" s="1"/>
  <c r="R41" i="6"/>
  <c r="Q41" i="6"/>
  <c r="J41" i="6"/>
  <c r="G41" i="6"/>
  <c r="AA40" i="6"/>
  <c r="Z40" i="6"/>
  <c r="X40" i="6"/>
  <c r="W40" i="6"/>
  <c r="V40" i="6"/>
  <c r="T40" i="6"/>
  <c r="S40" i="6"/>
  <c r="M40" i="6" s="1"/>
  <c r="R40" i="6"/>
  <c r="Q40" i="6"/>
  <c r="J40" i="6"/>
  <c r="G40" i="6"/>
  <c r="AA39" i="6"/>
  <c r="Z39" i="6"/>
  <c r="X39" i="6"/>
  <c r="W39" i="6"/>
  <c r="V39" i="6"/>
  <c r="T39" i="6"/>
  <c r="S39" i="6"/>
  <c r="M39" i="6" s="1"/>
  <c r="R39" i="6"/>
  <c r="Q39" i="6"/>
  <c r="J39" i="6"/>
  <c r="G39" i="6"/>
  <c r="AA38" i="6"/>
  <c r="Z38" i="6"/>
  <c r="X38" i="6"/>
  <c r="W38" i="6"/>
  <c r="V38" i="6"/>
  <c r="T38" i="6"/>
  <c r="S38" i="6"/>
  <c r="M38" i="6" s="1"/>
  <c r="R38" i="6"/>
  <c r="Q38" i="6"/>
  <c r="J38" i="6"/>
  <c r="G38" i="6"/>
  <c r="AA37" i="6"/>
  <c r="Z37" i="6"/>
  <c r="X37" i="6"/>
  <c r="W37" i="6"/>
  <c r="V37" i="6"/>
  <c r="T37" i="6"/>
  <c r="S37" i="6"/>
  <c r="M37" i="6" s="1"/>
  <c r="R37" i="6"/>
  <c r="Q37" i="6"/>
  <c r="J37" i="6"/>
  <c r="G37" i="6"/>
  <c r="AA36" i="6"/>
  <c r="Z36" i="6"/>
  <c r="X36" i="6"/>
  <c r="X63" i="6" s="1"/>
  <c r="Z32" i="5" s="1"/>
  <c r="Z35" i="5" s="1"/>
  <c r="W36" i="6"/>
  <c r="W63" i="6" s="1"/>
  <c r="Y32" i="5" s="1"/>
  <c r="Y35" i="5" s="1"/>
  <c r="V36" i="6"/>
  <c r="V63" i="6" s="1"/>
  <c r="X32" i="5" s="1"/>
  <c r="X35" i="5" s="1"/>
  <c r="T36" i="6"/>
  <c r="S36" i="6"/>
  <c r="R36" i="6"/>
  <c r="Q36" i="6"/>
  <c r="J36" i="6"/>
  <c r="G36" i="6"/>
  <c r="AA32" i="6"/>
  <c r="Z32" i="6"/>
  <c r="X32" i="6"/>
  <c r="W32" i="6"/>
  <c r="V32" i="6"/>
  <c r="T32" i="6"/>
  <c r="S32" i="6"/>
  <c r="R32" i="6"/>
  <c r="Q32" i="6"/>
  <c r="J32" i="6"/>
  <c r="G32" i="6"/>
  <c r="AA31" i="6"/>
  <c r="AA33" i="6" s="1"/>
  <c r="Z31" i="6"/>
  <c r="X31" i="6"/>
  <c r="X33" i="6" s="1"/>
  <c r="W31" i="6"/>
  <c r="W33" i="6" s="1"/>
  <c r="V31" i="6"/>
  <c r="V33" i="6" s="1"/>
  <c r="T31" i="6"/>
  <c r="S31" i="6"/>
  <c r="R31" i="6"/>
  <c r="Q31" i="6"/>
  <c r="J31" i="6"/>
  <c r="G31" i="6"/>
  <c r="AA27" i="6"/>
  <c r="Z27" i="6"/>
  <c r="X27" i="6"/>
  <c r="Z15" i="5" s="1"/>
  <c r="W27" i="6"/>
  <c r="Y15" i="5" s="1"/>
  <c r="V27" i="6"/>
  <c r="X15" i="5" s="1"/>
  <c r="T27" i="6"/>
  <c r="S27" i="6"/>
  <c r="R27" i="6"/>
  <c r="Q27" i="6"/>
  <c r="J27" i="6"/>
  <c r="G27" i="6"/>
  <c r="N25" i="6"/>
  <c r="M25" i="6"/>
  <c r="L25" i="6"/>
  <c r="F25" i="6"/>
  <c r="E25" i="6"/>
  <c r="D25" i="6"/>
  <c r="C25" i="6"/>
  <c r="B25" i="6"/>
  <c r="A25" i="6"/>
  <c r="AA23" i="6"/>
  <c r="Z23" i="6"/>
  <c r="X23" i="6"/>
  <c r="W23" i="6"/>
  <c r="V23" i="6"/>
  <c r="T23" i="6"/>
  <c r="S23" i="6"/>
  <c r="R23" i="6"/>
  <c r="Q23" i="6"/>
  <c r="J23" i="6"/>
  <c r="G23" i="6"/>
  <c r="AA22" i="6"/>
  <c r="Z22" i="6"/>
  <c r="X22" i="6"/>
  <c r="W22" i="6"/>
  <c r="V22" i="6"/>
  <c r="T22" i="6"/>
  <c r="S22" i="6"/>
  <c r="R22" i="6"/>
  <c r="Q22" i="6"/>
  <c r="J22" i="6"/>
  <c r="G22" i="6"/>
  <c r="AA20" i="6"/>
  <c r="Z20" i="6"/>
  <c r="X20" i="6"/>
  <c r="W20" i="6"/>
  <c r="V20" i="6"/>
  <c r="T20" i="6"/>
  <c r="S20" i="6"/>
  <c r="R20" i="6"/>
  <c r="Q20" i="6"/>
  <c r="J20" i="6"/>
  <c r="G20" i="6"/>
  <c r="AA19" i="6"/>
  <c r="Z19" i="6"/>
  <c r="X19" i="6"/>
  <c r="W19" i="6"/>
  <c r="V19" i="6"/>
  <c r="T19" i="6"/>
  <c r="S19" i="6"/>
  <c r="R19" i="6"/>
  <c r="Q19" i="6"/>
  <c r="J19" i="6"/>
  <c r="G19" i="6"/>
  <c r="AA18" i="6"/>
  <c r="Z18" i="6"/>
  <c r="X18" i="6"/>
  <c r="W18" i="6"/>
  <c r="V18" i="6"/>
  <c r="T18" i="6"/>
  <c r="S18" i="6"/>
  <c r="R18" i="6"/>
  <c r="Q18" i="6"/>
  <c r="J18" i="6"/>
  <c r="G18" i="6"/>
  <c r="AA17" i="6"/>
  <c r="Z17" i="6"/>
  <c r="X17" i="6"/>
  <c r="W17" i="6"/>
  <c r="V17" i="6"/>
  <c r="T17" i="6"/>
  <c r="S17" i="6"/>
  <c r="R17" i="6"/>
  <c r="Q17" i="6"/>
  <c r="J17" i="6"/>
  <c r="G17" i="6"/>
  <c r="AA16" i="6"/>
  <c r="Z16" i="6"/>
  <c r="X16" i="6"/>
  <c r="W16" i="6"/>
  <c r="V16" i="6"/>
  <c r="T16" i="6"/>
  <c r="S16" i="6"/>
  <c r="R16" i="6"/>
  <c r="Q16" i="6"/>
  <c r="J16" i="6"/>
  <c r="G16" i="6"/>
  <c r="AA15" i="6"/>
  <c r="Z15" i="6"/>
  <c r="X15" i="6"/>
  <c r="W15" i="6"/>
  <c r="V15" i="6"/>
  <c r="T15" i="6"/>
  <c r="S15" i="6"/>
  <c r="R15" i="6"/>
  <c r="Q15" i="6"/>
  <c r="J15" i="6"/>
  <c r="G15" i="6"/>
  <c r="AA14" i="6"/>
  <c r="Z14" i="6"/>
  <c r="X14" i="6"/>
  <c r="W14" i="6"/>
  <c r="V14" i="6"/>
  <c r="T14" i="6"/>
  <c r="S14" i="6"/>
  <c r="R14" i="6"/>
  <c r="Q14" i="6"/>
  <c r="J14" i="6"/>
  <c r="G14" i="6"/>
  <c r="AA13" i="6"/>
  <c r="Z13" i="6"/>
  <c r="X13" i="6"/>
  <c r="W13" i="6"/>
  <c r="V13" i="6"/>
  <c r="T13" i="6"/>
  <c r="S13" i="6"/>
  <c r="R13" i="6"/>
  <c r="Q13" i="6"/>
  <c r="J13" i="6"/>
  <c r="G13" i="6"/>
  <c r="AA12" i="6"/>
  <c r="Z12" i="6"/>
  <c r="X12" i="6"/>
  <c r="W12" i="6"/>
  <c r="V12" i="6"/>
  <c r="T12" i="6"/>
  <c r="S12" i="6"/>
  <c r="R12" i="6"/>
  <c r="Q12" i="6"/>
  <c r="J12" i="6"/>
  <c r="G12" i="6"/>
  <c r="AA11" i="6"/>
  <c r="Z11" i="6"/>
  <c r="X11" i="6"/>
  <c r="W11" i="6"/>
  <c r="V11" i="6"/>
  <c r="T11" i="6"/>
  <c r="S11" i="6"/>
  <c r="R11" i="6"/>
  <c r="Q11" i="6"/>
  <c r="J11" i="6"/>
  <c r="G11" i="6"/>
  <c r="AA10" i="6"/>
  <c r="AA21" i="6" s="1"/>
  <c r="AA24" i="6" s="1"/>
  <c r="AA26" i="6" s="1"/>
  <c r="Z10" i="6"/>
  <c r="X10" i="6"/>
  <c r="X21" i="6" s="1"/>
  <c r="X24" i="6" s="1"/>
  <c r="X26" i="6" s="1"/>
  <c r="W10" i="6"/>
  <c r="W21" i="6" s="1"/>
  <c r="W24" i="6" s="1"/>
  <c r="W26" i="6" s="1"/>
  <c r="V10" i="6"/>
  <c r="V21" i="6" s="1"/>
  <c r="V24" i="6" s="1"/>
  <c r="V26" i="6" s="1"/>
  <c r="T10" i="6"/>
  <c r="S10" i="6"/>
  <c r="R10" i="6"/>
  <c r="Q10" i="6"/>
  <c r="J10" i="6"/>
  <c r="G10" i="6"/>
  <c r="P3" i="6"/>
  <c r="A2" i="6"/>
  <c r="Q168" i="5"/>
  <c r="Q167" i="5"/>
  <c r="Q166" i="5"/>
  <c r="Q165" i="5"/>
  <c r="Q164" i="5"/>
  <c r="Q163" i="5"/>
  <c r="Q159" i="5"/>
  <c r="Q158" i="5"/>
  <c r="Q157" i="5"/>
  <c r="Q156" i="5"/>
  <c r="Q155" i="5"/>
  <c r="Q146" i="5"/>
  <c r="Q145" i="5"/>
  <c r="Q144" i="5"/>
  <c r="Q143" i="5"/>
  <c r="Q138" i="5"/>
  <c r="Q137" i="5"/>
  <c r="Q136" i="5"/>
  <c r="Q134" i="5"/>
  <c r="Q133" i="5"/>
  <c r="Q132" i="5"/>
  <c r="Q131" i="5"/>
  <c r="Q127" i="5"/>
  <c r="L84" i="5"/>
  <c r="E84" i="5"/>
  <c r="C84" i="5"/>
  <c r="L83" i="5"/>
  <c r="E83" i="5"/>
  <c r="C83" i="5"/>
  <c r="X79" i="5"/>
  <c r="Z77" i="6" s="1"/>
  <c r="T79" i="5"/>
  <c r="R77" i="6" s="1"/>
  <c r="L79" i="5"/>
  <c r="A79" i="5"/>
  <c r="L76" i="5"/>
  <c r="E76" i="5"/>
  <c r="C76" i="5"/>
  <c r="V75" i="5"/>
  <c r="U75" i="5"/>
  <c r="S75" i="5"/>
  <c r="L74" i="5"/>
  <c r="E74" i="5"/>
  <c r="T73" i="5"/>
  <c r="A73" i="5"/>
  <c r="P66" i="5"/>
  <c r="N66" i="5"/>
  <c r="E66" i="5"/>
  <c r="C66" i="5"/>
  <c r="P65" i="5"/>
  <c r="N65" i="5"/>
  <c r="E65" i="5"/>
  <c r="C65" i="5"/>
  <c r="P57" i="5"/>
  <c r="N57" i="5"/>
  <c r="E57" i="5"/>
  <c r="C57" i="5"/>
  <c r="J3" i="5"/>
  <c r="Q1" i="5"/>
  <c r="J1" i="5"/>
  <c r="L25" i="4"/>
  <c r="T19" i="4"/>
  <c r="O18" i="4"/>
  <c r="L18" i="4"/>
  <c r="I18" i="4"/>
  <c r="O17" i="4"/>
  <c r="L17" i="4"/>
  <c r="L16" i="4"/>
  <c r="K13" i="4"/>
  <c r="L13" i="4" s="1"/>
  <c r="I11" i="4"/>
  <c r="F127" i="34" l="1"/>
  <c r="E64" i="32"/>
  <c r="D124" i="34"/>
  <c r="F123" i="34" s="1"/>
  <c r="F122" i="34"/>
  <c r="F124" i="34" s="1"/>
  <c r="D66" i="34"/>
  <c r="E60" i="32" s="1"/>
  <c r="G60" i="32" s="1"/>
  <c r="F54" i="34"/>
  <c r="F66" i="34" s="1"/>
  <c r="D51" i="34"/>
  <c r="E59" i="32" s="1"/>
  <c r="F35" i="34"/>
  <c r="F51" i="34" s="1"/>
  <c r="F9" i="34"/>
  <c r="F32" i="34" s="1"/>
  <c r="D32" i="34"/>
  <c r="E56" i="32" s="1"/>
  <c r="G56" i="32" s="1"/>
  <c r="F134" i="33"/>
  <c r="F143" i="33" s="1"/>
  <c r="D143" i="33"/>
  <c r="E40" i="32" s="1"/>
  <c r="G40" i="32" s="1"/>
  <c r="D123" i="33"/>
  <c r="D125" i="33" s="1"/>
  <c r="E10" i="32" s="1"/>
  <c r="G10" i="32" s="1"/>
  <c r="F117" i="33"/>
  <c r="F123" i="33" s="1"/>
  <c r="F125" i="33" s="1"/>
  <c r="I112" i="33"/>
  <c r="F112" i="33"/>
  <c r="I111" i="33"/>
  <c r="F111" i="33"/>
  <c r="F110" i="33"/>
  <c r="I110" i="33"/>
  <c r="F109" i="33"/>
  <c r="I109" i="33"/>
  <c r="I108" i="33"/>
  <c r="F108" i="33"/>
  <c r="I107" i="33"/>
  <c r="F107" i="33"/>
  <c r="I106" i="33"/>
  <c r="F106" i="33"/>
  <c r="I105" i="33"/>
  <c r="F105" i="33"/>
  <c r="I104" i="33"/>
  <c r="F104" i="33"/>
  <c r="I103" i="33"/>
  <c r="F103" i="33"/>
  <c r="I102" i="33"/>
  <c r="F102" i="33"/>
  <c r="I101" i="33"/>
  <c r="F101" i="33"/>
  <c r="I100" i="33"/>
  <c r="F100" i="33"/>
  <c r="I99" i="33"/>
  <c r="F99" i="33"/>
  <c r="I98" i="33"/>
  <c r="F98" i="33"/>
  <c r="I97" i="33"/>
  <c r="F97" i="33"/>
  <c r="F96" i="33"/>
  <c r="I96" i="33"/>
  <c r="F95" i="33"/>
  <c r="I95" i="33"/>
  <c r="I94" i="33"/>
  <c r="F94" i="33"/>
  <c r="F93" i="33"/>
  <c r="D114" i="33"/>
  <c r="E31" i="32" s="1"/>
  <c r="G31" i="32" s="1"/>
  <c r="F92" i="33"/>
  <c r="F114" i="33" s="1"/>
  <c r="E36" i="32"/>
  <c r="G36" i="32" s="1"/>
  <c r="D89" i="33"/>
  <c r="E24" i="32" s="1"/>
  <c r="G24" i="32" s="1"/>
  <c r="F80" i="33"/>
  <c r="F89" i="33" s="1"/>
  <c r="F70" i="33"/>
  <c r="F77" i="33" s="1"/>
  <c r="D77" i="33"/>
  <c r="E23" i="32" s="1"/>
  <c r="F54" i="33"/>
  <c r="E20" i="32"/>
  <c r="G20" i="32" s="1"/>
  <c r="F52" i="33"/>
  <c r="E19" i="32"/>
  <c r="G19" i="32" s="1"/>
  <c r="F48" i="33"/>
  <c r="E18" i="32"/>
  <c r="G18" i="32" s="1"/>
  <c r="E67" i="33"/>
  <c r="F17" i="32"/>
  <c r="F21" i="32" s="1"/>
  <c r="D67" i="33"/>
  <c r="E17" i="32"/>
  <c r="F45" i="33"/>
  <c r="F67" i="33" s="1"/>
  <c r="F31" i="33"/>
  <c r="F38" i="33" s="1"/>
  <c r="D38" i="33"/>
  <c r="E39" i="33"/>
  <c r="E42" i="33"/>
  <c r="F13" i="32" s="1"/>
  <c r="F15" i="32" s="1"/>
  <c r="F27" i="32" s="1"/>
  <c r="F44" i="32" s="1"/>
  <c r="F25" i="33"/>
  <c r="F30" i="33" s="1"/>
  <c r="D30" i="33"/>
  <c r="F9" i="33"/>
  <c r="F22" i="33" s="1"/>
  <c r="D22" i="33"/>
  <c r="E9" i="32" s="1"/>
  <c r="G9" i="32" s="1"/>
  <c r="E77" i="32"/>
  <c r="G71" i="32"/>
  <c r="G54" i="32"/>
  <c r="E57" i="32"/>
  <c r="E43" i="32"/>
  <c r="G39" i="32"/>
  <c r="E33" i="32"/>
  <c r="G30" i="32"/>
  <c r="E11" i="32"/>
  <c r="G8" i="32"/>
  <c r="L1" i="34"/>
  <c r="L1" i="33"/>
  <c r="E85" i="32"/>
  <c r="F85" i="32"/>
  <c r="F86" i="32" s="1"/>
  <c r="F88" i="32" s="1"/>
  <c r="F89" i="32" s="1"/>
  <c r="F90" i="32" s="1"/>
  <c r="AA11" i="31"/>
  <c r="AA15" i="31" s="1"/>
  <c r="Z11" i="31"/>
  <c r="Z15" i="31" s="1"/>
  <c r="Y11" i="31"/>
  <c r="Y15" i="31" s="1"/>
  <c r="T11" i="31"/>
  <c r="T15" i="31" s="1"/>
  <c r="R11" i="31"/>
  <c r="R15" i="31" s="1"/>
  <c r="L11" i="31"/>
  <c r="A11" i="31"/>
  <c r="L58" i="5"/>
  <c r="N15" i="28"/>
  <c r="O15" i="28"/>
  <c r="P15" i="28"/>
  <c r="Q15" i="28" s="1"/>
  <c r="A58" i="5"/>
  <c r="F15" i="28"/>
  <c r="G15" i="28" s="1"/>
  <c r="C15" i="28"/>
  <c r="D15" i="28" s="1"/>
  <c r="A15" i="28"/>
  <c r="B15" i="28" s="1"/>
  <c r="L64" i="5"/>
  <c r="Q14" i="28"/>
  <c r="P14" i="28"/>
  <c r="O14" i="28"/>
  <c r="N14" i="28"/>
  <c r="A64" i="5"/>
  <c r="C14" i="28"/>
  <c r="G14" i="28"/>
  <c r="F14" i="28"/>
  <c r="D14" i="28"/>
  <c r="B14" i="28"/>
  <c r="A14" i="28"/>
  <c r="L59" i="5"/>
  <c r="Q13" i="28"/>
  <c r="P13" i="28"/>
  <c r="O13" i="28"/>
  <c r="N13" i="28"/>
  <c r="G13" i="28"/>
  <c r="F13" i="28"/>
  <c r="D13" i="28"/>
  <c r="C13" i="28"/>
  <c r="B13" i="28"/>
  <c r="A13" i="28"/>
  <c r="A59" i="5"/>
  <c r="O12" i="28"/>
  <c r="N12" i="28"/>
  <c r="Q12" i="28"/>
  <c r="P12" i="28"/>
  <c r="G12" i="28"/>
  <c r="F12" i="28"/>
  <c r="D12" i="28"/>
  <c r="C12" i="28"/>
  <c r="A12" i="28"/>
  <c r="B12" i="28"/>
  <c r="Z16" i="28"/>
  <c r="Z60" i="5"/>
  <c r="Y60" i="5"/>
  <c r="Y16" i="28"/>
  <c r="X16" i="28"/>
  <c r="X60" i="5"/>
  <c r="V16" i="28"/>
  <c r="V60" i="5"/>
  <c r="U16" i="28"/>
  <c r="U60" i="5"/>
  <c r="T16" i="28"/>
  <c r="T60" i="5"/>
  <c r="S60" i="5"/>
  <c r="S16" i="28"/>
  <c r="P11" i="28"/>
  <c r="N11" i="28"/>
  <c r="L60" i="5"/>
  <c r="L16" i="28"/>
  <c r="F11" i="28"/>
  <c r="I16" i="28"/>
  <c r="A60" i="5"/>
  <c r="A11" i="28"/>
  <c r="A16" i="28" s="1"/>
  <c r="B11" i="28"/>
  <c r="C11" i="28"/>
  <c r="P9" i="28"/>
  <c r="Q9" i="28"/>
  <c r="N9" i="28"/>
  <c r="O9" i="28" s="1"/>
  <c r="L56" i="5"/>
  <c r="M9" i="28"/>
  <c r="A9" i="28"/>
  <c r="B9" i="28"/>
  <c r="C9" i="28"/>
  <c r="D9" i="28"/>
  <c r="F9" i="28"/>
  <c r="G9" i="28"/>
  <c r="A56" i="5"/>
  <c r="P76" i="27"/>
  <c r="N76" i="27"/>
  <c r="H82" i="27"/>
  <c r="P66" i="27"/>
  <c r="Q66" i="27"/>
  <c r="N66" i="27"/>
  <c r="O66" i="27"/>
  <c r="B66" i="27"/>
  <c r="A66" i="27"/>
  <c r="C66" i="27"/>
  <c r="D66" i="27"/>
  <c r="F66" i="27"/>
  <c r="G66" i="27"/>
  <c r="N65" i="27"/>
  <c r="P65" i="27"/>
  <c r="Q65" i="27" s="1"/>
  <c r="O65" i="27"/>
  <c r="C65" i="27"/>
  <c r="D65" i="27"/>
  <c r="F65" i="27"/>
  <c r="G65" i="27" s="1"/>
  <c r="A65" i="27"/>
  <c r="B65" i="27" s="1"/>
  <c r="N64" i="27"/>
  <c r="O64" i="27" s="1"/>
  <c r="P64" i="27"/>
  <c r="Q64" i="27" s="1"/>
  <c r="A64" i="27"/>
  <c r="B64" i="27"/>
  <c r="C64" i="27"/>
  <c r="D64" i="27"/>
  <c r="F64" i="27"/>
  <c r="G64" i="27"/>
  <c r="P63" i="27"/>
  <c r="Q63" i="27" s="1"/>
  <c r="N63" i="27"/>
  <c r="O63" i="27" s="1"/>
  <c r="G63" i="27"/>
  <c r="F63" i="27"/>
  <c r="D63" i="27"/>
  <c r="C63" i="27"/>
  <c r="B63" i="27"/>
  <c r="A63" i="27"/>
  <c r="N62" i="27"/>
  <c r="O62" i="27" s="1"/>
  <c r="P62" i="27"/>
  <c r="Q62" i="27" s="1"/>
  <c r="G62" i="27"/>
  <c r="C62" i="27"/>
  <c r="A62" i="27"/>
  <c r="B62" i="27"/>
  <c r="D62" i="27"/>
  <c r="F62" i="27"/>
  <c r="P61" i="27"/>
  <c r="N61" i="27"/>
  <c r="O61" i="27" s="1"/>
  <c r="Q61" i="27"/>
  <c r="F61" i="27"/>
  <c r="G61" i="27" s="1"/>
  <c r="C61" i="27"/>
  <c r="D61" i="27" s="1"/>
  <c r="A61" i="27"/>
  <c r="B61" i="27" s="1"/>
  <c r="P60" i="27"/>
  <c r="N60" i="27"/>
  <c r="O60" i="27"/>
  <c r="Q60" i="27"/>
  <c r="A60" i="27"/>
  <c r="B60" i="27"/>
  <c r="C60" i="27"/>
  <c r="D60" i="27"/>
  <c r="F60" i="27"/>
  <c r="G60" i="27" s="1"/>
  <c r="N59" i="27"/>
  <c r="P59" i="27"/>
  <c r="Q59" i="27" s="1"/>
  <c r="O59" i="27"/>
  <c r="F59" i="27"/>
  <c r="G59" i="27" s="1"/>
  <c r="C59" i="27"/>
  <c r="D59" i="27" s="1"/>
  <c r="A59" i="27"/>
  <c r="B59" i="27" s="1"/>
  <c r="P58" i="27"/>
  <c r="Q58" i="27"/>
  <c r="N58" i="27"/>
  <c r="O58" i="27"/>
  <c r="C58" i="27"/>
  <c r="A58" i="27"/>
  <c r="B58" i="27"/>
  <c r="D58" i="27"/>
  <c r="F58" i="27"/>
  <c r="G58" i="27"/>
  <c r="N57" i="27"/>
  <c r="O57" i="27"/>
  <c r="P57" i="27"/>
  <c r="Q57" i="27"/>
  <c r="A57" i="27"/>
  <c r="B57" i="27" s="1"/>
  <c r="C57" i="27"/>
  <c r="D57" i="27"/>
  <c r="F57" i="27"/>
  <c r="G57" i="27" s="1"/>
  <c r="N56" i="27"/>
  <c r="O56" i="27"/>
  <c r="P56" i="27"/>
  <c r="Q56" i="27"/>
  <c r="C56" i="27"/>
  <c r="B56" i="27"/>
  <c r="A56" i="27"/>
  <c r="D56" i="27"/>
  <c r="G56" i="27"/>
  <c r="F56" i="27"/>
  <c r="P55" i="27"/>
  <c r="Q55" i="27" s="1"/>
  <c r="N55" i="27"/>
  <c r="O55" i="27" s="1"/>
  <c r="C55" i="27"/>
  <c r="B55" i="27"/>
  <c r="A55" i="27"/>
  <c r="D55" i="27"/>
  <c r="F55" i="27"/>
  <c r="G55" i="27"/>
  <c r="P54" i="27"/>
  <c r="Q54" i="27" s="1"/>
  <c r="N54" i="27"/>
  <c r="O54" i="27" s="1"/>
  <c r="G54" i="27"/>
  <c r="A54" i="27"/>
  <c r="D54" i="27"/>
  <c r="C54" i="27"/>
  <c r="B54" i="27"/>
  <c r="F54" i="27"/>
  <c r="N53" i="27"/>
  <c r="O53" i="27" s="1"/>
  <c r="P53" i="27"/>
  <c r="Q53" i="27" s="1"/>
  <c r="A53" i="27"/>
  <c r="B53" i="27"/>
  <c r="C53" i="27"/>
  <c r="G53" i="27"/>
  <c r="F53" i="27"/>
  <c r="D53" i="27"/>
  <c r="L85" i="22"/>
  <c r="N52" i="27"/>
  <c r="N85" i="22" s="1"/>
  <c r="O52" i="27"/>
  <c r="P52" i="27"/>
  <c r="P85" i="22" s="1"/>
  <c r="Q52" i="27"/>
  <c r="I85" i="22"/>
  <c r="C52" i="27"/>
  <c r="A52" i="27"/>
  <c r="F52" i="27"/>
  <c r="F85" i="22" s="1"/>
  <c r="G52" i="27"/>
  <c r="N51" i="27"/>
  <c r="N89" i="22" s="1"/>
  <c r="P51" i="27"/>
  <c r="O51" i="27"/>
  <c r="L89" i="22"/>
  <c r="I89" i="22"/>
  <c r="C51" i="27"/>
  <c r="A51" i="27"/>
  <c r="F51" i="27"/>
  <c r="L88" i="22"/>
  <c r="L90" i="22" s="1"/>
  <c r="J72" i="13" s="1"/>
  <c r="P50" i="27"/>
  <c r="N50" i="27"/>
  <c r="C50" i="27"/>
  <c r="C88" i="22" s="1"/>
  <c r="C90" i="22" s="1"/>
  <c r="C72" i="13" s="1"/>
  <c r="D50" i="27"/>
  <c r="I88" i="22"/>
  <c r="I90" i="22" s="1"/>
  <c r="G72" i="13" s="1"/>
  <c r="A50" i="27"/>
  <c r="F50" i="27"/>
  <c r="P49" i="27"/>
  <c r="Q49" i="27" s="1"/>
  <c r="N49" i="27"/>
  <c r="O49" i="27" s="1"/>
  <c r="G49" i="27"/>
  <c r="F49" i="27"/>
  <c r="A49" i="27"/>
  <c r="D49" i="27"/>
  <c r="C49" i="27"/>
  <c r="B49" i="27"/>
  <c r="P48" i="27"/>
  <c r="Q48" i="27"/>
  <c r="N48" i="27"/>
  <c r="O48" i="27" s="1"/>
  <c r="A48" i="27"/>
  <c r="B48" i="27"/>
  <c r="C48" i="27"/>
  <c r="F48" i="27"/>
  <c r="D48" i="27"/>
  <c r="G48" i="27"/>
  <c r="N47" i="27"/>
  <c r="O47" i="27"/>
  <c r="P47" i="27"/>
  <c r="Q47" i="27"/>
  <c r="C47" i="27"/>
  <c r="A47" i="27"/>
  <c r="B47" i="27"/>
  <c r="G47" i="27"/>
  <c r="F47" i="27"/>
  <c r="D47" i="27"/>
  <c r="L84" i="22"/>
  <c r="L86" i="22" s="1"/>
  <c r="J67" i="6" s="1"/>
  <c r="P46" i="27"/>
  <c r="N46" i="27"/>
  <c r="I84" i="22"/>
  <c r="I86" i="22" s="1"/>
  <c r="G67" i="6" s="1"/>
  <c r="A46" i="27"/>
  <c r="A84" i="22" s="1"/>
  <c r="A86" i="22" s="1"/>
  <c r="A67" i="6" s="1"/>
  <c r="B46" i="27"/>
  <c r="C46" i="27"/>
  <c r="C84" i="22" s="1"/>
  <c r="C86" i="22" s="1"/>
  <c r="C67" i="6" s="1"/>
  <c r="D46" i="27"/>
  <c r="F46" i="27"/>
  <c r="P45" i="27"/>
  <c r="Q45" i="27"/>
  <c r="N45" i="27"/>
  <c r="O45" i="27" s="1"/>
  <c r="A45" i="27"/>
  <c r="B45" i="27"/>
  <c r="C45" i="27"/>
  <c r="D45" i="27" s="1"/>
  <c r="F45" i="27"/>
  <c r="G45" i="27" s="1"/>
  <c r="N44" i="27"/>
  <c r="O44" i="27"/>
  <c r="P44" i="27"/>
  <c r="Q44" i="27"/>
  <c r="F44" i="27"/>
  <c r="G44" i="27" s="1"/>
  <c r="A44" i="27"/>
  <c r="B44" i="27"/>
  <c r="C44" i="27"/>
  <c r="D44" i="27"/>
  <c r="P43" i="27"/>
  <c r="Q43" i="27" s="1"/>
  <c r="N43" i="27"/>
  <c r="O43" i="27" s="1"/>
  <c r="F43" i="27"/>
  <c r="G43" i="27" s="1"/>
  <c r="A43" i="27"/>
  <c r="B43" i="27"/>
  <c r="C43" i="27"/>
  <c r="D43" i="27" s="1"/>
  <c r="N42" i="27"/>
  <c r="P42" i="27"/>
  <c r="O42" i="27"/>
  <c r="Q42" i="27"/>
  <c r="F42" i="27"/>
  <c r="G42" i="27"/>
  <c r="A42" i="27"/>
  <c r="B42" i="27"/>
  <c r="C42" i="27"/>
  <c r="D42" i="27" s="1"/>
  <c r="N41" i="27"/>
  <c r="O41" i="27"/>
  <c r="P41" i="27"/>
  <c r="Q41" i="27"/>
  <c r="A41" i="27"/>
  <c r="B41" i="27"/>
  <c r="F41" i="27"/>
  <c r="G41" i="27" s="1"/>
  <c r="C41" i="27"/>
  <c r="D41" i="27" s="1"/>
  <c r="N40" i="27"/>
  <c r="P40" i="27"/>
  <c r="Q40" i="27" s="1"/>
  <c r="O40" i="27"/>
  <c r="G40" i="27"/>
  <c r="B40" i="27"/>
  <c r="A40" i="27"/>
  <c r="C40" i="27"/>
  <c r="D40" i="27"/>
  <c r="F40" i="27"/>
  <c r="O39" i="27"/>
  <c r="N39" i="27"/>
  <c r="Q39" i="27"/>
  <c r="P39" i="27"/>
  <c r="G39" i="27"/>
  <c r="D39" i="27"/>
  <c r="F39" i="27"/>
  <c r="C39" i="27"/>
  <c r="B39" i="27"/>
  <c r="A39" i="27"/>
  <c r="Q38" i="27"/>
  <c r="P38" i="27"/>
  <c r="O38" i="27"/>
  <c r="N38" i="27"/>
  <c r="B38" i="27"/>
  <c r="A38" i="27"/>
  <c r="G38" i="27"/>
  <c r="F38" i="27"/>
  <c r="D38" i="27"/>
  <c r="C38" i="27"/>
  <c r="N37" i="27"/>
  <c r="O37" i="27"/>
  <c r="P37" i="27"/>
  <c r="Q37" i="27"/>
  <c r="F37" i="27"/>
  <c r="G37" i="27"/>
  <c r="A37" i="27"/>
  <c r="B37" i="27"/>
  <c r="D37" i="27"/>
  <c r="C37" i="27"/>
  <c r="P36" i="27"/>
  <c r="Q36" i="27"/>
  <c r="N36" i="27"/>
  <c r="O36" i="27"/>
  <c r="A36" i="27"/>
  <c r="B36" i="27"/>
  <c r="C36" i="27"/>
  <c r="D36" i="27"/>
  <c r="F36" i="27"/>
  <c r="G36" i="27" s="1"/>
  <c r="N35" i="27"/>
  <c r="P35" i="27"/>
  <c r="Q35" i="27" s="1"/>
  <c r="O35" i="27"/>
  <c r="A35" i="27"/>
  <c r="C35" i="27"/>
  <c r="D35" i="27"/>
  <c r="F35" i="27"/>
  <c r="G35" i="27"/>
  <c r="B35" i="27"/>
  <c r="P34" i="27"/>
  <c r="Q34" i="27" s="1"/>
  <c r="N34" i="27"/>
  <c r="O34" i="27"/>
  <c r="A34" i="27"/>
  <c r="B34" i="27"/>
  <c r="C34" i="27"/>
  <c r="D34" i="27"/>
  <c r="F34" i="27"/>
  <c r="G34" i="27"/>
  <c r="N33" i="27"/>
  <c r="O33" i="27"/>
  <c r="P33" i="27"/>
  <c r="Q33" i="27"/>
  <c r="C33" i="27"/>
  <c r="A33" i="27"/>
  <c r="B33" i="27" s="1"/>
  <c r="D33" i="27"/>
  <c r="F33" i="27"/>
  <c r="G33" i="27" s="1"/>
  <c r="P32" i="27"/>
  <c r="Q32" i="27"/>
  <c r="N32" i="27"/>
  <c r="O32" i="27"/>
  <c r="A32" i="27"/>
  <c r="B32" i="27"/>
  <c r="C32" i="27"/>
  <c r="F32" i="27"/>
  <c r="G32" i="27"/>
  <c r="D32" i="27"/>
  <c r="N31" i="27"/>
  <c r="O31" i="27"/>
  <c r="P31" i="27"/>
  <c r="Q31" i="27"/>
  <c r="A31" i="27"/>
  <c r="B31" i="27"/>
  <c r="C31" i="27"/>
  <c r="D31" i="27"/>
  <c r="F31" i="27"/>
  <c r="G31" i="27"/>
  <c r="P30" i="27"/>
  <c r="N30" i="27"/>
  <c r="O30" i="27" s="1"/>
  <c r="Q30" i="27"/>
  <c r="C30" i="27"/>
  <c r="A30" i="27"/>
  <c r="B30" i="27"/>
  <c r="F30" i="27"/>
  <c r="G30" i="27"/>
  <c r="D30" i="27"/>
  <c r="V82" i="27"/>
  <c r="U82" i="27"/>
  <c r="T82" i="27"/>
  <c r="S82" i="27"/>
  <c r="N29" i="27"/>
  <c r="N67" i="27" s="1"/>
  <c r="L67" i="27"/>
  <c r="O29" i="27"/>
  <c r="P29" i="27"/>
  <c r="P67" i="27" s="1"/>
  <c r="Q29" i="27"/>
  <c r="A29" i="27"/>
  <c r="A67" i="27" s="1"/>
  <c r="B29" i="27"/>
  <c r="C29" i="27"/>
  <c r="D29" i="27"/>
  <c r="F29" i="27"/>
  <c r="F67" i="27" s="1"/>
  <c r="G29" i="27"/>
  <c r="I67" i="27"/>
  <c r="E82" i="27"/>
  <c r="E87" i="27" s="1"/>
  <c r="H71" i="27"/>
  <c r="H83" i="27"/>
  <c r="H84" i="27"/>
  <c r="P25" i="27"/>
  <c r="Q25" i="27" s="1"/>
  <c r="N25" i="27"/>
  <c r="O25" i="27" s="1"/>
  <c r="A25" i="27"/>
  <c r="B25" i="27"/>
  <c r="C25" i="27"/>
  <c r="D25" i="27" s="1"/>
  <c r="F25" i="27"/>
  <c r="G25" i="27"/>
  <c r="Z69" i="27"/>
  <c r="Z71" i="27" s="1"/>
  <c r="Z50" i="5" s="1"/>
  <c r="Y69" i="27"/>
  <c r="Y71" i="27" s="1"/>
  <c r="Y50" i="5" s="1"/>
  <c r="X69" i="27"/>
  <c r="X71" i="27" s="1"/>
  <c r="X50" i="5" s="1"/>
  <c r="V26" i="27"/>
  <c r="V80" i="27"/>
  <c r="U26" i="27"/>
  <c r="U80" i="27"/>
  <c r="U121" i="5"/>
  <c r="T26" i="27"/>
  <c r="T80" i="27"/>
  <c r="S80" i="27"/>
  <c r="S121" i="5"/>
  <c r="S26" i="27"/>
  <c r="P24" i="27"/>
  <c r="N24" i="27"/>
  <c r="L26" i="27"/>
  <c r="L121" i="5"/>
  <c r="I80" i="27"/>
  <c r="I26" i="27"/>
  <c r="A24" i="27"/>
  <c r="A26" i="27" s="1"/>
  <c r="A69" i="27" s="1"/>
  <c r="B24" i="27"/>
  <c r="F24" i="27"/>
  <c r="A121" i="5"/>
  <c r="C24" i="27"/>
  <c r="D24" i="27" s="1"/>
  <c r="E80" i="27"/>
  <c r="E85" i="27" s="1"/>
  <c r="E26" i="27"/>
  <c r="E69" i="27" s="1"/>
  <c r="O19" i="27"/>
  <c r="Q19" i="27"/>
  <c r="H77" i="27"/>
  <c r="H78" i="27"/>
  <c r="V113" i="5"/>
  <c r="V96" i="5" s="1"/>
  <c r="T113" i="5"/>
  <c r="T96" i="5" s="1"/>
  <c r="N11" i="27"/>
  <c r="O11" i="27" s="1"/>
  <c r="L93" i="22"/>
  <c r="P11" i="27"/>
  <c r="Q11" i="27" s="1"/>
  <c r="I93" i="22"/>
  <c r="A11" i="27"/>
  <c r="B11" i="27"/>
  <c r="C11" i="27"/>
  <c r="D11" i="27"/>
  <c r="F11" i="27"/>
  <c r="G11" i="27" s="1"/>
  <c r="V78" i="27"/>
  <c r="U21" i="27"/>
  <c r="U113" i="5"/>
  <c r="U96" i="5" s="1"/>
  <c r="T78" i="27"/>
  <c r="S21" i="27"/>
  <c r="S113" i="5"/>
  <c r="S96" i="5" s="1"/>
  <c r="P10" i="27"/>
  <c r="P14" i="27" s="1"/>
  <c r="P21" i="27" s="1"/>
  <c r="P93" i="22" s="1"/>
  <c r="N10" i="27"/>
  <c r="N14" i="27" s="1"/>
  <c r="N21" i="27" s="1"/>
  <c r="N93" i="22" s="1"/>
  <c r="O10" i="27"/>
  <c r="Q10" i="27"/>
  <c r="L14" i="27"/>
  <c r="A10" i="27"/>
  <c r="A14" i="27" s="1"/>
  <c r="A21" i="27" s="1"/>
  <c r="A93" i="22" s="1"/>
  <c r="C10" i="27"/>
  <c r="F10" i="27"/>
  <c r="F14" i="27" s="1"/>
  <c r="F21" i="27" s="1"/>
  <c r="F93" i="22" s="1"/>
  <c r="G10" i="27"/>
  <c r="D10" i="27"/>
  <c r="I14" i="27"/>
  <c r="B10" i="27"/>
  <c r="E78" i="27"/>
  <c r="P64" i="26"/>
  <c r="N64" i="26"/>
  <c r="H67" i="26"/>
  <c r="H68" i="26"/>
  <c r="P54" i="26"/>
  <c r="Q54" i="26"/>
  <c r="O54" i="26"/>
  <c r="N54" i="26"/>
  <c r="G54" i="26"/>
  <c r="F54" i="26"/>
  <c r="D54" i="26"/>
  <c r="C54" i="26"/>
  <c r="B54" i="26"/>
  <c r="A54" i="26"/>
  <c r="P53" i="26"/>
  <c r="N53" i="26"/>
  <c r="O53" i="26" s="1"/>
  <c r="Q53" i="26"/>
  <c r="C53" i="26"/>
  <c r="A53" i="26"/>
  <c r="B53" i="26"/>
  <c r="F53" i="26"/>
  <c r="G53" i="26" s="1"/>
  <c r="D53" i="26"/>
  <c r="Q52" i="26"/>
  <c r="N52" i="26"/>
  <c r="P52" i="26"/>
  <c r="O52" i="26"/>
  <c r="C52" i="26"/>
  <c r="G52" i="26"/>
  <c r="A52" i="26"/>
  <c r="B52" i="26"/>
  <c r="D52" i="26"/>
  <c r="F52" i="26"/>
  <c r="Q51" i="26"/>
  <c r="N51" i="26"/>
  <c r="O51" i="26"/>
  <c r="P51" i="26"/>
  <c r="B51" i="26"/>
  <c r="C51" i="26"/>
  <c r="D51" i="26"/>
  <c r="F51" i="26"/>
  <c r="G51" i="26"/>
  <c r="A51" i="26"/>
  <c r="Q50" i="26"/>
  <c r="P50" i="26"/>
  <c r="N50" i="26"/>
  <c r="O50" i="26" s="1"/>
  <c r="A50" i="26"/>
  <c r="B50" i="26" s="1"/>
  <c r="C50" i="26"/>
  <c r="D50" i="26"/>
  <c r="F50" i="26"/>
  <c r="G50" i="26"/>
  <c r="N49" i="26"/>
  <c r="O49" i="26"/>
  <c r="P49" i="26"/>
  <c r="Q49" i="26"/>
  <c r="C49" i="26"/>
  <c r="B49" i="26"/>
  <c r="A49" i="26"/>
  <c r="D49" i="26"/>
  <c r="F49" i="26"/>
  <c r="G49" i="26"/>
  <c r="P48" i="26"/>
  <c r="N48" i="26"/>
  <c r="O48" i="26"/>
  <c r="Q48" i="26"/>
  <c r="F48" i="26"/>
  <c r="G48" i="26" s="1"/>
  <c r="C48" i="26"/>
  <c r="D48" i="26" s="1"/>
  <c r="A48" i="26"/>
  <c r="B48" i="26" s="1"/>
  <c r="Q47" i="26"/>
  <c r="P47" i="26"/>
  <c r="O47" i="26"/>
  <c r="N47" i="26"/>
  <c r="G47" i="26"/>
  <c r="F47" i="26"/>
  <c r="D47" i="26"/>
  <c r="C47" i="26"/>
  <c r="B47" i="26"/>
  <c r="A47" i="26"/>
  <c r="P46" i="26"/>
  <c r="Q46" i="26" s="1"/>
  <c r="N46" i="26"/>
  <c r="O46" i="26" s="1"/>
  <c r="G46" i="26"/>
  <c r="F46" i="26"/>
  <c r="D46" i="26"/>
  <c r="C46" i="26"/>
  <c r="B46" i="26"/>
  <c r="A46" i="26"/>
  <c r="Q45" i="26"/>
  <c r="P45" i="26"/>
  <c r="O45" i="26"/>
  <c r="N45" i="26"/>
  <c r="G45" i="26"/>
  <c r="F45" i="26"/>
  <c r="D45" i="26"/>
  <c r="C45" i="26"/>
  <c r="B45" i="26"/>
  <c r="A45" i="26"/>
  <c r="P44" i="26"/>
  <c r="Q44" i="26" s="1"/>
  <c r="N44" i="26"/>
  <c r="O44" i="26" s="1"/>
  <c r="F44" i="26"/>
  <c r="G44" i="26" s="1"/>
  <c r="C44" i="26"/>
  <c r="D44" i="26" s="1"/>
  <c r="A44" i="26"/>
  <c r="B44" i="26" s="1"/>
  <c r="Q43" i="26"/>
  <c r="P43" i="26"/>
  <c r="O43" i="26"/>
  <c r="N43" i="26"/>
  <c r="G43" i="26"/>
  <c r="F43" i="26"/>
  <c r="D43" i="26"/>
  <c r="C43" i="26"/>
  <c r="B43" i="26"/>
  <c r="A43" i="26"/>
  <c r="Q42" i="26"/>
  <c r="P42" i="26"/>
  <c r="N42" i="26"/>
  <c r="O42" i="26" s="1"/>
  <c r="G42" i="26"/>
  <c r="F42" i="26"/>
  <c r="D42" i="26"/>
  <c r="C42" i="26"/>
  <c r="B42" i="26"/>
  <c r="A42" i="26"/>
  <c r="Q41" i="26"/>
  <c r="P41" i="26"/>
  <c r="O41" i="26"/>
  <c r="N41" i="26"/>
  <c r="G41" i="26"/>
  <c r="F41" i="26"/>
  <c r="D41" i="26"/>
  <c r="C41" i="26"/>
  <c r="B41" i="26"/>
  <c r="A41" i="26"/>
  <c r="Q40" i="26"/>
  <c r="P40" i="26"/>
  <c r="N40" i="26"/>
  <c r="O40" i="26" s="1"/>
  <c r="F40" i="26"/>
  <c r="G40" i="26" s="1"/>
  <c r="C40" i="26"/>
  <c r="D40" i="26" s="1"/>
  <c r="A40" i="26"/>
  <c r="B40" i="26" s="1"/>
  <c r="P39" i="26"/>
  <c r="Q39" i="26" s="1"/>
  <c r="N39" i="26"/>
  <c r="O39" i="26" s="1"/>
  <c r="F39" i="26"/>
  <c r="G39" i="26" s="1"/>
  <c r="C39" i="26"/>
  <c r="D39" i="26" s="1"/>
  <c r="A39" i="26"/>
  <c r="B39" i="26" s="1"/>
  <c r="Q38" i="26"/>
  <c r="P38" i="26"/>
  <c r="O38" i="26"/>
  <c r="N38" i="26"/>
  <c r="G38" i="26"/>
  <c r="F38" i="26"/>
  <c r="D38" i="26"/>
  <c r="C38" i="26"/>
  <c r="B38" i="26"/>
  <c r="A38" i="26"/>
  <c r="P37" i="26"/>
  <c r="Q37" i="26" s="1"/>
  <c r="N37" i="26"/>
  <c r="O37" i="26" s="1"/>
  <c r="F37" i="26"/>
  <c r="G37" i="26" s="1"/>
  <c r="C37" i="26"/>
  <c r="D37" i="26" s="1"/>
  <c r="A37" i="26"/>
  <c r="B37" i="26" s="1"/>
  <c r="P36" i="26"/>
  <c r="Q36" i="26" s="1"/>
  <c r="N36" i="26"/>
  <c r="O36" i="26" s="1"/>
  <c r="F36" i="26"/>
  <c r="G36" i="26" s="1"/>
  <c r="C36" i="26"/>
  <c r="D36" i="26" s="1"/>
  <c r="A36" i="26"/>
  <c r="B36" i="26" s="1"/>
  <c r="P35" i="26"/>
  <c r="Q35" i="26" s="1"/>
  <c r="N35" i="26"/>
  <c r="O35" i="26" s="1"/>
  <c r="G35" i="26"/>
  <c r="F35" i="26"/>
  <c r="D35" i="26"/>
  <c r="C35" i="26"/>
  <c r="B35" i="26"/>
  <c r="A35" i="26"/>
  <c r="Q34" i="26"/>
  <c r="P34" i="26"/>
  <c r="O34" i="26"/>
  <c r="N34" i="26"/>
  <c r="G34" i="26"/>
  <c r="F34" i="26"/>
  <c r="D34" i="26"/>
  <c r="C34" i="26"/>
  <c r="B34" i="26"/>
  <c r="A34" i="26"/>
  <c r="Q33" i="26"/>
  <c r="P33" i="26"/>
  <c r="O33" i="26"/>
  <c r="N33" i="26"/>
  <c r="G33" i="26"/>
  <c r="F33" i="26"/>
  <c r="D33" i="26"/>
  <c r="C33" i="26"/>
  <c r="B33" i="26"/>
  <c r="A33" i="26"/>
  <c r="Q32" i="26"/>
  <c r="P32" i="26"/>
  <c r="O32" i="26"/>
  <c r="N32" i="26"/>
  <c r="G32" i="26"/>
  <c r="F32" i="26"/>
  <c r="D32" i="26"/>
  <c r="C32" i="26"/>
  <c r="B32" i="26"/>
  <c r="A32" i="26"/>
  <c r="Q31" i="26"/>
  <c r="P31" i="26"/>
  <c r="O31" i="26"/>
  <c r="N31" i="26"/>
  <c r="G31" i="26"/>
  <c r="F31" i="26"/>
  <c r="D31" i="26"/>
  <c r="C31" i="26"/>
  <c r="B31" i="26"/>
  <c r="A31" i="26"/>
  <c r="N30" i="26"/>
  <c r="Q30" i="26"/>
  <c r="P30" i="26"/>
  <c r="O30" i="26"/>
  <c r="B30" i="26"/>
  <c r="F30" i="26"/>
  <c r="A30" i="26"/>
  <c r="G30" i="26"/>
  <c r="C30" i="26"/>
  <c r="D30" i="26"/>
  <c r="P29" i="26"/>
  <c r="Q29" i="26"/>
  <c r="N29" i="26"/>
  <c r="O29" i="26" s="1"/>
  <c r="A29" i="26"/>
  <c r="B29" i="26" s="1"/>
  <c r="C29" i="26"/>
  <c r="F29" i="26"/>
  <c r="G29" i="26" s="1"/>
  <c r="D29" i="26"/>
  <c r="O28" i="26"/>
  <c r="N28" i="26"/>
  <c r="Q28" i="26"/>
  <c r="P28" i="26"/>
  <c r="C28" i="26"/>
  <c r="B28" i="26"/>
  <c r="A28" i="26"/>
  <c r="G28" i="26"/>
  <c r="D28" i="26"/>
  <c r="F28" i="26"/>
  <c r="N27" i="26"/>
  <c r="O27" i="26"/>
  <c r="P27" i="26"/>
  <c r="Q27" i="26"/>
  <c r="C27" i="26"/>
  <c r="D27" i="26"/>
  <c r="F27" i="26"/>
  <c r="G27" i="26"/>
  <c r="B27" i="26"/>
  <c r="A27" i="26"/>
  <c r="P26" i="26"/>
  <c r="Q26" i="26" s="1"/>
  <c r="N26" i="26"/>
  <c r="O26" i="26" s="1"/>
  <c r="A26" i="26"/>
  <c r="G26" i="26"/>
  <c r="F26" i="26"/>
  <c r="D26" i="26"/>
  <c r="C26" i="26"/>
  <c r="B26" i="26"/>
  <c r="N25" i="26"/>
  <c r="O25" i="26"/>
  <c r="P25" i="26"/>
  <c r="Q25" i="26"/>
  <c r="F25" i="26"/>
  <c r="G25" i="26"/>
  <c r="A25" i="26"/>
  <c r="B25" i="26"/>
  <c r="C25" i="26"/>
  <c r="D25" i="26"/>
  <c r="P24" i="26"/>
  <c r="Q24" i="26" s="1"/>
  <c r="N24" i="26"/>
  <c r="O24" i="26"/>
  <c r="F24" i="26"/>
  <c r="G24" i="26" s="1"/>
  <c r="C24" i="26"/>
  <c r="D24" i="26" s="1"/>
  <c r="A24" i="26"/>
  <c r="B24" i="26" s="1"/>
  <c r="P23" i="26"/>
  <c r="Q23" i="26" s="1"/>
  <c r="N23" i="26"/>
  <c r="O23" i="26"/>
  <c r="F23" i="26"/>
  <c r="G23" i="26" s="1"/>
  <c r="A23" i="26"/>
  <c r="B23" i="26" s="1"/>
  <c r="C23" i="26"/>
  <c r="D23" i="26" s="1"/>
  <c r="V68" i="26"/>
  <c r="U68" i="26"/>
  <c r="T68" i="26"/>
  <c r="S68" i="26"/>
  <c r="N22" i="26"/>
  <c r="N55" i="26" s="1"/>
  <c r="P22" i="26"/>
  <c r="O22" i="26"/>
  <c r="L55" i="26"/>
  <c r="C22" i="26"/>
  <c r="A22" i="26"/>
  <c r="A55" i="26" s="1"/>
  <c r="B22" i="26"/>
  <c r="D22" i="26"/>
  <c r="F22" i="26"/>
  <c r="F55" i="26" s="1"/>
  <c r="G22" i="26"/>
  <c r="I55" i="26"/>
  <c r="P18" i="26"/>
  <c r="N18" i="26"/>
  <c r="O18" i="26" s="1"/>
  <c r="Q18" i="26"/>
  <c r="F18" i="26"/>
  <c r="G18" i="26"/>
  <c r="C18" i="26"/>
  <c r="D18" i="26" s="1"/>
  <c r="A18" i="26"/>
  <c r="B18" i="26" s="1"/>
  <c r="V19" i="26"/>
  <c r="V66" i="26"/>
  <c r="U19" i="26"/>
  <c r="U66" i="26"/>
  <c r="U120" i="5"/>
  <c r="T19" i="26"/>
  <c r="T66" i="26"/>
  <c r="S66" i="26"/>
  <c r="S19" i="26"/>
  <c r="S120" i="5"/>
  <c r="N17" i="26"/>
  <c r="N19" i="26" s="1"/>
  <c r="N57" i="26" s="1"/>
  <c r="N59" i="26" s="1"/>
  <c r="O17" i="26"/>
  <c r="P17" i="26"/>
  <c r="P19" i="26" s="1"/>
  <c r="P57" i="26" s="1"/>
  <c r="P59" i="26" s="1"/>
  <c r="L120" i="5"/>
  <c r="Q17" i="26"/>
  <c r="L19" i="26"/>
  <c r="F17" i="26"/>
  <c r="F19" i="26" s="1"/>
  <c r="F57" i="26" s="1"/>
  <c r="F59" i="26" s="1"/>
  <c r="G17" i="26"/>
  <c r="A120" i="5"/>
  <c r="A17" i="26"/>
  <c r="I66" i="26"/>
  <c r="I19" i="26"/>
  <c r="C17" i="26"/>
  <c r="D17" i="26" s="1"/>
  <c r="E66" i="26"/>
  <c r="E19" i="26"/>
  <c r="E57" i="26" s="1"/>
  <c r="Q13" i="26"/>
  <c r="O13" i="26"/>
  <c r="P34" i="25"/>
  <c r="N34" i="25"/>
  <c r="O34" i="25"/>
  <c r="Q34" i="25"/>
  <c r="C34" i="25"/>
  <c r="D34" i="25"/>
  <c r="F34" i="25"/>
  <c r="G34" i="25"/>
  <c r="A34" i="25"/>
  <c r="B34" i="25" s="1"/>
  <c r="O33" i="25"/>
  <c r="P33" i="25"/>
  <c r="Q33" i="25"/>
  <c r="N33" i="25"/>
  <c r="A33" i="25"/>
  <c r="B33" i="25"/>
  <c r="D33" i="25"/>
  <c r="F33" i="25"/>
  <c r="G33" i="25"/>
  <c r="C33" i="25"/>
  <c r="P32" i="25"/>
  <c r="Q32" i="25" s="1"/>
  <c r="N32" i="25"/>
  <c r="O32" i="25" s="1"/>
  <c r="G32" i="25"/>
  <c r="C32" i="25"/>
  <c r="F32" i="25"/>
  <c r="D32" i="25"/>
  <c r="B32" i="25"/>
  <c r="A32" i="25"/>
  <c r="Q31" i="25"/>
  <c r="P31" i="25"/>
  <c r="N31" i="25"/>
  <c r="O31" i="25" s="1"/>
  <c r="A31" i="25"/>
  <c r="D31" i="25"/>
  <c r="G31" i="25"/>
  <c r="F31" i="25"/>
  <c r="C31" i="25"/>
  <c r="B31" i="25"/>
  <c r="P30" i="25"/>
  <c r="O30" i="25"/>
  <c r="N30" i="25"/>
  <c r="Q30" i="25"/>
  <c r="B30" i="25"/>
  <c r="G30" i="25"/>
  <c r="F30" i="25"/>
  <c r="D30" i="25"/>
  <c r="C30" i="25"/>
  <c r="A30" i="25"/>
  <c r="N29" i="25"/>
  <c r="O29" i="25" s="1"/>
  <c r="P29" i="25"/>
  <c r="Q29" i="25"/>
  <c r="C29" i="25"/>
  <c r="G29" i="25"/>
  <c r="B29" i="25"/>
  <c r="D29" i="25"/>
  <c r="A29" i="25"/>
  <c r="F29" i="25"/>
  <c r="P28" i="25"/>
  <c r="O28" i="25"/>
  <c r="Q28" i="25"/>
  <c r="N28" i="25"/>
  <c r="G28" i="25"/>
  <c r="F28" i="25"/>
  <c r="D28" i="25"/>
  <c r="A28" i="25"/>
  <c r="C28" i="25"/>
  <c r="B28" i="25"/>
  <c r="N27" i="25"/>
  <c r="P27" i="25"/>
  <c r="Q27" i="25" s="1"/>
  <c r="O27" i="25"/>
  <c r="A27" i="25"/>
  <c r="F27" i="25"/>
  <c r="G27" i="25" s="1"/>
  <c r="C27" i="25"/>
  <c r="D27" i="25" s="1"/>
  <c r="B27" i="25"/>
  <c r="P26" i="25"/>
  <c r="Q26" i="25" s="1"/>
  <c r="N26" i="25"/>
  <c r="O26" i="25" s="1"/>
  <c r="C26" i="25"/>
  <c r="D26" i="25"/>
  <c r="F26" i="25"/>
  <c r="G26" i="25" s="1"/>
  <c r="A26" i="25"/>
  <c r="B26" i="25" s="1"/>
  <c r="N25" i="25"/>
  <c r="O25" i="25"/>
  <c r="P25" i="25"/>
  <c r="Q25" i="25"/>
  <c r="C25" i="25"/>
  <c r="D25" i="25" s="1"/>
  <c r="A25" i="25"/>
  <c r="B25" i="25" s="1"/>
  <c r="F25" i="25"/>
  <c r="G25" i="25" s="1"/>
  <c r="N24" i="25"/>
  <c r="O24" i="25"/>
  <c r="P24" i="25"/>
  <c r="Q24" i="25"/>
  <c r="A24" i="25"/>
  <c r="F24" i="25"/>
  <c r="G24" i="25" s="1"/>
  <c r="C24" i="25"/>
  <c r="D24" i="25"/>
  <c r="B24" i="25"/>
  <c r="O23" i="25"/>
  <c r="N23" i="25"/>
  <c r="P23" i="25"/>
  <c r="Q23" i="25" s="1"/>
  <c r="C23" i="25"/>
  <c r="D23" i="25" s="1"/>
  <c r="A23" i="25"/>
  <c r="B23" i="25" s="1"/>
  <c r="F23" i="25"/>
  <c r="G23" i="25" s="1"/>
  <c r="O22" i="25"/>
  <c r="N22" i="25"/>
  <c r="P22" i="25"/>
  <c r="Q22" i="25" s="1"/>
  <c r="C22" i="25"/>
  <c r="A22" i="25"/>
  <c r="B22" i="25"/>
  <c r="D22" i="25"/>
  <c r="F22" i="25"/>
  <c r="G22" i="25"/>
  <c r="P21" i="25"/>
  <c r="Q21" i="25" s="1"/>
  <c r="N21" i="25"/>
  <c r="O21" i="25" s="1"/>
  <c r="A21" i="25"/>
  <c r="B21" i="25"/>
  <c r="C21" i="25"/>
  <c r="D21" i="25"/>
  <c r="F21" i="25"/>
  <c r="G21" i="25"/>
  <c r="P20" i="25"/>
  <c r="Q20" i="25" s="1"/>
  <c r="N20" i="25"/>
  <c r="O20" i="25" s="1"/>
  <c r="G20" i="25"/>
  <c r="F20" i="25"/>
  <c r="D20" i="25"/>
  <c r="C20" i="25"/>
  <c r="B20" i="25"/>
  <c r="A20" i="25"/>
  <c r="O19" i="25"/>
  <c r="N19" i="25"/>
  <c r="P19" i="25"/>
  <c r="Q19" i="25" s="1"/>
  <c r="F19" i="25"/>
  <c r="G19" i="25" s="1"/>
  <c r="C19" i="25"/>
  <c r="D19" i="25" s="1"/>
  <c r="A19" i="25"/>
  <c r="B19" i="25" s="1"/>
  <c r="P18" i="25"/>
  <c r="Q18" i="25" s="1"/>
  <c r="N18" i="25"/>
  <c r="O18" i="25" s="1"/>
  <c r="A18" i="25"/>
  <c r="B18" i="25"/>
  <c r="G18" i="25"/>
  <c r="F18" i="25"/>
  <c r="D18" i="25"/>
  <c r="C18" i="25"/>
  <c r="P17" i="25"/>
  <c r="Q17" i="25"/>
  <c r="N17" i="25"/>
  <c r="O17" i="25" s="1"/>
  <c r="C17" i="25"/>
  <c r="B17" i="25"/>
  <c r="D17" i="25"/>
  <c r="F17" i="25"/>
  <c r="G17" i="25"/>
  <c r="A17" i="25"/>
  <c r="N16" i="25"/>
  <c r="O16" i="25"/>
  <c r="P16" i="25"/>
  <c r="Q16" i="25"/>
  <c r="A16" i="25"/>
  <c r="B16" i="25" s="1"/>
  <c r="C16" i="25"/>
  <c r="D16" i="25"/>
  <c r="F16" i="25"/>
  <c r="G16" i="25"/>
  <c r="P15" i="25"/>
  <c r="P35" i="25" s="1"/>
  <c r="L35" i="25"/>
  <c r="N15" i="25"/>
  <c r="Q15" i="25"/>
  <c r="I35" i="25"/>
  <c r="C15" i="25"/>
  <c r="D15" i="25" s="1"/>
  <c r="A15" i="25"/>
  <c r="F15" i="25"/>
  <c r="F35" i="25" s="1"/>
  <c r="G15" i="25"/>
  <c r="N11" i="25"/>
  <c r="O11" i="25" s="1"/>
  <c r="P11" i="25"/>
  <c r="Q11" i="25" s="1"/>
  <c r="A11" i="25"/>
  <c r="B11" i="25"/>
  <c r="F11" i="25"/>
  <c r="G11" i="25" s="1"/>
  <c r="C11" i="25"/>
  <c r="D11" i="25" s="1"/>
  <c r="Z37" i="25"/>
  <c r="Z48" i="5" s="1"/>
  <c r="Y37" i="25"/>
  <c r="Y48" i="5" s="1"/>
  <c r="Y52" i="5" s="1"/>
  <c r="X37" i="25"/>
  <c r="X48" i="5" s="1"/>
  <c r="V12" i="25"/>
  <c r="U12" i="25"/>
  <c r="U119" i="5"/>
  <c r="T12" i="25"/>
  <c r="S12" i="25"/>
  <c r="S119" i="5"/>
  <c r="L12" i="25"/>
  <c r="L119" i="5"/>
  <c r="P10" i="25"/>
  <c r="N10" i="25"/>
  <c r="I12" i="25"/>
  <c r="A119" i="5"/>
  <c r="F10" i="25"/>
  <c r="C10" i="25"/>
  <c r="D10" i="25" s="1"/>
  <c r="A10" i="25"/>
  <c r="E12" i="25"/>
  <c r="E37" i="25" s="1"/>
  <c r="Q46" i="24"/>
  <c r="P46" i="24"/>
  <c r="O46" i="24"/>
  <c r="N46" i="24"/>
  <c r="D46" i="24"/>
  <c r="C46" i="24"/>
  <c r="A46" i="24"/>
  <c r="B46" i="24"/>
  <c r="G46" i="24"/>
  <c r="F46" i="24"/>
  <c r="P45" i="24"/>
  <c r="O45" i="24"/>
  <c r="N45" i="24"/>
  <c r="Q45" i="24"/>
  <c r="D45" i="24"/>
  <c r="F45" i="24"/>
  <c r="G45" i="24"/>
  <c r="A45" i="24"/>
  <c r="B45" i="24"/>
  <c r="C45" i="24"/>
  <c r="N44" i="24"/>
  <c r="O44" i="24"/>
  <c r="P44" i="24"/>
  <c r="Q44" i="24" s="1"/>
  <c r="A44" i="24"/>
  <c r="B44" i="24"/>
  <c r="C44" i="24"/>
  <c r="D44" i="24"/>
  <c r="F44" i="24"/>
  <c r="G44" i="24"/>
  <c r="P43" i="24"/>
  <c r="N43" i="24"/>
  <c r="O43" i="24" s="1"/>
  <c r="Q43" i="24"/>
  <c r="F43" i="24"/>
  <c r="G43" i="24" s="1"/>
  <c r="C43" i="24"/>
  <c r="D43" i="24" s="1"/>
  <c r="A43" i="24"/>
  <c r="B43" i="24" s="1"/>
  <c r="N42" i="24"/>
  <c r="P42" i="24"/>
  <c r="Q42" i="24" s="1"/>
  <c r="O42" i="24"/>
  <c r="C42" i="24"/>
  <c r="A42" i="24"/>
  <c r="B42" i="24" s="1"/>
  <c r="D42" i="24"/>
  <c r="F42" i="24"/>
  <c r="G42" i="24"/>
  <c r="Q41" i="24"/>
  <c r="P41" i="24"/>
  <c r="O41" i="24"/>
  <c r="N41" i="24"/>
  <c r="A41" i="24"/>
  <c r="D41" i="24"/>
  <c r="B41" i="24"/>
  <c r="F41" i="24"/>
  <c r="G41" i="24"/>
  <c r="C41" i="24"/>
  <c r="Q38" i="24"/>
  <c r="P38" i="24"/>
  <c r="O38" i="24"/>
  <c r="N38" i="24"/>
  <c r="G38" i="24"/>
  <c r="F38" i="24"/>
  <c r="D38" i="24"/>
  <c r="C38" i="24"/>
  <c r="B38" i="24"/>
  <c r="A38" i="24"/>
  <c r="N37" i="24"/>
  <c r="P37" i="24"/>
  <c r="Q37" i="24" s="1"/>
  <c r="O37" i="24"/>
  <c r="F37" i="24"/>
  <c r="G37" i="24" s="1"/>
  <c r="A37" i="24"/>
  <c r="B37" i="24" s="1"/>
  <c r="C37" i="24"/>
  <c r="D37" i="24" s="1"/>
  <c r="N36" i="24"/>
  <c r="P36" i="24"/>
  <c r="Q36" i="24"/>
  <c r="O36" i="24"/>
  <c r="A36" i="24"/>
  <c r="B36" i="24" s="1"/>
  <c r="F36" i="24"/>
  <c r="G36" i="24" s="1"/>
  <c r="C36" i="24"/>
  <c r="D36" i="24" s="1"/>
  <c r="Q35" i="24"/>
  <c r="O35" i="24"/>
  <c r="G35" i="24"/>
  <c r="C35" i="24"/>
  <c r="D35" i="24" s="1"/>
  <c r="B35" i="24"/>
  <c r="Q34" i="24"/>
  <c r="O34" i="24"/>
  <c r="G34" i="24"/>
  <c r="B34" i="24"/>
  <c r="C34" i="24"/>
  <c r="D34" i="24" s="1"/>
  <c r="O33" i="24"/>
  <c r="Q33" i="24"/>
  <c r="B33" i="24"/>
  <c r="C33" i="24"/>
  <c r="D33" i="24"/>
  <c r="G33" i="24"/>
  <c r="P32" i="24"/>
  <c r="Q32" i="24"/>
  <c r="N32" i="24"/>
  <c r="O32" i="24" s="1"/>
  <c r="A32" i="24"/>
  <c r="B32" i="24"/>
  <c r="C32" i="24"/>
  <c r="D32" i="24"/>
  <c r="F32" i="24"/>
  <c r="G32" i="24"/>
  <c r="N29" i="24"/>
  <c r="O29" i="24"/>
  <c r="P29" i="24"/>
  <c r="Q29" i="24"/>
  <c r="A29" i="24"/>
  <c r="C29" i="24"/>
  <c r="D29" i="24"/>
  <c r="B29" i="24"/>
  <c r="F29" i="24"/>
  <c r="G29" i="24"/>
  <c r="P28" i="24"/>
  <c r="Q28" i="24"/>
  <c r="N28" i="24"/>
  <c r="O28" i="24"/>
  <c r="A28" i="24"/>
  <c r="B28" i="24" s="1"/>
  <c r="F28" i="24"/>
  <c r="G28" i="24" s="1"/>
  <c r="C28" i="24"/>
  <c r="D28" i="24" s="1"/>
  <c r="P27" i="24"/>
  <c r="Q27" i="24" s="1"/>
  <c r="N27" i="24"/>
  <c r="O27" i="24" s="1"/>
  <c r="B27" i="24"/>
  <c r="C27" i="24"/>
  <c r="A27" i="24"/>
  <c r="G27" i="24"/>
  <c r="F27" i="24"/>
  <c r="D27" i="24"/>
  <c r="N26" i="24"/>
  <c r="O26" i="24"/>
  <c r="P26" i="24"/>
  <c r="Q26" i="24"/>
  <c r="C26" i="24"/>
  <c r="D26" i="24"/>
  <c r="F26" i="24"/>
  <c r="G26" i="24"/>
  <c r="A26" i="24"/>
  <c r="B26" i="24" s="1"/>
  <c r="P25" i="24"/>
  <c r="Q25" i="24" s="1"/>
  <c r="N25" i="24"/>
  <c r="O25" i="24" s="1"/>
  <c r="F25" i="24"/>
  <c r="G25" i="24" s="1"/>
  <c r="C25" i="24"/>
  <c r="D25" i="24" s="1"/>
  <c r="A25" i="24"/>
  <c r="B25" i="24" s="1"/>
  <c r="N24" i="24"/>
  <c r="O24" i="24"/>
  <c r="P24" i="24"/>
  <c r="Q24" i="24"/>
  <c r="C24" i="24"/>
  <c r="D24" i="24"/>
  <c r="F24" i="24"/>
  <c r="A24" i="24"/>
  <c r="B24" i="24" s="1"/>
  <c r="G24" i="24"/>
  <c r="N23" i="24"/>
  <c r="O23" i="24" s="1"/>
  <c r="P23" i="24"/>
  <c r="Q23" i="24"/>
  <c r="G23" i="24"/>
  <c r="A23" i="24"/>
  <c r="B23" i="24"/>
  <c r="C23" i="24"/>
  <c r="D23" i="24"/>
  <c r="F23" i="24"/>
  <c r="N22" i="24"/>
  <c r="Q22" i="24"/>
  <c r="P22" i="24"/>
  <c r="O22" i="24"/>
  <c r="B22" i="24"/>
  <c r="A22" i="24"/>
  <c r="C22" i="24"/>
  <c r="G22" i="24"/>
  <c r="F22" i="24"/>
  <c r="D22" i="24"/>
  <c r="Q21" i="24"/>
  <c r="P21" i="24"/>
  <c r="O21" i="24"/>
  <c r="N21" i="24"/>
  <c r="G21" i="24"/>
  <c r="F21" i="24"/>
  <c r="D21" i="24"/>
  <c r="C21" i="24"/>
  <c r="B21" i="24"/>
  <c r="A21" i="24"/>
  <c r="P20" i="24"/>
  <c r="N20" i="24"/>
  <c r="O20" i="24" s="1"/>
  <c r="Q20" i="24"/>
  <c r="A20" i="24"/>
  <c r="B20" i="24" s="1"/>
  <c r="F20" i="24"/>
  <c r="G20" i="24" s="1"/>
  <c r="C20" i="24"/>
  <c r="D20" i="24" s="1"/>
  <c r="P19" i="24"/>
  <c r="Q19" i="24" s="1"/>
  <c r="N19" i="24"/>
  <c r="O19" i="24" s="1"/>
  <c r="F19" i="24"/>
  <c r="G19" i="24" s="1"/>
  <c r="C19" i="24"/>
  <c r="D19" i="24" s="1"/>
  <c r="A19" i="24"/>
  <c r="B19" i="24" s="1"/>
  <c r="Q18" i="24"/>
  <c r="O18" i="24"/>
  <c r="N18" i="24"/>
  <c r="P18" i="24"/>
  <c r="G18" i="24"/>
  <c r="F18" i="24"/>
  <c r="D18" i="24"/>
  <c r="C18" i="24"/>
  <c r="B18" i="24"/>
  <c r="A18" i="24"/>
  <c r="N17" i="24"/>
  <c r="O17" i="24" s="1"/>
  <c r="P17" i="24"/>
  <c r="Q17" i="24"/>
  <c r="A17" i="24"/>
  <c r="B17" i="24"/>
  <c r="C17" i="24"/>
  <c r="D17" i="24"/>
  <c r="F17" i="24"/>
  <c r="G17" i="24"/>
  <c r="L47" i="24"/>
  <c r="N16" i="24"/>
  <c r="N47" i="24" s="1"/>
  <c r="O16" i="24"/>
  <c r="P16" i="24"/>
  <c r="P47" i="24" s="1"/>
  <c r="Q16" i="24"/>
  <c r="A16" i="24"/>
  <c r="A47" i="24" s="1"/>
  <c r="B16" i="24"/>
  <c r="C16" i="24"/>
  <c r="D16" i="24"/>
  <c r="F16" i="24"/>
  <c r="F47" i="24" s="1"/>
  <c r="G16" i="24"/>
  <c r="I47" i="24"/>
  <c r="N12" i="24"/>
  <c r="O12" i="24"/>
  <c r="P12" i="24"/>
  <c r="Q12" i="24"/>
  <c r="C12" i="24"/>
  <c r="D12" i="24"/>
  <c r="F12" i="24"/>
  <c r="A12" i="24"/>
  <c r="B12" i="24" s="1"/>
  <c r="G12" i="24"/>
  <c r="N11" i="24"/>
  <c r="N13" i="24" s="1"/>
  <c r="N49" i="24" s="1"/>
  <c r="L13" i="24"/>
  <c r="O11" i="24"/>
  <c r="P11" i="24"/>
  <c r="P13" i="24" s="1"/>
  <c r="P49" i="24" s="1"/>
  <c r="Q11" i="24"/>
  <c r="I13" i="24"/>
  <c r="A11" i="24"/>
  <c r="A13" i="24" s="1"/>
  <c r="A49" i="24" s="1"/>
  <c r="B11" i="24"/>
  <c r="C11" i="24"/>
  <c r="D11" i="24"/>
  <c r="F11" i="24"/>
  <c r="P48" i="23"/>
  <c r="N48" i="23"/>
  <c r="O48" i="23"/>
  <c r="Q48" i="23"/>
  <c r="F48" i="23"/>
  <c r="G48" i="23"/>
  <c r="A48" i="23"/>
  <c r="B48" i="23"/>
  <c r="C48" i="23"/>
  <c r="D48" i="23"/>
  <c r="N47" i="23"/>
  <c r="O47" i="23" s="1"/>
  <c r="P47" i="23"/>
  <c r="Q47" i="23"/>
  <c r="C47" i="23"/>
  <c r="D47" i="23"/>
  <c r="A47" i="23"/>
  <c r="B47" i="23" s="1"/>
  <c r="F47" i="23"/>
  <c r="G47" i="23" s="1"/>
  <c r="N46" i="23"/>
  <c r="Q46" i="23"/>
  <c r="P46" i="23"/>
  <c r="O46" i="23"/>
  <c r="C46" i="23"/>
  <c r="G46" i="23"/>
  <c r="F46" i="23"/>
  <c r="D46" i="23"/>
  <c r="B46" i="23"/>
  <c r="A46" i="23"/>
  <c r="N44" i="23"/>
  <c r="Q44" i="23"/>
  <c r="P44" i="23"/>
  <c r="O44" i="23"/>
  <c r="B44" i="23"/>
  <c r="A44" i="23"/>
  <c r="C44" i="23"/>
  <c r="G44" i="23"/>
  <c r="F44" i="23"/>
  <c r="D44" i="23"/>
  <c r="P43" i="23"/>
  <c r="Q43" i="23" s="1"/>
  <c r="N43" i="23"/>
  <c r="O43" i="23"/>
  <c r="A43" i="23"/>
  <c r="B43" i="23"/>
  <c r="C43" i="23"/>
  <c r="D43" i="23" s="1"/>
  <c r="F43" i="23"/>
  <c r="G43" i="23" s="1"/>
  <c r="Q42" i="23"/>
  <c r="P42" i="23"/>
  <c r="O42" i="23"/>
  <c r="N42" i="23"/>
  <c r="G42" i="23"/>
  <c r="F42" i="23"/>
  <c r="D42" i="23"/>
  <c r="C42" i="23"/>
  <c r="A42" i="23"/>
  <c r="B42" i="23"/>
  <c r="P37" i="23"/>
  <c r="Q37" i="23"/>
  <c r="N37" i="23"/>
  <c r="O37" i="23" s="1"/>
  <c r="B37" i="23"/>
  <c r="A37" i="23"/>
  <c r="G37" i="23"/>
  <c r="F37" i="23"/>
  <c r="D37" i="23"/>
  <c r="C37" i="23"/>
  <c r="P36" i="23"/>
  <c r="Q36" i="23" s="1"/>
  <c r="N36" i="23"/>
  <c r="O36" i="23" s="1"/>
  <c r="G36" i="23"/>
  <c r="F36" i="23"/>
  <c r="D36" i="23"/>
  <c r="C36" i="23"/>
  <c r="B36" i="23"/>
  <c r="A36" i="23"/>
  <c r="P35" i="23"/>
  <c r="Q35" i="23"/>
  <c r="N35" i="23"/>
  <c r="O35" i="23" s="1"/>
  <c r="F35" i="23"/>
  <c r="G35" i="23"/>
  <c r="C35" i="23"/>
  <c r="D35" i="23" s="1"/>
  <c r="A35" i="23"/>
  <c r="B35" i="23" s="1"/>
  <c r="P34" i="23"/>
  <c r="Q34" i="23" s="1"/>
  <c r="N34" i="23"/>
  <c r="O34" i="23" s="1"/>
  <c r="F34" i="23"/>
  <c r="G34" i="23" s="1"/>
  <c r="A34" i="23"/>
  <c r="C34" i="23"/>
  <c r="D34" i="23" s="1"/>
  <c r="B34" i="23"/>
  <c r="Q33" i="23"/>
  <c r="P33" i="23"/>
  <c r="N33" i="23"/>
  <c r="O33" i="23"/>
  <c r="B33" i="23"/>
  <c r="C33" i="23"/>
  <c r="A33" i="23"/>
  <c r="D33" i="23"/>
  <c r="G33" i="23"/>
  <c r="F33" i="23"/>
  <c r="Q32" i="23"/>
  <c r="P32" i="23"/>
  <c r="N32" i="23"/>
  <c r="O32" i="23" s="1"/>
  <c r="G32" i="23"/>
  <c r="F32" i="23"/>
  <c r="C32" i="23"/>
  <c r="D32" i="23" s="1"/>
  <c r="A32" i="23"/>
  <c r="B32" i="23" s="1"/>
  <c r="Q31" i="23"/>
  <c r="P31" i="23"/>
  <c r="N31" i="23"/>
  <c r="O31" i="23" s="1"/>
  <c r="C31" i="23"/>
  <c r="D31" i="23" s="1"/>
  <c r="A31" i="23"/>
  <c r="B31" i="23"/>
  <c r="F31" i="23"/>
  <c r="G31" i="23" s="1"/>
  <c r="P30" i="23"/>
  <c r="Q30" i="23" s="1"/>
  <c r="N30" i="23"/>
  <c r="O30" i="23" s="1"/>
  <c r="F30" i="23"/>
  <c r="G30" i="23" s="1"/>
  <c r="C30" i="23"/>
  <c r="D30" i="23" s="1"/>
  <c r="A30" i="23"/>
  <c r="B30" i="23"/>
  <c r="P29" i="23"/>
  <c r="Q29" i="23"/>
  <c r="N29" i="23"/>
  <c r="O29" i="23"/>
  <c r="A29" i="23"/>
  <c r="B29" i="23"/>
  <c r="C29" i="23"/>
  <c r="D29" i="23"/>
  <c r="F29" i="23"/>
  <c r="G29" i="23"/>
  <c r="N28" i="23"/>
  <c r="O28" i="23"/>
  <c r="P28" i="23"/>
  <c r="Q28" i="23"/>
  <c r="F28" i="23"/>
  <c r="C28" i="23"/>
  <c r="A28" i="23"/>
  <c r="B28" i="23"/>
  <c r="D28" i="23"/>
  <c r="G28" i="23"/>
  <c r="N27" i="23"/>
  <c r="O27" i="23"/>
  <c r="P27" i="23"/>
  <c r="Q27" i="23" s="1"/>
  <c r="A27" i="23"/>
  <c r="B27" i="23"/>
  <c r="C27" i="23"/>
  <c r="D27" i="23"/>
  <c r="F27" i="23"/>
  <c r="G27" i="23"/>
  <c r="P26" i="23"/>
  <c r="O26" i="23"/>
  <c r="Q26" i="23"/>
  <c r="N26" i="23"/>
  <c r="G26" i="23"/>
  <c r="C26" i="23"/>
  <c r="B26" i="23"/>
  <c r="D26" i="23"/>
  <c r="F26" i="23"/>
  <c r="A26" i="23"/>
  <c r="N25" i="23"/>
  <c r="P25" i="23"/>
  <c r="Q25" i="23" s="1"/>
  <c r="O25" i="23"/>
  <c r="D25" i="23"/>
  <c r="A25" i="23"/>
  <c r="F25" i="23"/>
  <c r="G25" i="23"/>
  <c r="B25" i="23"/>
  <c r="C25" i="23"/>
  <c r="P24" i="23"/>
  <c r="Q24" i="23"/>
  <c r="N24" i="23"/>
  <c r="O24" i="23" s="1"/>
  <c r="F24" i="23"/>
  <c r="G24" i="23" s="1"/>
  <c r="C24" i="23"/>
  <c r="D24" i="23" s="1"/>
  <c r="A24" i="23"/>
  <c r="B24" i="23" s="1"/>
  <c r="N23" i="23"/>
  <c r="Q23" i="23"/>
  <c r="P23" i="23"/>
  <c r="O23" i="23"/>
  <c r="B23" i="23"/>
  <c r="F23" i="23"/>
  <c r="G23" i="23"/>
  <c r="C23" i="23"/>
  <c r="D23" i="23"/>
  <c r="A23" i="23"/>
  <c r="O22" i="23"/>
  <c r="N22" i="23"/>
  <c r="P22" i="23"/>
  <c r="Q22" i="23"/>
  <c r="B22" i="23"/>
  <c r="A22" i="23"/>
  <c r="G22" i="23"/>
  <c r="F22" i="23"/>
  <c r="D22" i="23"/>
  <c r="C22" i="23"/>
  <c r="N21" i="23"/>
  <c r="P21" i="23"/>
  <c r="Q21" i="23" s="1"/>
  <c r="O21" i="23"/>
  <c r="A21" i="23"/>
  <c r="C21" i="23"/>
  <c r="D21" i="23"/>
  <c r="F21" i="23"/>
  <c r="B21" i="23"/>
  <c r="G21" i="23"/>
  <c r="P20" i="23"/>
  <c r="Q20" i="23" s="1"/>
  <c r="N20" i="23"/>
  <c r="O20" i="23"/>
  <c r="F20" i="23"/>
  <c r="A20" i="23"/>
  <c r="B20" i="23"/>
  <c r="C20" i="23"/>
  <c r="D20" i="23"/>
  <c r="G20" i="23"/>
  <c r="N19" i="23"/>
  <c r="O19" i="23"/>
  <c r="P19" i="23"/>
  <c r="Q19" i="23"/>
  <c r="G19" i="23"/>
  <c r="D19" i="23"/>
  <c r="A19" i="23"/>
  <c r="B19" i="23"/>
  <c r="C19" i="23"/>
  <c r="F19" i="23"/>
  <c r="N18" i="23"/>
  <c r="O18" i="23"/>
  <c r="P18" i="23"/>
  <c r="Q18" i="23" s="1"/>
  <c r="A18" i="23"/>
  <c r="B18" i="23"/>
  <c r="C18" i="23"/>
  <c r="D18" i="23"/>
  <c r="F18" i="23"/>
  <c r="G18" i="23"/>
  <c r="P17" i="23"/>
  <c r="N17" i="23"/>
  <c r="O17" i="23"/>
  <c r="Q17" i="23"/>
  <c r="D17" i="23"/>
  <c r="C17" i="23"/>
  <c r="B17" i="23"/>
  <c r="A17" i="23"/>
  <c r="F17" i="23"/>
  <c r="G17" i="23"/>
  <c r="L49" i="23"/>
  <c r="P16" i="23"/>
  <c r="P49" i="23" s="1"/>
  <c r="N16" i="23"/>
  <c r="N49" i="23" s="1"/>
  <c r="O16" i="23"/>
  <c r="Q16" i="23"/>
  <c r="C16" i="23"/>
  <c r="I49" i="23"/>
  <c r="D16" i="23"/>
  <c r="F16" i="23"/>
  <c r="F49" i="23" s="1"/>
  <c r="G16" i="23"/>
  <c r="A16" i="23"/>
  <c r="P12" i="23"/>
  <c r="Q12" i="23" s="1"/>
  <c r="N12" i="23"/>
  <c r="O12" i="23" s="1"/>
  <c r="A12" i="23"/>
  <c r="B12" i="23" s="1"/>
  <c r="C12" i="23"/>
  <c r="D12" i="23"/>
  <c r="F12" i="23"/>
  <c r="G12" i="23" s="1"/>
  <c r="N11" i="23"/>
  <c r="N13" i="23" s="1"/>
  <c r="N51" i="23" s="1"/>
  <c r="O11" i="23"/>
  <c r="P11" i="23"/>
  <c r="P13" i="23" s="1"/>
  <c r="P51" i="23" s="1"/>
  <c r="L13" i="23"/>
  <c r="Q11" i="23"/>
  <c r="I13" i="23"/>
  <c r="A11" i="23"/>
  <c r="A13" i="23" s="1"/>
  <c r="A51" i="23" s="1"/>
  <c r="B11" i="23"/>
  <c r="C11" i="23"/>
  <c r="D11" i="23"/>
  <c r="F11" i="23"/>
  <c r="P62" i="22"/>
  <c r="N62" i="22"/>
  <c r="H58" i="22"/>
  <c r="H67" i="22"/>
  <c r="H66" i="22"/>
  <c r="Q55" i="22"/>
  <c r="P55" i="22"/>
  <c r="O55" i="22"/>
  <c r="N55" i="22"/>
  <c r="A55" i="22"/>
  <c r="B55" i="22"/>
  <c r="C55" i="22"/>
  <c r="D55" i="22"/>
  <c r="G55" i="22"/>
  <c r="F55" i="22"/>
  <c r="P54" i="22"/>
  <c r="Q54" i="22"/>
  <c r="N54" i="22"/>
  <c r="O54" i="22"/>
  <c r="D54" i="22"/>
  <c r="C54" i="22"/>
  <c r="B54" i="22"/>
  <c r="A54" i="22"/>
  <c r="F54" i="22"/>
  <c r="G54" i="22"/>
  <c r="P53" i="22"/>
  <c r="Q53" i="22" s="1"/>
  <c r="N53" i="22"/>
  <c r="O53" i="22" s="1"/>
  <c r="F53" i="22"/>
  <c r="G53" i="22" s="1"/>
  <c r="C53" i="22"/>
  <c r="D53" i="22" s="1"/>
  <c r="A53" i="22"/>
  <c r="B53" i="22" s="1"/>
  <c r="O52" i="22"/>
  <c r="N52" i="22"/>
  <c r="P52" i="22"/>
  <c r="Q52" i="22"/>
  <c r="A52" i="22"/>
  <c r="G52" i="22"/>
  <c r="F52" i="22"/>
  <c r="D52" i="22"/>
  <c r="C52" i="22"/>
  <c r="B52" i="22"/>
  <c r="N51" i="22"/>
  <c r="O51" i="22"/>
  <c r="P51" i="22"/>
  <c r="Q51" i="22" s="1"/>
  <c r="F51" i="22"/>
  <c r="C51" i="22"/>
  <c r="D51" i="22"/>
  <c r="G51" i="22"/>
  <c r="A51" i="22"/>
  <c r="B51" i="22" s="1"/>
  <c r="P50" i="22"/>
  <c r="O50" i="22"/>
  <c r="N50" i="22"/>
  <c r="Q50" i="22"/>
  <c r="G50" i="22"/>
  <c r="D50" i="22"/>
  <c r="C50" i="22"/>
  <c r="B50" i="22"/>
  <c r="A50" i="22"/>
  <c r="F50" i="22"/>
  <c r="Q49" i="22"/>
  <c r="P49" i="22"/>
  <c r="O49" i="22"/>
  <c r="N49" i="22"/>
  <c r="A49" i="22"/>
  <c r="B49" i="22"/>
  <c r="C49" i="22"/>
  <c r="D49" i="22"/>
  <c r="F49" i="22"/>
  <c r="G49" i="22"/>
  <c r="O48" i="22"/>
  <c r="P48" i="22"/>
  <c r="Q48" i="22"/>
  <c r="N48" i="22"/>
  <c r="G48" i="22"/>
  <c r="F48" i="22"/>
  <c r="D48" i="22"/>
  <c r="C48" i="22"/>
  <c r="B48" i="22"/>
  <c r="A48" i="22"/>
  <c r="N47" i="22"/>
  <c r="O47" i="22" s="1"/>
  <c r="P47" i="22"/>
  <c r="Q47" i="22" s="1"/>
  <c r="A47" i="22"/>
  <c r="F47" i="22"/>
  <c r="G47" i="22" s="1"/>
  <c r="B47" i="22"/>
  <c r="C47" i="22"/>
  <c r="D47" i="22" s="1"/>
  <c r="N46" i="22"/>
  <c r="O46" i="22"/>
  <c r="P46" i="22"/>
  <c r="Q46" i="22"/>
  <c r="A46" i="22"/>
  <c r="B46" i="22"/>
  <c r="C46" i="22"/>
  <c r="D46" i="22"/>
  <c r="F46" i="22"/>
  <c r="G46" i="22"/>
  <c r="P45" i="22"/>
  <c r="N45" i="22"/>
  <c r="O45" i="22" s="1"/>
  <c r="Q45" i="22"/>
  <c r="F45" i="22"/>
  <c r="G45" i="22" s="1"/>
  <c r="C45" i="22"/>
  <c r="D45" i="22" s="1"/>
  <c r="A45" i="22"/>
  <c r="B45" i="22" s="1"/>
  <c r="N44" i="22"/>
  <c r="O44" i="22" s="1"/>
  <c r="P44" i="22"/>
  <c r="Q44" i="22" s="1"/>
  <c r="F44" i="22"/>
  <c r="G44" i="22" s="1"/>
  <c r="C44" i="22"/>
  <c r="D44" i="22" s="1"/>
  <c r="A44" i="22"/>
  <c r="B44" i="22" s="1"/>
  <c r="P43" i="22"/>
  <c r="Q43" i="22" s="1"/>
  <c r="N43" i="22"/>
  <c r="O43" i="22" s="1"/>
  <c r="F43" i="22"/>
  <c r="G43" i="22" s="1"/>
  <c r="C43" i="22"/>
  <c r="D43" i="22" s="1"/>
  <c r="A43" i="22"/>
  <c r="B43" i="22" s="1"/>
  <c r="P42" i="22"/>
  <c r="Q42" i="22" s="1"/>
  <c r="N42" i="22"/>
  <c r="O42" i="22" s="1"/>
  <c r="A42" i="22"/>
  <c r="B42" i="22"/>
  <c r="C42" i="22"/>
  <c r="D42" i="22" s="1"/>
  <c r="F42" i="22"/>
  <c r="G42" i="22" s="1"/>
  <c r="N41" i="22"/>
  <c r="O41" i="22" s="1"/>
  <c r="P41" i="22"/>
  <c r="Q41" i="22" s="1"/>
  <c r="A41" i="22"/>
  <c r="B41" i="22"/>
  <c r="C41" i="22"/>
  <c r="D41" i="22"/>
  <c r="F41" i="22"/>
  <c r="G41" i="22"/>
  <c r="P40" i="22"/>
  <c r="Q40" i="22"/>
  <c r="N40" i="22"/>
  <c r="O40" i="22" s="1"/>
  <c r="B40" i="22"/>
  <c r="A40" i="22"/>
  <c r="G40" i="22"/>
  <c r="F40" i="22"/>
  <c r="D40" i="22"/>
  <c r="C40" i="22"/>
  <c r="P39" i="22"/>
  <c r="N39" i="22"/>
  <c r="O39" i="22" s="1"/>
  <c r="Q39" i="22"/>
  <c r="F39" i="22"/>
  <c r="G39" i="22"/>
  <c r="C39" i="22"/>
  <c r="D39" i="22" s="1"/>
  <c r="A39" i="22"/>
  <c r="B39" i="22" s="1"/>
  <c r="P38" i="22"/>
  <c r="Q38" i="22" s="1"/>
  <c r="N38" i="22"/>
  <c r="O38" i="22"/>
  <c r="A38" i="22"/>
  <c r="B38" i="22"/>
  <c r="C38" i="22"/>
  <c r="D38" i="22"/>
  <c r="F38" i="22"/>
  <c r="G38" i="22"/>
  <c r="P37" i="22"/>
  <c r="Q37" i="22"/>
  <c r="N37" i="22"/>
  <c r="O37" i="22" s="1"/>
  <c r="A37" i="22"/>
  <c r="B37" i="22" s="1"/>
  <c r="C37" i="22"/>
  <c r="D37" i="22" s="1"/>
  <c r="F37" i="22"/>
  <c r="G37" i="22" s="1"/>
  <c r="P36" i="22"/>
  <c r="Q36" i="22" s="1"/>
  <c r="N36" i="22"/>
  <c r="O36" i="22" s="1"/>
  <c r="F36" i="22"/>
  <c r="G36" i="22" s="1"/>
  <c r="C36" i="22"/>
  <c r="D36" i="22" s="1"/>
  <c r="A36" i="22"/>
  <c r="B36" i="22" s="1"/>
  <c r="N35" i="22"/>
  <c r="O35" i="22"/>
  <c r="P35" i="22"/>
  <c r="Q35" i="22" s="1"/>
  <c r="F35" i="22"/>
  <c r="G35" i="22"/>
  <c r="A35" i="22"/>
  <c r="B35" i="22"/>
  <c r="C35" i="22"/>
  <c r="D35" i="22"/>
  <c r="P34" i="22"/>
  <c r="N34" i="22"/>
  <c r="O34" i="22" s="1"/>
  <c r="Q34" i="22"/>
  <c r="C34" i="22"/>
  <c r="D34" i="22" s="1"/>
  <c r="A34" i="22"/>
  <c r="B34" i="22" s="1"/>
  <c r="F34" i="22"/>
  <c r="G34" i="22" s="1"/>
  <c r="N33" i="22"/>
  <c r="O33" i="22"/>
  <c r="P33" i="22"/>
  <c r="Q33" i="22"/>
  <c r="C33" i="22"/>
  <c r="F33" i="22"/>
  <c r="A33" i="22"/>
  <c r="D33" i="22"/>
  <c r="B33" i="22"/>
  <c r="G33" i="22"/>
  <c r="P32" i="22"/>
  <c r="Q32" i="22"/>
  <c r="N32" i="22"/>
  <c r="O32" i="22"/>
  <c r="A32" i="22"/>
  <c r="C32" i="22"/>
  <c r="D32" i="22"/>
  <c r="F32" i="22"/>
  <c r="G32" i="22"/>
  <c r="B32" i="22"/>
  <c r="N31" i="22"/>
  <c r="P31" i="22"/>
  <c r="Q31" i="22"/>
  <c r="O31" i="22"/>
  <c r="G31" i="22"/>
  <c r="F31" i="22"/>
  <c r="D31" i="22"/>
  <c r="C31" i="22"/>
  <c r="B31" i="22"/>
  <c r="A31" i="22"/>
  <c r="P30" i="22"/>
  <c r="Q30" i="22" s="1"/>
  <c r="N30" i="22"/>
  <c r="O30" i="22" s="1"/>
  <c r="F30" i="22"/>
  <c r="C30" i="22"/>
  <c r="D30" i="22" s="1"/>
  <c r="A30" i="22"/>
  <c r="B30" i="22" s="1"/>
  <c r="G30" i="22"/>
  <c r="P29" i="22"/>
  <c r="Q29" i="22" s="1"/>
  <c r="N29" i="22"/>
  <c r="O29" i="22" s="1"/>
  <c r="G29" i="22"/>
  <c r="F29" i="22"/>
  <c r="D29" i="22"/>
  <c r="C29" i="22"/>
  <c r="B29" i="22"/>
  <c r="A29" i="22"/>
  <c r="P28" i="22"/>
  <c r="Q28" i="22" s="1"/>
  <c r="N28" i="22"/>
  <c r="O28" i="22" s="1"/>
  <c r="F28" i="22"/>
  <c r="G28" i="22" s="1"/>
  <c r="C28" i="22"/>
  <c r="D28" i="22" s="1"/>
  <c r="A28" i="22"/>
  <c r="B28" i="22" s="1"/>
  <c r="N27" i="22"/>
  <c r="P27" i="22"/>
  <c r="Q27" i="22" s="1"/>
  <c r="O27" i="22"/>
  <c r="F27" i="22"/>
  <c r="G27" i="22"/>
  <c r="A27" i="22"/>
  <c r="B27" i="22" s="1"/>
  <c r="C27" i="22"/>
  <c r="D27" i="22" s="1"/>
  <c r="N26" i="22"/>
  <c r="O26" i="22"/>
  <c r="P26" i="22"/>
  <c r="Q26" i="22"/>
  <c r="C26" i="22"/>
  <c r="B26" i="22"/>
  <c r="A26" i="22"/>
  <c r="F26" i="22"/>
  <c r="G26" i="22"/>
  <c r="D26" i="22"/>
  <c r="N25" i="22"/>
  <c r="O25" i="22"/>
  <c r="P25" i="22"/>
  <c r="Q25" i="22"/>
  <c r="F25" i="22"/>
  <c r="G25" i="22" s="1"/>
  <c r="C25" i="22"/>
  <c r="D25" i="22" s="1"/>
  <c r="A25" i="22"/>
  <c r="B25" i="22" s="1"/>
  <c r="Q24" i="22"/>
  <c r="P24" i="22"/>
  <c r="O24" i="22"/>
  <c r="N24" i="22"/>
  <c r="G24" i="22"/>
  <c r="F24" i="22"/>
  <c r="D24" i="22"/>
  <c r="C24" i="22"/>
  <c r="B24" i="22"/>
  <c r="A24" i="22"/>
  <c r="P23" i="22"/>
  <c r="O23" i="22"/>
  <c r="N23" i="22"/>
  <c r="Q23" i="22"/>
  <c r="G23" i="22"/>
  <c r="F23" i="22"/>
  <c r="D23" i="22"/>
  <c r="C23" i="22"/>
  <c r="B23" i="22"/>
  <c r="A23" i="22"/>
  <c r="Q22" i="22"/>
  <c r="P22" i="22"/>
  <c r="O22" i="22"/>
  <c r="N22" i="22"/>
  <c r="G22" i="22"/>
  <c r="F22" i="22"/>
  <c r="D22" i="22"/>
  <c r="C22" i="22"/>
  <c r="B22" i="22"/>
  <c r="A22" i="22"/>
  <c r="N21" i="22"/>
  <c r="P21" i="22"/>
  <c r="O21" i="22"/>
  <c r="Q21" i="22"/>
  <c r="A21" i="22"/>
  <c r="B21" i="22"/>
  <c r="C21" i="22"/>
  <c r="D21" i="22"/>
  <c r="F21" i="22"/>
  <c r="G21" i="22"/>
  <c r="P20" i="22"/>
  <c r="N20" i="22"/>
  <c r="O20" i="22"/>
  <c r="Q20" i="22"/>
  <c r="C20" i="22"/>
  <c r="A20" i="22"/>
  <c r="B20" i="22" s="1"/>
  <c r="D20" i="22"/>
  <c r="F20" i="22"/>
  <c r="G20" i="22" s="1"/>
  <c r="P19" i="22"/>
  <c r="Q19" i="22" s="1"/>
  <c r="N19" i="22"/>
  <c r="O19" i="22" s="1"/>
  <c r="A19" i="22"/>
  <c r="B19" i="22"/>
  <c r="C19" i="22"/>
  <c r="D19" i="22"/>
  <c r="F19" i="22"/>
  <c r="G19" i="22" s="1"/>
  <c r="N18" i="22"/>
  <c r="O18" i="22"/>
  <c r="P18" i="22"/>
  <c r="Q18" i="22"/>
  <c r="A18" i="22"/>
  <c r="B18" i="22"/>
  <c r="C18" i="22"/>
  <c r="F18" i="22"/>
  <c r="G18" i="22"/>
  <c r="D18" i="22"/>
  <c r="P17" i="22"/>
  <c r="Q17" i="22"/>
  <c r="N17" i="22"/>
  <c r="O17" i="22" s="1"/>
  <c r="F17" i="22"/>
  <c r="G17" i="22" s="1"/>
  <c r="C17" i="22"/>
  <c r="D17" i="22" s="1"/>
  <c r="A17" i="22"/>
  <c r="B17" i="22" s="1"/>
  <c r="V67" i="22"/>
  <c r="U67" i="22"/>
  <c r="T67" i="22"/>
  <c r="S67" i="22"/>
  <c r="L56" i="22"/>
  <c r="N16" i="22"/>
  <c r="N56" i="22" s="1"/>
  <c r="O16" i="22"/>
  <c r="P16" i="22"/>
  <c r="F16" i="22"/>
  <c r="C16" i="22"/>
  <c r="D16" i="22" s="1"/>
  <c r="A16" i="22"/>
  <c r="I56" i="22"/>
  <c r="E67" i="22"/>
  <c r="P12" i="22"/>
  <c r="Q12" i="22" s="1"/>
  <c r="N12" i="22"/>
  <c r="O12" i="22" s="1"/>
  <c r="C12" i="22"/>
  <c r="A12" i="22"/>
  <c r="B12" i="22" s="1"/>
  <c r="F12" i="22"/>
  <c r="G12" i="22" s="1"/>
  <c r="D12" i="22"/>
  <c r="Z58" i="22"/>
  <c r="Z47" i="5" s="1"/>
  <c r="X58" i="22"/>
  <c r="X47" i="5" s="1"/>
  <c r="V13" i="22"/>
  <c r="V64" i="22"/>
  <c r="U64" i="22"/>
  <c r="U118" i="5"/>
  <c r="U13" i="22"/>
  <c r="T64" i="22"/>
  <c r="T13" i="22"/>
  <c r="S118" i="5"/>
  <c r="S13" i="22"/>
  <c r="S64" i="22"/>
  <c r="N11" i="22"/>
  <c r="N13" i="22" s="1"/>
  <c r="P11" i="22"/>
  <c r="P13" i="22" s="1"/>
  <c r="Q11" i="22"/>
  <c r="L13" i="22"/>
  <c r="L118" i="5"/>
  <c r="O11" i="22"/>
  <c r="A11" i="22"/>
  <c r="I13" i="22"/>
  <c r="I64" i="22"/>
  <c r="A118" i="5"/>
  <c r="C11" i="22"/>
  <c r="C13" i="22" s="1"/>
  <c r="D13" i="22" s="1"/>
  <c r="F11" i="22"/>
  <c r="D11" i="22"/>
  <c r="E64" i="22"/>
  <c r="E13" i="22"/>
  <c r="E58" i="22" s="1"/>
  <c r="E66" i="22" s="1"/>
  <c r="E63" i="22"/>
  <c r="E68" i="22" s="1"/>
  <c r="M48" i="21"/>
  <c r="Q48" i="21"/>
  <c r="N48" i="21"/>
  <c r="O48" i="21"/>
  <c r="P48" i="21"/>
  <c r="C48" i="21"/>
  <c r="B48" i="21"/>
  <c r="A48" i="21"/>
  <c r="F48" i="21"/>
  <c r="J48" i="21"/>
  <c r="G48" i="21"/>
  <c r="D48" i="21"/>
  <c r="N47" i="21"/>
  <c r="O47" i="21"/>
  <c r="P47" i="21"/>
  <c r="Q47" i="21" s="1"/>
  <c r="A47" i="21"/>
  <c r="B47" i="21"/>
  <c r="C47" i="21"/>
  <c r="D47" i="21"/>
  <c r="F47" i="21"/>
  <c r="G47" i="21" s="1"/>
  <c r="M46" i="21"/>
  <c r="P46" i="21"/>
  <c r="Q46" i="21"/>
  <c r="O46" i="21"/>
  <c r="N46" i="21"/>
  <c r="A46" i="21"/>
  <c r="J46" i="21"/>
  <c r="G46" i="21"/>
  <c r="F46" i="21"/>
  <c r="D46" i="21"/>
  <c r="C46" i="21"/>
  <c r="B46" i="21"/>
  <c r="N45" i="21"/>
  <c r="M45" i="21"/>
  <c r="Q45" i="21"/>
  <c r="P45" i="21"/>
  <c r="O45" i="21"/>
  <c r="B45" i="21"/>
  <c r="F45" i="21"/>
  <c r="C45" i="21"/>
  <c r="D45" i="21"/>
  <c r="G45" i="21"/>
  <c r="J45" i="21"/>
  <c r="A45" i="21"/>
  <c r="N44" i="21"/>
  <c r="M44" i="21"/>
  <c r="Q44" i="21"/>
  <c r="P44" i="21"/>
  <c r="O44" i="21"/>
  <c r="J44" i="21"/>
  <c r="F44" i="21"/>
  <c r="A44" i="21"/>
  <c r="B44" i="21"/>
  <c r="G44" i="21"/>
  <c r="D44" i="21"/>
  <c r="C44" i="21"/>
  <c r="P43" i="21"/>
  <c r="Q43" i="21"/>
  <c r="N43" i="21"/>
  <c r="M43" i="21"/>
  <c r="O43" i="21"/>
  <c r="A43" i="21"/>
  <c r="B43" i="21"/>
  <c r="C43" i="21"/>
  <c r="D43" i="21"/>
  <c r="G43" i="21"/>
  <c r="F43" i="21"/>
  <c r="J43" i="21"/>
  <c r="O42" i="21"/>
  <c r="P42" i="21"/>
  <c r="Q42" i="21"/>
  <c r="M42" i="21"/>
  <c r="N42" i="21"/>
  <c r="F42" i="21"/>
  <c r="J42" i="21"/>
  <c r="D42" i="21"/>
  <c r="C42" i="21"/>
  <c r="A42" i="21"/>
  <c r="B42" i="21"/>
  <c r="G42" i="21"/>
  <c r="P41" i="21"/>
  <c r="Q41" i="21" s="1"/>
  <c r="N41" i="21"/>
  <c r="O41" i="21"/>
  <c r="C41" i="21"/>
  <c r="D41" i="21"/>
  <c r="F41" i="21"/>
  <c r="G41" i="21"/>
  <c r="A41" i="21"/>
  <c r="B41" i="21" s="1"/>
  <c r="Q40" i="21"/>
  <c r="P40" i="21"/>
  <c r="O40" i="21"/>
  <c r="N40" i="21"/>
  <c r="M40" i="21"/>
  <c r="J40" i="21"/>
  <c r="F40" i="21"/>
  <c r="D40" i="21"/>
  <c r="G40" i="21"/>
  <c r="C40" i="21"/>
  <c r="B40" i="21"/>
  <c r="A40" i="21"/>
  <c r="O39" i="21"/>
  <c r="Q39" i="21"/>
  <c r="P39" i="21"/>
  <c r="N39" i="21"/>
  <c r="M39" i="21"/>
  <c r="A39" i="21"/>
  <c r="B39" i="21"/>
  <c r="C39" i="21"/>
  <c r="D39" i="21"/>
  <c r="F39" i="21"/>
  <c r="G39" i="21"/>
  <c r="J39" i="21"/>
  <c r="M38" i="21"/>
  <c r="P38" i="21"/>
  <c r="Q38" i="21"/>
  <c r="O38" i="21"/>
  <c r="N38" i="21"/>
  <c r="J38" i="21"/>
  <c r="G38" i="21"/>
  <c r="F38" i="21"/>
  <c r="D38" i="21"/>
  <c r="C38" i="21"/>
  <c r="B38" i="21"/>
  <c r="A38" i="21"/>
  <c r="M37" i="21"/>
  <c r="N37" i="21"/>
  <c r="Q37" i="21"/>
  <c r="O37" i="21"/>
  <c r="P37" i="21"/>
  <c r="C37" i="21"/>
  <c r="B37" i="21"/>
  <c r="A37" i="21"/>
  <c r="F37" i="21"/>
  <c r="J37" i="21"/>
  <c r="G37" i="21"/>
  <c r="D37" i="21"/>
  <c r="Q36" i="21"/>
  <c r="P36" i="21"/>
  <c r="O36" i="21"/>
  <c r="M36" i="21"/>
  <c r="N36" i="21"/>
  <c r="J36" i="21"/>
  <c r="G36" i="21"/>
  <c r="F36" i="21"/>
  <c r="D36" i="21"/>
  <c r="C36" i="21"/>
  <c r="B36" i="21"/>
  <c r="A36" i="21"/>
  <c r="N35" i="21"/>
  <c r="P35" i="21"/>
  <c r="O35" i="21"/>
  <c r="Q35" i="21"/>
  <c r="F35" i="21"/>
  <c r="G35" i="21"/>
  <c r="C35" i="21"/>
  <c r="A35" i="21"/>
  <c r="B35" i="21" s="1"/>
  <c r="D35" i="21"/>
  <c r="N34" i="21"/>
  <c r="O34" i="21"/>
  <c r="P34" i="21"/>
  <c r="Q34" i="21"/>
  <c r="M34" i="21"/>
  <c r="A34" i="21"/>
  <c r="B34" i="21"/>
  <c r="C34" i="21"/>
  <c r="D34" i="21"/>
  <c r="F34" i="21"/>
  <c r="G34" i="21"/>
  <c r="J34" i="21"/>
  <c r="O33" i="21"/>
  <c r="P33" i="21"/>
  <c r="Q33" i="21"/>
  <c r="M33" i="21"/>
  <c r="N33" i="21"/>
  <c r="J33" i="21"/>
  <c r="G33" i="21"/>
  <c r="D33" i="21"/>
  <c r="C33" i="21"/>
  <c r="B33" i="21"/>
  <c r="A33" i="21"/>
  <c r="F33" i="21"/>
  <c r="Q32" i="21"/>
  <c r="P32" i="21"/>
  <c r="O32" i="21"/>
  <c r="N32" i="21"/>
  <c r="M32" i="21"/>
  <c r="J32" i="21"/>
  <c r="G32" i="21"/>
  <c r="F32" i="21"/>
  <c r="D32" i="21"/>
  <c r="C32" i="21"/>
  <c r="B32" i="21"/>
  <c r="A32" i="21"/>
  <c r="P31" i="21"/>
  <c r="Q31" i="21" s="1"/>
  <c r="N31" i="21"/>
  <c r="O31" i="21" s="1"/>
  <c r="D31" i="21"/>
  <c r="B31" i="21"/>
  <c r="A31" i="21"/>
  <c r="C31" i="21"/>
  <c r="J31" i="21"/>
  <c r="G31" i="21"/>
  <c r="F31" i="21"/>
  <c r="P30" i="21"/>
  <c r="N30" i="21"/>
  <c r="O30" i="21" s="1"/>
  <c r="Q30" i="21"/>
  <c r="G30" i="21"/>
  <c r="J30" i="21"/>
  <c r="D30" i="21"/>
  <c r="A30" i="21"/>
  <c r="B30" i="21"/>
  <c r="C30" i="21"/>
  <c r="F30" i="21"/>
  <c r="N29" i="21"/>
  <c r="O29" i="21"/>
  <c r="P29" i="21"/>
  <c r="Q29" i="21" s="1"/>
  <c r="F29" i="21"/>
  <c r="D29" i="21"/>
  <c r="C29" i="21"/>
  <c r="B29" i="21"/>
  <c r="A29" i="21"/>
  <c r="J29" i="21"/>
  <c r="G29" i="21"/>
  <c r="P28" i="21"/>
  <c r="Q28" i="21" s="1"/>
  <c r="N28" i="21"/>
  <c r="O28" i="21" s="1"/>
  <c r="A28" i="21"/>
  <c r="B28" i="21"/>
  <c r="C28" i="21"/>
  <c r="D28" i="21"/>
  <c r="F28" i="21"/>
  <c r="G28" i="21"/>
  <c r="N27" i="21"/>
  <c r="O27" i="21"/>
  <c r="P27" i="21"/>
  <c r="Q27" i="21"/>
  <c r="A27" i="21"/>
  <c r="B27" i="21" s="1"/>
  <c r="F27" i="21"/>
  <c r="G27" i="21"/>
  <c r="C27" i="21"/>
  <c r="D27" i="21" s="1"/>
  <c r="N26" i="21"/>
  <c r="P26" i="21"/>
  <c r="Q26" i="21" s="1"/>
  <c r="O26" i="21"/>
  <c r="F26" i="21"/>
  <c r="G26" i="21" s="1"/>
  <c r="C26" i="21"/>
  <c r="D26" i="21" s="1"/>
  <c r="A26" i="21"/>
  <c r="B26" i="21" s="1"/>
  <c r="P25" i="21"/>
  <c r="P49" i="21" s="1"/>
  <c r="N25" i="21"/>
  <c r="N49" i="21" s="1"/>
  <c r="Q25" i="21"/>
  <c r="O25" i="21"/>
  <c r="L49" i="21"/>
  <c r="J25" i="21"/>
  <c r="A25" i="21"/>
  <c r="A49" i="21" s="1"/>
  <c r="B25" i="21"/>
  <c r="C25" i="21"/>
  <c r="D25" i="21"/>
  <c r="F25" i="21"/>
  <c r="F49" i="21" s="1"/>
  <c r="G25" i="21"/>
  <c r="I49" i="21"/>
  <c r="P21" i="21"/>
  <c r="Q21" i="21" s="1"/>
  <c r="N21" i="21"/>
  <c r="O21" i="21" s="1"/>
  <c r="F21" i="21"/>
  <c r="C21" i="21"/>
  <c r="D21" i="21" s="1"/>
  <c r="A21" i="21"/>
  <c r="B21" i="21" s="1"/>
  <c r="G21" i="21"/>
  <c r="P20" i="21"/>
  <c r="P22" i="21" s="1"/>
  <c r="N20" i="21"/>
  <c r="N22" i="21" s="1"/>
  <c r="O20" i="21"/>
  <c r="Q20" i="21"/>
  <c r="L22" i="21"/>
  <c r="F20" i="21"/>
  <c r="F22" i="21" s="1"/>
  <c r="G20" i="21"/>
  <c r="I22" i="21"/>
  <c r="C20" i="21"/>
  <c r="D20" i="21"/>
  <c r="A20" i="21"/>
  <c r="E62" i="21"/>
  <c r="E22" i="21"/>
  <c r="N15" i="21"/>
  <c r="O15" i="21"/>
  <c r="P15" i="21"/>
  <c r="Q15" i="21"/>
  <c r="F15" i="21"/>
  <c r="C15" i="21"/>
  <c r="D15" i="21" s="1"/>
  <c r="A15" i="21"/>
  <c r="B15" i="21" s="1"/>
  <c r="H15" i="4"/>
  <c r="G15" i="21"/>
  <c r="H60" i="21"/>
  <c r="H59" i="21"/>
  <c r="H58" i="21"/>
  <c r="H51" i="21"/>
  <c r="H64" i="21" s="1"/>
  <c r="H17" i="21"/>
  <c r="H61" i="21" s="1"/>
  <c r="N12" i="21"/>
  <c r="P12" i="21"/>
  <c r="Q12" i="21" s="1"/>
  <c r="O12" i="21"/>
  <c r="J12" i="21"/>
  <c r="G12" i="21"/>
  <c r="F12" i="21"/>
  <c r="D12" i="21"/>
  <c r="C12" i="21"/>
  <c r="B12" i="21"/>
  <c r="A12" i="21"/>
  <c r="Q11" i="21"/>
  <c r="P11" i="21"/>
  <c r="O11" i="21"/>
  <c r="N11" i="21"/>
  <c r="M11" i="21"/>
  <c r="C11" i="21"/>
  <c r="B11" i="21"/>
  <c r="A11" i="21"/>
  <c r="J11" i="21"/>
  <c r="G11" i="21"/>
  <c r="F11" i="21"/>
  <c r="D11" i="21"/>
  <c r="Z17" i="21"/>
  <c r="Z51" i="21"/>
  <c r="Y17" i="21"/>
  <c r="Y51" i="21"/>
  <c r="X17" i="21"/>
  <c r="X51" i="21"/>
  <c r="V17" i="21"/>
  <c r="V61" i="21" s="1"/>
  <c r="V51" i="21"/>
  <c r="V64" i="21" s="1"/>
  <c r="V58" i="21"/>
  <c r="V59" i="21"/>
  <c r="U17" i="21"/>
  <c r="U61" i="21" s="1"/>
  <c r="U51" i="21"/>
  <c r="U64" i="21" s="1"/>
  <c r="U58" i="21"/>
  <c r="U59" i="21"/>
  <c r="T17" i="21"/>
  <c r="T61" i="21" s="1"/>
  <c r="T51" i="21"/>
  <c r="T64" i="21" s="1"/>
  <c r="T58" i="21"/>
  <c r="T59" i="21"/>
  <c r="S17" i="21"/>
  <c r="S61" i="21" s="1"/>
  <c r="S51" i="21"/>
  <c r="S64" i="21" s="1"/>
  <c r="S58" i="21"/>
  <c r="S59" i="21"/>
  <c r="L13" i="21"/>
  <c r="N10" i="21"/>
  <c r="N13" i="21" s="1"/>
  <c r="M10" i="21"/>
  <c r="P10" i="21"/>
  <c r="O10" i="21"/>
  <c r="I13" i="21"/>
  <c r="J10" i="21"/>
  <c r="F10" i="21"/>
  <c r="C10" i="21"/>
  <c r="D10" i="21" s="1"/>
  <c r="A10" i="21"/>
  <c r="E17" i="21"/>
  <c r="E61" i="21" s="1"/>
  <c r="E51" i="21"/>
  <c r="E64" i="21" s="1"/>
  <c r="E59" i="21"/>
  <c r="M64" i="20"/>
  <c r="N64" i="20"/>
  <c r="O64" i="20"/>
  <c r="P64" i="20"/>
  <c r="Q64" i="20"/>
  <c r="G64" i="20"/>
  <c r="J64" i="20"/>
  <c r="F64" i="20"/>
  <c r="D64" i="20"/>
  <c r="C64" i="20"/>
  <c r="B64" i="20"/>
  <c r="A64" i="20"/>
  <c r="P63" i="20"/>
  <c r="N63" i="20"/>
  <c r="O63" i="20"/>
  <c r="Q63" i="20"/>
  <c r="A63" i="20"/>
  <c r="F63" i="20"/>
  <c r="G63" i="20" s="1"/>
  <c r="C63" i="20"/>
  <c r="D63" i="20" s="1"/>
  <c r="B63" i="20"/>
  <c r="Q62" i="20"/>
  <c r="P62" i="20"/>
  <c r="O62" i="20"/>
  <c r="N62" i="20"/>
  <c r="M62" i="20"/>
  <c r="D62" i="20"/>
  <c r="J62" i="20"/>
  <c r="G62" i="20"/>
  <c r="F62" i="20"/>
  <c r="C62" i="20"/>
  <c r="B62" i="20"/>
  <c r="A62" i="20"/>
  <c r="P61" i="20"/>
  <c r="Q61" i="20" s="1"/>
  <c r="N61" i="20"/>
  <c r="O61" i="20" s="1"/>
  <c r="F61" i="20"/>
  <c r="G61" i="20" s="1"/>
  <c r="C61" i="20"/>
  <c r="D61" i="20" s="1"/>
  <c r="A61" i="20"/>
  <c r="B61" i="20" s="1"/>
  <c r="P60" i="20"/>
  <c r="Q60" i="20" s="1"/>
  <c r="N60" i="20"/>
  <c r="O60" i="20" s="1"/>
  <c r="A60" i="20"/>
  <c r="B60" i="20"/>
  <c r="C60" i="20"/>
  <c r="F60" i="20"/>
  <c r="G60" i="20"/>
  <c r="D60" i="20"/>
  <c r="P59" i="20"/>
  <c r="Q59" i="20"/>
  <c r="N59" i="20"/>
  <c r="O59" i="20" s="1"/>
  <c r="G59" i="20"/>
  <c r="F59" i="20"/>
  <c r="D59" i="20"/>
  <c r="C59" i="20"/>
  <c r="B59" i="20"/>
  <c r="A59" i="20"/>
  <c r="J59" i="20"/>
  <c r="P58" i="20"/>
  <c r="O58" i="20"/>
  <c r="N58" i="20"/>
  <c r="M58" i="20"/>
  <c r="Q58" i="20"/>
  <c r="J58" i="20"/>
  <c r="G58" i="20"/>
  <c r="F58" i="20"/>
  <c r="D58" i="20"/>
  <c r="C58" i="20"/>
  <c r="A58" i="20"/>
  <c r="B58" i="20"/>
  <c r="N57" i="20"/>
  <c r="O57" i="20" s="1"/>
  <c r="P57" i="20"/>
  <c r="Q57" i="20" s="1"/>
  <c r="F57" i="20"/>
  <c r="G57" i="20" s="1"/>
  <c r="A57" i="20"/>
  <c r="B57" i="20" s="1"/>
  <c r="C57" i="20"/>
  <c r="D57" i="20" s="1"/>
  <c r="P56" i="20"/>
  <c r="Q56" i="20" s="1"/>
  <c r="N56" i="20"/>
  <c r="O56" i="20" s="1"/>
  <c r="C56" i="20"/>
  <c r="F56" i="20"/>
  <c r="G56" i="20"/>
  <c r="D56" i="20"/>
  <c r="A56" i="20"/>
  <c r="B56" i="20" s="1"/>
  <c r="M55" i="20"/>
  <c r="P55" i="20"/>
  <c r="O55" i="20"/>
  <c r="N55" i="20"/>
  <c r="Q55" i="20"/>
  <c r="C55" i="20"/>
  <c r="A55" i="20"/>
  <c r="B55" i="20"/>
  <c r="D55" i="20"/>
  <c r="F55" i="20"/>
  <c r="G55" i="20"/>
  <c r="J55" i="20"/>
  <c r="O54" i="20"/>
  <c r="P54" i="20"/>
  <c r="Q54" i="20"/>
  <c r="N54" i="20"/>
  <c r="M54" i="20"/>
  <c r="F54" i="20"/>
  <c r="D54" i="20"/>
  <c r="C54" i="20"/>
  <c r="G54" i="20"/>
  <c r="J54" i="20"/>
  <c r="B54" i="20"/>
  <c r="A54" i="20"/>
  <c r="Q53" i="20"/>
  <c r="P53" i="20"/>
  <c r="O53" i="20"/>
  <c r="N53" i="20"/>
  <c r="M53" i="20"/>
  <c r="C53" i="20"/>
  <c r="B53" i="20"/>
  <c r="A53" i="20"/>
  <c r="J53" i="20"/>
  <c r="G53" i="20"/>
  <c r="F53" i="20"/>
  <c r="D53" i="20"/>
  <c r="N52" i="20"/>
  <c r="O52" i="20"/>
  <c r="P52" i="20"/>
  <c r="Q52" i="20" s="1"/>
  <c r="F52" i="20"/>
  <c r="D52" i="20"/>
  <c r="C52" i="20"/>
  <c r="B52" i="20"/>
  <c r="A52" i="20"/>
  <c r="G52" i="20"/>
  <c r="J52" i="20"/>
  <c r="P51" i="20"/>
  <c r="Q51" i="20" s="1"/>
  <c r="N51" i="20"/>
  <c r="O51" i="20" s="1"/>
  <c r="A51" i="20"/>
  <c r="B51" i="20"/>
  <c r="J51" i="20"/>
  <c r="G51" i="20"/>
  <c r="F51" i="20"/>
  <c r="D51" i="20"/>
  <c r="C51" i="20"/>
  <c r="N50" i="20"/>
  <c r="O50" i="20"/>
  <c r="P50" i="20"/>
  <c r="Q50" i="20"/>
  <c r="C50" i="20"/>
  <c r="G50" i="20"/>
  <c r="D50" i="20"/>
  <c r="B50" i="20"/>
  <c r="A50" i="20"/>
  <c r="J50" i="20"/>
  <c r="F50" i="20"/>
  <c r="Q49" i="20"/>
  <c r="M49" i="20"/>
  <c r="N49" i="20"/>
  <c r="O49" i="20"/>
  <c r="P49" i="20"/>
  <c r="J49" i="20"/>
  <c r="G49" i="20"/>
  <c r="F49" i="20"/>
  <c r="D49" i="20"/>
  <c r="C49" i="20"/>
  <c r="A49" i="20"/>
  <c r="B49" i="20"/>
  <c r="Q48" i="20"/>
  <c r="P48" i="20"/>
  <c r="M48" i="20"/>
  <c r="O48" i="20"/>
  <c r="N48" i="20"/>
  <c r="D48" i="20"/>
  <c r="F48" i="20"/>
  <c r="G48" i="20"/>
  <c r="J48" i="20"/>
  <c r="C48" i="20"/>
  <c r="A48" i="20"/>
  <c r="B48" i="20"/>
  <c r="N47" i="20"/>
  <c r="Q47" i="20"/>
  <c r="P47" i="20"/>
  <c r="M47" i="20"/>
  <c r="O47" i="20"/>
  <c r="G47" i="20"/>
  <c r="A47" i="20"/>
  <c r="B47" i="20"/>
  <c r="C47" i="20"/>
  <c r="D47" i="20"/>
  <c r="F47" i="20"/>
  <c r="J47" i="20"/>
  <c r="M46" i="20"/>
  <c r="N46" i="20"/>
  <c r="O46" i="20"/>
  <c r="P46" i="20"/>
  <c r="Q46" i="20"/>
  <c r="C46" i="20"/>
  <c r="A46" i="20"/>
  <c r="B46" i="20"/>
  <c r="D46" i="20"/>
  <c r="F46" i="20"/>
  <c r="G46" i="20"/>
  <c r="J46" i="20"/>
  <c r="O45" i="20"/>
  <c r="M45" i="20"/>
  <c r="N45" i="20"/>
  <c r="Q45" i="20"/>
  <c r="P45" i="20"/>
  <c r="A45" i="20"/>
  <c r="B45" i="20"/>
  <c r="J45" i="20"/>
  <c r="G45" i="20"/>
  <c r="F45" i="20"/>
  <c r="D45" i="20"/>
  <c r="C45" i="20"/>
  <c r="M44" i="20"/>
  <c r="N44" i="20"/>
  <c r="O44" i="20"/>
  <c r="P44" i="20"/>
  <c r="Q44" i="20"/>
  <c r="D44" i="20"/>
  <c r="C44" i="20"/>
  <c r="B44" i="20"/>
  <c r="A44" i="20"/>
  <c r="G44" i="20"/>
  <c r="J44" i="20"/>
  <c r="F44" i="20"/>
  <c r="Q43" i="20"/>
  <c r="M43" i="20"/>
  <c r="P43" i="20"/>
  <c r="O43" i="20"/>
  <c r="N43" i="20"/>
  <c r="J43" i="20"/>
  <c r="G43" i="20"/>
  <c r="F43" i="20"/>
  <c r="D43" i="20"/>
  <c r="C43" i="20"/>
  <c r="A43" i="20"/>
  <c r="B43" i="20"/>
  <c r="P42" i="20"/>
  <c r="N42" i="20"/>
  <c r="O42" i="20" s="1"/>
  <c r="Q42" i="20"/>
  <c r="F42" i="20"/>
  <c r="A42" i="20"/>
  <c r="B42" i="20" s="1"/>
  <c r="G42" i="20"/>
  <c r="C42" i="20"/>
  <c r="D42" i="20" s="1"/>
  <c r="P41" i="20"/>
  <c r="Q41" i="20"/>
  <c r="N41" i="20"/>
  <c r="O41" i="20"/>
  <c r="C41" i="20"/>
  <c r="A41" i="20"/>
  <c r="B41" i="20" s="1"/>
  <c r="D41" i="20"/>
  <c r="F41" i="20"/>
  <c r="G41" i="20" s="1"/>
  <c r="P40" i="20"/>
  <c r="Q40" i="20" s="1"/>
  <c r="N40" i="20"/>
  <c r="O40" i="20" s="1"/>
  <c r="C40" i="20"/>
  <c r="D40" i="20"/>
  <c r="F40" i="20"/>
  <c r="G40" i="20"/>
  <c r="A40" i="20"/>
  <c r="B40" i="20" s="1"/>
  <c r="P39" i="20"/>
  <c r="Q39" i="20" s="1"/>
  <c r="N39" i="20"/>
  <c r="O39" i="20" s="1"/>
  <c r="A39" i="20"/>
  <c r="B39" i="20" s="1"/>
  <c r="F39" i="20"/>
  <c r="G39" i="20" s="1"/>
  <c r="C39" i="20"/>
  <c r="D39" i="20" s="1"/>
  <c r="N38" i="20"/>
  <c r="Q38" i="20"/>
  <c r="P38" i="20"/>
  <c r="O38" i="20"/>
  <c r="M38" i="20"/>
  <c r="J38" i="20"/>
  <c r="G38" i="20"/>
  <c r="F38" i="20"/>
  <c r="D38" i="20"/>
  <c r="C38" i="20"/>
  <c r="B38" i="20"/>
  <c r="A38" i="20"/>
  <c r="M37" i="20"/>
  <c r="L65" i="20"/>
  <c r="Q37" i="20"/>
  <c r="P37" i="20"/>
  <c r="P65" i="20" s="1"/>
  <c r="O37" i="20"/>
  <c r="N37" i="20"/>
  <c r="N65" i="20" s="1"/>
  <c r="B37" i="20"/>
  <c r="C37" i="20"/>
  <c r="C65" i="20" s="1"/>
  <c r="A37" i="20"/>
  <c r="A65" i="20" s="1"/>
  <c r="D37" i="20"/>
  <c r="F37" i="20"/>
  <c r="F65" i="20" s="1"/>
  <c r="G37" i="20"/>
  <c r="J37" i="20"/>
  <c r="I65" i="20"/>
  <c r="M33" i="20"/>
  <c r="N33" i="20"/>
  <c r="P33" i="20"/>
  <c r="O33" i="20"/>
  <c r="Q33" i="20"/>
  <c r="G33" i="20"/>
  <c r="J33" i="20"/>
  <c r="A33" i="20"/>
  <c r="B33" i="20"/>
  <c r="C33" i="20"/>
  <c r="D33" i="20"/>
  <c r="F33" i="20"/>
  <c r="M32" i="20"/>
  <c r="O32" i="20"/>
  <c r="P32" i="20"/>
  <c r="P34" i="20" s="1"/>
  <c r="Q32" i="20"/>
  <c r="N32" i="20"/>
  <c r="N34" i="20" s="1"/>
  <c r="L34" i="20"/>
  <c r="J32" i="20"/>
  <c r="G32" i="20"/>
  <c r="I34" i="20"/>
  <c r="B32" i="20"/>
  <c r="A32" i="20"/>
  <c r="A34" i="20" s="1"/>
  <c r="A67" i="20" s="1"/>
  <c r="F32" i="20"/>
  <c r="F34" i="20" s="1"/>
  <c r="D32" i="20"/>
  <c r="C32" i="20"/>
  <c r="N28" i="20"/>
  <c r="O28" i="20"/>
  <c r="P28" i="20"/>
  <c r="Q28" i="20"/>
  <c r="F28" i="20"/>
  <c r="G28" i="20" s="1"/>
  <c r="C28" i="20"/>
  <c r="D28" i="20" s="1"/>
  <c r="A28" i="20"/>
  <c r="B28" i="20" s="1"/>
  <c r="P27" i="20"/>
  <c r="N27" i="20"/>
  <c r="O27" i="20" s="1"/>
  <c r="Q27" i="20"/>
  <c r="D27" i="20"/>
  <c r="C27" i="20"/>
  <c r="B27" i="20"/>
  <c r="A27" i="20"/>
  <c r="J27" i="20"/>
  <c r="AL70" i="13"/>
  <c r="G27" i="20"/>
  <c r="F27" i="20"/>
  <c r="P26" i="20"/>
  <c r="N26" i="20"/>
  <c r="L29" i="20"/>
  <c r="AL60" i="13"/>
  <c r="A26" i="20"/>
  <c r="C26" i="20"/>
  <c r="D26" i="20"/>
  <c r="F26" i="20"/>
  <c r="F29" i="20" s="1"/>
  <c r="F67" i="20" s="1"/>
  <c r="I29" i="20"/>
  <c r="G26" i="20"/>
  <c r="Q20" i="20"/>
  <c r="P20" i="20"/>
  <c r="O20" i="20"/>
  <c r="N20" i="20"/>
  <c r="M20" i="20"/>
  <c r="D20" i="20"/>
  <c r="C20" i="20"/>
  <c r="J20" i="20"/>
  <c r="G20" i="20"/>
  <c r="F20" i="20"/>
  <c r="B20" i="20"/>
  <c r="A20" i="20"/>
  <c r="N19" i="20"/>
  <c r="N21" i="20" s="1"/>
  <c r="O19" i="20"/>
  <c r="P19" i="20"/>
  <c r="P21" i="20" s="1"/>
  <c r="Q19" i="20"/>
  <c r="L21" i="20"/>
  <c r="M28" i="20" s="1"/>
  <c r="A19" i="20"/>
  <c r="C19" i="20"/>
  <c r="D19" i="20"/>
  <c r="F19" i="20"/>
  <c r="F21" i="20" s="1"/>
  <c r="G19" i="20"/>
  <c r="I21" i="20"/>
  <c r="J28" i="20" s="1"/>
  <c r="P16" i="20"/>
  <c r="O16" i="20"/>
  <c r="M16" i="20"/>
  <c r="N16" i="20"/>
  <c r="Q16" i="20"/>
  <c r="J16" i="20"/>
  <c r="F16" i="20"/>
  <c r="G16" i="20"/>
  <c r="D16" i="20"/>
  <c r="C16" i="20"/>
  <c r="B16" i="20"/>
  <c r="A16" i="20"/>
  <c r="P15" i="20"/>
  <c r="N15" i="20"/>
  <c r="L17" i="20"/>
  <c r="M27" i="20" s="1"/>
  <c r="I17" i="20"/>
  <c r="G15" i="20"/>
  <c r="F15" i="20"/>
  <c r="F17" i="20" s="1"/>
  <c r="D15" i="20"/>
  <c r="C15" i="20"/>
  <c r="B15" i="20"/>
  <c r="A15" i="20"/>
  <c r="A17" i="20" s="1"/>
  <c r="J15" i="20"/>
  <c r="Q12" i="20"/>
  <c r="P12" i="20"/>
  <c r="O12" i="20"/>
  <c r="N12" i="20"/>
  <c r="M12" i="20"/>
  <c r="J12" i="20"/>
  <c r="C12" i="20"/>
  <c r="B12" i="20"/>
  <c r="A12" i="20"/>
  <c r="G12" i="20"/>
  <c r="F12" i="20"/>
  <c r="D12" i="20"/>
  <c r="P11" i="20"/>
  <c r="N11" i="20"/>
  <c r="N13" i="20" s="1"/>
  <c r="N23" i="20" s="1"/>
  <c r="N69" i="20" s="1"/>
  <c r="L13" i="20"/>
  <c r="M26" i="20" s="1"/>
  <c r="O11" i="20"/>
  <c r="F11" i="20"/>
  <c r="F13" i="20" s="1"/>
  <c r="F23" i="20" s="1"/>
  <c r="F69" i="20" s="1"/>
  <c r="G11" i="20"/>
  <c r="I13" i="20"/>
  <c r="J26" i="20" s="1"/>
  <c r="A11" i="20"/>
  <c r="A13" i="20" s="1"/>
  <c r="A23" i="20" s="1"/>
  <c r="A69" i="20" s="1"/>
  <c r="B11" i="20"/>
  <c r="C11" i="20"/>
  <c r="D11" i="20" s="1"/>
  <c r="P62" i="19"/>
  <c r="Q62" i="19"/>
  <c r="N62" i="19"/>
  <c r="O62" i="19"/>
  <c r="J62" i="19"/>
  <c r="G62" i="19"/>
  <c r="F62" i="19"/>
  <c r="C62" i="19"/>
  <c r="B62" i="19"/>
  <c r="A62" i="19"/>
  <c r="D62" i="19"/>
  <c r="Q61" i="19"/>
  <c r="O61" i="19"/>
  <c r="P61" i="19"/>
  <c r="N61" i="19"/>
  <c r="A61" i="19"/>
  <c r="B61" i="19"/>
  <c r="D61" i="19"/>
  <c r="F61" i="19"/>
  <c r="G61" i="19"/>
  <c r="J61" i="19"/>
  <c r="C61" i="19"/>
  <c r="O60" i="19"/>
  <c r="P60" i="19"/>
  <c r="Q60" i="19"/>
  <c r="N60" i="19"/>
  <c r="D60" i="19"/>
  <c r="F60" i="19"/>
  <c r="B60" i="19"/>
  <c r="G60" i="19"/>
  <c r="J60" i="19"/>
  <c r="A60" i="19"/>
  <c r="C60" i="19"/>
  <c r="P59" i="19"/>
  <c r="Q59" i="19" s="1"/>
  <c r="N59" i="19"/>
  <c r="O59" i="19" s="1"/>
  <c r="A59" i="19"/>
  <c r="B59" i="19"/>
  <c r="C59" i="19"/>
  <c r="D59" i="19"/>
  <c r="F59" i="19"/>
  <c r="J59" i="19"/>
  <c r="G59" i="19"/>
  <c r="Q58" i="19"/>
  <c r="P58" i="19"/>
  <c r="O58" i="19"/>
  <c r="N58" i="19"/>
  <c r="D58" i="19"/>
  <c r="A58" i="19"/>
  <c r="J58" i="19"/>
  <c r="F58" i="19"/>
  <c r="C58" i="19"/>
  <c r="G58" i="19"/>
  <c r="B58" i="19"/>
  <c r="O57" i="19"/>
  <c r="P57" i="19"/>
  <c r="N57" i="19"/>
  <c r="Q57" i="19"/>
  <c r="J57" i="19"/>
  <c r="F57" i="19"/>
  <c r="B57" i="19"/>
  <c r="C57" i="19"/>
  <c r="D57" i="19"/>
  <c r="G57" i="19"/>
  <c r="A57" i="19"/>
  <c r="N56" i="19"/>
  <c r="O56" i="19"/>
  <c r="P56" i="19"/>
  <c r="Q56" i="19"/>
  <c r="J56" i="19"/>
  <c r="G56" i="19"/>
  <c r="F56" i="19"/>
  <c r="D56" i="19"/>
  <c r="C56" i="19"/>
  <c r="B56" i="19"/>
  <c r="A56" i="19"/>
  <c r="P55" i="19"/>
  <c r="Q55" i="19" s="1"/>
  <c r="N55" i="19"/>
  <c r="O55" i="19" s="1"/>
  <c r="G55" i="19"/>
  <c r="D55" i="19"/>
  <c r="F55" i="19"/>
  <c r="C55" i="19"/>
  <c r="B55" i="19"/>
  <c r="A55" i="19"/>
  <c r="J55" i="19"/>
  <c r="Q54" i="19"/>
  <c r="P54" i="19"/>
  <c r="O54" i="19"/>
  <c r="N54" i="19"/>
  <c r="J54" i="19"/>
  <c r="C54" i="19"/>
  <c r="G54" i="19"/>
  <c r="F54" i="19"/>
  <c r="D54" i="19"/>
  <c r="B54" i="19"/>
  <c r="A54" i="19"/>
  <c r="N53" i="19"/>
  <c r="O53" i="19"/>
  <c r="P53" i="19"/>
  <c r="Q53" i="19" s="1"/>
  <c r="D53" i="19"/>
  <c r="F53" i="19"/>
  <c r="J53" i="19"/>
  <c r="G53" i="19"/>
  <c r="A53" i="19"/>
  <c r="B53" i="19"/>
  <c r="C53" i="19"/>
  <c r="O52" i="19"/>
  <c r="P52" i="19"/>
  <c r="Q52" i="19"/>
  <c r="N52" i="19"/>
  <c r="D52" i="19"/>
  <c r="C52" i="19"/>
  <c r="B52" i="19"/>
  <c r="A52" i="19"/>
  <c r="F52" i="19"/>
  <c r="J52" i="19"/>
  <c r="G52" i="19"/>
  <c r="Q51" i="19"/>
  <c r="N51" i="19"/>
  <c r="O51" i="19"/>
  <c r="P51" i="19"/>
  <c r="A51" i="19"/>
  <c r="B51" i="19"/>
  <c r="C51" i="19"/>
  <c r="D51" i="19"/>
  <c r="F51" i="19"/>
  <c r="J51" i="19"/>
  <c r="G51" i="19"/>
  <c r="N50" i="19"/>
  <c r="O50" i="19"/>
  <c r="P50" i="19"/>
  <c r="Q50" i="19"/>
  <c r="B50" i="19"/>
  <c r="A50" i="19"/>
  <c r="C50" i="19"/>
  <c r="D50" i="19"/>
  <c r="F50" i="19"/>
  <c r="G50" i="19"/>
  <c r="J50" i="19"/>
  <c r="Q49" i="19"/>
  <c r="P49" i="19"/>
  <c r="O49" i="19"/>
  <c r="N49" i="19"/>
  <c r="J49" i="19"/>
  <c r="G49" i="19"/>
  <c r="F49" i="19"/>
  <c r="D49" i="19"/>
  <c r="C49" i="19"/>
  <c r="B49" i="19"/>
  <c r="A49" i="19"/>
  <c r="Q48" i="19"/>
  <c r="P48" i="19"/>
  <c r="O48" i="19"/>
  <c r="N48" i="19"/>
  <c r="J48" i="19"/>
  <c r="G48" i="19"/>
  <c r="F48" i="19"/>
  <c r="D48" i="19"/>
  <c r="C48" i="19"/>
  <c r="B48" i="19"/>
  <c r="A48" i="19"/>
  <c r="Q47" i="19"/>
  <c r="P47" i="19"/>
  <c r="O47" i="19"/>
  <c r="N47" i="19"/>
  <c r="J47" i="19"/>
  <c r="G47" i="19"/>
  <c r="F47" i="19"/>
  <c r="D47" i="19"/>
  <c r="C47" i="19"/>
  <c r="B47" i="19"/>
  <c r="A47" i="19"/>
  <c r="Q46" i="19"/>
  <c r="P46" i="19"/>
  <c r="O46" i="19"/>
  <c r="N46" i="19"/>
  <c r="C46" i="19"/>
  <c r="D46" i="19"/>
  <c r="F46" i="19"/>
  <c r="G46" i="19"/>
  <c r="J46" i="19"/>
  <c r="A46" i="19"/>
  <c r="B46" i="19"/>
  <c r="Q45" i="19"/>
  <c r="P45" i="19"/>
  <c r="O45" i="19"/>
  <c r="N45" i="19"/>
  <c r="F45" i="19"/>
  <c r="D45" i="19"/>
  <c r="C45" i="19"/>
  <c r="B45" i="19"/>
  <c r="A45" i="19"/>
  <c r="J45" i="19"/>
  <c r="G45" i="19"/>
  <c r="Q44" i="19"/>
  <c r="P44" i="19"/>
  <c r="O44" i="19"/>
  <c r="N44" i="19"/>
  <c r="J44" i="19"/>
  <c r="F44" i="19"/>
  <c r="G44" i="19"/>
  <c r="D44" i="19"/>
  <c r="C44" i="19"/>
  <c r="B44" i="19"/>
  <c r="A44" i="19"/>
  <c r="P43" i="19"/>
  <c r="Q43" i="19" s="1"/>
  <c r="N43" i="19"/>
  <c r="O43" i="19" s="1"/>
  <c r="C43" i="19"/>
  <c r="A43" i="19"/>
  <c r="B43" i="19"/>
  <c r="D43" i="19"/>
  <c r="F43" i="19"/>
  <c r="G43" i="19"/>
  <c r="J43" i="19"/>
  <c r="N42" i="19"/>
  <c r="O42" i="19" s="1"/>
  <c r="P42" i="19"/>
  <c r="Q42" i="19" s="1"/>
  <c r="J42" i="19"/>
  <c r="G42" i="19"/>
  <c r="F42" i="19"/>
  <c r="C42" i="19"/>
  <c r="D42" i="19"/>
  <c r="B42" i="19"/>
  <c r="A42" i="19"/>
  <c r="N41" i="19"/>
  <c r="O41" i="19"/>
  <c r="P41" i="19"/>
  <c r="Q41" i="19" s="1"/>
  <c r="G41" i="19"/>
  <c r="F41" i="19"/>
  <c r="D41" i="19"/>
  <c r="C41" i="19"/>
  <c r="B41" i="19"/>
  <c r="A41" i="19"/>
  <c r="J41" i="19"/>
  <c r="P40" i="19"/>
  <c r="Q40" i="19" s="1"/>
  <c r="N40" i="19"/>
  <c r="O40" i="19" s="1"/>
  <c r="J40" i="19"/>
  <c r="G40" i="19"/>
  <c r="D40" i="19"/>
  <c r="C40" i="19"/>
  <c r="B40" i="19"/>
  <c r="A40" i="19"/>
  <c r="F40" i="19"/>
  <c r="P39" i="19"/>
  <c r="Q39" i="19" s="1"/>
  <c r="N39" i="19"/>
  <c r="O39" i="19" s="1"/>
  <c r="D39" i="19"/>
  <c r="F39" i="19"/>
  <c r="G39" i="19"/>
  <c r="J39" i="19"/>
  <c r="C39" i="19"/>
  <c r="A39" i="19"/>
  <c r="B39" i="19"/>
  <c r="N38" i="19"/>
  <c r="O38" i="19"/>
  <c r="P38" i="19"/>
  <c r="Q38" i="19"/>
  <c r="J38" i="19"/>
  <c r="F38" i="19"/>
  <c r="D38" i="19"/>
  <c r="C38" i="19"/>
  <c r="G38" i="19"/>
  <c r="A38" i="19"/>
  <c r="B38" i="19"/>
  <c r="L63" i="19"/>
  <c r="N37" i="19"/>
  <c r="N63" i="19" s="1"/>
  <c r="P37" i="19"/>
  <c r="P63" i="19" s="1"/>
  <c r="Q37" i="19"/>
  <c r="O37" i="19"/>
  <c r="J37" i="19"/>
  <c r="G37" i="19"/>
  <c r="F37" i="19"/>
  <c r="F63" i="19" s="1"/>
  <c r="D37" i="19"/>
  <c r="B37" i="19"/>
  <c r="A37" i="19"/>
  <c r="A63" i="19" s="1"/>
  <c r="C37" i="19"/>
  <c r="C63" i="19" s="1"/>
  <c r="I63" i="19"/>
  <c r="Q33" i="19"/>
  <c r="N33" i="19"/>
  <c r="O33" i="19"/>
  <c r="P33" i="19"/>
  <c r="A33" i="19"/>
  <c r="J33" i="19"/>
  <c r="D33" i="19"/>
  <c r="G33" i="19"/>
  <c r="F33" i="19"/>
  <c r="C33" i="19"/>
  <c r="B33" i="19"/>
  <c r="O32" i="19"/>
  <c r="P32" i="19"/>
  <c r="P34" i="19" s="1"/>
  <c r="Q32" i="19"/>
  <c r="L34" i="19"/>
  <c r="N32" i="19"/>
  <c r="N34" i="19" s="1"/>
  <c r="C32" i="19"/>
  <c r="F32" i="19"/>
  <c r="F34" i="19" s="1"/>
  <c r="B32" i="19"/>
  <c r="A32" i="19"/>
  <c r="A34" i="19" s="1"/>
  <c r="A65" i="19" s="1"/>
  <c r="I34" i="19"/>
  <c r="J32" i="19"/>
  <c r="G32" i="19"/>
  <c r="D32" i="19"/>
  <c r="Q28" i="19"/>
  <c r="O28" i="19"/>
  <c r="N28" i="19"/>
  <c r="M28" i="19"/>
  <c r="P28" i="19"/>
  <c r="F28" i="19"/>
  <c r="D28" i="19"/>
  <c r="C28" i="19"/>
  <c r="A28" i="19"/>
  <c r="J28" i="19"/>
  <c r="B28" i="19"/>
  <c r="G28" i="19"/>
  <c r="P27" i="19"/>
  <c r="Q27" i="19" s="1"/>
  <c r="N27" i="19"/>
  <c r="O27" i="19" s="1"/>
  <c r="AL69" i="13"/>
  <c r="F27" i="19"/>
  <c r="G27" i="19" s="1"/>
  <c r="C27" i="19"/>
  <c r="D27" i="19" s="1"/>
  <c r="A27" i="19"/>
  <c r="B27" i="19" s="1"/>
  <c r="N26" i="19"/>
  <c r="N29" i="19" s="1"/>
  <c r="N65" i="19" s="1"/>
  <c r="P26" i="19"/>
  <c r="P29" i="19" s="1"/>
  <c r="P65" i="19" s="1"/>
  <c r="O26" i="19"/>
  <c r="L29" i="19"/>
  <c r="Q26" i="19"/>
  <c r="F26" i="19"/>
  <c r="F29" i="19" s="1"/>
  <c r="F65" i="19" s="1"/>
  <c r="AL58" i="13"/>
  <c r="G26" i="19"/>
  <c r="C26" i="19"/>
  <c r="A26" i="19"/>
  <c r="D26" i="19"/>
  <c r="I29" i="19"/>
  <c r="N20" i="19"/>
  <c r="O20" i="19"/>
  <c r="P20" i="19"/>
  <c r="Q20" i="19"/>
  <c r="C20" i="19"/>
  <c r="D20" i="19"/>
  <c r="F20" i="19"/>
  <c r="G20" i="19"/>
  <c r="J20" i="19"/>
  <c r="A20" i="19"/>
  <c r="B20" i="19"/>
  <c r="N19" i="19"/>
  <c r="N21" i="19" s="1"/>
  <c r="L21" i="19"/>
  <c r="O19" i="19"/>
  <c r="P19" i="19"/>
  <c r="A19" i="19"/>
  <c r="A21" i="19" s="1"/>
  <c r="B19" i="19"/>
  <c r="C19" i="19"/>
  <c r="I21" i="19"/>
  <c r="F19" i="19"/>
  <c r="D19" i="19"/>
  <c r="N16" i="19"/>
  <c r="P16" i="19"/>
  <c r="Q16" i="19" s="1"/>
  <c r="O16" i="19"/>
  <c r="C16" i="19"/>
  <c r="A16" i="19"/>
  <c r="J16" i="19"/>
  <c r="G16" i="19"/>
  <c r="F16" i="19"/>
  <c r="D16" i="19"/>
  <c r="B16" i="19"/>
  <c r="L17" i="19"/>
  <c r="M27" i="19" s="1"/>
  <c r="P15" i="19"/>
  <c r="N15" i="19"/>
  <c r="A15" i="19"/>
  <c r="I17" i="19"/>
  <c r="J27" i="19" s="1"/>
  <c r="F15" i="19"/>
  <c r="C15" i="19"/>
  <c r="D15" i="19" s="1"/>
  <c r="P12" i="19"/>
  <c r="O12" i="19"/>
  <c r="N12" i="19"/>
  <c r="Q12" i="19"/>
  <c r="F12" i="19"/>
  <c r="D12" i="19"/>
  <c r="C12" i="19"/>
  <c r="B12" i="19"/>
  <c r="A12" i="19"/>
  <c r="J12" i="19"/>
  <c r="G12" i="19"/>
  <c r="L13" i="19"/>
  <c r="M26" i="19" s="1"/>
  <c r="P11" i="19"/>
  <c r="P13" i="19" s="1"/>
  <c r="P23" i="19" s="1"/>
  <c r="P67" i="19" s="1"/>
  <c r="Q11" i="19"/>
  <c r="N11" i="19"/>
  <c r="N13" i="19" s="1"/>
  <c r="N23" i="19" s="1"/>
  <c r="N67" i="19" s="1"/>
  <c r="O11" i="19"/>
  <c r="I13" i="19"/>
  <c r="J26" i="19" s="1"/>
  <c r="A11" i="19"/>
  <c r="F11" i="19"/>
  <c r="C11" i="19"/>
  <c r="D11" i="19" s="1"/>
  <c r="Q62" i="18"/>
  <c r="P62" i="18"/>
  <c r="N62" i="18"/>
  <c r="O62" i="18"/>
  <c r="D62" i="18"/>
  <c r="F62" i="18"/>
  <c r="A62" i="18"/>
  <c r="G62" i="18"/>
  <c r="J62" i="18"/>
  <c r="B62" i="18"/>
  <c r="C62" i="18"/>
  <c r="P61" i="18"/>
  <c r="Q61" i="18"/>
  <c r="N61" i="18"/>
  <c r="O61" i="18" s="1"/>
  <c r="A61" i="18"/>
  <c r="B61" i="18" s="1"/>
  <c r="C61" i="18"/>
  <c r="D61" i="18"/>
  <c r="F61" i="18"/>
  <c r="G61" i="18"/>
  <c r="O60" i="18"/>
  <c r="Q60" i="18"/>
  <c r="N60" i="18"/>
  <c r="P60" i="18"/>
  <c r="G60" i="18"/>
  <c r="J60" i="18"/>
  <c r="F60" i="18"/>
  <c r="A60" i="18"/>
  <c r="B60" i="18"/>
  <c r="C60" i="18"/>
  <c r="D60" i="18"/>
  <c r="O59" i="18"/>
  <c r="P59" i="18"/>
  <c r="N59" i="18"/>
  <c r="Q59" i="18"/>
  <c r="F59" i="18"/>
  <c r="A59" i="18"/>
  <c r="D59" i="18"/>
  <c r="C59" i="18"/>
  <c r="B59" i="18"/>
  <c r="J59" i="18"/>
  <c r="G59" i="18"/>
  <c r="Q58" i="18"/>
  <c r="N58" i="18"/>
  <c r="O58" i="18"/>
  <c r="P58" i="18"/>
  <c r="C58" i="18"/>
  <c r="A58" i="18"/>
  <c r="J58" i="18"/>
  <c r="B58" i="18"/>
  <c r="D58" i="18"/>
  <c r="F58" i="18"/>
  <c r="G58" i="18"/>
  <c r="Q57" i="18"/>
  <c r="O57" i="18"/>
  <c r="N57" i="18"/>
  <c r="P57" i="18"/>
  <c r="B57" i="18"/>
  <c r="C57" i="18"/>
  <c r="D57" i="18"/>
  <c r="G57" i="18"/>
  <c r="J57" i="18"/>
  <c r="A57" i="18"/>
  <c r="F57" i="18"/>
  <c r="Q56" i="18"/>
  <c r="O56" i="18"/>
  <c r="N56" i="18"/>
  <c r="P56" i="18"/>
  <c r="D56" i="18"/>
  <c r="C56" i="18"/>
  <c r="B56" i="18"/>
  <c r="A56" i="18"/>
  <c r="G56" i="18"/>
  <c r="J56" i="18"/>
  <c r="F56" i="18"/>
  <c r="P55" i="18"/>
  <c r="Q55" i="18"/>
  <c r="N55" i="18"/>
  <c r="O55" i="18" s="1"/>
  <c r="A55" i="18"/>
  <c r="B55" i="18"/>
  <c r="C55" i="18"/>
  <c r="D55" i="18"/>
  <c r="F55" i="18"/>
  <c r="G55" i="18"/>
  <c r="N54" i="18"/>
  <c r="P54" i="18"/>
  <c r="Q54" i="18"/>
  <c r="O54" i="18"/>
  <c r="F54" i="18"/>
  <c r="G54" i="18"/>
  <c r="J54" i="18"/>
  <c r="B54" i="18"/>
  <c r="C54" i="18"/>
  <c r="D54" i="18"/>
  <c r="A54" i="18"/>
  <c r="N53" i="18"/>
  <c r="O53" i="18"/>
  <c r="P53" i="18"/>
  <c r="Q53" i="18"/>
  <c r="C53" i="18"/>
  <c r="B53" i="18"/>
  <c r="A53" i="18"/>
  <c r="D53" i="18"/>
  <c r="J53" i="18"/>
  <c r="G53" i="18"/>
  <c r="F53" i="18"/>
  <c r="N52" i="18"/>
  <c r="O52" i="18"/>
  <c r="P52" i="18"/>
  <c r="Q52" i="18"/>
  <c r="J52" i="18"/>
  <c r="G52" i="18"/>
  <c r="F52" i="18"/>
  <c r="D52" i="18"/>
  <c r="C52" i="18"/>
  <c r="B52" i="18"/>
  <c r="A52" i="18"/>
  <c r="N51" i="18"/>
  <c r="O51" i="18"/>
  <c r="Q51" i="18"/>
  <c r="P51" i="18"/>
  <c r="D51" i="18"/>
  <c r="F51" i="18"/>
  <c r="J51" i="18"/>
  <c r="G51" i="18"/>
  <c r="B51" i="18"/>
  <c r="A51" i="18"/>
  <c r="C51" i="18"/>
  <c r="O50" i="18"/>
  <c r="N50" i="18"/>
  <c r="P50" i="18"/>
  <c r="Q50" i="18"/>
  <c r="J50" i="18"/>
  <c r="C50" i="18"/>
  <c r="A50" i="18"/>
  <c r="B50" i="18"/>
  <c r="D50" i="18"/>
  <c r="F50" i="18"/>
  <c r="G50" i="18"/>
  <c r="Q49" i="18"/>
  <c r="P49" i="18"/>
  <c r="O49" i="18"/>
  <c r="N49" i="18"/>
  <c r="C49" i="18"/>
  <c r="B49" i="18"/>
  <c r="A49" i="18"/>
  <c r="G49" i="18"/>
  <c r="F49" i="18"/>
  <c r="D49" i="18"/>
  <c r="J49" i="18"/>
  <c r="P48" i="18"/>
  <c r="N48" i="18"/>
  <c r="O48" i="18"/>
  <c r="Q48" i="18"/>
  <c r="B48" i="18"/>
  <c r="A48" i="18"/>
  <c r="J48" i="18"/>
  <c r="D48" i="18"/>
  <c r="G48" i="18"/>
  <c r="F48" i="18"/>
  <c r="C48" i="18"/>
  <c r="O47" i="18"/>
  <c r="N47" i="18"/>
  <c r="Q47" i="18"/>
  <c r="P47" i="18"/>
  <c r="J47" i="18"/>
  <c r="G47" i="18"/>
  <c r="F47" i="18"/>
  <c r="D47" i="18"/>
  <c r="C47" i="18"/>
  <c r="A47" i="18"/>
  <c r="B47" i="18"/>
  <c r="P46" i="18"/>
  <c r="O46" i="18"/>
  <c r="N46" i="18"/>
  <c r="Q46" i="18"/>
  <c r="C46" i="18"/>
  <c r="D46" i="18"/>
  <c r="F46" i="18"/>
  <c r="G46" i="18"/>
  <c r="J46" i="18"/>
  <c r="A46" i="18"/>
  <c r="B46" i="18"/>
  <c r="N45" i="18"/>
  <c r="O45" i="18"/>
  <c r="P45" i="18"/>
  <c r="Q45" i="18"/>
  <c r="D45" i="18"/>
  <c r="F45" i="18"/>
  <c r="C45" i="18"/>
  <c r="J45" i="18"/>
  <c r="G45" i="18"/>
  <c r="A45" i="18"/>
  <c r="B45" i="18"/>
  <c r="N44" i="18"/>
  <c r="Q44" i="18"/>
  <c r="O44" i="18"/>
  <c r="P44" i="18"/>
  <c r="A44" i="18"/>
  <c r="B44" i="18"/>
  <c r="C44" i="18"/>
  <c r="D44" i="18"/>
  <c r="F44" i="18"/>
  <c r="G44" i="18"/>
  <c r="J44" i="18"/>
  <c r="P43" i="18"/>
  <c r="O43" i="18"/>
  <c r="N43" i="18"/>
  <c r="Q43" i="18"/>
  <c r="B43" i="18"/>
  <c r="A43" i="18"/>
  <c r="G43" i="18"/>
  <c r="J43" i="18"/>
  <c r="F43" i="18"/>
  <c r="D43" i="18"/>
  <c r="C43" i="18"/>
  <c r="N42" i="18"/>
  <c r="O42" i="18"/>
  <c r="P42" i="18"/>
  <c r="Q42" i="18"/>
  <c r="D42" i="18"/>
  <c r="A42" i="18"/>
  <c r="F42" i="18"/>
  <c r="G42" i="18"/>
  <c r="J42" i="18"/>
  <c r="C42" i="18"/>
  <c r="B42" i="18"/>
  <c r="O41" i="18"/>
  <c r="Q41" i="18"/>
  <c r="P41" i="18"/>
  <c r="N41" i="18"/>
  <c r="B41" i="18"/>
  <c r="C41" i="18"/>
  <c r="D41" i="18"/>
  <c r="F41" i="18"/>
  <c r="A41" i="18"/>
  <c r="G41" i="18"/>
  <c r="J41" i="18"/>
  <c r="Q40" i="18"/>
  <c r="P40" i="18"/>
  <c r="N40" i="18"/>
  <c r="O40" i="18"/>
  <c r="F40" i="18"/>
  <c r="G40" i="18"/>
  <c r="A40" i="18"/>
  <c r="C40" i="18"/>
  <c r="D40" i="18"/>
  <c r="B40" i="18"/>
  <c r="J40" i="18"/>
  <c r="P39" i="18"/>
  <c r="Q39" i="18" s="1"/>
  <c r="N39" i="18"/>
  <c r="O39" i="18" s="1"/>
  <c r="J39" i="18"/>
  <c r="G39" i="18"/>
  <c r="D39" i="18"/>
  <c r="C39" i="18"/>
  <c r="B39" i="18"/>
  <c r="A39" i="18"/>
  <c r="F39" i="18"/>
  <c r="N38" i="18"/>
  <c r="O38" i="18"/>
  <c r="P38" i="18"/>
  <c r="Q38" i="18"/>
  <c r="A38" i="18"/>
  <c r="B38" i="18"/>
  <c r="C38" i="18"/>
  <c r="D38" i="18"/>
  <c r="F38" i="18"/>
  <c r="G38" i="18"/>
  <c r="J38" i="18"/>
  <c r="P37" i="18"/>
  <c r="P63" i="18" s="1"/>
  <c r="N37" i="18"/>
  <c r="N63" i="18" s="1"/>
  <c r="O37" i="18"/>
  <c r="L63" i="18"/>
  <c r="Q37" i="18"/>
  <c r="J37" i="18"/>
  <c r="D37" i="18"/>
  <c r="G37" i="18"/>
  <c r="I63" i="18"/>
  <c r="A37" i="18"/>
  <c r="A63" i="18" s="1"/>
  <c r="B37" i="18"/>
  <c r="C37" i="18"/>
  <c r="C63" i="18" s="1"/>
  <c r="F37" i="18"/>
  <c r="F63" i="18" s="1"/>
  <c r="O33" i="18"/>
  <c r="P33" i="18"/>
  <c r="Q33" i="18"/>
  <c r="N33" i="18"/>
  <c r="C33" i="18"/>
  <c r="A33" i="18"/>
  <c r="F33" i="18"/>
  <c r="G33" i="18"/>
  <c r="J33" i="18"/>
  <c r="B33" i="18"/>
  <c r="D33" i="18"/>
  <c r="Q32" i="18"/>
  <c r="L34" i="18"/>
  <c r="N32" i="18"/>
  <c r="N34" i="18" s="1"/>
  <c r="O32" i="18"/>
  <c r="P32" i="18"/>
  <c r="P34" i="18" s="1"/>
  <c r="I34" i="18"/>
  <c r="G32" i="18"/>
  <c r="F32" i="18"/>
  <c r="F34" i="18" s="1"/>
  <c r="D32" i="18"/>
  <c r="C32" i="18"/>
  <c r="B32" i="18"/>
  <c r="A32" i="18"/>
  <c r="A34" i="18" s="1"/>
  <c r="A65" i="18" s="1"/>
  <c r="J32" i="18"/>
  <c r="Q28" i="18"/>
  <c r="P28" i="18"/>
  <c r="M28" i="18"/>
  <c r="N28" i="18"/>
  <c r="O28" i="18"/>
  <c r="A28" i="18"/>
  <c r="B28" i="18"/>
  <c r="C28" i="18"/>
  <c r="J28" i="18"/>
  <c r="D28" i="18"/>
  <c r="F28" i="18"/>
  <c r="G28" i="18"/>
  <c r="N27" i="18"/>
  <c r="O27" i="18"/>
  <c r="P27" i="18"/>
  <c r="Q27" i="18"/>
  <c r="C27" i="18"/>
  <c r="AL72" i="13"/>
  <c r="A27" i="18"/>
  <c r="B27" i="18" s="1"/>
  <c r="F27" i="18"/>
  <c r="G27" i="18"/>
  <c r="D27" i="18"/>
  <c r="P26" i="18"/>
  <c r="N26" i="18"/>
  <c r="L29" i="18"/>
  <c r="F26" i="18"/>
  <c r="C26" i="18"/>
  <c r="D26" i="18" s="1"/>
  <c r="A26" i="18"/>
  <c r="I29" i="18"/>
  <c r="AL62" i="13"/>
  <c r="O20" i="18"/>
  <c r="P20" i="18"/>
  <c r="N20" i="18"/>
  <c r="Q20" i="18"/>
  <c r="F20" i="18"/>
  <c r="D20" i="18"/>
  <c r="C20" i="18"/>
  <c r="B20" i="18"/>
  <c r="A20" i="18"/>
  <c r="J20" i="18"/>
  <c r="G20" i="18"/>
  <c r="L21" i="18"/>
  <c r="Q19" i="18"/>
  <c r="N19" i="18"/>
  <c r="N21" i="18" s="1"/>
  <c r="P19" i="18"/>
  <c r="P21" i="18" s="1"/>
  <c r="O19" i="18"/>
  <c r="I21" i="18"/>
  <c r="J19" i="18"/>
  <c r="G19" i="18"/>
  <c r="F19" i="18"/>
  <c r="F21" i="18" s="1"/>
  <c r="C19" i="18"/>
  <c r="B19" i="18"/>
  <c r="A19" i="18"/>
  <c r="A21" i="18" s="1"/>
  <c r="D19" i="18"/>
  <c r="N16" i="18"/>
  <c r="O16" i="18"/>
  <c r="P16" i="18"/>
  <c r="Q16" i="18"/>
  <c r="B16" i="18"/>
  <c r="C16" i="18"/>
  <c r="D16" i="18"/>
  <c r="J16" i="18"/>
  <c r="F16" i="18"/>
  <c r="A16" i="18"/>
  <c r="G16" i="18"/>
  <c r="N15" i="18"/>
  <c r="N17" i="18" s="1"/>
  <c r="P15" i="18"/>
  <c r="P17" i="18" s="1"/>
  <c r="Q15" i="18"/>
  <c r="O15" i="18"/>
  <c r="L17" i="18"/>
  <c r="M27" i="18" s="1"/>
  <c r="C15" i="18"/>
  <c r="D15" i="18"/>
  <c r="I17" i="18"/>
  <c r="J27" i="18" s="1"/>
  <c r="F15" i="18"/>
  <c r="A15" i="18"/>
  <c r="A17" i="18" s="1"/>
  <c r="B15" i="18"/>
  <c r="N12" i="18"/>
  <c r="O12" i="18"/>
  <c r="P12" i="18"/>
  <c r="Q12" i="18"/>
  <c r="A12" i="18"/>
  <c r="J12" i="18"/>
  <c r="F12" i="18"/>
  <c r="D12" i="18"/>
  <c r="C12" i="18"/>
  <c r="B12" i="18"/>
  <c r="G12" i="18"/>
  <c r="P11" i="18"/>
  <c r="P13" i="18" s="1"/>
  <c r="P23" i="18" s="1"/>
  <c r="P67" i="18" s="1"/>
  <c r="Q11" i="18"/>
  <c r="L13" i="18"/>
  <c r="M26" i="18" s="1"/>
  <c r="N11" i="18"/>
  <c r="N13" i="18" s="1"/>
  <c r="N23" i="18" s="1"/>
  <c r="N67" i="18" s="1"/>
  <c r="O11" i="18"/>
  <c r="C11" i="18"/>
  <c r="A11" i="18"/>
  <c r="I13" i="18"/>
  <c r="J26" i="18" s="1"/>
  <c r="F11" i="18"/>
  <c r="D11" i="18"/>
  <c r="N53" i="17"/>
  <c r="Q53" i="17" s="1"/>
  <c r="M53" i="17"/>
  <c r="P53" i="17"/>
  <c r="O53" i="17"/>
  <c r="B53" i="17"/>
  <c r="A53" i="17"/>
  <c r="G53" i="17"/>
  <c r="D53" i="17"/>
  <c r="F53" i="17"/>
  <c r="J53" i="17"/>
  <c r="C53" i="17"/>
  <c r="P52" i="17"/>
  <c r="O52" i="17"/>
  <c r="N52" i="17"/>
  <c r="Q52" i="17" s="1"/>
  <c r="M52" i="17"/>
  <c r="J52" i="17"/>
  <c r="G52" i="17"/>
  <c r="F52" i="17"/>
  <c r="C52" i="17"/>
  <c r="D52" i="17"/>
  <c r="B52" i="17"/>
  <c r="A52" i="17"/>
  <c r="P51" i="17"/>
  <c r="O51" i="17"/>
  <c r="N51" i="17"/>
  <c r="M51" i="17"/>
  <c r="C51" i="17"/>
  <c r="D51" i="17"/>
  <c r="F51" i="17"/>
  <c r="G51" i="17"/>
  <c r="J51" i="17"/>
  <c r="A51" i="17"/>
  <c r="B51" i="17"/>
  <c r="M50" i="17"/>
  <c r="P50" i="17"/>
  <c r="O50" i="17"/>
  <c r="N50" i="17"/>
  <c r="B50" i="17"/>
  <c r="J50" i="17"/>
  <c r="G50" i="17"/>
  <c r="F50" i="17"/>
  <c r="D50" i="17"/>
  <c r="C50" i="17"/>
  <c r="A50" i="17"/>
  <c r="P49" i="17"/>
  <c r="M49" i="17"/>
  <c r="N49" i="17"/>
  <c r="O49" i="17"/>
  <c r="J49" i="17"/>
  <c r="G49" i="17"/>
  <c r="C49" i="17"/>
  <c r="B49" i="17"/>
  <c r="A49" i="17"/>
  <c r="F49" i="17"/>
  <c r="D49" i="17"/>
  <c r="O48" i="17"/>
  <c r="P48" i="17"/>
  <c r="N48" i="17"/>
  <c r="Q48" i="17" s="1"/>
  <c r="M48" i="17"/>
  <c r="B48" i="17"/>
  <c r="J48" i="17"/>
  <c r="G48" i="17"/>
  <c r="F48" i="17"/>
  <c r="D48" i="17"/>
  <c r="C48" i="17"/>
  <c r="A48" i="17"/>
  <c r="P47" i="17"/>
  <c r="O47" i="17"/>
  <c r="N47" i="17"/>
  <c r="Q47" i="17" s="1"/>
  <c r="M47" i="17"/>
  <c r="J47" i="17"/>
  <c r="G47" i="17"/>
  <c r="F47" i="17"/>
  <c r="D47" i="17"/>
  <c r="C47" i="17"/>
  <c r="B47" i="17"/>
  <c r="A47" i="17"/>
  <c r="O46" i="17"/>
  <c r="P46" i="17"/>
  <c r="N46" i="17"/>
  <c r="Q46" i="17" s="1"/>
  <c r="M46" i="17"/>
  <c r="D46" i="17"/>
  <c r="C46" i="17"/>
  <c r="A46" i="17"/>
  <c r="J46" i="17"/>
  <c r="G46" i="17"/>
  <c r="B46" i="17"/>
  <c r="F46" i="17"/>
  <c r="P45" i="17"/>
  <c r="O45" i="17"/>
  <c r="N45" i="17"/>
  <c r="Q45" i="17" s="1"/>
  <c r="M45" i="17"/>
  <c r="J45" i="17"/>
  <c r="G45" i="17"/>
  <c r="F45" i="17"/>
  <c r="D45" i="17"/>
  <c r="C45" i="17"/>
  <c r="B45" i="17"/>
  <c r="A45" i="17"/>
  <c r="P44" i="17"/>
  <c r="O44" i="17"/>
  <c r="N44" i="17"/>
  <c r="Q44" i="17" s="1"/>
  <c r="M44" i="17"/>
  <c r="B44" i="17"/>
  <c r="D44" i="17"/>
  <c r="A44" i="17"/>
  <c r="C44" i="17"/>
  <c r="J44" i="17"/>
  <c r="G44" i="17"/>
  <c r="F44" i="17"/>
  <c r="M43" i="17"/>
  <c r="N43" i="17"/>
  <c r="Q43" i="17" s="1"/>
  <c r="P43" i="17"/>
  <c r="O43" i="17"/>
  <c r="G43" i="17"/>
  <c r="J43" i="17"/>
  <c r="D43" i="17"/>
  <c r="A43" i="17"/>
  <c r="B43" i="17"/>
  <c r="C43" i="17"/>
  <c r="F43" i="17"/>
  <c r="O42" i="17"/>
  <c r="P42" i="17"/>
  <c r="M42" i="17"/>
  <c r="N42" i="17"/>
  <c r="Q42" i="17" s="1"/>
  <c r="G42" i="17"/>
  <c r="F42" i="17"/>
  <c r="D42" i="17"/>
  <c r="C42" i="17"/>
  <c r="B42" i="17"/>
  <c r="A42" i="17"/>
  <c r="J42" i="17"/>
  <c r="P41" i="17"/>
  <c r="O41" i="17"/>
  <c r="N41" i="17"/>
  <c r="Q41" i="17" s="1"/>
  <c r="M41" i="17"/>
  <c r="F41" i="17"/>
  <c r="D41" i="17"/>
  <c r="B41" i="17"/>
  <c r="C41" i="17"/>
  <c r="A41" i="17"/>
  <c r="J41" i="17"/>
  <c r="G41" i="17"/>
  <c r="M40" i="17"/>
  <c r="P40" i="17"/>
  <c r="O40" i="17"/>
  <c r="N40" i="17"/>
  <c r="Q40" i="17" s="1"/>
  <c r="J40" i="17"/>
  <c r="G40" i="17"/>
  <c r="F40" i="17"/>
  <c r="D40" i="17"/>
  <c r="B40" i="17"/>
  <c r="A40" i="17"/>
  <c r="C40" i="17"/>
  <c r="P39" i="17"/>
  <c r="O39" i="17"/>
  <c r="N39" i="17"/>
  <c r="Q39" i="17" s="1"/>
  <c r="M39" i="17"/>
  <c r="C39" i="17"/>
  <c r="D39" i="17"/>
  <c r="F39" i="17"/>
  <c r="G39" i="17"/>
  <c r="J39" i="17"/>
  <c r="A39" i="17"/>
  <c r="B39" i="17"/>
  <c r="M37" i="17"/>
  <c r="O37" i="17"/>
  <c r="N37" i="17"/>
  <c r="Q37" i="17" s="1"/>
  <c r="P37" i="17"/>
  <c r="G37" i="17"/>
  <c r="F37" i="17"/>
  <c r="D37" i="17"/>
  <c r="J37" i="17"/>
  <c r="C37" i="17"/>
  <c r="B37" i="17"/>
  <c r="A37" i="17"/>
  <c r="P36" i="17"/>
  <c r="O36" i="17"/>
  <c r="N36" i="17"/>
  <c r="Q36" i="17" s="1"/>
  <c r="M36" i="17"/>
  <c r="J36" i="17"/>
  <c r="F36" i="17"/>
  <c r="D36" i="17"/>
  <c r="C36" i="17"/>
  <c r="G36" i="17"/>
  <c r="A36" i="17"/>
  <c r="B36" i="17"/>
  <c r="N35" i="17"/>
  <c r="O35" i="17"/>
  <c r="L54" i="17"/>
  <c r="M35" i="17"/>
  <c r="P35" i="17"/>
  <c r="P54" i="17" s="1"/>
  <c r="B35" i="17"/>
  <c r="C35" i="17"/>
  <c r="C54" i="17" s="1"/>
  <c r="C56" i="17" s="1"/>
  <c r="D35" i="17"/>
  <c r="F35" i="17"/>
  <c r="F54" i="17" s="1"/>
  <c r="A35" i="17"/>
  <c r="A54" i="17" s="1"/>
  <c r="G35" i="17"/>
  <c r="J35" i="17"/>
  <c r="I54" i="17"/>
  <c r="M31" i="17"/>
  <c r="O30" i="17"/>
  <c r="P31" i="17"/>
  <c r="N31" i="17"/>
  <c r="Q30" i="17" s="1"/>
  <c r="F31" i="17"/>
  <c r="C30" i="17"/>
  <c r="A30" i="17"/>
  <c r="B30" i="17"/>
  <c r="G30" i="17"/>
  <c r="D30" i="17"/>
  <c r="J31" i="17"/>
  <c r="L32" i="17"/>
  <c r="N30" i="17"/>
  <c r="N32" i="17" s="1"/>
  <c r="M30" i="17"/>
  <c r="P30" i="17"/>
  <c r="P32" i="17" s="1"/>
  <c r="P56" i="17" s="1"/>
  <c r="I32" i="17"/>
  <c r="J30" i="17"/>
  <c r="F30" i="17"/>
  <c r="F32" i="17" s="1"/>
  <c r="N26" i="17"/>
  <c r="O26" i="17"/>
  <c r="P26" i="17"/>
  <c r="AL73" i="13"/>
  <c r="A26" i="17"/>
  <c r="B26" i="17" s="1"/>
  <c r="C26" i="17"/>
  <c r="D26" i="17"/>
  <c r="F26" i="17"/>
  <c r="G26" i="17"/>
  <c r="P25" i="17"/>
  <c r="P27" i="17" s="1"/>
  <c r="L27" i="17"/>
  <c r="N25" i="17"/>
  <c r="O25" i="17" s="1"/>
  <c r="I27" i="17"/>
  <c r="A25" i="17"/>
  <c r="B25" i="17"/>
  <c r="AL63" i="13"/>
  <c r="C25" i="17"/>
  <c r="D25" i="17"/>
  <c r="F25" i="17"/>
  <c r="F27" i="17" s="1"/>
  <c r="F56" i="17" s="1"/>
  <c r="G25" i="17"/>
  <c r="L20" i="17"/>
  <c r="O19" i="17"/>
  <c r="M19" i="17"/>
  <c r="P19" i="17"/>
  <c r="P20" i="17" s="1"/>
  <c r="N19" i="17"/>
  <c r="J19" i="17"/>
  <c r="I20" i="17"/>
  <c r="G19" i="17"/>
  <c r="A19" i="17"/>
  <c r="A20" i="17" s="1"/>
  <c r="B19" i="17"/>
  <c r="C19" i="17"/>
  <c r="D19" i="17"/>
  <c r="F19" i="17"/>
  <c r="F20" i="17" s="1"/>
  <c r="P16" i="17"/>
  <c r="N16" i="17"/>
  <c r="Q16" i="17" s="1"/>
  <c r="O16" i="17"/>
  <c r="M16" i="17"/>
  <c r="G16" i="17"/>
  <c r="F16" i="17"/>
  <c r="D16" i="17"/>
  <c r="B16" i="17"/>
  <c r="A16" i="17"/>
  <c r="J16" i="17"/>
  <c r="C16" i="17"/>
  <c r="N15" i="17"/>
  <c r="O15" i="17"/>
  <c r="L17" i="17"/>
  <c r="M26" i="17" s="1"/>
  <c r="P15" i="17"/>
  <c r="P17" i="17" s="1"/>
  <c r="F15" i="17"/>
  <c r="F17" i="17" s="1"/>
  <c r="C15" i="17"/>
  <c r="D15" i="17" s="1"/>
  <c r="A15" i="17"/>
  <c r="A17" i="17" s="1"/>
  <c r="G15" i="17"/>
  <c r="B15" i="17"/>
  <c r="I17" i="17"/>
  <c r="J26" i="17" s="1"/>
  <c r="N12" i="17"/>
  <c r="Q12" i="17" s="1"/>
  <c r="P12" i="17"/>
  <c r="M12" i="17"/>
  <c r="O12" i="17"/>
  <c r="B12" i="17"/>
  <c r="D12" i="17"/>
  <c r="G12" i="17"/>
  <c r="J12" i="17"/>
  <c r="F12" i="17"/>
  <c r="C12" i="17"/>
  <c r="A12" i="17"/>
  <c r="L13" i="17"/>
  <c r="M25" i="17" s="1"/>
  <c r="N11" i="17"/>
  <c r="O11" i="17"/>
  <c r="P11" i="17"/>
  <c r="P13" i="17" s="1"/>
  <c r="P22" i="17" s="1"/>
  <c r="P58" i="17" s="1"/>
  <c r="I13" i="17"/>
  <c r="J25" i="17" s="1"/>
  <c r="F11" i="17"/>
  <c r="A11" i="17"/>
  <c r="A13" i="17" s="1"/>
  <c r="A22" i="17" s="1"/>
  <c r="B11" i="17"/>
  <c r="C11" i="17"/>
  <c r="D11" i="17" s="1"/>
  <c r="P63" i="16"/>
  <c r="Q63" i="16"/>
  <c r="O63" i="16"/>
  <c r="N63" i="16"/>
  <c r="A63" i="16"/>
  <c r="D63" i="16"/>
  <c r="F63" i="16"/>
  <c r="G63" i="16"/>
  <c r="J63" i="16"/>
  <c r="B63" i="16"/>
  <c r="C63" i="16"/>
  <c r="P62" i="16"/>
  <c r="Q62" i="16" s="1"/>
  <c r="N62" i="16"/>
  <c r="O62" i="16" s="1"/>
  <c r="A62" i="16"/>
  <c r="J62" i="16"/>
  <c r="B62" i="16"/>
  <c r="G62" i="16"/>
  <c r="C62" i="16"/>
  <c r="D62" i="16"/>
  <c r="F62" i="16"/>
  <c r="N61" i="16"/>
  <c r="Q61" i="16"/>
  <c r="P61" i="16"/>
  <c r="O61" i="16"/>
  <c r="J61" i="16"/>
  <c r="G61" i="16"/>
  <c r="F61" i="16"/>
  <c r="D61" i="16"/>
  <c r="C61" i="16"/>
  <c r="B61" i="16"/>
  <c r="A61" i="16"/>
  <c r="P60" i="16"/>
  <c r="Q60" i="16" s="1"/>
  <c r="N60" i="16"/>
  <c r="O60" i="16" s="1"/>
  <c r="A60" i="16"/>
  <c r="F60" i="16"/>
  <c r="G60" i="16" s="1"/>
  <c r="C60" i="16"/>
  <c r="D60" i="16" s="1"/>
  <c r="B60" i="16"/>
  <c r="N59" i="16"/>
  <c r="O59" i="16"/>
  <c r="P59" i="16"/>
  <c r="Q59" i="16"/>
  <c r="D59" i="16"/>
  <c r="F59" i="16"/>
  <c r="G59" i="16"/>
  <c r="J59" i="16"/>
  <c r="A59" i="16"/>
  <c r="B59" i="16"/>
  <c r="C59" i="16"/>
  <c r="N58" i="16"/>
  <c r="O58" i="16"/>
  <c r="P58" i="16"/>
  <c r="Q58" i="16"/>
  <c r="C58" i="16"/>
  <c r="D58" i="16"/>
  <c r="J58" i="16"/>
  <c r="G58" i="16"/>
  <c r="F58" i="16"/>
  <c r="A58" i="16"/>
  <c r="B58" i="16"/>
  <c r="P57" i="16"/>
  <c r="Q57" i="16" s="1"/>
  <c r="N57" i="16"/>
  <c r="O57" i="16" s="1"/>
  <c r="F57" i="16"/>
  <c r="G57" i="16" s="1"/>
  <c r="C57" i="16"/>
  <c r="A57" i="16"/>
  <c r="B57" i="16" s="1"/>
  <c r="D57" i="16"/>
  <c r="N56" i="16"/>
  <c r="O56" i="16"/>
  <c r="P56" i="16"/>
  <c r="Q56" i="16" s="1"/>
  <c r="J56" i="16"/>
  <c r="D56" i="16"/>
  <c r="F56" i="16"/>
  <c r="G56" i="16"/>
  <c r="B56" i="16"/>
  <c r="C56" i="16"/>
  <c r="A56" i="16"/>
  <c r="N55" i="16"/>
  <c r="P55" i="16"/>
  <c r="Q55" i="16" s="1"/>
  <c r="O55" i="16"/>
  <c r="C55" i="16"/>
  <c r="A55" i="16"/>
  <c r="B55" i="16" s="1"/>
  <c r="F55" i="16"/>
  <c r="G55" i="16" s="1"/>
  <c r="D55" i="16"/>
  <c r="N54" i="16"/>
  <c r="O54" i="16" s="1"/>
  <c r="P54" i="16"/>
  <c r="Q54" i="16" s="1"/>
  <c r="F54" i="16"/>
  <c r="G54" i="16" s="1"/>
  <c r="C54" i="16"/>
  <c r="D54" i="16" s="1"/>
  <c r="A54" i="16"/>
  <c r="B54" i="16" s="1"/>
  <c r="N53" i="16"/>
  <c r="P53" i="16"/>
  <c r="Q53" i="16" s="1"/>
  <c r="O53" i="16"/>
  <c r="A53" i="16"/>
  <c r="F53" i="16"/>
  <c r="G53" i="16" s="1"/>
  <c r="B53" i="16"/>
  <c r="C53" i="16"/>
  <c r="D53" i="16" s="1"/>
  <c r="P52" i="16"/>
  <c r="N52" i="16"/>
  <c r="Q52" i="16"/>
  <c r="O52" i="16"/>
  <c r="J52" i="16"/>
  <c r="G52" i="16"/>
  <c r="D52" i="16"/>
  <c r="C52" i="16"/>
  <c r="F52" i="16"/>
  <c r="A52" i="16"/>
  <c r="B52" i="16"/>
  <c r="P51" i="16"/>
  <c r="Q51" i="16" s="1"/>
  <c r="N51" i="16"/>
  <c r="O51" i="16"/>
  <c r="B51" i="16"/>
  <c r="C51" i="16"/>
  <c r="D51" i="16"/>
  <c r="F51" i="16"/>
  <c r="G51" i="16"/>
  <c r="A51" i="16"/>
  <c r="J51" i="16"/>
  <c r="N50" i="16"/>
  <c r="O50" i="16"/>
  <c r="P50" i="16"/>
  <c r="Q50" i="16"/>
  <c r="F50" i="16"/>
  <c r="G50" i="16"/>
  <c r="J50" i="16"/>
  <c r="D50" i="16"/>
  <c r="C50" i="16"/>
  <c r="B50" i="16"/>
  <c r="A50" i="16"/>
  <c r="P49" i="16"/>
  <c r="Q49" i="16" s="1"/>
  <c r="N49" i="16"/>
  <c r="O49" i="16" s="1"/>
  <c r="G49" i="16"/>
  <c r="D49" i="16"/>
  <c r="J49" i="16"/>
  <c r="F49" i="16"/>
  <c r="C49" i="16"/>
  <c r="B49" i="16"/>
  <c r="A49" i="16"/>
  <c r="Q48" i="16"/>
  <c r="P48" i="16"/>
  <c r="O48" i="16"/>
  <c r="N48" i="16"/>
  <c r="A48" i="16"/>
  <c r="B48" i="16"/>
  <c r="C48" i="16"/>
  <c r="J48" i="16"/>
  <c r="G48" i="16"/>
  <c r="F48" i="16"/>
  <c r="D48" i="16"/>
  <c r="P47" i="16"/>
  <c r="Q47" i="16"/>
  <c r="N47" i="16"/>
  <c r="O47" i="16" s="1"/>
  <c r="C47" i="16"/>
  <c r="A47" i="16"/>
  <c r="B47" i="16"/>
  <c r="D47" i="16"/>
  <c r="F47" i="16"/>
  <c r="G47" i="16"/>
  <c r="P46" i="16"/>
  <c r="Q46" i="16" s="1"/>
  <c r="N46" i="16"/>
  <c r="O46" i="16" s="1"/>
  <c r="A46" i="16"/>
  <c r="B46" i="16"/>
  <c r="C46" i="16"/>
  <c r="D46" i="16"/>
  <c r="F46" i="16"/>
  <c r="G46" i="16"/>
  <c r="O45" i="16"/>
  <c r="P45" i="16"/>
  <c r="Q45" i="16"/>
  <c r="N45" i="16"/>
  <c r="G45" i="16"/>
  <c r="F45" i="16"/>
  <c r="D45" i="16"/>
  <c r="C45" i="16"/>
  <c r="B45" i="16"/>
  <c r="A45" i="16"/>
  <c r="J45" i="16"/>
  <c r="Q44" i="16"/>
  <c r="P44" i="16"/>
  <c r="N44" i="16"/>
  <c r="O44" i="16"/>
  <c r="J44" i="16"/>
  <c r="G44" i="16"/>
  <c r="F44" i="16"/>
  <c r="D44" i="16"/>
  <c r="C44" i="16"/>
  <c r="B44" i="16"/>
  <c r="A44" i="16"/>
  <c r="N43" i="16"/>
  <c r="P43" i="16"/>
  <c r="Q43" i="16" s="1"/>
  <c r="O43" i="16"/>
  <c r="C43" i="16"/>
  <c r="A43" i="16"/>
  <c r="B43" i="16" s="1"/>
  <c r="F43" i="16"/>
  <c r="G43" i="16" s="1"/>
  <c r="D43" i="16"/>
  <c r="N42" i="16"/>
  <c r="O42" i="16" s="1"/>
  <c r="P42" i="16"/>
  <c r="Q42" i="16" s="1"/>
  <c r="A42" i="16"/>
  <c r="F42" i="16"/>
  <c r="G42" i="16" s="1"/>
  <c r="C42" i="16"/>
  <c r="D42" i="16" s="1"/>
  <c r="B42" i="16"/>
  <c r="N41" i="16"/>
  <c r="P41" i="16"/>
  <c r="Q41" i="16" s="1"/>
  <c r="O41" i="16"/>
  <c r="F41" i="16"/>
  <c r="G41" i="16" s="1"/>
  <c r="C41" i="16"/>
  <c r="D41" i="16" s="1"/>
  <c r="A41" i="16"/>
  <c r="B41" i="16" s="1"/>
  <c r="P40" i="16"/>
  <c r="Q40" i="16" s="1"/>
  <c r="N40" i="16"/>
  <c r="O40" i="16" s="1"/>
  <c r="C40" i="16"/>
  <c r="A40" i="16"/>
  <c r="B40" i="16" s="1"/>
  <c r="F40" i="16"/>
  <c r="D40" i="16"/>
  <c r="G40" i="16"/>
  <c r="N39" i="16"/>
  <c r="O39" i="16"/>
  <c r="P39" i="16"/>
  <c r="Q39" i="16" s="1"/>
  <c r="A39" i="16"/>
  <c r="B39" i="16"/>
  <c r="C39" i="16"/>
  <c r="D39" i="16"/>
  <c r="F39" i="16"/>
  <c r="G39" i="16"/>
  <c r="P38" i="16"/>
  <c r="Q38" i="16"/>
  <c r="N38" i="16"/>
  <c r="O38" i="16" s="1"/>
  <c r="F38" i="16"/>
  <c r="G38" i="16" s="1"/>
  <c r="A38" i="16"/>
  <c r="B38" i="16" s="1"/>
  <c r="C38" i="16"/>
  <c r="D38" i="16" s="1"/>
  <c r="L64" i="16"/>
  <c r="N37" i="16"/>
  <c r="N64" i="16" s="1"/>
  <c r="P37" i="16"/>
  <c r="O37" i="16"/>
  <c r="C37" i="16"/>
  <c r="A37" i="16"/>
  <c r="I64" i="16"/>
  <c r="F37" i="16"/>
  <c r="O33" i="16"/>
  <c r="N33" i="16"/>
  <c r="Q33" i="16"/>
  <c r="P33" i="16"/>
  <c r="C33" i="16"/>
  <c r="A33" i="16"/>
  <c r="J33" i="16"/>
  <c r="F33" i="16"/>
  <c r="G33" i="16"/>
  <c r="B33" i="16"/>
  <c r="D33" i="16"/>
  <c r="P32" i="16"/>
  <c r="P34" i="16" s="1"/>
  <c r="O32" i="16"/>
  <c r="Q32" i="16"/>
  <c r="N32" i="16"/>
  <c r="N34" i="16" s="1"/>
  <c r="L34" i="16"/>
  <c r="G32" i="16"/>
  <c r="F32" i="16"/>
  <c r="F34" i="16" s="1"/>
  <c r="B32" i="16"/>
  <c r="J32" i="16"/>
  <c r="A32" i="16"/>
  <c r="A34" i="16" s="1"/>
  <c r="A66" i="16" s="1"/>
  <c r="D32" i="16"/>
  <c r="C32" i="16"/>
  <c r="I34" i="16"/>
  <c r="P28" i="16"/>
  <c r="N28" i="16"/>
  <c r="O28" i="16" s="1"/>
  <c r="Q28" i="16"/>
  <c r="C28" i="16"/>
  <c r="D28" i="16" s="1"/>
  <c r="A28" i="16"/>
  <c r="B28" i="16" s="1"/>
  <c r="F28" i="16"/>
  <c r="G28" i="16" s="1"/>
  <c r="N27" i="16"/>
  <c r="O27" i="16"/>
  <c r="P27" i="16"/>
  <c r="Q27" i="16"/>
  <c r="AL68" i="13"/>
  <c r="F27" i="16"/>
  <c r="G27" i="16" s="1"/>
  <c r="C27" i="16"/>
  <c r="D27" i="16" s="1"/>
  <c r="A27" i="16"/>
  <c r="B27" i="16" s="1"/>
  <c r="N26" i="16"/>
  <c r="N29" i="16" s="1"/>
  <c r="N66" i="16" s="1"/>
  <c r="P26" i="16"/>
  <c r="P29" i="16" s="1"/>
  <c r="P66" i="16" s="1"/>
  <c r="Q26" i="16"/>
  <c r="O26" i="16"/>
  <c r="L29" i="16"/>
  <c r="A26" i="16"/>
  <c r="A29" i="16" s="1"/>
  <c r="B26" i="16"/>
  <c r="C26" i="16"/>
  <c r="D26" i="16"/>
  <c r="F26" i="16"/>
  <c r="F29" i="16" s="1"/>
  <c r="F66" i="16" s="1"/>
  <c r="G26" i="16"/>
  <c r="I29" i="16"/>
  <c r="AL57" i="13"/>
  <c r="P20" i="16"/>
  <c r="Q20" i="16" s="1"/>
  <c r="N20" i="16"/>
  <c r="O20" i="16" s="1"/>
  <c r="D20" i="16"/>
  <c r="F20" i="16"/>
  <c r="G20" i="16"/>
  <c r="C20" i="16"/>
  <c r="B20" i="16"/>
  <c r="A20" i="16"/>
  <c r="J20" i="16"/>
  <c r="L21" i="16"/>
  <c r="M28" i="16" s="1"/>
  <c r="P19" i="16"/>
  <c r="N19" i="16"/>
  <c r="I21" i="16"/>
  <c r="J28" i="16" s="1"/>
  <c r="C19" i="16"/>
  <c r="A19" i="16"/>
  <c r="D19" i="16"/>
  <c r="F19" i="16"/>
  <c r="N16" i="16"/>
  <c r="O16" i="16"/>
  <c r="P16" i="16"/>
  <c r="Q16" i="16" s="1"/>
  <c r="F16" i="16"/>
  <c r="G16" i="16" s="1"/>
  <c r="A16" i="16"/>
  <c r="B16" i="16" s="1"/>
  <c r="C16" i="16"/>
  <c r="D16" i="16" s="1"/>
  <c r="P15" i="16"/>
  <c r="L17" i="16"/>
  <c r="M27" i="16" s="1"/>
  <c r="N15" i="16"/>
  <c r="F15" i="16"/>
  <c r="F17" i="16" s="1"/>
  <c r="I17" i="16"/>
  <c r="J27" i="16" s="1"/>
  <c r="G15" i="16"/>
  <c r="A15" i="16"/>
  <c r="A17" i="16" s="1"/>
  <c r="B15" i="16"/>
  <c r="C15" i="16"/>
  <c r="D15" i="16" s="1"/>
  <c r="N12" i="16"/>
  <c r="O12" i="16"/>
  <c r="P12" i="16"/>
  <c r="Q12" i="16" s="1"/>
  <c r="F12" i="16"/>
  <c r="G12" i="16"/>
  <c r="A12" i="16"/>
  <c r="B12" i="16"/>
  <c r="C12" i="16"/>
  <c r="D12" i="16"/>
  <c r="L13" i="16"/>
  <c r="M26" i="16" s="1"/>
  <c r="P11" i="16"/>
  <c r="P13" i="16" s="1"/>
  <c r="P23" i="16" s="1"/>
  <c r="P68" i="16" s="1"/>
  <c r="N11" i="16"/>
  <c r="Q11" i="16"/>
  <c r="C11" i="16"/>
  <c r="D11" i="16" s="1"/>
  <c r="I13" i="16"/>
  <c r="J26" i="16" s="1"/>
  <c r="A11" i="16"/>
  <c r="F11" i="16"/>
  <c r="P61" i="15"/>
  <c r="N61" i="15"/>
  <c r="C61" i="15"/>
  <c r="A61" i="15"/>
  <c r="D61" i="15"/>
  <c r="B61" i="15"/>
  <c r="G61" i="15"/>
  <c r="F61" i="15"/>
  <c r="P60" i="15"/>
  <c r="O60" i="15"/>
  <c r="N60" i="15"/>
  <c r="Q60" i="15" s="1"/>
  <c r="A60" i="15"/>
  <c r="G60" i="15"/>
  <c r="F60" i="15"/>
  <c r="D60" i="15"/>
  <c r="C60" i="15"/>
  <c r="B60" i="15"/>
  <c r="O59" i="15"/>
  <c r="P59" i="15"/>
  <c r="N59" i="15"/>
  <c r="Q59" i="15" s="1"/>
  <c r="A59" i="15"/>
  <c r="B59" i="15"/>
  <c r="C59" i="15"/>
  <c r="G59" i="15"/>
  <c r="F59" i="15"/>
  <c r="D59" i="15"/>
  <c r="N58" i="15"/>
  <c r="Q58" i="15" s="1"/>
  <c r="P58" i="15"/>
  <c r="O58" i="15"/>
  <c r="B58" i="15"/>
  <c r="C58" i="15"/>
  <c r="D58" i="15"/>
  <c r="G58" i="15"/>
  <c r="A58" i="15"/>
  <c r="F58" i="15"/>
  <c r="O57" i="15"/>
  <c r="N57" i="15"/>
  <c r="Q57" i="15" s="1"/>
  <c r="P57" i="15"/>
  <c r="F57" i="15"/>
  <c r="G57" i="15"/>
  <c r="D57" i="15"/>
  <c r="C57" i="15"/>
  <c r="B57" i="15"/>
  <c r="A57" i="15"/>
  <c r="P56" i="15"/>
  <c r="N56" i="15"/>
  <c r="A56" i="15"/>
  <c r="B56" i="15"/>
  <c r="C56" i="15"/>
  <c r="D56" i="15"/>
  <c r="F56" i="15"/>
  <c r="G56" i="15" s="1"/>
  <c r="P55" i="15"/>
  <c r="N55" i="15"/>
  <c r="A55" i="15"/>
  <c r="C55" i="15"/>
  <c r="F55" i="15"/>
  <c r="G55" i="15" s="1"/>
  <c r="D55" i="15"/>
  <c r="B55" i="15"/>
  <c r="N54" i="15"/>
  <c r="Q54" i="15" s="1"/>
  <c r="P54" i="15"/>
  <c r="O54" i="15"/>
  <c r="G54" i="15"/>
  <c r="F54" i="15"/>
  <c r="D54" i="15"/>
  <c r="C54" i="15"/>
  <c r="B54" i="15"/>
  <c r="A54" i="15"/>
  <c r="N53" i="15"/>
  <c r="P53" i="15"/>
  <c r="O53" i="15"/>
  <c r="C53" i="15"/>
  <c r="D53" i="15" s="1"/>
  <c r="A53" i="15"/>
  <c r="B53" i="15"/>
  <c r="F53" i="15"/>
  <c r="G53" i="15" s="1"/>
  <c r="P52" i="15"/>
  <c r="O52" i="15"/>
  <c r="N52" i="15"/>
  <c r="Q52" i="15" s="1"/>
  <c r="G52" i="15"/>
  <c r="F52" i="15"/>
  <c r="D52" i="15"/>
  <c r="C52" i="15"/>
  <c r="B52" i="15"/>
  <c r="A52" i="15"/>
  <c r="P51" i="15"/>
  <c r="N51" i="15"/>
  <c r="C51" i="15"/>
  <c r="D51" i="15"/>
  <c r="G51" i="15"/>
  <c r="F51" i="15"/>
  <c r="B51" i="15"/>
  <c r="A51" i="15"/>
  <c r="P50" i="15"/>
  <c r="N50" i="15"/>
  <c r="G50" i="15"/>
  <c r="F50" i="15"/>
  <c r="D50" i="15"/>
  <c r="C50" i="15"/>
  <c r="B50" i="15"/>
  <c r="A50" i="15"/>
  <c r="N49" i="15"/>
  <c r="P49" i="15"/>
  <c r="O49" i="15"/>
  <c r="C49" i="15"/>
  <c r="A49" i="15"/>
  <c r="B49" i="15"/>
  <c r="D49" i="15"/>
  <c r="G49" i="15"/>
  <c r="F49" i="15"/>
  <c r="N48" i="15"/>
  <c r="Q48" i="15" s="1"/>
  <c r="O48" i="15"/>
  <c r="P48" i="15"/>
  <c r="A48" i="15"/>
  <c r="B48" i="15"/>
  <c r="C48" i="15"/>
  <c r="D48" i="15"/>
  <c r="F48" i="15"/>
  <c r="G48" i="15"/>
  <c r="O47" i="15"/>
  <c r="P47" i="15"/>
  <c r="N47" i="15"/>
  <c r="Q47" i="15" s="1"/>
  <c r="B47" i="15"/>
  <c r="G47" i="15"/>
  <c r="F47" i="15"/>
  <c r="D47" i="15"/>
  <c r="C47" i="15"/>
  <c r="A47" i="15"/>
  <c r="P46" i="15"/>
  <c r="O46" i="15"/>
  <c r="N46" i="15"/>
  <c r="Q46" i="15" s="1"/>
  <c r="D46" i="15"/>
  <c r="B46" i="15"/>
  <c r="G46" i="15"/>
  <c r="F46" i="15"/>
  <c r="C46" i="15"/>
  <c r="A46" i="15"/>
  <c r="P45" i="15"/>
  <c r="N45" i="15"/>
  <c r="Q45" i="15" s="1"/>
  <c r="O45" i="15"/>
  <c r="C45" i="15"/>
  <c r="B45" i="15"/>
  <c r="A45" i="15"/>
  <c r="G45" i="15"/>
  <c r="D45" i="15"/>
  <c r="F45" i="15"/>
  <c r="N44" i="15"/>
  <c r="Q44" i="15" s="1"/>
  <c r="P44" i="15"/>
  <c r="O44" i="15"/>
  <c r="G44" i="15"/>
  <c r="C44" i="15"/>
  <c r="F44" i="15"/>
  <c r="A44" i="15"/>
  <c r="B44" i="15"/>
  <c r="D44" i="15"/>
  <c r="N43" i="15"/>
  <c r="O43" i="15"/>
  <c r="P43" i="15"/>
  <c r="F43" i="15"/>
  <c r="G43" i="15" s="1"/>
  <c r="A43" i="15"/>
  <c r="C43" i="15"/>
  <c r="D43" i="15" s="1"/>
  <c r="B43" i="15"/>
  <c r="P42" i="15"/>
  <c r="N42" i="15"/>
  <c r="F42" i="15"/>
  <c r="G42" i="15" s="1"/>
  <c r="C42" i="15"/>
  <c r="D42" i="15" s="1"/>
  <c r="A42" i="15"/>
  <c r="B42" i="15" s="1"/>
  <c r="N41" i="15"/>
  <c r="Q41" i="15" s="1"/>
  <c r="P41" i="15"/>
  <c r="O41" i="15"/>
  <c r="D41" i="15"/>
  <c r="G41" i="15"/>
  <c r="F41" i="15"/>
  <c r="C41" i="15"/>
  <c r="B41" i="15"/>
  <c r="A41" i="15"/>
  <c r="N40" i="15"/>
  <c r="P40" i="15"/>
  <c r="O40" i="15"/>
  <c r="A40" i="15"/>
  <c r="B40" i="15"/>
  <c r="C40" i="15"/>
  <c r="D40" i="15"/>
  <c r="F40" i="15"/>
  <c r="G40" i="15"/>
  <c r="P39" i="15"/>
  <c r="N39" i="15"/>
  <c r="F39" i="15"/>
  <c r="G39" i="15" s="1"/>
  <c r="C39" i="15"/>
  <c r="D39" i="15" s="1"/>
  <c r="A39" i="15"/>
  <c r="B39" i="15" s="1"/>
  <c r="N38" i="15"/>
  <c r="O38" i="15" s="1"/>
  <c r="P38" i="15"/>
  <c r="F38" i="15"/>
  <c r="C38" i="15"/>
  <c r="A38" i="15"/>
  <c r="B38" i="15" s="1"/>
  <c r="G38" i="15"/>
  <c r="D38" i="15"/>
  <c r="P37" i="15"/>
  <c r="N37" i="15"/>
  <c r="C37" i="15"/>
  <c r="A37" i="15"/>
  <c r="B37" i="15"/>
  <c r="D37" i="15"/>
  <c r="F37" i="15"/>
  <c r="G37" i="15" s="1"/>
  <c r="O36" i="15"/>
  <c r="P36" i="15"/>
  <c r="P62" i="15" s="1"/>
  <c r="L62" i="15"/>
  <c r="N36" i="15"/>
  <c r="B36" i="15"/>
  <c r="G36" i="15"/>
  <c r="D36" i="15"/>
  <c r="I62" i="15"/>
  <c r="F36" i="15"/>
  <c r="F62" i="15" s="1"/>
  <c r="C36" i="15"/>
  <c r="C62" i="15" s="1"/>
  <c r="A36" i="15"/>
  <c r="A62" i="15" s="1"/>
  <c r="N32" i="15"/>
  <c r="O32" i="15"/>
  <c r="P32" i="15"/>
  <c r="F32" i="15"/>
  <c r="G32" i="15" s="1"/>
  <c r="C32" i="15"/>
  <c r="A32" i="15"/>
  <c r="B32" i="15" s="1"/>
  <c r="D32" i="15"/>
  <c r="L33" i="15"/>
  <c r="P31" i="15"/>
  <c r="P33" i="15" s="1"/>
  <c r="P64" i="15" s="1"/>
  <c r="P66" i="15" s="1"/>
  <c r="N31" i="15"/>
  <c r="O31" i="15" s="1"/>
  <c r="I33" i="15"/>
  <c r="F31" i="15"/>
  <c r="F33" i="15" s="1"/>
  <c r="F64" i="15" s="1"/>
  <c r="F66" i="15" s="1"/>
  <c r="G31" i="15"/>
  <c r="C31" i="15"/>
  <c r="A31" i="15"/>
  <c r="A33" i="15" s="1"/>
  <c r="A64" i="15" s="1"/>
  <c r="A66" i="15" s="1"/>
  <c r="B31" i="15"/>
  <c r="D31" i="15"/>
  <c r="J13" i="15"/>
  <c r="I22" i="15"/>
  <c r="Q63" i="14"/>
  <c r="O63" i="14"/>
  <c r="N63" i="14"/>
  <c r="P63" i="14"/>
  <c r="G63" i="14"/>
  <c r="D63" i="14"/>
  <c r="A63" i="14"/>
  <c r="B63" i="14"/>
  <c r="J63" i="14"/>
  <c r="C63" i="14"/>
  <c r="F63" i="14"/>
  <c r="O62" i="14"/>
  <c r="Q62" i="14"/>
  <c r="P62" i="14"/>
  <c r="N62" i="14"/>
  <c r="G62" i="14"/>
  <c r="F62" i="14"/>
  <c r="D62" i="14"/>
  <c r="B62" i="14"/>
  <c r="J62" i="14"/>
  <c r="A62" i="14"/>
  <c r="C62" i="14"/>
  <c r="N61" i="14"/>
  <c r="Q61" i="14"/>
  <c r="O61" i="14"/>
  <c r="P61" i="14"/>
  <c r="D61" i="14"/>
  <c r="A61" i="14"/>
  <c r="B61" i="14"/>
  <c r="C61" i="14"/>
  <c r="F61" i="14"/>
  <c r="G61" i="14"/>
  <c r="J61" i="14"/>
  <c r="P60" i="14"/>
  <c r="O60" i="14"/>
  <c r="N60" i="14"/>
  <c r="Q60" i="14"/>
  <c r="F60" i="14"/>
  <c r="D60" i="14"/>
  <c r="C60" i="14"/>
  <c r="A60" i="14"/>
  <c r="B60" i="14"/>
  <c r="J60" i="14"/>
  <c r="G60" i="14"/>
  <c r="O59" i="14"/>
  <c r="N59" i="14"/>
  <c r="P59" i="14"/>
  <c r="Q59" i="14"/>
  <c r="A59" i="14"/>
  <c r="C59" i="14"/>
  <c r="B59" i="14"/>
  <c r="D59" i="14"/>
  <c r="G59" i="14"/>
  <c r="F59" i="14"/>
  <c r="J59" i="14"/>
  <c r="P58" i="14"/>
  <c r="N58" i="14"/>
  <c r="O58" i="14"/>
  <c r="Q58" i="14"/>
  <c r="F58" i="14"/>
  <c r="G58" i="14" s="1"/>
  <c r="A58" i="14"/>
  <c r="B58" i="14" s="1"/>
  <c r="C58" i="14"/>
  <c r="D58" i="14" s="1"/>
  <c r="P57" i="14"/>
  <c r="Q57" i="14"/>
  <c r="N57" i="14"/>
  <c r="O57" i="14" s="1"/>
  <c r="A57" i="14"/>
  <c r="F57" i="14"/>
  <c r="B57" i="14"/>
  <c r="C57" i="14"/>
  <c r="D57" i="14" s="1"/>
  <c r="G57" i="14"/>
  <c r="P56" i="14"/>
  <c r="Q56" i="14"/>
  <c r="N56" i="14"/>
  <c r="O56" i="14" s="1"/>
  <c r="F56" i="14"/>
  <c r="G56" i="14" s="1"/>
  <c r="C56" i="14"/>
  <c r="D56" i="14" s="1"/>
  <c r="A56" i="14"/>
  <c r="B56" i="14" s="1"/>
  <c r="N55" i="14"/>
  <c r="O55" i="14"/>
  <c r="P55" i="14"/>
  <c r="Q55" i="14"/>
  <c r="F55" i="14"/>
  <c r="G55" i="14" s="1"/>
  <c r="A55" i="14"/>
  <c r="B55" i="14"/>
  <c r="C55" i="14"/>
  <c r="D55" i="14" s="1"/>
  <c r="O54" i="14"/>
  <c r="N54" i="14"/>
  <c r="P54" i="14"/>
  <c r="Q54" i="14"/>
  <c r="J54" i="14"/>
  <c r="G54" i="14"/>
  <c r="F54" i="14"/>
  <c r="D54" i="14"/>
  <c r="C54" i="14"/>
  <c r="B54" i="14"/>
  <c r="A54" i="14"/>
  <c r="N53" i="14"/>
  <c r="O53" i="14"/>
  <c r="P53" i="14"/>
  <c r="Q53" i="14"/>
  <c r="J53" i="14"/>
  <c r="A53" i="14"/>
  <c r="C53" i="14"/>
  <c r="D53" i="14"/>
  <c r="F53" i="14"/>
  <c r="G53" i="14"/>
  <c r="B53" i="14"/>
  <c r="Q52" i="14"/>
  <c r="P52" i="14"/>
  <c r="O52" i="14"/>
  <c r="N52" i="14"/>
  <c r="F52" i="14"/>
  <c r="D52" i="14"/>
  <c r="C52" i="14"/>
  <c r="B52" i="14"/>
  <c r="A52" i="14"/>
  <c r="J52" i="14"/>
  <c r="G52" i="14"/>
  <c r="N51" i="14"/>
  <c r="P51" i="14"/>
  <c r="Q51" i="14" s="1"/>
  <c r="O51" i="14"/>
  <c r="J51" i="14"/>
  <c r="B51" i="14"/>
  <c r="C51" i="14"/>
  <c r="D51" i="14"/>
  <c r="F51" i="14"/>
  <c r="G51" i="14"/>
  <c r="A51" i="14"/>
  <c r="P50" i="14"/>
  <c r="Q50" i="14"/>
  <c r="O50" i="14"/>
  <c r="N50" i="14"/>
  <c r="J50" i="14"/>
  <c r="B50" i="14"/>
  <c r="A50" i="14"/>
  <c r="C50" i="14"/>
  <c r="D50" i="14"/>
  <c r="F50" i="14"/>
  <c r="G50" i="14"/>
  <c r="N49" i="14"/>
  <c r="O49" i="14"/>
  <c r="P49" i="14"/>
  <c r="Q49" i="14"/>
  <c r="A49" i="14"/>
  <c r="J49" i="14"/>
  <c r="G49" i="14"/>
  <c r="F49" i="14"/>
  <c r="D49" i="14"/>
  <c r="C49" i="14"/>
  <c r="B49" i="14"/>
  <c r="P48" i="14"/>
  <c r="Q48" i="14"/>
  <c r="N48" i="14"/>
  <c r="O48" i="14"/>
  <c r="D48" i="14"/>
  <c r="C48" i="14"/>
  <c r="A48" i="14"/>
  <c r="B48" i="14"/>
  <c r="G48" i="14"/>
  <c r="F48" i="14"/>
  <c r="J48" i="14"/>
  <c r="Q47" i="14"/>
  <c r="P47" i="14"/>
  <c r="O47" i="14"/>
  <c r="N47" i="14"/>
  <c r="B47" i="14"/>
  <c r="D47" i="14"/>
  <c r="J47" i="14"/>
  <c r="G47" i="14"/>
  <c r="A47" i="14"/>
  <c r="F47" i="14"/>
  <c r="C47" i="14"/>
  <c r="O46" i="14"/>
  <c r="P46" i="14"/>
  <c r="N46" i="14"/>
  <c r="Q46" i="14"/>
  <c r="C46" i="14"/>
  <c r="F46" i="14"/>
  <c r="G46" i="14"/>
  <c r="B46" i="14"/>
  <c r="D46" i="14"/>
  <c r="J46" i="14"/>
  <c r="A46" i="14"/>
  <c r="P45" i="14"/>
  <c r="Q45" i="14"/>
  <c r="N45" i="14"/>
  <c r="O45" i="14" s="1"/>
  <c r="C45" i="14"/>
  <c r="B45" i="14"/>
  <c r="J45" i="14"/>
  <c r="D45" i="14"/>
  <c r="F45" i="14"/>
  <c r="A45" i="14"/>
  <c r="G45" i="14"/>
  <c r="J44" i="14"/>
  <c r="B44" i="14"/>
  <c r="G44" i="14"/>
  <c r="F44" i="14"/>
  <c r="D44" i="14"/>
  <c r="C44" i="14"/>
  <c r="A44" i="14"/>
  <c r="Q43" i="14"/>
  <c r="N43" i="14"/>
  <c r="O43" i="14"/>
  <c r="P43" i="14"/>
  <c r="J43" i="14"/>
  <c r="A43" i="14"/>
  <c r="F43" i="14"/>
  <c r="G43" i="14"/>
  <c r="B43" i="14"/>
  <c r="D43" i="14"/>
  <c r="C43" i="14"/>
  <c r="N42" i="14"/>
  <c r="O42" i="14"/>
  <c r="P42" i="14"/>
  <c r="Q42" i="14" s="1"/>
  <c r="A42" i="14"/>
  <c r="C42" i="14"/>
  <c r="D42" i="14" s="1"/>
  <c r="B42" i="14"/>
  <c r="F42" i="14"/>
  <c r="G42" i="14" s="1"/>
  <c r="P41" i="14"/>
  <c r="Q41" i="14"/>
  <c r="N41" i="14"/>
  <c r="O41" i="14" s="1"/>
  <c r="A41" i="14"/>
  <c r="B41" i="14"/>
  <c r="C41" i="14"/>
  <c r="D41" i="14" s="1"/>
  <c r="F41" i="14"/>
  <c r="G41" i="14" s="1"/>
  <c r="P40" i="14"/>
  <c r="Q40" i="14" s="1"/>
  <c r="N40" i="14"/>
  <c r="O40" i="14" s="1"/>
  <c r="C40" i="14"/>
  <c r="D40" i="14"/>
  <c r="F40" i="14"/>
  <c r="G40" i="14"/>
  <c r="A40" i="14"/>
  <c r="B40" i="14" s="1"/>
  <c r="N39" i="14"/>
  <c r="O39" i="14"/>
  <c r="P39" i="14"/>
  <c r="Q39" i="14" s="1"/>
  <c r="A39" i="14"/>
  <c r="B39" i="14"/>
  <c r="F39" i="14"/>
  <c r="G39" i="14" s="1"/>
  <c r="C39" i="14"/>
  <c r="D39" i="14" s="1"/>
  <c r="N38" i="14"/>
  <c r="O38" i="14"/>
  <c r="P38" i="14"/>
  <c r="Q38" i="14" s="1"/>
  <c r="C38" i="14"/>
  <c r="A38" i="14"/>
  <c r="B38" i="14"/>
  <c r="D38" i="14"/>
  <c r="F38" i="14"/>
  <c r="G38" i="14"/>
  <c r="P37" i="14"/>
  <c r="P64" i="14" s="1"/>
  <c r="Q37" i="14"/>
  <c r="L64" i="14"/>
  <c r="N37" i="14"/>
  <c r="I64" i="14"/>
  <c r="A37" i="14"/>
  <c r="A64" i="14" s="1"/>
  <c r="B37" i="14"/>
  <c r="F37" i="14"/>
  <c r="C37" i="14"/>
  <c r="P33" i="14"/>
  <c r="Q33" i="14" s="1"/>
  <c r="N33" i="14"/>
  <c r="O33" i="14"/>
  <c r="C33" i="14"/>
  <c r="D33" i="14" s="1"/>
  <c r="F33" i="14"/>
  <c r="G33" i="14"/>
  <c r="A33" i="14"/>
  <c r="B33" i="14" s="1"/>
  <c r="N32" i="14"/>
  <c r="N34" i="14" s="1"/>
  <c r="P32" i="14"/>
  <c r="P34" i="14" s="1"/>
  <c r="L34" i="14"/>
  <c r="O32" i="14"/>
  <c r="Q32" i="14"/>
  <c r="A32" i="14"/>
  <c r="A34" i="14" s="1"/>
  <c r="A66" i="14" s="1"/>
  <c r="F32" i="14"/>
  <c r="F34" i="14" s="1"/>
  <c r="C32" i="14"/>
  <c r="I34" i="14"/>
  <c r="B32" i="14"/>
  <c r="D32" i="14"/>
  <c r="G32" i="14"/>
  <c r="Q28" i="14"/>
  <c r="P28" i="14"/>
  <c r="O28" i="14"/>
  <c r="N28" i="14"/>
  <c r="G28" i="14"/>
  <c r="D28" i="14"/>
  <c r="C28" i="14"/>
  <c r="B28" i="14"/>
  <c r="A28" i="14"/>
  <c r="J28" i="14"/>
  <c r="F28" i="14"/>
  <c r="N27" i="14"/>
  <c r="Q27" i="14"/>
  <c r="P27" i="14"/>
  <c r="O27" i="14"/>
  <c r="F27" i="14"/>
  <c r="G27" i="14"/>
  <c r="D27" i="14"/>
  <c r="B27" i="14"/>
  <c r="A27" i="14"/>
  <c r="C27" i="14"/>
  <c r="J27" i="14"/>
  <c r="V66" i="14"/>
  <c r="V68" i="14" s="1"/>
  <c r="V73" i="14"/>
  <c r="T82" i="13" s="1"/>
  <c r="T66" i="14"/>
  <c r="T68" i="14" s="1"/>
  <c r="T73" i="14"/>
  <c r="R82" i="13" s="1"/>
  <c r="P26" i="14"/>
  <c r="L29" i="14"/>
  <c r="N26" i="14"/>
  <c r="I29" i="14"/>
  <c r="C26" i="14"/>
  <c r="D26" i="14" s="1"/>
  <c r="A26" i="14"/>
  <c r="F26" i="14"/>
  <c r="F29" i="14" s="1"/>
  <c r="F66" i="14" s="1"/>
  <c r="AL61" i="13"/>
  <c r="G26" i="14"/>
  <c r="P20" i="14"/>
  <c r="N20" i="14"/>
  <c r="O20" i="14"/>
  <c r="Q20" i="14"/>
  <c r="B20" i="14"/>
  <c r="G20" i="14"/>
  <c r="F20" i="14"/>
  <c r="D20" i="14"/>
  <c r="J20" i="14"/>
  <c r="C20" i="14"/>
  <c r="A20" i="14"/>
  <c r="P19" i="14"/>
  <c r="P21" i="14" s="1"/>
  <c r="L21" i="14"/>
  <c r="Q19" i="14"/>
  <c r="O19" i="14"/>
  <c r="N19" i="14"/>
  <c r="N21" i="14" s="1"/>
  <c r="I21" i="14"/>
  <c r="J19" i="14"/>
  <c r="G19" i="14"/>
  <c r="F19" i="14"/>
  <c r="F21" i="14" s="1"/>
  <c r="B19" i="14"/>
  <c r="D19" i="14"/>
  <c r="C19" i="14"/>
  <c r="A19" i="14"/>
  <c r="A21" i="14" s="1"/>
  <c r="P16" i="14"/>
  <c r="Q16" i="14"/>
  <c r="N16" i="14"/>
  <c r="O16" i="14"/>
  <c r="J16" i="14"/>
  <c r="A16" i="14"/>
  <c r="B16" i="14"/>
  <c r="D16" i="14"/>
  <c r="F16" i="14"/>
  <c r="C16" i="14"/>
  <c r="G16" i="14"/>
  <c r="P15" i="14"/>
  <c r="P17" i="14" s="1"/>
  <c r="N15" i="14"/>
  <c r="N17" i="14" s="1"/>
  <c r="O15" i="14"/>
  <c r="L17" i="14"/>
  <c r="Q15" i="14"/>
  <c r="G15" i="14"/>
  <c r="C15" i="14"/>
  <c r="A15" i="14"/>
  <c r="A17" i="14" s="1"/>
  <c r="F15" i="14"/>
  <c r="F17" i="14" s="1"/>
  <c r="B15" i="14"/>
  <c r="J15" i="14"/>
  <c r="I17" i="14"/>
  <c r="D15" i="14"/>
  <c r="P12" i="14"/>
  <c r="N12" i="14"/>
  <c r="O12" i="14"/>
  <c r="Q12" i="14"/>
  <c r="J12" i="14"/>
  <c r="D12" i="14"/>
  <c r="B12" i="14"/>
  <c r="C12" i="14"/>
  <c r="F12" i="14"/>
  <c r="G12" i="14"/>
  <c r="A12" i="14"/>
  <c r="AB73" i="14"/>
  <c r="Z82" i="13" s="1"/>
  <c r="U73" i="14"/>
  <c r="S82" i="13" s="1"/>
  <c r="U68" i="14"/>
  <c r="S68" i="14"/>
  <c r="P11" i="14"/>
  <c r="P13" i="14" s="1"/>
  <c r="P23" i="14" s="1"/>
  <c r="P68" i="14" s="1"/>
  <c r="Q11" i="14"/>
  <c r="N11" i="14"/>
  <c r="N13" i="14" s="1"/>
  <c r="N23" i="14" s="1"/>
  <c r="N68" i="14" s="1"/>
  <c r="O11" i="14"/>
  <c r="L13" i="14"/>
  <c r="I13" i="14"/>
  <c r="J26" i="14" s="1"/>
  <c r="F11" i="14"/>
  <c r="A11" i="14"/>
  <c r="C11" i="14"/>
  <c r="D11" i="14"/>
  <c r="AB43" i="14"/>
  <c r="AB64" i="14" s="1"/>
  <c r="AB66" i="14" s="1"/>
  <c r="AB68" i="14" s="1"/>
  <c r="AB44" i="14"/>
  <c r="C78" i="13"/>
  <c r="E78" i="13"/>
  <c r="G98" i="13"/>
  <c r="AA77" i="13"/>
  <c r="AA83" i="13" s="1"/>
  <c r="S72" i="14"/>
  <c r="S73" i="14" s="1"/>
  <c r="C77" i="13"/>
  <c r="C72" i="14" s="1"/>
  <c r="E77" i="13"/>
  <c r="F72" i="14" s="1"/>
  <c r="N67" i="13"/>
  <c r="O67" i="13" s="1"/>
  <c r="L67" i="13"/>
  <c r="D67" i="13"/>
  <c r="C67" i="13"/>
  <c r="B67" i="13"/>
  <c r="E67" i="13"/>
  <c r="F67" i="13"/>
  <c r="A67" i="13"/>
  <c r="N66" i="13"/>
  <c r="L66" i="13"/>
  <c r="F66" i="13"/>
  <c r="E66" i="13"/>
  <c r="B66" i="13"/>
  <c r="C66" i="13"/>
  <c r="A66" i="13"/>
  <c r="D66" i="13"/>
  <c r="N65" i="13"/>
  <c r="O65" i="13" s="1"/>
  <c r="L65" i="13"/>
  <c r="E65" i="13"/>
  <c r="C65" i="13"/>
  <c r="D65" i="13"/>
  <c r="F65" i="13"/>
  <c r="A65" i="13"/>
  <c r="B65" i="13" s="1"/>
  <c r="N64" i="13"/>
  <c r="O64" i="13" s="1"/>
  <c r="L64" i="13"/>
  <c r="C64" i="13"/>
  <c r="D64" i="13" s="1"/>
  <c r="A64" i="13"/>
  <c r="B64" i="13" s="1"/>
  <c r="E64" i="13"/>
  <c r="F64" i="13"/>
  <c r="L63" i="13"/>
  <c r="N63" i="13"/>
  <c r="O63" i="13" s="1"/>
  <c r="E63" i="13"/>
  <c r="F63" i="13"/>
  <c r="C63" i="13"/>
  <c r="D63" i="13" s="1"/>
  <c r="A63" i="13"/>
  <c r="B63" i="13" s="1"/>
  <c r="T95" i="13"/>
  <c r="S95" i="13"/>
  <c r="M62" i="13"/>
  <c r="J95" i="13"/>
  <c r="N62" i="13"/>
  <c r="O62" i="13" s="1"/>
  <c r="L62" i="13"/>
  <c r="C62" i="13"/>
  <c r="D62" i="13"/>
  <c r="G95" i="13"/>
  <c r="A62" i="13"/>
  <c r="B62" i="13" s="1"/>
  <c r="E62" i="13"/>
  <c r="F62" i="13" s="1"/>
  <c r="T94" i="13"/>
  <c r="M61" i="13"/>
  <c r="S94" i="13"/>
  <c r="J94" i="13"/>
  <c r="L61" i="13"/>
  <c r="N61" i="13"/>
  <c r="O61" i="13" s="1"/>
  <c r="G94" i="13"/>
  <c r="E61" i="13"/>
  <c r="A61" i="13"/>
  <c r="F61" i="13"/>
  <c r="B61" i="13"/>
  <c r="C61" i="13"/>
  <c r="D61" i="13" s="1"/>
  <c r="L60" i="13"/>
  <c r="N60" i="13"/>
  <c r="O60" i="13" s="1"/>
  <c r="C60" i="13"/>
  <c r="A60" i="13"/>
  <c r="D60" i="13"/>
  <c r="B60" i="13"/>
  <c r="F60" i="13"/>
  <c r="E60" i="13"/>
  <c r="N59" i="13"/>
  <c r="O59" i="13" s="1"/>
  <c r="L59" i="13"/>
  <c r="F59" i="13"/>
  <c r="B59" i="13"/>
  <c r="D59" i="13"/>
  <c r="A59" i="13"/>
  <c r="C59" i="13"/>
  <c r="E59" i="13"/>
  <c r="L58" i="13"/>
  <c r="N58" i="13"/>
  <c r="F58" i="13"/>
  <c r="A58" i="13"/>
  <c r="E58" i="13"/>
  <c r="C58" i="13"/>
  <c r="B58" i="13"/>
  <c r="D58" i="13"/>
  <c r="L57" i="13"/>
  <c r="N57" i="13"/>
  <c r="O57" i="13" s="1"/>
  <c r="A57" i="13"/>
  <c r="B57" i="13"/>
  <c r="C57" i="13"/>
  <c r="E57" i="13"/>
  <c r="F57" i="13"/>
  <c r="D57" i="13"/>
  <c r="N56" i="13"/>
  <c r="L56" i="13"/>
  <c r="D56" i="13"/>
  <c r="E56" i="13"/>
  <c r="B56" i="13"/>
  <c r="F56" i="13"/>
  <c r="C56" i="13"/>
  <c r="A56" i="13"/>
  <c r="T97" i="13"/>
  <c r="M55" i="13"/>
  <c r="S97" i="13"/>
  <c r="J97" i="13"/>
  <c r="N55" i="13"/>
  <c r="O55" i="13" s="1"/>
  <c r="L55" i="13"/>
  <c r="G97" i="13"/>
  <c r="E55" i="13"/>
  <c r="C55" i="13"/>
  <c r="A55" i="13"/>
  <c r="B55" i="13"/>
  <c r="D55" i="13"/>
  <c r="F55" i="13"/>
  <c r="N54" i="13"/>
  <c r="O54" i="13" s="1"/>
  <c r="L54" i="13"/>
  <c r="E54" i="13"/>
  <c r="F54" i="13" s="1"/>
  <c r="C54" i="13"/>
  <c r="D54" i="13"/>
  <c r="A54" i="13"/>
  <c r="B54" i="13" s="1"/>
  <c r="N53" i="13"/>
  <c r="L53" i="13"/>
  <c r="D53" i="13"/>
  <c r="B53" i="13"/>
  <c r="E53" i="13"/>
  <c r="F53" i="13"/>
  <c r="A53" i="13"/>
  <c r="C53" i="13"/>
  <c r="N52" i="13"/>
  <c r="L52" i="13"/>
  <c r="A52" i="13"/>
  <c r="B52" i="13"/>
  <c r="D52" i="13"/>
  <c r="C52" i="13"/>
  <c r="E52" i="13"/>
  <c r="F52" i="13"/>
  <c r="N51" i="13"/>
  <c r="L51" i="13"/>
  <c r="E51" i="13"/>
  <c r="D51" i="13"/>
  <c r="B51" i="13"/>
  <c r="A51" i="13"/>
  <c r="C51" i="13"/>
  <c r="F51" i="13"/>
  <c r="L50" i="13"/>
  <c r="N50" i="13"/>
  <c r="O50" i="13" s="1"/>
  <c r="C50" i="13"/>
  <c r="E50" i="13"/>
  <c r="F50" i="13" s="1"/>
  <c r="D50" i="13"/>
  <c r="A50" i="13"/>
  <c r="B50" i="13" s="1"/>
  <c r="N49" i="13"/>
  <c r="L49" i="13"/>
  <c r="C49" i="13"/>
  <c r="E49" i="13"/>
  <c r="F49" i="13"/>
  <c r="A49" i="13"/>
  <c r="B49" i="13"/>
  <c r="D49" i="13"/>
  <c r="N48" i="13"/>
  <c r="O48" i="13" s="1"/>
  <c r="L48" i="13"/>
  <c r="C48" i="13"/>
  <c r="D48" i="13" s="1"/>
  <c r="E48" i="13"/>
  <c r="F48" i="13" s="1"/>
  <c r="A48" i="13"/>
  <c r="B48" i="13" s="1"/>
  <c r="N47" i="13"/>
  <c r="O47" i="13" s="1"/>
  <c r="L47" i="13"/>
  <c r="B47" i="13"/>
  <c r="F47" i="13"/>
  <c r="E47" i="13"/>
  <c r="C47" i="13"/>
  <c r="D47" i="13"/>
  <c r="A47" i="13"/>
  <c r="T111" i="13"/>
  <c r="M46" i="13"/>
  <c r="S111" i="13"/>
  <c r="N46" i="13"/>
  <c r="O46" i="13" s="1"/>
  <c r="L46" i="13"/>
  <c r="J111" i="13"/>
  <c r="G111" i="13"/>
  <c r="C46" i="13"/>
  <c r="D46" i="13" s="1"/>
  <c r="E46" i="13"/>
  <c r="F46" i="13" s="1"/>
  <c r="A46" i="13"/>
  <c r="B46" i="13" s="1"/>
  <c r="T110" i="13"/>
  <c r="M45" i="13"/>
  <c r="S110" i="13"/>
  <c r="L45" i="13"/>
  <c r="N45" i="13"/>
  <c r="O45" i="13" s="1"/>
  <c r="J110" i="13"/>
  <c r="C45" i="13"/>
  <c r="D45" i="13" s="1"/>
  <c r="G110" i="13"/>
  <c r="E45" i="13"/>
  <c r="F45" i="13"/>
  <c r="A45" i="13"/>
  <c r="B45" i="13"/>
  <c r="L44" i="13"/>
  <c r="N44" i="13"/>
  <c r="O44" i="13" s="1"/>
  <c r="C44" i="13"/>
  <c r="D44" i="13"/>
  <c r="E44" i="13"/>
  <c r="F44" i="13"/>
  <c r="A44" i="13"/>
  <c r="B44" i="13" s="1"/>
  <c r="T109" i="13"/>
  <c r="M43" i="13"/>
  <c r="S109" i="13"/>
  <c r="J109" i="13"/>
  <c r="L43" i="13"/>
  <c r="N43" i="13"/>
  <c r="O43" i="13" s="1"/>
  <c r="G109" i="13"/>
  <c r="E43" i="13"/>
  <c r="F43" i="13" s="1"/>
  <c r="C43" i="13"/>
  <c r="D43" i="13" s="1"/>
  <c r="A43" i="13"/>
  <c r="B43" i="13" s="1"/>
  <c r="T108" i="13"/>
  <c r="S108" i="13"/>
  <c r="M42" i="13"/>
  <c r="N42" i="13"/>
  <c r="O42" i="13" s="1"/>
  <c r="L42" i="13"/>
  <c r="J108" i="13"/>
  <c r="A42" i="13"/>
  <c r="C42" i="13"/>
  <c r="E42" i="13"/>
  <c r="F42" i="13" s="1"/>
  <c r="D42" i="13"/>
  <c r="B42" i="13"/>
  <c r="G108" i="13"/>
  <c r="T107" i="13"/>
  <c r="S107" i="13"/>
  <c r="M41" i="13"/>
  <c r="L41" i="13"/>
  <c r="J107" i="13"/>
  <c r="N41" i="13"/>
  <c r="O41" i="13" s="1"/>
  <c r="A41" i="13"/>
  <c r="B41" i="13"/>
  <c r="C41" i="13"/>
  <c r="D41" i="13"/>
  <c r="E41" i="13"/>
  <c r="F41" i="13" s="1"/>
  <c r="G107" i="13"/>
  <c r="T106" i="13"/>
  <c r="O40" i="13"/>
  <c r="M40" i="13"/>
  <c r="S106" i="13"/>
  <c r="N40" i="13"/>
  <c r="L40" i="13"/>
  <c r="J106" i="13"/>
  <c r="A40" i="13"/>
  <c r="E40" i="13"/>
  <c r="F40" i="13" s="1"/>
  <c r="D40" i="13"/>
  <c r="C40" i="13"/>
  <c r="B40" i="13"/>
  <c r="G106" i="13"/>
  <c r="AA105" i="13"/>
  <c r="AA96" i="13"/>
  <c r="AA68" i="13"/>
  <c r="Z96" i="13"/>
  <c r="Z68" i="13"/>
  <c r="Z105" i="13"/>
  <c r="T68" i="13"/>
  <c r="T105" i="13"/>
  <c r="T96" i="13"/>
  <c r="S68" i="13"/>
  <c r="S105" i="13"/>
  <c r="S96" i="13"/>
  <c r="M39" i="13"/>
  <c r="R68" i="13"/>
  <c r="R105" i="13"/>
  <c r="R96" i="13"/>
  <c r="Q96" i="13"/>
  <c r="Q105" i="13"/>
  <c r="Q68" i="13"/>
  <c r="J68" i="13"/>
  <c r="L39" i="13"/>
  <c r="L68" i="13" s="1"/>
  <c r="J96" i="13"/>
  <c r="N39" i="13"/>
  <c r="J105" i="13"/>
  <c r="G105" i="13"/>
  <c r="G68" i="13"/>
  <c r="G96" i="13"/>
  <c r="A39" i="13"/>
  <c r="C39" i="13"/>
  <c r="C68" i="13" s="1"/>
  <c r="E39" i="13"/>
  <c r="D39" i="13"/>
  <c r="N35" i="13"/>
  <c r="O35" i="13" s="1"/>
  <c r="L35" i="13"/>
  <c r="C35" i="13"/>
  <c r="E35" i="13"/>
  <c r="A35" i="13"/>
  <c r="B35" i="13" s="1"/>
  <c r="D35" i="13"/>
  <c r="F35" i="13"/>
  <c r="AA36" i="13"/>
  <c r="AA91" i="13"/>
  <c r="Z91" i="13"/>
  <c r="Z36" i="13"/>
  <c r="X69" i="13"/>
  <c r="X70" i="13" s="1"/>
  <c r="Z27" i="5"/>
  <c r="W69" i="13"/>
  <c r="W70" i="13" s="1"/>
  <c r="Y27" i="5"/>
  <c r="V69" i="13"/>
  <c r="V70" i="13" s="1"/>
  <c r="X27" i="5"/>
  <c r="T36" i="13"/>
  <c r="T91" i="13"/>
  <c r="M34" i="13"/>
  <c r="S91" i="13"/>
  <c r="U116" i="5"/>
  <c r="S36" i="13"/>
  <c r="R91" i="13"/>
  <c r="R36" i="13"/>
  <c r="Q91" i="13"/>
  <c r="Q36" i="13"/>
  <c r="S116" i="5"/>
  <c r="J36" i="13"/>
  <c r="L34" i="13"/>
  <c r="L36" i="13" s="1"/>
  <c r="L69" i="13" s="1"/>
  <c r="N34" i="13"/>
  <c r="J91" i="13"/>
  <c r="L116" i="5"/>
  <c r="E34" i="13"/>
  <c r="E36" i="13" s="1"/>
  <c r="E69" i="13" s="1"/>
  <c r="C34" i="13"/>
  <c r="D34" i="13"/>
  <c r="F34" i="13"/>
  <c r="G91" i="13"/>
  <c r="G36" i="13"/>
  <c r="A116" i="5"/>
  <c r="A34" i="13"/>
  <c r="V21" i="5"/>
  <c r="AF30" i="13"/>
  <c r="AE30" i="13"/>
  <c r="U21" i="5"/>
  <c r="AD30" i="13"/>
  <c r="T21" i="5"/>
  <c r="L30" i="13"/>
  <c r="L21" i="5"/>
  <c r="K30" i="13"/>
  <c r="O30" i="13" s="1"/>
  <c r="N30" i="13"/>
  <c r="A21" i="5"/>
  <c r="A30" i="13"/>
  <c r="H30" i="13"/>
  <c r="E30" i="13"/>
  <c r="F30" i="13" s="1"/>
  <c r="B30" i="13"/>
  <c r="C30" i="13"/>
  <c r="D30" i="13" s="1"/>
  <c r="N29" i="13"/>
  <c r="K29" i="13"/>
  <c r="O29" i="13" s="1"/>
  <c r="L29" i="13"/>
  <c r="A29" i="13"/>
  <c r="D29" i="13"/>
  <c r="F29" i="13"/>
  <c r="C29" i="13"/>
  <c r="B29" i="13"/>
  <c r="H29" i="13"/>
  <c r="E29" i="13"/>
  <c r="AA87" i="13"/>
  <c r="AC28" i="13"/>
  <c r="Z87" i="13"/>
  <c r="AB28" i="13"/>
  <c r="T87" i="13"/>
  <c r="AF28" i="13"/>
  <c r="V20" i="5"/>
  <c r="AE28" i="13"/>
  <c r="S87" i="13"/>
  <c r="U20" i="5"/>
  <c r="T20" i="5"/>
  <c r="T88" i="5" s="1"/>
  <c r="R87" i="13"/>
  <c r="AD28" i="13"/>
  <c r="S20" i="5"/>
  <c r="S88" i="5" s="1"/>
  <c r="Q87" i="13"/>
  <c r="L20" i="5"/>
  <c r="J87" i="13"/>
  <c r="K28" i="13"/>
  <c r="O28" i="13" s="1"/>
  <c r="N28" i="13"/>
  <c r="L28" i="13"/>
  <c r="A20" i="5"/>
  <c r="G87" i="13"/>
  <c r="E28" i="13"/>
  <c r="F28" i="13" s="1"/>
  <c r="C28" i="13"/>
  <c r="A28" i="13"/>
  <c r="B28" i="13" s="1"/>
  <c r="D28" i="13"/>
  <c r="H28" i="13"/>
  <c r="AA86" i="13"/>
  <c r="AA100" i="13" s="1"/>
  <c r="AA31" i="13"/>
  <c r="AC31" i="13" s="1"/>
  <c r="AC27" i="13"/>
  <c r="AB27" i="13"/>
  <c r="Z31" i="13"/>
  <c r="AB31" i="13" s="1"/>
  <c r="Z100" i="13"/>
  <c r="Z86" i="13"/>
  <c r="Z19" i="5"/>
  <c r="X31" i="13"/>
  <c r="Y19" i="5"/>
  <c r="W31" i="13"/>
  <c r="V31" i="13"/>
  <c r="X19" i="5"/>
  <c r="V19" i="5"/>
  <c r="T31" i="13"/>
  <c r="T86" i="13"/>
  <c r="T100" i="13"/>
  <c r="AF27" i="13"/>
  <c r="S86" i="13"/>
  <c r="S100" i="13" s="1"/>
  <c r="AE27" i="13"/>
  <c r="U19" i="5"/>
  <c r="S31" i="13"/>
  <c r="R100" i="13"/>
  <c r="AD27" i="13"/>
  <c r="R86" i="13"/>
  <c r="T19" i="5"/>
  <c r="R31" i="13"/>
  <c r="AD31" i="13" s="1"/>
  <c r="Q86" i="13"/>
  <c r="Q100" i="13" s="1"/>
  <c r="S19" i="5"/>
  <c r="Q31" i="13"/>
  <c r="J100" i="13"/>
  <c r="J86" i="13"/>
  <c r="N27" i="13"/>
  <c r="N31" i="13" s="1"/>
  <c r="L19" i="5"/>
  <c r="L27" i="13"/>
  <c r="K27" i="13"/>
  <c r="O27" i="13" s="1"/>
  <c r="J31" i="13"/>
  <c r="G86" i="13"/>
  <c r="H27" i="13"/>
  <c r="C27" i="13"/>
  <c r="D27" i="13" s="1"/>
  <c r="A27" i="13"/>
  <c r="A31" i="13" s="1"/>
  <c r="B27" i="13"/>
  <c r="G31" i="13"/>
  <c r="A19" i="5"/>
  <c r="G100" i="13"/>
  <c r="E27" i="13"/>
  <c r="N21" i="13"/>
  <c r="O21" i="13" s="1"/>
  <c r="L21" i="13"/>
  <c r="H21" i="13"/>
  <c r="E21" i="13"/>
  <c r="A21" i="13"/>
  <c r="C21" i="13"/>
  <c r="D21" i="13"/>
  <c r="F21" i="13"/>
  <c r="B21" i="13"/>
  <c r="N20" i="13"/>
  <c r="O20" i="13" s="1"/>
  <c r="L20" i="13"/>
  <c r="A20" i="13"/>
  <c r="B20" i="13" s="1"/>
  <c r="C20" i="13"/>
  <c r="E20" i="13"/>
  <c r="F20" i="13"/>
  <c r="D20" i="13"/>
  <c r="O19" i="13"/>
  <c r="T22" i="13"/>
  <c r="M19" i="13"/>
  <c r="S22" i="13"/>
  <c r="M22" i="13" s="1"/>
  <c r="J22" i="13"/>
  <c r="K21" i="13" s="1"/>
  <c r="L19" i="13"/>
  <c r="L22" i="13" s="1"/>
  <c r="N19" i="13"/>
  <c r="N22" i="13" s="1"/>
  <c r="G22" i="13"/>
  <c r="E19" i="13"/>
  <c r="E22" i="13" s="1"/>
  <c r="A19" i="13"/>
  <c r="A22" i="13" s="1"/>
  <c r="C19" i="13"/>
  <c r="C22" i="13" s="1"/>
  <c r="D19" i="13"/>
  <c r="F19" i="13"/>
  <c r="B19" i="13"/>
  <c r="N16" i="13"/>
  <c r="O16" i="13" s="1"/>
  <c r="L16" i="13"/>
  <c r="A16" i="13"/>
  <c r="E16" i="13"/>
  <c r="F16" i="13"/>
  <c r="B16" i="13"/>
  <c r="C16" i="13"/>
  <c r="D16" i="13"/>
  <c r="AA81" i="13"/>
  <c r="AA85" i="13"/>
  <c r="AA103" i="13"/>
  <c r="Z81" i="13"/>
  <c r="Z85" i="13"/>
  <c r="Z103" i="13"/>
  <c r="O15" i="13"/>
  <c r="T17" i="13"/>
  <c r="S17" i="13"/>
  <c r="M15" i="13"/>
  <c r="R81" i="13"/>
  <c r="R85" i="13"/>
  <c r="R103" i="13"/>
  <c r="T111" i="5"/>
  <c r="T86" i="5" s="1"/>
  <c r="Q81" i="13"/>
  <c r="Q103" i="13"/>
  <c r="Q85" i="13"/>
  <c r="S111" i="5"/>
  <c r="S86" i="5" s="1"/>
  <c r="L15" i="13"/>
  <c r="N15" i="13"/>
  <c r="J17" i="13"/>
  <c r="E15" i="13"/>
  <c r="F15" i="13"/>
  <c r="A15" i="13"/>
  <c r="B15" i="13" s="1"/>
  <c r="C15" i="13"/>
  <c r="D15" i="13" s="1"/>
  <c r="G17" i="13"/>
  <c r="L12" i="13"/>
  <c r="N12" i="13"/>
  <c r="O12" i="13" s="1"/>
  <c r="E12" i="13"/>
  <c r="A12" i="13"/>
  <c r="B12" i="13"/>
  <c r="C12" i="13"/>
  <c r="D12" i="13"/>
  <c r="F12" i="13"/>
  <c r="AA24" i="13"/>
  <c r="AA80" i="13"/>
  <c r="AA102" i="13"/>
  <c r="Z84" i="13"/>
  <c r="Z24" i="13"/>
  <c r="Z80" i="13"/>
  <c r="Z83" i="13"/>
  <c r="Z12" i="5"/>
  <c r="Y12" i="5"/>
  <c r="X12" i="5"/>
  <c r="T13" i="13"/>
  <c r="M11" i="13"/>
  <c r="S13" i="13"/>
  <c r="R80" i="13"/>
  <c r="R24" i="13"/>
  <c r="R83" i="13"/>
  <c r="R84" i="13"/>
  <c r="R102" i="13"/>
  <c r="T110" i="5"/>
  <c r="T85" i="5" s="1"/>
  <c r="Q24" i="13"/>
  <c r="Q80" i="13"/>
  <c r="Q83" i="13"/>
  <c r="Q102" i="13"/>
  <c r="S110" i="5"/>
  <c r="S85" i="5" s="1"/>
  <c r="Q84" i="13"/>
  <c r="AA84" i="13" s="1"/>
  <c r="L11" i="13"/>
  <c r="L13" i="13" s="1"/>
  <c r="J13" i="13"/>
  <c r="N11" i="13"/>
  <c r="A11" i="13"/>
  <c r="G13" i="13"/>
  <c r="C11" i="13"/>
  <c r="D11" i="13" s="1"/>
  <c r="E11" i="13"/>
  <c r="Q32" i="12"/>
  <c r="O32" i="12"/>
  <c r="N32" i="12"/>
  <c r="P32" i="12"/>
  <c r="F32" i="12"/>
  <c r="D32" i="12"/>
  <c r="A32" i="12"/>
  <c r="B32" i="12"/>
  <c r="C32" i="12"/>
  <c r="G32" i="12"/>
  <c r="P31" i="12"/>
  <c r="Q31" i="12"/>
  <c r="N31" i="12"/>
  <c r="O31" i="12"/>
  <c r="F31" i="12"/>
  <c r="B31" i="12"/>
  <c r="A31" i="12"/>
  <c r="G31" i="12"/>
  <c r="D31" i="12"/>
  <c r="C31" i="12"/>
  <c r="Q30" i="12"/>
  <c r="P30" i="12"/>
  <c r="O30" i="12"/>
  <c r="N30" i="12"/>
  <c r="G30" i="12"/>
  <c r="F30" i="12"/>
  <c r="D30" i="12"/>
  <c r="A30" i="12"/>
  <c r="B30" i="12"/>
  <c r="C30" i="12"/>
  <c r="Q29" i="12"/>
  <c r="O29" i="12"/>
  <c r="P29" i="12"/>
  <c r="N29" i="12"/>
  <c r="A29" i="12"/>
  <c r="G29" i="12"/>
  <c r="F29" i="12"/>
  <c r="C29" i="12"/>
  <c r="B29" i="12"/>
  <c r="D29" i="12"/>
  <c r="Q28" i="12"/>
  <c r="N28" i="12"/>
  <c r="O28" i="12"/>
  <c r="P28" i="12"/>
  <c r="D28" i="12"/>
  <c r="C28" i="12"/>
  <c r="B28" i="12"/>
  <c r="A28" i="12"/>
  <c r="G28" i="12"/>
  <c r="F28" i="12"/>
  <c r="N27" i="12"/>
  <c r="P27" i="12"/>
  <c r="Q27" i="12"/>
  <c r="O27" i="12"/>
  <c r="B27" i="12"/>
  <c r="A27" i="12"/>
  <c r="F27" i="12"/>
  <c r="G27" i="12"/>
  <c r="C27" i="12"/>
  <c r="D27" i="12"/>
  <c r="N26" i="12"/>
  <c r="O26" i="12"/>
  <c r="Q26" i="12"/>
  <c r="P26" i="12"/>
  <c r="G26" i="12"/>
  <c r="F26" i="12"/>
  <c r="D26" i="12"/>
  <c r="C26" i="12"/>
  <c r="B26" i="12"/>
  <c r="A26" i="12"/>
  <c r="Q25" i="12"/>
  <c r="P25" i="12"/>
  <c r="O25" i="12"/>
  <c r="N25" i="12"/>
  <c r="A25" i="12"/>
  <c r="B25" i="12"/>
  <c r="G25" i="12"/>
  <c r="F25" i="12"/>
  <c r="D25" i="12"/>
  <c r="C25" i="12"/>
  <c r="N24" i="12"/>
  <c r="N33" i="12" s="1"/>
  <c r="L33" i="12"/>
  <c r="O24" i="12"/>
  <c r="P24" i="12"/>
  <c r="P33" i="12" s="1"/>
  <c r="Q24" i="12"/>
  <c r="F24" i="12"/>
  <c r="F33" i="12" s="1"/>
  <c r="D24" i="12"/>
  <c r="C24" i="12"/>
  <c r="B24" i="12"/>
  <c r="G24" i="12"/>
  <c r="A24" i="12"/>
  <c r="A33" i="12" s="1"/>
  <c r="I33" i="12"/>
  <c r="V28" i="5"/>
  <c r="V117" i="5"/>
  <c r="T28" i="5"/>
  <c r="T117" i="5"/>
  <c r="N20" i="12"/>
  <c r="O20" i="12"/>
  <c r="Q20" i="12"/>
  <c r="L21" i="12"/>
  <c r="P20" i="12"/>
  <c r="D20" i="12"/>
  <c r="C20" i="12"/>
  <c r="B20" i="12"/>
  <c r="A20" i="12"/>
  <c r="F20" i="12"/>
  <c r="I21" i="12"/>
  <c r="G20" i="12"/>
  <c r="U117" i="5"/>
  <c r="U43" i="12"/>
  <c r="S43" i="12"/>
  <c r="S117" i="5"/>
  <c r="N19" i="12"/>
  <c r="O19" i="12"/>
  <c r="P19" i="12"/>
  <c r="L117" i="5"/>
  <c r="Q19" i="12"/>
  <c r="D19" i="12"/>
  <c r="A117" i="5"/>
  <c r="B19" i="12"/>
  <c r="F19" i="12"/>
  <c r="G19" i="12"/>
  <c r="A19" i="12"/>
  <c r="C19" i="12"/>
  <c r="P14" i="12"/>
  <c r="Q14" i="12" s="1"/>
  <c r="N14" i="12"/>
  <c r="O14" i="12" s="1"/>
  <c r="H14" i="4"/>
  <c r="F14" i="12"/>
  <c r="G14" i="12" s="1"/>
  <c r="A14" i="12"/>
  <c r="C14" i="12"/>
  <c r="D14" i="12" s="1"/>
  <c r="B14" i="12"/>
  <c r="H35" i="12"/>
  <c r="H45" i="12" s="1"/>
  <c r="H40" i="12"/>
  <c r="H43" i="12"/>
  <c r="H16" i="12"/>
  <c r="H42" i="12" s="1"/>
  <c r="H41" i="12"/>
  <c r="Q11" i="12"/>
  <c r="P11" i="12"/>
  <c r="O11" i="12"/>
  <c r="N11" i="12"/>
  <c r="F11" i="12"/>
  <c r="G11" i="12"/>
  <c r="A11" i="12"/>
  <c r="B11" i="12"/>
  <c r="C11" i="12"/>
  <c r="D11" i="12"/>
  <c r="Z16" i="12"/>
  <c r="Z35" i="12"/>
  <c r="Z13" i="5"/>
  <c r="Y16" i="12"/>
  <c r="Y35" i="12"/>
  <c r="Y13" i="5"/>
  <c r="X13" i="5"/>
  <c r="X16" i="12"/>
  <c r="X35" i="12"/>
  <c r="V16" i="12"/>
  <c r="V42" i="12" s="1"/>
  <c r="V35" i="12"/>
  <c r="V45" i="12" s="1"/>
  <c r="V40" i="12"/>
  <c r="V13" i="5"/>
  <c r="U16" i="12"/>
  <c r="U42" i="12" s="1"/>
  <c r="U40" i="12"/>
  <c r="U35" i="12"/>
  <c r="U45" i="12" s="1"/>
  <c r="U13" i="5"/>
  <c r="T16" i="12"/>
  <c r="T42" i="12" s="1"/>
  <c r="T40" i="12"/>
  <c r="T35" i="12"/>
  <c r="T45" i="12" s="1"/>
  <c r="T13" i="5"/>
  <c r="S16" i="12"/>
  <c r="S42" i="12" s="1"/>
  <c r="S13" i="5"/>
  <c r="S35" i="12"/>
  <c r="S45" i="12" s="1"/>
  <c r="S40" i="12"/>
  <c r="P10" i="12"/>
  <c r="P12" i="12" s="1"/>
  <c r="Q10" i="12"/>
  <c r="L12" i="12"/>
  <c r="N10" i="12"/>
  <c r="C10" i="12"/>
  <c r="A10" i="12"/>
  <c r="A12" i="12" s="1"/>
  <c r="I12" i="12"/>
  <c r="B10" i="12"/>
  <c r="F10" i="12"/>
  <c r="F12" i="12" s="1"/>
  <c r="G10" i="12"/>
  <c r="J10" i="12"/>
  <c r="D10" i="12"/>
  <c r="E16" i="12"/>
  <c r="E42" i="12" s="1"/>
  <c r="E35" i="12"/>
  <c r="E45" i="12" s="1"/>
  <c r="N33" i="11"/>
  <c r="O33" i="11"/>
  <c r="P33" i="11"/>
  <c r="Q33" i="11"/>
  <c r="A33" i="11"/>
  <c r="F33" i="11"/>
  <c r="D33" i="11"/>
  <c r="N13" i="4"/>
  <c r="O13" i="4" s="1"/>
  <c r="B33" i="11"/>
  <c r="C33" i="11"/>
  <c r="G33" i="11"/>
  <c r="O31" i="11"/>
  <c r="P31" i="11"/>
  <c r="P34" i="11" s="1"/>
  <c r="Q31" i="11"/>
  <c r="L34" i="11"/>
  <c r="N31" i="11"/>
  <c r="N34" i="11" s="1"/>
  <c r="G31" i="11"/>
  <c r="D31" i="11"/>
  <c r="I34" i="11"/>
  <c r="A31" i="11"/>
  <c r="A34" i="11" s="1"/>
  <c r="C31" i="11"/>
  <c r="B31" i="11"/>
  <c r="F31" i="11"/>
  <c r="F34" i="11" s="1"/>
  <c r="Q27" i="11"/>
  <c r="O27" i="11"/>
  <c r="P18" i="11"/>
  <c r="N18" i="11"/>
  <c r="O18" i="11" s="1"/>
  <c r="Q18" i="11"/>
  <c r="A18" i="11"/>
  <c r="C18" i="11"/>
  <c r="C20" i="11" s="1"/>
  <c r="B18" i="11"/>
  <c r="D18" i="11"/>
  <c r="F18" i="11"/>
  <c r="G18" i="11"/>
  <c r="N17" i="11"/>
  <c r="N20" i="11" s="1"/>
  <c r="P17" i="11"/>
  <c r="P20" i="11" s="1"/>
  <c r="O17" i="11"/>
  <c r="Q17" i="11"/>
  <c r="L20" i="11"/>
  <c r="A17" i="11"/>
  <c r="A20" i="11" s="1"/>
  <c r="D17" i="11"/>
  <c r="B17" i="11"/>
  <c r="C17" i="11"/>
  <c r="I20" i="11"/>
  <c r="G17" i="11"/>
  <c r="F17" i="11"/>
  <c r="F20" i="11" s="1"/>
  <c r="H22" i="11"/>
  <c r="H43" i="11" s="1"/>
  <c r="H41" i="11"/>
  <c r="H36" i="11"/>
  <c r="H45" i="11" s="1"/>
  <c r="N13" i="11"/>
  <c r="O13" i="11" s="1"/>
  <c r="P13" i="11"/>
  <c r="Q13" i="11" s="1"/>
  <c r="D13" i="11"/>
  <c r="B13" i="11"/>
  <c r="G13" i="11"/>
  <c r="F13" i="11"/>
  <c r="A13" i="11"/>
  <c r="C13" i="11"/>
  <c r="P11" i="11"/>
  <c r="Q11" i="11"/>
  <c r="N11" i="11"/>
  <c r="O11" i="11" s="1"/>
  <c r="B11" i="11"/>
  <c r="C11" i="11"/>
  <c r="D11" i="11"/>
  <c r="F11" i="11"/>
  <c r="G11" i="11"/>
  <c r="A11" i="11"/>
  <c r="Z22" i="11"/>
  <c r="Z36" i="11"/>
  <c r="Y36" i="11"/>
  <c r="Y22" i="11"/>
  <c r="X36" i="11"/>
  <c r="X22" i="11"/>
  <c r="V22" i="11"/>
  <c r="V43" i="11" s="1"/>
  <c r="V41" i="11"/>
  <c r="V36" i="11"/>
  <c r="V45" i="11" s="1"/>
  <c r="U22" i="11"/>
  <c r="U43" i="11" s="1"/>
  <c r="U41" i="11"/>
  <c r="U36" i="11"/>
  <c r="U45" i="11" s="1"/>
  <c r="T22" i="11"/>
  <c r="T43" i="11" s="1"/>
  <c r="T41" i="11"/>
  <c r="T36" i="11"/>
  <c r="T45" i="11" s="1"/>
  <c r="S41" i="11"/>
  <c r="S22" i="11"/>
  <c r="S43" i="11" s="1"/>
  <c r="S36" i="11"/>
  <c r="S45" i="11" s="1"/>
  <c r="P10" i="11"/>
  <c r="P14" i="11" s="1"/>
  <c r="L14" i="11"/>
  <c r="N10" i="11"/>
  <c r="N14" i="11" s="1"/>
  <c r="Q10" i="11"/>
  <c r="M10" i="11"/>
  <c r="O10" i="11"/>
  <c r="I14" i="11"/>
  <c r="F10" i="11"/>
  <c r="C10" i="11"/>
  <c r="A10" i="11"/>
  <c r="A14" i="11" s="1"/>
  <c r="B10" i="11"/>
  <c r="D10" i="11"/>
  <c r="E36" i="11"/>
  <c r="E45" i="11" s="1"/>
  <c r="E22" i="11"/>
  <c r="E43" i="11" s="1"/>
  <c r="P32" i="10"/>
  <c r="Q32" i="10"/>
  <c r="N32" i="10"/>
  <c r="O32" i="10"/>
  <c r="A32" i="10"/>
  <c r="B32" i="10"/>
  <c r="C32" i="10"/>
  <c r="D32" i="10"/>
  <c r="G32" i="10"/>
  <c r="F32" i="10"/>
  <c r="P31" i="10"/>
  <c r="N31" i="10"/>
  <c r="Q31" i="10"/>
  <c r="O31" i="10"/>
  <c r="G31" i="10"/>
  <c r="F31" i="10"/>
  <c r="D31" i="10"/>
  <c r="C31" i="10"/>
  <c r="B31" i="10"/>
  <c r="A31" i="10"/>
  <c r="Q30" i="10"/>
  <c r="P30" i="10"/>
  <c r="O30" i="10"/>
  <c r="N30" i="10"/>
  <c r="G30" i="10"/>
  <c r="D30" i="10"/>
  <c r="C30" i="10"/>
  <c r="B30" i="10"/>
  <c r="F30" i="10"/>
  <c r="A30" i="10"/>
  <c r="Q29" i="10"/>
  <c r="P29" i="10"/>
  <c r="O29" i="10"/>
  <c r="N29" i="10"/>
  <c r="A29" i="10"/>
  <c r="B29" i="10"/>
  <c r="C29" i="10"/>
  <c r="D29" i="10"/>
  <c r="G29" i="10"/>
  <c r="F29" i="10"/>
  <c r="N28" i="10"/>
  <c r="O28" i="10"/>
  <c r="P28" i="10"/>
  <c r="Q28" i="10"/>
  <c r="G28" i="10"/>
  <c r="D28" i="10"/>
  <c r="F28" i="10"/>
  <c r="A28" i="10"/>
  <c r="B28" i="10"/>
  <c r="C28" i="10"/>
  <c r="Q27" i="10"/>
  <c r="O27" i="10"/>
  <c r="P27" i="10"/>
  <c r="N27" i="10"/>
  <c r="B27" i="10"/>
  <c r="A27" i="10"/>
  <c r="D27" i="10"/>
  <c r="C27" i="10"/>
  <c r="C33" i="10" s="1"/>
  <c r="C35" i="10" s="1"/>
  <c r="G27" i="10"/>
  <c r="F27" i="10"/>
  <c r="Q26" i="10"/>
  <c r="P26" i="10"/>
  <c r="O26" i="10"/>
  <c r="N26" i="10"/>
  <c r="L33" i="10"/>
  <c r="D26" i="10"/>
  <c r="A26" i="10"/>
  <c r="G26" i="10"/>
  <c r="F26" i="10"/>
  <c r="I33" i="10"/>
  <c r="B26" i="10"/>
  <c r="C26" i="10"/>
  <c r="O23" i="10"/>
  <c r="Q23" i="10"/>
  <c r="N23" i="10"/>
  <c r="P23" i="10"/>
  <c r="L18" i="10"/>
  <c r="P17" i="10"/>
  <c r="Q17" i="10" s="1"/>
  <c r="N17" i="10"/>
  <c r="O17" i="10"/>
  <c r="I18" i="10"/>
  <c r="C17" i="10"/>
  <c r="A17" i="10"/>
  <c r="B17" i="10" s="1"/>
  <c r="H16" i="4"/>
  <c r="AL71" i="13"/>
  <c r="F17" i="10"/>
  <c r="G17" i="10" s="1"/>
  <c r="D17" i="10"/>
  <c r="H37" i="10"/>
  <c r="H43" i="10" s="1"/>
  <c r="H44" i="10"/>
  <c r="N11" i="10"/>
  <c r="O11" i="10"/>
  <c r="P11" i="10"/>
  <c r="Q11" i="10"/>
  <c r="B11" i="10"/>
  <c r="G11" i="10"/>
  <c r="A11" i="10"/>
  <c r="C11" i="10"/>
  <c r="D11" i="10"/>
  <c r="F11" i="10"/>
  <c r="V37" i="10"/>
  <c r="V43" i="10" s="1"/>
  <c r="V44" i="10"/>
  <c r="U37" i="10"/>
  <c r="U43" i="10" s="1"/>
  <c r="U44" i="10"/>
  <c r="T44" i="10"/>
  <c r="T37" i="10"/>
  <c r="T43" i="10" s="1"/>
  <c r="S37" i="10"/>
  <c r="S43" i="10" s="1"/>
  <c r="S44" i="10"/>
  <c r="L12" i="10"/>
  <c r="N10" i="10"/>
  <c r="P10" i="10"/>
  <c r="Q10" i="10" s="1"/>
  <c r="O10" i="10"/>
  <c r="C10" i="10"/>
  <c r="F10" i="10"/>
  <c r="I12" i="10"/>
  <c r="D10" i="10"/>
  <c r="A10" i="10"/>
  <c r="B10" i="10" s="1"/>
  <c r="G10" i="10"/>
  <c r="E44" i="10"/>
  <c r="E37" i="10"/>
  <c r="E43" i="10" s="1"/>
  <c r="P38" i="9"/>
  <c r="N38" i="9"/>
  <c r="R38" i="9"/>
  <c r="P31" i="9"/>
  <c r="R31" i="9"/>
  <c r="N31" i="9"/>
  <c r="Q23" i="9"/>
  <c r="N23" i="9"/>
  <c r="O23" i="9"/>
  <c r="A23" i="9"/>
  <c r="B23" i="9"/>
  <c r="C23" i="9"/>
  <c r="D23" i="9"/>
  <c r="K23" i="9"/>
  <c r="G23" i="9"/>
  <c r="H23" i="9" s="1"/>
  <c r="N22" i="9"/>
  <c r="O22" i="9"/>
  <c r="Q22" i="9"/>
  <c r="C22" i="9"/>
  <c r="A22" i="9"/>
  <c r="G22" i="9"/>
  <c r="H22" i="9" s="1"/>
  <c r="K22" i="9"/>
  <c r="B22" i="9"/>
  <c r="D22" i="9"/>
  <c r="Q21" i="9"/>
  <c r="N21" i="9"/>
  <c r="O21" i="9"/>
  <c r="H21" i="9"/>
  <c r="G21" i="9"/>
  <c r="A21" i="9"/>
  <c r="B21" i="9"/>
  <c r="C21" i="9"/>
  <c r="D21" i="9"/>
  <c r="K21" i="9"/>
  <c r="AA24" i="9"/>
  <c r="AJ20" i="9"/>
  <c r="Z24" i="9"/>
  <c r="AI20" i="9"/>
  <c r="AH20" i="9"/>
  <c r="Y24" i="9"/>
  <c r="AF20" i="9"/>
  <c r="W24" i="9"/>
  <c r="V24" i="9"/>
  <c r="AE20" i="9"/>
  <c r="U24" i="9"/>
  <c r="AD20" i="9"/>
  <c r="T24" i="9"/>
  <c r="AC20" i="9"/>
  <c r="O20" i="9"/>
  <c r="O24" i="9" s="1"/>
  <c r="M24" i="9"/>
  <c r="Q20" i="9"/>
  <c r="Q24" i="9" s="1"/>
  <c r="N20" i="9"/>
  <c r="J24" i="9"/>
  <c r="K20" i="9"/>
  <c r="C20" i="9"/>
  <c r="D20" i="9" s="1"/>
  <c r="A20" i="9"/>
  <c r="G20" i="9"/>
  <c r="E24" i="9"/>
  <c r="F24" i="9" s="1"/>
  <c r="F20" i="9"/>
  <c r="I44" i="9"/>
  <c r="I26" i="9"/>
  <c r="I40" i="9"/>
  <c r="O16" i="9"/>
  <c r="Q16" i="9"/>
  <c r="R16" i="9" s="1"/>
  <c r="P16" i="9"/>
  <c r="A16" i="9"/>
  <c r="B16" i="9"/>
  <c r="G16" i="9"/>
  <c r="H16" i="9" s="1"/>
  <c r="C16" i="9"/>
  <c r="D16" i="9" s="1"/>
  <c r="O15" i="9"/>
  <c r="P15" i="9"/>
  <c r="Q15" i="9"/>
  <c r="R15" i="9"/>
  <c r="A15" i="9"/>
  <c r="B15" i="9"/>
  <c r="G15" i="9"/>
  <c r="H15" i="9"/>
  <c r="C15" i="9"/>
  <c r="D15" i="9" s="1"/>
  <c r="O14" i="9"/>
  <c r="P14" i="9"/>
  <c r="R14" i="9"/>
  <c r="N14" i="9"/>
  <c r="Q14" i="9"/>
  <c r="H14" i="9"/>
  <c r="G14" i="9"/>
  <c r="K14" i="9"/>
  <c r="D14" i="9"/>
  <c r="A14" i="9"/>
  <c r="B14" i="9"/>
  <c r="C14" i="9"/>
  <c r="R13" i="9"/>
  <c r="Q13" i="9"/>
  <c r="P13" i="9"/>
  <c r="O13" i="9"/>
  <c r="N13" i="9"/>
  <c r="D13" i="9"/>
  <c r="K13" i="9"/>
  <c r="A13" i="9"/>
  <c r="B13" i="9"/>
  <c r="C13" i="9"/>
  <c r="G13" i="9"/>
  <c r="H13" i="9"/>
  <c r="O12" i="9"/>
  <c r="P12" i="9"/>
  <c r="Q12" i="9"/>
  <c r="R12" i="9"/>
  <c r="G12" i="9"/>
  <c r="H12" i="9" s="1"/>
  <c r="C12" i="9"/>
  <c r="D12" i="9" s="1"/>
  <c r="A12" i="9"/>
  <c r="B12" i="9" s="1"/>
  <c r="W45" i="9"/>
  <c r="W46" i="9"/>
  <c r="V45" i="9"/>
  <c r="V46" i="9"/>
  <c r="U46" i="9"/>
  <c r="U45" i="9"/>
  <c r="T46" i="9"/>
  <c r="T45" i="9"/>
  <c r="M46" i="9"/>
  <c r="Q11" i="9"/>
  <c r="R11" i="9"/>
  <c r="O11" i="9"/>
  <c r="P11" i="9" s="1"/>
  <c r="J46" i="9"/>
  <c r="J45" i="9"/>
  <c r="C11" i="9"/>
  <c r="D11" i="9" s="1"/>
  <c r="A11" i="9"/>
  <c r="G11" i="9"/>
  <c r="H11" i="9" s="1"/>
  <c r="B11" i="9"/>
  <c r="E46" i="9"/>
  <c r="AA26" i="9"/>
  <c r="AJ26" i="9" s="1"/>
  <c r="AA40" i="9"/>
  <c r="AJ40" i="9" s="1"/>
  <c r="Z14" i="5"/>
  <c r="Z41" i="5" s="1"/>
  <c r="Z26" i="9"/>
  <c r="AI26" i="9" s="1"/>
  <c r="Z40" i="9"/>
  <c r="AI40" i="9" s="1"/>
  <c r="Y14" i="5"/>
  <c r="Y41" i="5" s="1"/>
  <c r="Y26" i="9"/>
  <c r="AH26" i="9" s="1"/>
  <c r="Y40" i="9"/>
  <c r="AH40" i="9" s="1"/>
  <c r="X14" i="5"/>
  <c r="X41" i="5" s="1"/>
  <c r="W26" i="9"/>
  <c r="AF26" i="9" s="1"/>
  <c r="W40" i="9"/>
  <c r="AF40" i="9" s="1"/>
  <c r="W44" i="9"/>
  <c r="V14" i="5"/>
  <c r="V41" i="5" s="1"/>
  <c r="V26" i="9"/>
  <c r="AE26" i="9" s="1"/>
  <c r="V40" i="9"/>
  <c r="AE40" i="9" s="1"/>
  <c r="V44" i="9"/>
  <c r="U14" i="5"/>
  <c r="U41" i="5" s="1"/>
  <c r="U26" i="9"/>
  <c r="AD26" i="9" s="1"/>
  <c r="U40" i="9"/>
  <c r="AD40" i="9" s="1"/>
  <c r="U44" i="9"/>
  <c r="T14" i="5"/>
  <c r="T41" i="5" s="1"/>
  <c r="S14" i="5"/>
  <c r="S41" i="5" s="1"/>
  <c r="T26" i="9"/>
  <c r="AC26" i="9" s="1"/>
  <c r="T40" i="9"/>
  <c r="AC40" i="9" s="1"/>
  <c r="T44" i="9"/>
  <c r="M17" i="9"/>
  <c r="O10" i="9"/>
  <c r="O17" i="9" s="1"/>
  <c r="N10" i="9"/>
  <c r="P10" i="9"/>
  <c r="Q10" i="9"/>
  <c r="G10" i="9"/>
  <c r="H10" i="9" s="1"/>
  <c r="C10" i="9"/>
  <c r="D10" i="9" s="1"/>
  <c r="A10" i="9"/>
  <c r="J17" i="9"/>
  <c r="K10" i="9"/>
  <c r="E26" i="9"/>
  <c r="F26" i="9" s="1"/>
  <c r="E40" i="9"/>
  <c r="F40" i="9" s="1"/>
  <c r="N40" i="8"/>
  <c r="P40" i="8"/>
  <c r="G40" i="8"/>
  <c r="D40" i="8"/>
  <c r="C40" i="8"/>
  <c r="B40" i="8"/>
  <c r="A40" i="8"/>
  <c r="F40" i="8"/>
  <c r="P39" i="8"/>
  <c r="N39" i="8"/>
  <c r="D39" i="8"/>
  <c r="G39" i="8"/>
  <c r="F39" i="8"/>
  <c r="C39" i="8"/>
  <c r="B39" i="8"/>
  <c r="A39" i="8"/>
  <c r="N38" i="8"/>
  <c r="P38" i="8"/>
  <c r="C38" i="8"/>
  <c r="D38" i="8"/>
  <c r="B38" i="8"/>
  <c r="F38" i="8"/>
  <c r="G38" i="8"/>
  <c r="A38" i="8"/>
  <c r="N35" i="8"/>
  <c r="P35" i="8"/>
  <c r="A35" i="8"/>
  <c r="B35" i="8"/>
  <c r="C35" i="8"/>
  <c r="D35" i="8"/>
  <c r="F35" i="8"/>
  <c r="G35" i="8"/>
  <c r="P33" i="8"/>
  <c r="N33" i="8"/>
  <c r="G33" i="8"/>
  <c r="D33" i="8"/>
  <c r="F33" i="8"/>
  <c r="A33" i="8"/>
  <c r="C33" i="8"/>
  <c r="B33" i="8"/>
  <c r="N32" i="8"/>
  <c r="P32" i="8"/>
  <c r="A32" i="8"/>
  <c r="B32" i="8"/>
  <c r="F32" i="8"/>
  <c r="G32" i="8"/>
  <c r="C32" i="8"/>
  <c r="D32" i="8" s="1"/>
  <c r="P31" i="8"/>
  <c r="N31" i="8"/>
  <c r="G31" i="8"/>
  <c r="A31" i="8"/>
  <c r="F31" i="8"/>
  <c r="D31" i="8"/>
  <c r="B31" i="8"/>
  <c r="C31" i="8"/>
  <c r="P30" i="8"/>
  <c r="N30" i="8"/>
  <c r="C30" i="8"/>
  <c r="B30" i="8"/>
  <c r="A30" i="8"/>
  <c r="G30" i="8"/>
  <c r="F30" i="8"/>
  <c r="D30" i="8"/>
  <c r="P29" i="8"/>
  <c r="N29" i="8"/>
  <c r="D29" i="8"/>
  <c r="C29" i="8"/>
  <c r="B29" i="8"/>
  <c r="A29" i="8"/>
  <c r="F29" i="8"/>
  <c r="G29" i="8"/>
  <c r="P28" i="8"/>
  <c r="N28" i="8"/>
  <c r="A28" i="8"/>
  <c r="F28" i="8"/>
  <c r="G28" i="8" s="1"/>
  <c r="B28" i="8"/>
  <c r="C28" i="8"/>
  <c r="D28" i="8"/>
  <c r="P26" i="8"/>
  <c r="N26" i="8"/>
  <c r="G26" i="8"/>
  <c r="F26" i="8"/>
  <c r="D26" i="8"/>
  <c r="C26" i="8"/>
  <c r="B26" i="8"/>
  <c r="A26" i="8"/>
  <c r="P25" i="8"/>
  <c r="N25" i="8"/>
  <c r="C25" i="8"/>
  <c r="A25" i="8"/>
  <c r="B25" i="8" s="1"/>
  <c r="D25" i="8"/>
  <c r="F25" i="8"/>
  <c r="G25" i="8" s="1"/>
  <c r="N24" i="8"/>
  <c r="P24" i="8"/>
  <c r="F24" i="8"/>
  <c r="G24" i="8"/>
  <c r="A24" i="8"/>
  <c r="B24" i="8"/>
  <c r="C24" i="8"/>
  <c r="D24" i="8"/>
  <c r="N21" i="8"/>
  <c r="P21" i="8"/>
  <c r="A21" i="8"/>
  <c r="B21" i="8"/>
  <c r="C21" i="8"/>
  <c r="G21" i="8"/>
  <c r="D21" i="8"/>
  <c r="F21" i="8"/>
  <c r="N20" i="8"/>
  <c r="P20" i="8"/>
  <c r="G20" i="8"/>
  <c r="C20" i="8"/>
  <c r="D20" i="8"/>
  <c r="A20" i="8"/>
  <c r="B20" i="8"/>
  <c r="F20" i="8"/>
  <c r="N19" i="8"/>
  <c r="P19" i="8"/>
  <c r="A19" i="8"/>
  <c r="B19" i="8"/>
  <c r="G19" i="8"/>
  <c r="C19" i="8"/>
  <c r="F19" i="8"/>
  <c r="D19" i="8"/>
  <c r="P18" i="8"/>
  <c r="N18" i="8"/>
  <c r="A18" i="8"/>
  <c r="C18" i="8"/>
  <c r="D18" i="8"/>
  <c r="F18" i="8"/>
  <c r="G18" i="8"/>
  <c r="B18" i="8"/>
  <c r="P17" i="8"/>
  <c r="N17" i="8"/>
  <c r="C17" i="8"/>
  <c r="D17" i="8"/>
  <c r="F17" i="8"/>
  <c r="G17" i="8"/>
  <c r="A17" i="8"/>
  <c r="B17" i="8" s="1"/>
  <c r="N16" i="8"/>
  <c r="P16" i="8"/>
  <c r="A16" i="8"/>
  <c r="B16" i="8"/>
  <c r="F16" i="8"/>
  <c r="G16" i="8"/>
  <c r="C16" i="8"/>
  <c r="D16" i="8" s="1"/>
  <c r="N15" i="8"/>
  <c r="P15" i="8"/>
  <c r="L41" i="8"/>
  <c r="I41" i="8"/>
  <c r="A15" i="8"/>
  <c r="C15" i="8"/>
  <c r="F15" i="8"/>
  <c r="N11" i="8"/>
  <c r="P11" i="8"/>
  <c r="A11" i="8"/>
  <c r="B11" i="8" s="1"/>
  <c r="F11" i="8"/>
  <c r="G11" i="8" s="1"/>
  <c r="C11" i="8"/>
  <c r="D11" i="8" s="1"/>
  <c r="N10" i="8"/>
  <c r="P10" i="8"/>
  <c r="L12" i="8"/>
  <c r="A10" i="8"/>
  <c r="A12" i="8" s="1"/>
  <c r="A43" i="8" s="1"/>
  <c r="I12" i="8"/>
  <c r="F10" i="8"/>
  <c r="F12" i="8" s="1"/>
  <c r="F43" i="8" s="1"/>
  <c r="B10" i="8"/>
  <c r="C10" i="8"/>
  <c r="C12" i="8" s="1"/>
  <c r="C43" i="8" s="1"/>
  <c r="D10" i="8"/>
  <c r="G10" i="8"/>
  <c r="E73" i="6"/>
  <c r="C73" i="6"/>
  <c r="I72" i="14"/>
  <c r="G76" i="6"/>
  <c r="E40" i="11"/>
  <c r="E43" i="9"/>
  <c r="E39" i="12"/>
  <c r="Z74" i="6"/>
  <c r="E57" i="21"/>
  <c r="Z76" i="13"/>
  <c r="E72" i="6"/>
  <c r="N62" i="6"/>
  <c r="O62" i="6" s="1"/>
  <c r="L62" i="6"/>
  <c r="F62" i="6"/>
  <c r="E62" i="6"/>
  <c r="C62" i="6"/>
  <c r="A62" i="6"/>
  <c r="B62" i="6"/>
  <c r="D62" i="6"/>
  <c r="L61" i="6"/>
  <c r="N61" i="6"/>
  <c r="O61" i="6" s="1"/>
  <c r="F61" i="6"/>
  <c r="A61" i="6"/>
  <c r="B61" i="6"/>
  <c r="D61" i="6"/>
  <c r="C61" i="6"/>
  <c r="E61" i="6"/>
  <c r="N60" i="6"/>
  <c r="O60" i="6"/>
  <c r="L60" i="6"/>
  <c r="E60" i="6"/>
  <c r="F60" i="6"/>
  <c r="C60" i="6"/>
  <c r="D60" i="6" s="1"/>
  <c r="A60" i="6"/>
  <c r="B60" i="6" s="1"/>
  <c r="O59" i="6"/>
  <c r="N59" i="6"/>
  <c r="L59" i="6"/>
  <c r="E59" i="6"/>
  <c r="D59" i="6"/>
  <c r="B59" i="6"/>
  <c r="F59" i="6"/>
  <c r="C59" i="6"/>
  <c r="A59" i="6"/>
  <c r="N58" i="6"/>
  <c r="O58" i="6" s="1"/>
  <c r="L58" i="6"/>
  <c r="B58" i="6"/>
  <c r="C58" i="6"/>
  <c r="E58" i="6"/>
  <c r="F58" i="6"/>
  <c r="D58" i="6"/>
  <c r="A58" i="6"/>
  <c r="N57" i="6"/>
  <c r="O57" i="6" s="1"/>
  <c r="L57" i="6"/>
  <c r="C57" i="6"/>
  <c r="D57" i="6"/>
  <c r="E57" i="6"/>
  <c r="F57" i="6"/>
  <c r="A57" i="6"/>
  <c r="B57" i="6"/>
  <c r="O56" i="6"/>
  <c r="N56" i="6"/>
  <c r="L56" i="6"/>
  <c r="B56" i="6"/>
  <c r="F56" i="6"/>
  <c r="E56" i="6"/>
  <c r="D56" i="6"/>
  <c r="C56" i="6"/>
  <c r="A56" i="6"/>
  <c r="O55" i="6"/>
  <c r="N55" i="6"/>
  <c r="L55" i="6"/>
  <c r="E55" i="6"/>
  <c r="C55" i="6"/>
  <c r="B55" i="6"/>
  <c r="A55" i="6"/>
  <c r="F55" i="6"/>
  <c r="D55" i="6"/>
  <c r="M54" i="6"/>
  <c r="S88" i="6"/>
  <c r="N54" i="6"/>
  <c r="O54" i="6" s="1"/>
  <c r="L54" i="6"/>
  <c r="A54" i="6"/>
  <c r="G88" i="6"/>
  <c r="E54" i="6"/>
  <c r="F54" i="6" s="1"/>
  <c r="C54" i="6"/>
  <c r="B54" i="6"/>
  <c r="D54" i="6"/>
  <c r="M53" i="6"/>
  <c r="S92" i="6"/>
  <c r="L53" i="6"/>
  <c r="N53" i="6"/>
  <c r="O53" i="6"/>
  <c r="A53" i="6"/>
  <c r="G92" i="6"/>
  <c r="C53" i="6"/>
  <c r="B53" i="6"/>
  <c r="E53" i="6"/>
  <c r="F53" i="6"/>
  <c r="D53" i="6"/>
  <c r="S91" i="6"/>
  <c r="M52" i="6"/>
  <c r="N52" i="6"/>
  <c r="O52" i="6" s="1"/>
  <c r="L52" i="6"/>
  <c r="G91" i="6"/>
  <c r="E52" i="6"/>
  <c r="F52" i="6" s="1"/>
  <c r="A52" i="6"/>
  <c r="C52" i="6"/>
  <c r="D52" i="6" s="1"/>
  <c r="B52" i="6"/>
  <c r="N51" i="6"/>
  <c r="O51" i="6"/>
  <c r="L51" i="6"/>
  <c r="E51" i="6"/>
  <c r="F51" i="6" s="1"/>
  <c r="A51" i="6"/>
  <c r="B51" i="6" s="1"/>
  <c r="C51" i="6"/>
  <c r="D51" i="6" s="1"/>
  <c r="L50" i="6"/>
  <c r="N50" i="6"/>
  <c r="O50" i="6" s="1"/>
  <c r="B50" i="6"/>
  <c r="A50" i="6"/>
  <c r="D50" i="6"/>
  <c r="C50" i="6"/>
  <c r="E50" i="6"/>
  <c r="F50" i="6"/>
  <c r="M49" i="6"/>
  <c r="S90" i="6"/>
  <c r="L49" i="6"/>
  <c r="N49" i="6"/>
  <c r="O49" i="6" s="1"/>
  <c r="C49" i="6"/>
  <c r="A49" i="6"/>
  <c r="B49" i="6"/>
  <c r="D49" i="6"/>
  <c r="E49" i="6"/>
  <c r="F49" i="6" s="1"/>
  <c r="G90" i="6"/>
  <c r="L48" i="6"/>
  <c r="N48" i="6"/>
  <c r="O48" i="6" s="1"/>
  <c r="E48" i="6"/>
  <c r="F48" i="6" s="1"/>
  <c r="C48" i="6"/>
  <c r="D48" i="6" s="1"/>
  <c r="A48" i="6"/>
  <c r="B48" i="6"/>
  <c r="N47" i="6"/>
  <c r="L47" i="6"/>
  <c r="O47" i="6"/>
  <c r="E47" i="6"/>
  <c r="D47" i="6"/>
  <c r="B47" i="6"/>
  <c r="A47" i="6"/>
  <c r="C47" i="6"/>
  <c r="F47" i="6"/>
  <c r="L46" i="6"/>
  <c r="N46" i="6"/>
  <c r="O46" i="6"/>
  <c r="E46" i="6"/>
  <c r="F46" i="6" s="1"/>
  <c r="A46" i="6"/>
  <c r="B46" i="6" s="1"/>
  <c r="C46" i="6"/>
  <c r="D46" i="6"/>
  <c r="S87" i="6"/>
  <c r="M45" i="6"/>
  <c r="N45" i="6"/>
  <c r="O45" i="6"/>
  <c r="L45" i="6"/>
  <c r="A45" i="6"/>
  <c r="B45" i="6"/>
  <c r="G87" i="6"/>
  <c r="E45" i="6"/>
  <c r="F45" i="6" s="1"/>
  <c r="C45" i="6"/>
  <c r="D45" i="6" s="1"/>
  <c r="O44" i="6"/>
  <c r="N44" i="6"/>
  <c r="L44" i="6"/>
  <c r="B44" i="6"/>
  <c r="E44" i="6"/>
  <c r="F44" i="6"/>
  <c r="D44" i="6"/>
  <c r="C44" i="6"/>
  <c r="A44" i="6"/>
  <c r="M43" i="6"/>
  <c r="S86" i="6"/>
  <c r="L43" i="6"/>
  <c r="N43" i="6"/>
  <c r="O43" i="6" s="1"/>
  <c r="G86" i="6"/>
  <c r="F43" i="6"/>
  <c r="D43" i="6"/>
  <c r="A43" i="6"/>
  <c r="E43" i="6"/>
  <c r="C43" i="6"/>
  <c r="B43" i="6"/>
  <c r="N42" i="6"/>
  <c r="O42" i="6" s="1"/>
  <c r="L42" i="6"/>
  <c r="A42" i="6"/>
  <c r="C42" i="6"/>
  <c r="E42" i="6"/>
  <c r="F42" i="6" s="1"/>
  <c r="B42" i="6"/>
  <c r="D42" i="6"/>
  <c r="N41" i="6"/>
  <c r="O41" i="6"/>
  <c r="L41" i="6"/>
  <c r="C41" i="6"/>
  <c r="D41" i="6" s="1"/>
  <c r="A41" i="6"/>
  <c r="E41" i="6"/>
  <c r="F41" i="6" s="1"/>
  <c r="B41" i="6"/>
  <c r="N40" i="6"/>
  <c r="O40" i="6"/>
  <c r="L40" i="6"/>
  <c r="E40" i="6"/>
  <c r="F40" i="6"/>
  <c r="A40" i="6"/>
  <c r="B40" i="6"/>
  <c r="C40" i="6"/>
  <c r="D40" i="6" s="1"/>
  <c r="N39" i="6"/>
  <c r="L39" i="6"/>
  <c r="O39" i="6"/>
  <c r="A39" i="6"/>
  <c r="E39" i="6"/>
  <c r="F39" i="6" s="1"/>
  <c r="B39" i="6"/>
  <c r="C39" i="6"/>
  <c r="D39" i="6"/>
  <c r="N38" i="6"/>
  <c r="O38" i="6" s="1"/>
  <c r="L38" i="6"/>
  <c r="E38" i="6"/>
  <c r="A38" i="6"/>
  <c r="C38" i="6"/>
  <c r="B38" i="6"/>
  <c r="F38" i="6"/>
  <c r="D38" i="6"/>
  <c r="L37" i="6"/>
  <c r="N37" i="6"/>
  <c r="O37" i="6"/>
  <c r="B37" i="6"/>
  <c r="E37" i="6"/>
  <c r="F37" i="6"/>
  <c r="D37" i="6"/>
  <c r="C37" i="6"/>
  <c r="A37" i="6"/>
  <c r="AA63" i="6"/>
  <c r="Z63" i="6"/>
  <c r="Z89" i="6"/>
  <c r="T89" i="6"/>
  <c r="T63" i="6"/>
  <c r="S89" i="6"/>
  <c r="S63" i="6"/>
  <c r="M36" i="6"/>
  <c r="R63" i="6"/>
  <c r="R89" i="6"/>
  <c r="Q63" i="6"/>
  <c r="Q89" i="6"/>
  <c r="L36" i="6"/>
  <c r="L63" i="6" s="1"/>
  <c r="J63" i="6"/>
  <c r="O36" i="6"/>
  <c r="N36" i="6"/>
  <c r="N63" i="6" s="1"/>
  <c r="F36" i="6"/>
  <c r="A36" i="6"/>
  <c r="A63" i="6" s="1"/>
  <c r="G63" i="6"/>
  <c r="B36" i="6"/>
  <c r="G89" i="6"/>
  <c r="D36" i="6"/>
  <c r="E36" i="6"/>
  <c r="E63" i="6" s="1"/>
  <c r="C36" i="6"/>
  <c r="C63" i="6" s="1"/>
  <c r="M32" i="6"/>
  <c r="N32" i="6"/>
  <c r="O32" i="6"/>
  <c r="L32" i="6"/>
  <c r="C32" i="6"/>
  <c r="D32" i="6"/>
  <c r="A32" i="6"/>
  <c r="B32" i="6" s="1"/>
  <c r="E32" i="6"/>
  <c r="F32" i="6" s="1"/>
  <c r="AA64" i="6"/>
  <c r="AA80" i="6"/>
  <c r="Z33" i="6"/>
  <c r="X64" i="6"/>
  <c r="Z26" i="5"/>
  <c r="Y26" i="5"/>
  <c r="W64" i="6"/>
  <c r="X26" i="5"/>
  <c r="V64" i="6"/>
  <c r="T33" i="6"/>
  <c r="S33" i="6"/>
  <c r="M31" i="6"/>
  <c r="U115" i="5"/>
  <c r="R33" i="6"/>
  <c r="Q33" i="6"/>
  <c r="S115" i="5"/>
  <c r="L31" i="6"/>
  <c r="L33" i="6" s="1"/>
  <c r="L64" i="6" s="1"/>
  <c r="J33" i="6"/>
  <c r="N31" i="6"/>
  <c r="N33" i="6" s="1"/>
  <c r="N64" i="6" s="1"/>
  <c r="O31" i="6"/>
  <c r="L115" i="5"/>
  <c r="G33" i="6"/>
  <c r="A31" i="6"/>
  <c r="A33" i="6" s="1"/>
  <c r="A64" i="6" s="1"/>
  <c r="C31" i="6"/>
  <c r="E31" i="6"/>
  <c r="B31" i="6"/>
  <c r="A115" i="5"/>
  <c r="O27" i="6"/>
  <c r="V15" i="5"/>
  <c r="M27" i="6"/>
  <c r="U15" i="5"/>
  <c r="T15" i="5"/>
  <c r="S15" i="5"/>
  <c r="N27" i="6"/>
  <c r="L27" i="6"/>
  <c r="L15" i="5"/>
  <c r="A27" i="6"/>
  <c r="A15" i="5"/>
  <c r="C27" i="6"/>
  <c r="E27" i="6"/>
  <c r="F27" i="6"/>
  <c r="D27" i="6"/>
  <c r="B27" i="6"/>
  <c r="F18" i="4"/>
  <c r="Q18" i="4" s="1"/>
  <c r="R18" i="4" s="1"/>
  <c r="M23" i="6"/>
  <c r="L23" i="6"/>
  <c r="N23" i="6"/>
  <c r="A23" i="6"/>
  <c r="B23" i="6"/>
  <c r="C23" i="6"/>
  <c r="E23" i="6"/>
  <c r="F23" i="6" s="1"/>
  <c r="D23" i="6"/>
  <c r="M22" i="6"/>
  <c r="O22" i="6"/>
  <c r="N22" i="6"/>
  <c r="L22" i="6"/>
  <c r="F22" i="6"/>
  <c r="C22" i="6"/>
  <c r="A22" i="6"/>
  <c r="B22" i="6"/>
  <c r="D22" i="6"/>
  <c r="E22" i="6"/>
  <c r="M20" i="6"/>
  <c r="L20" i="6"/>
  <c r="N20" i="6"/>
  <c r="O20" i="6" s="1"/>
  <c r="A20" i="6"/>
  <c r="B20" i="6"/>
  <c r="E20" i="6"/>
  <c r="F20" i="6" s="1"/>
  <c r="C20" i="6"/>
  <c r="D20" i="6" s="1"/>
  <c r="M19" i="6"/>
  <c r="N19" i="6"/>
  <c r="O19" i="6" s="1"/>
  <c r="L19" i="6"/>
  <c r="E19" i="6"/>
  <c r="F19" i="6" s="1"/>
  <c r="C19" i="6"/>
  <c r="D19" i="6" s="1"/>
  <c r="A19" i="6"/>
  <c r="B19" i="6" s="1"/>
  <c r="M18" i="6"/>
  <c r="L18" i="6"/>
  <c r="N18" i="6"/>
  <c r="O18" i="6" s="1"/>
  <c r="E18" i="6"/>
  <c r="F18" i="6" s="1"/>
  <c r="C18" i="6"/>
  <c r="A18" i="6"/>
  <c r="B18" i="6" s="1"/>
  <c r="D18" i="6"/>
  <c r="O17" i="6"/>
  <c r="M17" i="6"/>
  <c r="N17" i="6"/>
  <c r="L17" i="6"/>
  <c r="C17" i="6"/>
  <c r="A17" i="6"/>
  <c r="F17" i="6"/>
  <c r="E17" i="6"/>
  <c r="D17" i="6"/>
  <c r="B17" i="6"/>
  <c r="O16" i="6"/>
  <c r="M16" i="6"/>
  <c r="L16" i="6"/>
  <c r="N16" i="6"/>
  <c r="E16" i="6"/>
  <c r="D16" i="6"/>
  <c r="B16" i="6"/>
  <c r="F16" i="6"/>
  <c r="A16" i="6"/>
  <c r="C16" i="6"/>
  <c r="O15" i="6"/>
  <c r="M15" i="6"/>
  <c r="N15" i="6"/>
  <c r="L15" i="6"/>
  <c r="E15" i="6"/>
  <c r="B15" i="6"/>
  <c r="D15" i="6"/>
  <c r="C15" i="6"/>
  <c r="A15" i="6"/>
  <c r="F15" i="6"/>
  <c r="O14" i="6"/>
  <c r="M14" i="6"/>
  <c r="N14" i="6"/>
  <c r="L14" i="6"/>
  <c r="F14" i="6"/>
  <c r="D14" i="6"/>
  <c r="C14" i="6"/>
  <c r="E14" i="6"/>
  <c r="A14" i="6"/>
  <c r="B14" i="6"/>
  <c r="O13" i="6"/>
  <c r="M13" i="6"/>
  <c r="N13" i="6"/>
  <c r="L13" i="6"/>
  <c r="E13" i="6"/>
  <c r="D13" i="6"/>
  <c r="F13" i="6"/>
  <c r="B13" i="6"/>
  <c r="C13" i="6"/>
  <c r="A13" i="6"/>
  <c r="M12" i="6"/>
  <c r="L12" i="6"/>
  <c r="N12" i="6"/>
  <c r="O12" i="6" s="1"/>
  <c r="E12" i="6"/>
  <c r="F12" i="6"/>
  <c r="C12" i="6"/>
  <c r="D12" i="6" s="1"/>
  <c r="A12" i="6"/>
  <c r="B12" i="6" s="1"/>
  <c r="M11" i="6"/>
  <c r="N11" i="6"/>
  <c r="O11" i="6" s="1"/>
  <c r="L11" i="6"/>
  <c r="C11" i="6"/>
  <c r="E11" i="6"/>
  <c r="F11" i="6" s="1"/>
  <c r="D11" i="6"/>
  <c r="A11" i="6"/>
  <c r="B11" i="6" s="1"/>
  <c r="AA65" i="6"/>
  <c r="AA28" i="6"/>
  <c r="AA79" i="6"/>
  <c r="Z21" i="6"/>
  <c r="AE10" i="6"/>
  <c r="X28" i="6"/>
  <c r="X65" i="6"/>
  <c r="Z11" i="5"/>
  <c r="W28" i="6"/>
  <c r="W65" i="6"/>
  <c r="Y11" i="5"/>
  <c r="V28" i="6"/>
  <c r="V65" i="6"/>
  <c r="X11" i="5"/>
  <c r="T21" i="6"/>
  <c r="O10" i="6"/>
  <c r="M10" i="6"/>
  <c r="S21" i="6"/>
  <c r="R21" i="6"/>
  <c r="Q21" i="6"/>
  <c r="AC27" i="6" s="1"/>
  <c r="AC10" i="6"/>
  <c r="J21" i="6"/>
  <c r="N10" i="6"/>
  <c r="N21" i="6" s="1"/>
  <c r="L10" i="6"/>
  <c r="L21" i="6" s="1"/>
  <c r="J93" i="6"/>
  <c r="E10" i="6"/>
  <c r="E21" i="6" s="1"/>
  <c r="G21" i="6"/>
  <c r="G93" i="6"/>
  <c r="A10" i="6"/>
  <c r="H10" i="6"/>
  <c r="F10" i="6"/>
  <c r="C10" i="6"/>
  <c r="P84" i="5"/>
  <c r="N84" i="5"/>
  <c r="J79" i="13"/>
  <c r="P83" i="5"/>
  <c r="N83" i="5"/>
  <c r="J78" i="13"/>
  <c r="J77" i="6"/>
  <c r="N79" i="5"/>
  <c r="P79" i="5"/>
  <c r="E79" i="5"/>
  <c r="C79" i="5"/>
  <c r="G77" i="6"/>
  <c r="J73" i="6"/>
  <c r="N76" i="5"/>
  <c r="P76" i="5"/>
  <c r="J77" i="13"/>
  <c r="L72" i="14"/>
  <c r="AA72" i="6"/>
  <c r="L57" i="21"/>
  <c r="M43" i="9"/>
  <c r="M45" i="9" s="1"/>
  <c r="J72" i="6"/>
  <c r="L41" i="10"/>
  <c r="L40" i="11"/>
  <c r="L39" i="12"/>
  <c r="J76" i="13"/>
  <c r="N74" i="5"/>
  <c r="P74" i="5"/>
  <c r="R71" i="6"/>
  <c r="R74" i="6" s="1"/>
  <c r="R75" i="13"/>
  <c r="T75" i="5"/>
  <c r="C73" i="5"/>
  <c r="G71" i="6"/>
  <c r="G74" i="6" s="1"/>
  <c r="L73" i="5"/>
  <c r="L75" i="5" s="1"/>
  <c r="G75" i="13"/>
  <c r="E73" i="5"/>
  <c r="A75" i="5"/>
  <c r="A4" i="12"/>
  <c r="J3" i="31"/>
  <c r="A4" i="10"/>
  <c r="A5" i="22"/>
  <c r="A4" i="17"/>
  <c r="A4" i="6"/>
  <c r="A4" i="21"/>
  <c r="A4" i="20"/>
  <c r="A4" i="19"/>
  <c r="A4" i="18"/>
  <c r="A4" i="16"/>
  <c r="A4" i="13"/>
  <c r="A4" i="15"/>
  <c r="A4" i="8"/>
  <c r="A4" i="11"/>
  <c r="A4" i="14"/>
  <c r="A4" i="9"/>
  <c r="A3" i="4"/>
  <c r="H59" i="25"/>
  <c r="U44" i="12"/>
  <c r="E44" i="12"/>
  <c r="V41" i="12"/>
  <c r="T41" i="12"/>
  <c r="V44" i="11"/>
  <c r="S44" i="11"/>
  <c r="U42" i="11"/>
  <c r="S42" i="11"/>
  <c r="V42" i="10"/>
  <c r="T42" i="10"/>
  <c r="E42" i="10"/>
  <c r="V63" i="21"/>
  <c r="U63" i="21"/>
  <c r="T63" i="21"/>
  <c r="S63" i="21"/>
  <c r="E63" i="21"/>
  <c r="V62" i="21"/>
  <c r="U62" i="21"/>
  <c r="T62" i="21"/>
  <c r="S62" i="21"/>
  <c r="V60" i="21"/>
  <c r="U60" i="21"/>
  <c r="T60" i="21"/>
  <c r="S60" i="21"/>
  <c r="E60" i="21"/>
  <c r="V44" i="12"/>
  <c r="T44" i="12"/>
  <c r="S44" i="12"/>
  <c r="V43" i="12"/>
  <c r="T43" i="12"/>
  <c r="E43" i="12"/>
  <c r="U41" i="12"/>
  <c r="S41" i="12"/>
  <c r="E41" i="12"/>
  <c r="U44" i="11"/>
  <c r="T44" i="11"/>
  <c r="E44" i="11"/>
  <c r="V42" i="11"/>
  <c r="T42" i="11"/>
  <c r="E42" i="11"/>
  <c r="H42" i="10"/>
  <c r="U42" i="10"/>
  <c r="S42" i="10"/>
  <c r="G64" i="32" l="1"/>
  <c r="E67" i="32"/>
  <c r="G67" i="32" s="1"/>
  <c r="G59" i="32"/>
  <c r="E62" i="32"/>
  <c r="G62" i="32" s="1"/>
  <c r="G23" i="32"/>
  <c r="E26" i="32"/>
  <c r="G26" i="32" s="1"/>
  <c r="G17" i="32"/>
  <c r="E21" i="32"/>
  <c r="G21" i="32" s="1"/>
  <c r="D39" i="33"/>
  <c r="F39" i="33" s="1"/>
  <c r="F42" i="33" s="1"/>
  <c r="D42" i="33"/>
  <c r="E13" i="32" s="1"/>
  <c r="G77" i="32"/>
  <c r="E81" i="32"/>
  <c r="G81" i="32" s="1"/>
  <c r="G57" i="32"/>
  <c r="E68" i="32"/>
  <c r="G43" i="32"/>
  <c r="G33" i="32"/>
  <c r="E35" i="32"/>
  <c r="G11" i="32"/>
  <c r="G85" i="32"/>
  <c r="E86" i="32"/>
  <c r="N11" i="31"/>
  <c r="N15" i="31" s="1"/>
  <c r="P11" i="31"/>
  <c r="P15" i="31" s="1"/>
  <c r="L15" i="31"/>
  <c r="C11" i="31"/>
  <c r="C15" i="31" s="1"/>
  <c r="E11" i="31"/>
  <c r="E15" i="31" s="1"/>
  <c r="A15" i="31"/>
  <c r="P58" i="5"/>
  <c r="N58" i="5"/>
  <c r="E58" i="5"/>
  <c r="C58" i="5"/>
  <c r="N38" i="4"/>
  <c r="P64" i="5"/>
  <c r="N64" i="5"/>
  <c r="E64" i="5"/>
  <c r="N37" i="4"/>
  <c r="C64" i="5"/>
  <c r="N59" i="5"/>
  <c r="P59" i="5"/>
  <c r="E59" i="5"/>
  <c r="C59" i="5"/>
  <c r="N35" i="4"/>
  <c r="P60" i="5"/>
  <c r="N60" i="5"/>
  <c r="M16" i="28"/>
  <c r="O16" i="28"/>
  <c r="Q16" i="28"/>
  <c r="J16" i="28"/>
  <c r="B16" i="28"/>
  <c r="D16" i="28"/>
  <c r="G16" i="28"/>
  <c r="C60" i="5"/>
  <c r="E60" i="5"/>
  <c r="N39" i="4"/>
  <c r="P56" i="5"/>
  <c r="N56" i="5"/>
  <c r="C56" i="5"/>
  <c r="E56" i="5"/>
  <c r="Q33" i="4"/>
  <c r="H72" i="13"/>
  <c r="B72" i="13"/>
  <c r="D72" i="13"/>
  <c r="F72" i="13"/>
  <c r="O67" i="6"/>
  <c r="B67" i="6"/>
  <c r="D67" i="6"/>
  <c r="F67" i="6"/>
  <c r="O67" i="27"/>
  <c r="Q67" i="27"/>
  <c r="I82" i="27"/>
  <c r="N26" i="4"/>
  <c r="B67" i="27"/>
  <c r="C67" i="27"/>
  <c r="D67" i="27"/>
  <c r="G67" i="27"/>
  <c r="V69" i="27"/>
  <c r="V121" i="5"/>
  <c r="U69" i="27"/>
  <c r="T69" i="27"/>
  <c r="T121" i="5"/>
  <c r="S69" i="27"/>
  <c r="O26" i="27"/>
  <c r="Q26" i="27"/>
  <c r="L69" i="27"/>
  <c r="P121" i="5"/>
  <c r="N121" i="5"/>
  <c r="A80" i="27"/>
  <c r="C80" i="27"/>
  <c r="F80" i="27"/>
  <c r="I69" i="27"/>
  <c r="K26" i="4"/>
  <c r="B26" i="27"/>
  <c r="C26" i="27"/>
  <c r="D26" i="27"/>
  <c r="G26" i="27"/>
  <c r="E121" i="5"/>
  <c r="C121" i="5"/>
  <c r="E71" i="27"/>
  <c r="E83" i="27"/>
  <c r="E84" i="27"/>
  <c r="L96" i="22"/>
  <c r="J66" i="6" s="1"/>
  <c r="L97" i="22"/>
  <c r="J71" i="13" s="1"/>
  <c r="K71" i="13" s="1"/>
  <c r="L98" i="22"/>
  <c r="L53" i="21" s="1"/>
  <c r="L99" i="22"/>
  <c r="I96" i="22"/>
  <c r="G66" i="6" s="1"/>
  <c r="I97" i="22"/>
  <c r="G71" i="13" s="1"/>
  <c r="I98" i="22"/>
  <c r="I53" i="21" s="1"/>
  <c r="I99" i="22"/>
  <c r="U78" i="27"/>
  <c r="S78" i="27"/>
  <c r="P96" i="22"/>
  <c r="N66" i="6" s="1"/>
  <c r="P97" i="22"/>
  <c r="N71" i="13" s="1"/>
  <c r="P98" i="22"/>
  <c r="P53" i="21" s="1"/>
  <c r="P99" i="22"/>
  <c r="N96" i="22"/>
  <c r="L66" i="6" s="1"/>
  <c r="N97" i="22"/>
  <c r="L71" i="13" s="1"/>
  <c r="N98" i="22"/>
  <c r="N53" i="21" s="1"/>
  <c r="N99" i="22"/>
  <c r="O14" i="27"/>
  <c r="Q14" i="27"/>
  <c r="L21" i="27"/>
  <c r="M14" i="27" s="1"/>
  <c r="L113" i="5"/>
  <c r="A96" i="22"/>
  <c r="A66" i="6" s="1"/>
  <c r="A97" i="22"/>
  <c r="A71" i="13" s="1"/>
  <c r="A98" i="22"/>
  <c r="A53" i="21" s="1"/>
  <c r="A99" i="22"/>
  <c r="F96" i="22"/>
  <c r="E66" i="6" s="1"/>
  <c r="F97" i="22"/>
  <c r="E71" i="13" s="1"/>
  <c r="F98" i="22"/>
  <c r="F53" i="21" s="1"/>
  <c r="F99" i="22"/>
  <c r="I21" i="27"/>
  <c r="J14" i="27" s="1"/>
  <c r="A113" i="5"/>
  <c r="B14" i="27"/>
  <c r="C14" i="27"/>
  <c r="D14" i="27"/>
  <c r="G14" i="27"/>
  <c r="O55" i="26"/>
  <c r="Q55" i="26"/>
  <c r="I68" i="26"/>
  <c r="N24" i="4"/>
  <c r="B55" i="26"/>
  <c r="C55" i="26"/>
  <c r="D55" i="26"/>
  <c r="G55" i="26"/>
  <c r="V57" i="26"/>
  <c r="V59" i="26" s="1"/>
  <c r="V120" i="5"/>
  <c r="U57" i="26"/>
  <c r="U59" i="26" s="1"/>
  <c r="T57" i="26"/>
  <c r="T59" i="26" s="1"/>
  <c r="T120" i="5"/>
  <c r="S57" i="26"/>
  <c r="S59" i="26" s="1"/>
  <c r="P120" i="5"/>
  <c r="N120" i="5"/>
  <c r="O19" i="26"/>
  <c r="Q19" i="26"/>
  <c r="L57" i="26"/>
  <c r="C120" i="5"/>
  <c r="E120" i="5"/>
  <c r="A66" i="26"/>
  <c r="C66" i="26"/>
  <c r="F66" i="26"/>
  <c r="I57" i="26"/>
  <c r="K24" i="4"/>
  <c r="B19" i="26"/>
  <c r="C19" i="26"/>
  <c r="D19" i="26"/>
  <c r="G19" i="26"/>
  <c r="E59" i="26"/>
  <c r="E68" i="26"/>
  <c r="O35" i="25"/>
  <c r="Q35" i="25"/>
  <c r="N23" i="4"/>
  <c r="B35" i="25"/>
  <c r="C35" i="25"/>
  <c r="D35" i="25"/>
  <c r="G35" i="25"/>
  <c r="V37" i="25"/>
  <c r="V119" i="5"/>
  <c r="U37" i="25"/>
  <c r="T37" i="25"/>
  <c r="T119" i="5"/>
  <c r="S37" i="25"/>
  <c r="O12" i="25"/>
  <c r="Q12" i="25"/>
  <c r="L37" i="25"/>
  <c r="P119" i="5"/>
  <c r="N119" i="5"/>
  <c r="I37" i="25"/>
  <c r="K23" i="4"/>
  <c r="B12" i="25"/>
  <c r="C12" i="25"/>
  <c r="C74" i="22" s="1"/>
  <c r="D12" i="25"/>
  <c r="G12" i="25"/>
  <c r="C119" i="5"/>
  <c r="E119" i="5"/>
  <c r="O47" i="24"/>
  <c r="Q47" i="24"/>
  <c r="B47" i="24"/>
  <c r="C47" i="24"/>
  <c r="D47" i="24"/>
  <c r="G47" i="24"/>
  <c r="O13" i="24"/>
  <c r="Q13" i="24"/>
  <c r="L49" i="24"/>
  <c r="I49" i="24"/>
  <c r="B13" i="24"/>
  <c r="C13" i="24"/>
  <c r="D13" i="24" s="1"/>
  <c r="G13" i="24"/>
  <c r="O49" i="23"/>
  <c r="Q49" i="23"/>
  <c r="B49" i="23"/>
  <c r="C49" i="23"/>
  <c r="D49" i="23"/>
  <c r="G49" i="23"/>
  <c r="O13" i="23"/>
  <c r="Q13" i="23"/>
  <c r="L51" i="23"/>
  <c r="I51" i="23"/>
  <c r="B13" i="23"/>
  <c r="C13" i="23"/>
  <c r="D13" i="23"/>
  <c r="G13" i="23"/>
  <c r="H63" i="22"/>
  <c r="H65" i="22"/>
  <c r="O56" i="22"/>
  <c r="Q56" i="22"/>
  <c r="L67" i="22"/>
  <c r="L75" i="22"/>
  <c r="I67" i="22"/>
  <c r="I75" i="22"/>
  <c r="N22" i="4"/>
  <c r="B56" i="22"/>
  <c r="C56" i="22"/>
  <c r="C75" i="22" s="1"/>
  <c r="D56" i="22"/>
  <c r="G56" i="22"/>
  <c r="V118" i="5"/>
  <c r="V58" i="22"/>
  <c r="U58" i="22"/>
  <c r="T58" i="22"/>
  <c r="T118" i="5"/>
  <c r="S58" i="22"/>
  <c r="N58" i="22"/>
  <c r="N74" i="22"/>
  <c r="N77" i="22" s="1"/>
  <c r="P58" i="22"/>
  <c r="P74" i="22"/>
  <c r="P77" i="22" s="1"/>
  <c r="O13" i="22"/>
  <c r="Q13" i="22"/>
  <c r="L58" i="22"/>
  <c r="L74" i="22"/>
  <c r="L77" i="22" s="1"/>
  <c r="N118" i="5"/>
  <c r="P118" i="5"/>
  <c r="K22" i="4"/>
  <c r="I58" i="22"/>
  <c r="I74" i="22"/>
  <c r="I77" i="22" s="1"/>
  <c r="B13" i="22"/>
  <c r="G13" i="22"/>
  <c r="S164" i="5"/>
  <c r="A64" i="22"/>
  <c r="U164" i="5" s="1"/>
  <c r="C64" i="22"/>
  <c r="F64" i="22"/>
  <c r="T164" i="5" s="1"/>
  <c r="E118" i="5"/>
  <c r="C118" i="5"/>
  <c r="E65" i="22"/>
  <c r="E69" i="22"/>
  <c r="M49" i="21"/>
  <c r="O49" i="21"/>
  <c r="Q49" i="21"/>
  <c r="L63" i="21"/>
  <c r="J49" i="21"/>
  <c r="I63" i="21"/>
  <c r="N15" i="4"/>
  <c r="B49" i="21"/>
  <c r="C49" i="21"/>
  <c r="D49" i="21"/>
  <c r="G49" i="21"/>
  <c r="M22" i="21"/>
  <c r="O22" i="21"/>
  <c r="Q22" i="21"/>
  <c r="L62" i="21"/>
  <c r="J22" i="21"/>
  <c r="I62" i="21"/>
  <c r="K15" i="4"/>
  <c r="B22" i="21"/>
  <c r="C22" i="21"/>
  <c r="D22" i="21"/>
  <c r="G22" i="21"/>
  <c r="M13" i="21"/>
  <c r="O13" i="21"/>
  <c r="Q13" i="21"/>
  <c r="L17" i="21"/>
  <c r="L51" i="21"/>
  <c r="L58" i="21"/>
  <c r="L59" i="21"/>
  <c r="L123" i="22"/>
  <c r="N17" i="21"/>
  <c r="N51" i="21"/>
  <c r="N54" i="21" s="1"/>
  <c r="J13" i="21"/>
  <c r="I17" i="21"/>
  <c r="I51" i="21"/>
  <c r="I58" i="21"/>
  <c r="I59" i="21"/>
  <c r="F15" i="4"/>
  <c r="I123" i="22"/>
  <c r="B13" i="21"/>
  <c r="C13" i="21"/>
  <c r="D13" i="21"/>
  <c r="G13" i="21"/>
  <c r="O65" i="20"/>
  <c r="Q65" i="20"/>
  <c r="B65" i="20"/>
  <c r="D65" i="20"/>
  <c r="G65" i="20"/>
  <c r="M34" i="20"/>
  <c r="O34" i="20"/>
  <c r="Q34" i="20"/>
  <c r="J34" i="20"/>
  <c r="B34" i="20"/>
  <c r="C34" i="20"/>
  <c r="C67" i="20" s="1"/>
  <c r="D34" i="20"/>
  <c r="G34" i="20"/>
  <c r="O29" i="20"/>
  <c r="Q29" i="20"/>
  <c r="L67" i="20"/>
  <c r="I67" i="20"/>
  <c r="AL45" i="13"/>
  <c r="B29" i="20"/>
  <c r="C29" i="20"/>
  <c r="D29" i="20"/>
  <c r="G29" i="20"/>
  <c r="O21" i="20"/>
  <c r="Q21" i="20"/>
  <c r="B21" i="20"/>
  <c r="C21" i="20"/>
  <c r="D21" i="20"/>
  <c r="G21" i="20"/>
  <c r="O17" i="20"/>
  <c r="Q17" i="20"/>
  <c r="J17" i="20"/>
  <c r="AJ70" i="13"/>
  <c r="B17" i="20"/>
  <c r="C17" i="20"/>
  <c r="D17" i="20"/>
  <c r="G17" i="20"/>
  <c r="O13" i="20"/>
  <c r="Q13" i="20"/>
  <c r="L23" i="20"/>
  <c r="I23" i="20"/>
  <c r="AJ60" i="13"/>
  <c r="B13" i="20"/>
  <c r="C13" i="20"/>
  <c r="D13" i="20"/>
  <c r="G13" i="20"/>
  <c r="O63" i="19"/>
  <c r="Q63" i="19"/>
  <c r="J63" i="19"/>
  <c r="B63" i="19"/>
  <c r="D63" i="19"/>
  <c r="G63" i="19"/>
  <c r="O34" i="19"/>
  <c r="Q34" i="19"/>
  <c r="J34" i="19"/>
  <c r="B34" i="19"/>
  <c r="C34" i="19"/>
  <c r="C65" i="19" s="1"/>
  <c r="D34" i="19"/>
  <c r="G34" i="19"/>
  <c r="O29" i="19"/>
  <c r="Q29" i="19"/>
  <c r="L65" i="19"/>
  <c r="I65" i="19"/>
  <c r="AL43" i="13"/>
  <c r="B29" i="19"/>
  <c r="C29" i="19"/>
  <c r="D29" i="19"/>
  <c r="G29" i="19"/>
  <c r="O21" i="19"/>
  <c r="Q21" i="19"/>
  <c r="B21" i="19"/>
  <c r="C21" i="19"/>
  <c r="D21" i="19"/>
  <c r="G21" i="19"/>
  <c r="O17" i="19"/>
  <c r="Q17" i="19"/>
  <c r="AJ69" i="13"/>
  <c r="B17" i="19"/>
  <c r="C17" i="19"/>
  <c r="D17" i="19"/>
  <c r="G17" i="19"/>
  <c r="O13" i="19"/>
  <c r="Q13" i="19"/>
  <c r="L23" i="19"/>
  <c r="I23" i="19"/>
  <c r="AJ58" i="13"/>
  <c r="B13" i="19"/>
  <c r="C13" i="19"/>
  <c r="D13" i="19"/>
  <c r="G13" i="19"/>
  <c r="M63" i="18"/>
  <c r="O63" i="18"/>
  <c r="Q63" i="18"/>
  <c r="J63" i="18"/>
  <c r="B63" i="18"/>
  <c r="D63" i="18"/>
  <c r="G63" i="18"/>
  <c r="O34" i="18"/>
  <c r="Q34" i="18"/>
  <c r="J34" i="18"/>
  <c r="B34" i="18"/>
  <c r="C34" i="18"/>
  <c r="C65" i="18" s="1"/>
  <c r="D34" i="18"/>
  <c r="G34" i="18"/>
  <c r="O29" i="18"/>
  <c r="Q29" i="18"/>
  <c r="L65" i="18"/>
  <c r="I65" i="18"/>
  <c r="AL47" i="13"/>
  <c r="B29" i="18"/>
  <c r="C29" i="18"/>
  <c r="D29" i="18"/>
  <c r="G29" i="18"/>
  <c r="O21" i="18"/>
  <c r="Q21" i="18"/>
  <c r="J21" i="18"/>
  <c r="B21" i="18"/>
  <c r="C21" i="18"/>
  <c r="D21" i="18"/>
  <c r="G21" i="18"/>
  <c r="O17" i="18"/>
  <c r="Q17" i="18"/>
  <c r="AJ72" i="13"/>
  <c r="B17" i="18"/>
  <c r="C17" i="18"/>
  <c r="D17" i="18"/>
  <c r="G17" i="18"/>
  <c r="O13" i="18"/>
  <c r="Q13" i="18"/>
  <c r="L23" i="18"/>
  <c r="I23" i="18"/>
  <c r="AJ62" i="13"/>
  <c r="B13" i="18"/>
  <c r="C13" i="18"/>
  <c r="D13" i="18"/>
  <c r="G13" i="18"/>
  <c r="Q35" i="17"/>
  <c r="N54" i="17"/>
  <c r="Q54" i="17" s="1"/>
  <c r="M54" i="17"/>
  <c r="O54" i="17"/>
  <c r="J54" i="17"/>
  <c r="B54" i="17"/>
  <c r="D54" i="17"/>
  <c r="G54" i="17"/>
  <c r="M32" i="17"/>
  <c r="L56" i="17"/>
  <c r="O31" i="17"/>
  <c r="N56" i="17"/>
  <c r="Q56" i="17" s="1"/>
  <c r="Q31" i="17"/>
  <c r="J32" i="17"/>
  <c r="I56" i="17"/>
  <c r="A31" i="17"/>
  <c r="A32" i="17" s="1"/>
  <c r="A56" i="17" s="1"/>
  <c r="B31" i="17"/>
  <c r="C31" i="17"/>
  <c r="D31" i="17"/>
  <c r="G31" i="17"/>
  <c r="Q25" i="17"/>
  <c r="N27" i="17"/>
  <c r="AL48" i="13"/>
  <c r="A27" i="17"/>
  <c r="B27" i="17"/>
  <c r="C27" i="17"/>
  <c r="D27" i="17"/>
  <c r="G27" i="17"/>
  <c r="M20" i="17"/>
  <c r="O20" i="17"/>
  <c r="Q19" i="17"/>
  <c r="N20" i="17"/>
  <c r="Q20" i="17" s="1"/>
  <c r="J20" i="17"/>
  <c r="B20" i="17"/>
  <c r="C20" i="17"/>
  <c r="D20" i="17"/>
  <c r="G20" i="17"/>
  <c r="Q15" i="17"/>
  <c r="N17" i="17"/>
  <c r="Q17" i="17" s="1"/>
  <c r="O17" i="17"/>
  <c r="AJ73" i="13"/>
  <c r="B17" i="17"/>
  <c r="C17" i="17"/>
  <c r="D17" i="17"/>
  <c r="G17" i="17"/>
  <c r="L22" i="17"/>
  <c r="Q11" i="17"/>
  <c r="N13" i="17"/>
  <c r="O13" i="17" s="1"/>
  <c r="I22" i="17"/>
  <c r="AJ63" i="13"/>
  <c r="B13" i="17"/>
  <c r="C13" i="17"/>
  <c r="D13" i="17"/>
  <c r="G13" i="17"/>
  <c r="O64" i="16"/>
  <c r="Q64" i="16"/>
  <c r="B64" i="16"/>
  <c r="D64" i="16"/>
  <c r="G64" i="16"/>
  <c r="Q34" i="16"/>
  <c r="O34" i="16"/>
  <c r="B34" i="16"/>
  <c r="D34" i="16"/>
  <c r="J34" i="16"/>
  <c r="C34" i="16"/>
  <c r="C66" i="16" s="1"/>
  <c r="G34" i="16"/>
  <c r="AL74" i="13"/>
  <c r="O29" i="16"/>
  <c r="L66" i="16"/>
  <c r="Q29" i="16"/>
  <c r="B29" i="16"/>
  <c r="I66" i="16"/>
  <c r="AL42" i="13"/>
  <c r="C29" i="16"/>
  <c r="D29" i="16"/>
  <c r="G29" i="16"/>
  <c r="AL64" i="13"/>
  <c r="O21" i="16"/>
  <c r="Q21" i="16"/>
  <c r="B21" i="16"/>
  <c r="C21" i="16"/>
  <c r="G21" i="16"/>
  <c r="D21" i="16"/>
  <c r="O17" i="16"/>
  <c r="Q17" i="16"/>
  <c r="B17" i="16"/>
  <c r="C17" i="16"/>
  <c r="G17" i="16"/>
  <c r="AJ68" i="13"/>
  <c r="AM68" i="13" s="1"/>
  <c r="AN68" i="13" s="1"/>
  <c r="D17" i="16"/>
  <c r="L23" i="16"/>
  <c r="O13" i="16"/>
  <c r="Q13" i="16"/>
  <c r="I23" i="16"/>
  <c r="AJ57" i="13"/>
  <c r="AM57" i="13" s="1"/>
  <c r="AN57" i="13" s="1"/>
  <c r="B13" i="16"/>
  <c r="C13" i="16"/>
  <c r="D13" i="16"/>
  <c r="G13" i="16"/>
  <c r="Q36" i="15"/>
  <c r="N62" i="15"/>
  <c r="B62" i="15"/>
  <c r="D62" i="15"/>
  <c r="G62" i="15"/>
  <c r="L64" i="15"/>
  <c r="Q31" i="15"/>
  <c r="N33" i="15"/>
  <c r="O33" i="15" s="1"/>
  <c r="I64" i="15"/>
  <c r="B33" i="15"/>
  <c r="C33" i="15"/>
  <c r="C64" i="15" s="1"/>
  <c r="D33" i="15"/>
  <c r="G33" i="15"/>
  <c r="B22" i="15"/>
  <c r="D22" i="15"/>
  <c r="J22" i="15"/>
  <c r="C22" i="15"/>
  <c r="C66" i="15" s="1"/>
  <c r="G22" i="15"/>
  <c r="O64" i="14"/>
  <c r="Q64" i="14"/>
  <c r="B64" i="14"/>
  <c r="D64" i="14"/>
  <c r="G64" i="14"/>
  <c r="O34" i="14"/>
  <c r="Q34" i="14"/>
  <c r="G34" i="14"/>
  <c r="B34" i="14"/>
  <c r="C34" i="14"/>
  <c r="C66" i="14" s="1"/>
  <c r="D34" i="14"/>
  <c r="Q29" i="14"/>
  <c r="O29" i="14"/>
  <c r="L66" i="14"/>
  <c r="L73" i="14"/>
  <c r="I73" i="14"/>
  <c r="B29" i="14"/>
  <c r="C29" i="14"/>
  <c r="D29" i="14"/>
  <c r="I66" i="14"/>
  <c r="AL46" i="13"/>
  <c r="G29" i="14"/>
  <c r="Q21" i="14"/>
  <c r="O21" i="14"/>
  <c r="B21" i="14"/>
  <c r="D21" i="14"/>
  <c r="J21" i="14"/>
  <c r="C21" i="14"/>
  <c r="G21" i="14"/>
  <c r="O17" i="14"/>
  <c r="Q17" i="14"/>
  <c r="J17" i="14"/>
  <c r="B17" i="14"/>
  <c r="C17" i="14"/>
  <c r="D17" i="14"/>
  <c r="G17" i="14"/>
  <c r="Q82" i="13"/>
  <c r="AA82" i="13"/>
  <c r="O13" i="14"/>
  <c r="L23" i="14"/>
  <c r="Q13" i="14"/>
  <c r="I23" i="14"/>
  <c r="AJ61" i="13"/>
  <c r="C13" i="14"/>
  <c r="B13" i="14"/>
  <c r="D13" i="14"/>
  <c r="G13" i="14"/>
  <c r="A98" i="13"/>
  <c r="C98" i="13"/>
  <c r="AA97" i="13"/>
  <c r="AA95" i="13"/>
  <c r="AA98" i="13"/>
  <c r="E98" i="13" s="1"/>
  <c r="AA94" i="13"/>
  <c r="L95" i="13"/>
  <c r="N95" i="13"/>
  <c r="A95" i="13"/>
  <c r="C95" i="13"/>
  <c r="E95" i="13"/>
  <c r="L94" i="13"/>
  <c r="N94" i="13"/>
  <c r="A94" i="13"/>
  <c r="E94" i="13"/>
  <c r="C94" i="13"/>
  <c r="L97" i="13"/>
  <c r="N97" i="13"/>
  <c r="C97" i="13"/>
  <c r="A97" i="13"/>
  <c r="E97" i="13"/>
  <c r="L111" i="13"/>
  <c r="N111" i="13"/>
  <c r="A111" i="13"/>
  <c r="C111" i="13"/>
  <c r="E111" i="13"/>
  <c r="L110" i="13"/>
  <c r="N110" i="13"/>
  <c r="A110" i="13"/>
  <c r="C110" i="13"/>
  <c r="E110" i="13"/>
  <c r="L109" i="13"/>
  <c r="N109" i="13"/>
  <c r="A109" i="13"/>
  <c r="C109" i="13"/>
  <c r="E109" i="13"/>
  <c r="L108" i="13"/>
  <c r="N108" i="13"/>
  <c r="A108" i="13"/>
  <c r="C108" i="13"/>
  <c r="E108" i="13"/>
  <c r="L107" i="13"/>
  <c r="N107" i="13"/>
  <c r="A107" i="13"/>
  <c r="C107" i="13"/>
  <c r="E107" i="13"/>
  <c r="L106" i="13"/>
  <c r="N106" i="13"/>
  <c r="A106" i="13"/>
  <c r="C106" i="13"/>
  <c r="E106" i="13"/>
  <c r="AA92" i="13"/>
  <c r="AA89" i="13"/>
  <c r="Z89" i="13"/>
  <c r="Z92" i="13"/>
  <c r="T92" i="13"/>
  <c r="V33" i="5"/>
  <c r="O68" i="13"/>
  <c r="S92" i="13"/>
  <c r="U33" i="5"/>
  <c r="M68" i="13"/>
  <c r="R89" i="13"/>
  <c r="R92" i="13"/>
  <c r="T33" i="5"/>
  <c r="Q92" i="13"/>
  <c r="S33" i="5"/>
  <c r="Q89" i="13"/>
  <c r="J92" i="13"/>
  <c r="L33" i="5"/>
  <c r="L96" i="13"/>
  <c r="N96" i="13"/>
  <c r="L105" i="13"/>
  <c r="N105" i="13"/>
  <c r="A105" i="13"/>
  <c r="C105" i="13"/>
  <c r="E105" i="13"/>
  <c r="N12" i="4"/>
  <c r="B68" i="13"/>
  <c r="D68" i="13"/>
  <c r="F68" i="13"/>
  <c r="G92" i="13"/>
  <c r="A33" i="5"/>
  <c r="C96" i="13"/>
  <c r="A96" i="13"/>
  <c r="E96" i="13"/>
  <c r="AA69" i="13"/>
  <c r="AA99" i="13"/>
  <c r="AA101" i="13"/>
  <c r="Z69" i="13"/>
  <c r="Z99" i="13"/>
  <c r="Z101" i="13"/>
  <c r="T69" i="13"/>
  <c r="T101" i="13"/>
  <c r="V27" i="5"/>
  <c r="V116" i="5"/>
  <c r="O36" i="13"/>
  <c r="S69" i="13"/>
  <c r="U27" i="5"/>
  <c r="M36" i="13"/>
  <c r="S101" i="13"/>
  <c r="T116" i="5"/>
  <c r="R69" i="13"/>
  <c r="R88" i="13" s="1"/>
  <c r="R99" i="13"/>
  <c r="R101" i="13"/>
  <c r="T27" i="5"/>
  <c r="Q99" i="13"/>
  <c r="Q101" i="13"/>
  <c r="S27" i="5"/>
  <c r="Q69" i="13"/>
  <c r="Q88" i="13" s="1"/>
  <c r="J101" i="13"/>
  <c r="L27" i="5"/>
  <c r="J69" i="13"/>
  <c r="L91" i="13"/>
  <c r="N91" i="13"/>
  <c r="N116" i="5"/>
  <c r="P116" i="5"/>
  <c r="C91" i="13"/>
  <c r="E91" i="13"/>
  <c r="A91" i="13"/>
  <c r="B36" i="13"/>
  <c r="C36" i="13"/>
  <c r="C69" i="13" s="1"/>
  <c r="F36" i="13"/>
  <c r="G69" i="13"/>
  <c r="G101" i="13"/>
  <c r="K12" i="4"/>
  <c r="A27" i="5"/>
  <c r="D36" i="13"/>
  <c r="C116" i="5"/>
  <c r="E116" i="5"/>
  <c r="P21" i="5"/>
  <c r="N21" i="5"/>
  <c r="C21" i="5"/>
  <c r="E21" i="5"/>
  <c r="P20" i="5"/>
  <c r="N20" i="5"/>
  <c r="L87" i="13"/>
  <c r="W144" i="5" s="1"/>
  <c r="N87" i="13"/>
  <c r="X144" i="5" s="1"/>
  <c r="V144" i="5"/>
  <c r="C20" i="5"/>
  <c r="E20" i="5"/>
  <c r="C87" i="13"/>
  <c r="E87" i="13"/>
  <c r="T144" i="5" s="1"/>
  <c r="S144" i="5"/>
  <c r="A87" i="13"/>
  <c r="U144" i="5" s="1"/>
  <c r="T87" i="5"/>
  <c r="S87" i="5"/>
  <c r="L100" i="13"/>
  <c r="N100" i="13"/>
  <c r="N86" i="13"/>
  <c r="X143" i="5" s="1"/>
  <c r="L86" i="13"/>
  <c r="W143" i="5" s="1"/>
  <c r="V143" i="5"/>
  <c r="N19" i="5"/>
  <c r="P19" i="5"/>
  <c r="M27" i="13"/>
  <c r="L31" i="13"/>
  <c r="S143" i="5"/>
  <c r="C86" i="13"/>
  <c r="A86" i="13"/>
  <c r="U143" i="5" s="1"/>
  <c r="E86" i="13"/>
  <c r="T143" i="5" s="1"/>
  <c r="C31" i="13"/>
  <c r="F31" i="13"/>
  <c r="H12" i="4"/>
  <c r="B31" i="13"/>
  <c r="D31" i="13"/>
  <c r="C19" i="5"/>
  <c r="E19" i="5"/>
  <c r="A100" i="13"/>
  <c r="C100" i="13"/>
  <c r="E100" i="13"/>
  <c r="B22" i="13"/>
  <c r="D22" i="13"/>
  <c r="F22" i="13"/>
  <c r="T85" i="13"/>
  <c r="T103" i="13"/>
  <c r="O17" i="13"/>
  <c r="T81" i="13"/>
  <c r="V111" i="5"/>
  <c r="S81" i="13"/>
  <c r="S103" i="13"/>
  <c r="U111" i="5"/>
  <c r="S85" i="13"/>
  <c r="M17" i="13"/>
  <c r="J85" i="13"/>
  <c r="J103" i="13"/>
  <c r="J81" i="13"/>
  <c r="L111" i="5"/>
  <c r="L88" i="5" s="1"/>
  <c r="G81" i="13"/>
  <c r="G85" i="13"/>
  <c r="A111" i="5"/>
  <c r="A88" i="5" s="1"/>
  <c r="F17" i="13"/>
  <c r="G103" i="13"/>
  <c r="B17" i="13"/>
  <c r="D17" i="13"/>
  <c r="T84" i="13"/>
  <c r="O13" i="13"/>
  <c r="T24" i="13"/>
  <c r="T80" i="13"/>
  <c r="T83" i="13"/>
  <c r="T102" i="13"/>
  <c r="V110" i="5"/>
  <c r="S84" i="13"/>
  <c r="S102" i="13"/>
  <c r="S24" i="13"/>
  <c r="S80" i="13"/>
  <c r="S83" i="13"/>
  <c r="U110" i="5"/>
  <c r="M13" i="13"/>
  <c r="R70" i="13"/>
  <c r="T12" i="5"/>
  <c r="T39" i="5" s="1"/>
  <c r="T91" i="5" s="1"/>
  <c r="S12" i="5"/>
  <c r="Q70" i="13"/>
  <c r="J83" i="13"/>
  <c r="J84" i="13"/>
  <c r="L110" i="5"/>
  <c r="L87" i="5" s="1"/>
  <c r="J24" i="13"/>
  <c r="J80" i="13"/>
  <c r="J102" i="13"/>
  <c r="F13" i="13"/>
  <c r="G24" i="13"/>
  <c r="G80" i="13"/>
  <c r="G83" i="13"/>
  <c r="G84" i="13"/>
  <c r="G102" i="13"/>
  <c r="A110" i="5"/>
  <c r="A87" i="5" s="1"/>
  <c r="B13" i="13"/>
  <c r="C13" i="13"/>
  <c r="D13" i="13" s="1"/>
  <c r="L44" i="12"/>
  <c r="L34" i="5"/>
  <c r="M33" i="12"/>
  <c r="O33" i="12"/>
  <c r="Q33" i="12"/>
  <c r="I44" i="12"/>
  <c r="A34" i="5"/>
  <c r="D33" i="12"/>
  <c r="J33" i="12"/>
  <c r="N14" i="4"/>
  <c r="O14" i="4" s="1"/>
  <c r="B33" i="12"/>
  <c r="C33" i="12"/>
  <c r="G33" i="12"/>
  <c r="M21" i="12"/>
  <c r="O21" i="12"/>
  <c r="Q21" i="12"/>
  <c r="L28" i="5"/>
  <c r="J21" i="12"/>
  <c r="K14" i="4"/>
  <c r="L14" i="4" s="1"/>
  <c r="C21" i="12"/>
  <c r="A28" i="5"/>
  <c r="B21" i="12"/>
  <c r="D21" i="12"/>
  <c r="G21" i="12"/>
  <c r="N117" i="5"/>
  <c r="P117" i="5"/>
  <c r="E117" i="5"/>
  <c r="C117" i="5"/>
  <c r="P16" i="12"/>
  <c r="P35" i="12"/>
  <c r="O12" i="12"/>
  <c r="Q12" i="12"/>
  <c r="L16" i="12"/>
  <c r="L35" i="12"/>
  <c r="L40" i="12"/>
  <c r="M12" i="12"/>
  <c r="A35" i="12"/>
  <c r="A16" i="12"/>
  <c r="I16" i="12"/>
  <c r="F14" i="4"/>
  <c r="B12" i="12"/>
  <c r="J12" i="12"/>
  <c r="I35" i="12"/>
  <c r="I40" i="12"/>
  <c r="C12" i="12"/>
  <c r="D12" i="12" s="1"/>
  <c r="G12" i="12"/>
  <c r="F35" i="12"/>
  <c r="F16" i="12"/>
  <c r="M34" i="11"/>
  <c r="Q34" i="11"/>
  <c r="L44" i="11"/>
  <c r="O34" i="11"/>
  <c r="B34" i="11"/>
  <c r="C34" i="11"/>
  <c r="G34" i="11"/>
  <c r="I44" i="11"/>
  <c r="D34" i="11"/>
  <c r="M20" i="11"/>
  <c r="O20" i="11"/>
  <c r="Q20" i="11"/>
  <c r="L42" i="11"/>
  <c r="I42" i="11"/>
  <c r="H13" i="4"/>
  <c r="B20" i="11"/>
  <c r="D20" i="11"/>
  <c r="G20" i="11"/>
  <c r="P22" i="11"/>
  <c r="P36" i="11"/>
  <c r="M14" i="11"/>
  <c r="O14" i="11"/>
  <c r="M30" i="11"/>
  <c r="L41" i="11"/>
  <c r="M12" i="11"/>
  <c r="Q14" i="11"/>
  <c r="M19" i="11"/>
  <c r="L22" i="11"/>
  <c r="M25" i="11"/>
  <c r="M26" i="11"/>
  <c r="M32" i="11"/>
  <c r="L36" i="11"/>
  <c r="N22" i="11"/>
  <c r="N36" i="11"/>
  <c r="J27" i="11"/>
  <c r="J30" i="11"/>
  <c r="J31" i="11"/>
  <c r="J34" i="11"/>
  <c r="I41" i="11"/>
  <c r="J10" i="11"/>
  <c r="J11" i="11"/>
  <c r="J12" i="11"/>
  <c r="J13" i="11"/>
  <c r="B14" i="11"/>
  <c r="J14" i="11"/>
  <c r="J17" i="11"/>
  <c r="J18" i="11"/>
  <c r="J19" i="11"/>
  <c r="J20" i="11"/>
  <c r="I22" i="11"/>
  <c r="J22" i="11"/>
  <c r="J25" i="11"/>
  <c r="J26" i="11"/>
  <c r="J32" i="11"/>
  <c r="J33" i="11"/>
  <c r="I36" i="11"/>
  <c r="J36" i="11" s="1"/>
  <c r="F13" i="4"/>
  <c r="C14" i="11"/>
  <c r="D14" i="11" s="1"/>
  <c r="G14" i="11"/>
  <c r="A36" i="11"/>
  <c r="A22" i="11"/>
  <c r="N33" i="10"/>
  <c r="O33" i="10"/>
  <c r="P33" i="10"/>
  <c r="Q33" i="10" s="1"/>
  <c r="L35" i="10"/>
  <c r="A33" i="10"/>
  <c r="D33" i="10"/>
  <c r="F33" i="10"/>
  <c r="I35" i="10"/>
  <c r="B33" i="10"/>
  <c r="G33" i="10"/>
  <c r="N18" i="10"/>
  <c r="O18" i="10"/>
  <c r="P18" i="10"/>
  <c r="Q18" i="10" s="1"/>
  <c r="F18" i="10"/>
  <c r="A18" i="10"/>
  <c r="B18" i="10" s="1"/>
  <c r="C18" i="10"/>
  <c r="D18" i="10" s="1"/>
  <c r="G18" i="10"/>
  <c r="P12" i="10"/>
  <c r="L14" i="10"/>
  <c r="M12" i="10"/>
  <c r="N12" i="10"/>
  <c r="O12" i="10" s="1"/>
  <c r="Q12" i="10"/>
  <c r="I14" i="10"/>
  <c r="C12" i="10"/>
  <c r="J12" i="10"/>
  <c r="A12" i="10"/>
  <c r="B12" i="10"/>
  <c r="D12" i="10"/>
  <c r="F12" i="10"/>
  <c r="G12" i="10"/>
  <c r="P23" i="9"/>
  <c r="R23" i="9"/>
  <c r="P22" i="9"/>
  <c r="R22" i="9"/>
  <c r="P21" i="9"/>
  <c r="R21" i="9"/>
  <c r="AJ24" i="9"/>
  <c r="Z22" i="5"/>
  <c r="AI24" i="9"/>
  <c r="Y22" i="5"/>
  <c r="AH24" i="9"/>
  <c r="X22" i="5"/>
  <c r="V22" i="5"/>
  <c r="AF24" i="9"/>
  <c r="AE24" i="9"/>
  <c r="U22" i="5"/>
  <c r="T22" i="5"/>
  <c r="AD24" i="9"/>
  <c r="S22" i="5"/>
  <c r="AC24" i="9"/>
  <c r="N24" i="9"/>
  <c r="L22" i="5"/>
  <c r="L23" i="5" s="1"/>
  <c r="P20" i="9"/>
  <c r="R20" i="9"/>
  <c r="C24" i="9"/>
  <c r="D24" i="9"/>
  <c r="K24" i="9"/>
  <c r="H17" i="4"/>
  <c r="A22" i="5"/>
  <c r="A23" i="5" s="1"/>
  <c r="B24" i="9"/>
  <c r="H24" i="9"/>
  <c r="Q46" i="9"/>
  <c r="O46" i="9"/>
  <c r="Q45" i="9"/>
  <c r="O45" i="9"/>
  <c r="A46" i="9"/>
  <c r="C46" i="9"/>
  <c r="G46" i="9"/>
  <c r="A45" i="9"/>
  <c r="G45" i="9"/>
  <c r="C45" i="9"/>
  <c r="R17" i="9"/>
  <c r="M26" i="9"/>
  <c r="N26" i="9" s="1"/>
  <c r="L14" i="5"/>
  <c r="N17" i="9"/>
  <c r="P17" i="9"/>
  <c r="M40" i="9"/>
  <c r="N40" i="9" s="1"/>
  <c r="M44" i="9"/>
  <c r="O26" i="9"/>
  <c r="O40" i="9"/>
  <c r="C17" i="9"/>
  <c r="K17" i="9"/>
  <c r="J26" i="9"/>
  <c r="J40" i="9"/>
  <c r="J44" i="9"/>
  <c r="F17" i="4"/>
  <c r="Q17" i="4" s="1"/>
  <c r="R17" i="4" s="1"/>
  <c r="A14" i="5"/>
  <c r="B17" i="9"/>
  <c r="D17" i="9"/>
  <c r="G17" i="9"/>
  <c r="H17" i="9"/>
  <c r="N41" i="8"/>
  <c r="P41" i="8"/>
  <c r="B41" i="8"/>
  <c r="D41" i="8"/>
  <c r="G41" i="8"/>
  <c r="N12" i="8"/>
  <c r="P12" i="8"/>
  <c r="L43" i="8"/>
  <c r="M12" i="8" s="1"/>
  <c r="I43" i="8"/>
  <c r="B12" i="8"/>
  <c r="D12" i="8"/>
  <c r="G12" i="8"/>
  <c r="C76" i="6"/>
  <c r="E76" i="6"/>
  <c r="A76" i="6"/>
  <c r="A74" i="6"/>
  <c r="U131" i="5" s="1"/>
  <c r="E74" i="6"/>
  <c r="T131" i="5" s="1"/>
  <c r="S131" i="5"/>
  <c r="C74" i="6"/>
  <c r="C88" i="6"/>
  <c r="E88" i="6"/>
  <c r="A88" i="6"/>
  <c r="A92" i="6"/>
  <c r="E92" i="6"/>
  <c r="C92" i="6"/>
  <c r="C91" i="6"/>
  <c r="E91" i="6"/>
  <c r="T138" i="5" s="1"/>
  <c r="S138" i="5"/>
  <c r="A91" i="6"/>
  <c r="U138" i="5" s="1"/>
  <c r="C90" i="6"/>
  <c r="E90" i="6"/>
  <c r="A90" i="6"/>
  <c r="E87" i="6"/>
  <c r="A87" i="6"/>
  <c r="C87" i="6"/>
  <c r="C86" i="6"/>
  <c r="A86" i="6"/>
  <c r="E86" i="6"/>
  <c r="AA81" i="6"/>
  <c r="AA83" i="6"/>
  <c r="AA82" i="6"/>
  <c r="Z81" i="6"/>
  <c r="T81" i="6"/>
  <c r="V32" i="5"/>
  <c r="M63" i="6"/>
  <c r="S81" i="6"/>
  <c r="U32" i="5"/>
  <c r="R81" i="6"/>
  <c r="T32" i="5"/>
  <c r="Q81" i="6"/>
  <c r="S32" i="5"/>
  <c r="O63" i="6"/>
  <c r="L32" i="5"/>
  <c r="J81" i="6"/>
  <c r="A32" i="5"/>
  <c r="B63" i="6"/>
  <c r="D63" i="6"/>
  <c r="F63" i="6"/>
  <c r="G81" i="6"/>
  <c r="N11" i="4"/>
  <c r="S137" i="5"/>
  <c r="C89" i="6"/>
  <c r="E89" i="6"/>
  <c r="T137" i="5" s="1"/>
  <c r="A89" i="6"/>
  <c r="U137" i="5" s="1"/>
  <c r="Z64" i="6"/>
  <c r="Z84" i="6"/>
  <c r="T64" i="6"/>
  <c r="T84" i="6"/>
  <c r="V26" i="5"/>
  <c r="V29" i="5" s="1"/>
  <c r="V115" i="5"/>
  <c r="S64" i="6"/>
  <c r="M64" i="6" s="1"/>
  <c r="S84" i="6"/>
  <c r="U26" i="5"/>
  <c r="U29" i="5" s="1"/>
  <c r="M33" i="6"/>
  <c r="U80" i="5"/>
  <c r="U122" i="5"/>
  <c r="R84" i="6"/>
  <c r="T115" i="5"/>
  <c r="R64" i="6"/>
  <c r="T26" i="5"/>
  <c r="T29" i="5" s="1"/>
  <c r="Q84" i="6"/>
  <c r="Q64" i="6"/>
  <c r="S26" i="5"/>
  <c r="S29" i="5" s="1"/>
  <c r="S122" i="5"/>
  <c r="S80" i="5"/>
  <c r="J64" i="6"/>
  <c r="J84" i="6"/>
  <c r="O33" i="6"/>
  <c r="L26" i="5"/>
  <c r="P115" i="5"/>
  <c r="L122" i="5"/>
  <c r="L92" i="5" s="1"/>
  <c r="L80" i="5"/>
  <c r="N115" i="5"/>
  <c r="G84" i="6"/>
  <c r="K11" i="4"/>
  <c r="F33" i="6"/>
  <c r="G64" i="6"/>
  <c r="A26" i="5"/>
  <c r="B33" i="6"/>
  <c r="D33" i="6"/>
  <c r="E115" i="5"/>
  <c r="A80" i="5"/>
  <c r="C115" i="5"/>
  <c r="A122" i="5"/>
  <c r="A92" i="5" s="1"/>
  <c r="N15" i="5"/>
  <c r="P15" i="5"/>
  <c r="E15" i="5"/>
  <c r="C15" i="5"/>
  <c r="AE11" i="6"/>
  <c r="AE12" i="6"/>
  <c r="AE13" i="6"/>
  <c r="AE14" i="6"/>
  <c r="AE15" i="6"/>
  <c r="AE16" i="6"/>
  <c r="AE17" i="6"/>
  <c r="AE18" i="6"/>
  <c r="AE19" i="6"/>
  <c r="AE20" i="6"/>
  <c r="AE22" i="6"/>
  <c r="AE23" i="6"/>
  <c r="AE27" i="6"/>
  <c r="AE21" i="6"/>
  <c r="Z24" i="6"/>
  <c r="Z80" i="6" s="1"/>
  <c r="AE25" i="6"/>
  <c r="Z38" i="5"/>
  <c r="Z16" i="5"/>
  <c r="Y16" i="5"/>
  <c r="Y38" i="5"/>
  <c r="X16" i="5"/>
  <c r="X38" i="5"/>
  <c r="AH22" i="6"/>
  <c r="AH23" i="6"/>
  <c r="AH21" i="6"/>
  <c r="T24" i="6"/>
  <c r="T80" i="6" s="1"/>
  <c r="AH25" i="6"/>
  <c r="O21" i="6"/>
  <c r="AG21" i="6"/>
  <c r="S24" i="6"/>
  <c r="S80" i="6" s="1"/>
  <c r="M21" i="6"/>
  <c r="AG25" i="6"/>
  <c r="AD11" i="6"/>
  <c r="AD12" i="6"/>
  <c r="AD13" i="6"/>
  <c r="AD14" i="6"/>
  <c r="AD15" i="6"/>
  <c r="AD16" i="6"/>
  <c r="AD17" i="6"/>
  <c r="AD18" i="6"/>
  <c r="AD19" i="6"/>
  <c r="AD20" i="6"/>
  <c r="AD22" i="6"/>
  <c r="AD23" i="6"/>
  <c r="R24" i="6"/>
  <c r="R80" i="6" s="1"/>
  <c r="AD25" i="6"/>
  <c r="AD21" i="6"/>
  <c r="AC11" i="6"/>
  <c r="AC12" i="6"/>
  <c r="AC13" i="6"/>
  <c r="AC14" i="6"/>
  <c r="AC15" i="6"/>
  <c r="AC16" i="6"/>
  <c r="AC17" i="6"/>
  <c r="AC18" i="6"/>
  <c r="AC19" i="6"/>
  <c r="AC20" i="6"/>
  <c r="AC22" i="6"/>
  <c r="AC23" i="6"/>
  <c r="Q24" i="6"/>
  <c r="Q80" i="6" s="1"/>
  <c r="AC25" i="6"/>
  <c r="AC21" i="6"/>
  <c r="J24" i="6"/>
  <c r="J80" i="6" s="1"/>
  <c r="K25" i="6"/>
  <c r="O25" i="6" s="1"/>
  <c r="K21" i="6"/>
  <c r="N93" i="6"/>
  <c r="L93" i="6"/>
  <c r="G24" i="6"/>
  <c r="G80" i="6" s="1"/>
  <c r="D21" i="6"/>
  <c r="F21" i="6"/>
  <c r="H21" i="6"/>
  <c r="B21" i="6"/>
  <c r="A93" i="6"/>
  <c r="E93" i="6"/>
  <c r="C93" i="6"/>
  <c r="L79" i="13"/>
  <c r="N79" i="13"/>
  <c r="N78" i="13"/>
  <c r="J98" i="13"/>
  <c r="L78" i="13"/>
  <c r="N77" i="6"/>
  <c r="L77" i="6"/>
  <c r="A77" i="6"/>
  <c r="E77" i="6"/>
  <c r="C77" i="6"/>
  <c r="N73" i="6"/>
  <c r="J76" i="6"/>
  <c r="L73" i="6"/>
  <c r="N77" i="13"/>
  <c r="P72" i="14" s="1"/>
  <c r="L77" i="13"/>
  <c r="N72" i="14" s="1"/>
  <c r="AA87" i="6"/>
  <c r="AA90" i="6"/>
  <c r="AA91" i="6"/>
  <c r="AA86" i="6"/>
  <c r="AA92" i="6"/>
  <c r="AA88" i="6"/>
  <c r="AA76" i="6"/>
  <c r="N57" i="21"/>
  <c r="P57" i="21"/>
  <c r="O43" i="9"/>
  <c r="Q43" i="9"/>
  <c r="L72" i="6"/>
  <c r="N72" i="6"/>
  <c r="P41" i="10"/>
  <c r="N41" i="10"/>
  <c r="N40" i="11"/>
  <c r="P40" i="11"/>
  <c r="P39" i="12"/>
  <c r="N39" i="12"/>
  <c r="L76" i="13"/>
  <c r="N76" i="13"/>
  <c r="P75" i="5"/>
  <c r="N75" i="5"/>
  <c r="C71" i="6"/>
  <c r="E71" i="6"/>
  <c r="A71" i="6"/>
  <c r="J71" i="6"/>
  <c r="J74" i="6" s="1"/>
  <c r="AA71" i="6"/>
  <c r="AA74" i="6" s="1"/>
  <c r="AA78" i="6" s="1"/>
  <c r="J75" i="13"/>
  <c r="L61" i="22"/>
  <c r="L63" i="26"/>
  <c r="L68" i="26" s="1"/>
  <c r="L75" i="27"/>
  <c r="L82" i="27" s="1"/>
  <c r="N73" i="5"/>
  <c r="P73" i="5"/>
  <c r="A75" i="13"/>
  <c r="E75" i="13"/>
  <c r="C75" i="13"/>
  <c r="E75" i="5"/>
  <c r="C75" i="5"/>
  <c r="P71" i="27"/>
  <c r="N71" i="27"/>
  <c r="A71" i="27"/>
  <c r="F71" i="27"/>
  <c r="P75" i="22"/>
  <c r="F75" i="22"/>
  <c r="Z52" i="5"/>
  <c r="X52" i="5"/>
  <c r="Q26" i="17"/>
  <c r="Q53" i="15"/>
  <c r="Q49" i="15"/>
  <c r="Q43" i="15"/>
  <c r="Q40" i="15"/>
  <c r="Q38" i="15"/>
  <c r="Q32" i="15"/>
  <c r="O22" i="13"/>
  <c r="M30" i="13"/>
  <c r="M29" i="13"/>
  <c r="L17" i="13"/>
  <c r="N17" i="13"/>
  <c r="N24" i="13" s="1"/>
  <c r="N70" i="13" s="1"/>
  <c r="E17" i="13"/>
  <c r="E24" i="13" s="1"/>
  <c r="E70" i="13" s="1"/>
  <c r="A17" i="13"/>
  <c r="A24" i="13" s="1"/>
  <c r="A70" i="13" s="1"/>
  <c r="C17" i="13"/>
  <c r="Z39" i="5"/>
  <c r="Y39" i="5"/>
  <c r="X39" i="5"/>
  <c r="N21" i="12"/>
  <c r="P21" i="12"/>
  <c r="A21" i="12"/>
  <c r="F21" i="12"/>
  <c r="Z29" i="5"/>
  <c r="Y29" i="5"/>
  <c r="X29" i="5"/>
  <c r="AA85" i="6"/>
  <c r="P16" i="28"/>
  <c r="Q11" i="28"/>
  <c r="N16" i="28"/>
  <c r="O11" i="28"/>
  <c r="M15" i="28"/>
  <c r="M14" i="28"/>
  <c r="M11" i="28"/>
  <c r="M13" i="28"/>
  <c r="M12" i="28"/>
  <c r="F16" i="28"/>
  <c r="G11" i="28"/>
  <c r="J15" i="28"/>
  <c r="J13" i="28"/>
  <c r="J12" i="28"/>
  <c r="J14" i="28"/>
  <c r="J11" i="28"/>
  <c r="C16" i="28"/>
  <c r="D11" i="28"/>
  <c r="C85" i="22"/>
  <c r="D52" i="27"/>
  <c r="A85" i="22"/>
  <c r="B52" i="27"/>
  <c r="P89" i="22"/>
  <c r="Q51" i="27"/>
  <c r="C89" i="22"/>
  <c r="D51" i="27"/>
  <c r="A89" i="22"/>
  <c r="B51" i="27"/>
  <c r="F89" i="22"/>
  <c r="G51" i="27"/>
  <c r="P88" i="22"/>
  <c r="P90" i="22" s="1"/>
  <c r="N72" i="13" s="1"/>
  <c r="Q50" i="27"/>
  <c r="N88" i="22"/>
  <c r="N90" i="22" s="1"/>
  <c r="L72" i="13" s="1"/>
  <c r="O50" i="27"/>
  <c r="A88" i="22"/>
  <c r="A90" i="22" s="1"/>
  <c r="A72" i="13" s="1"/>
  <c r="B50" i="27"/>
  <c r="F88" i="22"/>
  <c r="F90" i="22" s="1"/>
  <c r="E72" i="13" s="1"/>
  <c r="G50" i="27"/>
  <c r="P84" i="22"/>
  <c r="P86" i="22" s="1"/>
  <c r="N67" i="6" s="1"/>
  <c r="Q46" i="27"/>
  <c r="N84" i="22"/>
  <c r="N86" i="22" s="1"/>
  <c r="L67" i="6" s="1"/>
  <c r="O46" i="27"/>
  <c r="F84" i="22"/>
  <c r="F86" i="22" s="1"/>
  <c r="E67" i="6" s="1"/>
  <c r="G46" i="27"/>
  <c r="H79" i="27"/>
  <c r="H81" i="27"/>
  <c r="P26" i="27"/>
  <c r="P69" i="27" s="1"/>
  <c r="Q24" i="27"/>
  <c r="N26" i="27"/>
  <c r="N69" i="27" s="1"/>
  <c r="O24" i="27"/>
  <c r="F26" i="27"/>
  <c r="F69" i="27" s="1"/>
  <c r="G24" i="27"/>
  <c r="P55" i="26"/>
  <c r="Q22" i="26"/>
  <c r="A19" i="26"/>
  <c r="A57" i="26" s="1"/>
  <c r="A59" i="26" s="1"/>
  <c r="B17" i="26"/>
  <c r="N35" i="25"/>
  <c r="N75" i="22" s="1"/>
  <c r="O15" i="25"/>
  <c r="A35" i="25"/>
  <c r="A75" i="22" s="1"/>
  <c r="B15" i="25"/>
  <c r="P12" i="25"/>
  <c r="P37" i="25" s="1"/>
  <c r="Q10" i="25"/>
  <c r="N12" i="25"/>
  <c r="N37" i="25" s="1"/>
  <c r="O10" i="25"/>
  <c r="F12" i="25"/>
  <c r="F37" i="25" s="1"/>
  <c r="G10" i="25"/>
  <c r="A12" i="25"/>
  <c r="A37" i="25" s="1"/>
  <c r="B10" i="25"/>
  <c r="E59" i="25"/>
  <c r="E58" i="25"/>
  <c r="F13" i="24"/>
  <c r="F49" i="24" s="1"/>
  <c r="G11" i="24"/>
  <c r="A49" i="23"/>
  <c r="B16" i="23"/>
  <c r="F13" i="23"/>
  <c r="F51" i="23" s="1"/>
  <c r="G11" i="23"/>
  <c r="P56" i="22"/>
  <c r="Q16" i="22"/>
  <c r="F56" i="22"/>
  <c r="G16" i="22"/>
  <c r="A56" i="22"/>
  <c r="B16" i="22"/>
  <c r="A13" i="22"/>
  <c r="B11" i="22"/>
  <c r="F13" i="22"/>
  <c r="G11" i="22"/>
  <c r="A22" i="21"/>
  <c r="B20" i="21"/>
  <c r="M25" i="21"/>
  <c r="M26" i="21"/>
  <c r="M27" i="21"/>
  <c r="M28" i="21"/>
  <c r="M29" i="21"/>
  <c r="M31" i="21"/>
  <c r="M35" i="21"/>
  <c r="M41" i="21"/>
  <c r="M47" i="21"/>
  <c r="M30" i="21"/>
  <c r="M12" i="21"/>
  <c r="L60" i="21"/>
  <c r="M15" i="21"/>
  <c r="M20" i="21"/>
  <c r="M21" i="21"/>
  <c r="P13" i="21"/>
  <c r="Q10" i="21"/>
  <c r="J20" i="21"/>
  <c r="J21" i="21"/>
  <c r="J28" i="21"/>
  <c r="I60" i="21"/>
  <c r="J15" i="21"/>
  <c r="J47" i="21"/>
  <c r="J41" i="21"/>
  <c r="J26" i="21"/>
  <c r="J35" i="21"/>
  <c r="J27" i="21"/>
  <c r="F13" i="21"/>
  <c r="G10" i="21"/>
  <c r="A13" i="21"/>
  <c r="B10" i="21"/>
  <c r="P29" i="20"/>
  <c r="P67" i="20" s="1"/>
  <c r="Q26" i="20"/>
  <c r="N29" i="20"/>
  <c r="N67" i="20" s="1"/>
  <c r="O26" i="20"/>
  <c r="A29" i="20"/>
  <c r="B26" i="20"/>
  <c r="A21" i="20"/>
  <c r="B19" i="20"/>
  <c r="P17" i="20"/>
  <c r="Q15" i="20"/>
  <c r="N17" i="20"/>
  <c r="O15" i="20"/>
  <c r="P13" i="20"/>
  <c r="P23" i="20" s="1"/>
  <c r="P69" i="20" s="1"/>
  <c r="Q11" i="20"/>
  <c r="A29" i="19"/>
  <c r="B26" i="19"/>
  <c r="P21" i="19"/>
  <c r="Q19" i="19"/>
  <c r="F21" i="19"/>
  <c r="G19" i="19"/>
  <c r="P17" i="19"/>
  <c r="Q15" i="19"/>
  <c r="N17" i="19"/>
  <c r="O15" i="19"/>
  <c r="A17" i="19"/>
  <c r="B15" i="19"/>
  <c r="F17" i="19"/>
  <c r="G15" i="19"/>
  <c r="A13" i="19"/>
  <c r="A23" i="19" s="1"/>
  <c r="A67" i="19" s="1"/>
  <c r="B11" i="19"/>
  <c r="F13" i="19"/>
  <c r="F23" i="19" s="1"/>
  <c r="F67" i="19" s="1"/>
  <c r="G11" i="19"/>
  <c r="P29" i="18"/>
  <c r="P65" i="18" s="1"/>
  <c r="Q26" i="18"/>
  <c r="N29" i="18"/>
  <c r="N65" i="18" s="1"/>
  <c r="O26" i="18"/>
  <c r="F29" i="18"/>
  <c r="F65" i="18" s="1"/>
  <c r="G26" i="18"/>
  <c r="A29" i="18"/>
  <c r="B26" i="18"/>
  <c r="F17" i="18"/>
  <c r="G15" i="18"/>
  <c r="A13" i="18"/>
  <c r="A23" i="18" s="1"/>
  <c r="A67" i="18" s="1"/>
  <c r="B11" i="18"/>
  <c r="F13" i="18"/>
  <c r="F23" i="18" s="1"/>
  <c r="F67" i="18" s="1"/>
  <c r="G11" i="18"/>
  <c r="F13" i="17"/>
  <c r="F22" i="17" s="1"/>
  <c r="F58" i="17" s="1"/>
  <c r="G11" i="17"/>
  <c r="P64" i="16"/>
  <c r="Q37" i="16"/>
  <c r="C64" i="16"/>
  <c r="D37" i="16"/>
  <c r="A64" i="16"/>
  <c r="B37" i="16"/>
  <c r="F64" i="16"/>
  <c r="G37" i="16"/>
  <c r="P21" i="16"/>
  <c r="Q19" i="16"/>
  <c r="N21" i="16"/>
  <c r="O19" i="16"/>
  <c r="A21" i="16"/>
  <c r="B19" i="16"/>
  <c r="F21" i="16"/>
  <c r="G19" i="16"/>
  <c r="P17" i="16"/>
  <c r="Q15" i="16"/>
  <c r="N17" i="16"/>
  <c r="O15" i="16"/>
  <c r="N13" i="16"/>
  <c r="N23" i="16" s="1"/>
  <c r="N68" i="16" s="1"/>
  <c r="O11" i="16"/>
  <c r="A13" i="16"/>
  <c r="A23" i="16" s="1"/>
  <c r="A68" i="16" s="1"/>
  <c r="B11" i="16"/>
  <c r="F13" i="16"/>
  <c r="F23" i="16" s="1"/>
  <c r="F68" i="16" s="1"/>
  <c r="G11" i="16"/>
  <c r="Q61" i="15"/>
  <c r="O61" i="15"/>
  <c r="Q56" i="15"/>
  <c r="O56" i="15"/>
  <c r="Q55" i="15"/>
  <c r="O55" i="15"/>
  <c r="Q51" i="15"/>
  <c r="O51" i="15"/>
  <c r="Q50" i="15"/>
  <c r="O50" i="15"/>
  <c r="Q42" i="15"/>
  <c r="O42" i="15"/>
  <c r="Q39" i="15"/>
  <c r="O39" i="15"/>
  <c r="Q37" i="15"/>
  <c r="O37" i="15"/>
  <c r="N64" i="14"/>
  <c r="O37" i="14"/>
  <c r="F64" i="14"/>
  <c r="G37" i="14"/>
  <c r="C64" i="14"/>
  <c r="D37" i="14"/>
  <c r="P29" i="14"/>
  <c r="P66" i="14" s="1"/>
  <c r="Q26" i="14"/>
  <c r="N29" i="14"/>
  <c r="N66" i="14" s="1"/>
  <c r="O26" i="14"/>
  <c r="A29" i="14"/>
  <c r="B26" i="14"/>
  <c r="F13" i="14"/>
  <c r="F23" i="14" s="1"/>
  <c r="F68" i="14" s="1"/>
  <c r="G11" i="14"/>
  <c r="A13" i="14"/>
  <c r="A23" i="14" s="1"/>
  <c r="A68" i="14" s="1"/>
  <c r="B11" i="14"/>
  <c r="N68" i="13"/>
  <c r="O39" i="13"/>
  <c r="A68" i="13"/>
  <c r="B39" i="13"/>
  <c r="E68" i="13"/>
  <c r="F39" i="13"/>
  <c r="N36" i="13"/>
  <c r="N69" i="13" s="1"/>
  <c r="O34" i="13"/>
  <c r="A36" i="13"/>
  <c r="A69" i="13" s="1"/>
  <c r="B34" i="13"/>
  <c r="E31" i="13"/>
  <c r="F27" i="13"/>
  <c r="N13" i="13"/>
  <c r="O11" i="13"/>
  <c r="A13" i="13"/>
  <c r="B11" i="13"/>
  <c r="E13" i="13"/>
  <c r="F11" i="13"/>
  <c r="M25" i="12"/>
  <c r="M11" i="12"/>
  <c r="M32" i="12"/>
  <c r="M24" i="12"/>
  <c r="M31" i="12"/>
  <c r="M10" i="12"/>
  <c r="M30" i="12"/>
  <c r="M20" i="12"/>
  <c r="M29" i="12"/>
  <c r="L43" i="12"/>
  <c r="M28" i="12"/>
  <c r="M19" i="12"/>
  <c r="M27" i="12"/>
  <c r="M14" i="12"/>
  <c r="M26" i="12"/>
  <c r="L41" i="12"/>
  <c r="N12" i="12"/>
  <c r="O10" i="12"/>
  <c r="J26" i="12"/>
  <c r="J32" i="12"/>
  <c r="J31" i="12"/>
  <c r="J30" i="12"/>
  <c r="J29" i="12"/>
  <c r="J28" i="12"/>
  <c r="J27" i="12"/>
  <c r="J19" i="12"/>
  <c r="J25" i="12"/>
  <c r="J24" i="12"/>
  <c r="J14" i="12"/>
  <c r="I43" i="12"/>
  <c r="I41" i="12"/>
  <c r="J11" i="12"/>
  <c r="J20" i="12"/>
  <c r="M33" i="11"/>
  <c r="M31" i="11"/>
  <c r="M27" i="11"/>
  <c r="M18" i="11"/>
  <c r="M17" i="11"/>
  <c r="M13" i="11"/>
  <c r="M11" i="11"/>
  <c r="F14" i="11"/>
  <c r="G10" i="11"/>
  <c r="A24" i="9"/>
  <c r="B20" i="9"/>
  <c r="G24" i="9"/>
  <c r="H20" i="9"/>
  <c r="N16" i="9"/>
  <c r="N15" i="9"/>
  <c r="N12" i="9"/>
  <c r="N11" i="9"/>
  <c r="Q17" i="9"/>
  <c r="R10" i="9"/>
  <c r="A17" i="9"/>
  <c r="B10" i="9"/>
  <c r="K16" i="9"/>
  <c r="K15" i="9"/>
  <c r="K12" i="9"/>
  <c r="K11" i="9"/>
  <c r="A41" i="8"/>
  <c r="B15" i="8"/>
  <c r="C41" i="8"/>
  <c r="D15" i="8"/>
  <c r="F41" i="8"/>
  <c r="G15" i="8"/>
  <c r="C40" i="11"/>
  <c r="E41" i="11"/>
  <c r="C43" i="9"/>
  <c r="E45" i="9"/>
  <c r="E44" i="9"/>
  <c r="C39" i="12"/>
  <c r="E40" i="12"/>
  <c r="C57" i="21"/>
  <c r="E58" i="21"/>
  <c r="C76" i="13"/>
  <c r="Z102" i="13"/>
  <c r="C33" i="6"/>
  <c r="C64" i="6" s="1"/>
  <c r="D31" i="6"/>
  <c r="E33" i="6"/>
  <c r="E64" i="6" s="1"/>
  <c r="F31" i="6"/>
  <c r="AH16" i="6"/>
  <c r="AH17" i="6"/>
  <c r="AH27" i="6"/>
  <c r="AH13" i="6"/>
  <c r="AH20" i="6"/>
  <c r="AH12" i="6"/>
  <c r="AH11" i="6"/>
  <c r="AH14" i="6"/>
  <c r="AH19" i="6"/>
  <c r="AH18" i="6"/>
  <c r="AH15" i="6"/>
  <c r="AH10" i="6"/>
  <c r="AG27" i="6"/>
  <c r="AG19" i="6"/>
  <c r="AG18" i="6"/>
  <c r="AG17" i="6"/>
  <c r="AG16" i="6"/>
  <c r="AG15" i="6"/>
  <c r="AG14" i="6"/>
  <c r="AG13" i="6"/>
  <c r="AG12" i="6"/>
  <c r="AG11" i="6"/>
  <c r="AG23" i="6"/>
  <c r="AG22" i="6"/>
  <c r="AG20" i="6"/>
  <c r="AG10" i="6"/>
  <c r="AD27" i="6"/>
  <c r="AD10" i="6"/>
  <c r="K14" i="6"/>
  <c r="K27" i="6"/>
  <c r="J100" i="6"/>
  <c r="K17" i="6"/>
  <c r="K20" i="6"/>
  <c r="K13" i="6"/>
  <c r="K10" i="6"/>
  <c r="K19" i="6"/>
  <c r="K16" i="6"/>
  <c r="J99" i="6"/>
  <c r="J96" i="6"/>
  <c r="K18" i="6"/>
  <c r="K23" i="6"/>
  <c r="J101" i="6"/>
  <c r="J98" i="6"/>
  <c r="K15" i="6"/>
  <c r="J95" i="6"/>
  <c r="K12" i="6"/>
  <c r="J94" i="6"/>
  <c r="K11" i="6"/>
  <c r="J97" i="6"/>
  <c r="G101" i="6"/>
  <c r="H20" i="6"/>
  <c r="H17" i="6"/>
  <c r="H13" i="6"/>
  <c r="G99" i="6"/>
  <c r="H16" i="6"/>
  <c r="G95" i="6"/>
  <c r="H15" i="6"/>
  <c r="G98" i="6"/>
  <c r="H11" i="6"/>
  <c r="H19" i="6"/>
  <c r="G97" i="6"/>
  <c r="H14" i="6"/>
  <c r="G94" i="6"/>
  <c r="G96" i="6"/>
  <c r="H27" i="6"/>
  <c r="G100" i="6"/>
  <c r="H18" i="6"/>
  <c r="H23" i="6"/>
  <c r="H12" i="6"/>
  <c r="A21" i="6"/>
  <c r="B10" i="6"/>
  <c r="C21" i="6"/>
  <c r="D10" i="6"/>
  <c r="AA89" i="6"/>
  <c r="AA84" i="6"/>
  <c r="AA75" i="6"/>
  <c r="J90" i="6"/>
  <c r="J88" i="6"/>
  <c r="J91" i="6"/>
  <c r="J92" i="6"/>
  <c r="J87" i="6"/>
  <c r="J86" i="6"/>
  <c r="J89" i="6"/>
  <c r="G13" i="32" l="1"/>
  <c r="E15" i="32"/>
  <c r="G68" i="32"/>
  <c r="G35" i="32"/>
  <c r="E37" i="32"/>
  <c r="G37" i="32" s="1"/>
  <c r="G86" i="32"/>
  <c r="E88" i="32"/>
  <c r="N82" i="27"/>
  <c r="P82" i="27"/>
  <c r="A82" i="27"/>
  <c r="C82" i="27"/>
  <c r="F82" i="27"/>
  <c r="V71" i="27"/>
  <c r="V83" i="27"/>
  <c r="V84" i="27"/>
  <c r="U71" i="27"/>
  <c r="U83" i="27"/>
  <c r="U84" i="27"/>
  <c r="T71" i="27"/>
  <c r="T83" i="27"/>
  <c r="T84" i="27"/>
  <c r="S71" i="27"/>
  <c r="S83" i="27"/>
  <c r="S84" i="27"/>
  <c r="O69" i="27"/>
  <c r="Q69" i="27"/>
  <c r="L71" i="27"/>
  <c r="M69" i="27" s="1"/>
  <c r="L83" i="27"/>
  <c r="L84" i="27"/>
  <c r="I71" i="27"/>
  <c r="J69" i="27" s="1"/>
  <c r="I83" i="27"/>
  <c r="I84" i="27"/>
  <c r="B69" i="27"/>
  <c r="C69" i="27"/>
  <c r="D69" i="27" s="1"/>
  <c r="G69" i="27"/>
  <c r="Q26" i="4"/>
  <c r="E77" i="27"/>
  <c r="E79" i="27"/>
  <c r="E81" i="27"/>
  <c r="E86" i="27" s="1"/>
  <c r="K66" i="6"/>
  <c r="O66" i="6"/>
  <c r="M53" i="21"/>
  <c r="O53" i="21"/>
  <c r="H66" i="6"/>
  <c r="B66" i="6"/>
  <c r="F66" i="6"/>
  <c r="F71" i="13"/>
  <c r="H71" i="13"/>
  <c r="B71" i="13"/>
  <c r="J53" i="21"/>
  <c r="B53" i="21"/>
  <c r="G53" i="21"/>
  <c r="M10" i="27"/>
  <c r="M11" i="27"/>
  <c r="M19" i="27"/>
  <c r="M21" i="27"/>
  <c r="O21" i="27"/>
  <c r="Q21" i="27"/>
  <c r="L77" i="27"/>
  <c r="L78" i="27"/>
  <c r="M12" i="27"/>
  <c r="M13" i="27"/>
  <c r="M17" i="27"/>
  <c r="M18" i="27"/>
  <c r="P113" i="5"/>
  <c r="N113" i="5"/>
  <c r="L96" i="5"/>
  <c r="J10" i="27"/>
  <c r="J11" i="27"/>
  <c r="J19" i="27"/>
  <c r="J21" i="27"/>
  <c r="I77" i="27"/>
  <c r="I78" i="27"/>
  <c r="N25" i="4"/>
  <c r="J12" i="27"/>
  <c r="J13" i="27"/>
  <c r="J17" i="27"/>
  <c r="J18" i="27"/>
  <c r="B21" i="27"/>
  <c r="C21" i="27"/>
  <c r="C93" i="22" s="1"/>
  <c r="D21" i="27"/>
  <c r="G21" i="27"/>
  <c r="C113" i="5"/>
  <c r="E113" i="5"/>
  <c r="A96" i="5"/>
  <c r="N68" i="26"/>
  <c r="P68" i="26"/>
  <c r="A68" i="26"/>
  <c r="C68" i="26"/>
  <c r="F68" i="26"/>
  <c r="V65" i="26"/>
  <c r="V67" i="26"/>
  <c r="V49" i="5"/>
  <c r="V95" i="5" s="1"/>
  <c r="U65" i="26"/>
  <c r="U67" i="26"/>
  <c r="U49" i="5"/>
  <c r="U95" i="5" s="1"/>
  <c r="T65" i="26"/>
  <c r="T67" i="26"/>
  <c r="T49" i="5"/>
  <c r="T95" i="5" s="1"/>
  <c r="S67" i="26"/>
  <c r="S65" i="26"/>
  <c r="S49" i="5"/>
  <c r="S95" i="5" s="1"/>
  <c r="O57" i="26"/>
  <c r="Q57" i="26"/>
  <c r="L59" i="26"/>
  <c r="M57" i="26" s="1"/>
  <c r="I59" i="26"/>
  <c r="J57" i="26" s="1"/>
  <c r="B57" i="26"/>
  <c r="C57" i="26"/>
  <c r="D57" i="26"/>
  <c r="G57" i="26"/>
  <c r="Q24" i="4"/>
  <c r="E65" i="26"/>
  <c r="E67" i="26"/>
  <c r="E70" i="26"/>
  <c r="V58" i="25"/>
  <c r="V59" i="25"/>
  <c r="V48" i="5"/>
  <c r="U58" i="25"/>
  <c r="U59" i="25"/>
  <c r="U48" i="5"/>
  <c r="T59" i="25"/>
  <c r="T58" i="25"/>
  <c r="T48" i="5"/>
  <c r="S58" i="25"/>
  <c r="S59" i="25"/>
  <c r="S48" i="5"/>
  <c r="M16" i="25"/>
  <c r="M17" i="25"/>
  <c r="M19" i="25"/>
  <c r="M20" i="25"/>
  <c r="M22" i="25"/>
  <c r="M23" i="25"/>
  <c r="M25" i="25"/>
  <c r="M26" i="25"/>
  <c r="M29" i="25"/>
  <c r="M30" i="25"/>
  <c r="M32" i="25"/>
  <c r="M10" i="25"/>
  <c r="L58" i="25"/>
  <c r="M11" i="25"/>
  <c r="M15" i="25"/>
  <c r="M18" i="25"/>
  <c r="M21" i="25"/>
  <c r="M24" i="25"/>
  <c r="M27" i="25"/>
  <c r="M28" i="25"/>
  <c r="M31" i="25"/>
  <c r="M33" i="25"/>
  <c r="M34" i="25"/>
  <c r="M37" i="25"/>
  <c r="O37" i="25"/>
  <c r="Q37" i="25"/>
  <c r="L48" i="5"/>
  <c r="J11" i="25"/>
  <c r="J16" i="25"/>
  <c r="J17" i="25"/>
  <c r="J19" i="25"/>
  <c r="J21" i="25"/>
  <c r="J22" i="25"/>
  <c r="J23" i="25"/>
  <c r="J25" i="25"/>
  <c r="J27" i="25"/>
  <c r="J29" i="25"/>
  <c r="J34" i="25"/>
  <c r="J10" i="25"/>
  <c r="I58" i="25"/>
  <c r="J15" i="25"/>
  <c r="J18" i="25"/>
  <c r="J20" i="25"/>
  <c r="J24" i="25"/>
  <c r="J26" i="25"/>
  <c r="J28" i="25"/>
  <c r="J30" i="25"/>
  <c r="J31" i="25"/>
  <c r="J32" i="25"/>
  <c r="J33" i="25"/>
  <c r="J37" i="25"/>
  <c r="A48" i="5"/>
  <c r="B37" i="25"/>
  <c r="C37" i="25"/>
  <c r="D37" i="25"/>
  <c r="G37" i="25"/>
  <c r="Q23" i="4"/>
  <c r="M11" i="24"/>
  <c r="M17" i="24"/>
  <c r="M18" i="24"/>
  <c r="M21" i="24"/>
  <c r="M22" i="24"/>
  <c r="M23" i="24"/>
  <c r="M25" i="24"/>
  <c r="M28" i="24"/>
  <c r="M29" i="24"/>
  <c r="M32" i="24"/>
  <c r="M37" i="24"/>
  <c r="M38" i="24"/>
  <c r="M41" i="24"/>
  <c r="M42" i="24"/>
  <c r="M12" i="24"/>
  <c r="M16" i="24"/>
  <c r="M19" i="24"/>
  <c r="M20" i="24"/>
  <c r="M24" i="24"/>
  <c r="M26" i="24"/>
  <c r="M27" i="24"/>
  <c r="M33" i="24"/>
  <c r="M34" i="24"/>
  <c r="M35" i="24"/>
  <c r="M36" i="24"/>
  <c r="M43" i="24"/>
  <c r="M44" i="24"/>
  <c r="M45" i="24"/>
  <c r="M46" i="24"/>
  <c r="M49" i="24"/>
  <c r="O49" i="24"/>
  <c r="Q49" i="24"/>
  <c r="M30" i="24"/>
  <c r="M31" i="24"/>
  <c r="M39" i="24"/>
  <c r="M40" i="24"/>
  <c r="J12" i="24"/>
  <c r="J16" i="24"/>
  <c r="J17" i="24"/>
  <c r="J18" i="24"/>
  <c r="J21" i="24"/>
  <c r="J22" i="24"/>
  <c r="J23" i="24"/>
  <c r="J25" i="24"/>
  <c r="J26" i="24"/>
  <c r="J27" i="24"/>
  <c r="J28" i="24"/>
  <c r="J34" i="24"/>
  <c r="J43" i="24"/>
  <c r="J45" i="24"/>
  <c r="J11" i="24"/>
  <c r="J19" i="24"/>
  <c r="J20" i="24"/>
  <c r="J24" i="24"/>
  <c r="J29" i="24"/>
  <c r="J32" i="24"/>
  <c r="J33" i="24"/>
  <c r="J35" i="24"/>
  <c r="J36" i="24"/>
  <c r="J37" i="24"/>
  <c r="J38" i="24"/>
  <c r="J41" i="24"/>
  <c r="J42" i="24"/>
  <c r="J44" i="24"/>
  <c r="J46" i="24"/>
  <c r="J49" i="24"/>
  <c r="J30" i="24"/>
  <c r="J31" i="24"/>
  <c r="J39" i="24"/>
  <c r="J40" i="24"/>
  <c r="B49" i="24"/>
  <c r="C49" i="24"/>
  <c r="D49" i="24"/>
  <c r="G49" i="24"/>
  <c r="M30" i="23"/>
  <c r="M31" i="23"/>
  <c r="M32" i="23"/>
  <c r="M33" i="23"/>
  <c r="M43" i="23"/>
  <c r="M46" i="23"/>
  <c r="M47" i="23"/>
  <c r="M11" i="23"/>
  <c r="M12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4" i="23"/>
  <c r="M35" i="23"/>
  <c r="M36" i="23"/>
  <c r="M37" i="23"/>
  <c r="M42" i="23"/>
  <c r="M44" i="23"/>
  <c r="M48" i="23"/>
  <c r="M51" i="23"/>
  <c r="O51" i="23"/>
  <c r="Q51" i="23"/>
  <c r="M38" i="23"/>
  <c r="M39" i="23"/>
  <c r="M40" i="23"/>
  <c r="M41" i="23"/>
  <c r="M45" i="23"/>
  <c r="J32" i="23"/>
  <c r="J33" i="23"/>
  <c r="J35" i="23"/>
  <c r="J36" i="23"/>
  <c r="J37" i="23"/>
  <c r="J44" i="23"/>
  <c r="J46" i="23"/>
  <c r="J47" i="23"/>
  <c r="J11" i="23"/>
  <c r="J12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4" i="23"/>
  <c r="J42" i="23"/>
  <c r="J43" i="23"/>
  <c r="J48" i="23"/>
  <c r="J51" i="23"/>
  <c r="J38" i="23"/>
  <c r="J39" i="23"/>
  <c r="J40" i="23"/>
  <c r="J41" i="23"/>
  <c r="J45" i="23"/>
  <c r="B51" i="23"/>
  <c r="C51" i="23"/>
  <c r="D51" i="23" s="1"/>
  <c r="G51" i="23"/>
  <c r="N67" i="22"/>
  <c r="W166" i="5" s="1"/>
  <c r="P67" i="22"/>
  <c r="X166" i="5" s="1"/>
  <c r="V166" i="5"/>
  <c r="S166" i="5"/>
  <c r="A67" i="22"/>
  <c r="U166" i="5" s="1"/>
  <c r="C67" i="22"/>
  <c r="F67" i="22"/>
  <c r="T166" i="5" s="1"/>
  <c r="N27" i="4"/>
  <c r="V63" i="22"/>
  <c r="V66" i="22"/>
  <c r="V65" i="22"/>
  <c r="V47" i="5"/>
  <c r="U63" i="22"/>
  <c r="U66" i="22"/>
  <c r="U65" i="22"/>
  <c r="U47" i="5"/>
  <c r="T63" i="22"/>
  <c r="T66" i="22"/>
  <c r="T65" i="22"/>
  <c r="T47" i="5"/>
  <c r="S63" i="22"/>
  <c r="S66" i="22"/>
  <c r="S65" i="22"/>
  <c r="S47" i="5"/>
  <c r="L63" i="22"/>
  <c r="M11" i="22"/>
  <c r="M12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36" i="22"/>
  <c r="M37" i="22"/>
  <c r="M38" i="22"/>
  <c r="M39" i="22"/>
  <c r="M40" i="22"/>
  <c r="M41" i="22"/>
  <c r="M42" i="22"/>
  <c r="L65" i="22"/>
  <c r="M43" i="22"/>
  <c r="M44" i="22"/>
  <c r="M45" i="22"/>
  <c r="M46" i="22"/>
  <c r="M47" i="22"/>
  <c r="M48" i="22"/>
  <c r="M49" i="22"/>
  <c r="M50" i="22"/>
  <c r="M51" i="22"/>
  <c r="M52" i="22"/>
  <c r="M53" i="22"/>
  <c r="M54" i="22"/>
  <c r="M55" i="22"/>
  <c r="M58" i="22"/>
  <c r="O58" i="22"/>
  <c r="Q58" i="22"/>
  <c r="L47" i="5"/>
  <c r="Q22" i="4"/>
  <c r="K27" i="4"/>
  <c r="I63" i="22"/>
  <c r="J11" i="22"/>
  <c r="J12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J40" i="22"/>
  <c r="J41" i="22"/>
  <c r="J42" i="22"/>
  <c r="I65" i="22"/>
  <c r="J43" i="22"/>
  <c r="J44" i="22"/>
  <c r="J45" i="22"/>
  <c r="J46" i="22"/>
  <c r="J47" i="22"/>
  <c r="J48" i="22"/>
  <c r="J49" i="22"/>
  <c r="J50" i="22"/>
  <c r="J51" i="22"/>
  <c r="J52" i="22"/>
  <c r="J53" i="22"/>
  <c r="J54" i="22"/>
  <c r="J55" i="22"/>
  <c r="J58" i="22"/>
  <c r="A47" i="5"/>
  <c r="C58" i="22"/>
  <c r="D58" i="22"/>
  <c r="N63" i="21"/>
  <c r="W158" i="5" s="1"/>
  <c r="P63" i="21"/>
  <c r="X158" i="5" s="1"/>
  <c r="V158" i="5"/>
  <c r="S158" i="5"/>
  <c r="A63" i="21"/>
  <c r="U158" i="5" s="1"/>
  <c r="C63" i="21"/>
  <c r="F63" i="21"/>
  <c r="T158" i="5" s="1"/>
  <c r="N62" i="21"/>
  <c r="W157" i="5" s="1"/>
  <c r="P62" i="21"/>
  <c r="X157" i="5" s="1"/>
  <c r="V157" i="5"/>
  <c r="S157" i="5"/>
  <c r="A62" i="21"/>
  <c r="U157" i="5" s="1"/>
  <c r="C62" i="21"/>
  <c r="F62" i="21"/>
  <c r="T157" i="5" s="1"/>
  <c r="M17" i="21"/>
  <c r="O17" i="21"/>
  <c r="L61" i="21"/>
  <c r="M51" i="21"/>
  <c r="O51" i="21"/>
  <c r="L54" i="21"/>
  <c r="L64" i="21"/>
  <c r="N58" i="21"/>
  <c r="W155" i="5" s="1"/>
  <c r="P58" i="21"/>
  <c r="X155" i="5" s="1"/>
  <c r="V155" i="5"/>
  <c r="N59" i="21"/>
  <c r="P59" i="21"/>
  <c r="J17" i="21"/>
  <c r="I61" i="21"/>
  <c r="C17" i="21"/>
  <c r="D17" i="21"/>
  <c r="J51" i="21"/>
  <c r="I54" i="21"/>
  <c r="I64" i="21"/>
  <c r="C51" i="21"/>
  <c r="D51" i="21"/>
  <c r="S155" i="5"/>
  <c r="A58" i="21"/>
  <c r="U155" i="5" s="1"/>
  <c r="C58" i="21"/>
  <c r="F58" i="21"/>
  <c r="T155" i="5" s="1"/>
  <c r="A59" i="21"/>
  <c r="C59" i="21"/>
  <c r="F59" i="21"/>
  <c r="I15" i="4"/>
  <c r="Q15" i="4"/>
  <c r="R15" i="4" s="1"/>
  <c r="M67" i="20"/>
  <c r="O67" i="20"/>
  <c r="Q67" i="20"/>
  <c r="J67" i="20"/>
  <c r="B67" i="20"/>
  <c r="D67" i="20"/>
  <c r="G67" i="20"/>
  <c r="AM70" i="13"/>
  <c r="AN70" i="13" s="1"/>
  <c r="AK70" i="13"/>
  <c r="M11" i="20"/>
  <c r="M15" i="20"/>
  <c r="M19" i="20"/>
  <c r="M39" i="20"/>
  <c r="M40" i="20"/>
  <c r="M41" i="20"/>
  <c r="M42" i="20"/>
  <c r="M50" i="20"/>
  <c r="M51" i="20"/>
  <c r="M52" i="20"/>
  <c r="M56" i="20"/>
  <c r="M57" i="20"/>
  <c r="M59" i="20"/>
  <c r="M60" i="20"/>
  <c r="M61" i="20"/>
  <c r="M63" i="20"/>
  <c r="M23" i="20"/>
  <c r="O23" i="20"/>
  <c r="Q23" i="20"/>
  <c r="L69" i="20"/>
  <c r="J11" i="20"/>
  <c r="J19" i="20"/>
  <c r="J39" i="20"/>
  <c r="J40" i="20"/>
  <c r="J41" i="20"/>
  <c r="J42" i="20"/>
  <c r="J56" i="20"/>
  <c r="J57" i="20"/>
  <c r="J60" i="20"/>
  <c r="J61" i="20"/>
  <c r="J63" i="20"/>
  <c r="J23" i="20"/>
  <c r="I69" i="20"/>
  <c r="AJ45" i="13"/>
  <c r="B23" i="20"/>
  <c r="C23" i="20"/>
  <c r="C69" i="20" s="1"/>
  <c r="D23" i="20"/>
  <c r="G23" i="20"/>
  <c r="AM60" i="13"/>
  <c r="AN60" i="13" s="1"/>
  <c r="AK60" i="13"/>
  <c r="M65" i="19"/>
  <c r="O65" i="19"/>
  <c r="Q65" i="19"/>
  <c r="J65" i="19"/>
  <c r="B65" i="19"/>
  <c r="D65" i="19"/>
  <c r="G65" i="19"/>
  <c r="AM69" i="13"/>
  <c r="AN69" i="13" s="1"/>
  <c r="AK69" i="13"/>
  <c r="M11" i="19"/>
  <c r="M12" i="19"/>
  <c r="M15" i="19"/>
  <c r="M16" i="19"/>
  <c r="M19" i="19"/>
  <c r="M20" i="19"/>
  <c r="M32" i="19"/>
  <c r="M33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56" i="19"/>
  <c r="M57" i="19"/>
  <c r="M58" i="19"/>
  <c r="M59" i="19"/>
  <c r="M60" i="19"/>
  <c r="M61" i="19"/>
  <c r="M62" i="19"/>
  <c r="M23" i="19"/>
  <c r="O23" i="19"/>
  <c r="Q23" i="19"/>
  <c r="L67" i="19"/>
  <c r="J11" i="19"/>
  <c r="J15" i="19"/>
  <c r="J19" i="19"/>
  <c r="J23" i="19"/>
  <c r="I67" i="19"/>
  <c r="AJ43" i="13"/>
  <c r="B23" i="19"/>
  <c r="C23" i="19"/>
  <c r="C67" i="19" s="1"/>
  <c r="D23" i="19"/>
  <c r="G23" i="19"/>
  <c r="AM58" i="13"/>
  <c r="AN58" i="13" s="1"/>
  <c r="AK58" i="13"/>
  <c r="M65" i="18"/>
  <c r="O65" i="18"/>
  <c r="Q65" i="18"/>
  <c r="J65" i="18"/>
  <c r="B65" i="18"/>
  <c r="D65" i="18"/>
  <c r="G65" i="18"/>
  <c r="AM72" i="13"/>
  <c r="AN72" i="13" s="1"/>
  <c r="AK72" i="13"/>
  <c r="M11" i="18"/>
  <c r="M12" i="18"/>
  <c r="M15" i="18"/>
  <c r="M16" i="18"/>
  <c r="M19" i="18"/>
  <c r="M20" i="18"/>
  <c r="M32" i="18"/>
  <c r="M33" i="18"/>
  <c r="M37" i="18"/>
  <c r="M38" i="18"/>
  <c r="M39" i="18"/>
  <c r="M40" i="18"/>
  <c r="M41" i="18"/>
  <c r="M42" i="18"/>
  <c r="M43" i="18"/>
  <c r="M44" i="18"/>
  <c r="M45" i="18"/>
  <c r="M46" i="18"/>
  <c r="M47" i="18"/>
  <c r="M48" i="18"/>
  <c r="M49" i="18"/>
  <c r="M50" i="18"/>
  <c r="M51" i="18"/>
  <c r="M52" i="18"/>
  <c r="M53" i="18"/>
  <c r="M54" i="18"/>
  <c r="M55" i="18"/>
  <c r="M56" i="18"/>
  <c r="M57" i="18"/>
  <c r="M58" i="18"/>
  <c r="M59" i="18"/>
  <c r="M60" i="18"/>
  <c r="M61" i="18"/>
  <c r="M62" i="18"/>
  <c r="M23" i="18"/>
  <c r="O23" i="18"/>
  <c r="Q23" i="18"/>
  <c r="L67" i="18"/>
  <c r="J11" i="18"/>
  <c r="J15" i="18"/>
  <c r="J55" i="18"/>
  <c r="J61" i="18"/>
  <c r="J23" i="18"/>
  <c r="I67" i="18"/>
  <c r="AJ47" i="13"/>
  <c r="B23" i="18"/>
  <c r="C23" i="18"/>
  <c r="C67" i="18" s="1"/>
  <c r="D23" i="18"/>
  <c r="G23" i="18"/>
  <c r="AM62" i="13"/>
  <c r="AN62" i="13" s="1"/>
  <c r="AK62" i="13"/>
  <c r="M56" i="17"/>
  <c r="O56" i="17"/>
  <c r="J56" i="17"/>
  <c r="B56" i="17"/>
  <c r="D56" i="17"/>
  <c r="G56" i="17"/>
  <c r="AM73" i="13"/>
  <c r="AN73" i="13" s="1"/>
  <c r="AK73" i="13"/>
  <c r="M11" i="17"/>
  <c r="M15" i="17"/>
  <c r="M22" i="17"/>
  <c r="L58" i="17"/>
  <c r="Q13" i="17"/>
  <c r="N22" i="17"/>
  <c r="O22" i="17" s="1"/>
  <c r="J11" i="17"/>
  <c r="J15" i="17"/>
  <c r="J22" i="17"/>
  <c r="I58" i="17"/>
  <c r="AJ48" i="13"/>
  <c r="B22" i="17"/>
  <c r="C22" i="17"/>
  <c r="C58" i="17" s="1"/>
  <c r="D22" i="17"/>
  <c r="G22" i="17"/>
  <c r="AM63" i="13"/>
  <c r="AN63" i="13" s="1"/>
  <c r="AK63" i="13"/>
  <c r="AL75" i="13"/>
  <c r="M66" i="16"/>
  <c r="O66" i="16"/>
  <c r="Q66" i="16"/>
  <c r="J66" i="16"/>
  <c r="B66" i="16"/>
  <c r="D66" i="16"/>
  <c r="G66" i="16"/>
  <c r="AL50" i="13"/>
  <c r="AK68" i="13"/>
  <c r="M11" i="16"/>
  <c r="M12" i="16"/>
  <c r="M15" i="16"/>
  <c r="M16" i="16"/>
  <c r="M19" i="16"/>
  <c r="M20" i="16"/>
  <c r="M32" i="16"/>
  <c r="M33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M23" i="16"/>
  <c r="O23" i="16"/>
  <c r="Q23" i="16"/>
  <c r="L68" i="16"/>
  <c r="J11" i="16"/>
  <c r="J12" i="16"/>
  <c r="J15" i="16"/>
  <c r="J16" i="16"/>
  <c r="J19" i="16"/>
  <c r="J37" i="16"/>
  <c r="J38" i="16"/>
  <c r="J39" i="16"/>
  <c r="J40" i="16"/>
  <c r="J41" i="16"/>
  <c r="J42" i="16"/>
  <c r="J43" i="16"/>
  <c r="J46" i="16"/>
  <c r="J47" i="16"/>
  <c r="J53" i="16"/>
  <c r="J54" i="16"/>
  <c r="J55" i="16"/>
  <c r="J57" i="16"/>
  <c r="J60" i="16"/>
  <c r="C23" i="16"/>
  <c r="C68" i="16" s="1"/>
  <c r="J23" i="16"/>
  <c r="I68" i="16"/>
  <c r="AJ42" i="13"/>
  <c r="AM42" i="13" s="1"/>
  <c r="B23" i="16"/>
  <c r="D23" i="16"/>
  <c r="G23" i="16"/>
  <c r="AK57" i="13"/>
  <c r="AJ64" i="13"/>
  <c r="L66" i="15"/>
  <c r="M64" i="15" s="1"/>
  <c r="Q33" i="15"/>
  <c r="N64" i="15"/>
  <c r="O64" i="15" s="1"/>
  <c r="I66" i="15"/>
  <c r="J64" i="15" s="1"/>
  <c r="B64" i="15"/>
  <c r="D64" i="15"/>
  <c r="G64" i="15"/>
  <c r="O66" i="14"/>
  <c r="Q66" i="14"/>
  <c r="M66" i="14"/>
  <c r="P73" i="14"/>
  <c r="N82" i="13" s="1"/>
  <c r="J82" i="13"/>
  <c r="N73" i="14"/>
  <c r="L82" i="13" s="1"/>
  <c r="G82" i="13"/>
  <c r="C73" i="14"/>
  <c r="C82" i="13" s="1"/>
  <c r="F73" i="14"/>
  <c r="E82" i="13" s="1"/>
  <c r="A73" i="14"/>
  <c r="A82" i="13" s="1"/>
  <c r="J66" i="14"/>
  <c r="G66" i="14"/>
  <c r="B66" i="14"/>
  <c r="D66" i="14"/>
  <c r="M11" i="14"/>
  <c r="M12" i="14"/>
  <c r="M15" i="14"/>
  <c r="M16" i="14"/>
  <c r="M19" i="14"/>
  <c r="M20" i="14"/>
  <c r="M26" i="14"/>
  <c r="M27" i="14"/>
  <c r="M28" i="14"/>
  <c r="M32" i="14"/>
  <c r="M33" i="14"/>
  <c r="M37" i="14"/>
  <c r="M38" i="14"/>
  <c r="M39" i="14"/>
  <c r="M40" i="14"/>
  <c r="M41" i="14"/>
  <c r="M42" i="14"/>
  <c r="M43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O23" i="14"/>
  <c r="Q23" i="14"/>
  <c r="M44" i="14"/>
  <c r="L68" i="14"/>
  <c r="M23" i="14"/>
  <c r="J11" i="14"/>
  <c r="J32" i="14"/>
  <c r="J33" i="14"/>
  <c r="J37" i="14"/>
  <c r="J38" i="14"/>
  <c r="J39" i="14"/>
  <c r="J40" i="14"/>
  <c r="J41" i="14"/>
  <c r="J42" i="14"/>
  <c r="J55" i="14"/>
  <c r="J56" i="14"/>
  <c r="J57" i="14"/>
  <c r="J58" i="14"/>
  <c r="J23" i="14"/>
  <c r="I68" i="14"/>
  <c r="B23" i="14"/>
  <c r="AJ46" i="13"/>
  <c r="C23" i="14"/>
  <c r="G23" i="14"/>
  <c r="AM61" i="13"/>
  <c r="AN61" i="13" s="1"/>
  <c r="AK61" i="13"/>
  <c r="AH61" i="13"/>
  <c r="L92" i="13"/>
  <c r="N92" i="13"/>
  <c r="N33" i="5"/>
  <c r="P33" i="5"/>
  <c r="C92" i="13"/>
  <c r="E92" i="13"/>
  <c r="A92" i="13"/>
  <c r="E33" i="5"/>
  <c r="C33" i="5"/>
  <c r="AA70" i="13"/>
  <c r="AA88" i="13"/>
  <c r="Z70" i="13"/>
  <c r="Z88" i="13"/>
  <c r="T88" i="13"/>
  <c r="O69" i="13"/>
  <c r="S88" i="13"/>
  <c r="M69" i="13"/>
  <c r="L101" i="13"/>
  <c r="W150" i="5" s="1"/>
  <c r="N101" i="13"/>
  <c r="X150" i="5" s="1"/>
  <c r="V150" i="5"/>
  <c r="P27" i="5"/>
  <c r="N27" i="5"/>
  <c r="J88" i="13"/>
  <c r="K69" i="13"/>
  <c r="G88" i="13"/>
  <c r="D69" i="13"/>
  <c r="H69" i="13"/>
  <c r="B69" i="13"/>
  <c r="F69" i="13"/>
  <c r="S150" i="5"/>
  <c r="A101" i="13"/>
  <c r="U150" i="5" s="1"/>
  <c r="C101" i="13"/>
  <c r="E101" i="13"/>
  <c r="T150" i="5" s="1"/>
  <c r="E27" i="5"/>
  <c r="C27" i="5"/>
  <c r="C88" i="5"/>
  <c r="E88" i="5"/>
  <c r="H19" i="4"/>
  <c r="C87" i="5"/>
  <c r="E87" i="5"/>
  <c r="V88" i="5"/>
  <c r="P88" i="5" s="1"/>
  <c r="V86" i="5"/>
  <c r="U88" i="5"/>
  <c r="N88" i="5" s="1"/>
  <c r="U86" i="5"/>
  <c r="N85" i="13"/>
  <c r="X146" i="5" s="1"/>
  <c r="L85" i="13"/>
  <c r="W146" i="5" s="1"/>
  <c r="V146" i="5"/>
  <c r="L103" i="13"/>
  <c r="N103" i="13"/>
  <c r="L81" i="13"/>
  <c r="N81" i="13"/>
  <c r="N111" i="5"/>
  <c r="P111" i="5"/>
  <c r="L86" i="5"/>
  <c r="A81" i="13"/>
  <c r="E81" i="13"/>
  <c r="C81" i="13"/>
  <c r="S146" i="5"/>
  <c r="A85" i="13"/>
  <c r="U146" i="5" s="1"/>
  <c r="E85" i="13"/>
  <c r="T146" i="5" s="1"/>
  <c r="C85" i="13"/>
  <c r="C111" i="5"/>
  <c r="E111" i="5"/>
  <c r="A86" i="5"/>
  <c r="A103" i="13"/>
  <c r="C103" i="13"/>
  <c r="E103" i="13"/>
  <c r="AF31" i="13"/>
  <c r="O24" i="13"/>
  <c r="T70" i="13"/>
  <c r="V12" i="5"/>
  <c r="AE31" i="13"/>
  <c r="S70" i="13"/>
  <c r="U12" i="5"/>
  <c r="M24" i="13"/>
  <c r="R93" i="13"/>
  <c r="R90" i="13"/>
  <c r="S89" i="5"/>
  <c r="S39" i="5"/>
  <c r="S91" i="5" s="1"/>
  <c r="Q90" i="13"/>
  <c r="Q93" i="13"/>
  <c r="N83" i="13"/>
  <c r="L83" i="13"/>
  <c r="N84" i="13"/>
  <c r="X145" i="5" s="1"/>
  <c r="L84" i="13"/>
  <c r="W145" i="5" s="1"/>
  <c r="V145" i="5"/>
  <c r="P110" i="5"/>
  <c r="N110" i="5"/>
  <c r="L85" i="5"/>
  <c r="K11" i="13"/>
  <c r="K12" i="13"/>
  <c r="K15" i="13"/>
  <c r="K16" i="13"/>
  <c r="K22" i="13"/>
  <c r="K19" i="13"/>
  <c r="K35" i="13"/>
  <c r="K40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20" i="13"/>
  <c r="K31" i="13"/>
  <c r="O31" i="13" s="1"/>
  <c r="K34" i="13"/>
  <c r="K39" i="13"/>
  <c r="K41" i="13"/>
  <c r="K72" i="13"/>
  <c r="K24" i="13"/>
  <c r="J70" i="13"/>
  <c r="L122" i="22"/>
  <c r="L12" i="5"/>
  <c r="L90" i="5" s="1"/>
  <c r="N80" i="13"/>
  <c r="L80" i="13"/>
  <c r="L102" i="13"/>
  <c r="N102" i="13"/>
  <c r="H11" i="13"/>
  <c r="H12" i="13"/>
  <c r="H15" i="13"/>
  <c r="H20" i="13"/>
  <c r="H35" i="13"/>
  <c r="H39" i="13"/>
  <c r="H41" i="13"/>
  <c r="H42" i="13"/>
  <c r="H43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16" i="13"/>
  <c r="H19" i="13"/>
  <c r="H34" i="13"/>
  <c r="H40" i="13"/>
  <c r="H44" i="13"/>
  <c r="G70" i="13"/>
  <c r="F12" i="4"/>
  <c r="I12" i="4" s="1"/>
  <c r="A12" i="5"/>
  <c r="A90" i="5" s="1"/>
  <c r="B24" i="13"/>
  <c r="C24" i="13"/>
  <c r="C70" i="13" s="1"/>
  <c r="H24" i="13"/>
  <c r="I122" i="22"/>
  <c r="D24" i="13"/>
  <c r="F24" i="13"/>
  <c r="A80" i="13"/>
  <c r="E80" i="13"/>
  <c r="C80" i="13"/>
  <c r="C83" i="13"/>
  <c r="E83" i="13"/>
  <c r="A83" i="13"/>
  <c r="S145" i="5"/>
  <c r="C84" i="13"/>
  <c r="A84" i="13"/>
  <c r="U145" i="5" s="1"/>
  <c r="E84" i="13"/>
  <c r="T145" i="5" s="1"/>
  <c r="A102" i="13"/>
  <c r="C102" i="13"/>
  <c r="E102" i="13"/>
  <c r="E110" i="5"/>
  <c r="A85" i="5"/>
  <c r="C110" i="5"/>
  <c r="P44" i="12"/>
  <c r="N44" i="12"/>
  <c r="P34" i="5"/>
  <c r="N34" i="5"/>
  <c r="A44" i="12"/>
  <c r="C44" i="12"/>
  <c r="F44" i="12"/>
  <c r="C34" i="5"/>
  <c r="E34" i="5"/>
  <c r="N28" i="5"/>
  <c r="P28" i="5"/>
  <c r="E28" i="5"/>
  <c r="C28" i="5"/>
  <c r="N92" i="5"/>
  <c r="C92" i="5"/>
  <c r="M16" i="12"/>
  <c r="Q16" i="12"/>
  <c r="O16" i="12"/>
  <c r="L42" i="12"/>
  <c r="M35" i="12"/>
  <c r="O35" i="12"/>
  <c r="L45" i="12"/>
  <c r="Q35" i="12"/>
  <c r="N40" i="12"/>
  <c r="P40" i="12"/>
  <c r="I42" i="12"/>
  <c r="C16" i="12"/>
  <c r="J16" i="12"/>
  <c r="B16" i="12"/>
  <c r="D16" i="12"/>
  <c r="G16" i="12"/>
  <c r="I14" i="4"/>
  <c r="Q14" i="4"/>
  <c r="R14" i="4" s="1"/>
  <c r="J35" i="12"/>
  <c r="B35" i="12"/>
  <c r="I45" i="12"/>
  <c r="C35" i="12"/>
  <c r="D35" i="12"/>
  <c r="G35" i="12"/>
  <c r="A40" i="12"/>
  <c r="C40" i="12"/>
  <c r="F40" i="12"/>
  <c r="P44" i="11"/>
  <c r="N44" i="11"/>
  <c r="A44" i="11"/>
  <c r="F44" i="11"/>
  <c r="C44" i="11"/>
  <c r="P42" i="11"/>
  <c r="N42" i="11"/>
  <c r="A42" i="11"/>
  <c r="C42" i="11"/>
  <c r="F42" i="11"/>
  <c r="N41" i="11"/>
  <c r="P41" i="11"/>
  <c r="L43" i="11"/>
  <c r="M22" i="11"/>
  <c r="O22" i="11"/>
  <c r="Q22" i="11"/>
  <c r="M36" i="11"/>
  <c r="O36" i="11"/>
  <c r="Q36" i="11"/>
  <c r="L45" i="11"/>
  <c r="C41" i="11"/>
  <c r="A41" i="11"/>
  <c r="F41" i="11"/>
  <c r="I43" i="11"/>
  <c r="B22" i="11"/>
  <c r="C22" i="11"/>
  <c r="D22" i="11"/>
  <c r="G22" i="11"/>
  <c r="B36" i="11"/>
  <c r="C36" i="11"/>
  <c r="G36" i="11"/>
  <c r="I45" i="11"/>
  <c r="D36" i="11"/>
  <c r="Q13" i="4"/>
  <c r="R13" i="4" s="1"/>
  <c r="N35" i="10"/>
  <c r="P35" i="10"/>
  <c r="M35" i="10"/>
  <c r="O35" i="10"/>
  <c r="Q35" i="10"/>
  <c r="N16" i="4"/>
  <c r="F35" i="10"/>
  <c r="J35" i="10"/>
  <c r="A35" i="10"/>
  <c r="B35" i="10"/>
  <c r="D35" i="10"/>
  <c r="G35" i="10"/>
  <c r="M10" i="10"/>
  <c r="M11" i="10"/>
  <c r="M17" i="10"/>
  <c r="M23" i="10"/>
  <c r="M26" i="10"/>
  <c r="M27" i="10"/>
  <c r="M28" i="10"/>
  <c r="M29" i="10"/>
  <c r="M30" i="10"/>
  <c r="M31" i="10"/>
  <c r="M32" i="10"/>
  <c r="N14" i="10"/>
  <c r="P14" i="10"/>
  <c r="M14" i="10"/>
  <c r="O14" i="10"/>
  <c r="Q14" i="10"/>
  <c r="M21" i="10"/>
  <c r="M22" i="10"/>
  <c r="L37" i="10"/>
  <c r="L44" i="10"/>
  <c r="J10" i="10"/>
  <c r="J11" i="10"/>
  <c r="J17" i="10"/>
  <c r="J26" i="10"/>
  <c r="J27" i="10"/>
  <c r="J28" i="10"/>
  <c r="J29" i="10"/>
  <c r="J30" i="10"/>
  <c r="J31" i="10"/>
  <c r="J32" i="10"/>
  <c r="J23" i="10"/>
  <c r="J14" i="10"/>
  <c r="I37" i="10"/>
  <c r="AJ71" i="13"/>
  <c r="AJ74" i="13" s="1"/>
  <c r="F16" i="4"/>
  <c r="U17" i="4" s="1"/>
  <c r="A14" i="10"/>
  <c r="B14" i="10" s="1"/>
  <c r="C14" i="10"/>
  <c r="J21" i="10"/>
  <c r="J22" i="10"/>
  <c r="I44" i="10"/>
  <c r="D14" i="10"/>
  <c r="F14" i="10"/>
  <c r="G14" i="10" s="1"/>
  <c r="Z40" i="5"/>
  <c r="Z42" i="5" s="1"/>
  <c r="Z54" i="5" s="1"/>
  <c r="Z62" i="5" s="1"/>
  <c r="Z68" i="5" s="1"/>
  <c r="Z23" i="5"/>
  <c r="Y40" i="5"/>
  <c r="Y42" i="5" s="1"/>
  <c r="Y54" i="5" s="1"/>
  <c r="Y62" i="5" s="1"/>
  <c r="Y68" i="5" s="1"/>
  <c r="Y23" i="5"/>
  <c r="X40" i="5"/>
  <c r="X42" i="5" s="1"/>
  <c r="X54" i="5" s="1"/>
  <c r="X62" i="5" s="1"/>
  <c r="X68" i="5" s="1"/>
  <c r="X23" i="5"/>
  <c r="R24" i="9"/>
  <c r="P24" i="9"/>
  <c r="N22" i="5"/>
  <c r="P22" i="5"/>
  <c r="E22" i="5"/>
  <c r="E23" i="5" s="1"/>
  <c r="C22" i="5"/>
  <c r="C23" i="5" s="1"/>
  <c r="P26" i="9"/>
  <c r="R26" i="9"/>
  <c r="N14" i="5"/>
  <c r="L41" i="5"/>
  <c r="P14" i="5"/>
  <c r="P40" i="9"/>
  <c r="R40" i="9"/>
  <c r="O44" i="9"/>
  <c r="Q44" i="9"/>
  <c r="K26" i="9"/>
  <c r="B26" i="9"/>
  <c r="C26" i="9"/>
  <c r="D26" i="9" s="1"/>
  <c r="K40" i="9"/>
  <c r="B40" i="9"/>
  <c r="C40" i="9"/>
  <c r="D40" i="9"/>
  <c r="A44" i="9"/>
  <c r="C44" i="9"/>
  <c r="G44" i="9"/>
  <c r="E14" i="5"/>
  <c r="A41" i="5"/>
  <c r="C14" i="5"/>
  <c r="G26" i="9"/>
  <c r="H26" i="9" s="1"/>
  <c r="G40" i="9"/>
  <c r="H40" i="9" s="1"/>
  <c r="N43" i="8"/>
  <c r="O12" i="8" s="1"/>
  <c r="P43" i="8"/>
  <c r="Q12" i="8" s="1"/>
  <c r="M10" i="8"/>
  <c r="M11" i="8"/>
  <c r="M41" i="8"/>
  <c r="M15" i="8"/>
  <c r="M16" i="8"/>
  <c r="M17" i="8"/>
  <c r="M18" i="8"/>
  <c r="M19" i="8"/>
  <c r="M20" i="8"/>
  <c r="M21" i="8"/>
  <c r="M24" i="8"/>
  <c r="M25" i="8"/>
  <c r="M26" i="8"/>
  <c r="M28" i="8"/>
  <c r="M29" i="8"/>
  <c r="M30" i="8"/>
  <c r="M31" i="8"/>
  <c r="M32" i="8"/>
  <c r="M33" i="8"/>
  <c r="M35" i="8"/>
  <c r="M38" i="8"/>
  <c r="M39" i="8"/>
  <c r="M40" i="8"/>
  <c r="M23" i="8"/>
  <c r="M27" i="8"/>
  <c r="M34" i="8"/>
  <c r="M36" i="8"/>
  <c r="M43" i="8"/>
  <c r="M22" i="8"/>
  <c r="M37" i="8"/>
  <c r="J10" i="8"/>
  <c r="J11" i="8"/>
  <c r="J15" i="8"/>
  <c r="J16" i="8"/>
  <c r="J17" i="8"/>
  <c r="J18" i="8"/>
  <c r="J19" i="8"/>
  <c r="J20" i="8"/>
  <c r="J21" i="8"/>
  <c r="J24" i="8"/>
  <c r="J25" i="8"/>
  <c r="J26" i="8"/>
  <c r="J28" i="8"/>
  <c r="J29" i="8"/>
  <c r="J30" i="8"/>
  <c r="J31" i="8"/>
  <c r="J32" i="8"/>
  <c r="J33" i="8"/>
  <c r="J35" i="8"/>
  <c r="J38" i="8"/>
  <c r="J39" i="8"/>
  <c r="J40" i="8"/>
  <c r="J22" i="8"/>
  <c r="J34" i="8"/>
  <c r="J36" i="8"/>
  <c r="B43" i="8"/>
  <c r="D43" i="8"/>
  <c r="G43" i="8"/>
  <c r="J43" i="8"/>
  <c r="J23" i="8"/>
  <c r="J27" i="8"/>
  <c r="J37" i="8"/>
  <c r="V35" i="5"/>
  <c r="V81" i="5"/>
  <c r="U35" i="5"/>
  <c r="U81" i="5"/>
  <c r="T81" i="5"/>
  <c r="T35" i="5"/>
  <c r="S35" i="5"/>
  <c r="S81" i="5"/>
  <c r="L35" i="5"/>
  <c r="L81" i="5"/>
  <c r="N32" i="5"/>
  <c r="P32" i="5"/>
  <c r="L81" i="6"/>
  <c r="N81" i="6"/>
  <c r="E32" i="5"/>
  <c r="A81" i="5"/>
  <c r="C32" i="5"/>
  <c r="A35" i="5"/>
  <c r="A81" i="6"/>
  <c r="E81" i="6"/>
  <c r="C81" i="6"/>
  <c r="V122" i="5"/>
  <c r="V80" i="5"/>
  <c r="U92" i="5"/>
  <c r="U100" i="5"/>
  <c r="T122" i="5"/>
  <c r="T80" i="5"/>
  <c r="S92" i="5"/>
  <c r="S100" i="5"/>
  <c r="O64" i="6"/>
  <c r="L84" i="6"/>
  <c r="W136" i="5" s="1"/>
  <c r="V136" i="5"/>
  <c r="N84" i="6"/>
  <c r="X136" i="5" s="1"/>
  <c r="L80" i="6"/>
  <c r="W135" i="5" s="1"/>
  <c r="N80" i="6"/>
  <c r="X135" i="5" s="1"/>
  <c r="V135" i="5"/>
  <c r="P26" i="5"/>
  <c r="N26" i="5"/>
  <c r="L29" i="5"/>
  <c r="P122" i="5"/>
  <c r="L100" i="5"/>
  <c r="N122" i="5"/>
  <c r="P80" i="5"/>
  <c r="N80" i="5"/>
  <c r="A84" i="6"/>
  <c r="U136" i="5" s="1"/>
  <c r="E84" i="6"/>
  <c r="T136" i="5" s="1"/>
  <c r="S136" i="5"/>
  <c r="C84" i="6"/>
  <c r="K19" i="4"/>
  <c r="B64" i="6"/>
  <c r="D64" i="6"/>
  <c r="F64" i="6"/>
  <c r="A80" i="6"/>
  <c r="U135" i="5" s="1"/>
  <c r="E80" i="6"/>
  <c r="T135" i="5" s="1"/>
  <c r="S135" i="5"/>
  <c r="C80" i="6"/>
  <c r="E26" i="5"/>
  <c r="A29" i="5"/>
  <c r="C26" i="5"/>
  <c r="C80" i="5"/>
  <c r="E80" i="5"/>
  <c r="C122" i="5"/>
  <c r="E122" i="5"/>
  <c r="A100" i="5"/>
  <c r="AE24" i="6"/>
  <c r="Z26" i="6"/>
  <c r="Z68" i="22"/>
  <c r="Z60" i="25"/>
  <c r="Z86" i="27"/>
  <c r="Z69" i="22"/>
  <c r="Z61" i="25"/>
  <c r="Z85" i="27"/>
  <c r="Z87" i="27"/>
  <c r="Y60" i="25"/>
  <c r="Y86" i="27"/>
  <c r="Y69" i="22"/>
  <c r="Y61" i="25"/>
  <c r="Y85" i="27"/>
  <c r="Y87" i="27"/>
  <c r="X60" i="25"/>
  <c r="X68" i="22"/>
  <c r="X86" i="27"/>
  <c r="X69" i="22"/>
  <c r="X61" i="25"/>
  <c r="X85" i="27"/>
  <c r="X87" i="27"/>
  <c r="T26" i="6"/>
  <c r="AH24" i="6"/>
  <c r="S26" i="6"/>
  <c r="M24" i="6"/>
  <c r="AG24" i="6"/>
  <c r="AD24" i="6"/>
  <c r="R26" i="6"/>
  <c r="AC24" i="6"/>
  <c r="Q26" i="6"/>
  <c r="L24" i="6"/>
  <c r="L26" i="6" s="1"/>
  <c r="N24" i="6"/>
  <c r="N26" i="6" s="1"/>
  <c r="K24" i="6"/>
  <c r="O24" i="6" s="1"/>
  <c r="J26" i="6"/>
  <c r="K64" i="6" s="1"/>
  <c r="H24" i="6"/>
  <c r="G26" i="6"/>
  <c r="A24" i="6"/>
  <c r="C24" i="6"/>
  <c r="E24" i="6"/>
  <c r="L98" i="13"/>
  <c r="N98" i="13"/>
  <c r="N76" i="6"/>
  <c r="L76" i="6"/>
  <c r="L74" i="6"/>
  <c r="W131" i="5" s="1"/>
  <c r="V131" i="5"/>
  <c r="N74" i="6"/>
  <c r="X131" i="5" s="1"/>
  <c r="N71" i="6"/>
  <c r="L71" i="6"/>
  <c r="N75" i="13"/>
  <c r="L75" i="13"/>
  <c r="L64" i="22"/>
  <c r="N61" i="22"/>
  <c r="P61" i="22"/>
  <c r="L66" i="26"/>
  <c r="N63" i="26"/>
  <c r="P63" i="26"/>
  <c r="L80" i="27"/>
  <c r="N75" i="27"/>
  <c r="P75" i="27"/>
  <c r="M28" i="13"/>
  <c r="L24" i="13"/>
  <c r="A74" i="22"/>
  <c r="A77" i="22" s="1"/>
  <c r="A58" i="22"/>
  <c r="B58" i="22" s="1"/>
  <c r="F74" i="22"/>
  <c r="F77" i="22" s="1"/>
  <c r="F58" i="22"/>
  <c r="G58" i="22" s="1"/>
  <c r="V156" i="5"/>
  <c r="P60" i="21"/>
  <c r="X156" i="5" s="1"/>
  <c r="N60" i="21"/>
  <c r="W156" i="5" s="1"/>
  <c r="P51" i="21"/>
  <c r="P54" i="21" s="1"/>
  <c r="P17" i="21"/>
  <c r="Q17" i="21" s="1"/>
  <c r="F60" i="21"/>
  <c r="T156" i="5" s="1"/>
  <c r="C60" i="21"/>
  <c r="A60" i="21"/>
  <c r="U156" i="5" s="1"/>
  <c r="S156" i="5"/>
  <c r="F51" i="21"/>
  <c r="F17" i="21"/>
  <c r="G17" i="21" s="1"/>
  <c r="A51" i="21"/>
  <c r="A17" i="21"/>
  <c r="B17" i="21" s="1"/>
  <c r="P43" i="12"/>
  <c r="N43" i="12"/>
  <c r="N41" i="12"/>
  <c r="P41" i="12"/>
  <c r="N35" i="12"/>
  <c r="N16" i="12"/>
  <c r="F43" i="12"/>
  <c r="C43" i="12"/>
  <c r="A43" i="12"/>
  <c r="A41" i="12"/>
  <c r="F41" i="12"/>
  <c r="C41" i="12"/>
  <c r="F36" i="11"/>
  <c r="F22" i="11"/>
  <c r="Q26" i="9"/>
  <c r="Q40" i="9"/>
  <c r="A26" i="9"/>
  <c r="A40" i="9"/>
  <c r="L100" i="6"/>
  <c r="N100" i="6"/>
  <c r="N99" i="6"/>
  <c r="L99" i="6"/>
  <c r="L96" i="6"/>
  <c r="N96" i="6"/>
  <c r="L101" i="6"/>
  <c r="N101" i="6"/>
  <c r="N98" i="6"/>
  <c r="L98" i="6"/>
  <c r="L95" i="6"/>
  <c r="N95" i="6"/>
  <c r="L94" i="6"/>
  <c r="N94" i="6"/>
  <c r="L97" i="6"/>
  <c r="N97" i="6"/>
  <c r="E101" i="6"/>
  <c r="A101" i="6"/>
  <c r="C101" i="6"/>
  <c r="E99" i="6"/>
  <c r="C99" i="6"/>
  <c r="A99" i="6"/>
  <c r="E95" i="6"/>
  <c r="C95" i="6"/>
  <c r="A95" i="6"/>
  <c r="E98" i="6"/>
  <c r="C98" i="6"/>
  <c r="A98" i="6"/>
  <c r="C97" i="6"/>
  <c r="A97" i="6"/>
  <c r="E97" i="6"/>
  <c r="A94" i="6"/>
  <c r="E94" i="6"/>
  <c r="C94" i="6"/>
  <c r="C96" i="6"/>
  <c r="E96" i="6"/>
  <c r="A96" i="6"/>
  <c r="C100" i="6"/>
  <c r="E100" i="6"/>
  <c r="A100" i="6"/>
  <c r="N90" i="6"/>
  <c r="L90" i="6"/>
  <c r="N88" i="6"/>
  <c r="L88" i="6"/>
  <c r="V138" i="5"/>
  <c r="N91" i="6"/>
  <c r="X138" i="5" s="1"/>
  <c r="L91" i="6"/>
  <c r="W138" i="5" s="1"/>
  <c r="N92" i="6"/>
  <c r="L92" i="6"/>
  <c r="L87" i="6"/>
  <c r="N87" i="6"/>
  <c r="N86" i="6"/>
  <c r="L86" i="6"/>
  <c r="L89" i="6"/>
  <c r="W137" i="5" s="1"/>
  <c r="V137" i="5"/>
  <c r="N89" i="6"/>
  <c r="X137" i="5" s="1"/>
  <c r="A58" i="17"/>
  <c r="T90" i="5"/>
  <c r="S90" i="5"/>
  <c r="T89" i="5"/>
  <c r="I13" i="4"/>
  <c r="I17" i="4"/>
  <c r="O15" i="4"/>
  <c r="L15" i="4"/>
  <c r="N73" i="13"/>
  <c r="E73" i="13"/>
  <c r="A73" i="13"/>
  <c r="O23" i="6"/>
  <c r="Q40" i="4"/>
  <c r="C77" i="22"/>
  <c r="M35" i="25"/>
  <c r="L59" i="25"/>
  <c r="M12" i="25"/>
  <c r="J35" i="25"/>
  <c r="I59" i="25"/>
  <c r="J12" i="25"/>
  <c r="M47" i="24"/>
  <c r="M13" i="24"/>
  <c r="J47" i="24"/>
  <c r="J13" i="24"/>
  <c r="M49" i="23"/>
  <c r="M13" i="23"/>
  <c r="J49" i="23"/>
  <c r="J13" i="23"/>
  <c r="M56" i="22"/>
  <c r="M13" i="22"/>
  <c r="L66" i="22"/>
  <c r="I66" i="22"/>
  <c r="J13" i="22"/>
  <c r="J56" i="22"/>
  <c r="M13" i="20"/>
  <c r="M65" i="20"/>
  <c r="M29" i="20"/>
  <c r="M21" i="20"/>
  <c r="M17" i="20"/>
  <c r="J65" i="20"/>
  <c r="J21" i="20"/>
  <c r="J13" i="20"/>
  <c r="J29" i="20"/>
  <c r="M29" i="19"/>
  <c r="M13" i="19"/>
  <c r="M17" i="19"/>
  <c r="M21" i="19"/>
  <c r="M34" i="19"/>
  <c r="M63" i="19"/>
  <c r="J13" i="19"/>
  <c r="J21" i="19"/>
  <c r="J29" i="19"/>
  <c r="J17" i="19"/>
  <c r="M13" i="18"/>
  <c r="M17" i="18"/>
  <c r="M21" i="18"/>
  <c r="M29" i="18"/>
  <c r="M34" i="18"/>
  <c r="J17" i="18"/>
  <c r="J29" i="18"/>
  <c r="J13" i="18"/>
  <c r="Q27" i="17"/>
  <c r="O27" i="17"/>
  <c r="M13" i="17"/>
  <c r="M17" i="17"/>
  <c r="M27" i="17"/>
  <c r="J17" i="17"/>
  <c r="J27" i="17"/>
  <c r="J13" i="17"/>
  <c r="M64" i="16"/>
  <c r="M13" i="16"/>
  <c r="M29" i="16"/>
  <c r="M17" i="16"/>
  <c r="M34" i="16"/>
  <c r="M21" i="16"/>
  <c r="J64" i="16"/>
  <c r="J29" i="16"/>
  <c r="J21" i="16"/>
  <c r="J17" i="16"/>
  <c r="J13" i="16"/>
  <c r="Q62" i="15"/>
  <c r="O62" i="15"/>
  <c r="M64" i="14"/>
  <c r="M21" i="14"/>
  <c r="M29" i="14"/>
  <c r="M34" i="14"/>
  <c r="M13" i="14"/>
  <c r="M17" i="14"/>
  <c r="J29" i="14"/>
  <c r="J13" i="14"/>
  <c r="J64" i="14"/>
  <c r="J34" i="14"/>
  <c r="T89" i="13"/>
  <c r="T99" i="13"/>
  <c r="V85" i="5"/>
  <c r="V87" i="5"/>
  <c r="P87" i="5" s="1"/>
  <c r="S89" i="13"/>
  <c r="S99" i="13"/>
  <c r="U85" i="5"/>
  <c r="U87" i="5"/>
  <c r="N87" i="5" s="1"/>
  <c r="K17" i="13"/>
  <c r="K68" i="13"/>
  <c r="J89" i="13"/>
  <c r="K13" i="13"/>
  <c r="K36" i="13"/>
  <c r="J99" i="13"/>
  <c r="H22" i="13"/>
  <c r="H31" i="13"/>
  <c r="G99" i="13"/>
  <c r="H36" i="13"/>
  <c r="G89" i="13"/>
  <c r="H68" i="13"/>
  <c r="H13" i="13"/>
  <c r="H17" i="13"/>
  <c r="L13" i="5"/>
  <c r="L42" i="10"/>
  <c r="M18" i="10"/>
  <c r="M33" i="10"/>
  <c r="A13" i="5"/>
  <c r="J18" i="10"/>
  <c r="I42" i="10"/>
  <c r="J33" i="10"/>
  <c r="V40" i="5"/>
  <c r="V23" i="5"/>
  <c r="P23" i="5" s="1"/>
  <c r="U40" i="5"/>
  <c r="U23" i="5"/>
  <c r="N23" i="5" s="1"/>
  <c r="T40" i="5"/>
  <c r="T23" i="5"/>
  <c r="S40" i="5"/>
  <c r="S23" i="5"/>
  <c r="J12" i="8"/>
  <c r="J41" i="8"/>
  <c r="E27" i="32" l="1"/>
  <c r="G15" i="32"/>
  <c r="G88" i="32"/>
  <c r="E89" i="32"/>
  <c r="V77" i="27"/>
  <c r="V79" i="27"/>
  <c r="V81" i="27"/>
  <c r="V50" i="5"/>
  <c r="V97" i="5" s="1"/>
  <c r="U77" i="27"/>
  <c r="U79" i="27"/>
  <c r="U81" i="27"/>
  <c r="U50" i="5"/>
  <c r="U97" i="5" s="1"/>
  <c r="T77" i="27"/>
  <c r="T79" i="27"/>
  <c r="T81" i="27"/>
  <c r="T50" i="5"/>
  <c r="T97" i="5" s="1"/>
  <c r="S77" i="27"/>
  <c r="S79" i="27"/>
  <c r="S81" i="27"/>
  <c r="S50" i="5"/>
  <c r="S97" i="5" s="1"/>
  <c r="M26" i="27"/>
  <c r="L81" i="27"/>
  <c r="M67" i="27"/>
  <c r="L79" i="27"/>
  <c r="M24" i="27"/>
  <c r="M25" i="27"/>
  <c r="M29" i="27"/>
  <c r="M30" i="27"/>
  <c r="M31" i="27"/>
  <c r="M32" i="27"/>
  <c r="M33" i="27"/>
  <c r="M34" i="27"/>
  <c r="M35" i="27"/>
  <c r="M36" i="27"/>
  <c r="M37" i="27"/>
  <c r="M38" i="27"/>
  <c r="M39" i="27"/>
  <c r="M40" i="27"/>
  <c r="M41" i="27"/>
  <c r="M42" i="27"/>
  <c r="M43" i="27"/>
  <c r="M44" i="27"/>
  <c r="M45" i="27"/>
  <c r="M46" i="27"/>
  <c r="M47" i="27"/>
  <c r="M48" i="27"/>
  <c r="M49" i="27"/>
  <c r="M50" i="27"/>
  <c r="M51" i="27"/>
  <c r="M52" i="27"/>
  <c r="M53" i="27"/>
  <c r="M54" i="27"/>
  <c r="M55" i="27"/>
  <c r="M56" i="27"/>
  <c r="M57" i="27"/>
  <c r="M58" i="27"/>
  <c r="M59" i="27"/>
  <c r="M60" i="27"/>
  <c r="M61" i="27"/>
  <c r="M62" i="27"/>
  <c r="M63" i="27"/>
  <c r="M64" i="27"/>
  <c r="M65" i="27"/>
  <c r="M66" i="27"/>
  <c r="M71" i="27"/>
  <c r="O71" i="27"/>
  <c r="Q71" i="27"/>
  <c r="L50" i="5"/>
  <c r="N83" i="27"/>
  <c r="P83" i="27"/>
  <c r="N84" i="27"/>
  <c r="P84" i="27"/>
  <c r="J26" i="27"/>
  <c r="I81" i="27"/>
  <c r="J67" i="27"/>
  <c r="J24" i="27"/>
  <c r="I79" i="27"/>
  <c r="J25" i="27"/>
  <c r="J29" i="27"/>
  <c r="J30" i="27"/>
  <c r="J31" i="27"/>
  <c r="J32" i="27"/>
  <c r="J33" i="27"/>
  <c r="J34" i="27"/>
  <c r="J35" i="27"/>
  <c r="J36" i="27"/>
  <c r="J37" i="27"/>
  <c r="J38" i="27"/>
  <c r="J39" i="27"/>
  <c r="J40" i="27"/>
  <c r="J41" i="27"/>
  <c r="J42" i="27"/>
  <c r="J43" i="27"/>
  <c r="J44" i="27"/>
  <c r="J45" i="27"/>
  <c r="J46" i="27"/>
  <c r="J47" i="27"/>
  <c r="J48" i="27"/>
  <c r="J49" i="27"/>
  <c r="J50" i="27"/>
  <c r="J51" i="27"/>
  <c r="J52" i="27"/>
  <c r="J53" i="27"/>
  <c r="J54" i="27"/>
  <c r="J55" i="27"/>
  <c r="J56" i="27"/>
  <c r="J57" i="27"/>
  <c r="J58" i="27"/>
  <c r="J59" i="27"/>
  <c r="J60" i="27"/>
  <c r="J61" i="27"/>
  <c r="J62" i="27"/>
  <c r="J63" i="27"/>
  <c r="J64" i="27"/>
  <c r="J65" i="27"/>
  <c r="J66" i="27"/>
  <c r="J71" i="27"/>
  <c r="A50" i="5"/>
  <c r="B71" i="27"/>
  <c r="C71" i="27"/>
  <c r="D71" i="27"/>
  <c r="G71" i="27"/>
  <c r="A83" i="27"/>
  <c r="C83" i="27"/>
  <c r="F83" i="27"/>
  <c r="A84" i="27"/>
  <c r="C84" i="27"/>
  <c r="F84" i="27"/>
  <c r="N77" i="27"/>
  <c r="P77" i="27"/>
  <c r="N78" i="27"/>
  <c r="P78" i="27"/>
  <c r="N96" i="5"/>
  <c r="P96" i="5"/>
  <c r="A77" i="27"/>
  <c r="C77" i="27"/>
  <c r="F77" i="27"/>
  <c r="A78" i="27"/>
  <c r="C78" i="27"/>
  <c r="F78" i="27"/>
  <c r="Q25" i="4"/>
  <c r="C96" i="22"/>
  <c r="C66" i="6" s="1"/>
  <c r="D66" i="6" s="1"/>
  <c r="C97" i="22"/>
  <c r="C71" i="13" s="1"/>
  <c r="C98" i="22"/>
  <c r="C53" i="21" s="1"/>
  <c r="C99" i="22"/>
  <c r="C96" i="5"/>
  <c r="E96" i="5"/>
  <c r="M19" i="26"/>
  <c r="L67" i="26"/>
  <c r="M55" i="26"/>
  <c r="L65" i="26"/>
  <c r="M22" i="26"/>
  <c r="M26" i="26"/>
  <c r="M27" i="26"/>
  <c r="M28" i="26"/>
  <c r="M30" i="26"/>
  <c r="M32" i="26"/>
  <c r="M35" i="26"/>
  <c r="M36" i="26"/>
  <c r="M38" i="26"/>
  <c r="M39" i="26"/>
  <c r="M40" i="26"/>
  <c r="M42" i="26"/>
  <c r="M43" i="26"/>
  <c r="M44" i="26"/>
  <c r="M45" i="26"/>
  <c r="M49" i="26"/>
  <c r="M50" i="26"/>
  <c r="M51" i="26"/>
  <c r="M53" i="26"/>
  <c r="M13" i="26"/>
  <c r="M17" i="26"/>
  <c r="M18" i="26"/>
  <c r="M23" i="26"/>
  <c r="M24" i="26"/>
  <c r="M25" i="26"/>
  <c r="M29" i="26"/>
  <c r="M31" i="26"/>
  <c r="M33" i="26"/>
  <c r="M34" i="26"/>
  <c r="M37" i="26"/>
  <c r="M41" i="26"/>
  <c r="M46" i="26"/>
  <c r="M47" i="26"/>
  <c r="M48" i="26"/>
  <c r="M52" i="26"/>
  <c r="M54" i="26"/>
  <c r="M59" i="26"/>
  <c r="O59" i="26"/>
  <c r="Q59" i="26"/>
  <c r="L49" i="5"/>
  <c r="M11" i="26"/>
  <c r="M12" i="26"/>
  <c r="J19" i="26"/>
  <c r="I67" i="26"/>
  <c r="J55" i="26"/>
  <c r="I65" i="26"/>
  <c r="J18" i="26"/>
  <c r="J22" i="26"/>
  <c r="J23" i="26"/>
  <c r="J29" i="26"/>
  <c r="J31" i="26"/>
  <c r="J33" i="26"/>
  <c r="J34" i="26"/>
  <c r="J36" i="26"/>
  <c r="J39" i="26"/>
  <c r="J41" i="26"/>
  <c r="J45" i="26"/>
  <c r="J46" i="26"/>
  <c r="J49" i="26"/>
  <c r="J50" i="26"/>
  <c r="J52" i="26"/>
  <c r="J17" i="26"/>
  <c r="J24" i="26"/>
  <c r="J25" i="26"/>
  <c r="J26" i="26"/>
  <c r="J27" i="26"/>
  <c r="J28" i="26"/>
  <c r="J30" i="26"/>
  <c r="J32" i="26"/>
  <c r="J35" i="26"/>
  <c r="J37" i="26"/>
  <c r="J38" i="26"/>
  <c r="J40" i="26"/>
  <c r="J42" i="26"/>
  <c r="J43" i="26"/>
  <c r="J44" i="26"/>
  <c r="J47" i="26"/>
  <c r="J48" i="26"/>
  <c r="J51" i="26"/>
  <c r="J53" i="26"/>
  <c r="J54" i="26"/>
  <c r="J13" i="26"/>
  <c r="J59" i="26"/>
  <c r="A49" i="5"/>
  <c r="J11" i="26"/>
  <c r="J12" i="26"/>
  <c r="B59" i="26"/>
  <c r="C59" i="26"/>
  <c r="D59" i="26"/>
  <c r="G59" i="26"/>
  <c r="P58" i="25"/>
  <c r="N58" i="25"/>
  <c r="N48" i="5"/>
  <c r="P48" i="5"/>
  <c r="F58" i="25"/>
  <c r="C58" i="25"/>
  <c r="A58" i="25"/>
  <c r="C48" i="5"/>
  <c r="E48" i="5"/>
  <c r="V52" i="5"/>
  <c r="V94" i="5"/>
  <c r="U52" i="5"/>
  <c r="U94" i="5"/>
  <c r="T94" i="5"/>
  <c r="T52" i="5"/>
  <c r="S52" i="5"/>
  <c r="S94" i="5"/>
  <c r="V163" i="5"/>
  <c r="P63" i="22"/>
  <c r="X163" i="5" s="1"/>
  <c r="N63" i="22"/>
  <c r="W163" i="5" s="1"/>
  <c r="P65" i="22"/>
  <c r="N65" i="22"/>
  <c r="N47" i="5"/>
  <c r="P47" i="5"/>
  <c r="L52" i="5"/>
  <c r="L94" i="5"/>
  <c r="Q27" i="4"/>
  <c r="F63" i="22"/>
  <c r="T163" i="5" s="1"/>
  <c r="C63" i="22"/>
  <c r="A63" i="22"/>
  <c r="U163" i="5" s="1"/>
  <c r="S163" i="5"/>
  <c r="F65" i="22"/>
  <c r="C65" i="22"/>
  <c r="A65" i="22"/>
  <c r="C47" i="5"/>
  <c r="E47" i="5"/>
  <c r="A52" i="5"/>
  <c r="A94" i="5"/>
  <c r="N61" i="21"/>
  <c r="P61" i="21"/>
  <c r="M54" i="21"/>
  <c r="O54" i="21"/>
  <c r="Q54" i="21"/>
  <c r="N64" i="21"/>
  <c r="W159" i="5" s="1"/>
  <c r="P64" i="21"/>
  <c r="X159" i="5" s="1"/>
  <c r="V159" i="5"/>
  <c r="A61" i="21"/>
  <c r="C61" i="21"/>
  <c r="F61" i="21"/>
  <c r="J54" i="21"/>
  <c r="B54" i="21"/>
  <c r="G54" i="21"/>
  <c r="S159" i="5"/>
  <c r="A64" i="21"/>
  <c r="U159" i="5" s="1"/>
  <c r="C64" i="21"/>
  <c r="F64" i="21"/>
  <c r="T159" i="5" s="1"/>
  <c r="M69" i="20"/>
  <c r="O69" i="20"/>
  <c r="Q69" i="20"/>
  <c r="J69" i="20"/>
  <c r="B69" i="20"/>
  <c r="D69" i="20"/>
  <c r="G69" i="20"/>
  <c r="AM45" i="13"/>
  <c r="AK45" i="13"/>
  <c r="M67" i="19"/>
  <c r="O67" i="19"/>
  <c r="Q67" i="19"/>
  <c r="J67" i="19"/>
  <c r="B67" i="19"/>
  <c r="D67" i="19"/>
  <c r="G67" i="19"/>
  <c r="AM43" i="13"/>
  <c r="AK43" i="13"/>
  <c r="M67" i="18"/>
  <c r="O67" i="18"/>
  <c r="Q67" i="18"/>
  <c r="J67" i="18"/>
  <c r="B67" i="18"/>
  <c r="D67" i="18"/>
  <c r="G67" i="18"/>
  <c r="AM47" i="13"/>
  <c r="AK47" i="13"/>
  <c r="M58" i="17"/>
  <c r="Q22" i="17"/>
  <c r="N58" i="17"/>
  <c r="J58" i="17"/>
  <c r="B58" i="17"/>
  <c r="D58" i="17"/>
  <c r="G58" i="17"/>
  <c r="AM48" i="13"/>
  <c r="AK48" i="13"/>
  <c r="AL51" i="13"/>
  <c r="AJ75" i="13"/>
  <c r="AH74" i="13"/>
  <c r="M68" i="16"/>
  <c r="O68" i="16"/>
  <c r="Q68" i="16"/>
  <c r="J68" i="16"/>
  <c r="B68" i="16"/>
  <c r="D68" i="16"/>
  <c r="G68" i="16"/>
  <c r="AK42" i="13"/>
  <c r="AJ50" i="13"/>
  <c r="AM64" i="13"/>
  <c r="AN64" i="13" s="1"/>
  <c r="AH64" i="13"/>
  <c r="M33" i="15"/>
  <c r="M62" i="15"/>
  <c r="M31" i="15"/>
  <c r="M32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6" i="15"/>
  <c r="Q64" i="15"/>
  <c r="N66" i="15"/>
  <c r="J33" i="15"/>
  <c r="J62" i="15"/>
  <c r="J31" i="15"/>
  <c r="J32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6" i="15"/>
  <c r="B66" i="15"/>
  <c r="D66" i="15"/>
  <c r="G66" i="15"/>
  <c r="Q68" i="14"/>
  <c r="M68" i="14"/>
  <c r="O68" i="14"/>
  <c r="J68" i="14"/>
  <c r="B68" i="14"/>
  <c r="D68" i="14"/>
  <c r="G68" i="14"/>
  <c r="AM46" i="13"/>
  <c r="AK46" i="13"/>
  <c r="AH46" i="13"/>
  <c r="C90" i="5"/>
  <c r="E90" i="5"/>
  <c r="AA93" i="13"/>
  <c r="AA90" i="13"/>
  <c r="Z93" i="13"/>
  <c r="Z90" i="13"/>
  <c r="N88" i="13"/>
  <c r="L88" i="13"/>
  <c r="C88" i="13"/>
  <c r="E88" i="13"/>
  <c r="A88" i="13"/>
  <c r="H29" i="4"/>
  <c r="N86" i="5"/>
  <c r="P86" i="5"/>
  <c r="C86" i="5"/>
  <c r="E86" i="5"/>
  <c r="T90" i="13"/>
  <c r="T93" i="13"/>
  <c r="O70" i="13"/>
  <c r="V89" i="5"/>
  <c r="V90" i="5"/>
  <c r="P90" i="5" s="1"/>
  <c r="V39" i="5"/>
  <c r="V91" i="5" s="1"/>
  <c r="S90" i="13"/>
  <c r="S93" i="13"/>
  <c r="M70" i="13"/>
  <c r="U90" i="5"/>
  <c r="N90" i="5" s="1"/>
  <c r="U89" i="5"/>
  <c r="U39" i="5"/>
  <c r="U91" i="5" s="1"/>
  <c r="N85" i="5"/>
  <c r="P85" i="5"/>
  <c r="J73" i="13"/>
  <c r="K73" i="13" s="1"/>
  <c r="J90" i="13"/>
  <c r="J93" i="13"/>
  <c r="K70" i="13"/>
  <c r="L89" i="5"/>
  <c r="P12" i="5"/>
  <c r="P39" i="5" s="1"/>
  <c r="L39" i="5"/>
  <c r="L91" i="5" s="1"/>
  <c r="N12" i="5"/>
  <c r="N39" i="5" s="1"/>
  <c r="G73" i="13"/>
  <c r="G90" i="13"/>
  <c r="G93" i="13"/>
  <c r="F70" i="13"/>
  <c r="H70" i="13"/>
  <c r="B70" i="13"/>
  <c r="D70" i="13"/>
  <c r="L12" i="4"/>
  <c r="O12" i="4"/>
  <c r="Q12" i="4"/>
  <c r="R12" i="4" s="1"/>
  <c r="U12" i="4"/>
  <c r="W12" i="4" s="1"/>
  <c r="A89" i="5"/>
  <c r="E12" i="5"/>
  <c r="A39" i="5"/>
  <c r="C12" i="5"/>
  <c r="C85" i="5"/>
  <c r="E85" i="5"/>
  <c r="P42" i="12"/>
  <c r="N42" i="12"/>
  <c r="N45" i="12"/>
  <c r="P45" i="12"/>
  <c r="A42" i="12"/>
  <c r="C42" i="12"/>
  <c r="F42" i="12"/>
  <c r="C45" i="12"/>
  <c r="A45" i="12"/>
  <c r="F45" i="12"/>
  <c r="P43" i="11"/>
  <c r="N43" i="11"/>
  <c r="N45" i="11"/>
  <c r="P45" i="11"/>
  <c r="C43" i="11"/>
  <c r="F43" i="11"/>
  <c r="A43" i="11"/>
  <c r="C45" i="11"/>
  <c r="A45" i="11"/>
  <c r="F45" i="11"/>
  <c r="N37" i="10"/>
  <c r="P37" i="10"/>
  <c r="L43" i="10"/>
  <c r="M37" i="10"/>
  <c r="O37" i="10"/>
  <c r="Q37" i="10"/>
  <c r="N44" i="10"/>
  <c r="P44" i="10"/>
  <c r="I43" i="10"/>
  <c r="A37" i="10"/>
  <c r="C37" i="10"/>
  <c r="D37" i="10"/>
  <c r="F37" i="10"/>
  <c r="J37" i="10"/>
  <c r="B37" i="10"/>
  <c r="G37" i="10"/>
  <c r="AM71" i="13"/>
  <c r="AN71" i="13" s="1"/>
  <c r="AK71" i="13"/>
  <c r="AK74" i="13" s="1"/>
  <c r="AK75" i="13" s="1"/>
  <c r="AH71" i="13"/>
  <c r="I16" i="4"/>
  <c r="Q16" i="4"/>
  <c r="R16" i="4" s="1"/>
  <c r="C44" i="10"/>
  <c r="F44" i="10"/>
  <c r="A44" i="10"/>
  <c r="P41" i="5"/>
  <c r="N41" i="5"/>
  <c r="E41" i="5"/>
  <c r="C41" i="5"/>
  <c r="O10" i="8"/>
  <c r="O41" i="8"/>
  <c r="O15" i="8"/>
  <c r="O11" i="8"/>
  <c r="O16" i="8"/>
  <c r="O17" i="8"/>
  <c r="O18" i="8"/>
  <c r="O19" i="8"/>
  <c r="O20" i="8"/>
  <c r="O21" i="8"/>
  <c r="O24" i="8"/>
  <c r="O25" i="8"/>
  <c r="O26" i="8"/>
  <c r="O28" i="8"/>
  <c r="O29" i="8"/>
  <c r="O30" i="8"/>
  <c r="O31" i="8"/>
  <c r="O32" i="8"/>
  <c r="O33" i="8"/>
  <c r="O35" i="8"/>
  <c r="O38" i="8"/>
  <c r="O39" i="8"/>
  <c r="O40" i="8"/>
  <c r="O23" i="8"/>
  <c r="O27" i="8"/>
  <c r="O36" i="8"/>
  <c r="O43" i="8"/>
  <c r="O22" i="8"/>
  <c r="O34" i="8"/>
  <c r="O37" i="8"/>
  <c r="Q10" i="8"/>
  <c r="Q41" i="8"/>
  <c r="Q15" i="8"/>
  <c r="Q11" i="8"/>
  <c r="Q16" i="8"/>
  <c r="Q17" i="8"/>
  <c r="Q18" i="8"/>
  <c r="Q19" i="8"/>
  <c r="Q20" i="8"/>
  <c r="Q21" i="8"/>
  <c r="Q24" i="8"/>
  <c r="Q25" i="8"/>
  <c r="Q26" i="8"/>
  <c r="Q28" i="8"/>
  <c r="Q29" i="8"/>
  <c r="Q30" i="8"/>
  <c r="Q31" i="8"/>
  <c r="Q32" i="8"/>
  <c r="Q33" i="8"/>
  <c r="Q35" i="8"/>
  <c r="Q38" i="8"/>
  <c r="Q39" i="8"/>
  <c r="Q40" i="8"/>
  <c r="Q34" i="8"/>
  <c r="Q36" i="8"/>
  <c r="Q43" i="8"/>
  <c r="Q22" i="8"/>
  <c r="Q23" i="8"/>
  <c r="Q27" i="8"/>
  <c r="Q37" i="8"/>
  <c r="N81" i="5"/>
  <c r="P81" i="5"/>
  <c r="C81" i="5"/>
  <c r="E81" i="5"/>
  <c r="V92" i="5"/>
  <c r="P92" i="5" s="1"/>
  <c r="V100" i="5"/>
  <c r="T92" i="5"/>
  <c r="E92" i="5" s="1"/>
  <c r="T100" i="5"/>
  <c r="N100" i="5"/>
  <c r="P100" i="5"/>
  <c r="K29" i="4"/>
  <c r="E100" i="5"/>
  <c r="C100" i="5"/>
  <c r="AE33" i="6"/>
  <c r="Z82" i="6"/>
  <c r="AE31" i="6"/>
  <c r="AE32" i="6"/>
  <c r="AE26" i="6"/>
  <c r="Z65" i="6"/>
  <c r="Z28" i="6"/>
  <c r="AE28" i="6" s="1"/>
  <c r="Z75" i="6"/>
  <c r="Z78" i="6" s="1"/>
  <c r="Z79" i="6"/>
  <c r="AH33" i="6"/>
  <c r="T82" i="6"/>
  <c r="AH31" i="6"/>
  <c r="AH32" i="6"/>
  <c r="T28" i="6"/>
  <c r="AH28" i="6" s="1"/>
  <c r="V11" i="5"/>
  <c r="AH26" i="6"/>
  <c r="T65" i="6"/>
  <c r="T75" i="6"/>
  <c r="T78" i="6" s="1"/>
  <c r="T79" i="6"/>
  <c r="AG33" i="6"/>
  <c r="S82" i="6"/>
  <c r="AG31" i="6"/>
  <c r="AG32" i="6"/>
  <c r="S28" i="6"/>
  <c r="U11" i="5"/>
  <c r="AG26" i="6"/>
  <c r="S65" i="6"/>
  <c r="S75" i="6"/>
  <c r="S78" i="6" s="1"/>
  <c r="S79" i="6"/>
  <c r="M26" i="6"/>
  <c r="AD33" i="6"/>
  <c r="R82" i="6"/>
  <c r="AD31" i="6"/>
  <c r="AD32" i="6"/>
  <c r="AD26" i="6"/>
  <c r="R28" i="6"/>
  <c r="AD28" i="6" s="1"/>
  <c r="R75" i="6"/>
  <c r="R78" i="6" s="1"/>
  <c r="T11" i="5"/>
  <c r="R65" i="6"/>
  <c r="R79" i="6"/>
  <c r="AC33" i="6"/>
  <c r="Q82" i="6"/>
  <c r="AC31" i="6"/>
  <c r="AC32" i="6"/>
  <c r="AC26" i="6"/>
  <c r="Q28" i="6"/>
  <c r="AC28" i="6" s="1"/>
  <c r="Q75" i="6"/>
  <c r="Q78" i="6" s="1"/>
  <c r="S11" i="5"/>
  <c r="Q65" i="6"/>
  <c r="Q79" i="6"/>
  <c r="L65" i="6"/>
  <c r="L68" i="6" s="1"/>
  <c r="L28" i="6"/>
  <c r="N65" i="6"/>
  <c r="N68" i="6" s="1"/>
  <c r="N28" i="6"/>
  <c r="K67" i="6"/>
  <c r="K33" i="6"/>
  <c r="J82" i="6"/>
  <c r="K63" i="6"/>
  <c r="K22" i="6"/>
  <c r="K31" i="6"/>
  <c r="K32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J28" i="6"/>
  <c r="K28" i="6" s="1"/>
  <c r="O28" i="6" s="1"/>
  <c r="J79" i="6"/>
  <c r="L121" i="22"/>
  <c r="L11" i="5"/>
  <c r="K26" i="6"/>
  <c r="O26" i="6" s="1"/>
  <c r="J65" i="6"/>
  <c r="J75" i="6"/>
  <c r="H67" i="6"/>
  <c r="H33" i="6"/>
  <c r="G82" i="6"/>
  <c r="H63" i="6"/>
  <c r="H22" i="6"/>
  <c r="H31" i="6"/>
  <c r="H32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G28" i="6"/>
  <c r="G75" i="6"/>
  <c r="I121" i="22"/>
  <c r="B26" i="6"/>
  <c r="D26" i="6"/>
  <c r="F26" i="6"/>
  <c r="H26" i="6"/>
  <c r="G65" i="6"/>
  <c r="G79" i="6"/>
  <c r="F11" i="4"/>
  <c r="A11" i="5"/>
  <c r="H25" i="6"/>
  <c r="V164" i="5"/>
  <c r="P64" i="22"/>
  <c r="X164" i="5" s="1"/>
  <c r="N64" i="22"/>
  <c r="W164" i="5" s="1"/>
  <c r="P66" i="26"/>
  <c r="N66" i="26"/>
  <c r="P80" i="27"/>
  <c r="N80" i="27"/>
  <c r="M31" i="13"/>
  <c r="L70" i="13"/>
  <c r="L73" i="13" s="1"/>
  <c r="P59" i="25"/>
  <c r="N59" i="25"/>
  <c r="F59" i="25"/>
  <c r="C59" i="25"/>
  <c r="A59" i="25"/>
  <c r="V165" i="5"/>
  <c r="P66" i="22"/>
  <c r="X165" i="5" s="1"/>
  <c r="N66" i="22"/>
  <c r="W165" i="5" s="1"/>
  <c r="F66" i="22"/>
  <c r="T165" i="5" s="1"/>
  <c r="C66" i="22"/>
  <c r="A66" i="22"/>
  <c r="U165" i="5" s="1"/>
  <c r="S165" i="5"/>
  <c r="V149" i="5"/>
  <c r="N89" i="13"/>
  <c r="X149" i="5" s="1"/>
  <c r="L89" i="13"/>
  <c r="W149" i="5" s="1"/>
  <c r="V148" i="5"/>
  <c r="N99" i="13"/>
  <c r="X148" i="5" s="1"/>
  <c r="L99" i="13"/>
  <c r="W148" i="5" s="1"/>
  <c r="E99" i="13"/>
  <c r="T148" i="5" s="1"/>
  <c r="C99" i="13"/>
  <c r="A99" i="13"/>
  <c r="U148" i="5" s="1"/>
  <c r="S148" i="5"/>
  <c r="C89" i="13"/>
  <c r="S149" i="5"/>
  <c r="E89" i="13"/>
  <c r="T149" i="5" s="1"/>
  <c r="A89" i="13"/>
  <c r="U149" i="5" s="1"/>
  <c r="P13" i="5"/>
  <c r="N13" i="5"/>
  <c r="L40" i="5"/>
  <c r="N42" i="10"/>
  <c r="P42" i="10"/>
  <c r="C13" i="5"/>
  <c r="A40" i="5"/>
  <c r="E13" i="5"/>
  <c r="F42" i="10"/>
  <c r="A42" i="10"/>
  <c r="C42" i="10"/>
  <c r="AK64" i="13"/>
  <c r="N35" i="5"/>
  <c r="P35" i="5"/>
  <c r="E35" i="5"/>
  <c r="C35" i="5"/>
  <c r="P29" i="5"/>
  <c r="N29" i="5"/>
  <c r="E29" i="5"/>
  <c r="C29" i="5"/>
  <c r="AH57" i="13"/>
  <c r="AH60" i="13"/>
  <c r="AH58" i="13"/>
  <c r="AH62" i="13"/>
  <c r="AH63" i="13"/>
  <c r="C68" i="14"/>
  <c r="D23" i="14"/>
  <c r="O16" i="4"/>
  <c r="N19" i="4"/>
  <c r="AM74" i="13"/>
  <c r="AN74" i="13" s="1"/>
  <c r="AH73" i="13"/>
  <c r="AH72" i="13"/>
  <c r="AH69" i="13"/>
  <c r="AH70" i="13"/>
  <c r="AH68" i="13"/>
  <c r="H64" i="6"/>
  <c r="A26" i="6"/>
  <c r="B24" i="6"/>
  <c r="C26" i="6"/>
  <c r="D24" i="6"/>
  <c r="E26" i="6"/>
  <c r="F24" i="6"/>
  <c r="F54" i="21"/>
  <c r="G51" i="21"/>
  <c r="A54" i="21"/>
  <c r="B51" i="21"/>
  <c r="E44" i="32" l="1"/>
  <c r="G27" i="32"/>
  <c r="E90" i="32"/>
  <c r="G90" i="32" s="1"/>
  <c r="G89" i="32"/>
  <c r="P81" i="27"/>
  <c r="N81" i="27"/>
  <c r="P79" i="27"/>
  <c r="N79" i="27"/>
  <c r="P50" i="5"/>
  <c r="L97" i="5"/>
  <c r="N50" i="5"/>
  <c r="F81" i="27"/>
  <c r="C81" i="27"/>
  <c r="A81" i="27"/>
  <c r="F79" i="27"/>
  <c r="C79" i="27"/>
  <c r="A79" i="27"/>
  <c r="E50" i="5"/>
  <c r="C50" i="5"/>
  <c r="A97" i="5"/>
  <c r="D71" i="13"/>
  <c r="C73" i="13"/>
  <c r="D53" i="21"/>
  <c r="C54" i="21"/>
  <c r="D54" i="21" s="1"/>
  <c r="P67" i="26"/>
  <c r="N67" i="26"/>
  <c r="P65" i="26"/>
  <c r="N65" i="26"/>
  <c r="P49" i="5"/>
  <c r="L95" i="5"/>
  <c r="N49" i="5"/>
  <c r="F67" i="26"/>
  <c r="C67" i="26"/>
  <c r="A67" i="26"/>
  <c r="F65" i="26"/>
  <c r="C65" i="26"/>
  <c r="A65" i="26"/>
  <c r="E49" i="5"/>
  <c r="E52" i="5" s="1"/>
  <c r="A95" i="5"/>
  <c r="C49" i="5"/>
  <c r="C52" i="5" s="1"/>
  <c r="P52" i="5"/>
  <c r="N52" i="5"/>
  <c r="N94" i="5"/>
  <c r="P94" i="5"/>
  <c r="C94" i="5"/>
  <c r="E94" i="5"/>
  <c r="AM51" i="13"/>
  <c r="AL52" i="13"/>
  <c r="AM75" i="13"/>
  <c r="AN75" i="13" s="1"/>
  <c r="AH75" i="13"/>
  <c r="AH50" i="13"/>
  <c r="AJ51" i="13"/>
  <c r="AH44" i="13"/>
  <c r="AH49" i="13"/>
  <c r="N90" i="13"/>
  <c r="X147" i="5" s="1"/>
  <c r="L90" i="13"/>
  <c r="W147" i="5" s="1"/>
  <c r="V147" i="5"/>
  <c r="N93" i="13"/>
  <c r="L93" i="13"/>
  <c r="P89" i="5"/>
  <c r="N89" i="5"/>
  <c r="N91" i="5"/>
  <c r="P91" i="5"/>
  <c r="H73" i="13"/>
  <c r="D73" i="13"/>
  <c r="F73" i="13"/>
  <c r="B73" i="13"/>
  <c r="A90" i="13"/>
  <c r="U147" i="5" s="1"/>
  <c r="E90" i="13"/>
  <c r="T147" i="5" s="1"/>
  <c r="S147" i="5"/>
  <c r="C90" i="13"/>
  <c r="A93" i="13"/>
  <c r="E93" i="13"/>
  <c r="C93" i="13"/>
  <c r="E89" i="5"/>
  <c r="C89" i="5"/>
  <c r="E39" i="5"/>
  <c r="C39" i="5"/>
  <c r="A91" i="5"/>
  <c r="P43" i="10"/>
  <c r="N43" i="10"/>
  <c r="A43" i="10"/>
  <c r="C43" i="10"/>
  <c r="F43" i="10"/>
  <c r="Z83" i="6"/>
  <c r="Z85" i="6"/>
  <c r="V77" i="5"/>
  <c r="V78" i="5" s="1"/>
  <c r="V16" i="5"/>
  <c r="V38" i="5"/>
  <c r="T85" i="6"/>
  <c r="T83" i="6"/>
  <c r="M28" i="6"/>
  <c r="AG28" i="6"/>
  <c r="U77" i="5"/>
  <c r="U78" i="5" s="1"/>
  <c r="U16" i="5"/>
  <c r="U38" i="5"/>
  <c r="S85" i="6"/>
  <c r="M65" i="6"/>
  <c r="S83" i="6"/>
  <c r="T16" i="5"/>
  <c r="T77" i="5"/>
  <c r="T78" i="5" s="1"/>
  <c r="T38" i="5"/>
  <c r="R85" i="6"/>
  <c r="R83" i="6"/>
  <c r="S16" i="5"/>
  <c r="S38" i="5"/>
  <c r="S77" i="5"/>
  <c r="S78" i="5" s="1"/>
  <c r="Q83" i="6"/>
  <c r="Q85" i="6"/>
  <c r="L82" i="6"/>
  <c r="N82" i="6"/>
  <c r="N79" i="6"/>
  <c r="L79" i="6"/>
  <c r="L124" i="22"/>
  <c r="P11" i="5"/>
  <c r="L16" i="5"/>
  <c r="L77" i="5"/>
  <c r="N11" i="5"/>
  <c r="L38" i="5"/>
  <c r="K65" i="6"/>
  <c r="O65" i="6"/>
  <c r="J68" i="6"/>
  <c r="J83" i="6"/>
  <c r="J85" i="6"/>
  <c r="V132" i="5"/>
  <c r="L75" i="6"/>
  <c r="W132" i="5" s="1"/>
  <c r="N75" i="6"/>
  <c r="X132" i="5" s="1"/>
  <c r="J78" i="6"/>
  <c r="A82" i="6"/>
  <c r="E82" i="6"/>
  <c r="C82" i="6"/>
  <c r="H28" i="6"/>
  <c r="E75" i="6"/>
  <c r="T132" i="5" s="1"/>
  <c r="G78" i="6"/>
  <c r="S132" i="5"/>
  <c r="A75" i="6"/>
  <c r="U132" i="5" s="1"/>
  <c r="C75" i="6"/>
  <c r="I124" i="22"/>
  <c r="G85" i="6"/>
  <c r="H65" i="6"/>
  <c r="G68" i="6"/>
  <c r="G83" i="6"/>
  <c r="A79" i="6"/>
  <c r="E79" i="6"/>
  <c r="C79" i="6"/>
  <c r="L11" i="4"/>
  <c r="O11" i="4"/>
  <c r="Q11" i="4"/>
  <c r="U11" i="4"/>
  <c r="U19" i="4" s="1"/>
  <c r="F19" i="4"/>
  <c r="E11" i="5"/>
  <c r="E16" i="5" s="1"/>
  <c r="C11" i="5"/>
  <c r="C16" i="5" s="1"/>
  <c r="A16" i="5"/>
  <c r="A38" i="5"/>
  <c r="A77" i="5"/>
  <c r="P40" i="5"/>
  <c r="N40" i="5"/>
  <c r="E40" i="5"/>
  <c r="C40" i="5"/>
  <c r="N29" i="4"/>
  <c r="O19" i="4"/>
  <c r="A28" i="6"/>
  <c r="B28" i="6" s="1"/>
  <c r="A65" i="6"/>
  <c r="C65" i="6"/>
  <c r="C28" i="6"/>
  <c r="D28" i="6" s="1"/>
  <c r="E65" i="6"/>
  <c r="E28" i="6"/>
  <c r="F28" i="6" s="1"/>
  <c r="AK50" i="13"/>
  <c r="AK51" i="13" s="1"/>
  <c r="AK52" i="13" s="1"/>
  <c r="Q58" i="17"/>
  <c r="O58" i="17"/>
  <c r="AH45" i="13"/>
  <c r="AH43" i="13"/>
  <c r="AM50" i="13"/>
  <c r="AH47" i="13"/>
  <c r="AH48" i="13"/>
  <c r="AH42" i="13"/>
  <c r="Q66" i="15"/>
  <c r="O66" i="15"/>
  <c r="E94" i="32" l="1"/>
  <c r="G44" i="32"/>
  <c r="N97" i="5"/>
  <c r="P97" i="5"/>
  <c r="C97" i="5"/>
  <c r="E97" i="5"/>
  <c r="N95" i="5"/>
  <c r="P95" i="5"/>
  <c r="C95" i="5"/>
  <c r="E95" i="5"/>
  <c r="AJ52" i="13"/>
  <c r="AH51" i="13"/>
  <c r="C91" i="5"/>
  <c r="E91" i="5"/>
  <c r="V101" i="5"/>
  <c r="V68" i="22"/>
  <c r="V60" i="25"/>
  <c r="V69" i="26"/>
  <c r="V86" i="27"/>
  <c r="V61" i="25"/>
  <c r="V69" i="22"/>
  <c r="V70" i="26"/>
  <c r="V85" i="27"/>
  <c r="V87" i="27"/>
  <c r="V42" i="5"/>
  <c r="V82" i="5"/>
  <c r="U101" i="5"/>
  <c r="U68" i="22"/>
  <c r="U60" i="25"/>
  <c r="U69" i="26"/>
  <c r="U86" i="27"/>
  <c r="U70" i="26"/>
  <c r="U69" i="22"/>
  <c r="U61" i="25"/>
  <c r="U87" i="27"/>
  <c r="U85" i="27"/>
  <c r="U42" i="5"/>
  <c r="U82" i="5" s="1"/>
  <c r="T101" i="5"/>
  <c r="T68" i="22"/>
  <c r="T60" i="25"/>
  <c r="T69" i="26"/>
  <c r="T86" i="27"/>
  <c r="T69" i="22"/>
  <c r="T61" i="25"/>
  <c r="T70" i="26"/>
  <c r="T85" i="27"/>
  <c r="T87" i="27"/>
  <c r="T42" i="5"/>
  <c r="T82" i="5"/>
  <c r="S101" i="5"/>
  <c r="S68" i="22"/>
  <c r="S60" i="25"/>
  <c r="S69" i="26"/>
  <c r="S86" i="27"/>
  <c r="S70" i="26"/>
  <c r="S69" i="22"/>
  <c r="S61" i="25"/>
  <c r="S87" i="27"/>
  <c r="S85" i="27"/>
  <c r="S42" i="5"/>
  <c r="S82" i="5" s="1"/>
  <c r="N104" i="22"/>
  <c r="N81" i="22" s="1"/>
  <c r="N103" i="22"/>
  <c r="N80" i="22" s="1"/>
  <c r="P104" i="22"/>
  <c r="P81" i="22" s="1"/>
  <c r="L104" i="22"/>
  <c r="L81" i="22" s="1"/>
  <c r="P103" i="22"/>
  <c r="P80" i="22" s="1"/>
  <c r="L103" i="22"/>
  <c r="L80" i="22" s="1"/>
  <c r="P16" i="5"/>
  <c r="P38" i="5"/>
  <c r="L101" i="5"/>
  <c r="L68" i="22"/>
  <c r="L60" i="25"/>
  <c r="L61" i="25"/>
  <c r="L69" i="26"/>
  <c r="L70" i="26"/>
  <c r="L86" i="27"/>
  <c r="L87" i="27"/>
  <c r="L69" i="22"/>
  <c r="L85" i="27"/>
  <c r="N77" i="5"/>
  <c r="L78" i="5"/>
  <c r="P77" i="5"/>
  <c r="N16" i="5"/>
  <c r="N38" i="5"/>
  <c r="L42" i="5"/>
  <c r="L82" i="5"/>
  <c r="K68" i="6"/>
  <c r="O68" i="6"/>
  <c r="N83" i="6"/>
  <c r="X134" i="5" s="1"/>
  <c r="V134" i="5"/>
  <c r="L83" i="6"/>
  <c r="W134" i="5" s="1"/>
  <c r="N85" i="6"/>
  <c r="L85" i="6"/>
  <c r="N78" i="6"/>
  <c r="X133" i="5" s="1"/>
  <c r="L78" i="6"/>
  <c r="W133" i="5" s="1"/>
  <c r="V133" i="5"/>
  <c r="S133" i="5"/>
  <c r="C78" i="6"/>
  <c r="A78" i="6"/>
  <c r="U133" i="5" s="1"/>
  <c r="E78" i="6"/>
  <c r="T133" i="5" s="1"/>
  <c r="F104" i="22"/>
  <c r="F81" i="22" s="1"/>
  <c r="F103" i="22"/>
  <c r="F80" i="22" s="1"/>
  <c r="A104" i="22"/>
  <c r="A81" i="22" s="1"/>
  <c r="I104" i="22"/>
  <c r="I81" i="22" s="1"/>
  <c r="I103" i="22"/>
  <c r="I80" i="22" s="1"/>
  <c r="A103" i="22"/>
  <c r="A80" i="22" s="1"/>
  <c r="E85" i="6"/>
  <c r="A85" i="6"/>
  <c r="C85" i="6"/>
  <c r="B68" i="6"/>
  <c r="F68" i="6"/>
  <c r="H68" i="6"/>
  <c r="D68" i="6"/>
  <c r="C83" i="6"/>
  <c r="E83" i="6"/>
  <c r="T134" i="5" s="1"/>
  <c r="S134" i="5"/>
  <c r="A83" i="6"/>
  <c r="U134" i="5" s="1"/>
  <c r="R11" i="4"/>
  <c r="Q19" i="4"/>
  <c r="L19" i="4"/>
  <c r="I19" i="4"/>
  <c r="R27" i="4"/>
  <c r="R22" i="4"/>
  <c r="R25" i="4"/>
  <c r="O25" i="4"/>
  <c r="L27" i="4"/>
  <c r="R23" i="4"/>
  <c r="R24" i="4"/>
  <c r="L26" i="4"/>
  <c r="L22" i="4"/>
  <c r="O27" i="4"/>
  <c r="O22" i="4"/>
  <c r="L23" i="4"/>
  <c r="L24" i="4"/>
  <c r="R26" i="4"/>
  <c r="O23" i="4"/>
  <c r="O24" i="4"/>
  <c r="O26" i="4"/>
  <c r="R33" i="4"/>
  <c r="V19" i="4"/>
  <c r="F29" i="4"/>
  <c r="A101" i="5"/>
  <c r="I68" i="22"/>
  <c r="I60" i="25"/>
  <c r="I61" i="25"/>
  <c r="I69" i="26"/>
  <c r="I70" i="26"/>
  <c r="I86" i="27"/>
  <c r="I87" i="27"/>
  <c r="I69" i="22"/>
  <c r="I85" i="27"/>
  <c r="E38" i="5"/>
  <c r="E42" i="5" s="1"/>
  <c r="C38" i="5"/>
  <c r="C42" i="5" s="1"/>
  <c r="A42" i="5"/>
  <c r="A82" i="5" s="1"/>
  <c r="C77" i="5"/>
  <c r="E77" i="5"/>
  <c r="A78" i="5"/>
  <c r="P102" i="22"/>
  <c r="P79" i="22" s="1"/>
  <c r="L102" i="22"/>
  <c r="L79" i="22" s="1"/>
  <c r="N102" i="22"/>
  <c r="N79" i="22" s="1"/>
  <c r="C102" i="22"/>
  <c r="C79" i="22" s="1"/>
  <c r="C103" i="22"/>
  <c r="C80" i="22" s="1"/>
  <c r="C104" i="22"/>
  <c r="C81" i="22" s="1"/>
  <c r="F102" i="22"/>
  <c r="F79" i="22" s="1"/>
  <c r="A102" i="22"/>
  <c r="A79" i="22" s="1"/>
  <c r="I102" i="22"/>
  <c r="I79" i="22" s="1"/>
  <c r="I82" i="22" s="1"/>
  <c r="A68" i="6"/>
  <c r="B65" i="6"/>
  <c r="C68" i="6"/>
  <c r="D65" i="6"/>
  <c r="E68" i="6"/>
  <c r="F65" i="6"/>
  <c r="AM52" i="13" l="1"/>
  <c r="AH52" i="13"/>
  <c r="V93" i="5"/>
  <c r="V54" i="5"/>
  <c r="U93" i="5"/>
  <c r="U54" i="5"/>
  <c r="T93" i="5"/>
  <c r="T54" i="5"/>
  <c r="S93" i="5"/>
  <c r="S54" i="5"/>
  <c r="N101" i="5"/>
  <c r="P101" i="5"/>
  <c r="V167" i="5"/>
  <c r="P68" i="22"/>
  <c r="X167" i="5" s="1"/>
  <c r="N68" i="22"/>
  <c r="W167" i="5" s="1"/>
  <c r="P60" i="25"/>
  <c r="N60" i="25"/>
  <c r="P61" i="25"/>
  <c r="N61" i="25"/>
  <c r="P69" i="26"/>
  <c r="N69" i="26"/>
  <c r="P70" i="26"/>
  <c r="N70" i="26"/>
  <c r="P86" i="27"/>
  <c r="N86" i="27"/>
  <c r="P87" i="27"/>
  <c r="N87" i="27"/>
  <c r="V168" i="5"/>
  <c r="P69" i="22"/>
  <c r="X168" i="5" s="1"/>
  <c r="N69" i="22"/>
  <c r="W168" i="5" s="1"/>
  <c r="P85" i="27"/>
  <c r="N85" i="27"/>
  <c r="P78" i="5"/>
  <c r="N78" i="5"/>
  <c r="L93" i="5"/>
  <c r="P42" i="5"/>
  <c r="L54" i="5"/>
  <c r="N42" i="5"/>
  <c r="N82" i="5"/>
  <c r="P82" i="5"/>
  <c r="R19" i="4"/>
  <c r="Q31" i="4"/>
  <c r="C101" i="5"/>
  <c r="E101" i="5"/>
  <c r="F68" i="22"/>
  <c r="T167" i="5" s="1"/>
  <c r="C68" i="22"/>
  <c r="A68" i="22"/>
  <c r="U167" i="5" s="1"/>
  <c r="S167" i="5"/>
  <c r="F60" i="25"/>
  <c r="C60" i="25"/>
  <c r="A60" i="25"/>
  <c r="F61" i="25"/>
  <c r="C61" i="25"/>
  <c r="A61" i="25"/>
  <c r="F69" i="26"/>
  <c r="C69" i="26"/>
  <c r="A69" i="26"/>
  <c r="F70" i="26"/>
  <c r="C70" i="26"/>
  <c r="A70" i="26"/>
  <c r="F86" i="27"/>
  <c r="C86" i="27"/>
  <c r="A86" i="27"/>
  <c r="F87" i="27"/>
  <c r="C87" i="27"/>
  <c r="A87" i="27"/>
  <c r="F69" i="22"/>
  <c r="T168" i="5" s="1"/>
  <c r="C69" i="22"/>
  <c r="A69" i="22"/>
  <c r="U168" i="5" s="1"/>
  <c r="S168" i="5"/>
  <c r="F85" i="27"/>
  <c r="C85" i="27"/>
  <c r="A85" i="27"/>
  <c r="C82" i="5"/>
  <c r="E82" i="5"/>
  <c r="A93" i="5"/>
  <c r="A54" i="5"/>
  <c r="E78" i="5"/>
  <c r="C78" i="5"/>
  <c r="V62" i="5" l="1"/>
  <c r="V68" i="5" s="1"/>
  <c r="V99" i="5"/>
  <c r="U62" i="5"/>
  <c r="U68" i="5" s="1"/>
  <c r="U99" i="5"/>
  <c r="T62" i="5"/>
  <c r="T68" i="5" s="1"/>
  <c r="T99" i="5"/>
  <c r="S99" i="5"/>
  <c r="S62" i="5"/>
  <c r="S68" i="5" s="1"/>
  <c r="P93" i="5"/>
  <c r="N93" i="5"/>
  <c r="P54" i="5"/>
  <c r="L62" i="5"/>
  <c r="L99" i="5"/>
  <c r="N54" i="5"/>
  <c r="R31" i="4"/>
  <c r="Q42" i="4"/>
  <c r="Q47" i="4" s="1"/>
  <c r="R47" i="4" s="1"/>
  <c r="E93" i="5"/>
  <c r="C93" i="5"/>
  <c r="E54" i="5"/>
  <c r="C54" i="5"/>
  <c r="A62" i="5"/>
  <c r="A99" i="5"/>
  <c r="P62" i="5" l="1"/>
  <c r="N62" i="5"/>
  <c r="L68" i="5"/>
  <c r="N99" i="5"/>
  <c r="W127" i="5" s="1"/>
  <c r="P99" i="5"/>
  <c r="X127" i="5" s="1"/>
  <c r="V127" i="5"/>
  <c r="C62" i="5"/>
  <c r="C68" i="5" s="1"/>
  <c r="A68" i="5"/>
  <c r="E62" i="5"/>
  <c r="E68" i="5" s="1"/>
  <c r="S127" i="5"/>
  <c r="C99" i="5"/>
  <c r="T127" i="5" s="1"/>
  <c r="E99" i="5"/>
  <c r="U127" i="5" s="1"/>
  <c r="P68" i="5" l="1"/>
  <c r="N6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FC Ramada</author>
  </authors>
  <commentList>
    <comment ref="A79" authorId="0" shapeId="0" xr:uid="{00000000-0006-0000-0400-000001000000}">
      <text>
        <r>
          <rPr>
            <sz val="10"/>
            <rFont val="Arial"/>
            <family val="2"/>
          </rPr>
          <t xml:space="preserve">Room OOC/Avaribal Room
</t>
        </r>
      </text>
    </comment>
    <comment ref="X79" authorId="1" shapeId="0" xr:uid="{E1F1B0F6-9FE2-41E6-AF54-C76A2CF1FC39}">
      <text>
        <r>
          <rPr>
            <b/>
            <sz val="9"/>
            <color indexed="81"/>
            <rFont val="Tahoma"/>
            <family val="2"/>
          </rPr>
          <t>Room OOC(Minus-Com,House)/Deducted Arrivals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32" authorId="0" shapeId="0" xr:uid="{00000000-0006-0000-0700-000001000000}">
      <text>
        <r>
          <rPr>
            <sz val="10"/>
            <rFont val="Arial"/>
            <family val="2"/>
          </rPr>
          <t>AAC:
Siam Phak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07" authorId="0" shapeId="0" xr:uid="{00000000-0006-0000-1500-000001000000}">
      <text>
        <r>
          <rPr>
            <sz val="10"/>
            <rFont val="Arial"/>
            <family val="2"/>
          </rPr>
          <t>FC:
Copy from Electricity Report</t>
        </r>
      </text>
    </comment>
    <comment ref="K114" authorId="0" shapeId="0" xr:uid="{00000000-0006-0000-1500-000002000000}">
      <text>
        <r>
          <rPr>
            <sz val="10"/>
            <rFont val="Arial"/>
            <family val="2"/>
          </rPr>
          <t>FC:
Copy from Electricity Report</t>
        </r>
      </text>
    </comment>
  </commentList>
</comments>
</file>

<file path=xl/sharedStrings.xml><?xml version="1.0" encoding="utf-8"?>
<sst xmlns="http://schemas.openxmlformats.org/spreadsheetml/2006/main" count="11589" uniqueCount="3328">
  <si>
    <t>GLACNO</t>
  </si>
  <si>
    <t>GLAC_NAME</t>
  </si>
  <si>
    <t>GLAC_CRDR</t>
  </si>
  <si>
    <t>GLAC_BI</t>
  </si>
  <si>
    <t>GLAC_CBFWD</t>
  </si>
  <si>
    <t>GLAC_CB01</t>
  </si>
  <si>
    <t>GLAC_CB02</t>
  </si>
  <si>
    <t>GLAC_CB03</t>
  </si>
  <si>
    <t>GLAC_CB04</t>
  </si>
  <si>
    <t>GLAC_CB05</t>
  </si>
  <si>
    <t>GLAC_CB06</t>
  </si>
  <si>
    <t>GLAC_CB07</t>
  </si>
  <si>
    <t>GLAC_CB08</t>
  </si>
  <si>
    <t>GLAC_CB09</t>
  </si>
  <si>
    <t>GLAC_CB10</t>
  </si>
  <si>
    <t>GLAC_CB11</t>
  </si>
  <si>
    <t>GLAC_CB12</t>
  </si>
  <si>
    <t>GLAC_CB13</t>
  </si>
  <si>
    <t>GLAC_CB14</t>
  </si>
  <si>
    <t>GLAC_CB15</t>
  </si>
  <si>
    <t>GLAC_CB16</t>
  </si>
  <si>
    <t>GLAC_CB17</t>
  </si>
  <si>
    <t>GLAC_CB18</t>
  </si>
  <si>
    <t>GLAC_CB19</t>
  </si>
  <si>
    <t>GLAC_CB20</t>
  </si>
  <si>
    <t>GLAC_CB21</t>
  </si>
  <si>
    <t>GLAC_CB22</t>
  </si>
  <si>
    <t>GLAC_CB23</t>
  </si>
  <si>
    <t>GLAC_CB24</t>
  </si>
  <si>
    <t>GLAC_CB25</t>
  </si>
  <si>
    <t>GLAC_CB26</t>
  </si>
  <si>
    <t>GLAC_PBFWD</t>
  </si>
  <si>
    <t>GLAC_PB01</t>
  </si>
  <si>
    <t>GLAC_PB02</t>
  </si>
  <si>
    <t>GLAC_PB03</t>
  </si>
  <si>
    <t>GLAC_PB04</t>
  </si>
  <si>
    <t>GLAC_PB05</t>
  </si>
  <si>
    <t>GLAC_PB06</t>
  </si>
  <si>
    <t>GLAC_PB07</t>
  </si>
  <si>
    <t>GLAC_PB08</t>
  </si>
  <si>
    <t>GLAC_PB09</t>
  </si>
  <si>
    <t>GLAC_PB10</t>
  </si>
  <si>
    <t>GLAC_PB11</t>
  </si>
  <si>
    <t>GLAC_PB12</t>
  </si>
  <si>
    <t>GLAC_PB13</t>
  </si>
  <si>
    <t>GLAC_CBG01</t>
  </si>
  <si>
    <t>GLAC_CBG02</t>
  </si>
  <si>
    <t>GLAC_CBG03</t>
  </si>
  <si>
    <t>GLAC_CBG04</t>
  </si>
  <si>
    <t>GLAC_CBG05</t>
  </si>
  <si>
    <t>GLAC_CBG06</t>
  </si>
  <si>
    <t>GLAC_CBG07</t>
  </si>
  <si>
    <t>GLAC_CBG08</t>
  </si>
  <si>
    <t>GLAC_CBG09</t>
  </si>
  <si>
    <t>GLAC_CBG10</t>
  </si>
  <si>
    <t>GLAC_CBG11</t>
  </si>
  <si>
    <t>GLAC_CBG12</t>
  </si>
  <si>
    <t>GLAC_CBG13</t>
  </si>
  <si>
    <t>GLAC_PBG01</t>
  </si>
  <si>
    <t>GLAC_PBG02</t>
  </si>
  <si>
    <t>GLAC_PBG03</t>
  </si>
  <si>
    <t>GLAC_PBG04</t>
  </si>
  <si>
    <t>GLAC_PBG05</t>
  </si>
  <si>
    <t>GLAC_PBG06</t>
  </si>
  <si>
    <t>GLAC_PBG07</t>
  </si>
  <si>
    <t>GLAC_PBG08</t>
  </si>
  <si>
    <t>GLAC_PBG09</t>
  </si>
  <si>
    <t>GLAC_PBG10</t>
  </si>
  <si>
    <t>GLAC_PBG11</t>
  </si>
  <si>
    <t>GLAC_PBG12</t>
  </si>
  <si>
    <t>GLAC_PBG13</t>
  </si>
  <si>
    <t>GLAC_NBG01</t>
  </si>
  <si>
    <t>GLAC_NBG02</t>
  </si>
  <si>
    <t>GLAC_NBG03</t>
  </si>
  <si>
    <t>GLAC_NBG04</t>
  </si>
  <si>
    <t>GLAC_NBG05</t>
  </si>
  <si>
    <t>GLAC_NBG06</t>
  </si>
  <si>
    <t>GLAC_NBG07</t>
  </si>
  <si>
    <t>GLAC_NBG08</t>
  </si>
  <si>
    <t>GLAC_NBG09</t>
  </si>
  <si>
    <t>GLAC_NBG10</t>
  </si>
  <si>
    <t>GLAC_NBG11</t>
  </si>
  <si>
    <t>GLAC_NBG12</t>
  </si>
  <si>
    <t>GLAC_NBG13</t>
  </si>
  <si>
    <t>CBG01R1</t>
  </si>
  <si>
    <t>CBG02R1</t>
  </si>
  <si>
    <t>CBG03R1</t>
  </si>
  <si>
    <t>CBG04R1</t>
  </si>
  <si>
    <t>CBG05R1</t>
  </si>
  <si>
    <t>CBG06R1</t>
  </si>
  <si>
    <t>CBG07R1</t>
  </si>
  <si>
    <t>CBG08R1</t>
  </si>
  <si>
    <t>CBG09R1</t>
  </si>
  <si>
    <t>CBG10R1</t>
  </si>
  <si>
    <t>CBG11R1</t>
  </si>
  <si>
    <t>CBG12R1</t>
  </si>
  <si>
    <t>CBG13R1</t>
  </si>
  <si>
    <t>CBG01R2</t>
  </si>
  <si>
    <t>CBG02R2</t>
  </si>
  <si>
    <t>CBG03R2</t>
  </si>
  <si>
    <t>CBG04R2</t>
  </si>
  <si>
    <t>CBG05R2</t>
  </si>
  <si>
    <t>CBG06R2</t>
  </si>
  <si>
    <t>CBG07R2</t>
  </si>
  <si>
    <t>CBG09R2</t>
  </si>
  <si>
    <t>CBG10R2</t>
  </si>
  <si>
    <t>CBG11R2</t>
  </si>
  <si>
    <t>CBG12R2</t>
  </si>
  <si>
    <t>CBG13R2</t>
  </si>
  <si>
    <t>CBG01R3</t>
  </si>
  <si>
    <t>CBG02R3</t>
  </si>
  <si>
    <t>CBG03R3</t>
  </si>
  <si>
    <t>CBG04R3</t>
  </si>
  <si>
    <t>CBG05R3</t>
  </si>
  <si>
    <t>CBG06R3</t>
  </si>
  <si>
    <t>CBG07R3</t>
  </si>
  <si>
    <t>CBG08R3</t>
  </si>
  <si>
    <t>CBG09R3</t>
  </si>
  <si>
    <t>CBG10R3</t>
  </si>
  <si>
    <t>CBG11R3</t>
  </si>
  <si>
    <t>CBG12R3</t>
  </si>
  <si>
    <t>CBG13R3</t>
  </si>
  <si>
    <t>CBG01R4</t>
  </si>
  <si>
    <t>CBG02R4</t>
  </si>
  <si>
    <t>CBG03R4</t>
  </si>
  <si>
    <t>CBG04R4</t>
  </si>
  <si>
    <t>CBG05R4</t>
  </si>
  <si>
    <t>CBG06R4</t>
  </si>
  <si>
    <t>CBG07R4</t>
  </si>
  <si>
    <t>CBG08R4</t>
  </si>
  <si>
    <t>CBG09R4</t>
  </si>
  <si>
    <t>CBG10R4</t>
  </si>
  <si>
    <t>CBG11R4</t>
  </si>
  <si>
    <t>CBG12R4</t>
  </si>
  <si>
    <t>CBG13R4</t>
  </si>
  <si>
    <t>100***</t>
  </si>
  <si>
    <t>***ASSETS***</t>
  </si>
  <si>
    <t>D</t>
  </si>
  <si>
    <t>H</t>
  </si>
  <si>
    <t>110***</t>
  </si>
  <si>
    <t>***CURRENT ASSETS***</t>
  </si>
  <si>
    <t>110100</t>
  </si>
  <si>
    <t>CASH ON HAND</t>
  </si>
  <si>
    <t>B</t>
  </si>
  <si>
    <t>110200</t>
  </si>
  <si>
    <t>PETTY CASH</t>
  </si>
  <si>
    <t>110310</t>
  </si>
  <si>
    <t>HOUSE FUND - FRONT OFFICE</t>
  </si>
  <si>
    <t>110320</t>
  </si>
  <si>
    <t>HOUSE FUND - RESTAURANT</t>
  </si>
  <si>
    <t>110330</t>
  </si>
  <si>
    <t>HOUSE FUND - EXCHANGE</t>
  </si>
  <si>
    <t>110340</t>
  </si>
  <si>
    <t>HOUSE FUND - PURCHASING</t>
  </si>
  <si>
    <t>110350</t>
  </si>
  <si>
    <t>HOUSE FUND - SPA</t>
  </si>
  <si>
    <t>110360</t>
  </si>
  <si>
    <t>HOUSE FUND - S&amp;M BANGKOK OFFICE</t>
  </si>
  <si>
    <t>110400</t>
  </si>
  <si>
    <t>CASH SALES CLEARANCE</t>
  </si>
  <si>
    <t>110510</t>
  </si>
  <si>
    <t>CHEQUE ON HAND</t>
  </si>
  <si>
    <t>111***</t>
  </si>
  <si>
    <t>***CASH AT BANK***</t>
  </si>
  <si>
    <t>111110</t>
  </si>
  <si>
    <t>S/A - KTB 810-0-09337-7</t>
  </si>
  <si>
    <t>111111</t>
  </si>
  <si>
    <t>S/A - BAY 437-1-08666-0</t>
  </si>
  <si>
    <t>111112</t>
  </si>
  <si>
    <t>S/A - TBANK 416-2-02063-1</t>
  </si>
  <si>
    <t>111113</t>
  </si>
  <si>
    <t>S/A - TBANK 416-2-05011-5 Close</t>
  </si>
  <si>
    <t>111114</t>
  </si>
  <si>
    <t>S/A - KBANK-YY 190-2-14263-7</t>
  </si>
  <si>
    <t>111115</t>
  </si>
  <si>
    <t>S/A - TBANK 701-2-04539-9 Close</t>
  </si>
  <si>
    <t>111116</t>
  </si>
  <si>
    <t>S/A - KBANK-KL 566-2-00152-1</t>
  </si>
  <si>
    <t>111117</t>
  </si>
  <si>
    <t>S/A - BBL - KL 378-7-02770-9</t>
  </si>
  <si>
    <t>111118</t>
  </si>
  <si>
    <t>S/A - BBL- PNG 378-0-40343-6</t>
  </si>
  <si>
    <t>111119</t>
  </si>
  <si>
    <t>S/A - BBL- H/O (SILOM) 036-101-0019120856501 (AUD)</t>
  </si>
  <si>
    <t>111120</t>
  </si>
  <si>
    <t>S/A - SCB 806-225828-1</t>
  </si>
  <si>
    <t>111121</t>
  </si>
  <si>
    <t>S/A - KBANK-STW 566-2-04999-0</t>
  </si>
  <si>
    <t>111122</t>
  </si>
  <si>
    <t>S/A - KBANK 071-8-68865-5</t>
  </si>
  <si>
    <t>111123</t>
  </si>
  <si>
    <t>S/A - GSB BANK 020-335-748-958</t>
  </si>
  <si>
    <t>111210</t>
  </si>
  <si>
    <t>C/A - SCB</t>
  </si>
  <si>
    <t>111211</t>
  </si>
  <si>
    <t>C/A - BAY</t>
  </si>
  <si>
    <t>111212</t>
  </si>
  <si>
    <t>C/A - TBANK 416-3-00068-4</t>
  </si>
  <si>
    <t>111213</t>
  </si>
  <si>
    <t>C/A - KBANK-KL 566-1-00018-1</t>
  </si>
  <si>
    <t>111214</t>
  </si>
  <si>
    <t>C/A - KBANK-YY 190-1-02645-5</t>
  </si>
  <si>
    <t>111215</t>
  </si>
  <si>
    <t>C/A - KTB 810-6-01675-7</t>
  </si>
  <si>
    <t>111216</t>
  </si>
  <si>
    <t>C/A - SCB 806-300456-2</t>
  </si>
  <si>
    <t>111217</t>
  </si>
  <si>
    <t>C/A - GSB BANK 216-3608</t>
  </si>
  <si>
    <t>111221</t>
  </si>
  <si>
    <t>C/A - KBANK-STW</t>
  </si>
  <si>
    <t>111310</t>
  </si>
  <si>
    <t>F/A - BAY 437-2-00574-1</t>
  </si>
  <si>
    <t>111311</t>
  </si>
  <si>
    <t>F/A - TBANK 416-1-00457-7 Close</t>
  </si>
  <si>
    <t>111312</t>
  </si>
  <si>
    <t>F/A - BBL 378-2-09848-1 Close</t>
  </si>
  <si>
    <t>111313</t>
  </si>
  <si>
    <t>F/A - BBL - PNG - 378-2-10161-6 Close</t>
  </si>
  <si>
    <t>111314</t>
  </si>
  <si>
    <t>F/A - BBL - KL - 378-6-00871-8 Close</t>
  </si>
  <si>
    <t>111315</t>
  </si>
  <si>
    <t>F/A - BBL - PNG - 378-2-10183-0 CLOSE</t>
  </si>
  <si>
    <t>111316</t>
  </si>
  <si>
    <t>F/A - BBL - PNG - 378-2-10923-9 (เปลี่ยนสมุดใหม่)</t>
  </si>
  <si>
    <t>111317</t>
  </si>
  <si>
    <t>F/A - BBL - PNG - 378-2-10939-5(เปลี่ยนสมุดใหม่)</t>
  </si>
  <si>
    <t>111410</t>
  </si>
  <si>
    <t>BUALUANG FIXED INCOME-TERM FUND BBL-888-377479-9</t>
  </si>
  <si>
    <t>121***</t>
  </si>
  <si>
    <t>***A/C RECEIVABLE***</t>
  </si>
  <si>
    <t>121100</t>
  </si>
  <si>
    <t>A/R GUEST LEDGER</t>
  </si>
  <si>
    <t>121200</t>
  </si>
  <si>
    <t>A/R CITY LEDGER</t>
  </si>
  <si>
    <t>121310</t>
  </si>
  <si>
    <t>A/R TRAVEL AGENT</t>
  </si>
  <si>
    <t>121340</t>
  </si>
  <si>
    <t>A/R EMPLOYEE</t>
  </si>
  <si>
    <t>121410</t>
  </si>
  <si>
    <t>CASH ADVANCE TO OWNING CO.</t>
  </si>
  <si>
    <t>121411</t>
  </si>
  <si>
    <t>SPECIAL PROJECT</t>
  </si>
  <si>
    <t>121412</t>
  </si>
  <si>
    <t>MISCELLANEOUS</t>
  </si>
  <si>
    <t>121413</t>
  </si>
  <si>
    <t>INTEREST LEASING</t>
  </si>
  <si>
    <t>121414</t>
  </si>
  <si>
    <t>PRE OPENING</t>
  </si>
  <si>
    <t>122***</t>
  </si>
  <si>
    <t>***CREDIT CARD LEDGER***</t>
  </si>
  <si>
    <t>122110</t>
  </si>
  <si>
    <t>VISA</t>
  </si>
  <si>
    <t>122120</t>
  </si>
  <si>
    <t>MASTER</t>
  </si>
  <si>
    <t>122130</t>
  </si>
  <si>
    <t>AMEX</t>
  </si>
  <si>
    <t>122140</t>
  </si>
  <si>
    <t>DINERS</t>
  </si>
  <si>
    <t>122150</t>
  </si>
  <si>
    <t>OTHER CARD</t>
  </si>
  <si>
    <t>122160</t>
  </si>
  <si>
    <t>UNION PAY</t>
  </si>
  <si>
    <t>122170</t>
  </si>
  <si>
    <t>JCB CARD</t>
  </si>
  <si>
    <t>122180</t>
  </si>
  <si>
    <t>ASIA PAY</t>
  </si>
  <si>
    <t>122190</t>
  </si>
  <si>
    <t>PAY PAL</t>
  </si>
  <si>
    <t>122200</t>
  </si>
  <si>
    <t>PAY SOLUTIONS</t>
  </si>
  <si>
    <t>122210</t>
  </si>
  <si>
    <t>TTogether G-Wallet</t>
  </si>
  <si>
    <t>122211</t>
  </si>
  <si>
    <t>PAOTANG</t>
  </si>
  <si>
    <t>123***</t>
  </si>
  <si>
    <t>***OTHER RECEIVABLES***</t>
  </si>
  <si>
    <t>123110</t>
  </si>
  <si>
    <t>A/R  REVENUE DEPARTMENT</t>
  </si>
  <si>
    <t>123120</t>
  </si>
  <si>
    <t>INPUT VAT</t>
  </si>
  <si>
    <t>123121</t>
  </si>
  <si>
    <t>Por Por 36</t>
  </si>
  <si>
    <t>123130</t>
  </si>
  <si>
    <t>A/R BARTER AGREEMENT</t>
  </si>
  <si>
    <t>123140</t>
  </si>
  <si>
    <t>UNCLAIMED VAT</t>
  </si>
  <si>
    <t>123150</t>
  </si>
  <si>
    <t>INPUT VAT - SUSPENSES</t>
  </si>
  <si>
    <t>123160</t>
  </si>
  <si>
    <t>INPUT VAT - SUSPENSES  STW ASSET</t>
  </si>
  <si>
    <t>123170</t>
  </si>
  <si>
    <t>INPUT VAT - PENDING FOR WRITE-OFF</t>
  </si>
  <si>
    <t>123190</t>
  </si>
  <si>
    <t>A/R OTHERS</t>
  </si>
  <si>
    <t>124***</t>
  </si>
  <si>
    <t>***GROUP ACCOUNT RECEIVABLE***</t>
  </si>
  <si>
    <t>124100</t>
  </si>
  <si>
    <t>AMOUNT DUE FROM RELATED PARTIES</t>
  </si>
  <si>
    <t>124200</t>
  </si>
  <si>
    <t>LOAN TO RELATED PARTIES</t>
  </si>
  <si>
    <t>124900</t>
  </si>
  <si>
    <t>LOAN TO DIRECTORS</t>
  </si>
  <si>
    <t>131***</t>
  </si>
  <si>
    <t>***INVENTORY***</t>
  </si>
  <si>
    <t>131110</t>
  </si>
  <si>
    <t>INVENTORY FOOD STORE</t>
  </si>
  <si>
    <t>131120</t>
  </si>
  <si>
    <t>INVENTORY MAIN KITCHEN</t>
  </si>
  <si>
    <t>131130</t>
  </si>
  <si>
    <t>INVENTORY STAFF CANTEEN</t>
  </si>
  <si>
    <t>131210</t>
  </si>
  <si>
    <t>INVENTORY BEVERAGE STORE</t>
  </si>
  <si>
    <t>131220</t>
  </si>
  <si>
    <t>INVENTORY BEVERAGE OUTLET</t>
  </si>
  <si>
    <t>131230</t>
  </si>
  <si>
    <t>INVENTORY BEVERAGE MINIBAR</t>
  </si>
  <si>
    <t>131231</t>
  </si>
  <si>
    <t>INVENTORY MINIBAR - BACK TO SUPPLIER</t>
  </si>
  <si>
    <t>131290</t>
  </si>
  <si>
    <t>INVENTORY WINE CONSIGNMENT</t>
  </si>
  <si>
    <t>131291</t>
  </si>
  <si>
    <t>INVENTORY WINE CREDIT</t>
  </si>
  <si>
    <t>131310</t>
  </si>
  <si>
    <t>INVENTORY CIGARETTE STORE</t>
  </si>
  <si>
    <t>131320</t>
  </si>
  <si>
    <t>INVENTORY CIGARETTE OUTLET</t>
  </si>
  <si>
    <t>131410</t>
  </si>
  <si>
    <t>INVENTORY CHONG FAH</t>
  </si>
  <si>
    <t>132***</t>
  </si>
  <si>
    <t>***INVENTORY SUPPLIES***</t>
  </si>
  <si>
    <t>132110</t>
  </si>
  <si>
    <t>INVENTORY GUEST SUPPLIES</t>
  </si>
  <si>
    <t>132111</t>
  </si>
  <si>
    <t>INVENTORY PAPER SUPPLIES</t>
  </si>
  <si>
    <t>132120</t>
  </si>
  <si>
    <t>INVENTORY F&amp;B SUPPLIES</t>
  </si>
  <si>
    <t>132130</t>
  </si>
  <si>
    <t>INVENTORY CLEANING SUPPLIES</t>
  </si>
  <si>
    <t>132140</t>
  </si>
  <si>
    <t>INVENTORY PRINTING &amp; STATIONERIES</t>
  </si>
  <si>
    <t>132150</t>
  </si>
  <si>
    <t>INVENTORY LAUNDRY SUPPLIES</t>
  </si>
  <si>
    <t>132160</t>
  </si>
  <si>
    <t>INVENTORY SPA</t>
  </si>
  <si>
    <t>132161</t>
  </si>
  <si>
    <t>INVENTORY SPA - CONSIGNMENT</t>
  </si>
  <si>
    <t>132170</t>
  </si>
  <si>
    <t>INVENTORY ENGINEERING SUPPLIES</t>
  </si>
  <si>
    <t>132180</t>
  </si>
  <si>
    <t>INVENTORY - HK - GIFT&amp;SOUVENIR</t>
  </si>
  <si>
    <t>132181</t>
  </si>
  <si>
    <t>INVENTORY - MB - GIFT&amp;SOUVENIR</t>
  </si>
  <si>
    <t>132182</t>
  </si>
  <si>
    <t>INVENTORY - GIFT&amp;SOUVENIR (CONSIGNMENT)</t>
  </si>
  <si>
    <t>132190</t>
  </si>
  <si>
    <t>INVENTORY MISCELLANEOUS</t>
  </si>
  <si>
    <t>14****</t>
  </si>
  <si>
    <t>***OTHER CURRENT ASSETS***</t>
  </si>
  <si>
    <t>140***</t>
  </si>
  <si>
    <t>***PREPAID EXPENSES***</t>
  </si>
  <si>
    <t>140110</t>
  </si>
  <si>
    <t>Deffered Charge</t>
  </si>
  <si>
    <t>140111</t>
  </si>
  <si>
    <t>PREPAID EXP - E.D.P. CONTRACT</t>
  </si>
  <si>
    <t>140120</t>
  </si>
  <si>
    <t>PREPAID EXP - INSURANCE</t>
  </si>
  <si>
    <t>140130</t>
  </si>
  <si>
    <t>PREPAID EXP - SUBSCRIPTION</t>
  </si>
  <si>
    <t>140140</t>
  </si>
  <si>
    <t>PREPAID EXP - ADVERTISING</t>
  </si>
  <si>
    <t>140141</t>
  </si>
  <si>
    <t>PREPAID EXP - ADVERTISING AR</t>
  </si>
  <si>
    <t>140150</t>
  </si>
  <si>
    <t>PREPAID EXP - PEST CONTROL</t>
  </si>
  <si>
    <t>140160</t>
  </si>
  <si>
    <t>PREPAID EXP - TAX</t>
  </si>
  <si>
    <t>140170</t>
  </si>
  <si>
    <t>PREPAID TAX FOR AMORTIZATION</t>
  </si>
  <si>
    <t>140190</t>
  </si>
  <si>
    <t>PREPAID EXP - OTHERS</t>
  </si>
  <si>
    <t>140191</t>
  </si>
  <si>
    <t>PREPAID EXP - LOANS</t>
  </si>
  <si>
    <t>141***</t>
  </si>
  <si>
    <t>***ADVANCE FOR PURCHASING***</t>
  </si>
  <si>
    <t>141100</t>
  </si>
  <si>
    <t>CASH ADVANCE</t>
  </si>
  <si>
    <t>141200</t>
  </si>
  <si>
    <t>ADVANCE TO SUPPLIER</t>
  </si>
  <si>
    <t>142***</t>
  </si>
  <si>
    <t>***FUND &amp; DEPOSIT IN GUARANTEE***</t>
  </si>
  <si>
    <t>142100</t>
  </si>
  <si>
    <t>CASH DEPOSIT</t>
  </si>
  <si>
    <t>142200</t>
  </si>
  <si>
    <t>F/A - ELECTRICITY GRNT.FUND KBANK YY #190-3-03080-</t>
  </si>
  <si>
    <t>142210</t>
  </si>
  <si>
    <t>TELEPHONE GUARANTEE FUND</t>
  </si>
  <si>
    <t>142300</t>
  </si>
  <si>
    <t>EMPTY BOTTLE DEPOSIT</t>
  </si>
  <si>
    <t>142400</t>
  </si>
  <si>
    <t>F/A-MAKRO GUARANTEE FUND KBANK KL#58-21-0180-1(566</t>
  </si>
  <si>
    <t>142900</t>
  </si>
  <si>
    <t>DEPOSIT OTHER</t>
  </si>
  <si>
    <t>143***</t>
  </si>
  <si>
    <t>***WITHOLDING TAX***</t>
  </si>
  <si>
    <t>143100</t>
  </si>
  <si>
    <t>WITHHOLDING TAX</t>
  </si>
  <si>
    <t>144***</t>
  </si>
  <si>
    <t>***SUSPENSE ACCOUNT***</t>
  </si>
  <si>
    <t>144100</t>
  </si>
  <si>
    <t>SUSPENSE ACCOUNT</t>
  </si>
  <si>
    <t>144101</t>
  </si>
  <si>
    <t>SUSPENSE ACCOUNT AR</t>
  </si>
  <si>
    <t>144900</t>
  </si>
  <si>
    <t>ROOM FROM HOGATEX</t>
  </si>
  <si>
    <t>144910</t>
  </si>
  <si>
    <t>THE KITCHEN FROM POS</t>
  </si>
  <si>
    <t>144920</t>
  </si>
  <si>
    <t>ROOM SERVICE FROM POS</t>
  </si>
  <si>
    <t>144930</t>
  </si>
  <si>
    <t>POOL BAR FROM POS</t>
  </si>
  <si>
    <t>144940</t>
  </si>
  <si>
    <t>SASSI'S BAR FROM POS</t>
  </si>
  <si>
    <t>15****</t>
  </si>
  <si>
    <t>***OPERATING EQUIPMENT***</t>
  </si>
  <si>
    <t>151***</t>
  </si>
  <si>
    <t>***O.E. ROOM***</t>
  </si>
  <si>
    <t>151100</t>
  </si>
  <si>
    <t>O.E. ROOM CHINAWARE</t>
  </si>
  <si>
    <t>151200</t>
  </si>
  <si>
    <t>O.E. ROOM GLASSWARE</t>
  </si>
  <si>
    <t>151300</t>
  </si>
  <si>
    <t>O.E. ROOM SILVERWARE&amp;CUTLERY</t>
  </si>
  <si>
    <t>151400</t>
  </si>
  <si>
    <t>O.E. ROOM WOODEN</t>
  </si>
  <si>
    <t>151500</t>
  </si>
  <si>
    <t>O.E. ROOM LINEN</t>
  </si>
  <si>
    <t>152***</t>
  </si>
  <si>
    <t>***O.E. F&amp;B***</t>
  </si>
  <si>
    <t>152100</t>
  </si>
  <si>
    <t>O.E. F&amp;B CHINAWARE</t>
  </si>
  <si>
    <t>152200</t>
  </si>
  <si>
    <t>O.E. F&amp;B GLASSWARE</t>
  </si>
  <si>
    <t>152300</t>
  </si>
  <si>
    <t>O.E. F&amp;B SILVERWARE&amp;CUTLERY</t>
  </si>
  <si>
    <t>152400</t>
  </si>
  <si>
    <t>O.E. F&amp;B WOODEN</t>
  </si>
  <si>
    <t>152500</t>
  </si>
  <si>
    <t>O.E. F&amp;B LINEN</t>
  </si>
  <si>
    <t>152600</t>
  </si>
  <si>
    <t>O.E. KITCHEN UTENSILS</t>
  </si>
  <si>
    <t>152700</t>
  </si>
  <si>
    <t>O.E. F&amp;B OTHER</t>
  </si>
  <si>
    <t>153***</t>
  </si>
  <si>
    <t>***O.E. OTHERS***</t>
  </si>
  <si>
    <t>153100</t>
  </si>
  <si>
    <t>O.E. UNIFORM</t>
  </si>
  <si>
    <t>153200</t>
  </si>
  <si>
    <t>O.E. FRONT OFFICE</t>
  </si>
  <si>
    <t>153300</t>
  </si>
  <si>
    <t>O.E. SPA</t>
  </si>
  <si>
    <t>153400</t>
  </si>
  <si>
    <t>O.E. STAFF CANTEEN</t>
  </si>
  <si>
    <t>153500</t>
  </si>
  <si>
    <t>O.E. STAFF DORMITARY</t>
  </si>
  <si>
    <t>153900</t>
  </si>
  <si>
    <t>O.E. OTHERS</t>
  </si>
  <si>
    <t>159110</t>
  </si>
  <si>
    <t>ACC. DEPRE - ROOM CHINAWARE</t>
  </si>
  <si>
    <t>C</t>
  </si>
  <si>
    <t>159120</t>
  </si>
  <si>
    <t>ACC. DEPRE - ROOM GLASSWARE</t>
  </si>
  <si>
    <t>159150</t>
  </si>
  <si>
    <t>ACC. DEPRE - ROOM LINEN</t>
  </si>
  <si>
    <t>159210</t>
  </si>
  <si>
    <t>ACC. DEPRE - F&amp;B CHINAWARE</t>
  </si>
  <si>
    <t>159220</t>
  </si>
  <si>
    <t>ACC. DEPRE - F&amp;B GLASSWARE</t>
  </si>
  <si>
    <t>159230</t>
  </si>
  <si>
    <t>ACC. DEPRE - F&amp;B SILVERWARE&amp;CUTLERY</t>
  </si>
  <si>
    <t>159250</t>
  </si>
  <si>
    <t>ACC. DEPRE - F&amp;B LINEN</t>
  </si>
  <si>
    <t>159310</t>
  </si>
  <si>
    <t>ACC. DEPRE - UNIFORM</t>
  </si>
  <si>
    <t>159340</t>
  </si>
  <si>
    <t>ACC. DEPRE - STAFF CANTEEN</t>
  </si>
  <si>
    <t>16****</t>
  </si>
  <si>
    <t>***FIXED ASSETS***</t>
  </si>
  <si>
    <t>160000</t>
  </si>
  <si>
    <t>LAND</t>
  </si>
  <si>
    <t>160100</t>
  </si>
  <si>
    <t>LAND IMPROVEMENT</t>
  </si>
  <si>
    <t>161***</t>
  </si>
  <si>
    <t>***LAND &amp; BUILDING***</t>
  </si>
  <si>
    <t>161000</t>
  </si>
  <si>
    <t>BUILDING</t>
  </si>
  <si>
    <t>161100</t>
  </si>
  <si>
    <t>BUILDING IMPROVEMENT</t>
  </si>
  <si>
    <t>161200</t>
  </si>
  <si>
    <t>UNDERGROUND WATER WELL</t>
  </si>
  <si>
    <t>161300</t>
  </si>
  <si>
    <t>SWIMMING POOL &amp; EQUIPMENT</t>
  </si>
  <si>
    <t>161400</t>
  </si>
  <si>
    <t>BUILDING &amp; IMPROVEMENT</t>
  </si>
  <si>
    <t>162***</t>
  </si>
  <si>
    <t>***FIXTURE***</t>
  </si>
  <si>
    <t>162100</t>
  </si>
  <si>
    <t>AIR CONDITION</t>
  </si>
  <si>
    <t>162200</t>
  </si>
  <si>
    <t>PABX</t>
  </si>
  <si>
    <t>162300</t>
  </si>
  <si>
    <t>SOUND SYSTEM</t>
  </si>
  <si>
    <t>162400</t>
  </si>
  <si>
    <t>MATV</t>
  </si>
  <si>
    <t>162500</t>
  </si>
  <si>
    <t>COMPUTER HARDWARE</t>
  </si>
  <si>
    <t>162600</t>
  </si>
  <si>
    <t>ELECTRICT SYSTEM</t>
  </si>
  <si>
    <t>163***</t>
  </si>
  <si>
    <t>***EQUIPMENT &amp; TOOL***</t>
  </si>
  <si>
    <t>163100</t>
  </si>
  <si>
    <t>KITCHEN UTENSILS</t>
  </si>
  <si>
    <t>163200</t>
  </si>
  <si>
    <t>ROOM EQUIPMENT</t>
  </si>
  <si>
    <t>163300</t>
  </si>
  <si>
    <t>ENGINEER EQUIPMENT</t>
  </si>
  <si>
    <t>163400</t>
  </si>
  <si>
    <t>OFFICE EQUIPMENT</t>
  </si>
  <si>
    <t>163500</t>
  </si>
  <si>
    <t>HOUSEKEEPING EQUIPMENT</t>
  </si>
  <si>
    <t>163600</t>
  </si>
  <si>
    <t>EXERCISE EQUIPMENT</t>
  </si>
  <si>
    <t>163700</t>
  </si>
  <si>
    <t>SPA EQUIPMENT</t>
  </si>
  <si>
    <t>163800</t>
  </si>
  <si>
    <t>F&amp;B EQUIPMENT</t>
  </si>
  <si>
    <t>163900</t>
  </si>
  <si>
    <t>OTHER EQUIPMENT</t>
  </si>
  <si>
    <t>164***</t>
  </si>
  <si>
    <t>***FURNITURE***</t>
  </si>
  <si>
    <t>164100</t>
  </si>
  <si>
    <t>OFFICE FURNITURE</t>
  </si>
  <si>
    <t>164200</t>
  </si>
  <si>
    <t>GUEST ROOM FURNITURE</t>
  </si>
  <si>
    <t>164300</t>
  </si>
  <si>
    <t>RESTAURANT FURNITURE</t>
  </si>
  <si>
    <t>164400</t>
  </si>
  <si>
    <t>STAFF CANTEEN FURNITURE</t>
  </si>
  <si>
    <t>164500</t>
  </si>
  <si>
    <t>DORMITARY FURNITURE</t>
  </si>
  <si>
    <t>164600</t>
  </si>
  <si>
    <t>SPA FURNITURE</t>
  </si>
  <si>
    <t>164900</t>
  </si>
  <si>
    <t>OTHER FURNITURE</t>
  </si>
  <si>
    <t>165***</t>
  </si>
  <si>
    <t>***VEHICLES***</t>
  </si>
  <si>
    <t>165100</t>
  </si>
  <si>
    <t>VEHICLES</t>
  </si>
  <si>
    <t>166100</t>
  </si>
  <si>
    <t>GARDENING</t>
  </si>
  <si>
    <t>167***</t>
  </si>
  <si>
    <t>***COMPUTER SOFTWARE***</t>
  </si>
  <si>
    <t>167100</t>
  </si>
  <si>
    <t>COMPUTER SOFTWARE</t>
  </si>
  <si>
    <t>168***</t>
  </si>
  <si>
    <t>OTHER FIXED ASSETS</t>
  </si>
  <si>
    <t>168900</t>
  </si>
  <si>
    <t>169***</t>
  </si>
  <si>
    <t>***OTHER FIXED ASSET***</t>
  </si>
  <si>
    <t>169100</t>
  </si>
  <si>
    <t>CONSTRUCTION IN PROGRESS</t>
  </si>
  <si>
    <t>169900</t>
  </si>
  <si>
    <t>17****</t>
  </si>
  <si>
    <t>***ACCUMULATED DEPRECIATION***</t>
  </si>
  <si>
    <t>170100</t>
  </si>
  <si>
    <t>ACC. DEPRE - LAND IMPROVEMENT</t>
  </si>
  <si>
    <t>171***</t>
  </si>
  <si>
    <t>171000</t>
  </si>
  <si>
    <t>ACC. DEPRE - BUILDING</t>
  </si>
  <si>
    <t>171100</t>
  </si>
  <si>
    <t>ACC. DEPRE - BUILDING IMPROVEMENT</t>
  </si>
  <si>
    <t>171200</t>
  </si>
  <si>
    <t>ACC. DEPRE - UNDERGROUND WATER WELL</t>
  </si>
  <si>
    <t>171300</t>
  </si>
  <si>
    <t>ACC. DEPRE - POOL &amp; EQUIPMENT</t>
  </si>
  <si>
    <t>171400</t>
  </si>
  <si>
    <t>ACC. DEPRE - OTHER IMPROVEMENT</t>
  </si>
  <si>
    <t>172***</t>
  </si>
  <si>
    <t>172100</t>
  </si>
  <si>
    <t>ACC. DEPRE - AIR CONDITION</t>
  </si>
  <si>
    <t>172200</t>
  </si>
  <si>
    <t>ACC. DEPRE - PABX</t>
  </si>
  <si>
    <t>172300</t>
  </si>
  <si>
    <t>ACC. DEPRE - SOUND SYSTEM</t>
  </si>
  <si>
    <t>172400</t>
  </si>
  <si>
    <t>ACC. DEPRE - MATV</t>
  </si>
  <si>
    <t>172500</t>
  </si>
  <si>
    <t>ACC. DEPRE - COMPUTER HARDWARE</t>
  </si>
  <si>
    <t>172600</t>
  </si>
  <si>
    <t>ACC. DEPRE - ELECTRIC SYSTEM</t>
  </si>
  <si>
    <t>173***</t>
  </si>
  <si>
    <t>173100</t>
  </si>
  <si>
    <t>ACC. DEPRE - KITCHEN UTENSILS</t>
  </si>
  <si>
    <t>173200</t>
  </si>
  <si>
    <t>ACC. DEPRE - ROOM EQUIPMENT</t>
  </si>
  <si>
    <t>173300</t>
  </si>
  <si>
    <t>ACC. DEPRE - ENGINEER EQUIPMENT</t>
  </si>
  <si>
    <t>173400</t>
  </si>
  <si>
    <t>ACC. DEPRE - OFFICE EQUIPMENT</t>
  </si>
  <si>
    <t>173500</t>
  </si>
  <si>
    <t>ACC. DEPRE - HOUSEKEEPING EQUIPMENT</t>
  </si>
  <si>
    <t>173600</t>
  </si>
  <si>
    <t>ACC. DEPRE - EXERCISE EQUIPMENT</t>
  </si>
  <si>
    <t>173700</t>
  </si>
  <si>
    <t>ACC. DEPRE - SPA EQUIPMENT</t>
  </si>
  <si>
    <t>173800</t>
  </si>
  <si>
    <t>ACC. DEPRE - F&amp;B EQUIPMENT</t>
  </si>
  <si>
    <t>173900</t>
  </si>
  <si>
    <t>ACC. DEPRE - OTHER EQUIPMENT</t>
  </si>
  <si>
    <t>174***</t>
  </si>
  <si>
    <t>174100</t>
  </si>
  <si>
    <t>ACC. DEPRE - OFFICE FURNITURE</t>
  </si>
  <si>
    <t>174200</t>
  </si>
  <si>
    <t>ACC. DEPRE - GUEST ROOM FURNITURE</t>
  </si>
  <si>
    <t>174300</t>
  </si>
  <si>
    <t>ACC. DEPRE - RESTAURANT FURNITURE</t>
  </si>
  <si>
    <t>174400</t>
  </si>
  <si>
    <t>174500</t>
  </si>
  <si>
    <t>ACC. DEPRE - DORMITARY FURNITURE</t>
  </si>
  <si>
    <t>174600</t>
  </si>
  <si>
    <t>ACC. DEPRE - SPA FURNITURE</t>
  </si>
  <si>
    <t>174900</t>
  </si>
  <si>
    <t>ACC. DEPRE - OTHER FURNITURE</t>
  </si>
  <si>
    <t>175***</t>
  </si>
  <si>
    <t>175100</t>
  </si>
  <si>
    <t>ACC. DEPRE - VEHICLES</t>
  </si>
  <si>
    <t>176100</t>
  </si>
  <si>
    <t>ACC. DEPRE - GARDENING</t>
  </si>
  <si>
    <t>177***</t>
  </si>
  <si>
    <t>177100</t>
  </si>
  <si>
    <t>ACC. AMORTIZATION - COMPUTER SOFTWARE</t>
  </si>
  <si>
    <t>178***</t>
  </si>
  <si>
    <t>ACC. DEPRE - OTHER FIXED ASSETS</t>
  </si>
  <si>
    <t>178900</t>
  </si>
  <si>
    <t>179***</t>
  </si>
  <si>
    <t>179900</t>
  </si>
  <si>
    <t>191***</t>
  </si>
  <si>
    <t>***OTHER ASSETS***</t>
  </si>
  <si>
    <t>191100</t>
  </si>
  <si>
    <t>DEPOSIT PAYMENT</t>
  </si>
  <si>
    <t>191200</t>
  </si>
  <si>
    <t>INVESTMENT</t>
  </si>
  <si>
    <t>191300</t>
  </si>
  <si>
    <t>DEFERRED INTEREST MORTGAGE</t>
  </si>
  <si>
    <t>191400</t>
  </si>
  <si>
    <t>INVESTMENT - OTHERS</t>
  </si>
  <si>
    <t>20****</t>
  </si>
  <si>
    <t>***LIABILITIES***</t>
  </si>
  <si>
    <t>200100</t>
  </si>
  <si>
    <t>AMOUNT DUE TO RELATED PARTIES</t>
  </si>
  <si>
    <t>200200</t>
  </si>
  <si>
    <t>LOAN FROM RELATED PARTIES</t>
  </si>
  <si>
    <t>210***</t>
  </si>
  <si>
    <t>***CURRENT LIABILITIES***</t>
  </si>
  <si>
    <t>210100</t>
  </si>
  <si>
    <t>BANK OVER DRAFT</t>
  </si>
  <si>
    <t>210200</t>
  </si>
  <si>
    <t>LOAN FROM FINANCE INSTITUE</t>
  </si>
  <si>
    <t>210300</t>
  </si>
  <si>
    <t>LOAN FROM LEASING</t>
  </si>
  <si>
    <t>210310</t>
  </si>
  <si>
    <t>DEFERRED INTEREST</t>
  </si>
  <si>
    <t>210900</t>
  </si>
  <si>
    <t>CURRENT PORTION OF LONG-TERM LOAN</t>
  </si>
  <si>
    <t>220***</t>
  </si>
  <si>
    <t>***ACCOUNT PAYABLE***</t>
  </si>
  <si>
    <t>220100</t>
  </si>
  <si>
    <t>ACCOUNT PAYABLE - TRADE</t>
  </si>
  <si>
    <t>220101</t>
  </si>
  <si>
    <t>ACCOUNT PAYABLE - STW TRADE</t>
  </si>
  <si>
    <t>220110</t>
  </si>
  <si>
    <t>SUSPENSE FOR SERVICE ACCEPTANCE</t>
  </si>
  <si>
    <t>220111</t>
  </si>
  <si>
    <t>SUSPENSE FOR INVENTORY-MB-GIFT&amp;SOUVENIR</t>
  </si>
  <si>
    <t>220200</t>
  </si>
  <si>
    <t>ACCOUNT PAYABLE - WINE CONSIGNMENT</t>
  </si>
  <si>
    <t>220250</t>
  </si>
  <si>
    <t>ACCOUNT PAYABLE - SPA CONSIGNMENT</t>
  </si>
  <si>
    <t>220300</t>
  </si>
  <si>
    <t>ACCOUNT PAYABLE - BARTER AGREEMENT</t>
  </si>
  <si>
    <t>220400</t>
  </si>
  <si>
    <t>SUNDRY CREDITOR</t>
  </si>
  <si>
    <t>220410</t>
  </si>
  <si>
    <t>ACCRUAL TIP</t>
  </si>
  <si>
    <t>220500</t>
  </si>
  <si>
    <t>RETENTION GUARANTEE</t>
  </si>
  <si>
    <t>220600</t>
  </si>
  <si>
    <t>DIVIDENDS PAYABLE</t>
  </si>
  <si>
    <t>220900</t>
  </si>
  <si>
    <t>ACCOUNT PAYABLE - OTHER</t>
  </si>
  <si>
    <t>231500</t>
  </si>
  <si>
    <t>PROVISION - ROOM LINEN</t>
  </si>
  <si>
    <t>232100</t>
  </si>
  <si>
    <t>PROVISION - F&amp;B CHINAWARE</t>
  </si>
  <si>
    <t>232200</t>
  </si>
  <si>
    <t>PROVISION - F&amp;B GLASSWARE</t>
  </si>
  <si>
    <t>232300</t>
  </si>
  <si>
    <t>PROVISION - F&amp;B SILVERWARE&amp;CUTLERY</t>
  </si>
  <si>
    <t>232500</t>
  </si>
  <si>
    <t>PROVISION - F&amp;B LINEN</t>
  </si>
  <si>
    <t>233100</t>
  </si>
  <si>
    <t>PROVISION - UNIFORM</t>
  </si>
  <si>
    <t>233400</t>
  </si>
  <si>
    <t>PROVISION - STAFF CANTEEN</t>
  </si>
  <si>
    <t>259***</t>
  </si>
  <si>
    <t>***ADVANCE DEPOSIT***</t>
  </si>
  <si>
    <t>259100</t>
  </si>
  <si>
    <t>DEPOSIT ON ROOM</t>
  </si>
  <si>
    <t>259101</t>
  </si>
  <si>
    <t>DEPOSIT OF MPA</t>
  </si>
  <si>
    <t>259102</t>
  </si>
  <si>
    <t>DEPOSIT OF DEALS.COM.AU</t>
  </si>
  <si>
    <t>259103</t>
  </si>
  <si>
    <t>DEPOSIT OF DEALS.COM.AU 2</t>
  </si>
  <si>
    <t>259104</t>
  </si>
  <si>
    <t>DEPOSIT OF SCOOPON PTY LTD</t>
  </si>
  <si>
    <t>259105</t>
  </si>
  <si>
    <t>DEPOSIT OF DEALS.COM.AU 3</t>
  </si>
  <si>
    <t>259106</t>
  </si>
  <si>
    <t>DEPOSIT-LOVE ANDA-DISCOVERY THAILAND</t>
  </si>
  <si>
    <t>259107</t>
  </si>
  <si>
    <t>DEPOSIT OF LOVE ISLAND - OMT</t>
  </si>
  <si>
    <t>259108</t>
  </si>
  <si>
    <t>DEPOSIT OF DEALS.COM.AU 4</t>
  </si>
  <si>
    <t>259109</t>
  </si>
  <si>
    <t>DEPOSIT OF ENSOGO</t>
  </si>
  <si>
    <t>259110</t>
  </si>
  <si>
    <t>DEPOSIT OF PRIVATE LABEL MARKETING SERVICES</t>
  </si>
  <si>
    <t>259111</t>
  </si>
  <si>
    <t>DEPOSIT OF TRIP A DEALS PTY LTD 2015</t>
  </si>
  <si>
    <t>259112</t>
  </si>
  <si>
    <t>DEPOSIT OF TRIP A DEALS PTY LTD 2016</t>
  </si>
  <si>
    <t>259113</t>
  </si>
  <si>
    <t>DEPOSIT ASIA PAY</t>
  </si>
  <si>
    <t>259114</t>
  </si>
  <si>
    <t>DEPOSIT PAYPAL</t>
  </si>
  <si>
    <t>259200</t>
  </si>
  <si>
    <t>PAID OUT</t>
  </si>
  <si>
    <t>259300</t>
  </si>
  <si>
    <t>ADVANCE DEPOSIT - STAFF PARTY</t>
  </si>
  <si>
    <t>259400</t>
  </si>
  <si>
    <t>BARTER</t>
  </si>
  <si>
    <t>259900</t>
  </si>
  <si>
    <t>OTHER DEPOSIT ECO ADVENTURE</t>
  </si>
  <si>
    <t>259901</t>
  </si>
  <si>
    <t>OTHER DEPOSIT COUNTER TOUR</t>
  </si>
  <si>
    <t>271***</t>
  </si>
  <si>
    <t>***ACCRUAL EXPENSES***</t>
  </si>
  <si>
    <t>271110</t>
  </si>
  <si>
    <t>ACCRUED STAFF SALARY</t>
  </si>
  <si>
    <t>271120</t>
  </si>
  <si>
    <t>ACCRUED CASUAL WAGES</t>
  </si>
  <si>
    <t>271130</t>
  </si>
  <si>
    <t>ACCRUED SERVICE CHARGE</t>
  </si>
  <si>
    <t>271131</t>
  </si>
  <si>
    <t>S.C. SUSPENSE - DEBIT</t>
  </si>
  <si>
    <t>271132</t>
  </si>
  <si>
    <t>S.C. SUSPENSE - CREDIT</t>
  </si>
  <si>
    <t>271133</t>
  </si>
  <si>
    <t>ACCRUED SERVICE CHARGE FOR STAFF FROM REBATE TRANS</t>
  </si>
  <si>
    <t>271140</t>
  </si>
  <si>
    <t>ACCRUED WITHHOLDING TAX (T3,53) PP.36</t>
  </si>
  <si>
    <t>271146</t>
  </si>
  <si>
    <t>ACCRUED WITHHOLDING TAX (RAMADA)</t>
  </si>
  <si>
    <t>271150</t>
  </si>
  <si>
    <t>ACCRUED INCENTIVE</t>
  </si>
  <si>
    <t>271190</t>
  </si>
  <si>
    <t>ACCRUED EMPLOYEE BENIFIT</t>
  </si>
  <si>
    <t>271210</t>
  </si>
  <si>
    <t>ACCRUED OTHER ROOM</t>
  </si>
  <si>
    <t>271220</t>
  </si>
  <si>
    <t>ACCRUED T/A COMMISSION</t>
  </si>
  <si>
    <t>271230</t>
  </si>
  <si>
    <t>ACCRUED RESERVATION EXPENSES</t>
  </si>
  <si>
    <t>271240</t>
  </si>
  <si>
    <t>ACCRUED GUEST DEPOSIT</t>
  </si>
  <si>
    <t>271310</t>
  </si>
  <si>
    <t>ACCRUED ELECTRICITY</t>
  </si>
  <si>
    <t>271320</t>
  </si>
  <si>
    <t>ACCRUED TELEPHONE - CAT</t>
  </si>
  <si>
    <t>271330</t>
  </si>
  <si>
    <t>ACCRUED TELEPHONE - TOT</t>
  </si>
  <si>
    <t>271410</t>
  </si>
  <si>
    <t>ACCRUED - UBC SUBSCRIPTION FEE</t>
  </si>
  <si>
    <t>271420</t>
  </si>
  <si>
    <t>ACCRUED - SECURITY GUARD</t>
  </si>
  <si>
    <t>271430</t>
  </si>
  <si>
    <t>ACCRUED - WASTE REMOVAL</t>
  </si>
  <si>
    <t>271440</t>
  </si>
  <si>
    <t>ACCRUED - LAUNDRY EXPENSES</t>
  </si>
  <si>
    <t>271450</t>
  </si>
  <si>
    <t>ACCRUED NEWSPAPER EXPENSE</t>
  </si>
  <si>
    <t>271510</t>
  </si>
  <si>
    <t>ACCRUED - TRANSPORTATION</t>
  </si>
  <si>
    <t>271520</t>
  </si>
  <si>
    <t>ACCRUED - TOUR</t>
  </si>
  <si>
    <t>271610</t>
  </si>
  <si>
    <t>ACCRUED HCL - MANAGEMENT FEE</t>
  </si>
  <si>
    <t>271620</t>
  </si>
  <si>
    <t>ACCRUED LOYALTY FEE RAMADA INT</t>
  </si>
  <si>
    <t>271630</t>
  </si>
  <si>
    <t>ACCRUED OTHER RAMADA INT</t>
  </si>
  <si>
    <t>271710</t>
  </si>
  <si>
    <t>ACCRUED SERVICE CONTACT EXPENSES</t>
  </si>
  <si>
    <t>271910</t>
  </si>
  <si>
    <t>ACCRUED - OTHER EXPENSES</t>
  </si>
  <si>
    <t>28****</t>
  </si>
  <si>
    <t>***OTHER CURRENT LIABILITIES***</t>
  </si>
  <si>
    <t>281100</t>
  </si>
  <si>
    <t>VAT SUSPENSE</t>
  </si>
  <si>
    <t>281110</t>
  </si>
  <si>
    <t>OUTPUT VAT</t>
  </si>
  <si>
    <t>281120</t>
  </si>
  <si>
    <t>ACCRUED - PROVINCIAL TAX</t>
  </si>
  <si>
    <t>281130</t>
  </si>
  <si>
    <t>A/P REVENUE DEPARTMENT</t>
  </si>
  <si>
    <t>281141</t>
  </si>
  <si>
    <t>ACCRUED - EMPLOYEE W/T TAX (Tax 1)</t>
  </si>
  <si>
    <t>281150</t>
  </si>
  <si>
    <t>ACCRUED - SPECIFIC BUSINESS TAX</t>
  </si>
  <si>
    <t>281160</t>
  </si>
  <si>
    <t>ACCRUED - PROPERTY TAX</t>
  </si>
  <si>
    <t>281170</t>
  </si>
  <si>
    <t>ACCRUED - CORPORATE INCOME TAX</t>
  </si>
  <si>
    <t>281180</t>
  </si>
  <si>
    <t>ACCRUED - EXCISE TAX</t>
  </si>
  <si>
    <t>281190</t>
  </si>
  <si>
    <t>ACCRUED - OTHER TAX</t>
  </si>
  <si>
    <t>281400</t>
  </si>
  <si>
    <t>ACCRUED - SOCIAL SECURITY</t>
  </si>
  <si>
    <t>281800</t>
  </si>
  <si>
    <t>ACCRUED - LOAN INTEREST</t>
  </si>
  <si>
    <t>281900</t>
  </si>
  <si>
    <t>PROVISION FOR BAD DEBT</t>
  </si>
  <si>
    <t>29****</t>
  </si>
  <si>
    <t>***LONG TERM LIABILITIES***</t>
  </si>
  <si>
    <t>291000</t>
  </si>
  <si>
    <t>BOND</t>
  </si>
  <si>
    <t>292000</t>
  </si>
  <si>
    <t>LOAN FROM DIRECTORS</t>
  </si>
  <si>
    <t>293000</t>
  </si>
  <si>
    <t>L/T LOAN KBANK KL 566-6-00040-6/01</t>
  </si>
  <si>
    <t>293001</t>
  </si>
  <si>
    <t>L/T LOAN KBANK YY 190-6-00776-9/01</t>
  </si>
  <si>
    <t>293002</t>
  </si>
  <si>
    <t>L/T LOAN KBANK YY 190-6-00776-9/02</t>
  </si>
  <si>
    <t>293003</t>
  </si>
  <si>
    <t>L/T LOAN KBANK KL 566-6-00040-6/02</t>
  </si>
  <si>
    <t>293004</t>
  </si>
  <si>
    <t>L/T LOAN KBANK KL 566-6-00040-6/03</t>
  </si>
  <si>
    <t>293005</t>
  </si>
  <si>
    <t>L/T LOAN KBANK KL 566-6-00040-6/04</t>
  </si>
  <si>
    <t>293006</t>
  </si>
  <si>
    <t>L/T LOAN KBANK KL 566-6-00040-6/05</t>
  </si>
  <si>
    <t>293007</t>
  </si>
  <si>
    <t>L/T LOAN KBANK YY 004-0-49052-399</t>
  </si>
  <si>
    <t>293008</t>
  </si>
  <si>
    <t>L/T LOAN KBANK KL 566-6-00040-6/06</t>
  </si>
  <si>
    <t>293009</t>
  </si>
  <si>
    <t>L/T LOAN KBANK YY 007084742699</t>
  </si>
  <si>
    <t>293010</t>
  </si>
  <si>
    <t>L/T LOAN KBANK KL 566-6-00040-6/07</t>
  </si>
  <si>
    <t>293011</t>
  </si>
  <si>
    <t>L/T LOAN KBANK KL NO.100032149213 (30 ML.)</t>
  </si>
  <si>
    <t>293012</t>
  </si>
  <si>
    <t>L/T LOAN KBANK KL  (20 ML.) 03.08.2020</t>
  </si>
  <si>
    <t>293013</t>
  </si>
  <si>
    <t>L/T LOAN GSB Bank KL  (17 ML.)</t>
  </si>
  <si>
    <t>30****</t>
  </si>
  <si>
    <t>***OWNER EQUITY***</t>
  </si>
  <si>
    <t>311000</t>
  </si>
  <si>
    <t>CAPITAL</t>
  </si>
  <si>
    <t>311100</t>
  </si>
  <si>
    <t>บัญชีทุนที่เรียกเก็บชำระแล้ว</t>
  </si>
  <si>
    <t>321000</t>
  </si>
  <si>
    <t>PROFIT &amp; LOSS</t>
  </si>
  <si>
    <t>331000</t>
  </si>
  <si>
    <t>RETAINED EARNINGS</t>
  </si>
  <si>
    <t>332000</t>
  </si>
  <si>
    <t>LEGAL RESERVES</t>
  </si>
  <si>
    <t>341000</t>
  </si>
  <si>
    <t>41***</t>
  </si>
  <si>
    <t>***ROOM DEPARTMENT***</t>
  </si>
  <si>
    <t>4140**</t>
  </si>
  <si>
    <t>***ROOM REVENUE***</t>
  </si>
  <si>
    <t>414010</t>
  </si>
  <si>
    <t>ROOM REVENUE - INCENTIVE</t>
  </si>
  <si>
    <t>I</t>
  </si>
  <si>
    <t>414020</t>
  </si>
  <si>
    <t>ROOM REVENUE - TRAVEL AGENT</t>
  </si>
  <si>
    <t>414030</t>
  </si>
  <si>
    <t>ROOM REVENUE - INTERNET</t>
  </si>
  <si>
    <t>414040</t>
  </si>
  <si>
    <t>ROOM REVENUE - AIRLINE/HOTELIER</t>
  </si>
  <si>
    <t>414050</t>
  </si>
  <si>
    <t>ROOM REVENUE - DIRECT BOOKING</t>
  </si>
  <si>
    <t>414060</t>
  </si>
  <si>
    <t>ROOM REVENUE - WALK IN</t>
  </si>
  <si>
    <t>414070</t>
  </si>
  <si>
    <t>ROOM REVENUE - WEBSITE RKL</t>
  </si>
  <si>
    <t>414080</t>
  </si>
  <si>
    <t>ROOM REVENUE - SPECIAL PACKAGE</t>
  </si>
  <si>
    <t>414090</t>
  </si>
  <si>
    <t>ROOM DAY USE/EXTRA BED/LATE CHECK OUT</t>
  </si>
  <si>
    <t>414091</t>
  </si>
  <si>
    <t>ROOM UPSELLING</t>
  </si>
  <si>
    <t>414099</t>
  </si>
  <si>
    <t>OTHER ROOM REVENUE</t>
  </si>
  <si>
    <t>4149**</t>
  </si>
  <si>
    <t>***REBATE &amp; DISCOUNT***</t>
  </si>
  <si>
    <t>414910</t>
  </si>
  <si>
    <t>REBATE &amp; DISCOUNT ROOM</t>
  </si>
  <si>
    <t>414999</t>
  </si>
  <si>
    <t>EXTRAORDINARY ITEMS</t>
  </si>
  <si>
    <t>4152**</t>
  </si>
  <si>
    <t>***PAYROLL &amp; RELATED EXPENSES***</t>
  </si>
  <si>
    <t>415210</t>
  </si>
  <si>
    <t>SALARY FRONT OFFICE</t>
  </si>
  <si>
    <t>415211</t>
  </si>
  <si>
    <t>CASUAL WAGES FRONT OFFICE</t>
  </si>
  <si>
    <t>415212</t>
  </si>
  <si>
    <t>OVERTIME FRONT OFFICE</t>
  </si>
  <si>
    <t>415213</t>
  </si>
  <si>
    <t>SERVICE CHARGE</t>
  </si>
  <si>
    <t>415214</t>
  </si>
  <si>
    <t>SERVICE CHARGE CREDIT</t>
  </si>
  <si>
    <t>415220</t>
  </si>
  <si>
    <t>EMPLOYEE HOUSING</t>
  </si>
  <si>
    <t>415230</t>
  </si>
  <si>
    <t>EMPLOYEE MEALS</t>
  </si>
  <si>
    <t>415240</t>
  </si>
  <si>
    <t>INCENTIVE</t>
  </si>
  <si>
    <t>415250</t>
  </si>
  <si>
    <t>SOCIAL SECURITY FO</t>
  </si>
  <si>
    <t>415260</t>
  </si>
  <si>
    <t>WORKMEN COMPENSATION</t>
  </si>
  <si>
    <t>415270</t>
  </si>
  <si>
    <t>PROVIDENT FUND</t>
  </si>
  <si>
    <t>4153**</t>
  </si>
  <si>
    <t>415310</t>
  </si>
  <si>
    <t>UNIFORMS</t>
  </si>
  <si>
    <t>415320</t>
  </si>
  <si>
    <t>LINEN</t>
  </si>
  <si>
    <t>415330</t>
  </si>
  <si>
    <t>CHINA WARE</t>
  </si>
  <si>
    <t>415340</t>
  </si>
  <si>
    <t>GLASS WARE</t>
  </si>
  <si>
    <t>415350</t>
  </si>
  <si>
    <t>SILVER WARE</t>
  </si>
  <si>
    <t>415360</t>
  </si>
  <si>
    <t>OTHERS</t>
  </si>
  <si>
    <t>4154**</t>
  </si>
  <si>
    <t>***OTHER EXPENSES***</t>
  </si>
  <si>
    <t>415410</t>
  </si>
  <si>
    <t>GUEST SUPPLY EXPENSES</t>
  </si>
  <si>
    <t>415411</t>
  </si>
  <si>
    <t>PAPER SUPPLY EXPENSES</t>
  </si>
  <si>
    <t>415420</t>
  </si>
  <si>
    <t>F&amp;B SUPPLY EXPENSES</t>
  </si>
  <si>
    <t>415430</t>
  </si>
  <si>
    <t>CLEANING SUPPLIES EXPENSE</t>
  </si>
  <si>
    <t>415440</t>
  </si>
  <si>
    <t>PRINTING &amp; STATIONERIES</t>
  </si>
  <si>
    <t>415490</t>
  </si>
  <si>
    <t>MISC. SUPPLY EXPENSES</t>
  </si>
  <si>
    <t>415520</t>
  </si>
  <si>
    <t>TELEPHONE</t>
  </si>
  <si>
    <t>415580</t>
  </si>
  <si>
    <t>FLOWER &amp; DECORATION</t>
  </si>
  <si>
    <t>415590</t>
  </si>
  <si>
    <t>GASOLINE (LOCAL TRANSPORTATION)</t>
  </si>
  <si>
    <t>415630</t>
  </si>
  <si>
    <t>UNIFORM CLEANING</t>
  </si>
  <si>
    <t>415635</t>
  </si>
  <si>
    <t>LAUNDRY EXPENSES</t>
  </si>
  <si>
    <t>415730</t>
  </si>
  <si>
    <t>TRANSPORTATION EXPENSES</t>
  </si>
  <si>
    <t>415740</t>
  </si>
  <si>
    <t>TRAVELLING EXPENSES</t>
  </si>
  <si>
    <t>415750</t>
  </si>
  <si>
    <t>ENTERTAINMENT</t>
  </si>
  <si>
    <t>415760</t>
  </si>
  <si>
    <t>COMPLIMENTARY SERVICES</t>
  </si>
  <si>
    <t>415770</t>
  </si>
  <si>
    <t>TRAVEL AGENT COMMISSION</t>
  </si>
  <si>
    <t>415771</t>
  </si>
  <si>
    <t>RESERVATION EXPENSES</t>
  </si>
  <si>
    <t>415772</t>
  </si>
  <si>
    <t>OVERBOOKING EXPENSES</t>
  </si>
  <si>
    <t>415773</t>
  </si>
  <si>
    <t>LOYALTY PROGRAMME</t>
  </si>
  <si>
    <t>415774</t>
  </si>
  <si>
    <t>INCENTIVE PAYMENT</t>
  </si>
  <si>
    <t>415775</t>
  </si>
  <si>
    <t>GUEST COMPENSATION</t>
  </si>
  <si>
    <t>415820</t>
  </si>
  <si>
    <t>SUBSCRIPTION - TV NETWORK</t>
  </si>
  <si>
    <t>415821</t>
  </si>
  <si>
    <t>MAGAZINE &amp; NEWSPAPER</t>
  </si>
  <si>
    <t>415840</t>
  </si>
  <si>
    <t>POSTAGE</t>
  </si>
  <si>
    <t>415990</t>
  </si>
  <si>
    <t>MISCELLANEOUS EXPENSES</t>
  </si>
  <si>
    <t>42***</t>
  </si>
  <si>
    <t>***HOUSEKEEPING  DEPT.***</t>
  </si>
  <si>
    <t>4252**</t>
  </si>
  <si>
    <t>***PAYROLL &amp; RELATED EXP.***</t>
  </si>
  <si>
    <t>425210</t>
  </si>
  <si>
    <t>SALARY HOUSEKEEPING</t>
  </si>
  <si>
    <t>425211</t>
  </si>
  <si>
    <t>CASUAL WAGES HOUSEKEEPING</t>
  </si>
  <si>
    <t>425212</t>
  </si>
  <si>
    <t>OVERTIME</t>
  </si>
  <si>
    <t>425213</t>
  </si>
  <si>
    <t>425214</t>
  </si>
  <si>
    <t>425220</t>
  </si>
  <si>
    <t>425230</t>
  </si>
  <si>
    <t>425240</t>
  </si>
  <si>
    <t>425250</t>
  </si>
  <si>
    <t>SOCIAL SECURITY</t>
  </si>
  <si>
    <t>425260</t>
  </si>
  <si>
    <t>425270</t>
  </si>
  <si>
    <t>4253**</t>
  </si>
  <si>
    <t>425310</t>
  </si>
  <si>
    <t>425320</t>
  </si>
  <si>
    <t>425330</t>
  </si>
  <si>
    <t>425340</t>
  </si>
  <si>
    <t>425350</t>
  </si>
  <si>
    <t>425360</t>
  </si>
  <si>
    <t>4254**</t>
  </si>
  <si>
    <t>425410</t>
  </si>
  <si>
    <t>425411</t>
  </si>
  <si>
    <t>425420</t>
  </si>
  <si>
    <t>425430</t>
  </si>
  <si>
    <t>425440</t>
  </si>
  <si>
    <t>425490</t>
  </si>
  <si>
    <t>425520</t>
  </si>
  <si>
    <t>425540</t>
  </si>
  <si>
    <t>PEST CONTROL</t>
  </si>
  <si>
    <t>425580</t>
  </si>
  <si>
    <t>425590</t>
  </si>
  <si>
    <t>425630</t>
  </si>
  <si>
    <t>425635</t>
  </si>
  <si>
    <t>425730</t>
  </si>
  <si>
    <t>425740</t>
  </si>
  <si>
    <t>425750</t>
  </si>
  <si>
    <t>425840</t>
  </si>
  <si>
    <t>425990</t>
  </si>
  <si>
    <t>43***</t>
  </si>
  <si>
    <t>***MINIBAR REVENUE***</t>
  </si>
  <si>
    <t>434420</t>
  </si>
  <si>
    <t>REVENUE MINIBAR</t>
  </si>
  <si>
    <t>4349**</t>
  </si>
  <si>
    <t>434931</t>
  </si>
  <si>
    <t>REBATE &amp; DISCOUNT MINIBAR</t>
  </si>
  <si>
    <t>4351**</t>
  </si>
  <si>
    <t>***COST OF MINIBAR***</t>
  </si>
  <si>
    <t>435130</t>
  </si>
  <si>
    <t>COST OF MINIBAR</t>
  </si>
  <si>
    <t>4353**</t>
  </si>
  <si>
    <t>435330</t>
  </si>
  <si>
    <t>435340</t>
  </si>
  <si>
    <t>4354**</t>
  </si>
  <si>
    <t>435410</t>
  </si>
  <si>
    <t>435420</t>
  </si>
  <si>
    <t>435440</t>
  </si>
  <si>
    <t>435490</t>
  </si>
  <si>
    <t>435620</t>
  </si>
  <si>
    <t>SPOILAGE</t>
  </si>
  <si>
    <t>435750</t>
  </si>
  <si>
    <t>435990</t>
  </si>
  <si>
    <t>44***</t>
  </si>
  <si>
    <t>***TELEPHONE REVENUE***</t>
  </si>
  <si>
    <t>444310</t>
  </si>
  <si>
    <t>LOCAL CALL</t>
  </si>
  <si>
    <t>444320</t>
  </si>
  <si>
    <t>LONG DISTANCE CALL</t>
  </si>
  <si>
    <t>444330</t>
  </si>
  <si>
    <t>OVERSEA CALL</t>
  </si>
  <si>
    <t>444340</t>
  </si>
  <si>
    <t>FAX</t>
  </si>
  <si>
    <t>4449**</t>
  </si>
  <si>
    <t>444940</t>
  </si>
  <si>
    <t>REBATE &amp; DISCOUNT TELEPHONE</t>
  </si>
  <si>
    <t>4451**</t>
  </si>
  <si>
    <t>***COST OF TELEPHONE***</t>
  </si>
  <si>
    <t>445140</t>
  </si>
  <si>
    <t>COST OF LOCAL/LONG DISTANCE CALL</t>
  </si>
  <si>
    <t>445141</t>
  </si>
  <si>
    <t>COST OF OVERSEA CALL</t>
  </si>
  <si>
    <t>4454**</t>
  </si>
  <si>
    <t>445440</t>
  </si>
  <si>
    <t>445990</t>
  </si>
  <si>
    <t>45****</t>
  </si>
  <si>
    <t>***lAUNDRY DEPARTMENT***</t>
  </si>
  <si>
    <t>454***</t>
  </si>
  <si>
    <t>***LAUNDRY REVENUE***</t>
  </si>
  <si>
    <t>454510</t>
  </si>
  <si>
    <t>LAUNDRY REVENUE</t>
  </si>
  <si>
    <t>454511</t>
  </si>
  <si>
    <t>DRY CLEANING REVENUE</t>
  </si>
  <si>
    <t>4549**</t>
  </si>
  <si>
    <t>454950</t>
  </si>
  <si>
    <t>REBATE &amp; DISCOUNT LAUNDRY</t>
  </si>
  <si>
    <t>4551**</t>
  </si>
  <si>
    <t>***LAUNDRY COST***</t>
  </si>
  <si>
    <t>455150</t>
  </si>
  <si>
    <t>COST OF LAUNDRY</t>
  </si>
  <si>
    <t>4552**</t>
  </si>
  <si>
    <t>455210</t>
  </si>
  <si>
    <t>SALARY LAUNDRY</t>
  </si>
  <si>
    <t>455211</t>
  </si>
  <si>
    <t>CASUAL WAGES</t>
  </si>
  <si>
    <t>455212</t>
  </si>
  <si>
    <t>455213</t>
  </si>
  <si>
    <t>455214</t>
  </si>
  <si>
    <t>455220</t>
  </si>
  <si>
    <t>455230</t>
  </si>
  <si>
    <t>455240</t>
  </si>
  <si>
    <t>455250</t>
  </si>
  <si>
    <t>455260</t>
  </si>
  <si>
    <t>455270</t>
  </si>
  <si>
    <t>4553**</t>
  </si>
  <si>
    <t>455310</t>
  </si>
  <si>
    <t>455320</t>
  </si>
  <si>
    <t>455330</t>
  </si>
  <si>
    <t>455340</t>
  </si>
  <si>
    <t>455360</t>
  </si>
  <si>
    <t>4554**</t>
  </si>
  <si>
    <t>455410</t>
  </si>
  <si>
    <t>455430</t>
  </si>
  <si>
    <t>CLEANING SUPPLY EXPENSES</t>
  </si>
  <si>
    <t>455440</t>
  </si>
  <si>
    <t>455450</t>
  </si>
  <si>
    <t>LAUNDRY SUPPLIES EXPENSES</t>
  </si>
  <si>
    <t>455490</t>
  </si>
  <si>
    <t>455520</t>
  </si>
  <si>
    <t>455630</t>
  </si>
  <si>
    <t>455990</t>
  </si>
  <si>
    <t>46****</t>
  </si>
  <si>
    <t>***SPA DEPARTMENT***</t>
  </si>
  <si>
    <t>464***</t>
  </si>
  <si>
    <t>***SPA REVENUE***</t>
  </si>
  <si>
    <t>464610</t>
  </si>
  <si>
    <t>SPA REVENUE</t>
  </si>
  <si>
    <t>464611</t>
  </si>
  <si>
    <t>OTHER INCOME SPA</t>
  </si>
  <si>
    <t>4649**</t>
  </si>
  <si>
    <t>464960</t>
  </si>
  <si>
    <t>REBATE &amp; DISCOUNT SPA</t>
  </si>
  <si>
    <t>464961</t>
  </si>
  <si>
    <t>REBATE &amp; DISCOUNT OTHER INCOME SPA</t>
  </si>
  <si>
    <t>4651**</t>
  </si>
  <si>
    <t>***SPA COST***</t>
  </si>
  <si>
    <t>465160</t>
  </si>
  <si>
    <t>COST OF SPA</t>
  </si>
  <si>
    <t>465161</t>
  </si>
  <si>
    <t>COST OF OTHER INCOME SPA</t>
  </si>
  <si>
    <t>4652**</t>
  </si>
  <si>
    <t>465210</t>
  </si>
  <si>
    <t>SALARY SPA</t>
  </si>
  <si>
    <t>465211</t>
  </si>
  <si>
    <t>465212</t>
  </si>
  <si>
    <t>465213</t>
  </si>
  <si>
    <t>465214</t>
  </si>
  <si>
    <t>465220</t>
  </si>
  <si>
    <t>465230</t>
  </si>
  <si>
    <t>465240</t>
  </si>
  <si>
    <t>465250</t>
  </si>
  <si>
    <t>465260</t>
  </si>
  <si>
    <t>465270</t>
  </si>
  <si>
    <t>465290</t>
  </si>
  <si>
    <t>OTHER EMPLOYEE BENEFITS</t>
  </si>
  <si>
    <t>4653**</t>
  </si>
  <si>
    <t>465310</t>
  </si>
  <si>
    <t>465320</t>
  </si>
  <si>
    <t>465330</t>
  </si>
  <si>
    <t>465340</t>
  </si>
  <si>
    <t>465360</t>
  </si>
  <si>
    <t>4654**</t>
  </si>
  <si>
    <t>465410</t>
  </si>
  <si>
    <t>465411</t>
  </si>
  <si>
    <t>465420</t>
  </si>
  <si>
    <t>465430</t>
  </si>
  <si>
    <t>465440</t>
  </si>
  <si>
    <t>465441</t>
  </si>
  <si>
    <t>MENU &amp; LIST</t>
  </si>
  <si>
    <t>465480</t>
  </si>
  <si>
    <t>SPA SUPPLY EXPENSES</t>
  </si>
  <si>
    <t>465481</t>
  </si>
  <si>
    <t>GAME &amp; TOY</t>
  </si>
  <si>
    <t>465490</t>
  </si>
  <si>
    <t>465520</t>
  </si>
  <si>
    <t>465580</t>
  </si>
  <si>
    <t>465620</t>
  </si>
  <si>
    <t>465630</t>
  </si>
  <si>
    <t>465635</t>
  </si>
  <si>
    <t>465716</t>
  </si>
  <si>
    <t>PROMOTION SPA</t>
  </si>
  <si>
    <t>465730</t>
  </si>
  <si>
    <t>465740</t>
  </si>
  <si>
    <t>465750</t>
  </si>
  <si>
    <t>465774</t>
  </si>
  <si>
    <t>465840</t>
  </si>
  <si>
    <t>465925</t>
  </si>
  <si>
    <t>LICENSE FEE</t>
  </si>
  <si>
    <t>465932</t>
  </si>
  <si>
    <t>EXCISE TAX FOR SPA</t>
  </si>
  <si>
    <t>465990</t>
  </si>
  <si>
    <t>494***</t>
  </si>
  <si>
    <t>***OTHER INCOME***</t>
  </si>
  <si>
    <t>494810</t>
  </si>
  <si>
    <t>FITNESS &amp; SUANA REVENUE</t>
  </si>
  <si>
    <t>494820</t>
  </si>
  <si>
    <t>TRANSPORTATION</t>
  </si>
  <si>
    <t>494821</t>
  </si>
  <si>
    <t>COUNTER TOUR</t>
  </si>
  <si>
    <t>494830</t>
  </si>
  <si>
    <t>PROFIT ON CURRENCY EXCHANGE</t>
  </si>
  <si>
    <t>494840</t>
  </si>
  <si>
    <t>TOUR</t>
  </si>
  <si>
    <t>494850</t>
  </si>
  <si>
    <t>RENTAL REVENUE</t>
  </si>
  <si>
    <t>494860</t>
  </si>
  <si>
    <t>GIFT SHOP REVENUE</t>
  </si>
  <si>
    <t>494890</t>
  </si>
  <si>
    <t>OTHERS INCOME</t>
  </si>
  <si>
    <t>494910</t>
  </si>
  <si>
    <t>REBATE &amp; DISCOUNT - OTHER</t>
  </si>
  <si>
    <t>4951**</t>
  </si>
  <si>
    <t>***OTHER COST***</t>
  </si>
  <si>
    <t>495191</t>
  </si>
  <si>
    <t>COST OF TRANSPORTATION</t>
  </si>
  <si>
    <t>495192</t>
  </si>
  <si>
    <t>COST OF COUNTER TOUR</t>
  </si>
  <si>
    <t>495193</t>
  </si>
  <si>
    <t>COST OF GIFT SHOP</t>
  </si>
  <si>
    <t>495194</t>
  </si>
  <si>
    <t>COST OF OTHER INCOME</t>
  </si>
  <si>
    <t>495195</t>
  </si>
  <si>
    <t>COST OF TRANS - OUTSOURCE CAR</t>
  </si>
  <si>
    <t>495196</t>
  </si>
  <si>
    <t>COST OF TOUR</t>
  </si>
  <si>
    <t>5*****</t>
  </si>
  <si>
    <t>***F&amp;B DEPARTMENT***</t>
  </si>
  <si>
    <t>51****</t>
  </si>
  <si>
    <t>***MAIN KITCHEN DEPT.***</t>
  </si>
  <si>
    <t>5152**</t>
  </si>
  <si>
    <t>515210</t>
  </si>
  <si>
    <t>SALARY MAIN KITCHEN</t>
  </si>
  <si>
    <t>515211</t>
  </si>
  <si>
    <t>515212</t>
  </si>
  <si>
    <t>515213</t>
  </si>
  <si>
    <t>515214</t>
  </si>
  <si>
    <t>515220</t>
  </si>
  <si>
    <t>515230</t>
  </si>
  <si>
    <t>515240</t>
  </si>
  <si>
    <t>515250</t>
  </si>
  <si>
    <t>515260</t>
  </si>
  <si>
    <t>515270</t>
  </si>
  <si>
    <t>515310</t>
  </si>
  <si>
    <t>5154**</t>
  </si>
  <si>
    <t>515411</t>
  </si>
  <si>
    <t>PAPER SUPPLIES EXPENSES</t>
  </si>
  <si>
    <t>515420</t>
  </si>
  <si>
    <t>515430</t>
  </si>
  <si>
    <t>515440</t>
  </si>
  <si>
    <t>515480</t>
  </si>
  <si>
    <t>515490</t>
  </si>
  <si>
    <t>515520</t>
  </si>
  <si>
    <t>515530</t>
  </si>
  <si>
    <t>GAS FOR KITCHEN</t>
  </si>
  <si>
    <t>515580</t>
  </si>
  <si>
    <t>515590</t>
  </si>
  <si>
    <t>GASOLINE</t>
  </si>
  <si>
    <t>515620</t>
  </si>
  <si>
    <t>515630</t>
  </si>
  <si>
    <t>515640</t>
  </si>
  <si>
    <t>MUSICAL &amp; SHOW EXPENSES</t>
  </si>
  <si>
    <t>515730</t>
  </si>
  <si>
    <t>515740</t>
  </si>
  <si>
    <t>515750</t>
  </si>
  <si>
    <t>515840</t>
  </si>
  <si>
    <t>515990</t>
  </si>
  <si>
    <t>534***</t>
  </si>
  <si>
    <t>***F&amp;B REVENUE***</t>
  </si>
  <si>
    <t>5341**</t>
  </si>
  <si>
    <t>***THE KITCHEN***</t>
  </si>
  <si>
    <t>534110</t>
  </si>
  <si>
    <t>FOOD REVENUE - THE KITCHEN</t>
  </si>
  <si>
    <t>534180</t>
  </si>
  <si>
    <t>F&amp;B REVENUE BANQUET</t>
  </si>
  <si>
    <t>534190</t>
  </si>
  <si>
    <t>OTHER INCOME</t>
  </si>
  <si>
    <t>534210</t>
  </si>
  <si>
    <t>BEVERAGE REVENUE - THE KITCHEN</t>
  </si>
  <si>
    <t>5349**</t>
  </si>
  <si>
    <t>534920</t>
  </si>
  <si>
    <t>REBATE &amp; DISCOUNT FOOD</t>
  </si>
  <si>
    <t>534930</t>
  </si>
  <si>
    <t>REBATE &amp; DISCOUNT BEVERAGE</t>
  </si>
  <si>
    <t>534990</t>
  </si>
  <si>
    <t>REBATE &amp; DISCOUNT OTHER INCOME</t>
  </si>
  <si>
    <t>5351**</t>
  </si>
  <si>
    <t>***FOOD COST***</t>
  </si>
  <si>
    <t>535110</t>
  </si>
  <si>
    <t>COST OF FOOD</t>
  </si>
  <si>
    <t>535120</t>
  </si>
  <si>
    <t>COST OF BEVERAGE</t>
  </si>
  <si>
    <t>535190</t>
  </si>
  <si>
    <t>5352**</t>
  </si>
  <si>
    <t>535210</t>
  </si>
  <si>
    <t>SALARY FOOD&amp;BEVERAGE</t>
  </si>
  <si>
    <t>535211</t>
  </si>
  <si>
    <t>535212</t>
  </si>
  <si>
    <t>535213</t>
  </si>
  <si>
    <t>535214</t>
  </si>
  <si>
    <t>535220</t>
  </si>
  <si>
    <t>535230</t>
  </si>
  <si>
    <t>535240</t>
  </si>
  <si>
    <t>535250</t>
  </si>
  <si>
    <t>535260</t>
  </si>
  <si>
    <t>535270</t>
  </si>
  <si>
    <t>5353**</t>
  </si>
  <si>
    <t>535310</t>
  </si>
  <si>
    <t>535320</t>
  </si>
  <si>
    <t>535330</t>
  </si>
  <si>
    <t>535340</t>
  </si>
  <si>
    <t>535350</t>
  </si>
  <si>
    <t>535360</t>
  </si>
  <si>
    <t>5354**</t>
  </si>
  <si>
    <t>535410</t>
  </si>
  <si>
    <t>535411</t>
  </si>
  <si>
    <t>535420</t>
  </si>
  <si>
    <t>535430</t>
  </si>
  <si>
    <t>535440</t>
  </si>
  <si>
    <t>535441</t>
  </si>
  <si>
    <t>535480</t>
  </si>
  <si>
    <t>535490</t>
  </si>
  <si>
    <t>535520</t>
  </si>
  <si>
    <t>535530</t>
  </si>
  <si>
    <t>535580</t>
  </si>
  <si>
    <t>535590</t>
  </si>
  <si>
    <t>535620</t>
  </si>
  <si>
    <t>535630</t>
  </si>
  <si>
    <t>535635</t>
  </si>
  <si>
    <t>535640</t>
  </si>
  <si>
    <t>535650</t>
  </si>
  <si>
    <t>EQUIPMENT RENTAL</t>
  </si>
  <si>
    <t>535660</t>
  </si>
  <si>
    <t>BANQUET EXPENSES</t>
  </si>
  <si>
    <t>535730</t>
  </si>
  <si>
    <t>535740</t>
  </si>
  <si>
    <t>535750</t>
  </si>
  <si>
    <t>535840</t>
  </si>
  <si>
    <t>535990</t>
  </si>
  <si>
    <t>544***</t>
  </si>
  <si>
    <t>***SASSI'S BAR***</t>
  </si>
  <si>
    <t>544110</t>
  </si>
  <si>
    <t>FOOD REVENUE - SASSI'S BAR</t>
  </si>
  <si>
    <t>544170</t>
  </si>
  <si>
    <t>CIGAR/CIGARETTE REVENUE</t>
  </si>
  <si>
    <t>544180</t>
  </si>
  <si>
    <t>544190</t>
  </si>
  <si>
    <t>544210</t>
  </si>
  <si>
    <t>BEVERAGE REVENUE - SASSI'S BAR</t>
  </si>
  <si>
    <t>5449**</t>
  </si>
  <si>
    <t>544920</t>
  </si>
  <si>
    <t>544930</t>
  </si>
  <si>
    <t>544970</t>
  </si>
  <si>
    <t>REBATE&amp;DISCOUNT CIGARETTE</t>
  </si>
  <si>
    <t>544990</t>
  </si>
  <si>
    <t>5451**</t>
  </si>
  <si>
    <t>545110</t>
  </si>
  <si>
    <t>545120</t>
  </si>
  <si>
    <t>545190</t>
  </si>
  <si>
    <t>5452**</t>
  </si>
  <si>
    <t>545210</t>
  </si>
  <si>
    <t>SALARY</t>
  </si>
  <si>
    <t>545211</t>
  </si>
  <si>
    <t>545212</t>
  </si>
  <si>
    <t>545213</t>
  </si>
  <si>
    <t>545214</t>
  </si>
  <si>
    <t>545220</t>
  </si>
  <si>
    <t>545230</t>
  </si>
  <si>
    <t>545240</t>
  </si>
  <si>
    <t>545250</t>
  </si>
  <si>
    <t>545260</t>
  </si>
  <si>
    <t>545270</t>
  </si>
  <si>
    <t>5453**</t>
  </si>
  <si>
    <t>545310</t>
  </si>
  <si>
    <t>545320</t>
  </si>
  <si>
    <t>545330</t>
  </si>
  <si>
    <t>545340</t>
  </si>
  <si>
    <t>545350</t>
  </si>
  <si>
    <t>545360</t>
  </si>
  <si>
    <t>5454**</t>
  </si>
  <si>
    <t>545410</t>
  </si>
  <si>
    <t>545411</t>
  </si>
  <si>
    <t>545420</t>
  </si>
  <si>
    <t>545430</t>
  </si>
  <si>
    <t>545440</t>
  </si>
  <si>
    <t>545441</t>
  </si>
  <si>
    <t>545480</t>
  </si>
  <si>
    <t>545490</t>
  </si>
  <si>
    <t>545520</t>
  </si>
  <si>
    <t>545530</t>
  </si>
  <si>
    <t>545580</t>
  </si>
  <si>
    <t>545590</t>
  </si>
  <si>
    <t>545620</t>
  </si>
  <si>
    <t>545630</t>
  </si>
  <si>
    <t>545635</t>
  </si>
  <si>
    <t>545640</t>
  </si>
  <si>
    <t>545650</t>
  </si>
  <si>
    <t>545660</t>
  </si>
  <si>
    <t>545730</t>
  </si>
  <si>
    <t>545740</t>
  </si>
  <si>
    <t>545750</t>
  </si>
  <si>
    <t>545774</t>
  </si>
  <si>
    <t>545775</t>
  </si>
  <si>
    <t>545840</t>
  </si>
  <si>
    <t>545990</t>
  </si>
  <si>
    <t>554***</t>
  </si>
  <si>
    <t>***ROOM SERVICE***</t>
  </si>
  <si>
    <t>554110</t>
  </si>
  <si>
    <t>FOOD REVENUE - ROOM SERVICE</t>
  </si>
  <si>
    <t>554210</t>
  </si>
  <si>
    <t>BEVERAGE REVENUE - ROOM SERVICE</t>
  </si>
  <si>
    <t>5549**</t>
  </si>
  <si>
    <t>554920</t>
  </si>
  <si>
    <t>554930</t>
  </si>
  <si>
    <t>5551**</t>
  </si>
  <si>
    <t>555110</t>
  </si>
  <si>
    <t>555120</t>
  </si>
  <si>
    <t>5552**</t>
  </si>
  <si>
    <t>555210</t>
  </si>
  <si>
    <t>555211</t>
  </si>
  <si>
    <t>555212</t>
  </si>
  <si>
    <t>555213</t>
  </si>
  <si>
    <t>555214</t>
  </si>
  <si>
    <t>555220</t>
  </si>
  <si>
    <t>555230</t>
  </si>
  <si>
    <t>555240</t>
  </si>
  <si>
    <t>555250</t>
  </si>
  <si>
    <t>555260</t>
  </si>
  <si>
    <t>555270</t>
  </si>
  <si>
    <t>5553**</t>
  </si>
  <si>
    <t>555310</t>
  </si>
  <si>
    <t>555320</t>
  </si>
  <si>
    <t>555330</t>
  </si>
  <si>
    <t>555340</t>
  </si>
  <si>
    <t>555350</t>
  </si>
  <si>
    <t>555360</t>
  </si>
  <si>
    <t>5554**</t>
  </si>
  <si>
    <t>555410</t>
  </si>
  <si>
    <t>555411</t>
  </si>
  <si>
    <t>555420</t>
  </si>
  <si>
    <t>555430</t>
  </si>
  <si>
    <t>555440</t>
  </si>
  <si>
    <t>555441</t>
  </si>
  <si>
    <t>555480</t>
  </si>
  <si>
    <t>555490</t>
  </si>
  <si>
    <t>555520</t>
  </si>
  <si>
    <t>555530</t>
  </si>
  <si>
    <t>555580</t>
  </si>
  <si>
    <t>555590</t>
  </si>
  <si>
    <t>555620</t>
  </si>
  <si>
    <t>555630</t>
  </si>
  <si>
    <t>555635</t>
  </si>
  <si>
    <t>555640</t>
  </si>
  <si>
    <t>555650</t>
  </si>
  <si>
    <t>555660</t>
  </si>
  <si>
    <t>555730</t>
  </si>
  <si>
    <t>555740</t>
  </si>
  <si>
    <t>555750</t>
  </si>
  <si>
    <t>555840</t>
  </si>
  <si>
    <t>555990</t>
  </si>
  <si>
    <t>564***</t>
  </si>
  <si>
    <t>***MELLOW BEAN***</t>
  </si>
  <si>
    <t>564110</t>
  </si>
  <si>
    <t>FOOD REVENUE - MELLOW BEAN</t>
  </si>
  <si>
    <t>564170</t>
  </si>
  <si>
    <t>CIGARETTE REVENUE</t>
  </si>
  <si>
    <t>564180</t>
  </si>
  <si>
    <t>564190</t>
  </si>
  <si>
    <t>OTHER INCOME -MELLOW BEAN</t>
  </si>
  <si>
    <t>564210</t>
  </si>
  <si>
    <t>BEVERAGE REVENUE - MELLOW BEAN</t>
  </si>
  <si>
    <t>564920</t>
  </si>
  <si>
    <t>REBATE&amp;DISCOUNT FOOD</t>
  </si>
  <si>
    <t>564930</t>
  </si>
  <si>
    <t>REBATE&amp;DISCOUNT BEVERAGE</t>
  </si>
  <si>
    <t>564970</t>
  </si>
  <si>
    <t>564990</t>
  </si>
  <si>
    <t>REBATE&amp;DISCOUNT OTHER INCOME</t>
  </si>
  <si>
    <t>565110</t>
  </si>
  <si>
    <t>565120</t>
  </si>
  <si>
    <t>565170</t>
  </si>
  <si>
    <t>COST OF CIGARETTE</t>
  </si>
  <si>
    <t>565190</t>
  </si>
  <si>
    <t>565210</t>
  </si>
  <si>
    <t>SALARY - MELLOW BEAN</t>
  </si>
  <si>
    <t>565211</t>
  </si>
  <si>
    <t>565212</t>
  </si>
  <si>
    <t>565213</t>
  </si>
  <si>
    <t>565214</t>
  </si>
  <si>
    <t>565220</t>
  </si>
  <si>
    <t>565230</t>
  </si>
  <si>
    <t>565240</t>
  </si>
  <si>
    <t>565250</t>
  </si>
  <si>
    <t>565260</t>
  </si>
  <si>
    <t>565270</t>
  </si>
  <si>
    <t>565310</t>
  </si>
  <si>
    <t>565320</t>
  </si>
  <si>
    <t>565330</t>
  </si>
  <si>
    <t>CHINAWARE</t>
  </si>
  <si>
    <t>565340</t>
  </si>
  <si>
    <t>GLASSWARE</t>
  </si>
  <si>
    <t>565350</t>
  </si>
  <si>
    <t>SILVERWARE</t>
  </si>
  <si>
    <t>565360</t>
  </si>
  <si>
    <t>565410</t>
  </si>
  <si>
    <t>565411</t>
  </si>
  <si>
    <t>565420</t>
  </si>
  <si>
    <t>565430</t>
  </si>
  <si>
    <t>565440</t>
  </si>
  <si>
    <t>565441</t>
  </si>
  <si>
    <t>MENU &amp; DRINK LIST</t>
  </si>
  <si>
    <t>565480</t>
  </si>
  <si>
    <t>565490</t>
  </si>
  <si>
    <t>MIS. SUPPLY EXPENSES</t>
  </si>
  <si>
    <t>565520</t>
  </si>
  <si>
    <t>565530</t>
  </si>
  <si>
    <t>565580</t>
  </si>
  <si>
    <t>565590</t>
  </si>
  <si>
    <t>565620</t>
  </si>
  <si>
    <t>565630</t>
  </si>
  <si>
    <t>565635</t>
  </si>
  <si>
    <t>565640</t>
  </si>
  <si>
    <t>565650</t>
  </si>
  <si>
    <t>565660</t>
  </si>
  <si>
    <t>565730</t>
  </si>
  <si>
    <t>565740</t>
  </si>
  <si>
    <t>565750</t>
  </si>
  <si>
    <t>565840</t>
  </si>
  <si>
    <t>565990</t>
  </si>
  <si>
    <t>574***</t>
  </si>
  <si>
    <t>***POOL BAR***</t>
  </si>
  <si>
    <t>574110</t>
  </si>
  <si>
    <t>FOOD REVENUE - POOL BAR</t>
  </si>
  <si>
    <t>574170</t>
  </si>
  <si>
    <t>CIGARETTE REVENUE - POOL BAR</t>
  </si>
  <si>
    <t>574190</t>
  </si>
  <si>
    <t>OTHER INCOME - POOL BAR</t>
  </si>
  <si>
    <t>574210</t>
  </si>
  <si>
    <t>BEVERAGE REVENUE - POOL BAR</t>
  </si>
  <si>
    <t>574920</t>
  </si>
  <si>
    <t>574930</t>
  </si>
  <si>
    <t>574990</t>
  </si>
  <si>
    <t>575110</t>
  </si>
  <si>
    <t>575120</t>
  </si>
  <si>
    <t>575170</t>
  </si>
  <si>
    <t>575190</t>
  </si>
  <si>
    <t>575210</t>
  </si>
  <si>
    <t>SALARY - POOL BAR</t>
  </si>
  <si>
    <t>575211</t>
  </si>
  <si>
    <t>CASUAL WAGES - POOL BAR</t>
  </si>
  <si>
    <t>575212</t>
  </si>
  <si>
    <t>575213</t>
  </si>
  <si>
    <t>575214</t>
  </si>
  <si>
    <t>575220</t>
  </si>
  <si>
    <t>575230</t>
  </si>
  <si>
    <t>575240</t>
  </si>
  <si>
    <t>575250</t>
  </si>
  <si>
    <t>575260</t>
  </si>
  <si>
    <t>575270</t>
  </si>
  <si>
    <t>575310</t>
  </si>
  <si>
    <t>575320</t>
  </si>
  <si>
    <t>575330</t>
  </si>
  <si>
    <t>575340</t>
  </si>
  <si>
    <t>575350</t>
  </si>
  <si>
    <t>575360</t>
  </si>
  <si>
    <t>OTHER O.E.</t>
  </si>
  <si>
    <t>575410</t>
  </si>
  <si>
    <t>575411</t>
  </si>
  <si>
    <t>575420</t>
  </si>
  <si>
    <t>575430</t>
  </si>
  <si>
    <t>575440</t>
  </si>
  <si>
    <t>575441</t>
  </si>
  <si>
    <t>575480</t>
  </si>
  <si>
    <t>575490</t>
  </si>
  <si>
    <t>575520</t>
  </si>
  <si>
    <t>575530</t>
  </si>
  <si>
    <t>575580</t>
  </si>
  <si>
    <t>575590</t>
  </si>
  <si>
    <t>575620</t>
  </si>
  <si>
    <t>575630</t>
  </si>
  <si>
    <t>575635</t>
  </si>
  <si>
    <t>575640</t>
  </si>
  <si>
    <t>575650</t>
  </si>
  <si>
    <t>575660</t>
  </si>
  <si>
    <t>575730</t>
  </si>
  <si>
    <t>575740</t>
  </si>
  <si>
    <t>575750</t>
  </si>
  <si>
    <t>575840</t>
  </si>
  <si>
    <t>575990</t>
  </si>
  <si>
    <t>584***</t>
  </si>
  <si>
    <t>***BANQUET***</t>
  </si>
  <si>
    <t>584110</t>
  </si>
  <si>
    <t>FOOD REVENUE - BANQUET</t>
  </si>
  <si>
    <t>584170</t>
  </si>
  <si>
    <t>584190</t>
  </si>
  <si>
    <t>584210</t>
  </si>
  <si>
    <t>BEVERAGE REVENUE - BANQUET</t>
  </si>
  <si>
    <t>5849**</t>
  </si>
  <si>
    <t>584920</t>
  </si>
  <si>
    <t>584930</t>
  </si>
  <si>
    <t>584970</t>
  </si>
  <si>
    <t>584990</t>
  </si>
  <si>
    <t>5851**</t>
  </si>
  <si>
    <t>585110</t>
  </si>
  <si>
    <t>585120</t>
  </si>
  <si>
    <t>585190</t>
  </si>
  <si>
    <t>5852**</t>
  </si>
  <si>
    <t>585210</t>
  </si>
  <si>
    <t>585211</t>
  </si>
  <si>
    <t>585212</t>
  </si>
  <si>
    <t>585213</t>
  </si>
  <si>
    <t>585214</t>
  </si>
  <si>
    <t>585220</t>
  </si>
  <si>
    <t>585230</t>
  </si>
  <si>
    <t>585240</t>
  </si>
  <si>
    <t>585250</t>
  </si>
  <si>
    <t>585260</t>
  </si>
  <si>
    <t>585270</t>
  </si>
  <si>
    <t>5853**</t>
  </si>
  <si>
    <t>585310</t>
  </si>
  <si>
    <t>585320</t>
  </si>
  <si>
    <t>585330</t>
  </si>
  <si>
    <t>585340</t>
  </si>
  <si>
    <t>585350</t>
  </si>
  <si>
    <t>585360</t>
  </si>
  <si>
    <t>5854**</t>
  </si>
  <si>
    <t>585410</t>
  </si>
  <si>
    <t>585411</t>
  </si>
  <si>
    <t>585420</t>
  </si>
  <si>
    <t>585430</t>
  </si>
  <si>
    <t>585440</t>
  </si>
  <si>
    <t>585441</t>
  </si>
  <si>
    <t>585480</t>
  </si>
  <si>
    <t>585490</t>
  </si>
  <si>
    <t>585520</t>
  </si>
  <si>
    <t>585530</t>
  </si>
  <si>
    <t>585580</t>
  </si>
  <si>
    <t>585590</t>
  </si>
  <si>
    <t>585620</t>
  </si>
  <si>
    <t>585630</t>
  </si>
  <si>
    <t>585635</t>
  </si>
  <si>
    <t>585640</t>
  </si>
  <si>
    <t>585650</t>
  </si>
  <si>
    <t>585660</t>
  </si>
  <si>
    <t>585730</t>
  </si>
  <si>
    <t>585740</t>
  </si>
  <si>
    <t>585750</t>
  </si>
  <si>
    <t>585765</t>
  </si>
  <si>
    <t>TRADE SHOW</t>
  </si>
  <si>
    <t>585774</t>
  </si>
  <si>
    <t>585840</t>
  </si>
  <si>
    <t>585990</t>
  </si>
  <si>
    <t>714***</t>
  </si>
  <si>
    <t>***A&amp;G DEPARTMENT***</t>
  </si>
  <si>
    <t>7152**</t>
  </si>
  <si>
    <t>715210</t>
  </si>
  <si>
    <t>SALARY A&amp;G</t>
  </si>
  <si>
    <t>715211</t>
  </si>
  <si>
    <t>715212</t>
  </si>
  <si>
    <t>715213</t>
  </si>
  <si>
    <t>715214</t>
  </si>
  <si>
    <t>715220</t>
  </si>
  <si>
    <t>715230</t>
  </si>
  <si>
    <t>715240</t>
  </si>
  <si>
    <t>715250</t>
  </si>
  <si>
    <t>715260</t>
  </si>
  <si>
    <t>715270</t>
  </si>
  <si>
    <t>715290</t>
  </si>
  <si>
    <t>7153**</t>
  </si>
  <si>
    <t>715310</t>
  </si>
  <si>
    <t>7154**</t>
  </si>
  <si>
    <t>715430</t>
  </si>
  <si>
    <t>715440</t>
  </si>
  <si>
    <t>715490</t>
  </si>
  <si>
    <t>715520</t>
  </si>
  <si>
    <t>715530</t>
  </si>
  <si>
    <t>INTERNET ACCESS</t>
  </si>
  <si>
    <t>715590</t>
  </si>
  <si>
    <t>715630</t>
  </si>
  <si>
    <t>715650</t>
  </si>
  <si>
    <t>715670</t>
  </si>
  <si>
    <t>Rental Expense</t>
  </si>
  <si>
    <t>715730</t>
  </si>
  <si>
    <t>715740</t>
  </si>
  <si>
    <t>715750</t>
  </si>
  <si>
    <t>715800</t>
  </si>
  <si>
    <t>CONSULTANT FEE</t>
  </si>
  <si>
    <t>715840</t>
  </si>
  <si>
    <t>715851</t>
  </si>
  <si>
    <t>VEHICLES INSURANCE</t>
  </si>
  <si>
    <t>715852</t>
  </si>
  <si>
    <t>PROPERTY INSURANCE</t>
  </si>
  <si>
    <t>715853</t>
  </si>
  <si>
    <t>OTHER INSURANCE</t>
  </si>
  <si>
    <t>715880</t>
  </si>
  <si>
    <t>SECURITY GUARD EXPENSES</t>
  </si>
  <si>
    <t>715890</t>
  </si>
  <si>
    <t>DONATION</t>
  </si>
  <si>
    <t>715915</t>
  </si>
  <si>
    <t>LOSS/DAMAGE TO GUEST PROPERTY</t>
  </si>
  <si>
    <t>715921</t>
  </si>
  <si>
    <t>PROPERTY TAX</t>
  </si>
  <si>
    <t>715922</t>
  </si>
  <si>
    <t>SPECIFIC BUSINESS TAX</t>
  </si>
  <si>
    <t>715924</t>
  </si>
  <si>
    <t>OTHER FEES</t>
  </si>
  <si>
    <t>715925</t>
  </si>
  <si>
    <t>715926</t>
  </si>
  <si>
    <t>MANAGEMENT FEE - BASIC</t>
  </si>
  <si>
    <t>715927</t>
  </si>
  <si>
    <t>MANAGEMENT FEE - INCENTIVE</t>
  </si>
  <si>
    <t>715930</t>
  </si>
  <si>
    <t>MEMBERSHIP FEE</t>
  </si>
  <si>
    <t>715931</t>
  </si>
  <si>
    <t>OTHER TAXES</t>
  </si>
  <si>
    <t>715990</t>
  </si>
  <si>
    <t>724***</t>
  </si>
  <si>
    <t>***ACCOUNTING DEPARTMENT***</t>
  </si>
  <si>
    <t>7252**</t>
  </si>
  <si>
    <t>725210</t>
  </si>
  <si>
    <t>SALARY ACCOUNTING</t>
  </si>
  <si>
    <t>725211</t>
  </si>
  <si>
    <t>725212</t>
  </si>
  <si>
    <t>725213</t>
  </si>
  <si>
    <t>725214</t>
  </si>
  <si>
    <t>725220</t>
  </si>
  <si>
    <t>725230</t>
  </si>
  <si>
    <t>725240</t>
  </si>
  <si>
    <t>725250</t>
  </si>
  <si>
    <t>725260</t>
  </si>
  <si>
    <t>725270</t>
  </si>
  <si>
    <t>7253**</t>
  </si>
  <si>
    <t>725310</t>
  </si>
  <si>
    <t>7254**</t>
  </si>
  <si>
    <t>725430</t>
  </si>
  <si>
    <t>725440</t>
  </si>
  <si>
    <t>725480</t>
  </si>
  <si>
    <t>COMPUTER SUPPLY EXPENSES</t>
  </si>
  <si>
    <t>725490</t>
  </si>
  <si>
    <t>725495</t>
  </si>
  <si>
    <t>DATA PROCESSING EXPENSES</t>
  </si>
  <si>
    <t>725520</t>
  </si>
  <si>
    <t>725590</t>
  </si>
  <si>
    <t>725620</t>
  </si>
  <si>
    <t>725630</t>
  </si>
  <si>
    <t>725730</t>
  </si>
  <si>
    <t>725740</t>
  </si>
  <si>
    <t>725750</t>
  </si>
  <si>
    <t>725840</t>
  </si>
  <si>
    <t>725852</t>
  </si>
  <si>
    <t>725870</t>
  </si>
  <si>
    <t>AUDIT FEE</t>
  </si>
  <si>
    <t>725910</t>
  </si>
  <si>
    <t>BANK CHARGE</t>
  </si>
  <si>
    <t>725912</t>
  </si>
  <si>
    <t>CREDIT CARD COMMISSION</t>
  </si>
  <si>
    <t>725913</t>
  </si>
  <si>
    <t>CASH SHORT/OVER</t>
  </si>
  <si>
    <t>725914</t>
  </si>
  <si>
    <t>DIFFERENT ON EXCHANGE RATE</t>
  </si>
  <si>
    <t>725921</t>
  </si>
  <si>
    <t>725923</t>
  </si>
  <si>
    <t>PENALTY</t>
  </si>
  <si>
    <t>725924</t>
  </si>
  <si>
    <t>OTHERS FEE</t>
  </si>
  <si>
    <t>725930</t>
  </si>
  <si>
    <t>725990</t>
  </si>
  <si>
    <t>725991</t>
  </si>
  <si>
    <t>BAD DEBT EXPENSES</t>
  </si>
  <si>
    <t>725999</t>
  </si>
  <si>
    <t>ADD BACK EXPENSES</t>
  </si>
  <si>
    <t>734***</t>
  </si>
  <si>
    <t>***HUMAN RESOURCE DEPT.***</t>
  </si>
  <si>
    <t>7352**</t>
  </si>
  <si>
    <t>735210</t>
  </si>
  <si>
    <t>SALARY HUMAN RESOURCES</t>
  </si>
  <si>
    <t>735211</t>
  </si>
  <si>
    <t>735212</t>
  </si>
  <si>
    <t>735213</t>
  </si>
  <si>
    <t>735214</t>
  </si>
  <si>
    <t>735220</t>
  </si>
  <si>
    <t>735230</t>
  </si>
  <si>
    <t>735240</t>
  </si>
  <si>
    <t>735250</t>
  </si>
  <si>
    <t>735260</t>
  </si>
  <si>
    <t>735270</t>
  </si>
  <si>
    <t>735290</t>
  </si>
  <si>
    <t>7353**</t>
  </si>
  <si>
    <t>735310</t>
  </si>
  <si>
    <t>735390</t>
  </si>
  <si>
    <t>MEDICAL EXPENSES</t>
  </si>
  <si>
    <t>735391</t>
  </si>
  <si>
    <t>GROUP INSURANCE</t>
  </si>
  <si>
    <t>735394</t>
  </si>
  <si>
    <t>RECRUITMENT  EXPENSES</t>
  </si>
  <si>
    <t>735395</t>
  </si>
  <si>
    <t>TRAINING EXPENSES</t>
  </si>
  <si>
    <t>735396</t>
  </si>
  <si>
    <t>STAFF COMPOUND EXPENSES</t>
  </si>
  <si>
    <t>735397</t>
  </si>
  <si>
    <t>STAFF CANTEEN EXPENSES</t>
  </si>
  <si>
    <t>735398</t>
  </si>
  <si>
    <t>EMPLOYEE RELATED, ACTIVITY AND SPORT</t>
  </si>
  <si>
    <t>735399</t>
  </si>
  <si>
    <t>OTHER TRAINING EXPENSES</t>
  </si>
  <si>
    <t>7354**</t>
  </si>
  <si>
    <t>735430</t>
  </si>
  <si>
    <t>735440</t>
  </si>
  <si>
    <t>735490</t>
  </si>
  <si>
    <t>735520</t>
  </si>
  <si>
    <t>735590</t>
  </si>
  <si>
    <t>735630</t>
  </si>
  <si>
    <t>735730</t>
  </si>
  <si>
    <t>735740</t>
  </si>
  <si>
    <t>735750</t>
  </si>
  <si>
    <t>735830</t>
  </si>
  <si>
    <t>735840</t>
  </si>
  <si>
    <t>735990</t>
  </si>
  <si>
    <t>744***</t>
  </si>
  <si>
    <t>***R&amp;M DEPT.***</t>
  </si>
  <si>
    <t>7452**</t>
  </si>
  <si>
    <t>745210</t>
  </si>
  <si>
    <t>SALARY REPAIR&amp;MAINTENANCE</t>
  </si>
  <si>
    <t>745211</t>
  </si>
  <si>
    <t>745212</t>
  </si>
  <si>
    <t>745213</t>
  </si>
  <si>
    <t>745214</t>
  </si>
  <si>
    <t>745220</t>
  </si>
  <si>
    <t>745230</t>
  </si>
  <si>
    <t>745240</t>
  </si>
  <si>
    <t>745250</t>
  </si>
  <si>
    <t>745260</t>
  </si>
  <si>
    <t>745270</t>
  </si>
  <si>
    <t>7453**</t>
  </si>
  <si>
    <t>745310</t>
  </si>
  <si>
    <t>7454**</t>
  </si>
  <si>
    <t>745430</t>
  </si>
  <si>
    <t>745440</t>
  </si>
  <si>
    <t>745470</t>
  </si>
  <si>
    <t>ENGINEERING SUPPLY EXPENSES</t>
  </si>
  <si>
    <t>745490</t>
  </si>
  <si>
    <t>745520</t>
  </si>
  <si>
    <t>745540</t>
  </si>
  <si>
    <t>745541</t>
  </si>
  <si>
    <t>SERVICE CONTRACT</t>
  </si>
  <si>
    <t>745542</t>
  </si>
  <si>
    <t>WASTE REMOVAL</t>
  </si>
  <si>
    <t>745549</t>
  </si>
  <si>
    <t>PAINTING</t>
  </si>
  <si>
    <t>745550</t>
  </si>
  <si>
    <t>R&amp;M AIRCONDITION&amp;HEATING</t>
  </si>
  <si>
    <t>745551</t>
  </si>
  <si>
    <t>R&amp;M BUILDING &amp; OFFICE</t>
  </si>
  <si>
    <t>745552</t>
  </si>
  <si>
    <t>R&amp;M ROOM EQUIPMENT</t>
  </si>
  <si>
    <t>745553</t>
  </si>
  <si>
    <t>R&amp;M OFFICE EQUIPMENT</t>
  </si>
  <si>
    <t>745554</t>
  </si>
  <si>
    <t>R&amp;M FURNITURE &amp; FIXTURES</t>
  </si>
  <si>
    <t>745555</t>
  </si>
  <si>
    <t>R&amp;M SIGNS</t>
  </si>
  <si>
    <t>745556</t>
  </si>
  <si>
    <t>R&amp;M RESTAURANT EQUIPMENT</t>
  </si>
  <si>
    <t>745557</t>
  </si>
  <si>
    <t>R&amp;M KITCHEN EQUIPMENT</t>
  </si>
  <si>
    <t>745558</t>
  </si>
  <si>
    <t>R&amp;M LAUNDRY EQUIPMENT</t>
  </si>
  <si>
    <t>745559</t>
  </si>
  <si>
    <t>R&amp;M MUSICAL EQUIPMENT</t>
  </si>
  <si>
    <t>745560</t>
  </si>
  <si>
    <t>R&amp;M COMPUTER EQUIPMENT</t>
  </si>
  <si>
    <t>745561</t>
  </si>
  <si>
    <t>R&amp;M GENERATOR</t>
  </si>
  <si>
    <t>745562</t>
  </si>
  <si>
    <t>R&amp;M TELEPHONE</t>
  </si>
  <si>
    <t>745563</t>
  </si>
  <si>
    <t>R&amp;M VEHICLES</t>
  </si>
  <si>
    <t>745564</t>
  </si>
  <si>
    <t>R&amp;M SWIMMING POOL</t>
  </si>
  <si>
    <t>745565</t>
  </si>
  <si>
    <t>R&amp;M PLUMBLING</t>
  </si>
  <si>
    <t>745566</t>
  </si>
  <si>
    <t>R&amp;M ELECTRICAL EQUIPMENT</t>
  </si>
  <si>
    <t>745567</t>
  </si>
  <si>
    <t>R&amp;M LIGHT BULBS</t>
  </si>
  <si>
    <t>745568</t>
  </si>
  <si>
    <t>R&amp;M ENGINEERING EQUIPMENT</t>
  </si>
  <si>
    <t>745569</t>
  </si>
  <si>
    <t>R&amp;M OTHERS</t>
  </si>
  <si>
    <t>745570</t>
  </si>
  <si>
    <t>GARDEN &amp; DECORATION, CUT &amp; FILL</t>
  </si>
  <si>
    <t>745600</t>
  </si>
  <si>
    <t>R&amp;M EXERCISE EQUIPMENT</t>
  </si>
  <si>
    <t>745630</t>
  </si>
  <si>
    <t>745730</t>
  </si>
  <si>
    <t>745740</t>
  </si>
  <si>
    <t>745750</t>
  </si>
  <si>
    <t>745840</t>
  </si>
  <si>
    <t>745990</t>
  </si>
  <si>
    <t>754***</t>
  </si>
  <si>
    <t>***SALES &amp; MARKETING DEPT.***</t>
  </si>
  <si>
    <t>7552**</t>
  </si>
  <si>
    <t>755210</t>
  </si>
  <si>
    <t>SALARY SALES&amp;MARKETING</t>
  </si>
  <si>
    <t>755211</t>
  </si>
  <si>
    <t>755212</t>
  </si>
  <si>
    <t>755213</t>
  </si>
  <si>
    <t>755214</t>
  </si>
  <si>
    <t>755220</t>
  </si>
  <si>
    <t>755230</t>
  </si>
  <si>
    <t>755240</t>
  </si>
  <si>
    <t>755250</t>
  </si>
  <si>
    <t>755260</t>
  </si>
  <si>
    <t>755270</t>
  </si>
  <si>
    <t>755290</t>
  </si>
  <si>
    <t>755310</t>
  </si>
  <si>
    <t>755395</t>
  </si>
  <si>
    <t>TRAINING EXPENSES(BKK OFFICE)</t>
  </si>
  <si>
    <t>7554**</t>
  </si>
  <si>
    <t>755440</t>
  </si>
  <si>
    <t>PRINTING &amp; SATATIONARY</t>
  </si>
  <si>
    <t>755490</t>
  </si>
  <si>
    <t>755520</t>
  </si>
  <si>
    <t>755569</t>
  </si>
  <si>
    <t>755580</t>
  </si>
  <si>
    <t>755630</t>
  </si>
  <si>
    <t>755670</t>
  </si>
  <si>
    <t>OFFICE RENTAL</t>
  </si>
  <si>
    <t>755680</t>
  </si>
  <si>
    <t>UTILITY EXPENSES (BANKOK OFFICE)</t>
  </si>
  <si>
    <t>755710</t>
  </si>
  <si>
    <t>MEDIA ADVERTISING</t>
  </si>
  <si>
    <t>755711</t>
  </si>
  <si>
    <t>POINT OF SALES MATERIAL</t>
  </si>
  <si>
    <t>755712</t>
  </si>
  <si>
    <t>INHOUSE GRAPHICS</t>
  </si>
  <si>
    <t>755713</t>
  </si>
  <si>
    <t>COLLATERAL MATERIAL</t>
  </si>
  <si>
    <t>755714</t>
  </si>
  <si>
    <t>DIRECT MAIL</t>
  </si>
  <si>
    <t>755715</t>
  </si>
  <si>
    <t>GIVE AWAYS</t>
  </si>
  <si>
    <t>755716</t>
  </si>
  <si>
    <t>SPECIAL PROMOTION</t>
  </si>
  <si>
    <t>755717</t>
  </si>
  <si>
    <t>INTERNATION ADVERTISING</t>
  </si>
  <si>
    <t>755718</t>
  </si>
  <si>
    <t>INTERNATIONAL SALES OFFICE</t>
  </si>
  <si>
    <t>755719</t>
  </si>
  <si>
    <t>SALES/BUSINESS PROMOTION(INTERNATIONAL)</t>
  </si>
  <si>
    <t>755720</t>
  </si>
  <si>
    <t>BROCHURE TA CONTRIBUTION</t>
  </si>
  <si>
    <t>755730</t>
  </si>
  <si>
    <t>755740</t>
  </si>
  <si>
    <t>755750</t>
  </si>
  <si>
    <t>755761</t>
  </si>
  <si>
    <t>PUBLIC RELATION ACTIVITIES</t>
  </si>
  <si>
    <t>755762</t>
  </si>
  <si>
    <t>PHOTOGRAPHY &amp; SLIDE</t>
  </si>
  <si>
    <t>755763</t>
  </si>
  <si>
    <t>CIVIC &amp; COMMUNITY EXPENSES</t>
  </si>
  <si>
    <t>755765</t>
  </si>
  <si>
    <t>755774</t>
  </si>
  <si>
    <t>INCENTIVE PAYMET</t>
  </si>
  <si>
    <t>755821</t>
  </si>
  <si>
    <t>755830</t>
  </si>
  <si>
    <t>MEMBERSHIP FEES</t>
  </si>
  <si>
    <t>755833</t>
  </si>
  <si>
    <t>755834</t>
  </si>
  <si>
    <t>RAMADA MKT FEE (INTERNATIONAL)</t>
  </si>
  <si>
    <t>755835</t>
  </si>
  <si>
    <t>RAMADA MKT FEE (LOCAL)</t>
  </si>
  <si>
    <t>755836</t>
  </si>
  <si>
    <t>RAMADA FRANCHISE FEE</t>
  </si>
  <si>
    <t>755837</t>
  </si>
  <si>
    <t>RAMADA OTHER FEE</t>
  </si>
  <si>
    <t>755840</t>
  </si>
  <si>
    <t>755926</t>
  </si>
  <si>
    <t>REPRESENTATIVE FEE</t>
  </si>
  <si>
    <t>755990</t>
  </si>
  <si>
    <t>765***</t>
  </si>
  <si>
    <t>***HEAT LIGHT&amp;POWER***</t>
  </si>
  <si>
    <t>765510</t>
  </si>
  <si>
    <t>ELECTRICITY</t>
  </si>
  <si>
    <t>765511</t>
  </si>
  <si>
    <t>WATER</t>
  </si>
  <si>
    <t>814020</t>
  </si>
  <si>
    <t>814100</t>
  </si>
  <si>
    <t>ROOM CHARGE FROM STW</t>
  </si>
  <si>
    <t>814200</t>
  </si>
  <si>
    <t>EXPENSES CHARGE - STW</t>
  </si>
  <si>
    <t>814210</t>
  </si>
  <si>
    <t>EXPENSES CHARGE FROM SRITHANAWUT</t>
  </si>
  <si>
    <t>814300</t>
  </si>
  <si>
    <t>RENTAL INCOME FROM STW</t>
  </si>
  <si>
    <t>814310</t>
  </si>
  <si>
    <t>RENTAL EXPENSES TO SRITHANAWUT</t>
  </si>
  <si>
    <t>814400</t>
  </si>
  <si>
    <t>REVENUE GUARANTEE CHARGE FROM STW</t>
  </si>
  <si>
    <t>815110</t>
  </si>
  <si>
    <t>INTEREST INCOME</t>
  </si>
  <si>
    <t>815190</t>
  </si>
  <si>
    <t>815210</t>
  </si>
  <si>
    <t>SALARY-SRITHANAWUT</t>
  </si>
  <si>
    <t>815211</t>
  </si>
  <si>
    <t>815212</t>
  </si>
  <si>
    <t>815220</t>
  </si>
  <si>
    <t>815230</t>
  </si>
  <si>
    <t>815240</t>
  </si>
  <si>
    <t>815250</t>
  </si>
  <si>
    <t>815260</t>
  </si>
  <si>
    <t>815270</t>
  </si>
  <si>
    <t>815290</t>
  </si>
  <si>
    <t>815310</t>
  </si>
  <si>
    <t>815395</t>
  </si>
  <si>
    <t>815398</t>
  </si>
  <si>
    <t>EMPLOYEE RELATED AND SPORT</t>
  </si>
  <si>
    <t>815430</t>
  </si>
  <si>
    <t>815440</t>
  </si>
  <si>
    <t>815480</t>
  </si>
  <si>
    <t>815490</t>
  </si>
  <si>
    <t>815495</t>
  </si>
  <si>
    <t>815510</t>
  </si>
  <si>
    <t>ELECTRICITY EXPENSE</t>
  </si>
  <si>
    <t>815520</t>
  </si>
  <si>
    <t>815549</t>
  </si>
  <si>
    <t>815552</t>
  </si>
  <si>
    <t>815555</t>
  </si>
  <si>
    <t>R&amp;M Signs</t>
  </si>
  <si>
    <t>815563</t>
  </si>
  <si>
    <t>815566</t>
  </si>
  <si>
    <t>815567</t>
  </si>
  <si>
    <t>815569</t>
  </si>
  <si>
    <t>R&amp;M OTHER</t>
  </si>
  <si>
    <t>815590</t>
  </si>
  <si>
    <t>815630</t>
  </si>
  <si>
    <t>815650</t>
  </si>
  <si>
    <t>815730</t>
  </si>
  <si>
    <t>815740</t>
  </si>
  <si>
    <t>815750</t>
  </si>
  <si>
    <t>815800</t>
  </si>
  <si>
    <t>815835</t>
  </si>
  <si>
    <t>815840</t>
  </si>
  <si>
    <t>815851</t>
  </si>
  <si>
    <t>815852</t>
  </si>
  <si>
    <t>815853</t>
  </si>
  <si>
    <t>815870</t>
  </si>
  <si>
    <t>815880</t>
  </si>
  <si>
    <t>815890</t>
  </si>
  <si>
    <t>815910</t>
  </si>
  <si>
    <t>815912</t>
  </si>
  <si>
    <t>815913</t>
  </si>
  <si>
    <t>815914</t>
  </si>
  <si>
    <t>815921</t>
  </si>
  <si>
    <t>815923</t>
  </si>
  <si>
    <t>815924</t>
  </si>
  <si>
    <t>OTHER FEE</t>
  </si>
  <si>
    <t>815925</t>
  </si>
  <si>
    <t>815930</t>
  </si>
  <si>
    <t>815931</t>
  </si>
  <si>
    <t>815990</t>
  </si>
  <si>
    <t>818100</t>
  </si>
  <si>
    <t>819100</t>
  </si>
  <si>
    <t>INTEREST EXPENSES</t>
  </si>
  <si>
    <t>819101</t>
  </si>
  <si>
    <t>819200</t>
  </si>
  <si>
    <t>OVERDRAFT INTEREST EXPENSES</t>
  </si>
  <si>
    <t>819900</t>
  </si>
  <si>
    <t>CORPORATE INCOME TAX</t>
  </si>
  <si>
    <t>821100</t>
  </si>
  <si>
    <t>SERVICE CHARGE - DEBIT</t>
  </si>
  <si>
    <t>821110</t>
  </si>
  <si>
    <t>SERVICE CHARGE - DEBIT - FO</t>
  </si>
  <si>
    <t>821120</t>
  </si>
  <si>
    <t>SERVICE CHARGE - DEBIT - HK</t>
  </si>
  <si>
    <t>821130</t>
  </si>
  <si>
    <t>SERVICE CHARGE - DEBIT - FB</t>
  </si>
  <si>
    <t>821140</t>
  </si>
  <si>
    <t>SERVICE CHARGE - DEBIT - MK</t>
  </si>
  <si>
    <t>821150</t>
  </si>
  <si>
    <t>SERVICE CHARGE - DEBIT - SP</t>
  </si>
  <si>
    <t>821160</t>
  </si>
  <si>
    <t>SERVICE CHARGE - DEBIT - AG</t>
  </si>
  <si>
    <t>821170</t>
  </si>
  <si>
    <t>SERVICE CHARGE - DEBIT - HR</t>
  </si>
  <si>
    <t>821180</t>
  </si>
  <si>
    <t>SERVICE CHARGE - DEBIT - SM</t>
  </si>
  <si>
    <t>821190</t>
  </si>
  <si>
    <t>SERVICE CHARGE - DEBIT - EN</t>
  </si>
  <si>
    <t>821200</t>
  </si>
  <si>
    <t>SERVICE CHARGE - CREDIT</t>
  </si>
  <si>
    <t>821210</t>
  </si>
  <si>
    <t>SERVICE CHARGE - CREDIT - ROOM</t>
  </si>
  <si>
    <t>821220</t>
  </si>
  <si>
    <t>SERVICE CHARGE - CREDIT - F&amp;B</t>
  </si>
  <si>
    <t>821230</t>
  </si>
  <si>
    <t>SERVICE CHARGE - CREDIT - OTHER INCOME</t>
  </si>
  <si>
    <t>825410</t>
  </si>
  <si>
    <t>825999</t>
  </si>
  <si>
    <t>829150</t>
  </si>
  <si>
    <t>829210</t>
  </si>
  <si>
    <t>829220</t>
  </si>
  <si>
    <t>829230</t>
  </si>
  <si>
    <t>PROVISION - F&amp;B SILVERWARE&amp;CUTLER</t>
  </si>
  <si>
    <t>829250</t>
  </si>
  <si>
    <t>829310</t>
  </si>
  <si>
    <t>829340</t>
  </si>
  <si>
    <t>845549</t>
  </si>
  <si>
    <t>845550</t>
  </si>
  <si>
    <t>845551</t>
  </si>
  <si>
    <t>845552</t>
  </si>
  <si>
    <t>845553</t>
  </si>
  <si>
    <t>845554</t>
  </si>
  <si>
    <t>845555</t>
  </si>
  <si>
    <t>845556</t>
  </si>
  <si>
    <t>845557</t>
  </si>
  <si>
    <t>845558</t>
  </si>
  <si>
    <t>845559</t>
  </si>
  <si>
    <t>845560</t>
  </si>
  <si>
    <t>845561</t>
  </si>
  <si>
    <t>845562</t>
  </si>
  <si>
    <t>845563</t>
  </si>
  <si>
    <t>845564</t>
  </si>
  <si>
    <t>845565</t>
  </si>
  <si>
    <t>845566</t>
  </si>
  <si>
    <t>845567</t>
  </si>
  <si>
    <t>845568</t>
  </si>
  <si>
    <t>845569</t>
  </si>
  <si>
    <t>845570</t>
  </si>
  <si>
    <t>GARDEN &amp; DECORATION</t>
  </si>
  <si>
    <t>855761</t>
  </si>
  <si>
    <t>894810</t>
  </si>
  <si>
    <t>GAIN OF SALE OF FIXED ASSETS</t>
  </si>
  <si>
    <t>894820</t>
  </si>
  <si>
    <t>LOSS FROM WRITEOFF FIXED ASSETS</t>
  </si>
  <si>
    <t>91****</t>
  </si>
  <si>
    <t>***DEPRECIATION***</t>
  </si>
  <si>
    <t>910100</t>
  </si>
  <si>
    <t>DEPRECIATION - LAND IMPROVEMENT</t>
  </si>
  <si>
    <t>911***</t>
  </si>
  <si>
    <t>911000</t>
  </si>
  <si>
    <t>DEPRECIATION - BUILDING</t>
  </si>
  <si>
    <t>911100</t>
  </si>
  <si>
    <t>DEPRECIATION - BUILDING IMPROVEMENT</t>
  </si>
  <si>
    <t>911200</t>
  </si>
  <si>
    <t>DEPRECIATION - UNDERGROUND WATER WELL</t>
  </si>
  <si>
    <t>911300</t>
  </si>
  <si>
    <t>DEPRECIATION - SWIMMING POOL &amp; EQUIPMENT</t>
  </si>
  <si>
    <t>911400</t>
  </si>
  <si>
    <t>DEPRECIATION - BUILDING &amp; IMPROVEMENT</t>
  </si>
  <si>
    <t>912***</t>
  </si>
  <si>
    <t>912100</t>
  </si>
  <si>
    <t>DEPRECIATION - AIR CONDITION</t>
  </si>
  <si>
    <t>912200</t>
  </si>
  <si>
    <t>DEPRECIATION - PABX</t>
  </si>
  <si>
    <t>912300</t>
  </si>
  <si>
    <t>DEPRECIATION - SOUND SYSTEM</t>
  </si>
  <si>
    <t>912400</t>
  </si>
  <si>
    <t>DEPRECIATION - MATV</t>
  </si>
  <si>
    <t>912500</t>
  </si>
  <si>
    <t>DEPRECIATION - COMPUTER HARDWARE</t>
  </si>
  <si>
    <t>912600</t>
  </si>
  <si>
    <t>DEPRECIATION - ELECTRIC SYSTEM</t>
  </si>
  <si>
    <t>913***</t>
  </si>
  <si>
    <t>913100</t>
  </si>
  <si>
    <t>DEPRECIATION - KITCHEN UTENSILS</t>
  </si>
  <si>
    <t>913200</t>
  </si>
  <si>
    <t>DEPRECIATION - ROOM EQUIPMENT</t>
  </si>
  <si>
    <t>913300</t>
  </si>
  <si>
    <t>DEPRECIATION - ENGINEER EQUIPMENT</t>
  </si>
  <si>
    <t>913400</t>
  </si>
  <si>
    <t>DEPRECIATION - OFFICE EQUIPMENT</t>
  </si>
  <si>
    <t>913500</t>
  </si>
  <si>
    <t>DEPRECIATION - HOUSEKEEPING EQUIPMENT</t>
  </si>
  <si>
    <t>913600</t>
  </si>
  <si>
    <t>DEPRECIATION - EXERCISE EQUIPMENT</t>
  </si>
  <si>
    <t>913700</t>
  </si>
  <si>
    <t>DEPRECIATION - SPA EQUIPMENT</t>
  </si>
  <si>
    <t>913800</t>
  </si>
  <si>
    <t>DEPRECIATION - F&amp;B EQUIPMENT</t>
  </si>
  <si>
    <t>913900</t>
  </si>
  <si>
    <t>DEPRECIATION - OTHER EQUIPMENT</t>
  </si>
  <si>
    <t>914***</t>
  </si>
  <si>
    <t>914100</t>
  </si>
  <si>
    <t>DEPRECIATION - OFFICE FURNITURE</t>
  </si>
  <si>
    <t>914200</t>
  </si>
  <si>
    <t>DEPRECIATION - GUEST ROOM FURNITURE</t>
  </si>
  <si>
    <t>914300</t>
  </si>
  <si>
    <t>DEPRECIATION - RESTAURANT FURNITURE</t>
  </si>
  <si>
    <t>914400</t>
  </si>
  <si>
    <t>DEPRECIATION - STAFF CANTEEN</t>
  </si>
  <si>
    <t>914500</t>
  </si>
  <si>
    <t>DEPRECIATION - DORMITARY FURNITURE</t>
  </si>
  <si>
    <t>914600</t>
  </si>
  <si>
    <t>DEPRECIATION - SPA FURNITURE</t>
  </si>
  <si>
    <t>914900</t>
  </si>
  <si>
    <t>DEPRECIATION - OTHER FURNITURE</t>
  </si>
  <si>
    <t>915***</t>
  </si>
  <si>
    <t>915100</t>
  </si>
  <si>
    <t>DEPRECIATION - VEHICLES</t>
  </si>
  <si>
    <t>916100</t>
  </si>
  <si>
    <t>DEPRECIATION - GARDENING</t>
  </si>
  <si>
    <t>917100</t>
  </si>
  <si>
    <t>AMORTIZATION EXPENSES - COMPUTER SOFTWARE</t>
  </si>
  <si>
    <t>918***</t>
  </si>
  <si>
    <t>DEPRECIATION - OTHER FIXED ASSETS</t>
  </si>
  <si>
    <t>918900</t>
  </si>
  <si>
    <t>919***</t>
  </si>
  <si>
    <t>919900</t>
  </si>
  <si>
    <t>921100</t>
  </si>
  <si>
    <t>DEPRECIATION - O.E. ROOM CHINAWARE</t>
  </si>
  <si>
    <t>921200</t>
  </si>
  <si>
    <t>DEPRECIATION - O.E. ROOM GLASSWARE</t>
  </si>
  <si>
    <t>921500</t>
  </si>
  <si>
    <t>DEPRECIATION - O.E. ROOM LINEN</t>
  </si>
  <si>
    <t>922100</t>
  </si>
  <si>
    <t>DEPRECIATION - O.E. F&amp;B CHINAWARE</t>
  </si>
  <si>
    <t>922200</t>
  </si>
  <si>
    <t>DEPRECIATION - O.E. F&amp;B GLASSWARE</t>
  </si>
  <si>
    <t>922300</t>
  </si>
  <si>
    <t>DEPRECIATION - O.E. F&amp;B SILVERWARE&amp;CUTLERY</t>
  </si>
  <si>
    <t>922500</t>
  </si>
  <si>
    <t>DEPRECIATION - O.E. F&amp;B LINEN</t>
  </si>
  <si>
    <t>N/A</t>
  </si>
  <si>
    <t>Not Available</t>
  </si>
  <si>
    <t>S</t>
  </si>
  <si>
    <t xml:space="preserve"> </t>
  </si>
  <si>
    <t>CONFIDENTAL</t>
  </si>
  <si>
    <t>Financial Statement Report</t>
  </si>
  <si>
    <t>Ramada Resort Kho Lak</t>
  </si>
  <si>
    <t>Profit &amp; ( Loss ) Statement</t>
  </si>
  <si>
    <t>Period</t>
  </si>
  <si>
    <t>Year</t>
  </si>
  <si>
    <t>Database</t>
  </si>
  <si>
    <t>Budget</t>
  </si>
  <si>
    <t xml:space="preserve">                                                                                                       </t>
  </si>
  <si>
    <t>Ramada Resort Khao Lak, Phang Nga</t>
  </si>
  <si>
    <t>Financial Reports</t>
  </si>
  <si>
    <t>Table of Contents</t>
  </si>
  <si>
    <t>Sch</t>
  </si>
  <si>
    <t>Trend of Operations</t>
  </si>
  <si>
    <t>00</t>
  </si>
  <si>
    <t>Summary Statement of Income</t>
  </si>
  <si>
    <t>00A</t>
  </si>
  <si>
    <t>Supplementary Statement of Income</t>
  </si>
  <si>
    <t>Operating Departments</t>
  </si>
  <si>
    <t>Non-Operating Departments</t>
  </si>
  <si>
    <t>01</t>
  </si>
  <si>
    <t>Room Division</t>
  </si>
  <si>
    <t>Administrative and General</t>
  </si>
  <si>
    <t>02</t>
  </si>
  <si>
    <t>Minibar</t>
  </si>
  <si>
    <t>Human Resources</t>
  </si>
  <si>
    <t>03</t>
  </si>
  <si>
    <t>Telecommunications</t>
  </si>
  <si>
    <t>Marketing</t>
  </si>
  <si>
    <t>04</t>
  </si>
  <si>
    <t>Guest Laundry</t>
  </si>
  <si>
    <t>POMEC</t>
  </si>
  <si>
    <t>05</t>
  </si>
  <si>
    <t>Food &amp; Beverage Division</t>
  </si>
  <si>
    <t>06</t>
  </si>
  <si>
    <t>The Spa</t>
  </si>
  <si>
    <t>09</t>
  </si>
  <si>
    <t>Other Income</t>
  </si>
  <si>
    <t>SUPPLEMENTARY STATEMENT OF INCOME</t>
  </si>
  <si>
    <t>Schedule 00A</t>
  </si>
  <si>
    <t>MTD ACTUAL</t>
  </si>
  <si>
    <t>Local currency</t>
  </si>
  <si>
    <t>NET REVENUE</t>
  </si>
  <si>
    <t>COST</t>
  </si>
  <si>
    <t>%</t>
  </si>
  <si>
    <t>PAYROLL</t>
  </si>
  <si>
    <t>OTHER EXPENSE</t>
  </si>
  <si>
    <t>INCOME (LOSS)</t>
  </si>
  <si>
    <t>OPERATED DEPARTMENTS</t>
  </si>
  <si>
    <t>Rooms</t>
  </si>
  <si>
    <t>Food &amp; Beverage</t>
  </si>
  <si>
    <t>Other Operated Departments</t>
  </si>
  <si>
    <t>Rentals &amp; Other Income</t>
  </si>
  <si>
    <t>Extraordinary items</t>
  </si>
  <si>
    <t>Total Operated Departments</t>
  </si>
  <si>
    <t>UNDISTRIBUTED OPERATING EXPENSES</t>
  </si>
  <si>
    <t>Administrative &amp; General</t>
  </si>
  <si>
    <t>Energy</t>
  </si>
  <si>
    <t>Repair &amp; Maintenance</t>
  </si>
  <si>
    <t>Total Undistributed Operating Expenses</t>
  </si>
  <si>
    <t>TOTALS</t>
  </si>
  <si>
    <t>GROSS OPERATING PROFIT</t>
  </si>
  <si>
    <t xml:space="preserve">                            </t>
  </si>
  <si>
    <t>less:</t>
  </si>
  <si>
    <t>Management Fee - Incentive</t>
  </si>
  <si>
    <t>Rent Property Taxes and Insurance</t>
  </si>
  <si>
    <t>Interest Expense</t>
  </si>
  <si>
    <t>Depreciation and Amortisation</t>
  </si>
  <si>
    <t>Other Additions/Deductions</t>
  </si>
  <si>
    <t>PROFIT BEFORE INCOME TAX</t>
  </si>
  <si>
    <t>less : Income Taxes</t>
  </si>
  <si>
    <t xml:space="preserve">         Royalty to Main Office</t>
  </si>
  <si>
    <t>NET PROFIT (NET LOSS)</t>
  </si>
  <si>
    <t>SUMMARY STATEMENT OF INCOME</t>
  </si>
  <si>
    <t>Schedule 00</t>
  </si>
  <si>
    <t>Local Currency</t>
  </si>
  <si>
    <t>CURRENT MONTH</t>
  </si>
  <si>
    <t>DESCRIPTION</t>
  </si>
  <si>
    <t>YEAR TO DATE</t>
  </si>
  <si>
    <t>THIS MONTH</t>
  </si>
  <si>
    <t>Y-T-D</t>
  </si>
  <si>
    <t>LAST MONTH</t>
  </si>
  <si>
    <t>Actual</t>
  </si>
  <si>
    <t>vs Plan</t>
  </si>
  <si>
    <t>vs Last Year</t>
  </si>
  <si>
    <t>vs BRM</t>
  </si>
  <si>
    <t xml:space="preserve">Budget This monthPlan </t>
  </si>
  <si>
    <t>Actual Last Year</t>
  </si>
  <si>
    <t xml:space="preserve">Budge YTD Plan </t>
  </si>
  <si>
    <t xml:space="preserve">Plan </t>
  </si>
  <si>
    <t>Last Year</t>
  </si>
  <si>
    <t>Better / (Worse)</t>
  </si>
  <si>
    <t>INCOME</t>
  </si>
  <si>
    <t>Other Operated Departments (OOD )</t>
  </si>
  <si>
    <t>Total Income</t>
  </si>
  <si>
    <t>COST OF SALES</t>
  </si>
  <si>
    <t>Food</t>
  </si>
  <si>
    <t>Beverage</t>
  </si>
  <si>
    <t>Cigar &amp; Cigarette</t>
  </si>
  <si>
    <t>Total Cost of Sales</t>
  </si>
  <si>
    <t>Total Payroll</t>
  </si>
  <si>
    <t>OTHER EXPENSES</t>
  </si>
  <si>
    <t>Total Other Expenses</t>
  </si>
  <si>
    <t>OPERATING DEPT. PROFIT</t>
  </si>
  <si>
    <t xml:space="preserve">Food &amp; Beverage </t>
  </si>
  <si>
    <t>Total Op. Dept. Profit</t>
  </si>
  <si>
    <t>Op. Dept. Profit b/f</t>
  </si>
  <si>
    <t>NON-OPERATED DEPTS.</t>
  </si>
  <si>
    <t>Hotel Administration</t>
  </si>
  <si>
    <t>Total Undistributed Op. Exps</t>
  </si>
  <si>
    <t>Rental &amp; Owners Return</t>
  </si>
  <si>
    <t>Depreciation &amp; Amortisation</t>
  </si>
  <si>
    <t>RAMADA KHAO LAK PBIT</t>
  </si>
  <si>
    <t>Income Taxes</t>
  </si>
  <si>
    <t>Head Office Royalties</t>
  </si>
  <si>
    <t>NET PROFIT</t>
  </si>
  <si>
    <t>KPI's</t>
  </si>
  <si>
    <t>Available Rooms</t>
  </si>
  <si>
    <t>Occupied Rooms</t>
  </si>
  <si>
    <t>Occupancy %</t>
  </si>
  <si>
    <t>Number of Guest</t>
  </si>
  <si>
    <t>Average Room Rate</t>
  </si>
  <si>
    <t>RevPar</t>
  </si>
  <si>
    <t>Average Length Stay</t>
  </si>
  <si>
    <t>Rooms Payroll per Occ Room</t>
  </si>
  <si>
    <t>Rooms Other Exp per Occ Room</t>
  </si>
  <si>
    <t>Rooms Profit % Total Profit</t>
  </si>
  <si>
    <t>Total Food Cover</t>
  </si>
  <si>
    <t>Total Beverage Cover</t>
  </si>
  <si>
    <t>Average Food Check</t>
  </si>
  <si>
    <t>Average Beverage Check</t>
  </si>
  <si>
    <t>COS Food %</t>
  </si>
  <si>
    <t>COS Beverage %</t>
  </si>
  <si>
    <t>F&amp;B Payroll % per Total F&amp;B Revenue</t>
  </si>
  <si>
    <t>F&amp;B Other Expenses %</t>
  </si>
  <si>
    <t>F&amp;B Profit % Total F&amp;B Revenue</t>
  </si>
  <si>
    <t>OOD Payroll % Total Payroll</t>
  </si>
  <si>
    <t>OOD Profit % Total Profit</t>
  </si>
  <si>
    <t>Hotel Admin per Avail Room</t>
  </si>
  <si>
    <t>Marketing per Avail Room</t>
  </si>
  <si>
    <t>Energy per Avail Room</t>
  </si>
  <si>
    <t>POM per Avail Room</t>
  </si>
  <si>
    <t>Total Non Op Dept %</t>
  </si>
  <si>
    <t>GOP %</t>
  </si>
  <si>
    <t>Total Hotel Payroll</t>
  </si>
  <si>
    <t>Total Hotel Payroll % to Revenue</t>
  </si>
  <si>
    <t>Conversion ratios</t>
  </si>
  <si>
    <t>Rooms Division</t>
  </si>
  <si>
    <t>Food &amp; Beverage Department</t>
  </si>
  <si>
    <t>Gross Operating Profit</t>
  </si>
  <si>
    <t>Food Revenue</t>
  </si>
  <si>
    <t>Beverage Revenue</t>
  </si>
  <si>
    <t>Electricity</t>
  </si>
  <si>
    <t>Room Payroll</t>
  </si>
  <si>
    <t>F&amp;B Payroll</t>
  </si>
  <si>
    <t>Other Payroll</t>
  </si>
  <si>
    <t>A&amp;G Payroll</t>
  </si>
  <si>
    <t>HR Payroll</t>
  </si>
  <si>
    <t>Mkt Payroll</t>
  </si>
  <si>
    <t>R&amp;M Payroll</t>
  </si>
  <si>
    <t>MTD</t>
  </si>
  <si>
    <t>YTD</t>
  </si>
  <si>
    <t>Room Department</t>
  </si>
  <si>
    <t>Room Payroll % to Room Revenue</t>
  </si>
  <si>
    <t>F&amp;B Department</t>
  </si>
  <si>
    <t>F&amp;B Department Profit %</t>
  </si>
  <si>
    <t>F&amp;B Payroll % to F&amp;B Revenue</t>
  </si>
  <si>
    <t>Other Expenses % to Total F&amp;B Revenue</t>
  </si>
  <si>
    <t>Payroll per No. of Guest</t>
  </si>
  <si>
    <t>SPA Department</t>
  </si>
  <si>
    <t>AG Department</t>
  </si>
  <si>
    <t>Income Statement</t>
  </si>
  <si>
    <t>Schedule 01</t>
  </si>
  <si>
    <t>Mapping Area</t>
  </si>
  <si>
    <t>Local Currency : Thai Baht</t>
  </si>
  <si>
    <t>*Department Code</t>
  </si>
  <si>
    <t>*Account Code</t>
  </si>
  <si>
    <t>Dimension</t>
  </si>
  <si>
    <t>Dept 1</t>
  </si>
  <si>
    <t>Dept 2</t>
  </si>
  <si>
    <t>Dept 3</t>
  </si>
  <si>
    <t>Dept 4</t>
  </si>
  <si>
    <t>Dept 5</t>
  </si>
  <si>
    <t>1st Range</t>
  </si>
  <si>
    <t>2nd Range</t>
  </si>
  <si>
    <t>3rd Range</t>
  </si>
  <si>
    <t>4rd Range</t>
  </si>
  <si>
    <t>5rd Range</t>
  </si>
  <si>
    <t>6rd Range</t>
  </si>
  <si>
    <t>7rd Range</t>
  </si>
  <si>
    <t>8rd Range</t>
  </si>
  <si>
    <t>9rd Range</t>
  </si>
  <si>
    <t>10th Range</t>
  </si>
  <si>
    <t>Current Month</t>
  </si>
  <si>
    <t>Description</t>
  </si>
  <si>
    <t>Year To Date</t>
  </si>
  <si>
    <t>LAST Y-T-D</t>
  </si>
  <si>
    <t>From</t>
  </si>
  <si>
    <t>To</t>
  </si>
  <si>
    <t>A/O</t>
  </si>
  <si>
    <t>Field Name</t>
  </si>
  <si>
    <t>Operator</t>
  </si>
  <si>
    <t>Value</t>
  </si>
  <si>
    <t>vs Last Month</t>
  </si>
  <si>
    <t>Actual Last Month</t>
  </si>
  <si>
    <t>Better/(worse)</t>
  </si>
  <si>
    <t>REVENUE</t>
  </si>
  <si>
    <t>Rooms Revenue - Incentive</t>
  </si>
  <si>
    <t>Rooms Revenue - Travel Agent</t>
  </si>
  <si>
    <t>Rooms Revenue - Web Site (OTA)</t>
  </si>
  <si>
    <t>Rooms Revenue - Airline/Hotelier</t>
  </si>
  <si>
    <t>Rooms Revenue - Direct Booking</t>
  </si>
  <si>
    <t>Rooms Revenue - Walk In</t>
  </si>
  <si>
    <t>Rooms Revenue - Website RKL</t>
  </si>
  <si>
    <t>Rooms Revenue - Special Package</t>
  </si>
  <si>
    <t>Rooms Revenue - Room Upselling</t>
  </si>
  <si>
    <t>Rooms Revenue - Other Room Revenue</t>
  </si>
  <si>
    <t>Room Day Use/Extra Bed/late Check out</t>
  </si>
  <si>
    <t>Rooms Revenue</t>
  </si>
  <si>
    <t>Overbooking Expenses</t>
  </si>
  <si>
    <t>Allowances</t>
  </si>
  <si>
    <t>Net Rooms Revenue</t>
  </si>
  <si>
    <t>Sundry Revenue</t>
  </si>
  <si>
    <t>Total</t>
  </si>
  <si>
    <t>Total Revenue</t>
  </si>
  <si>
    <t>Salaries &amp; Wages</t>
  </si>
  <si>
    <t>Employee Benefits</t>
  </si>
  <si>
    <t>Total Payroll Expenses</t>
  </si>
  <si>
    <t>Paper Supply Expenses</t>
  </si>
  <si>
    <t>F&amp;B Supply Expenses</t>
  </si>
  <si>
    <t>Guest Supplies</t>
  </si>
  <si>
    <t>Cleaning Supplies</t>
  </si>
  <si>
    <t>Printing &amp; Stationery</t>
  </si>
  <si>
    <t>Other Supplies</t>
  </si>
  <si>
    <t>TV Network (True &amp; Cable)</t>
  </si>
  <si>
    <t>Magazine&amp;News paper</t>
  </si>
  <si>
    <t>Travelling Expenses</t>
  </si>
  <si>
    <t>Reservation Expenses</t>
  </si>
  <si>
    <t>Local Transportation</t>
  </si>
  <si>
    <t>Gasoline</t>
  </si>
  <si>
    <t>Decoration</t>
  </si>
  <si>
    <t>Entertainment</t>
  </si>
  <si>
    <t>Postage</t>
  </si>
  <si>
    <t>Communication Charge</t>
  </si>
  <si>
    <t>Laundry Expenses</t>
  </si>
  <si>
    <t>Complimentary Services</t>
  </si>
  <si>
    <t>Travel Agent Commission</t>
  </si>
  <si>
    <t>Linen</t>
  </si>
  <si>
    <t>Uniform Cleaning</t>
  </si>
  <si>
    <t xml:space="preserve">Uniform </t>
  </si>
  <si>
    <t>Chaina ware/Glass ware/Silver ware</t>
  </si>
  <si>
    <t>Loyalty Program</t>
  </si>
  <si>
    <t>Incentive Payment</t>
  </si>
  <si>
    <t>Guest Compensation</t>
  </si>
  <si>
    <t>Miscellaneous Expenses</t>
  </si>
  <si>
    <t>TOTAL EXPENSES</t>
  </si>
  <si>
    <t>DIVISION INCOME (LOSS)</t>
  </si>
  <si>
    <t>Electricity Expense</t>
  </si>
  <si>
    <t>R&amp;M - FO &amp; HK</t>
  </si>
  <si>
    <t>NET DIVISION INCOME (LOSS)</t>
  </si>
  <si>
    <t>KPI'S</t>
  </si>
  <si>
    <t>Number of Guests</t>
  </si>
  <si>
    <t>ARR</t>
  </si>
  <si>
    <t>Double Occupancy %</t>
  </si>
  <si>
    <t>RevPAR</t>
  </si>
  <si>
    <t>RevPAG</t>
  </si>
  <si>
    <t>Payroll % Room Revenue</t>
  </si>
  <si>
    <t>Other Expenses per Occ. Room</t>
  </si>
  <si>
    <t>Other Expenses % Room Revenue</t>
  </si>
  <si>
    <t>Room Division Profit %</t>
  </si>
  <si>
    <t>Payroll per Occ Room</t>
  </si>
  <si>
    <t>Rooms Division Profit per Occ Room</t>
  </si>
  <si>
    <t>Newspapers/Mags per Occ. Room</t>
  </si>
  <si>
    <t>Reservation Exp per Occ. Room</t>
  </si>
  <si>
    <t>T/A Commissions per Occ. Room</t>
  </si>
  <si>
    <t>Operating Supplies per Occ. Room</t>
  </si>
  <si>
    <t>Promotion &amp; Entertain per Occ. Room</t>
  </si>
  <si>
    <t>Laundry Expenses per Occ. Room</t>
  </si>
  <si>
    <t>Complimentary Services per Occ. Room</t>
  </si>
  <si>
    <t>% Segment Rooms - Incentive</t>
  </si>
  <si>
    <t>% Segment Rooms - Travel Agent</t>
  </si>
  <si>
    <t>% Segment Rooms - OTA</t>
  </si>
  <si>
    <t>% Segment Rooms - Airline/Hotelier</t>
  </si>
  <si>
    <t>% Segment Rooms - Direct Booking</t>
  </si>
  <si>
    <t>% Segment Rooms - Walk In</t>
  </si>
  <si>
    <t>% Segment Rooms - Website RKL</t>
  </si>
  <si>
    <t>% Segment Rooms - Special Package</t>
  </si>
  <si>
    <t>% Segment Rooms - Day Use/ Extra Bed</t>
  </si>
  <si>
    <t>Front Office</t>
  </si>
  <si>
    <t>vh Plan</t>
  </si>
  <si>
    <t>F&amp;B Supplies</t>
  </si>
  <si>
    <t>Magazine&amp;Newspaper</t>
  </si>
  <si>
    <t>Pest Control</t>
  </si>
  <si>
    <t>415540</t>
  </si>
  <si>
    <t>Uniform</t>
  </si>
  <si>
    <t>Housekeeping</t>
  </si>
  <si>
    <t>Guest Transportation</t>
  </si>
  <si>
    <t>Contract Cleaning</t>
  </si>
  <si>
    <t>Schedule 09</t>
  </si>
  <si>
    <t>misc</t>
  </si>
  <si>
    <t>vs LY</t>
  </si>
  <si>
    <t>Profit on Foreign Exchange</t>
  </si>
  <si>
    <t>Transportation</t>
  </si>
  <si>
    <t>Tour</t>
  </si>
  <si>
    <t>Counter</t>
  </si>
  <si>
    <t>Rental Income</t>
  </si>
  <si>
    <t>Sundry Income</t>
  </si>
  <si>
    <t xml:space="preserve">  Net Revenue</t>
  </si>
  <si>
    <t>Cost of Transportation</t>
  </si>
  <si>
    <t>Cost of Counter</t>
  </si>
  <si>
    <t>Cost of Tour</t>
  </si>
  <si>
    <t>Cost of Sundry Income</t>
  </si>
  <si>
    <t xml:space="preserve">  Total Cost of Sales</t>
  </si>
  <si>
    <t>GROSS PROFIT</t>
  </si>
  <si>
    <t xml:space="preserve">  Total Payroll</t>
  </si>
  <si>
    <t>Other Expenses</t>
  </si>
  <si>
    <t>Laundry &amp; Dry Cleaning</t>
  </si>
  <si>
    <t xml:space="preserve">  Total Other Expenses</t>
  </si>
  <si>
    <t>DIVISION INCOME / (LOSS)</t>
  </si>
  <si>
    <t>Revenue per Occ. Room</t>
  </si>
  <si>
    <t>Transportation per Occ. Room</t>
  </si>
  <si>
    <t>Transportation Profit %</t>
  </si>
  <si>
    <t>Mini Bar</t>
  </si>
  <si>
    <t>Schedule 02</t>
  </si>
  <si>
    <t>vs Lyr</t>
  </si>
  <si>
    <t>ACT</t>
  </si>
  <si>
    <t>Allowance</t>
  </si>
  <si>
    <t>Net Minibar Revenue</t>
  </si>
  <si>
    <t>TOTAL REVENUE</t>
  </si>
  <si>
    <t>Cost of Minibar</t>
  </si>
  <si>
    <t>Guest Supply Expenses</t>
  </si>
  <si>
    <t>Printing &amp; Stationeries</t>
  </si>
  <si>
    <t>Misc.Supply Expenses</t>
  </si>
  <si>
    <t>Spoilage</t>
  </si>
  <si>
    <t>Cost Minibar %</t>
  </si>
  <si>
    <t>Minibar Profit %</t>
  </si>
  <si>
    <t>Minibar per occ. Room</t>
  </si>
  <si>
    <t>Schedule 03</t>
  </si>
  <si>
    <t>Local/Long Distance Call</t>
  </si>
  <si>
    <t>Oversea Call</t>
  </si>
  <si>
    <t>Data Communication</t>
  </si>
  <si>
    <t>Internet Access</t>
  </si>
  <si>
    <t>Cost %</t>
  </si>
  <si>
    <t>Gross Profit %</t>
  </si>
  <si>
    <t>Other Expenses %</t>
  </si>
  <si>
    <t>Telecomm. Div'n Profit %</t>
  </si>
  <si>
    <t>Guest Laundry &amp; Valet</t>
  </si>
  <si>
    <t>Schedule 04</t>
  </si>
  <si>
    <t>Others Supplies</t>
  </si>
  <si>
    <t>Laundry Supplies</t>
  </si>
  <si>
    <t>Payroll %</t>
  </si>
  <si>
    <t>Guest Laundry Profit %</t>
  </si>
  <si>
    <t>Schedule 05</t>
  </si>
  <si>
    <t>M-T-D</t>
  </si>
  <si>
    <t>534170</t>
  </si>
  <si>
    <t>Net Food Revenue</t>
  </si>
  <si>
    <t>Net Beverage Revenue</t>
  </si>
  <si>
    <t>554170</t>
  </si>
  <si>
    <t>554190</t>
  </si>
  <si>
    <t>554180</t>
  </si>
  <si>
    <t>574180</t>
  </si>
  <si>
    <t>584180</t>
  </si>
  <si>
    <t>Total Sundry Revenue</t>
  </si>
  <si>
    <t>Cost of Food</t>
  </si>
  <si>
    <t>Cost of Beverage</t>
  </si>
  <si>
    <t>Cost of Cigar &amp; Cigarette</t>
  </si>
  <si>
    <t>Cost of Other Income</t>
  </si>
  <si>
    <t>Weight</t>
  </si>
  <si>
    <t>Revenue</t>
  </si>
  <si>
    <t>Margin</t>
  </si>
  <si>
    <t>Cost</t>
  </si>
  <si>
    <t>Cost by %</t>
  </si>
  <si>
    <t>Cost Target</t>
  </si>
  <si>
    <t>515410</t>
  </si>
  <si>
    <t>Paper Supplies</t>
  </si>
  <si>
    <t>TOTAL F&amp;B</t>
  </si>
  <si>
    <t>Sassi's</t>
  </si>
  <si>
    <t>Pool Bar</t>
  </si>
  <si>
    <t>Equipment Rentail</t>
  </si>
  <si>
    <t>515650</t>
  </si>
  <si>
    <t>Kitchen Utensils</t>
  </si>
  <si>
    <t>Banquet</t>
  </si>
  <si>
    <t>The Kitchen</t>
  </si>
  <si>
    <t>Mellow Bean</t>
  </si>
  <si>
    <t>Room Service</t>
  </si>
  <si>
    <t>Total F&amp;B Included The Kitchen</t>
  </si>
  <si>
    <t>Total F&amp;B Excluded The Kitchen</t>
  </si>
  <si>
    <t>Trade Show</t>
  </si>
  <si>
    <t>FOOD</t>
  </si>
  <si>
    <t>515635</t>
  </si>
  <si>
    <t>515320</t>
  </si>
  <si>
    <t>515330</t>
  </si>
  <si>
    <t>515360</t>
  </si>
  <si>
    <t>585390</t>
  </si>
  <si>
    <t>Menus</t>
  </si>
  <si>
    <t>515441</t>
  </si>
  <si>
    <t>Kitchen Fuel</t>
  </si>
  <si>
    <t>Music &amp; Entertainment</t>
  </si>
  <si>
    <t>Banquet Expenses</t>
  </si>
  <si>
    <t>Total Food Included The Kitchen</t>
  </si>
  <si>
    <t>515660</t>
  </si>
  <si>
    <t>Beverge</t>
  </si>
  <si>
    <t>575774</t>
  </si>
  <si>
    <t>R&amp;M - F&amp;B</t>
  </si>
  <si>
    <t>Total Bev. Included Minibar</t>
  </si>
  <si>
    <t>Available Room</t>
  </si>
  <si>
    <t>Total Bev. Excluded Minibar</t>
  </si>
  <si>
    <t>Food Cover</t>
  </si>
  <si>
    <t>Beverage Cover</t>
  </si>
  <si>
    <t>AVG Food Check</t>
  </si>
  <si>
    <t>AVG Beverage Check</t>
  </si>
  <si>
    <t>AVG Cost ABF per Cover</t>
  </si>
  <si>
    <t>Food Rev per No. of Guest</t>
  </si>
  <si>
    <t>Food Rev (Exc. ABF) per No. of Guest</t>
  </si>
  <si>
    <t>Beverage Rev per No. of Guest</t>
  </si>
  <si>
    <t>COST Food %</t>
  </si>
  <si>
    <t>COST Beverage %</t>
  </si>
  <si>
    <t>Payroll % Total Expenses</t>
  </si>
  <si>
    <t>Payroll Cost per Cover</t>
  </si>
  <si>
    <t>Other Expenses per No. of Guest</t>
  </si>
  <si>
    <t>F&amp;B Department Profit per No. of Guest</t>
  </si>
  <si>
    <t>Fuel Cost per No. of Guest</t>
  </si>
  <si>
    <t>Music/Ent Cost per No. of Guest</t>
  </si>
  <si>
    <t>Operating Supplies per No. of Guest</t>
  </si>
  <si>
    <t>Laundry Expenses per No. of Guest</t>
  </si>
  <si>
    <t>Capture food % Exc. ABF</t>
  </si>
  <si>
    <t>Payroll % Total Revenue</t>
  </si>
  <si>
    <t>COST Food % Deduct Rev 100 Baht</t>
  </si>
  <si>
    <t>Food Rev per Occupied Room</t>
  </si>
  <si>
    <t>Beverage Rev Occupied Room</t>
  </si>
  <si>
    <t>Number of Guests ABF</t>
  </si>
  <si>
    <t>Cost ABF per cover</t>
  </si>
  <si>
    <t>Main Kitchen</t>
  </si>
  <si>
    <t>515350</t>
  </si>
  <si>
    <t>Sassi's Bar</t>
  </si>
  <si>
    <t>Papar Supplies</t>
  </si>
  <si>
    <t>Breakage &amp; Damage</t>
  </si>
  <si>
    <t>565641</t>
  </si>
  <si>
    <t>575641</t>
  </si>
  <si>
    <t>Schedule 06</t>
  </si>
  <si>
    <t>Other Income Spa</t>
  </si>
  <si>
    <t xml:space="preserve">  Net Income</t>
  </si>
  <si>
    <t>Spa Supply Expenses</t>
  </si>
  <si>
    <t>Operating Equipment</t>
  </si>
  <si>
    <t>Game &amp; Toy</t>
  </si>
  <si>
    <t>Licence Fee</t>
  </si>
  <si>
    <t>Excise Tax</t>
  </si>
  <si>
    <t>Promotion Material</t>
  </si>
  <si>
    <t>Occupied Room</t>
  </si>
  <si>
    <t>SPA Revenue per Occ. Room</t>
  </si>
  <si>
    <t>SPA Revenue per guest</t>
  </si>
  <si>
    <t>Cost SPA %</t>
  </si>
  <si>
    <t>SPA Payroll % to SPA Revenue</t>
  </si>
  <si>
    <t>Other Expenses % to SPA Revenue</t>
  </si>
  <si>
    <t>The Spa Profit %</t>
  </si>
  <si>
    <t>(Administrative &amp; General)</t>
  </si>
  <si>
    <t>Expense Statement</t>
  </si>
  <si>
    <t>Schedule 11</t>
  </si>
  <si>
    <t>LAST Month</t>
  </si>
  <si>
    <t>Other Insurance</t>
  </si>
  <si>
    <t>Equipment Rentals</t>
  </si>
  <si>
    <t>Rentals Expenses</t>
  </si>
  <si>
    <t>Computer Supply Expenses</t>
  </si>
  <si>
    <t>Data Processing Expenses</t>
  </si>
  <si>
    <t>Consultant Fee</t>
  </si>
  <si>
    <t>Security Service</t>
  </si>
  <si>
    <t>Cashier Overage/Shortage</t>
  </si>
  <si>
    <t>Vehicles Insurance</t>
  </si>
  <si>
    <t>Property Insurance</t>
  </si>
  <si>
    <t>Membership Fee</t>
  </si>
  <si>
    <t>Other Tax</t>
  </si>
  <si>
    <t>Donation</t>
  </si>
  <si>
    <t>Bank Charge</t>
  </si>
  <si>
    <t>Credit Card Commission</t>
  </si>
  <si>
    <t>Different On Exchange Rate</t>
  </si>
  <si>
    <t>Audit Fee</t>
  </si>
  <si>
    <t>Loss/Damage To Guest Property</t>
  </si>
  <si>
    <t>Licences</t>
  </si>
  <si>
    <t>Penalty</t>
  </si>
  <si>
    <t>Bad Debt Expenses</t>
  </si>
  <si>
    <t>Property Tax</t>
  </si>
  <si>
    <t>Other Fee</t>
  </si>
  <si>
    <t>Management Fee - Basic</t>
  </si>
  <si>
    <t>715991</t>
  </si>
  <si>
    <t>715999</t>
  </si>
  <si>
    <t>TOTAL HOTEL ADMIN EXPENSES</t>
  </si>
  <si>
    <t>Payroll % to Total Expenses</t>
  </si>
  <si>
    <t>Payroll Per Available Room</t>
  </si>
  <si>
    <t>C/Card Commission Expenses %</t>
  </si>
  <si>
    <t>AG Payroll % to Total Revenue</t>
  </si>
  <si>
    <t>AG Other Expenses % to Total Revenue</t>
  </si>
  <si>
    <t>Allocation of Indirect Expenses</t>
  </si>
  <si>
    <t>SUB-TOTAL</t>
  </si>
  <si>
    <t>ROOM</t>
  </si>
  <si>
    <t>F&amp;B</t>
  </si>
  <si>
    <t>SPA</t>
  </si>
  <si>
    <t>R&amp;M Room Equipment</t>
  </si>
  <si>
    <t>R&amp;M Laundry Equipment</t>
  </si>
  <si>
    <t>SUB-TOTAL - ROOM</t>
  </si>
  <si>
    <t>R&amp;M Restaurant Equipment</t>
  </si>
  <si>
    <t>R&amp;M Kitchen Equipment</t>
  </si>
  <si>
    <t>SUB-TOTAL - F&amp;B</t>
  </si>
  <si>
    <t>NET ELECTRICITY COSTS</t>
  </si>
  <si>
    <t>Allocation Direct</t>
  </si>
  <si>
    <t>Room</t>
  </si>
  <si>
    <t>Other</t>
  </si>
  <si>
    <t>Allocation Indirect</t>
  </si>
  <si>
    <t>MTD (Unit usage : Room Phase I, Phase II STW)</t>
  </si>
  <si>
    <t>8 Months</t>
  </si>
  <si>
    <t>Schedule 15</t>
  </si>
  <si>
    <t>local currency</t>
  </si>
  <si>
    <t>715610</t>
  </si>
  <si>
    <t>TOTAL A&amp;G EXPENSES</t>
  </si>
  <si>
    <t>Payroll Per Avail Room</t>
  </si>
  <si>
    <t>Other Expenses per Occ Room</t>
  </si>
  <si>
    <t>Total Admin Cost %</t>
  </si>
  <si>
    <t>(Accounting)</t>
  </si>
  <si>
    <t>External Audit Fees</t>
  </si>
  <si>
    <t>Legal Expenses</t>
  </si>
  <si>
    <t xml:space="preserve">Insurance General </t>
  </si>
  <si>
    <t>Owning Company Expenses</t>
  </si>
  <si>
    <t>Trade Association Dues</t>
  </si>
  <si>
    <t>Membership fee</t>
  </si>
  <si>
    <t>Cr.Card Comm.-Visa / Master</t>
  </si>
  <si>
    <t>Cr.Card Comm.-Other</t>
  </si>
  <si>
    <t>Difference On Exchange Rate</t>
  </si>
  <si>
    <t>TOTAL ACCOUNTING EXPENSES</t>
  </si>
  <si>
    <t>Schedule 12</t>
  </si>
  <si>
    <t>Misc Supply Expenses</t>
  </si>
  <si>
    <t>Group Insurance</t>
  </si>
  <si>
    <t>Medical Expenses</t>
  </si>
  <si>
    <t>Employee Related &amp; Sport</t>
  </si>
  <si>
    <t>Recruiting Expenses</t>
  </si>
  <si>
    <t>Employee Training</t>
  </si>
  <si>
    <t>Other Training Expenses</t>
  </si>
  <si>
    <t>Staff Compound Expeneses</t>
  </si>
  <si>
    <t>Staff Canteen Expenses</t>
  </si>
  <si>
    <t>Miscellanous Expenses</t>
  </si>
  <si>
    <t>TOTAL HR EXPENSES</t>
  </si>
  <si>
    <t>Distributed to:</t>
  </si>
  <si>
    <t>1     Rooms</t>
  </si>
  <si>
    <t>2     Food &amp; Beverage</t>
  </si>
  <si>
    <t>4    Telecommunications</t>
  </si>
  <si>
    <t>5    Garage &amp; Parking</t>
  </si>
  <si>
    <t>8    Guest Laundry</t>
  </si>
  <si>
    <t>9    Health &amp; Leisure</t>
  </si>
  <si>
    <t>13  Other Operated Departments</t>
  </si>
  <si>
    <t>15  Hotel Administration</t>
  </si>
  <si>
    <t>17  Information Systems</t>
  </si>
  <si>
    <t>19  Marketing</t>
  </si>
  <si>
    <t>21  POMEC</t>
  </si>
  <si>
    <t>28  House Laundry</t>
  </si>
  <si>
    <t>Area Recharges and Other</t>
  </si>
  <si>
    <t>HR Payroll % to Total Revenue</t>
  </si>
  <si>
    <t>HR Other Expenses % to Total Revenue</t>
  </si>
  <si>
    <t>Sales &amp; Marketing</t>
  </si>
  <si>
    <t>Schedule 13</t>
  </si>
  <si>
    <t>INTERNATIONAL</t>
  </si>
  <si>
    <t>International Sales Office</t>
  </si>
  <si>
    <t>Sales / Business Promotion</t>
  </si>
  <si>
    <t xml:space="preserve">  Total Main Office Advt Costs</t>
  </si>
  <si>
    <t>REGIONAL &amp; LOCAL</t>
  </si>
  <si>
    <t>Supplies Operating</t>
  </si>
  <si>
    <t>Travelling &amp; Trade Show</t>
  </si>
  <si>
    <t>R&amp;M Others</t>
  </si>
  <si>
    <t>Transportation Expenses</t>
  </si>
  <si>
    <t>Give Aways</t>
  </si>
  <si>
    <t>Special Promotion</t>
  </si>
  <si>
    <t>Media Advertising</t>
  </si>
  <si>
    <t>Point Of Sales Materials</t>
  </si>
  <si>
    <t>In-House Graphics</t>
  </si>
  <si>
    <t>Collateral Material</t>
  </si>
  <si>
    <t>Direct Mail</t>
  </si>
  <si>
    <t>International Advertising</t>
  </si>
  <si>
    <t>Membership Fees</t>
  </si>
  <si>
    <t>Other Fees</t>
  </si>
  <si>
    <t>Ramada Mkt Fee (International)</t>
  </si>
  <si>
    <t>Ramada Mkt Fee (Local)</t>
  </si>
  <si>
    <t>Ramada Franchise Fee</t>
  </si>
  <si>
    <t>Ramada Other Fee</t>
  </si>
  <si>
    <t>Public Relation Activities</t>
  </si>
  <si>
    <t>Photography &amp; Slide</t>
  </si>
  <si>
    <t>Civic &amp; Community Expenses</t>
  </si>
  <si>
    <t>Flower &amp; Decoration</t>
  </si>
  <si>
    <t>Office Rental</t>
  </si>
  <si>
    <t>Utility Expenses (Bkk Office)</t>
  </si>
  <si>
    <t>Subscription</t>
  </si>
  <si>
    <t>Brochure TA Contribution</t>
  </si>
  <si>
    <t>Incentive Payment (Kick Back)</t>
  </si>
  <si>
    <t>Training (BKK Staff)</t>
  </si>
  <si>
    <t>Representative Fee</t>
  </si>
  <si>
    <t>TOTAL REG/LOC MARKETING</t>
  </si>
  <si>
    <t>TOTAL MARKETING EXPENSES</t>
  </si>
  <si>
    <t>Payroll per Avail Room</t>
  </si>
  <si>
    <t>Other Expenses per Avail Room</t>
  </si>
  <si>
    <t>SM Payroll % to Total Revenue</t>
  </si>
  <si>
    <t>SM Other Expenses % to Total Revenue</t>
  </si>
  <si>
    <t>Schedule 14</t>
  </si>
  <si>
    <t>ENERGY</t>
  </si>
  <si>
    <t>g-</t>
  </si>
  <si>
    <t xml:space="preserve">Water </t>
  </si>
  <si>
    <t>Electric Current</t>
  </si>
  <si>
    <t>LPG GAS</t>
  </si>
  <si>
    <t>Fuel</t>
  </si>
  <si>
    <t xml:space="preserve">  Total Energy Costs</t>
  </si>
  <si>
    <t>RECOVERIES</t>
  </si>
  <si>
    <t>Recovery through Recharge</t>
  </si>
  <si>
    <t>Recovery through Sales</t>
  </si>
  <si>
    <t xml:space="preserve">  Total Recoveries</t>
  </si>
  <si>
    <t>NET ENERGY COSTS</t>
  </si>
  <si>
    <t>Cleaning Supply Expenses</t>
  </si>
  <si>
    <t>Engineering Supply Expenses</t>
  </si>
  <si>
    <t>Service Contract</t>
  </si>
  <si>
    <t>Waste Removal</t>
  </si>
  <si>
    <t>R&amp;M Aircondition&amp;Heating</t>
  </si>
  <si>
    <t>Painting</t>
  </si>
  <si>
    <t>R&amp;M Building&amp;Office</t>
  </si>
  <si>
    <t>R&amp;M Office Equipment</t>
  </si>
  <si>
    <t>R&amp;M Furniture&amp;Fixture</t>
  </si>
  <si>
    <t>R&amp;M Sign</t>
  </si>
  <si>
    <t>R&amp;M Musical Equipment</t>
  </si>
  <si>
    <t>R&amp;M Computer Equipment</t>
  </si>
  <si>
    <t>R&amp;M Generator</t>
  </si>
  <si>
    <t>R&amp;M Telephone</t>
  </si>
  <si>
    <t>R&amp;M Vehicles</t>
  </si>
  <si>
    <t>R&amp;M Swimming Pool</t>
  </si>
  <si>
    <t>R&amp;M Plumbling</t>
  </si>
  <si>
    <t>R&amp;M Electrical Equipment</t>
  </si>
  <si>
    <t>R&amp;M Light Bulb</t>
  </si>
  <si>
    <t>R&amp;M Engineering Equipment</t>
  </si>
  <si>
    <t>R&amp;M Exercise Equipment</t>
  </si>
  <si>
    <t>Gardening &amp; Decoration</t>
  </si>
  <si>
    <t>TOTAL POM</t>
  </si>
  <si>
    <t>TOTAL POMEC</t>
  </si>
  <si>
    <t>Net Energy %</t>
  </si>
  <si>
    <t>Net Energy per Occ Room</t>
  </si>
  <si>
    <t>Total POM %</t>
  </si>
  <si>
    <t>Total POM per Avail Room</t>
  </si>
  <si>
    <t>Electricity % to Total Revenue</t>
  </si>
  <si>
    <t>RM Payroll % to Total Revenue</t>
  </si>
  <si>
    <t>RM Other Expenses % to Total Revenue</t>
  </si>
  <si>
    <t>Other Additions &amp; Deductions</t>
  </si>
  <si>
    <t>Add Back Expense</t>
  </si>
  <si>
    <t>Interest Expenses</t>
  </si>
  <si>
    <t xml:space="preserve">  Total Other Addition &amp; Deduction</t>
  </si>
  <si>
    <t>SUM</t>
  </si>
  <si>
    <t>SUM OF DEBIT</t>
  </si>
  <si>
    <t>SUM OF CREDIT</t>
  </si>
  <si>
    <t>Current Balance</t>
  </si>
  <si>
    <t>010500</t>
  </si>
  <si>
    <t>102021</t>
  </si>
  <si>
    <t>111201</t>
  </si>
  <si>
    <t>152101</t>
  </si>
  <si>
    <t>Previous Balance</t>
  </si>
  <si>
    <t>102030</t>
  </si>
  <si>
    <t>102020</t>
  </si>
  <si>
    <t>111001</t>
  </si>
  <si>
    <t>Previous Budget</t>
  </si>
  <si>
    <t>Current Budget</t>
  </si>
  <si>
    <t>Next Year Budget</t>
  </si>
  <si>
    <t>101101</t>
  </si>
  <si>
    <t>Balance Brought Forward</t>
  </si>
  <si>
    <t>Budget Brought Forward</t>
  </si>
  <si>
    <t>Retain Earning</t>
  </si>
  <si>
    <t>Account Name</t>
  </si>
  <si>
    <t>Account for Testing</t>
  </si>
  <si>
    <t>Schedule 27</t>
  </si>
  <si>
    <t>MONTH TO DATE</t>
  </si>
  <si>
    <t>Corporate Expenses</t>
  </si>
  <si>
    <t>960-8050</t>
  </si>
  <si>
    <t>Replacement for FF&amp;E</t>
  </si>
  <si>
    <t>Gross Receipt Tax</t>
  </si>
  <si>
    <t>Total Add/Ded 4</t>
  </si>
  <si>
    <t>Total Add/Ded 5</t>
  </si>
  <si>
    <t>TOTAL OTHER ADD/DEDS</t>
  </si>
  <si>
    <t>BALANCE SHEET</t>
  </si>
  <si>
    <t>ASSETS</t>
  </si>
  <si>
    <t>THIS YEAR</t>
  </si>
  <si>
    <t>LAST YEAR</t>
  </si>
  <si>
    <t>VARIANCE</t>
  </si>
  <si>
    <t>A/C No</t>
  </si>
  <si>
    <t>C U R R E N T   A S S E T S</t>
  </si>
  <si>
    <t>CASH IN BANKS &amp; ON HAND</t>
  </si>
  <si>
    <t>111-0101</t>
  </si>
  <si>
    <t xml:space="preserve"> Cash on Hand - House Funds</t>
  </si>
  <si>
    <t>111-0201-111-0211</t>
  </si>
  <si>
    <t xml:space="preserve"> Cash in Banks (2210-1)</t>
  </si>
  <si>
    <t>111-0301</t>
  </si>
  <si>
    <t xml:space="preserve"> Owning Co., Receivable (2212-2)</t>
  </si>
  <si>
    <t>TOTAL Cash in Banks &amp; On Hand</t>
  </si>
  <si>
    <t>ACCOUNTS RECEIVABLE</t>
  </si>
  <si>
    <t xml:space="preserve"> Accounts Receivable (2210-3)</t>
  </si>
  <si>
    <t xml:space="preserve"> Less Reserve for Bad Debits</t>
  </si>
  <si>
    <t>Net Accounts Receivable</t>
  </si>
  <si>
    <t>INVENTORIES</t>
  </si>
  <si>
    <t>111-0501</t>
  </si>
  <si>
    <t xml:space="preserve"> Food</t>
  </si>
  <si>
    <t>111-0502</t>
  </si>
  <si>
    <t xml:space="preserve"> Beverage</t>
  </si>
  <si>
    <t xml:space="preserve"> Cigar/Cigarette</t>
  </si>
  <si>
    <t>111-0504</t>
  </si>
  <si>
    <t xml:space="preserve"> Operating Supplies (2210-4)</t>
  </si>
  <si>
    <t>TOTAL Inventories</t>
  </si>
  <si>
    <t>OTHER CURRENT ASSETS</t>
  </si>
  <si>
    <t>111-0601,111-0608,111-0612,111-0617,111-0618,111-0619,111-0620</t>
  </si>
  <si>
    <t xml:space="preserve"> Accounts Receivable (2211-1)</t>
  </si>
  <si>
    <t>111-0701</t>
  </si>
  <si>
    <t xml:space="preserve"> Prepaid Expenses (2211-2)</t>
  </si>
  <si>
    <t xml:space="preserve"> Notes Receivable</t>
  </si>
  <si>
    <t>TOTAL Other Current Assets</t>
  </si>
  <si>
    <t>TOTAL Current Assets</t>
  </si>
  <si>
    <t>F I X E D   A S S E T S</t>
  </si>
  <si>
    <t xml:space="preserve"> Land</t>
  </si>
  <si>
    <t xml:space="preserve"> Building</t>
  </si>
  <si>
    <t xml:space="preserve"> Furniture Equipment (2212-1)</t>
  </si>
  <si>
    <t xml:space="preserve"> Leasehold &amp; Improvents</t>
  </si>
  <si>
    <t>TOTAL</t>
  </si>
  <si>
    <t xml:space="preserve"> Less Reserve for Depr. &amp; Amortization</t>
  </si>
  <si>
    <t xml:space="preserve"> Operating Equipment Net (2212-1)</t>
  </si>
  <si>
    <t>TOTAL Fixed Assets</t>
  </si>
  <si>
    <t>OTHER ASSETS &amp; DEFERRED CHARGES</t>
  </si>
  <si>
    <t>111-0610</t>
  </si>
  <si>
    <t xml:space="preserve"> Deferred Charges (2212-3)</t>
  </si>
  <si>
    <t>111-0609,111-1101,111-1102,111-1103,111-1104,111-0615,111-0616</t>
  </si>
  <si>
    <t xml:space="preserve"> Deposit (2212-4)</t>
  </si>
  <si>
    <t xml:space="preserve"> Trade Barter Contract</t>
  </si>
  <si>
    <t xml:space="preserve"> Others</t>
  </si>
  <si>
    <t>TOTAL Other Assets &amp; Deferred Charges</t>
  </si>
  <si>
    <t>TOTAL Assets</t>
  </si>
  <si>
    <t>LIABILITIES</t>
  </si>
  <si>
    <t>C U R R E N T   L I A B I L I T I E S</t>
  </si>
  <si>
    <t>ACCOUNTS PAYABLE</t>
  </si>
  <si>
    <t>201-0100</t>
  </si>
  <si>
    <t xml:space="preserve"> Trade Creditors</t>
  </si>
  <si>
    <t xml:space="preserve"> Consignment</t>
  </si>
  <si>
    <t>201-0200,201-0300,201-2501,201-2502,201-2503,201-2511,201-2512,201-2525,201-2551,201-2552,201-2553,201-2561,201-2591,201-2592,201-2593,201-2594,201-2595,201-2596,201-2598,201-2599</t>
  </si>
  <si>
    <t xml:space="preserve"> Others (2240-1)</t>
  </si>
  <si>
    <t>TOTAL Accounts Payable</t>
  </si>
  <si>
    <t>ACCRUED LIABILITIES</t>
  </si>
  <si>
    <t xml:space="preserve"> Salaries Wages (2240-2)</t>
  </si>
  <si>
    <t xml:space="preserve"> Other Taxes (2240-3)</t>
  </si>
  <si>
    <t xml:space="preserve"> Other Accrued Liabilities (2240-4)</t>
  </si>
  <si>
    <t>TOTAL Accrued Liabilities</t>
  </si>
  <si>
    <t>OTHER CURRENT LIABILITIES</t>
  </si>
  <si>
    <t xml:space="preserve"> Long Term Debit Within One Year</t>
  </si>
  <si>
    <t xml:space="preserve"> Deposit on Room</t>
  </si>
  <si>
    <t xml:space="preserve"> Accounts Payable Deposit Tenants</t>
  </si>
  <si>
    <t>TOTAL Other Current Liabilities</t>
  </si>
  <si>
    <t>TOTAL Current Liabilities</t>
  </si>
  <si>
    <t xml:space="preserve">O T H E R   A N D   L O N G   T E R M </t>
  </si>
  <si>
    <t>L I A B I L I T I E S</t>
  </si>
  <si>
    <t xml:space="preserve"> Inter-Hotel Accounts (2241-2)</t>
  </si>
  <si>
    <t xml:space="preserve"> Affiliated Companies Accounts (2241-1)</t>
  </si>
  <si>
    <t xml:space="preserve"> Trade Due Bills Outstanding</t>
  </si>
  <si>
    <t xml:space="preserve"> Deferred Income (2240-6)</t>
  </si>
  <si>
    <t xml:space="preserve"> Long Term Debit (2241-3)</t>
  </si>
  <si>
    <t xml:space="preserve"> Less Payment Due Within 1 Year (2241-4)</t>
  </si>
  <si>
    <t>Long Term Debits - Net</t>
  </si>
  <si>
    <t>RESERVES</t>
  </si>
  <si>
    <t xml:space="preserve"> Repl. of Operating Equipment (2240-5)</t>
  </si>
  <si>
    <t xml:space="preserve"> Replacement of F.F. &amp; E.</t>
  </si>
  <si>
    <t>TOTAL Other &amp; Long Term Liabilities</t>
  </si>
  <si>
    <t xml:space="preserve"> Shareholders Equity (2243-1)</t>
  </si>
  <si>
    <t>EARNED SURPLUS</t>
  </si>
  <si>
    <t>203-2100</t>
  </si>
  <si>
    <t xml:space="preserve"> Balance at The End of Preceeding Year</t>
  </si>
  <si>
    <t xml:space="preserve"> Net Profit &amp; Loss Current Year</t>
  </si>
  <si>
    <t>LESS PAYMENTS</t>
  </si>
  <si>
    <t>TOTAL Earned Surplus</t>
  </si>
  <si>
    <t>TOTAL Net Worth</t>
  </si>
  <si>
    <t>TOTAL Liabilities</t>
  </si>
  <si>
    <t>Diff (Asset-Liabilities)</t>
  </si>
  <si>
    <t>BALANCE SHEET ASSETS</t>
  </si>
  <si>
    <t>May 2008</t>
  </si>
  <si>
    <t>SCHEDULE 2210-1</t>
  </si>
  <si>
    <t xml:space="preserve"> CASH IN BANKS (List Bank Accounts)</t>
  </si>
  <si>
    <t>111-0201</t>
  </si>
  <si>
    <t>SAVING ACCOUNT - KTB 9337-7</t>
  </si>
  <si>
    <t>111-0202</t>
  </si>
  <si>
    <t>SAVING ACCOUNT - BAY 8666-0</t>
  </si>
  <si>
    <t>111-0203</t>
  </si>
  <si>
    <t>SAVING ACCOUNT - SCIB 2063-0</t>
  </si>
  <si>
    <t>111-0204</t>
  </si>
  <si>
    <t>SAVING ACCOUNT - KBank 4267-7</t>
  </si>
  <si>
    <t>SAVING ACCOUNT - KBank 0152-1</t>
  </si>
  <si>
    <t>111-0205</t>
  </si>
  <si>
    <t>CURRENT ACCOUNT - SCB</t>
  </si>
  <si>
    <t>111-0206</t>
  </si>
  <si>
    <t>CURRENT ACCOUNT - BAY</t>
  </si>
  <si>
    <t>111-0207</t>
  </si>
  <si>
    <t>CURRENT ACCOUNT - SCIB 0068-7</t>
  </si>
  <si>
    <t>111-0208</t>
  </si>
  <si>
    <t>CURRENT ACCOUNT - KBank 02645-5</t>
  </si>
  <si>
    <t>111-0209</t>
  </si>
  <si>
    <t>111-0210</t>
  </si>
  <si>
    <t>111-0211</t>
  </si>
  <si>
    <t xml:space="preserve">TOTAL Cash in Banks  </t>
  </si>
  <si>
    <t>SCHEDULE 2210-3</t>
  </si>
  <si>
    <t xml:space="preserve"> ACCOUNTS RECEIVABLE</t>
  </si>
  <si>
    <t>111-0401</t>
  </si>
  <si>
    <t>111-0606</t>
  </si>
  <si>
    <t xml:space="preserve">TOTAL Accounts Receivable </t>
  </si>
  <si>
    <t>111-0402</t>
  </si>
  <si>
    <t xml:space="preserve">TOTAL Credit Cards </t>
  </si>
  <si>
    <t>Total A/C Receivable and Credit Cards</t>
  </si>
  <si>
    <t>Provision for Bad Debts</t>
  </si>
  <si>
    <t xml:space="preserve">Net Accounts Receivable </t>
  </si>
  <si>
    <t>SCHEDULE 2210-4</t>
  </si>
  <si>
    <t xml:space="preserve"> INVENTORIES - OPERATING SUPPLIES</t>
  </si>
  <si>
    <t>111-0505</t>
  </si>
  <si>
    <t>111-0506</t>
  </si>
  <si>
    <t>111-0507</t>
  </si>
  <si>
    <t>111-0508</t>
  </si>
  <si>
    <t>111-0509</t>
  </si>
  <si>
    <t>111-0510</t>
  </si>
  <si>
    <t>111-0511</t>
  </si>
  <si>
    <t>111-0512</t>
  </si>
  <si>
    <t>111-0513</t>
  </si>
  <si>
    <t>111-0514</t>
  </si>
  <si>
    <t>111-0515</t>
  </si>
  <si>
    <t>111-0503</t>
  </si>
  <si>
    <t>111-0516</t>
  </si>
  <si>
    <t>111-0517</t>
  </si>
  <si>
    <t>111-0518</t>
  </si>
  <si>
    <t>111-0519</t>
  </si>
  <si>
    <t>INVENTORY GIFT&amp;SOUVENIR</t>
  </si>
  <si>
    <t>111-0520</t>
  </si>
  <si>
    <t>111-0521</t>
  </si>
  <si>
    <t xml:space="preserve">TOTAL Inventories </t>
  </si>
  <si>
    <t>SCHEDULE 2211-1</t>
  </si>
  <si>
    <t xml:space="preserve"> ACCOUNT RECEIVABLE OTHERS</t>
  </si>
  <si>
    <t>111-0601</t>
  </si>
  <si>
    <t>111-0602</t>
  </si>
  <si>
    <t>111-0603</t>
  </si>
  <si>
    <t>111-0604</t>
  </si>
  <si>
    <t>A/R  VAT PURCHASE</t>
  </si>
  <si>
    <t>111-0605</t>
  </si>
  <si>
    <t>111-0607</t>
  </si>
  <si>
    <t>111-0608</t>
  </si>
  <si>
    <t xml:space="preserve">TOTAL Account Receivable Others </t>
  </si>
  <si>
    <t>SCHEDULE 2211-2</t>
  </si>
  <si>
    <t xml:space="preserve"> PREPAID EXPENSES</t>
  </si>
  <si>
    <t>PREPAID EXP - ENGINEER CONTRACT</t>
  </si>
  <si>
    <t>111-0702</t>
  </si>
  <si>
    <t>111-0703</t>
  </si>
  <si>
    <t>111-0704</t>
  </si>
  <si>
    <t>111-0705</t>
  </si>
  <si>
    <t>111-0706</t>
  </si>
  <si>
    <t>111-0707</t>
  </si>
  <si>
    <t>111-0708</t>
  </si>
  <si>
    <t>111-0709</t>
  </si>
  <si>
    <t xml:space="preserve">TOTAL Prepaid Expenses </t>
  </si>
  <si>
    <t>SCHEDULE 2212-1</t>
  </si>
  <si>
    <t xml:space="preserve"> FURNITURE &amp; EQUIPMENT</t>
  </si>
  <si>
    <t>S.O.E.</t>
  </si>
  <si>
    <t>COMPUTER SYSTEM</t>
  </si>
  <si>
    <t>LAUNDRY EQUIPMENT</t>
  </si>
  <si>
    <t>111-0302</t>
  </si>
  <si>
    <t>111-0303</t>
  </si>
  <si>
    <t>CLEANING EQUIPMENT</t>
  </si>
  <si>
    <t>111-0304</t>
  </si>
  <si>
    <t>111-0305</t>
  </si>
  <si>
    <t>111-0306</t>
  </si>
  <si>
    <t>111-0307</t>
  </si>
  <si>
    <t>111-0614</t>
  </si>
  <si>
    <t>LESS : Amortizations</t>
  </si>
  <si>
    <t xml:space="preserve">TOTAL Furniture &amp; Equipment </t>
  </si>
  <si>
    <t>SCHEDULE 2212-2</t>
  </si>
  <si>
    <t xml:space="preserve"> OWNING CO., RECEIVABLE</t>
  </si>
  <si>
    <t>111-0609</t>
  </si>
  <si>
    <t>111-1101</t>
  </si>
  <si>
    <t>WITHOLDING TAX</t>
  </si>
  <si>
    <t>111-1102</t>
  </si>
  <si>
    <t>111-1103</t>
  </si>
  <si>
    <t>BANK INTEREST / O.D.</t>
  </si>
  <si>
    <t>111-1104</t>
  </si>
  <si>
    <t>111-0615</t>
  </si>
  <si>
    <t xml:space="preserve">SUB-TOTAL </t>
  </si>
  <si>
    <t>111-0616</t>
  </si>
  <si>
    <t xml:space="preserve">TOTAL Owning Co., Receivable </t>
  </si>
  <si>
    <t>SCHEDULE 2212-3</t>
  </si>
  <si>
    <t xml:space="preserve"> DEFERRED CHARGES</t>
  </si>
  <si>
    <t>Deferred Charges</t>
  </si>
  <si>
    <t>Barter Agreement</t>
  </si>
  <si>
    <t>Licence Fees</t>
  </si>
  <si>
    <t xml:space="preserve"> TOTAL Deferred Charges </t>
  </si>
  <si>
    <t>SCHEDULE 2212-4</t>
  </si>
  <si>
    <t xml:space="preserve"> DEPOSIT</t>
  </si>
  <si>
    <t>ELECTRICITY GUARANTEE FUND</t>
  </si>
  <si>
    <t xml:space="preserve">TOTAL Deposit </t>
  </si>
  <si>
    <t>A/C</t>
  </si>
  <si>
    <t>DEC 31st</t>
  </si>
  <si>
    <t>SCHEDULE 2240-1</t>
  </si>
  <si>
    <t xml:space="preserve"> ACCOUNT PAYABLE - OTHERS</t>
  </si>
  <si>
    <t>201-0200</t>
  </si>
  <si>
    <t>ACCRUED - OTHER ROOM</t>
  </si>
  <si>
    <t>201-0300</t>
  </si>
  <si>
    <t>ACCRUED - T/A COMMISSION</t>
  </si>
  <si>
    <t>201-1300</t>
  </si>
  <si>
    <t>ACCRUED - RESERVATION EXPENSES</t>
  </si>
  <si>
    <t>201-2501</t>
  </si>
  <si>
    <t>ACCRUED - GUEST DEPOSIT</t>
  </si>
  <si>
    <t>201-2502</t>
  </si>
  <si>
    <t>ACCRUED - ELECTRICITY</t>
  </si>
  <si>
    <t>201-2503</t>
  </si>
  <si>
    <t>ACCRUED - TELEPHONE (CAT)</t>
  </si>
  <si>
    <t>201-2511</t>
  </si>
  <si>
    <t>ACCRUED - TELEPHONE (TOT)</t>
  </si>
  <si>
    <t>201-2512</t>
  </si>
  <si>
    <t>201-2525</t>
  </si>
  <si>
    <t>201-2551</t>
  </si>
  <si>
    <t>201-2552</t>
  </si>
  <si>
    <t>201-2553</t>
  </si>
  <si>
    <t>ACCRUED - NEWSPAPER EXPENSE</t>
  </si>
  <si>
    <t>201-2561</t>
  </si>
  <si>
    <t>201-2591</t>
  </si>
  <si>
    <t>ACCRUED - MANAGEMENT FEE(HOTEL CORP)</t>
  </si>
  <si>
    <t>201-2592</t>
  </si>
  <si>
    <t>ACCRUED - MANAGEMENT FEE(RAMADA INT)</t>
  </si>
  <si>
    <t>201-2593</t>
  </si>
  <si>
    <t>ACCRUED - OTHER EXPENSES(RAMADA INT)</t>
  </si>
  <si>
    <t>201-2594</t>
  </si>
  <si>
    <t>ACCRUED - SERVICE CONTACT EXPENSES</t>
  </si>
  <si>
    <t>201-2595</t>
  </si>
  <si>
    <t>201-2596</t>
  </si>
  <si>
    <t>ACCRUED - SERVICE CHARGE</t>
  </si>
  <si>
    <t>201-2598</t>
  </si>
  <si>
    <t>ACCRUED - SOCIAL INSURANCE</t>
  </si>
  <si>
    <t>201-2599</t>
  </si>
  <si>
    <t>ACCRUAL - TIP</t>
  </si>
  <si>
    <t xml:space="preserve">TOTAL A/P - Others </t>
  </si>
  <si>
    <t>201-2100</t>
  </si>
  <si>
    <t>SCHEDULE 2240-2</t>
  </si>
  <si>
    <t>201-2110</t>
  </si>
  <si>
    <t xml:space="preserve"> SALARIES &amp; WAGES</t>
  </si>
  <si>
    <t>201-2120</t>
  </si>
  <si>
    <t>201-2507</t>
  </si>
  <si>
    <t>201-2522</t>
  </si>
  <si>
    <t>201-2531</t>
  </si>
  <si>
    <t>201-2532</t>
  </si>
  <si>
    <t>201-2533</t>
  </si>
  <si>
    <t>201-2534</t>
  </si>
  <si>
    <t>201-2535</t>
  </si>
  <si>
    <t>201-2536</t>
  </si>
  <si>
    <t>201-2539</t>
  </si>
  <si>
    <t>201-2568</t>
  </si>
  <si>
    <t>201-2526</t>
  </si>
  <si>
    <t xml:space="preserve">TOTAL Salaries &amp; Wages </t>
  </si>
  <si>
    <t>SCHEDULE 2240-3</t>
  </si>
  <si>
    <t>201-2200</t>
  </si>
  <si>
    <t xml:space="preserve"> ACCRUED TAXES</t>
  </si>
  <si>
    <t>201-2300</t>
  </si>
  <si>
    <t>201-2400</t>
  </si>
  <si>
    <t>VAT PAYABLE</t>
  </si>
  <si>
    <t>201-2567</t>
  </si>
  <si>
    <t>201-2450</t>
  </si>
  <si>
    <t>ACCRUED - VALUE ADDED TAX</t>
  </si>
  <si>
    <t>201-2460</t>
  </si>
  <si>
    <t>ACCRUED -  WITHOLDING TAX (T3,53)</t>
  </si>
  <si>
    <t>201-2470</t>
  </si>
  <si>
    <t>ACCRUED - WITHOLDING TAX (RAMADA)</t>
  </si>
  <si>
    <t>ACCRUED - ESPECIAL BUSINESS TAX</t>
  </si>
  <si>
    <t>201-2521</t>
  </si>
  <si>
    <t>ACCRUED - COOPERATE INCOME TAX</t>
  </si>
  <si>
    <t>201-2523</t>
  </si>
  <si>
    <t>201-2538</t>
  </si>
  <si>
    <t>201-2524</t>
  </si>
  <si>
    <t xml:space="preserve">TOTAL Accrued Taxes </t>
  </si>
  <si>
    <t>201-2527</t>
  </si>
  <si>
    <t>SCHEDULE 2240-4</t>
  </si>
  <si>
    <t>201-2562</t>
  </si>
  <si>
    <t xml:space="preserve"> OTHER ACCRUED LIABILITIES</t>
  </si>
  <si>
    <t>201-2563</t>
  </si>
  <si>
    <t>Accrual Audit Fee</t>
  </si>
  <si>
    <t>201-2564</t>
  </si>
  <si>
    <t>Accrual Training</t>
  </si>
  <si>
    <t>201-2565</t>
  </si>
  <si>
    <t>Training Expenses</t>
  </si>
  <si>
    <t>201-2566</t>
  </si>
  <si>
    <t>Accrual Relocation</t>
  </si>
  <si>
    <t>201-2571</t>
  </si>
  <si>
    <t>Accrual Beeper Rental</t>
  </si>
  <si>
    <t>201-2572</t>
  </si>
  <si>
    <t>Accrual Travelling Expenses - Rooms</t>
  </si>
  <si>
    <t>201-2573</t>
  </si>
  <si>
    <t>Accrual Travelling Expenses - F &amp; B</t>
  </si>
  <si>
    <t>201-2574</t>
  </si>
  <si>
    <t>Accrual Travelling Expenses - A &amp; G</t>
  </si>
  <si>
    <t>Accrual Travelling Expenses - P.T.R.</t>
  </si>
  <si>
    <t>Accrual Travelling Expenses - Engineering</t>
  </si>
  <si>
    <t>Accrual Area Office Expenses</t>
  </si>
  <si>
    <t>201-2575</t>
  </si>
  <si>
    <t>Accrual Local Advertising</t>
  </si>
  <si>
    <t>201-2576</t>
  </si>
  <si>
    <t>Accrual National Advertising</t>
  </si>
  <si>
    <t>201-2577</t>
  </si>
  <si>
    <t>Accrual Foreign Advertising</t>
  </si>
  <si>
    <t>201-2578</t>
  </si>
  <si>
    <t>201-2579</t>
  </si>
  <si>
    <t>201-2580</t>
  </si>
  <si>
    <t>201-2581</t>
  </si>
  <si>
    <t>Accrual Trade Show</t>
  </si>
  <si>
    <t>201-2582</t>
  </si>
  <si>
    <t>Accrual Production Cost</t>
  </si>
  <si>
    <t>Accrual Collaterial Material</t>
  </si>
  <si>
    <t>Accrual Photography - Others</t>
  </si>
  <si>
    <t>Accrual Fee - Public Relation</t>
  </si>
  <si>
    <t>Accrual Group Advertising</t>
  </si>
  <si>
    <t>Travel Advance</t>
  </si>
  <si>
    <t>202-3400</t>
  </si>
  <si>
    <t>Accrual Sales Travelling</t>
  </si>
  <si>
    <t xml:space="preserve">TOTAL Accrued Liabilities </t>
  </si>
  <si>
    <t>202-3700</t>
  </si>
  <si>
    <t>SCHEDULE 2241-1</t>
  </si>
  <si>
    <t xml:space="preserve"> AFFILIATED COMPANY ACCOUNT</t>
  </si>
  <si>
    <t>Area Sales Office</t>
  </si>
  <si>
    <t>Miscellaneous</t>
  </si>
  <si>
    <t>202-3010</t>
  </si>
  <si>
    <t>Management Fees</t>
  </si>
  <si>
    <t>202-3020</t>
  </si>
  <si>
    <t>Group Advertising</t>
  </si>
  <si>
    <t>Retention Of Contruction</t>
  </si>
  <si>
    <t xml:space="preserve">TOTAL Affiliated Company Account </t>
  </si>
  <si>
    <t>SCHEDULE 2241-2</t>
  </si>
  <si>
    <t xml:space="preserve"> INTER HOTEL ACCOUNT</t>
  </si>
  <si>
    <t>Ramada  1</t>
  </si>
  <si>
    <t>202-3210</t>
  </si>
  <si>
    <t>Ramada  2</t>
  </si>
  <si>
    <t>202-3220</t>
  </si>
  <si>
    <t>202-3230</t>
  </si>
  <si>
    <t xml:space="preserve">TOTAL Inter Hotel Accounts </t>
  </si>
  <si>
    <t>202-3240</t>
  </si>
  <si>
    <t>SCHEDULE 2240-5</t>
  </si>
  <si>
    <t>202-3250</t>
  </si>
  <si>
    <t xml:space="preserve"> RESERVE FOR REPLACEMENT OF OPERATING</t>
  </si>
  <si>
    <t>202-3260</t>
  </si>
  <si>
    <t xml:space="preserve"> EQUIPMENT &amp; SUNDRY ACCRUALS</t>
  </si>
  <si>
    <t>202-3270</t>
  </si>
  <si>
    <t>S.O.E. Uniform</t>
  </si>
  <si>
    <t>S.O.E. Linen</t>
  </si>
  <si>
    <t>S.O.E. Chinaware</t>
  </si>
  <si>
    <t>S.O.E. Glassware</t>
  </si>
  <si>
    <t>202-3300</t>
  </si>
  <si>
    <t>S.O.E. Silverware</t>
  </si>
  <si>
    <t>202-3600</t>
  </si>
  <si>
    <t>S.O.E. Kitchen Utensils</t>
  </si>
  <si>
    <t>S.O.E. Others</t>
  </si>
  <si>
    <t xml:space="preserve">TOTAL Reserves </t>
  </si>
  <si>
    <t>SCHEDULE 2240-6</t>
  </si>
  <si>
    <t xml:space="preserve"> DEFERRED INCOME</t>
  </si>
  <si>
    <t>Deferred Income</t>
  </si>
  <si>
    <t>Accrual Barter Agreement</t>
  </si>
  <si>
    <t xml:space="preserve"> TOTAL Deferred Income </t>
  </si>
  <si>
    <t>SCHEDULE 2241-3</t>
  </si>
  <si>
    <t xml:space="preserve"> LONG TERM DEBT</t>
  </si>
  <si>
    <t>Long Term Debt due Over One Year</t>
  </si>
  <si>
    <t xml:space="preserve">TOTAL </t>
  </si>
  <si>
    <t>SCHEDULE 2241-4</t>
  </si>
  <si>
    <t>Long Term Debt due Within a Year</t>
  </si>
  <si>
    <t xml:space="preserve"> For Each Loan Specify</t>
  </si>
  <si>
    <t xml:space="preserve"> Starting Date, Period, Rate, Date</t>
  </si>
  <si>
    <t xml:space="preserve"> An Amount of Next Reimbursment</t>
  </si>
  <si>
    <t>SCHEDULE 2243-1</t>
  </si>
  <si>
    <t xml:space="preserve"> SHAREHOLDERS EQUITY</t>
  </si>
  <si>
    <t>Capital Stock</t>
  </si>
  <si>
    <t>Owning Co, Working Capital</t>
  </si>
  <si>
    <t>Owning Co., Pre-opening Expenses</t>
  </si>
  <si>
    <t>Purchase of FF &amp; E</t>
  </si>
  <si>
    <t>ramadakhaolak</t>
  </si>
  <si>
    <t>0</t>
  </si>
  <si>
    <t>2026</t>
  </si>
  <si>
    <t/>
  </si>
  <si>
    <t>6</t>
  </si>
  <si>
    <t>814440</t>
  </si>
  <si>
    <t>stwasset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</si>
</sst>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[$-409]#,##0.00_);[Red]\(#,##0.00\)"/>
    <numFmt numFmtId="165" formatCode="[$-409]0"/>
    <numFmt numFmtId="166" formatCode="[$-409]0.00"/>
    <numFmt numFmtId="167" formatCode="[$-409]mmm\-yy;@"/>
    <numFmt numFmtId="168" formatCode="[$-409]General"/>
    <numFmt numFmtId="169" formatCode="[$-409]#,##0_);[Red]\(#,##0\)"/>
    <numFmt numFmtId="170" formatCode="[$-409]0%"/>
    <numFmt numFmtId="171" formatCode="_-* #,##0.00_-;\-* #,##0.00_-;_-* \-??_-;_-@_-"/>
    <numFmt numFmtId="172" formatCode="#,##0.00_ ;[Red]\-#,##0.00\ "/>
    <numFmt numFmtId="173" formatCode="_(* #,##0.00_);_(* \(#,##0.00\);_(* \-??_);_(@_)"/>
    <numFmt numFmtId="174" formatCode="[$-409]0.00%"/>
    <numFmt numFmtId="175" formatCode="_(* #,##0_);_(* \(#,##0\);_(* \-??_);_(@_)"/>
    <numFmt numFmtId="176" formatCode="[$-409]#,##0"/>
    <numFmt numFmtId="177" formatCode="[$-409]#,##0.00"/>
    <numFmt numFmtId="178" formatCode="0.0%"/>
    <numFmt numFmtId="179" formatCode="[$-409]#,##0.00_);\(#,##0.00\)"/>
    <numFmt numFmtId="180" formatCode="[$]@"/>
    <numFmt numFmtId="181" formatCode="0_);\(0\)"/>
    <numFmt numFmtId="182" formatCode="[$-409]#,##0_);\(#,##0\)"/>
    <numFmt numFmtId="183" formatCode="[$-409]mmm\-yy"/>
    <numFmt numFmtId="184" formatCode="#,##0.00;[Red]#,##0.00"/>
    <numFmt numFmtId="185" formatCode="_(* #,##0.0_);_(* \(#,##0.0\);_(* \-??_);_(@_)"/>
  </numFmts>
  <fonts count="132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i/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name val="Times New Roman"/>
      <family val="1"/>
    </font>
    <font>
      <b/>
      <sz val="12"/>
      <color rgb="FF0000FF"/>
      <name val="Arial"/>
      <family val="2"/>
    </font>
    <font>
      <sz val="11"/>
      <name val="Arial Narrow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3366FF"/>
      <name val="Arial"/>
      <family val="2"/>
    </font>
    <font>
      <b/>
      <sz val="10"/>
      <name val="Arial"/>
      <family val="2"/>
      <charset val="222"/>
    </font>
    <font>
      <sz val="10"/>
      <name val="Arial"/>
      <family val="2"/>
      <charset val="222"/>
    </font>
    <font>
      <sz val="8"/>
      <color rgb="FF0000FF"/>
      <name val="Arial Narrow"/>
      <family val="2"/>
    </font>
    <font>
      <sz val="8"/>
      <color rgb="FF3366FF"/>
      <name val="Arial Narrow"/>
      <family val="2"/>
    </font>
    <font>
      <b/>
      <sz val="10"/>
      <color rgb="FF0000FF"/>
      <name val="Arial"/>
      <family val="2"/>
    </font>
    <font>
      <sz val="10"/>
      <color rgb="FFFF00FF"/>
      <name val="Arial"/>
      <family val="2"/>
    </font>
    <font>
      <sz val="11"/>
      <color rgb="FF0000FF"/>
      <name val="Arial"/>
      <family val="2"/>
      <charset val="222"/>
    </font>
    <font>
      <sz val="10"/>
      <name val="Times New Roman"/>
      <family val="1"/>
    </font>
    <font>
      <sz val="12"/>
      <name val="Times New Roman"/>
      <family val="1"/>
    </font>
    <font>
      <sz val="10"/>
      <name val="DS-KrungKaSame"/>
      <family val="1"/>
    </font>
    <font>
      <b/>
      <sz val="25"/>
      <color rgb="FF0000FF"/>
      <name val="Arial Rounded MT Bold"/>
      <family val="2"/>
      <charset val="222"/>
    </font>
    <font>
      <b/>
      <sz val="25"/>
      <color rgb="FF0000FF"/>
      <name val="Bookman Old Style"/>
      <family val="1"/>
      <charset val="222"/>
    </font>
    <font>
      <sz val="20"/>
      <name val="DS-KrungKaSame"/>
      <family val="1"/>
    </font>
    <font>
      <sz val="12"/>
      <name val="DS-KrungKaSame"/>
      <family val="1"/>
    </font>
    <font>
      <sz val="24"/>
      <name val="DS-KrungKaSame"/>
      <family val="1"/>
    </font>
    <font>
      <b/>
      <sz val="22"/>
      <color rgb="FF0000FF"/>
      <name val="Arial Rounded MT Bold"/>
      <family val="2"/>
      <charset val="222"/>
    </font>
    <font>
      <b/>
      <sz val="16"/>
      <color rgb="FF0000FF"/>
      <name val="Bookman Old Style"/>
      <family val="1"/>
      <charset val="222"/>
    </font>
    <font>
      <b/>
      <sz val="30"/>
      <color rgb="FF0000FF"/>
      <name val="Bookman Old Style"/>
      <family val="1"/>
      <charset val="222"/>
    </font>
    <font>
      <b/>
      <sz val="14"/>
      <color rgb="FF800000"/>
      <name val="Bookman Old Style"/>
      <family val="1"/>
    </font>
    <font>
      <b/>
      <sz val="10"/>
      <color rgb="FF0000FF"/>
      <name val="Arial Rounded MT Bold"/>
      <family val="2"/>
      <charset val="222"/>
    </font>
    <font>
      <sz val="16"/>
      <color rgb="FF0000FF"/>
      <name val="Arial Rounded MT Bold"/>
      <family val="2"/>
      <charset val="222"/>
    </font>
    <font>
      <sz val="11"/>
      <color rgb="FF0000FF"/>
      <name val="Arial Rounded MT Bold"/>
      <family val="2"/>
      <charset val="222"/>
    </font>
    <font>
      <b/>
      <sz val="12"/>
      <color rgb="FF0000FF"/>
      <name val="Arial Rounded MT Bold"/>
      <family val="2"/>
      <charset val="222"/>
    </font>
    <font>
      <sz val="10"/>
      <name val="Bookman Old Style"/>
      <family val="1"/>
      <charset val="222"/>
    </font>
    <font>
      <sz val="12"/>
      <name val="Bookman Old Style"/>
      <family val="1"/>
      <charset val="222"/>
    </font>
    <font>
      <b/>
      <sz val="10"/>
      <name val="Avian"/>
      <family val="2"/>
      <charset val="222"/>
    </font>
    <font>
      <b/>
      <sz val="12"/>
      <color rgb="FFFFFFFF"/>
      <name val="Arial Rounded MT Bold"/>
      <family val="2"/>
      <charset val="222"/>
    </font>
    <font>
      <sz val="12"/>
      <name val="Avian"/>
      <family val="2"/>
      <charset val="222"/>
    </font>
    <font>
      <b/>
      <sz val="12"/>
      <name val="Avian"/>
      <family val="2"/>
      <charset val="222"/>
    </font>
    <font>
      <b/>
      <sz val="11"/>
      <name val="Arial Rounded MT Bold"/>
      <family val="2"/>
      <charset val="222"/>
    </font>
    <font>
      <b/>
      <sz val="11"/>
      <name val="Avian"/>
      <family val="2"/>
      <charset val="222"/>
    </font>
    <font>
      <sz val="10"/>
      <name val="Trebuchet MS"/>
      <family val="2"/>
      <charset val="222"/>
    </font>
    <font>
      <sz val="11"/>
      <name val="Trebuchet MS"/>
      <family val="2"/>
      <charset val="222"/>
    </font>
    <font>
      <sz val="12"/>
      <name val="Trebuchet MS"/>
      <family val="2"/>
      <charset val="222"/>
    </font>
    <font>
      <b/>
      <sz val="10"/>
      <name val="Trebuchet MS"/>
      <family val="2"/>
      <charset val="222"/>
    </font>
    <font>
      <b/>
      <sz val="11"/>
      <name val="Trebuchet MS"/>
      <family val="2"/>
      <charset val="222"/>
    </font>
    <font>
      <b/>
      <sz val="11"/>
      <color rgb="FF000080"/>
      <name val="Trebuchet MS"/>
      <family val="2"/>
      <charset val="222"/>
    </font>
    <font>
      <b/>
      <sz val="12"/>
      <name val="Trebuchet MS"/>
      <family val="2"/>
      <charset val="222"/>
    </font>
    <font>
      <sz val="10"/>
      <name val="Avian"/>
      <family val="2"/>
      <charset val="222"/>
    </font>
    <font>
      <b/>
      <sz val="11"/>
      <color rgb="FFFFFFFF"/>
      <name val="Arial Rounded MT Bold"/>
      <family val="2"/>
      <charset val="222"/>
    </font>
    <font>
      <sz val="11"/>
      <name val="Avian"/>
      <family val="2"/>
      <charset val="222"/>
    </font>
    <font>
      <b/>
      <sz val="11"/>
      <color rgb="FFFF00FF"/>
      <name val="Trebuchet MS"/>
      <family val="2"/>
      <charset val="222"/>
    </font>
    <font>
      <b/>
      <sz val="11"/>
      <name val="Arial"/>
      <family val="2"/>
      <charset val="222"/>
    </font>
    <font>
      <b/>
      <sz val="12"/>
      <color rgb="FF000080"/>
      <name val="Arial"/>
      <family val="2"/>
      <charset val="222"/>
    </font>
    <font>
      <b/>
      <sz val="12"/>
      <name val="Arial"/>
      <family val="2"/>
      <charset val="222"/>
    </font>
    <font>
      <b/>
      <sz val="10"/>
      <color rgb="FF0000FF"/>
      <name val="Bookman Old Style"/>
      <family val="1"/>
      <charset val="222"/>
    </font>
    <font>
      <b/>
      <sz val="14"/>
      <color rgb="FF0000FF"/>
      <name val="Bookman Old Style"/>
      <family val="1"/>
      <charset val="222"/>
    </font>
    <font>
      <b/>
      <sz val="10"/>
      <name val="Book Antiqua"/>
      <family val="1"/>
    </font>
    <font>
      <b/>
      <sz val="11"/>
      <name val="Book Antiqua"/>
      <family val="1"/>
    </font>
    <font>
      <b/>
      <sz val="12"/>
      <name val="Book Antiqua"/>
      <family val="1"/>
    </font>
    <font>
      <b/>
      <sz val="16"/>
      <color rgb="FF0000FF"/>
      <name val="Arial Rounded MT Bold"/>
      <family val="2"/>
      <charset val="222"/>
    </font>
    <font>
      <sz val="10"/>
      <name val="Arial Rounded MT Bold"/>
      <family val="2"/>
      <charset val="222"/>
    </font>
    <font>
      <sz val="12"/>
      <name val="Arial Rounded MT Bold"/>
      <family val="2"/>
      <charset val="222"/>
    </font>
    <font>
      <sz val="10"/>
      <color rgb="FFFF0000"/>
      <name val="Trebuchet MS"/>
      <family val="2"/>
      <charset val="222"/>
    </font>
    <font>
      <sz val="11"/>
      <color rgb="FFFF0000"/>
      <name val="Trebuchet MS"/>
      <family val="2"/>
      <charset val="222"/>
    </font>
    <font>
      <b/>
      <sz val="11"/>
      <color rgb="FFFF0000"/>
      <name val="Trebuchet MS"/>
      <family val="2"/>
      <charset val="222"/>
    </font>
    <font>
      <sz val="12"/>
      <color rgb="FFFF0000"/>
      <name val="Trebuchet MS"/>
      <family val="2"/>
      <charset val="222"/>
    </font>
    <font>
      <sz val="14"/>
      <name val="Times New Roman"/>
      <family val="1"/>
    </font>
    <font>
      <b/>
      <sz val="14"/>
      <color rgb="FFFF0000"/>
      <name val="Times New Roman"/>
      <family val="1"/>
    </font>
    <font>
      <b/>
      <sz val="12"/>
      <name val="Times New Roman"/>
      <family val="1"/>
    </font>
    <font>
      <sz val="12"/>
      <name val="Haettenschweiler"/>
      <family val="2"/>
      <charset val="222"/>
    </font>
    <font>
      <b/>
      <sz val="25"/>
      <color rgb="FF0000FF"/>
      <name val="Arial Rounded MT Bold"/>
      <family val="2"/>
    </font>
    <font>
      <sz val="28"/>
      <name val="Haettenschweiler"/>
      <family val="2"/>
      <charset val="222"/>
    </font>
    <font>
      <sz val="24"/>
      <name val="Haettenschweiler"/>
      <family val="2"/>
      <charset val="222"/>
    </font>
    <font>
      <sz val="12"/>
      <name val="Book Antiqua"/>
      <family val="1"/>
    </font>
    <font>
      <b/>
      <sz val="12"/>
      <color rgb="FF800000"/>
      <name val="Bookman Old Style"/>
      <family val="1"/>
      <charset val="222"/>
    </font>
    <font>
      <b/>
      <sz val="11"/>
      <color rgb="FF0000FF"/>
      <name val="Arial Rounded MT Bold"/>
      <family val="2"/>
      <charset val="222"/>
    </font>
    <font>
      <sz val="11"/>
      <name val="Book Antiqua"/>
      <family val="1"/>
    </font>
    <font>
      <b/>
      <sz val="11"/>
      <name val="Bookman Old Style"/>
      <family val="1"/>
      <charset val="222"/>
    </font>
    <font>
      <b/>
      <i/>
      <sz val="11"/>
      <name val="Trebuchet MS"/>
      <family val="2"/>
      <charset val="222"/>
    </font>
    <font>
      <sz val="11"/>
      <name val="Trebuchet MS"/>
      <family val="2"/>
    </font>
    <font>
      <b/>
      <sz val="10"/>
      <color rgb="FF000080"/>
      <name val="Trebuchet MS"/>
      <family val="2"/>
      <charset val="222"/>
    </font>
    <font>
      <b/>
      <sz val="11"/>
      <color rgb="FF000080"/>
      <name val="Trebuchet MS"/>
      <family val="2"/>
    </font>
    <font>
      <b/>
      <sz val="10"/>
      <color rgb="FF000080"/>
      <name val="Book Antiqua"/>
      <family val="1"/>
    </font>
    <font>
      <b/>
      <sz val="11"/>
      <name val="Trebuchet MS"/>
      <family val="2"/>
    </font>
    <font>
      <b/>
      <sz val="11"/>
      <name val="Bookman Old Style"/>
      <family val="1"/>
    </font>
    <font>
      <i/>
      <sz val="11"/>
      <name val="Trebuchet MS"/>
      <family val="2"/>
      <charset val="222"/>
    </font>
    <font>
      <b/>
      <sz val="10"/>
      <color rgb="FFFF00FF"/>
      <name val="Trebuchet MS"/>
      <family val="2"/>
      <charset val="222"/>
    </font>
    <font>
      <b/>
      <sz val="11"/>
      <color rgb="FFFF00FF"/>
      <name val="Trebuchet MS"/>
      <family val="2"/>
    </font>
    <font>
      <sz val="11"/>
      <name val="Times New Roman"/>
      <family val="1"/>
    </font>
    <font>
      <sz val="28"/>
      <name val="DS-KrungKaSame"/>
      <family val="1"/>
      <charset val="222"/>
    </font>
    <font>
      <sz val="25"/>
      <color rgb="FF0000FF"/>
      <name val="Arial Rounded MT Bold"/>
      <family val="2"/>
    </font>
    <font>
      <sz val="11"/>
      <color rgb="FF000000"/>
      <name val="Trebuchet MS"/>
      <family val="2"/>
      <charset val="222"/>
    </font>
    <font>
      <sz val="10"/>
      <name val="Book Antiqua"/>
      <family val="1"/>
    </font>
    <font>
      <b/>
      <sz val="10"/>
      <color rgb="FF000080"/>
      <name val="Avian"/>
      <family val="2"/>
      <charset val="222"/>
    </font>
    <font>
      <sz val="11"/>
      <color theme="1"/>
      <name val="Calibri"/>
      <family val="2"/>
    </font>
    <font>
      <sz val="10"/>
      <color theme="1"/>
      <name val="Tahoma"/>
      <family val="2"/>
    </font>
    <font>
      <b/>
      <u/>
      <sz val="28"/>
      <color rgb="FFC00000"/>
      <name val="Tahoma"/>
      <family val="2"/>
    </font>
    <font>
      <b/>
      <sz val="12"/>
      <color theme="1"/>
      <name val="Tahoma"/>
      <family val="2"/>
    </font>
    <font>
      <sz val="16"/>
      <color theme="1"/>
      <name val="Tahoma"/>
      <family val="2"/>
    </font>
    <font>
      <b/>
      <sz val="18"/>
      <color rgb="FF0070C0"/>
      <name val="Tahoma"/>
      <family val="2"/>
    </font>
    <font>
      <b/>
      <i/>
      <sz val="18"/>
      <color rgb="FFFF6600"/>
      <name val="Tahoma"/>
      <family val="2"/>
    </font>
    <font>
      <b/>
      <sz val="14"/>
      <color theme="1"/>
      <name val="Tahoma"/>
      <family val="2"/>
    </font>
    <font>
      <b/>
      <sz val="12"/>
      <color rgb="FF244061"/>
      <name val="Tahoma"/>
      <family val="2"/>
    </font>
    <font>
      <b/>
      <sz val="16"/>
      <color theme="1"/>
      <name val="Tahoma"/>
      <family val="2"/>
    </font>
    <font>
      <b/>
      <sz val="8"/>
      <color rgb="FF000000"/>
      <name val="Courier New"/>
      <family val="3"/>
    </font>
    <font>
      <sz val="8"/>
      <color rgb="FF000000"/>
      <name val="Courier New"/>
      <family val="3"/>
    </font>
    <font>
      <sz val="10"/>
      <color theme="1"/>
      <name val="Arial"/>
      <family val="2"/>
    </font>
    <font>
      <sz val="8"/>
      <color theme="1"/>
      <name val="Calibri"/>
      <family val="2"/>
    </font>
    <font>
      <sz val="10"/>
      <color rgb="FF000000"/>
      <name val="Courier New"/>
      <family val="3"/>
    </font>
    <font>
      <sz val="10"/>
      <color theme="1"/>
      <name val="Calibri"/>
      <family val="2"/>
    </font>
    <font>
      <sz val="11"/>
      <color rgb="FF000000"/>
      <name val="Arial"/>
      <family val="2"/>
      <scheme val="major"/>
    </font>
    <font>
      <sz val="11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rgb="FF000000"/>
      <name val="Courier New"/>
      <family val="3"/>
    </font>
    <font>
      <b/>
      <sz val="10"/>
      <color rgb="FF000000"/>
      <name val="Arial"/>
      <family val="2"/>
    </font>
    <font>
      <b/>
      <sz val="9"/>
      <color indexed="81"/>
      <name val="Tahoma"/>
      <family val="2"/>
    </font>
    <font>
      <sz val="8"/>
      <name val="Calibri"/>
      <family val="2"/>
    </font>
    <font>
      <sz val="10"/>
      <name val="Arial"/>
    </font>
    <font>
      <sz val="14"/>
      <name val="Cordia New"/>
      <family val="2"/>
    </font>
  </fonts>
  <fills count="17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00"/>
        <bgColor rgb="FFFFFF00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00FFFF"/>
        <bgColor rgb="FF00FFFF"/>
      </patternFill>
    </fill>
    <fill>
      <patternFill patternType="solid">
        <fgColor rgb="FF99CC00"/>
        <bgColor rgb="FFFFCC00"/>
      </patternFill>
    </fill>
    <fill>
      <patternFill patternType="solid">
        <fgColor rgb="FFFF0000"/>
        <bgColor rgb="FF993300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/>
      <bottom style="thick">
        <color rgb="FFFF8080"/>
      </bottom>
      <diagonal/>
    </border>
    <border>
      <left style="thick">
        <color rgb="FFFF8080"/>
      </left>
      <right style="thick">
        <color rgb="FFFF8080"/>
      </right>
      <top style="thick">
        <color rgb="FFFF8080"/>
      </top>
      <bottom style="thick">
        <color rgb="FFFF8080"/>
      </bottom>
      <diagonal/>
    </border>
    <border>
      <left style="thick">
        <color rgb="FFFF8080"/>
      </left>
      <right style="thin">
        <color rgb="FFFF8080"/>
      </right>
      <top style="thick">
        <color rgb="FFFF8080"/>
      </top>
      <bottom style="thick">
        <color rgb="FFFF8080"/>
      </bottom>
      <diagonal/>
    </border>
    <border>
      <left/>
      <right style="thin">
        <color rgb="FFFF8080"/>
      </right>
      <top style="thick">
        <color rgb="FFFF8080"/>
      </top>
      <bottom style="thick">
        <color rgb="FFFF8080"/>
      </bottom>
      <diagonal/>
    </border>
    <border>
      <left/>
      <right style="thick">
        <color rgb="FFFF8080"/>
      </right>
      <top style="thick">
        <color rgb="FFFF8080"/>
      </top>
      <bottom style="thick">
        <color rgb="FFFF8080"/>
      </bottom>
      <diagonal/>
    </border>
    <border>
      <left style="thick">
        <color rgb="FFFF8080"/>
      </left>
      <right style="thick">
        <color rgb="FFFF8080"/>
      </right>
      <top/>
      <bottom/>
      <diagonal/>
    </border>
    <border>
      <left style="thick">
        <color rgb="FFFF8080"/>
      </left>
      <right style="thin">
        <color rgb="FFFF8080"/>
      </right>
      <top/>
      <bottom/>
      <diagonal/>
    </border>
    <border>
      <left/>
      <right style="thin">
        <color rgb="FFFF8080"/>
      </right>
      <top/>
      <bottom/>
      <diagonal/>
    </border>
    <border>
      <left/>
      <right style="thick">
        <color rgb="FFFF8080"/>
      </right>
      <top/>
      <bottom/>
      <diagonal/>
    </border>
    <border>
      <left style="thick">
        <color rgb="FFFF8080"/>
      </left>
      <right/>
      <top/>
      <bottom/>
      <diagonal/>
    </border>
    <border>
      <left style="thick">
        <color rgb="FFFF8080"/>
      </left>
      <right style="thin">
        <color rgb="FFFF8080"/>
      </right>
      <top/>
      <bottom style="hair">
        <color auto="1"/>
      </bottom>
      <diagonal/>
    </border>
    <border>
      <left/>
      <right style="thin">
        <color rgb="FFFF8080"/>
      </right>
      <top/>
      <bottom style="hair">
        <color auto="1"/>
      </bottom>
      <diagonal/>
    </border>
    <border>
      <left/>
      <right style="thick">
        <color rgb="FFFF8080"/>
      </right>
      <top/>
      <bottom style="hair">
        <color auto="1"/>
      </bottom>
      <diagonal/>
    </border>
    <border>
      <left/>
      <right style="thick">
        <color rgb="FFFF8080"/>
      </right>
      <top style="hair">
        <color auto="1"/>
      </top>
      <bottom style="hair">
        <color auto="1"/>
      </bottom>
      <diagonal/>
    </border>
    <border>
      <left/>
      <right style="thick">
        <color rgb="FFFF8080"/>
      </right>
      <top style="hair">
        <color auto="1"/>
      </top>
      <bottom style="thick">
        <color rgb="FFFF8080"/>
      </bottom>
      <diagonal/>
    </border>
    <border>
      <left style="thick">
        <color rgb="FFFF8080"/>
      </left>
      <right style="thin">
        <color rgb="FFFF8080"/>
      </right>
      <top style="hair">
        <color auto="1"/>
      </top>
      <bottom style="thick">
        <color rgb="FFFF8080"/>
      </bottom>
      <diagonal/>
    </border>
    <border>
      <left/>
      <right style="thin">
        <color rgb="FFFF8080"/>
      </right>
      <top style="hair">
        <color auto="1"/>
      </top>
      <bottom style="thick">
        <color rgb="FFFF8080"/>
      </bottom>
      <diagonal/>
    </border>
    <border>
      <left style="thick">
        <color rgb="FFFF8080"/>
      </left>
      <right style="thin">
        <color rgb="FFFF8080"/>
      </right>
      <top style="hair">
        <color auto="1"/>
      </top>
      <bottom style="hair">
        <color auto="1"/>
      </bottom>
      <diagonal/>
    </border>
    <border>
      <left/>
      <right style="thin">
        <color rgb="FFFF8080"/>
      </right>
      <top style="hair">
        <color auto="1"/>
      </top>
      <bottom style="hair">
        <color auto="1"/>
      </bottom>
      <diagonal/>
    </border>
    <border>
      <left style="thick">
        <color rgb="FFFF8080"/>
      </left>
      <right/>
      <top/>
      <bottom style="thick">
        <color rgb="FFFF8080"/>
      </bottom>
      <diagonal/>
    </border>
    <border>
      <left/>
      <right style="thick">
        <color rgb="FFFF8080"/>
      </right>
      <top/>
      <bottom style="thick">
        <color rgb="FFFF8080"/>
      </bottom>
      <diagonal/>
    </border>
    <border>
      <left style="thick">
        <color rgb="FFFF8080"/>
      </left>
      <right style="thin">
        <color rgb="FFFF8080"/>
      </right>
      <top/>
      <bottom style="thick">
        <color rgb="FFFF8080"/>
      </bottom>
      <diagonal/>
    </border>
    <border>
      <left/>
      <right style="thin">
        <color rgb="FFFF8080"/>
      </right>
      <top/>
      <bottom style="thick">
        <color rgb="FFFF8080"/>
      </bottom>
      <diagonal/>
    </border>
    <border>
      <left/>
      <right style="thick">
        <color rgb="FFFF8080"/>
      </right>
      <top style="hair">
        <color auto="1"/>
      </top>
      <bottom/>
      <diagonal/>
    </border>
    <border>
      <left style="thin">
        <color rgb="FFFF8080"/>
      </left>
      <right style="thick">
        <color rgb="FFFF8080"/>
      </right>
      <top/>
      <bottom style="thick">
        <color rgb="FFFF8080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8080"/>
      </top>
      <bottom/>
      <diagonal/>
    </border>
    <border>
      <left/>
      <right style="thick">
        <color rgb="FFFF8080"/>
      </right>
      <top style="thick">
        <color rgb="FFFF808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rgb="FF000000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9">
    <xf numFmtId="164" fontId="0" fillId="0" borderId="0"/>
    <xf numFmtId="164" fontId="2" fillId="2" borderId="0"/>
    <xf numFmtId="164" fontId="2" fillId="3" borderId="0"/>
    <xf numFmtId="168" fontId="3" fillId="0" borderId="0"/>
    <xf numFmtId="174" fontId="12" fillId="0" borderId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0" fontId="130" fillId="0" borderId="0"/>
    <xf numFmtId="2" fontId="131" fillId="0" borderId="0"/>
  </cellStyleXfs>
  <cellXfs count="838">
    <xf numFmtId="164" fontId="0" fillId="0" borderId="0" xfId="0"/>
    <xf numFmtId="164" fontId="0" fillId="0" borderId="0" xfId="0" applyAlignment="1">
      <alignment horizontal="left" vertical="top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 applyAlignment="1">
      <alignment horizontal="left" vertical="top"/>
    </xf>
    <xf numFmtId="168" fontId="0" fillId="0" borderId="0" xfId="0" applyNumberFormat="1"/>
    <xf numFmtId="168" fontId="4" fillId="0" borderId="1" xfId="0" applyNumberFormat="1" applyFont="1" applyBorder="1" applyAlignment="1">
      <alignment horizontal="left"/>
    </xf>
    <xf numFmtId="168" fontId="4" fillId="0" borderId="2" xfId="0" applyNumberFormat="1" applyFont="1" applyBorder="1" applyAlignment="1">
      <alignment horizontal="center"/>
    </xf>
    <xf numFmtId="168" fontId="4" fillId="0" borderId="3" xfId="0" applyNumberFormat="1" applyFont="1" applyBorder="1" applyAlignment="1">
      <alignment horizontal="center"/>
    </xf>
    <xf numFmtId="168" fontId="6" fillId="0" borderId="0" xfId="0" applyNumberFormat="1" applyFont="1"/>
    <xf numFmtId="168" fontId="7" fillId="0" borderId="5" xfId="0" applyNumberFormat="1" applyFont="1" applyBorder="1" applyAlignment="1">
      <alignment horizontal="center"/>
    </xf>
    <xf numFmtId="168" fontId="4" fillId="0" borderId="0" xfId="0" applyNumberFormat="1" applyFont="1" applyAlignment="1">
      <alignment horizontal="center"/>
    </xf>
    <xf numFmtId="168" fontId="4" fillId="0" borderId="6" xfId="0" applyNumberFormat="1" applyFont="1" applyBorder="1" applyAlignment="1">
      <alignment horizontal="center"/>
    </xf>
    <xf numFmtId="168" fontId="4" fillId="0" borderId="7" xfId="0" applyNumberFormat="1" applyFont="1" applyBorder="1" applyAlignment="1">
      <alignment horizontal="center"/>
    </xf>
    <xf numFmtId="168" fontId="4" fillId="0" borderId="8" xfId="0" applyNumberFormat="1" applyFont="1" applyBorder="1" applyAlignment="1">
      <alignment horizontal="center"/>
    </xf>
    <xf numFmtId="168" fontId="4" fillId="0" borderId="9" xfId="0" applyNumberFormat="1" applyFont="1" applyBorder="1" applyAlignment="1">
      <alignment horizontal="center"/>
    </xf>
    <xf numFmtId="168" fontId="0" fillId="0" borderId="0" xfId="0" applyNumberFormat="1" applyAlignment="1">
      <alignment horizontal="left"/>
    </xf>
    <xf numFmtId="168" fontId="4" fillId="0" borderId="0" xfId="0" applyNumberFormat="1" applyFont="1"/>
    <xf numFmtId="168" fontId="8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8" fontId="9" fillId="0" borderId="0" xfId="0" applyNumberFormat="1" applyFont="1"/>
    <xf numFmtId="168" fontId="0" fillId="0" borderId="10" xfId="0" applyNumberFormat="1" applyBorder="1" applyAlignment="1">
      <alignment horizontal="left"/>
    </xf>
    <xf numFmtId="168" fontId="0" fillId="0" borderId="10" xfId="0" applyNumberFormat="1" applyBorder="1"/>
    <xf numFmtId="169" fontId="0" fillId="0" borderId="0" xfId="0" applyNumberFormat="1"/>
    <xf numFmtId="164" fontId="7" fillId="0" borderId="0" xfId="0" applyFont="1" applyAlignment="1">
      <alignment horizontal="left"/>
    </xf>
    <xf numFmtId="164" fontId="7" fillId="0" borderId="0" xfId="0" applyFont="1" applyAlignment="1">
      <alignment horizontal="center"/>
    </xf>
    <xf numFmtId="169" fontId="7" fillId="0" borderId="0" xfId="0" applyNumberFormat="1" applyFont="1" applyAlignment="1">
      <alignment horizontal="center"/>
    </xf>
    <xf numFmtId="164" fontId="4" fillId="0" borderId="0" xfId="0" applyFont="1" applyAlignment="1">
      <alignment horizontal="right"/>
    </xf>
    <xf numFmtId="169" fontId="0" fillId="0" borderId="0" xfId="0" applyNumberFormat="1" applyAlignment="1">
      <alignment horizontal="left"/>
    </xf>
    <xf numFmtId="169" fontId="10" fillId="0" borderId="0" xfId="0" applyNumberFormat="1" applyFont="1" applyAlignment="1">
      <alignment horizontal="left"/>
    </xf>
    <xf numFmtId="164" fontId="0" fillId="0" borderId="0" xfId="0" applyAlignment="1">
      <alignment wrapText="1"/>
    </xf>
    <xf numFmtId="164" fontId="11" fillId="0" borderId="11" xfId="0" applyFont="1" applyBorder="1" applyAlignment="1">
      <alignment horizontal="right" wrapText="1"/>
    </xf>
    <xf numFmtId="164" fontId="4" fillId="0" borderId="0" xfId="0" applyFont="1" applyAlignment="1">
      <alignment horizontal="right" wrapText="1"/>
    </xf>
    <xf numFmtId="164" fontId="4" fillId="0" borderId="11" xfId="0" applyFont="1" applyBorder="1" applyAlignment="1">
      <alignment horizontal="right" wrapText="1"/>
    </xf>
    <xf numFmtId="170" fontId="4" fillId="0" borderId="11" xfId="0" applyNumberFormat="1" applyFont="1" applyBorder="1" applyAlignment="1">
      <alignment horizontal="center" wrapText="1"/>
    </xf>
    <xf numFmtId="164" fontId="4" fillId="0" borderId="0" xfId="0" applyFont="1"/>
    <xf numFmtId="171" fontId="0" fillId="0" borderId="0" xfId="0" applyNumberFormat="1"/>
    <xf numFmtId="171" fontId="0" fillId="0" borderId="0" xfId="0" applyNumberFormat="1" applyAlignment="1">
      <alignment horizontal="right"/>
    </xf>
    <xf numFmtId="171" fontId="12" fillId="0" borderId="0" xfId="0" applyNumberFormat="1" applyFont="1"/>
    <xf numFmtId="164" fontId="0" fillId="0" borderId="0" xfId="0" applyAlignment="1">
      <alignment horizontal="left"/>
    </xf>
    <xf numFmtId="164" fontId="12" fillId="0" borderId="0" xfId="0" applyFont="1"/>
    <xf numFmtId="164" fontId="13" fillId="0" borderId="0" xfId="0" applyFont="1"/>
    <xf numFmtId="169" fontId="13" fillId="0" borderId="0" xfId="0" applyNumberFormat="1" applyFont="1" applyAlignment="1">
      <alignment horizontal="left"/>
    </xf>
    <xf numFmtId="171" fontId="4" fillId="0" borderId="0" xfId="0" applyNumberFormat="1" applyFont="1"/>
    <xf numFmtId="171" fontId="4" fillId="0" borderId="10" xfId="0" applyNumberFormat="1" applyFont="1" applyBorder="1"/>
    <xf numFmtId="172" fontId="4" fillId="0" borderId="0" xfId="0" applyNumberFormat="1" applyFont="1"/>
    <xf numFmtId="164" fontId="0" fillId="0" borderId="0" xfId="0" applyAlignment="1">
      <alignment horizontal="right"/>
    </xf>
    <xf numFmtId="173" fontId="12" fillId="0" borderId="0" xfId="0" applyNumberFormat="1" applyFont="1" applyAlignment="1">
      <alignment horizontal="right"/>
    </xf>
    <xf numFmtId="173" fontId="14" fillId="0" borderId="0" xfId="0" applyNumberFormat="1" applyFont="1" applyAlignment="1">
      <alignment horizontal="right"/>
    </xf>
    <xf numFmtId="164" fontId="4" fillId="0" borderId="12" xfId="0" applyFont="1" applyBorder="1" applyAlignment="1">
      <alignment horizontal="right"/>
    </xf>
    <xf numFmtId="164" fontId="15" fillId="0" borderId="0" xfId="0" applyFont="1" applyAlignment="1">
      <alignment horizontal="center" vertical="center"/>
    </xf>
    <xf numFmtId="165" fontId="15" fillId="4" borderId="0" xfId="0" applyNumberFormat="1" applyFont="1" applyFill="1" applyAlignment="1">
      <alignment horizontal="center" vertical="center"/>
    </xf>
    <xf numFmtId="164" fontId="0" fillId="0" borderId="0" xfId="0" applyAlignment="1">
      <alignment horizontal="center"/>
    </xf>
    <xf numFmtId="164" fontId="0" fillId="4" borderId="0" xfId="0" applyFill="1"/>
    <xf numFmtId="164" fontId="0" fillId="0" borderId="6" xfId="0" applyBorder="1" applyAlignment="1">
      <alignment horizontal="center"/>
    </xf>
    <xf numFmtId="164" fontId="4" fillId="5" borderId="5" xfId="0" applyFont="1" applyFill="1" applyBorder="1" applyAlignment="1">
      <alignment horizontal="center"/>
    </xf>
    <xf numFmtId="164" fontId="4" fillId="5" borderId="0" xfId="0" applyFont="1" applyFill="1" applyAlignment="1">
      <alignment horizontal="center"/>
    </xf>
    <xf numFmtId="164" fontId="4" fillId="4" borderId="14" xfId="0" applyFont="1" applyFill="1" applyBorder="1" applyAlignment="1">
      <alignment horizontal="center"/>
    </xf>
    <xf numFmtId="164" fontId="4" fillId="5" borderId="15" xfId="0" applyFont="1" applyFill="1" applyBorder="1" applyAlignment="1">
      <alignment horizontal="center"/>
    </xf>
    <xf numFmtId="164" fontId="4" fillId="5" borderId="16" xfId="0" applyFont="1" applyFill="1" applyBorder="1" applyAlignment="1">
      <alignment horizontal="center"/>
    </xf>
    <xf numFmtId="164" fontId="4" fillId="5" borderId="17" xfId="0" applyFont="1" applyFill="1" applyBorder="1" applyAlignment="1">
      <alignment horizontal="center"/>
    </xf>
    <xf numFmtId="164" fontId="4" fillId="5" borderId="16" xfId="0" applyFont="1" applyFill="1" applyBorder="1" applyAlignment="1">
      <alignment horizontal="right"/>
    </xf>
    <xf numFmtId="164" fontId="4" fillId="5" borderId="17" xfId="0" applyFont="1" applyFill="1" applyBorder="1" applyAlignment="1">
      <alignment horizontal="right"/>
    </xf>
    <xf numFmtId="164" fontId="4" fillId="5" borderId="0" xfId="0" applyFont="1" applyFill="1" applyAlignment="1">
      <alignment horizontal="right"/>
    </xf>
    <xf numFmtId="164" fontId="4" fillId="5" borderId="5" xfId="0" applyFont="1" applyFill="1" applyBorder="1" applyAlignment="1">
      <alignment horizontal="right"/>
    </xf>
    <xf numFmtId="164" fontId="4" fillId="6" borderId="18" xfId="0" applyFont="1" applyFill="1" applyBorder="1" applyAlignment="1">
      <alignment horizontal="left"/>
    </xf>
    <xf numFmtId="164" fontId="4" fillId="6" borderId="18" xfId="0" applyFont="1" applyFill="1" applyBorder="1" applyAlignment="1">
      <alignment horizontal="center"/>
    </xf>
    <xf numFmtId="164" fontId="4" fillId="4" borderId="19" xfId="0" applyFont="1" applyFill="1" applyBorder="1" applyAlignment="1">
      <alignment horizontal="center"/>
    </xf>
    <xf numFmtId="164" fontId="4" fillId="0" borderId="15" xfId="0" applyFont="1" applyBorder="1" applyAlignment="1">
      <alignment horizontal="center"/>
    </xf>
    <xf numFmtId="164" fontId="4" fillId="0" borderId="13" xfId="0" applyFont="1" applyBorder="1" applyAlignment="1">
      <alignment horizontal="center"/>
    </xf>
    <xf numFmtId="164" fontId="4" fillId="0" borderId="5" xfId="0" applyFont="1" applyBorder="1" applyAlignment="1">
      <alignment horizontal="center"/>
    </xf>
    <xf numFmtId="164" fontId="4" fillId="0" borderId="0" xfId="0" applyFont="1" applyAlignment="1">
      <alignment horizontal="center"/>
    </xf>
    <xf numFmtId="164" fontId="0" fillId="0" borderId="20" xfId="0" applyBorder="1"/>
    <xf numFmtId="164" fontId="9" fillId="0" borderId="0" xfId="0" applyFont="1"/>
    <xf numFmtId="164" fontId="0" fillId="0" borderId="11" xfId="0" applyBorder="1"/>
    <xf numFmtId="164" fontId="0" fillId="0" borderId="21" xfId="0" applyBorder="1"/>
    <xf numFmtId="164" fontId="4" fillId="0" borderId="22" xfId="0" applyFont="1" applyBorder="1"/>
    <xf numFmtId="164" fontId="4" fillId="0" borderId="20" xfId="0" applyFont="1" applyBorder="1"/>
    <xf numFmtId="164" fontId="0" fillId="0" borderId="20" xfId="0" applyBorder="1" applyAlignment="1">
      <alignment horizontal="right"/>
    </xf>
    <xf numFmtId="164" fontId="0" fillId="0" borderId="10" xfId="0" applyBorder="1" applyAlignment="1">
      <alignment horizontal="right"/>
    </xf>
    <xf numFmtId="164" fontId="4" fillId="0" borderId="10" xfId="0" applyFont="1" applyBorder="1"/>
    <xf numFmtId="164" fontId="0" fillId="0" borderId="10" xfId="0" applyBorder="1"/>
    <xf numFmtId="174" fontId="0" fillId="0" borderId="0" xfId="0" applyNumberFormat="1" applyAlignment="1">
      <alignment horizontal="right"/>
    </xf>
    <xf numFmtId="169" fontId="0" fillId="7" borderId="0" xfId="0" applyNumberFormat="1" applyFill="1"/>
    <xf numFmtId="164" fontId="0" fillId="7" borderId="0" xfId="0" applyFill="1"/>
    <xf numFmtId="169" fontId="13" fillId="8" borderId="0" xfId="0" applyNumberFormat="1" applyFont="1" applyFill="1"/>
    <xf numFmtId="169" fontId="0" fillId="4" borderId="0" xfId="0" applyNumberFormat="1" applyFill="1"/>
    <xf numFmtId="164" fontId="0" fillId="8" borderId="0" xfId="0" applyFill="1"/>
    <xf numFmtId="175" fontId="0" fillId="9" borderId="0" xfId="0" applyNumberFormat="1" applyFill="1"/>
    <xf numFmtId="175" fontId="0" fillId="0" borderId="0" xfId="0" applyNumberFormat="1"/>
    <xf numFmtId="176" fontId="0" fillId="10" borderId="0" xfId="0" applyNumberFormat="1" applyFill="1"/>
    <xf numFmtId="164" fontId="0" fillId="10" borderId="0" xfId="0" applyFill="1"/>
    <xf numFmtId="173" fontId="0" fillId="0" borderId="0" xfId="0" applyNumberFormat="1"/>
    <xf numFmtId="164" fontId="12" fillId="7" borderId="0" xfId="0" applyFont="1" applyFill="1"/>
    <xf numFmtId="164" fontId="13" fillId="8" borderId="0" xfId="0" applyFont="1" applyFill="1"/>
    <xf numFmtId="164" fontId="12" fillId="4" borderId="0" xfId="0" applyFont="1" applyFill="1"/>
    <xf numFmtId="169" fontId="13" fillId="10" borderId="0" xfId="0" applyNumberFormat="1" applyFont="1" applyFill="1"/>
    <xf numFmtId="169" fontId="0" fillId="0" borderId="0" xfId="0" applyNumberFormat="1" applyAlignment="1">
      <alignment horizontal="right"/>
    </xf>
    <xf numFmtId="169" fontId="14" fillId="8" borderId="0" xfId="0" applyNumberFormat="1" applyFont="1" applyFill="1"/>
    <xf numFmtId="169" fontId="12" fillId="4" borderId="0" xfId="0" applyNumberFormat="1" applyFont="1" applyFill="1"/>
    <xf numFmtId="169" fontId="0" fillId="9" borderId="0" xfId="0" applyNumberFormat="1" applyFill="1"/>
    <xf numFmtId="164" fontId="14" fillId="0" borderId="0" xfId="0" applyFont="1" applyAlignment="1">
      <alignment horizontal="right"/>
    </xf>
    <xf numFmtId="164" fontId="13" fillId="0" borderId="0" xfId="0" applyFont="1" applyAlignment="1">
      <alignment horizontal="right"/>
    </xf>
    <xf numFmtId="164" fontId="14" fillId="5" borderId="0" xfId="0" applyFont="1" applyFill="1" applyAlignment="1">
      <alignment horizontal="right"/>
    </xf>
    <xf numFmtId="164" fontId="17" fillId="0" borderId="0" xfId="0" applyFont="1"/>
    <xf numFmtId="164" fontId="0" fillId="11" borderId="0" xfId="0" applyFill="1"/>
    <xf numFmtId="164" fontId="18" fillId="0" borderId="0" xfId="0" applyFont="1"/>
    <xf numFmtId="164" fontId="18" fillId="11" borderId="0" xfId="0" applyFont="1" applyFill="1"/>
    <xf numFmtId="164" fontId="4" fillId="0" borderId="19" xfId="0" applyFont="1" applyBorder="1" applyAlignment="1">
      <alignment horizontal="center"/>
    </xf>
    <xf numFmtId="164" fontId="4" fillId="0" borderId="14" xfId="0" applyFont="1" applyBorder="1" applyAlignment="1">
      <alignment horizontal="center"/>
    </xf>
    <xf numFmtId="164" fontId="12" fillId="0" borderId="19" xfId="0" applyFont="1" applyBorder="1"/>
    <xf numFmtId="164" fontId="0" fillId="0" borderId="19" xfId="0" applyBorder="1"/>
    <xf numFmtId="164" fontId="4" fillId="0" borderId="0" xfId="0" applyFont="1" applyAlignment="1">
      <alignment horizontal="left"/>
    </xf>
    <xf numFmtId="164" fontId="7" fillId="0" borderId="0" xfId="0" applyFont="1"/>
    <xf numFmtId="164" fontId="4" fillId="6" borderId="19" xfId="0" applyFont="1" applyFill="1" applyBorder="1" applyAlignment="1">
      <alignment horizontal="center"/>
    </xf>
    <xf numFmtId="164" fontId="4" fillId="6" borderId="23" xfId="0" applyFont="1" applyFill="1" applyBorder="1" applyAlignment="1">
      <alignment horizontal="center"/>
    </xf>
    <xf numFmtId="164" fontId="4" fillId="0" borderId="16" xfId="0" applyFont="1" applyBorder="1"/>
    <xf numFmtId="164" fontId="4" fillId="0" borderId="23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64" fontId="0" fillId="0" borderId="14" xfId="0" applyBorder="1"/>
    <xf numFmtId="164" fontId="19" fillId="0" borderId="20" xfId="0" applyFont="1" applyBorder="1"/>
    <xf numFmtId="164" fontId="0" fillId="5" borderId="11" xfId="0" applyFill="1" applyBorder="1"/>
    <xf numFmtId="177" fontId="0" fillId="0" borderId="11" xfId="0" applyNumberFormat="1" applyBorder="1"/>
    <xf numFmtId="173" fontId="0" fillId="0" borderId="0" xfId="0" applyNumberFormat="1" applyAlignment="1">
      <alignment horizontal="right"/>
    </xf>
    <xf numFmtId="164" fontId="0" fillId="0" borderId="26" xfId="0" applyBorder="1"/>
    <xf numFmtId="164" fontId="0" fillId="5" borderId="26" xfId="0" applyFill="1" applyBorder="1"/>
    <xf numFmtId="164" fontId="12" fillId="0" borderId="26" xfId="0" applyFont="1" applyBorder="1"/>
    <xf numFmtId="177" fontId="0" fillId="0" borderId="26" xfId="0" applyNumberFormat="1" applyBorder="1"/>
    <xf numFmtId="177" fontId="12" fillId="0" borderId="26" xfId="0" applyNumberFormat="1" applyFont="1" applyBorder="1"/>
    <xf numFmtId="177" fontId="12" fillId="0" borderId="11" xfId="0" applyNumberFormat="1" applyFont="1" applyBorder="1"/>
    <xf numFmtId="164" fontId="12" fillId="0" borderId="11" xfId="0" applyFont="1" applyBorder="1"/>
    <xf numFmtId="164" fontId="12" fillId="0" borderId="0" xfId="0" applyFont="1" applyAlignment="1">
      <alignment horizontal="right"/>
    </xf>
    <xf numFmtId="173" fontId="12" fillId="0" borderId="0" xfId="0" applyNumberFormat="1" applyFont="1"/>
    <xf numFmtId="164" fontId="4" fillId="0" borderId="26" xfId="0" applyFont="1" applyBorder="1"/>
    <xf numFmtId="164" fontId="4" fillId="0" borderId="26" xfId="0" applyFont="1" applyBorder="1" applyAlignment="1">
      <alignment horizontal="left"/>
    </xf>
    <xf numFmtId="177" fontId="12" fillId="0" borderId="0" xfId="0" applyNumberFormat="1" applyFont="1"/>
    <xf numFmtId="164" fontId="12" fillId="0" borderId="21" xfId="0" applyFont="1" applyBorder="1"/>
    <xf numFmtId="164" fontId="12" fillId="0" borderId="22" xfId="0" applyFont="1" applyBorder="1"/>
    <xf numFmtId="177" fontId="12" fillId="0" borderId="22" xfId="0" applyNumberFormat="1" applyFont="1" applyBorder="1"/>
    <xf numFmtId="164" fontId="4" fillId="0" borderId="22" xfId="0" applyFont="1" applyBorder="1" applyAlignment="1">
      <alignment horizontal="left"/>
    </xf>
    <xf numFmtId="177" fontId="0" fillId="0" borderId="0" xfId="0" applyNumberFormat="1"/>
    <xf numFmtId="164" fontId="0" fillId="5" borderId="0" xfId="0" applyFill="1"/>
    <xf numFmtId="164" fontId="0" fillId="5" borderId="20" xfId="0" applyFill="1" applyBorder="1"/>
    <xf numFmtId="164" fontId="0" fillId="4" borderId="26" xfId="0" applyFill="1" applyBorder="1"/>
    <xf numFmtId="164" fontId="12" fillId="0" borderId="20" xfId="0" applyFont="1" applyBorder="1"/>
    <xf numFmtId="164" fontId="4" fillId="0" borderId="14" xfId="0" applyFont="1" applyBorder="1"/>
    <xf numFmtId="164" fontId="20" fillId="0" borderId="0" xfId="0" applyFont="1"/>
    <xf numFmtId="164" fontId="4" fillId="0" borderId="12" xfId="0" applyFont="1" applyBorder="1"/>
    <xf numFmtId="164" fontId="12" fillId="0" borderId="12" xfId="0" applyFont="1" applyBorder="1"/>
    <xf numFmtId="177" fontId="12" fillId="0" borderId="12" xfId="0" applyNumberFormat="1" applyFont="1" applyBorder="1"/>
    <xf numFmtId="164" fontId="4" fillId="0" borderId="21" xfId="0" applyFont="1" applyBorder="1"/>
    <xf numFmtId="164" fontId="12" fillId="0" borderId="26" xfId="0" applyFont="1" applyBorder="1" applyAlignment="1">
      <alignment horizontal="right"/>
    </xf>
    <xf numFmtId="164" fontId="4" fillId="0" borderId="10" xfId="0" applyFont="1" applyBorder="1" applyAlignment="1">
      <alignment horizontal="right"/>
    </xf>
    <xf numFmtId="164" fontId="12" fillId="0" borderId="10" xfId="0" applyFont="1" applyBorder="1"/>
    <xf numFmtId="173" fontId="18" fillId="0" borderId="0" xfId="0" applyNumberFormat="1" applyFont="1" applyAlignment="1">
      <alignment horizontal="right"/>
    </xf>
    <xf numFmtId="169" fontId="18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73" fontId="0" fillId="0" borderId="10" xfId="0" applyNumberFormat="1" applyBorder="1"/>
    <xf numFmtId="164" fontId="4" fillId="6" borderId="27" xfId="0" applyFont="1" applyFill="1" applyBorder="1" applyAlignment="1">
      <alignment horizontal="center"/>
    </xf>
    <xf numFmtId="164" fontId="4" fillId="0" borderId="27" xfId="0" applyFont="1" applyBorder="1" applyAlignment="1">
      <alignment horizontal="center"/>
    </xf>
    <xf numFmtId="164" fontId="18" fillId="0" borderId="14" xfId="0" applyFont="1" applyBorder="1"/>
    <xf numFmtId="164" fontId="18" fillId="0" borderId="20" xfId="0" applyFont="1" applyBorder="1"/>
    <xf numFmtId="164" fontId="0" fillId="0" borderId="22" xfId="0" applyBorder="1"/>
    <xf numFmtId="177" fontId="0" fillId="0" borderId="22" xfId="0" applyNumberFormat="1" applyBorder="1"/>
    <xf numFmtId="164" fontId="4" fillId="0" borderId="24" xfId="0" applyFont="1" applyBorder="1"/>
    <xf numFmtId="164" fontId="4" fillId="0" borderId="20" xfId="0" applyFont="1" applyBorder="1" applyAlignment="1">
      <alignment horizontal="right"/>
    </xf>
    <xf numFmtId="164" fontId="0" fillId="0" borderId="28" xfId="0" applyBorder="1" applyAlignment="1">
      <alignment horizontal="right"/>
    </xf>
    <xf numFmtId="164" fontId="0" fillId="0" borderId="28" xfId="0" applyBorder="1"/>
    <xf numFmtId="164" fontId="0" fillId="0" borderId="29" xfId="0" applyBorder="1" applyAlignment="1">
      <alignment horizontal="right"/>
    </xf>
    <xf numFmtId="164" fontId="0" fillId="0" borderId="29" xfId="0" applyBorder="1"/>
    <xf numFmtId="164" fontId="18" fillId="0" borderId="29" xfId="0" applyFont="1" applyBorder="1" applyAlignment="1">
      <alignment horizontal="right"/>
    </xf>
    <xf numFmtId="164" fontId="18" fillId="0" borderId="0" xfId="0" applyFont="1" applyAlignment="1">
      <alignment horizontal="right"/>
    </xf>
    <xf numFmtId="164" fontId="10" fillId="0" borderId="0" xfId="0" applyFont="1"/>
    <xf numFmtId="164" fontId="18" fillId="0" borderId="22" xfId="0" applyFont="1" applyBorder="1"/>
    <xf numFmtId="164" fontId="14" fillId="0" borderId="0" xfId="0" applyFont="1"/>
    <xf numFmtId="164" fontId="0" fillId="4" borderId="11" xfId="0" applyFill="1" applyBorder="1"/>
    <xf numFmtId="164" fontId="21" fillId="0" borderId="26" xfId="0" applyFont="1" applyBorder="1"/>
    <xf numFmtId="164" fontId="22" fillId="0" borderId="0" xfId="0" applyFont="1" applyAlignment="1">
      <alignment horizontal="right"/>
    </xf>
    <xf numFmtId="173" fontId="0" fillId="0" borderId="20" xfId="0" applyNumberFormat="1" applyBorder="1"/>
    <xf numFmtId="173" fontId="20" fillId="0" borderId="0" xfId="0" applyNumberFormat="1" applyFont="1"/>
    <xf numFmtId="173" fontId="4" fillId="0" borderId="21" xfId="0" applyNumberFormat="1" applyFont="1" applyBorder="1"/>
    <xf numFmtId="173" fontId="0" fillId="0" borderId="14" xfId="0" applyNumberFormat="1" applyBorder="1"/>
    <xf numFmtId="177" fontId="0" fillId="0" borderId="10" xfId="0" applyNumberFormat="1" applyBorder="1"/>
    <xf numFmtId="164" fontId="4" fillId="5" borderId="26" xfId="0" applyFont="1" applyFill="1" applyBorder="1"/>
    <xf numFmtId="164" fontId="19" fillId="0" borderId="0" xfId="0" applyFont="1" applyAlignment="1">
      <alignment horizontal="right"/>
    </xf>
    <xf numFmtId="164" fontId="0" fillId="0" borderId="21" xfId="0" applyBorder="1" applyAlignment="1">
      <alignment horizontal="right"/>
    </xf>
    <xf numFmtId="164" fontId="19" fillId="0" borderId="21" xfId="0" applyFont="1" applyBorder="1" applyAlignment="1">
      <alignment horizontal="right"/>
    </xf>
    <xf numFmtId="164" fontId="4" fillId="0" borderId="29" xfId="0" applyFont="1" applyBorder="1"/>
    <xf numFmtId="164" fontId="23" fillId="0" borderId="0" xfId="0" applyFont="1"/>
    <xf numFmtId="164" fontId="20" fillId="0" borderId="0" xfId="0" applyFont="1" applyAlignment="1">
      <alignment horizontal="right"/>
    </xf>
    <xf numFmtId="164" fontId="21" fillId="0" borderId="0" xfId="0" applyFont="1"/>
    <xf numFmtId="164" fontId="0" fillId="0" borderId="30" xfId="0" applyBorder="1"/>
    <xf numFmtId="177" fontId="0" fillId="0" borderId="29" xfId="0" applyNumberFormat="1" applyBorder="1"/>
    <xf numFmtId="164" fontId="23" fillId="0" borderId="0" xfId="0" applyFont="1" applyAlignment="1">
      <alignment horizontal="right"/>
    </xf>
    <xf numFmtId="164" fontId="24" fillId="0" borderId="0" xfId="0" applyFont="1"/>
    <xf numFmtId="165" fontId="15" fillId="0" borderId="0" xfId="0" applyNumberFormat="1" applyFont="1" applyAlignment="1">
      <alignment horizontal="center" vertical="center"/>
    </xf>
    <xf numFmtId="164" fontId="10" fillId="0" borderId="2" xfId="0" applyFont="1" applyBorder="1"/>
    <xf numFmtId="174" fontId="0" fillId="0" borderId="0" xfId="0" applyNumberFormat="1"/>
    <xf numFmtId="164" fontId="19" fillId="0" borderId="13" xfId="0" applyFont="1" applyBorder="1" applyAlignment="1">
      <alignment horizontal="center"/>
    </xf>
    <xf numFmtId="164" fontId="19" fillId="0" borderId="17" xfId="0" applyFont="1" applyBorder="1" applyAlignment="1">
      <alignment horizontal="center"/>
    </xf>
    <xf numFmtId="177" fontId="0" fillId="5" borderId="26" xfId="0" applyNumberFormat="1" applyFill="1" applyBorder="1"/>
    <xf numFmtId="164" fontId="13" fillId="5" borderId="0" xfId="0" applyFont="1" applyFill="1" applyAlignment="1">
      <alignment horizontal="right"/>
    </xf>
    <xf numFmtId="164" fontId="20" fillId="5" borderId="0" xfId="0" applyFont="1" applyFill="1"/>
    <xf numFmtId="164" fontId="12" fillId="5" borderId="0" xfId="0" applyFont="1" applyFill="1"/>
    <xf numFmtId="164" fontId="0" fillId="5" borderId="0" xfId="0" applyFill="1" applyAlignment="1">
      <alignment horizontal="right"/>
    </xf>
    <xf numFmtId="164" fontId="18" fillId="5" borderId="0" xfId="0" applyFont="1" applyFill="1"/>
    <xf numFmtId="164" fontId="0" fillId="12" borderId="26" xfId="0" applyFill="1" applyBorder="1"/>
    <xf numFmtId="164" fontId="12" fillId="5" borderId="26" xfId="0" applyFont="1" applyFill="1" applyBorder="1"/>
    <xf numFmtId="164" fontId="19" fillId="5" borderId="0" xfId="0" applyFont="1" applyFill="1" applyAlignment="1">
      <alignment horizontal="right"/>
    </xf>
    <xf numFmtId="164" fontId="0" fillId="0" borderId="12" xfId="0" applyBorder="1"/>
    <xf numFmtId="177" fontId="0" fillId="0" borderId="12" xfId="0" applyNumberFormat="1" applyBorder="1"/>
    <xf numFmtId="177" fontId="4" fillId="0" borderId="12" xfId="0" applyNumberFormat="1" applyFont="1" applyBorder="1"/>
    <xf numFmtId="164" fontId="4" fillId="0" borderId="31" xfId="0" applyFont="1" applyBorder="1" applyAlignment="1">
      <alignment horizontal="center"/>
    </xf>
    <xf numFmtId="164" fontId="0" fillId="0" borderId="31" xfId="0" applyBorder="1"/>
    <xf numFmtId="164" fontId="19" fillId="0" borderId="19" xfId="0" applyFont="1" applyBorder="1"/>
    <xf numFmtId="164" fontId="4" fillId="0" borderId="19" xfId="0" applyFont="1" applyBorder="1"/>
    <xf numFmtId="164" fontId="12" fillId="4" borderId="26" xfId="0" applyFont="1" applyFill="1" applyBorder="1"/>
    <xf numFmtId="164" fontId="4" fillId="0" borderId="11" xfId="0" applyFont="1" applyBorder="1"/>
    <xf numFmtId="164" fontId="0" fillId="0" borderId="18" xfId="0" applyBorder="1"/>
    <xf numFmtId="164" fontId="0" fillId="0" borderId="18" xfId="0" applyBorder="1" applyAlignment="1">
      <alignment horizontal="right"/>
    </xf>
    <xf numFmtId="0" fontId="12" fillId="0" borderId="0" xfId="0" applyNumberFormat="1" applyFont="1" applyAlignment="1">
      <alignment horizontal="right"/>
    </xf>
    <xf numFmtId="164" fontId="0" fillId="5" borderId="19" xfId="0" applyFill="1" applyBorder="1"/>
    <xf numFmtId="164" fontId="13" fillId="0" borderId="11" xfId="0" applyFont="1" applyBorder="1"/>
    <xf numFmtId="164" fontId="13" fillId="0" borderId="20" xfId="0" applyFont="1" applyBorder="1"/>
    <xf numFmtId="164" fontId="13" fillId="0" borderId="26" xfId="0" applyFont="1" applyBorder="1"/>
    <xf numFmtId="164" fontId="25" fillId="0" borderId="0" xfId="0" applyFont="1"/>
    <xf numFmtId="164" fontId="0" fillId="0" borderId="26" xfId="0" applyBorder="1" applyAlignment="1">
      <alignment horizontal="right"/>
    </xf>
    <xf numFmtId="164" fontId="13" fillId="0" borderId="29" xfId="0" applyFont="1" applyBorder="1" applyAlignment="1">
      <alignment horizontal="right"/>
    </xf>
    <xf numFmtId="164" fontId="13" fillId="0" borderId="11" xfId="0" applyFont="1" applyBorder="1" applyAlignment="1">
      <alignment horizontal="right"/>
    </xf>
    <xf numFmtId="164" fontId="0" fillId="13" borderId="22" xfId="0" applyFill="1" applyBorder="1"/>
    <xf numFmtId="164" fontId="4" fillId="13" borderId="22" xfId="0" applyFont="1" applyFill="1" applyBorder="1"/>
    <xf numFmtId="164" fontId="0" fillId="13" borderId="0" xfId="0" applyFill="1"/>
    <xf numFmtId="164" fontId="4" fillId="13" borderId="0" xfId="0" applyFont="1" applyFill="1"/>
    <xf numFmtId="164" fontId="0" fillId="13" borderId="11" xfId="0" applyFill="1" applyBorder="1"/>
    <xf numFmtId="164" fontId="4" fillId="13" borderId="11" xfId="0" applyFont="1" applyFill="1" applyBorder="1"/>
    <xf numFmtId="164" fontId="12" fillId="6" borderId="14" xfId="0" applyFont="1" applyFill="1" applyBorder="1"/>
    <xf numFmtId="178" fontId="0" fillId="0" borderId="0" xfId="0" applyNumberFormat="1"/>
    <xf numFmtId="164" fontId="12" fillId="6" borderId="20" xfId="0" applyFont="1" applyFill="1" applyBorder="1"/>
    <xf numFmtId="164" fontId="12" fillId="6" borderId="21" xfId="0" applyFont="1" applyFill="1" applyBorder="1"/>
    <xf numFmtId="164" fontId="4" fillId="4" borderId="14" xfId="0" applyFont="1" applyFill="1" applyBorder="1"/>
    <xf numFmtId="177" fontId="0" fillId="4" borderId="26" xfId="0" applyNumberFormat="1" applyFill="1" applyBorder="1"/>
    <xf numFmtId="164" fontId="13" fillId="5" borderId="26" xfId="0" applyFont="1" applyFill="1" applyBorder="1"/>
    <xf numFmtId="164" fontId="13" fillId="5" borderId="20" xfId="0" applyFont="1" applyFill="1" applyBorder="1"/>
    <xf numFmtId="164" fontId="12" fillId="0" borderId="10" xfId="0" applyFont="1" applyBorder="1" applyAlignment="1">
      <alignment horizontal="right"/>
    </xf>
    <xf numFmtId="164" fontId="26" fillId="0" borderId="0" xfId="0" applyFont="1" applyAlignment="1" applyProtection="1">
      <alignment horizontal="right"/>
      <protection locked="0"/>
    </xf>
    <xf numFmtId="164" fontId="26" fillId="0" borderId="0" xfId="0" applyFont="1"/>
    <xf numFmtId="164" fontId="27" fillId="0" borderId="0" xfId="0" applyFont="1"/>
    <xf numFmtId="164" fontId="4" fillId="0" borderId="32" xfId="0" applyFont="1" applyBorder="1" applyAlignment="1">
      <alignment horizontal="center"/>
    </xf>
    <xf numFmtId="164" fontId="0" fillId="0" borderId="11" xfId="0" applyBorder="1" applyAlignment="1">
      <alignment horizontal="right"/>
    </xf>
    <xf numFmtId="164" fontId="0" fillId="0" borderId="24" xfId="0" applyBorder="1"/>
    <xf numFmtId="179" fontId="7" fillId="0" borderId="0" xfId="0" applyNumberFormat="1" applyFont="1" applyAlignment="1">
      <alignment horizontal="left"/>
    </xf>
    <xf numFmtId="164" fontId="4" fillId="0" borderId="13" xfId="0" applyFont="1" applyBorder="1" applyAlignment="1">
      <alignment horizontal="left"/>
    </xf>
    <xf numFmtId="180" fontId="0" fillId="0" borderId="0" xfId="0" applyNumberFormat="1"/>
    <xf numFmtId="179" fontId="0" fillId="0" borderId="0" xfId="0" applyNumberFormat="1"/>
    <xf numFmtId="179" fontId="0" fillId="0" borderId="0" xfId="0" applyNumberFormat="1" applyAlignment="1">
      <alignment horizontal="center"/>
    </xf>
    <xf numFmtId="179" fontId="0" fillId="0" borderId="0" xfId="0" applyNumberFormat="1" applyAlignment="1">
      <alignment horizontal="left"/>
    </xf>
    <xf numFmtId="179" fontId="4" fillId="0" borderId="0" xfId="0" applyNumberFormat="1" applyFont="1" applyAlignment="1">
      <alignment horizontal="center"/>
    </xf>
    <xf numFmtId="179" fontId="7" fillId="0" borderId="0" xfId="0" applyNumberFormat="1" applyFont="1" applyAlignment="1">
      <alignment horizontal="center"/>
    </xf>
    <xf numFmtId="168" fontId="15" fillId="4" borderId="0" xfId="0" applyNumberFormat="1" applyFont="1" applyFill="1" applyAlignment="1">
      <alignment horizontal="center" vertical="center"/>
    </xf>
    <xf numFmtId="0" fontId="15" fillId="4" borderId="0" xfId="0" applyNumberFormat="1" applyFont="1" applyFill="1" applyAlignment="1">
      <alignment horizontal="center" vertical="center"/>
    </xf>
    <xf numFmtId="179" fontId="4" fillId="0" borderId="0" xfId="0" applyNumberFormat="1" applyFont="1" applyAlignment="1">
      <alignment horizontal="right"/>
    </xf>
    <xf numFmtId="179" fontId="0" fillId="0" borderId="0" xfId="0" applyNumberFormat="1" applyAlignment="1">
      <alignment horizontal="right"/>
    </xf>
    <xf numFmtId="179" fontId="4" fillId="0" borderId="33" xfId="0" applyNumberFormat="1" applyFont="1" applyBorder="1" applyAlignment="1">
      <alignment horizontal="center"/>
    </xf>
    <xf numFmtId="179" fontId="4" fillId="0" borderId="0" xfId="0" applyNumberFormat="1" applyFont="1"/>
    <xf numFmtId="179" fontId="4" fillId="4" borderId="14" xfId="0" applyNumberFormat="1" applyFont="1" applyFill="1" applyBorder="1" applyAlignment="1">
      <alignment horizontal="center"/>
    </xf>
    <xf numFmtId="179" fontId="4" fillId="0" borderId="15" xfId="0" applyNumberFormat="1" applyFont="1" applyBorder="1" applyAlignment="1">
      <alignment horizontal="right"/>
    </xf>
    <xf numFmtId="179" fontId="4" fillId="0" borderId="16" xfId="0" applyNumberFormat="1" applyFont="1" applyBorder="1" applyAlignment="1">
      <alignment horizontal="right"/>
    </xf>
    <xf numFmtId="179" fontId="4" fillId="0" borderId="17" xfId="0" applyNumberFormat="1" applyFont="1" applyBorder="1" applyAlignment="1">
      <alignment horizontal="right"/>
    </xf>
    <xf numFmtId="179" fontId="4" fillId="0" borderId="35" xfId="0" applyNumberFormat="1" applyFont="1" applyBorder="1" applyAlignment="1">
      <alignment horizontal="right"/>
    </xf>
    <xf numFmtId="179" fontId="4" fillId="0" borderId="5" xfId="0" applyNumberFormat="1" applyFont="1" applyBorder="1" applyAlignment="1">
      <alignment horizontal="right"/>
    </xf>
    <xf numFmtId="179" fontId="4" fillId="6" borderId="36" xfId="0" applyNumberFormat="1" applyFont="1" applyFill="1" applyBorder="1" applyAlignment="1">
      <alignment horizontal="center"/>
    </xf>
    <xf numFmtId="179" fontId="4" fillId="6" borderId="37" xfId="0" applyNumberFormat="1" applyFont="1" applyFill="1" applyBorder="1" applyAlignment="1">
      <alignment horizontal="center"/>
    </xf>
    <xf numFmtId="179" fontId="4" fillId="6" borderId="38" xfId="0" applyNumberFormat="1" applyFont="1" applyFill="1" applyBorder="1" applyAlignment="1">
      <alignment horizontal="center"/>
    </xf>
    <xf numFmtId="179" fontId="4" fillId="6" borderId="18" xfId="0" applyNumberFormat="1" applyFont="1" applyFill="1" applyBorder="1" applyAlignment="1">
      <alignment horizontal="center"/>
    </xf>
    <xf numFmtId="179" fontId="4" fillId="4" borderId="19" xfId="0" applyNumberFormat="1" applyFont="1" applyFill="1" applyBorder="1" applyAlignment="1">
      <alignment horizontal="center"/>
    </xf>
    <xf numFmtId="179" fontId="0" fillId="0" borderId="39" xfId="0" applyNumberFormat="1" applyBorder="1"/>
    <xf numFmtId="179" fontId="0" fillId="0" borderId="14" xfId="0" applyNumberFormat="1" applyBorder="1"/>
    <xf numFmtId="179" fontId="0" fillId="0" borderId="2" xfId="0" applyNumberFormat="1" applyBorder="1" applyAlignment="1">
      <alignment horizontal="right"/>
    </xf>
    <xf numFmtId="179" fontId="0" fillId="0" borderId="20" xfId="0" applyNumberFormat="1" applyBorder="1"/>
    <xf numFmtId="181" fontId="0" fillId="0" borderId="0" xfId="0" applyNumberFormat="1"/>
    <xf numFmtId="179" fontId="12" fillId="0" borderId="0" xfId="0" applyNumberFormat="1" applyFont="1"/>
    <xf numFmtId="179" fontId="13" fillId="0" borderId="0" xfId="0" applyNumberFormat="1" applyFont="1" applyAlignment="1">
      <alignment horizontal="right"/>
    </xf>
    <xf numFmtId="181" fontId="18" fillId="0" borderId="0" xfId="0" applyNumberFormat="1" applyFont="1"/>
    <xf numFmtId="164" fontId="26" fillId="0" borderId="0" xfId="0" applyFont="1" applyProtection="1">
      <protection locked="0"/>
    </xf>
    <xf numFmtId="179" fontId="18" fillId="0" borderId="0" xfId="0" applyNumberFormat="1" applyFont="1"/>
    <xf numFmtId="179" fontId="4" fillId="0" borderId="20" xfId="0" applyNumberFormat="1" applyFont="1" applyBorder="1"/>
    <xf numFmtId="179" fontId="0" fillId="0" borderId="10" xfId="0" applyNumberFormat="1" applyBorder="1" applyAlignment="1">
      <alignment horizontal="right"/>
    </xf>
    <xf numFmtId="179" fontId="0" fillId="0" borderId="10" xfId="0" applyNumberFormat="1" applyBorder="1"/>
    <xf numFmtId="179" fontId="0" fillId="0" borderId="10" xfId="0" applyNumberFormat="1" applyBorder="1" applyAlignment="1">
      <alignment horizontal="center"/>
    </xf>
    <xf numFmtId="179" fontId="0" fillId="0" borderId="28" xfId="0" applyNumberFormat="1" applyBorder="1"/>
    <xf numFmtId="179" fontId="0" fillId="0" borderId="29" xfId="0" applyNumberFormat="1" applyBorder="1"/>
    <xf numFmtId="168" fontId="28" fillId="0" borderId="0" xfId="0" applyNumberFormat="1" applyFont="1" applyAlignment="1">
      <alignment vertical="center"/>
    </xf>
    <xf numFmtId="168" fontId="29" fillId="0" borderId="0" xfId="0" applyNumberFormat="1" applyFont="1" applyAlignment="1">
      <alignment vertical="center"/>
    </xf>
    <xf numFmtId="182" fontId="29" fillId="0" borderId="0" xfId="0" applyNumberFormat="1" applyFont="1" applyAlignment="1">
      <alignment vertical="center"/>
    </xf>
    <xf numFmtId="168" fontId="30" fillId="0" borderId="0" xfId="0" applyNumberFormat="1" applyFont="1" applyAlignment="1">
      <alignment vertical="center"/>
    </xf>
    <xf numFmtId="182" fontId="32" fillId="0" borderId="0" xfId="0" applyNumberFormat="1" applyFont="1" applyAlignment="1">
      <alignment horizontal="left" vertical="center"/>
    </xf>
    <xf numFmtId="182" fontId="33" fillId="0" borderId="0" xfId="0" applyNumberFormat="1" applyFont="1" applyAlignment="1">
      <alignment horizontal="center" vertical="center"/>
    </xf>
    <xf numFmtId="168" fontId="34" fillId="0" borderId="0" xfId="0" applyNumberFormat="1" applyFont="1" applyAlignment="1">
      <alignment vertical="center"/>
    </xf>
    <xf numFmtId="168" fontId="35" fillId="0" borderId="0" xfId="0" applyNumberFormat="1" applyFont="1" applyAlignment="1">
      <alignment vertical="center"/>
    </xf>
    <xf numFmtId="182" fontId="37" fillId="0" borderId="0" xfId="0" applyNumberFormat="1" applyFont="1" applyAlignment="1">
      <alignment horizontal="left" vertical="center"/>
    </xf>
    <xf numFmtId="182" fontId="38" fillId="0" borderId="0" xfId="0" applyNumberFormat="1" applyFont="1" applyAlignment="1">
      <alignment horizontal="left" vertical="center"/>
    </xf>
    <xf numFmtId="182" fontId="39" fillId="0" borderId="0" xfId="0" applyNumberFormat="1" applyFont="1" applyAlignment="1">
      <alignment horizontal="right" vertical="center"/>
    </xf>
    <xf numFmtId="168" fontId="40" fillId="0" borderId="0" xfId="0" applyNumberFormat="1" applyFont="1" applyAlignment="1">
      <alignment horizontal="center" vertical="center"/>
    </xf>
    <xf numFmtId="168" fontId="43" fillId="0" borderId="0" xfId="0" applyNumberFormat="1" applyFont="1" applyAlignment="1">
      <alignment horizontal="center" vertical="center"/>
    </xf>
    <xf numFmtId="168" fontId="44" fillId="0" borderId="0" xfId="0" applyNumberFormat="1" applyFont="1" applyAlignment="1">
      <alignment vertical="center"/>
    </xf>
    <xf numFmtId="168" fontId="45" fillId="0" borderId="0" xfId="0" applyNumberFormat="1" applyFont="1" applyAlignment="1">
      <alignment vertical="center"/>
    </xf>
    <xf numFmtId="168" fontId="46" fillId="0" borderId="0" xfId="0" applyNumberFormat="1" applyFont="1" applyAlignment="1">
      <alignment horizontal="center" vertical="center"/>
    </xf>
    <xf numFmtId="164" fontId="48" fillId="0" borderId="46" xfId="0" applyFont="1" applyBorder="1" applyAlignment="1">
      <alignment vertical="center"/>
    </xf>
    <xf numFmtId="164" fontId="49" fillId="0" borderId="47" xfId="0" applyFont="1" applyBorder="1" applyAlignment="1">
      <alignment horizontal="center" vertical="center"/>
    </xf>
    <xf numFmtId="164" fontId="49" fillId="0" borderId="48" xfId="0" applyFont="1" applyBorder="1" applyAlignment="1">
      <alignment horizontal="center" vertical="center"/>
    </xf>
    <xf numFmtId="168" fontId="48" fillId="0" borderId="0" xfId="0" applyNumberFormat="1" applyFont="1" applyAlignment="1">
      <alignment vertical="center"/>
    </xf>
    <xf numFmtId="168" fontId="46" fillId="0" borderId="0" xfId="0" applyNumberFormat="1" applyFont="1" applyAlignment="1">
      <alignment vertical="center"/>
    </xf>
    <xf numFmtId="164" fontId="51" fillId="0" borderId="46" xfId="0" applyFont="1" applyBorder="1" applyAlignment="1">
      <alignment vertical="center"/>
    </xf>
    <xf numFmtId="164" fontId="51" fillId="0" borderId="47" xfId="0" applyFont="1" applyBorder="1" applyAlignment="1">
      <alignment vertical="center"/>
    </xf>
    <xf numFmtId="164" fontId="51" fillId="0" borderId="48" xfId="0" applyFont="1" applyBorder="1" applyAlignment="1">
      <alignment vertical="center"/>
    </xf>
    <xf numFmtId="168" fontId="49" fillId="0" borderId="0" xfId="0" applyNumberFormat="1" applyFont="1" applyAlignment="1">
      <alignment vertical="center"/>
    </xf>
    <xf numFmtId="168" fontId="52" fillId="0" borderId="0" xfId="0" applyNumberFormat="1" applyFont="1" applyAlignment="1">
      <alignment vertical="center"/>
    </xf>
    <xf numFmtId="168" fontId="53" fillId="0" borderId="49" xfId="0" applyNumberFormat="1" applyFont="1" applyBorder="1" applyAlignment="1">
      <alignment vertical="center"/>
    </xf>
    <xf numFmtId="168" fontId="53" fillId="0" borderId="0" xfId="0" applyNumberFormat="1" applyFont="1" applyAlignment="1">
      <alignment vertical="center"/>
    </xf>
    <xf numFmtId="168" fontId="53" fillId="0" borderId="48" xfId="0" applyNumberFormat="1" applyFont="1" applyBorder="1" applyAlignment="1">
      <alignment vertical="center"/>
    </xf>
    <xf numFmtId="164" fontId="53" fillId="0" borderId="50" xfId="0" applyFont="1" applyBorder="1" applyAlignment="1">
      <alignment vertical="center"/>
    </xf>
    <xf numFmtId="164" fontId="53" fillId="0" borderId="51" xfId="0" applyFont="1" applyBorder="1" applyAlignment="1">
      <alignment vertical="center"/>
    </xf>
    <xf numFmtId="164" fontId="53" fillId="0" borderId="52" xfId="0" applyFont="1" applyBorder="1" applyAlignment="1">
      <alignment vertical="center"/>
    </xf>
    <xf numFmtId="168" fontId="54" fillId="0" borderId="0" xfId="0" applyNumberFormat="1" applyFont="1" applyAlignment="1">
      <alignment vertical="center"/>
    </xf>
    <xf numFmtId="164" fontId="53" fillId="0" borderId="53" xfId="0" applyFont="1" applyBorder="1" applyAlignment="1">
      <alignment vertical="center"/>
    </xf>
    <xf numFmtId="164" fontId="53" fillId="0" borderId="54" xfId="0" applyFont="1" applyBorder="1" applyAlignment="1">
      <alignment vertical="center"/>
    </xf>
    <xf numFmtId="168" fontId="55" fillId="0" borderId="0" xfId="0" applyNumberFormat="1" applyFont="1" applyAlignment="1">
      <alignment vertical="center"/>
    </xf>
    <xf numFmtId="168" fontId="56" fillId="0" borderId="49" xfId="0" applyNumberFormat="1" applyFont="1" applyBorder="1" applyAlignment="1">
      <alignment vertical="center"/>
    </xf>
    <xf numFmtId="168" fontId="56" fillId="0" borderId="0" xfId="0" applyNumberFormat="1" applyFont="1" applyAlignment="1">
      <alignment vertical="center"/>
    </xf>
    <xf numFmtId="168" fontId="56" fillId="0" borderId="48" xfId="0" applyNumberFormat="1" applyFont="1" applyBorder="1" applyAlignment="1">
      <alignment vertical="center"/>
    </xf>
    <xf numFmtId="164" fontId="57" fillId="0" borderId="42" xfId="0" applyFont="1" applyBorder="1" applyAlignment="1">
      <alignment vertical="center"/>
    </xf>
    <xf numFmtId="164" fontId="57" fillId="0" borderId="43" xfId="0" applyFont="1" applyBorder="1" applyAlignment="1">
      <alignment vertical="center"/>
    </xf>
    <xf numFmtId="164" fontId="57" fillId="0" borderId="44" xfId="0" applyFont="1" applyBorder="1" applyAlignment="1">
      <alignment vertical="center"/>
    </xf>
    <xf numFmtId="168" fontId="58" fillId="0" borderId="0" xfId="0" applyNumberFormat="1" applyFont="1" applyAlignment="1">
      <alignment vertical="center"/>
    </xf>
    <xf numFmtId="168" fontId="52" fillId="0" borderId="49" xfId="0" applyNumberFormat="1" applyFont="1" applyBorder="1" applyAlignment="1">
      <alignment vertical="center"/>
    </xf>
    <xf numFmtId="168" fontId="52" fillId="0" borderId="48" xfId="0" applyNumberFormat="1" applyFont="1" applyBorder="1" applyAlignment="1">
      <alignment vertical="center"/>
    </xf>
    <xf numFmtId="164" fontId="53" fillId="0" borderId="55" xfId="0" applyFont="1" applyBorder="1" applyAlignment="1">
      <alignment vertical="center"/>
    </xf>
    <xf numFmtId="164" fontId="53" fillId="0" borderId="56" xfId="0" applyFont="1" applyBorder="1" applyAlignment="1">
      <alignment vertical="center"/>
    </xf>
    <xf numFmtId="168" fontId="59" fillId="0" borderId="0" xfId="0" applyNumberFormat="1" applyFont="1" applyAlignment="1">
      <alignment vertical="center"/>
    </xf>
    <xf numFmtId="164" fontId="61" fillId="0" borderId="46" xfId="0" applyFont="1" applyBorder="1" applyAlignment="1">
      <alignment vertical="center"/>
    </xf>
    <xf numFmtId="164" fontId="61" fillId="0" borderId="47" xfId="0" applyFont="1" applyBorder="1" applyAlignment="1">
      <alignment vertical="center"/>
    </xf>
    <xf numFmtId="164" fontId="61" fillId="0" borderId="48" xfId="0" applyFont="1" applyBorder="1" applyAlignment="1">
      <alignment vertical="center"/>
    </xf>
    <xf numFmtId="164" fontId="53" fillId="0" borderId="57" xfId="0" applyFont="1" applyBorder="1" applyAlignment="1">
      <alignment vertical="center"/>
    </xf>
    <xf numFmtId="164" fontId="53" fillId="0" borderId="58" xfId="0" applyFont="1" applyBorder="1" applyAlignment="1">
      <alignment vertical="center"/>
    </xf>
    <xf numFmtId="164" fontId="62" fillId="0" borderId="50" xfId="0" applyFont="1" applyBorder="1" applyAlignment="1">
      <alignment vertical="center"/>
    </xf>
    <xf numFmtId="164" fontId="62" fillId="0" borderId="51" xfId="0" applyFont="1" applyBorder="1" applyAlignment="1">
      <alignment vertical="center"/>
    </xf>
    <xf numFmtId="164" fontId="62" fillId="0" borderId="52" xfId="0" applyFont="1" applyBorder="1" applyAlignment="1">
      <alignment vertical="center"/>
    </xf>
    <xf numFmtId="164" fontId="56" fillId="0" borderId="55" xfId="0" applyFont="1" applyBorder="1" applyAlignment="1">
      <alignment vertical="center"/>
    </xf>
    <xf numFmtId="164" fontId="56" fillId="0" borderId="56" xfId="0" applyFont="1" applyBorder="1" applyAlignment="1">
      <alignment vertical="center"/>
    </xf>
    <xf numFmtId="164" fontId="56" fillId="0" borderId="54" xfId="0" applyFont="1" applyBorder="1" applyAlignment="1">
      <alignment vertical="center"/>
    </xf>
    <xf numFmtId="164" fontId="62" fillId="0" borderId="42" xfId="0" applyFont="1" applyBorder="1" applyAlignment="1">
      <alignment vertical="center"/>
    </xf>
    <xf numFmtId="164" fontId="62" fillId="0" borderId="43" xfId="0" applyFont="1" applyBorder="1" applyAlignment="1">
      <alignment vertical="center"/>
    </xf>
    <xf numFmtId="164" fontId="62" fillId="0" borderId="44" xfId="0" applyFont="1" applyBorder="1" applyAlignment="1">
      <alignment vertical="center"/>
    </xf>
    <xf numFmtId="168" fontId="56" fillId="0" borderId="59" xfId="0" applyNumberFormat="1" applyFont="1" applyBorder="1" applyAlignment="1">
      <alignment vertical="center"/>
    </xf>
    <xf numFmtId="168" fontId="56" fillId="0" borderId="40" xfId="0" applyNumberFormat="1" applyFont="1" applyBorder="1" applyAlignment="1">
      <alignment vertical="center"/>
    </xf>
    <xf numFmtId="168" fontId="56" fillId="0" borderId="60" xfId="0" applyNumberFormat="1" applyFont="1" applyBorder="1" applyAlignment="1">
      <alignment vertical="center"/>
    </xf>
    <xf numFmtId="164" fontId="57" fillId="0" borderId="61" xfId="0" applyFont="1" applyBorder="1" applyAlignment="1">
      <alignment vertical="center"/>
    </xf>
    <xf numFmtId="164" fontId="57" fillId="0" borderId="62" xfId="0" applyFont="1" applyBorder="1" applyAlignment="1">
      <alignment vertical="center"/>
    </xf>
    <xf numFmtId="164" fontId="57" fillId="0" borderId="60" xfId="0" applyFont="1" applyBorder="1" applyAlignment="1">
      <alignment vertical="center"/>
    </xf>
    <xf numFmtId="168" fontId="21" fillId="0" borderId="0" xfId="0" applyNumberFormat="1" applyFont="1" applyAlignment="1">
      <alignment vertical="center"/>
    </xf>
    <xf numFmtId="168" fontId="63" fillId="0" borderId="0" xfId="0" applyNumberFormat="1" applyFont="1" applyAlignment="1">
      <alignment vertical="center"/>
    </xf>
    <xf numFmtId="164" fontId="64" fillId="0" borderId="0" xfId="0" applyFont="1" applyAlignment="1">
      <alignment vertical="center"/>
    </xf>
    <xf numFmtId="168" fontId="65" fillId="0" borderId="0" xfId="0" applyNumberFormat="1" applyFont="1" applyAlignment="1">
      <alignment vertical="center"/>
    </xf>
    <xf numFmtId="168" fontId="66" fillId="0" borderId="0" xfId="0" applyNumberFormat="1" applyFont="1" applyAlignment="1">
      <alignment vertical="center"/>
    </xf>
    <xf numFmtId="168" fontId="67" fillId="0" borderId="0" xfId="0" applyNumberFormat="1" applyFont="1" applyAlignment="1">
      <alignment vertical="center"/>
    </xf>
    <xf numFmtId="168" fontId="67" fillId="0" borderId="0" xfId="0" applyNumberFormat="1" applyFont="1" applyAlignment="1">
      <alignment horizontal="center" vertical="center"/>
    </xf>
    <xf numFmtId="168" fontId="68" fillId="0" borderId="0" xfId="0" applyNumberFormat="1" applyFont="1" applyAlignment="1">
      <alignment vertical="center"/>
    </xf>
    <xf numFmtId="164" fontId="68" fillId="0" borderId="0" xfId="0" applyFont="1" applyAlignment="1">
      <alignment vertical="center"/>
    </xf>
    <xf numFmtId="168" fontId="69" fillId="0" borderId="0" xfId="0" applyNumberFormat="1" applyFont="1" applyAlignment="1">
      <alignment vertical="center"/>
    </xf>
    <xf numFmtId="168" fontId="70" fillId="0" borderId="0" xfId="0" applyNumberFormat="1" applyFont="1" applyAlignment="1">
      <alignment vertical="center"/>
    </xf>
    <xf numFmtId="164" fontId="32" fillId="0" borderId="0" xfId="0" applyFont="1" applyAlignment="1">
      <alignment horizontal="left" vertical="center"/>
    </xf>
    <xf numFmtId="164" fontId="33" fillId="0" borderId="0" xfId="0" applyFont="1" applyAlignment="1">
      <alignment horizontal="center" vertical="center"/>
    </xf>
    <xf numFmtId="164" fontId="37" fillId="0" borderId="0" xfId="0" applyFont="1" applyAlignment="1">
      <alignment horizontal="left" vertical="center"/>
    </xf>
    <xf numFmtId="164" fontId="38" fillId="0" borderId="0" xfId="0" applyFont="1" applyAlignment="1">
      <alignment horizontal="left" vertical="center"/>
    </xf>
    <xf numFmtId="164" fontId="39" fillId="0" borderId="0" xfId="0" applyFont="1" applyAlignment="1">
      <alignment horizontal="right" vertical="center"/>
    </xf>
    <xf numFmtId="168" fontId="72" fillId="0" borderId="0" xfId="0" applyNumberFormat="1" applyFont="1" applyAlignment="1">
      <alignment vertical="center"/>
    </xf>
    <xf numFmtId="168" fontId="73" fillId="0" borderId="0" xfId="0" applyNumberFormat="1" applyFont="1" applyAlignment="1">
      <alignment vertical="center"/>
    </xf>
    <xf numFmtId="164" fontId="51" fillId="0" borderId="47" xfId="0" applyFont="1" applyBorder="1" applyAlignment="1">
      <alignment horizontal="center" vertical="center"/>
    </xf>
    <xf numFmtId="164" fontId="51" fillId="0" borderId="48" xfId="0" applyFont="1" applyBorder="1" applyAlignment="1">
      <alignment horizontal="center" vertical="center"/>
    </xf>
    <xf numFmtId="164" fontId="53" fillId="4" borderId="50" xfId="0" applyFont="1" applyFill="1" applyBorder="1" applyAlignment="1">
      <alignment vertical="center"/>
    </xf>
    <xf numFmtId="164" fontId="53" fillId="0" borderId="63" xfId="0" applyFont="1" applyBorder="1" applyAlignment="1">
      <alignment vertical="center"/>
    </xf>
    <xf numFmtId="164" fontId="53" fillId="0" borderId="64" xfId="0" applyFont="1" applyBorder="1" applyAlignment="1">
      <alignment vertical="center"/>
    </xf>
    <xf numFmtId="164" fontId="57" fillId="0" borderId="50" xfId="0" applyFont="1" applyBorder="1" applyAlignment="1">
      <alignment vertical="center"/>
    </xf>
    <xf numFmtId="164" fontId="57" fillId="0" borderId="51" xfId="0" applyFont="1" applyBorder="1" applyAlignment="1">
      <alignment vertical="center"/>
    </xf>
    <xf numFmtId="164" fontId="57" fillId="0" borderId="52" xfId="0" applyFont="1" applyBorder="1" applyAlignment="1">
      <alignment vertical="center"/>
    </xf>
    <xf numFmtId="168" fontId="74" fillId="0" borderId="0" xfId="0" applyNumberFormat="1" applyFont="1" applyAlignment="1">
      <alignment vertical="center"/>
    </xf>
    <xf numFmtId="168" fontId="75" fillId="0" borderId="49" xfId="0" applyNumberFormat="1" applyFont="1" applyBorder="1" applyAlignment="1">
      <alignment vertical="center"/>
    </xf>
    <xf numFmtId="168" fontId="75" fillId="0" borderId="0" xfId="0" applyNumberFormat="1" applyFont="1" applyAlignment="1">
      <alignment vertical="center"/>
    </xf>
    <xf numFmtId="168" fontId="76" fillId="0" borderId="48" xfId="0" applyNumberFormat="1" applyFont="1" applyBorder="1" applyAlignment="1">
      <alignment vertical="center"/>
    </xf>
    <xf numFmtId="164" fontId="76" fillId="0" borderId="55" xfId="0" applyFont="1" applyBorder="1" applyAlignment="1">
      <alignment vertical="center"/>
    </xf>
    <xf numFmtId="164" fontId="76" fillId="0" borderId="56" xfId="0" applyFont="1" applyBorder="1" applyAlignment="1">
      <alignment vertical="center"/>
    </xf>
    <xf numFmtId="164" fontId="76" fillId="0" borderId="54" xfId="0" applyFont="1" applyBorder="1" applyAlignment="1">
      <alignment vertical="center"/>
    </xf>
    <xf numFmtId="168" fontId="77" fillId="0" borderId="0" xfId="0" applyNumberFormat="1" applyFont="1" applyAlignment="1">
      <alignment vertical="center"/>
    </xf>
    <xf numFmtId="182" fontId="64" fillId="0" borderId="0" xfId="0" applyNumberFormat="1" applyFont="1" applyAlignment="1">
      <alignment vertical="center"/>
    </xf>
    <xf numFmtId="168" fontId="78" fillId="0" borderId="0" xfId="0" applyNumberFormat="1" applyFont="1" applyAlignment="1">
      <alignment vertical="center"/>
    </xf>
    <xf numFmtId="173" fontId="79" fillId="0" borderId="0" xfId="0" applyNumberFormat="1" applyFont="1" applyAlignment="1">
      <alignment vertical="center"/>
    </xf>
    <xf numFmtId="168" fontId="29" fillId="0" borderId="0" xfId="0" applyNumberFormat="1" applyFont="1"/>
    <xf numFmtId="182" fontId="29" fillId="0" borderId="0" xfId="0" applyNumberFormat="1" applyFont="1"/>
    <xf numFmtId="168" fontId="80" fillId="4" borderId="0" xfId="0" applyNumberFormat="1" applyFont="1" applyFill="1" applyAlignment="1">
      <alignment horizontal="center"/>
    </xf>
    <xf numFmtId="0" fontId="80" fillId="4" borderId="0" xfId="0" applyNumberFormat="1" applyFont="1" applyFill="1" applyAlignment="1">
      <alignment horizontal="center"/>
    </xf>
    <xf numFmtId="168" fontId="81" fillId="0" borderId="0" xfId="0" applyNumberFormat="1" applyFont="1" applyAlignment="1">
      <alignment vertical="center"/>
    </xf>
    <xf numFmtId="182" fontId="83" fillId="0" borderId="0" xfId="0" applyNumberFormat="1" applyFont="1" applyAlignment="1">
      <alignment horizontal="center" vertical="center"/>
    </xf>
    <xf numFmtId="168" fontId="84" fillId="0" borderId="0" xfId="0" applyNumberFormat="1" applyFont="1" applyAlignment="1">
      <alignment vertical="center"/>
    </xf>
    <xf numFmtId="168" fontId="85" fillId="0" borderId="0" xfId="0" applyNumberFormat="1" applyFont="1"/>
    <xf numFmtId="182" fontId="85" fillId="0" borderId="0" xfId="0" applyNumberFormat="1" applyFont="1"/>
    <xf numFmtId="182" fontId="86" fillId="0" borderId="0" xfId="0" applyNumberFormat="1" applyFont="1" applyAlignment="1">
      <alignment horizontal="right"/>
    </xf>
    <xf numFmtId="168" fontId="43" fillId="0" borderId="0" xfId="0" applyNumberFormat="1" applyFont="1" applyAlignment="1">
      <alignment horizontal="center"/>
    </xf>
    <xf numFmtId="168" fontId="85" fillId="0" borderId="0" xfId="0" applyNumberFormat="1" applyFont="1" applyAlignment="1">
      <alignment vertical="center"/>
    </xf>
    <xf numFmtId="168" fontId="85" fillId="5" borderId="5" xfId="0" applyNumberFormat="1" applyFont="1" applyFill="1" applyBorder="1" applyAlignment="1">
      <alignment vertical="center"/>
    </xf>
    <xf numFmtId="168" fontId="85" fillId="5" borderId="0" xfId="0" applyNumberFormat="1" applyFont="1" applyFill="1" applyAlignment="1">
      <alignment vertical="center"/>
    </xf>
    <xf numFmtId="164" fontId="88" fillId="5" borderId="4" xfId="0" applyFont="1" applyFill="1" applyBorder="1" applyAlignment="1">
      <alignment vertical="center"/>
    </xf>
    <xf numFmtId="164" fontId="69" fillId="5" borderId="4" xfId="0" applyFont="1" applyFill="1" applyBorder="1" applyAlignment="1">
      <alignment horizontal="center" vertical="center"/>
    </xf>
    <xf numFmtId="164" fontId="85" fillId="0" borderId="4" xfId="0" applyFont="1" applyBorder="1" applyAlignment="1">
      <alignment vertical="center"/>
    </xf>
    <xf numFmtId="164" fontId="70" fillId="0" borderId="4" xfId="0" applyFont="1" applyBorder="1" applyAlignment="1">
      <alignment horizontal="center" vertical="center"/>
    </xf>
    <xf numFmtId="168" fontId="90" fillId="5" borderId="5" xfId="0" applyNumberFormat="1" applyFont="1" applyFill="1" applyBorder="1" applyAlignment="1">
      <alignment horizontal="left" vertical="center"/>
    </xf>
    <xf numFmtId="168" fontId="90" fillId="5" borderId="0" xfId="0" applyNumberFormat="1" applyFont="1" applyFill="1" applyAlignment="1">
      <alignment horizontal="center" vertical="center"/>
    </xf>
    <xf numFmtId="164" fontId="55" fillId="0" borderId="4" xfId="0" applyFont="1" applyBorder="1" applyAlignment="1">
      <alignment vertical="center"/>
    </xf>
    <xf numFmtId="168" fontId="53" fillId="5" borderId="5" xfId="0" applyNumberFormat="1" applyFont="1" applyFill="1" applyBorder="1" applyAlignment="1">
      <alignment vertical="center"/>
    </xf>
    <xf numFmtId="168" fontId="53" fillId="5" borderId="0" xfId="0" applyNumberFormat="1" applyFont="1" applyFill="1" applyAlignment="1">
      <alignment vertical="center"/>
    </xf>
    <xf numFmtId="164" fontId="53" fillId="0" borderId="65" xfId="0" applyFont="1" applyBorder="1" applyAlignment="1">
      <alignment vertical="center"/>
    </xf>
    <xf numFmtId="164" fontId="91" fillId="0" borderId="65" xfId="0" applyFont="1" applyBorder="1" applyAlignment="1">
      <alignment vertical="center"/>
    </xf>
    <xf numFmtId="164" fontId="53" fillId="6" borderId="65" xfId="0" applyFont="1" applyFill="1" applyBorder="1" applyAlignment="1">
      <alignment vertical="center"/>
    </xf>
    <xf numFmtId="164" fontId="91" fillId="0" borderId="66" xfId="0" applyFont="1" applyBorder="1" applyAlignment="1">
      <alignment vertical="center"/>
    </xf>
    <xf numFmtId="164" fontId="52" fillId="0" borderId="67" xfId="0" applyFont="1" applyBorder="1" applyAlignment="1">
      <alignment vertical="center"/>
    </xf>
    <xf numFmtId="164" fontId="91" fillId="0" borderId="67" xfId="0" applyFont="1" applyBorder="1" applyAlignment="1">
      <alignment vertical="center"/>
    </xf>
    <xf numFmtId="168" fontId="56" fillId="5" borderId="5" xfId="0" applyNumberFormat="1" applyFont="1" applyFill="1" applyBorder="1" applyAlignment="1">
      <alignment vertical="center"/>
    </xf>
    <xf numFmtId="168" fontId="56" fillId="5" borderId="0" xfId="0" applyNumberFormat="1" applyFont="1" applyFill="1" applyAlignment="1">
      <alignment horizontal="right" vertical="center"/>
    </xf>
    <xf numFmtId="164" fontId="92" fillId="0" borderId="68" xfId="0" applyFont="1" applyBorder="1" applyAlignment="1">
      <alignment vertical="center"/>
    </xf>
    <xf numFmtId="164" fontId="93" fillId="0" borderId="68" xfId="0" applyFont="1" applyBorder="1" applyAlignment="1">
      <alignment vertical="center"/>
    </xf>
    <xf numFmtId="164" fontId="94" fillId="0" borderId="4" xfId="0" applyFont="1" applyBorder="1" applyAlignment="1">
      <alignment vertical="center"/>
    </xf>
    <xf numFmtId="164" fontId="93" fillId="0" borderId="4" xfId="0" applyFont="1" applyBorder="1" applyAlignment="1">
      <alignment vertical="center"/>
    </xf>
    <xf numFmtId="164" fontId="95" fillId="0" borderId="4" xfId="0" applyFont="1" applyBorder="1" applyAlignment="1">
      <alignment vertical="center"/>
    </xf>
    <xf numFmtId="164" fontId="91" fillId="0" borderId="69" xfId="0" applyFont="1" applyBorder="1" applyAlignment="1">
      <alignment vertical="center"/>
    </xf>
    <xf numFmtId="164" fontId="52" fillId="0" borderId="69" xfId="0" applyFont="1" applyBorder="1" applyAlignment="1">
      <alignment vertical="center"/>
    </xf>
    <xf numFmtId="164" fontId="53" fillId="0" borderId="66" xfId="0" applyFont="1" applyBorder="1" applyAlignment="1">
      <alignment vertical="center"/>
    </xf>
    <xf numFmtId="164" fontId="92" fillId="0" borderId="70" xfId="0" applyFont="1" applyBorder="1" applyAlignment="1">
      <alignment vertical="center"/>
    </xf>
    <xf numFmtId="168" fontId="56" fillId="5" borderId="7" xfId="0" applyNumberFormat="1" applyFont="1" applyFill="1" applyBorder="1" applyAlignment="1">
      <alignment vertical="center"/>
    </xf>
    <xf numFmtId="168" fontId="56" fillId="5" borderId="8" xfId="0" applyNumberFormat="1" applyFont="1" applyFill="1" applyBorder="1" applyAlignment="1">
      <alignment horizontal="right" vertical="center"/>
    </xf>
    <xf numFmtId="164" fontId="92" fillId="0" borderId="71" xfId="0" applyFont="1" applyBorder="1" applyAlignment="1">
      <alignment vertical="center"/>
    </xf>
    <xf numFmtId="164" fontId="93" fillId="0" borderId="71" xfId="0" applyFont="1" applyBorder="1" applyAlignment="1">
      <alignment vertical="center"/>
    </xf>
    <xf numFmtId="164" fontId="58" fillId="0" borderId="0" xfId="0" applyFont="1" applyAlignment="1">
      <alignment vertical="center"/>
    </xf>
    <xf numFmtId="164" fontId="68" fillId="0" borderId="4" xfId="0" applyFont="1" applyBorder="1" applyAlignment="1">
      <alignment vertical="center"/>
    </xf>
    <xf numFmtId="168" fontId="90" fillId="5" borderId="5" xfId="0" applyNumberFormat="1" applyFont="1" applyFill="1" applyBorder="1" applyAlignment="1">
      <alignment vertical="center"/>
    </xf>
    <xf numFmtId="164" fontId="52" fillId="0" borderId="4" xfId="0" applyFont="1" applyBorder="1" applyAlignment="1">
      <alignment vertical="center"/>
    </xf>
    <xf numFmtId="164" fontId="91" fillId="0" borderId="4" xfId="0" applyFont="1" applyBorder="1" applyAlignment="1">
      <alignment vertical="center"/>
    </xf>
    <xf numFmtId="164" fontId="93" fillId="0" borderId="70" xfId="0" applyFont="1" applyBorder="1" applyAlignment="1">
      <alignment vertical="center"/>
    </xf>
    <xf numFmtId="168" fontId="54" fillId="0" borderId="0" xfId="0" applyNumberFormat="1" applyFont="1"/>
    <xf numFmtId="168" fontId="90" fillId="5" borderId="5" xfId="0" applyNumberFormat="1" applyFont="1" applyFill="1" applyBorder="1" applyAlignment="1">
      <alignment horizontal="left"/>
    </xf>
    <xf numFmtId="168" fontId="97" fillId="5" borderId="0" xfId="0" applyNumberFormat="1" applyFont="1" applyFill="1" applyAlignment="1">
      <alignment horizontal="center"/>
    </xf>
    <xf numFmtId="164" fontId="52" fillId="0" borderId="4" xfId="0" applyFont="1" applyBorder="1"/>
    <xf numFmtId="164" fontId="91" fillId="0" borderId="4" xfId="0" applyFont="1" applyBorder="1"/>
    <xf numFmtId="168" fontId="53" fillId="0" borderId="0" xfId="0" applyNumberFormat="1" applyFont="1"/>
    <xf numFmtId="164" fontId="91" fillId="0" borderId="68" xfId="0" applyFont="1" applyBorder="1" applyAlignment="1">
      <alignment vertical="center"/>
    </xf>
    <xf numFmtId="164" fontId="98" fillId="0" borderId="70" xfId="0" applyFont="1" applyBorder="1" applyAlignment="1">
      <alignment vertical="center"/>
    </xf>
    <xf numFmtId="164" fontId="99" fillId="0" borderId="70" xfId="0" applyFont="1" applyBorder="1" applyAlignment="1">
      <alignment vertical="center"/>
    </xf>
    <xf numFmtId="164" fontId="54" fillId="0" borderId="0" xfId="0" applyFont="1" applyAlignment="1">
      <alignment vertical="center"/>
    </xf>
    <xf numFmtId="166" fontId="70" fillId="0" borderId="0" xfId="0" applyNumberFormat="1" applyFont="1" applyAlignment="1">
      <alignment vertical="center"/>
    </xf>
    <xf numFmtId="168" fontId="97" fillId="5" borderId="0" xfId="0" applyNumberFormat="1" applyFont="1" applyFill="1" applyAlignment="1">
      <alignment horizontal="center" vertical="center"/>
    </xf>
    <xf numFmtId="164" fontId="52" fillId="0" borderId="68" xfId="0" applyFont="1" applyBorder="1" applyAlignment="1">
      <alignment vertical="center"/>
    </xf>
    <xf numFmtId="168" fontId="100" fillId="0" borderId="0" xfId="0" applyNumberFormat="1" applyFont="1"/>
    <xf numFmtId="182" fontId="28" fillId="0" borderId="0" xfId="0" applyNumberFormat="1" applyFont="1"/>
    <xf numFmtId="182" fontId="91" fillId="0" borderId="0" xfId="0" applyNumberFormat="1" applyFont="1"/>
    <xf numFmtId="182" fontId="100" fillId="0" borderId="0" xfId="0" applyNumberFormat="1" applyFont="1"/>
    <xf numFmtId="168" fontId="29" fillId="0" borderId="0" xfId="0" applyNumberFormat="1" applyFont="1" applyAlignment="1">
      <alignment horizontal="center"/>
    </xf>
    <xf numFmtId="168" fontId="34" fillId="0" borderId="0" xfId="0" applyNumberFormat="1" applyFont="1" applyAlignment="1">
      <alignment horizontal="center" vertical="center"/>
    </xf>
    <xf numFmtId="182" fontId="101" fillId="0" borderId="0" xfId="0" applyNumberFormat="1" applyFont="1" applyAlignment="1">
      <alignment horizontal="center" vertical="center"/>
    </xf>
    <xf numFmtId="168" fontId="85" fillId="0" borderId="0" xfId="0" applyNumberFormat="1" applyFont="1" applyAlignment="1">
      <alignment horizontal="center"/>
    </xf>
    <xf numFmtId="168" fontId="49" fillId="0" borderId="6" xfId="0" applyNumberFormat="1" applyFont="1" applyBorder="1" applyAlignment="1">
      <alignment horizontal="center" vertical="center"/>
    </xf>
    <xf numFmtId="182" fontId="87" fillId="14" borderId="33" xfId="0" applyNumberFormat="1" applyFont="1" applyFill="1" applyBorder="1" applyAlignment="1">
      <alignment horizontal="center"/>
    </xf>
    <xf numFmtId="168" fontId="49" fillId="0" borderId="0" xfId="0" applyNumberFormat="1" applyFont="1" applyAlignment="1">
      <alignment horizontal="center" vertical="center"/>
    </xf>
    <xf numFmtId="182" fontId="87" fillId="14" borderId="35" xfId="0" applyNumberFormat="1" applyFont="1" applyFill="1" applyBorder="1" applyAlignment="1">
      <alignment horizontal="center" vertical="center"/>
    </xf>
    <xf numFmtId="168" fontId="85" fillId="0" borderId="0" xfId="0" applyNumberFormat="1" applyFont="1" applyAlignment="1">
      <alignment horizontal="center" vertical="center"/>
    </xf>
    <xf numFmtId="168" fontId="85" fillId="5" borderId="1" xfId="0" applyNumberFormat="1" applyFont="1" applyFill="1" applyBorder="1" applyAlignment="1">
      <alignment vertical="center"/>
    </xf>
    <xf numFmtId="168" fontId="85" fillId="5" borderId="3" xfId="0" applyNumberFormat="1" applyFont="1" applyFill="1" applyBorder="1" applyAlignment="1">
      <alignment vertical="center"/>
    </xf>
    <xf numFmtId="182" fontId="88" fillId="5" borderId="4" xfId="0" applyNumberFormat="1" applyFont="1" applyFill="1" applyBorder="1" applyAlignment="1">
      <alignment vertical="center"/>
    </xf>
    <xf numFmtId="182" fontId="69" fillId="5" borderId="4" xfId="0" applyNumberFormat="1" applyFont="1" applyFill="1" applyBorder="1" applyAlignment="1">
      <alignment horizontal="center" vertical="center"/>
    </xf>
    <xf numFmtId="182" fontId="85" fillId="0" borderId="4" xfId="0" applyNumberFormat="1" applyFont="1" applyBorder="1" applyAlignment="1">
      <alignment vertical="center"/>
    </xf>
    <xf numFmtId="182" fontId="70" fillId="0" borderId="4" xfId="0" applyNumberFormat="1" applyFont="1" applyBorder="1" applyAlignment="1">
      <alignment horizontal="center" vertical="center"/>
    </xf>
    <xf numFmtId="168" fontId="58" fillId="0" borderId="0" xfId="0" applyNumberFormat="1" applyFont="1" applyAlignment="1">
      <alignment horizontal="center" vertical="center"/>
    </xf>
    <xf numFmtId="168" fontId="90" fillId="5" borderId="6" xfId="0" applyNumberFormat="1" applyFont="1" applyFill="1" applyBorder="1" applyAlignment="1">
      <alignment horizontal="center" vertical="center"/>
    </xf>
    <xf numFmtId="168" fontId="54" fillId="0" borderId="0" xfId="0" applyNumberFormat="1" applyFont="1" applyAlignment="1">
      <alignment horizontal="center" vertical="center"/>
    </xf>
    <xf numFmtId="168" fontId="53" fillId="5" borderId="6" xfId="0" applyNumberFormat="1" applyFont="1" applyFill="1" applyBorder="1" applyAlignment="1">
      <alignment vertical="center"/>
    </xf>
    <xf numFmtId="164" fontId="53" fillId="4" borderId="65" xfId="0" applyFont="1" applyFill="1" applyBorder="1" applyAlignment="1">
      <alignment vertical="center"/>
    </xf>
    <xf numFmtId="168" fontId="70" fillId="0" borderId="0" xfId="0" applyNumberFormat="1" applyFont="1" applyAlignment="1">
      <alignment horizontal="center" vertical="center"/>
    </xf>
    <xf numFmtId="164" fontId="53" fillId="0" borderId="4" xfId="0" applyFont="1" applyBorder="1" applyAlignment="1">
      <alignment vertical="center"/>
    </xf>
    <xf numFmtId="168" fontId="56" fillId="5" borderId="6" xfId="0" applyNumberFormat="1" applyFont="1" applyFill="1" applyBorder="1" applyAlignment="1">
      <alignment horizontal="right" vertical="center"/>
    </xf>
    <xf numFmtId="168" fontId="75" fillId="5" borderId="6" xfId="0" applyNumberFormat="1" applyFont="1" applyFill="1" applyBorder="1" applyAlignment="1">
      <alignment vertical="center"/>
    </xf>
    <xf numFmtId="168" fontId="103" fillId="5" borderId="6" xfId="0" applyNumberFormat="1" applyFont="1" applyFill="1" applyBorder="1" applyAlignment="1">
      <alignment vertical="center"/>
    </xf>
    <xf numFmtId="168" fontId="88" fillId="0" borderId="0" xfId="0" applyNumberFormat="1" applyFont="1" applyAlignment="1">
      <alignment vertical="center"/>
    </xf>
    <xf numFmtId="168" fontId="53" fillId="5" borderId="7" xfId="0" applyNumberFormat="1" applyFont="1" applyFill="1" applyBorder="1" applyAlignment="1">
      <alignment vertical="center"/>
    </xf>
    <xf numFmtId="168" fontId="53" fillId="5" borderId="9" xfId="0" applyNumberFormat="1" applyFont="1" applyFill="1" applyBorder="1" applyAlignment="1">
      <alignment vertical="center"/>
    </xf>
    <xf numFmtId="164" fontId="91" fillId="0" borderId="35" xfId="0" applyFont="1" applyBorder="1" applyAlignment="1">
      <alignment vertical="center"/>
    </xf>
    <xf numFmtId="168" fontId="88" fillId="5" borderId="5" xfId="0" applyNumberFormat="1" applyFont="1" applyFill="1" applyBorder="1" applyAlignment="1">
      <alignment vertical="center"/>
    </xf>
    <xf numFmtId="168" fontId="88" fillId="5" borderId="6" xfId="0" applyNumberFormat="1" applyFont="1" applyFill="1" applyBorder="1" applyAlignment="1">
      <alignment vertical="center"/>
    </xf>
    <xf numFmtId="164" fontId="104" fillId="0" borderId="4" xfId="0" applyFont="1" applyBorder="1" applyAlignment="1">
      <alignment vertical="center"/>
    </xf>
    <xf numFmtId="168" fontId="97" fillId="5" borderId="6" xfId="0" applyNumberFormat="1" applyFont="1" applyFill="1" applyBorder="1" applyAlignment="1">
      <alignment horizontal="center" vertical="center"/>
    </xf>
    <xf numFmtId="164" fontId="52" fillId="0" borderId="65" xfId="0" applyFont="1" applyBorder="1" applyAlignment="1">
      <alignment vertical="center"/>
    </xf>
    <xf numFmtId="168" fontId="51" fillId="0" borderId="0" xfId="0" applyNumberFormat="1" applyFont="1" applyAlignment="1">
      <alignment vertical="center"/>
    </xf>
    <xf numFmtId="164" fontId="105" fillId="0" borderId="4" xfId="0" applyFont="1" applyBorder="1" applyAlignment="1">
      <alignment vertical="center"/>
    </xf>
    <xf numFmtId="168" fontId="56" fillId="5" borderId="9" xfId="0" applyNumberFormat="1" applyFont="1" applyFill="1" applyBorder="1" applyAlignment="1">
      <alignment horizontal="right" vertical="center"/>
    </xf>
    <xf numFmtId="164" fontId="98" fillId="0" borderId="71" xfId="0" applyFont="1" applyBorder="1" applyAlignment="1">
      <alignment vertical="center"/>
    </xf>
    <xf numFmtId="164" fontId="99" fillId="0" borderId="71" xfId="0" applyFont="1" applyBorder="1" applyAlignment="1">
      <alignment vertical="center"/>
    </xf>
    <xf numFmtId="164" fontId="106" fillId="0" borderId="0" xfId="0" applyFont="1"/>
    <xf numFmtId="164" fontId="107" fillId="0" borderId="0" xfId="0" applyFont="1"/>
    <xf numFmtId="164" fontId="107" fillId="0" borderId="76" xfId="0" applyFont="1" applyBorder="1" applyAlignment="1">
      <alignment vertical="center"/>
    </xf>
    <xf numFmtId="164" fontId="110" fillId="0" borderId="0" xfId="0" applyFont="1" applyAlignment="1">
      <alignment vertical="center"/>
    </xf>
    <xf numFmtId="164" fontId="115" fillId="0" borderId="0" xfId="0" applyFont="1" applyAlignment="1">
      <alignment vertical="center"/>
    </xf>
    <xf numFmtId="164" fontId="107" fillId="0" borderId="79" xfId="0" applyFont="1" applyBorder="1" applyAlignment="1">
      <alignment vertical="center"/>
    </xf>
    <xf numFmtId="164" fontId="107" fillId="0" borderId="80" xfId="0" applyFont="1" applyBorder="1" applyAlignment="1">
      <alignment vertical="center"/>
    </xf>
    <xf numFmtId="164" fontId="109" fillId="0" borderId="25" xfId="0" quotePrefix="1" applyFont="1" applyBorder="1" applyAlignment="1">
      <alignment horizontal="right" vertical="center"/>
    </xf>
    <xf numFmtId="164" fontId="109" fillId="0" borderId="30" xfId="0" applyFont="1" applyBorder="1" applyAlignment="1">
      <alignment vertical="center"/>
    </xf>
    <xf numFmtId="164" fontId="110" fillId="0" borderId="30" xfId="0" applyFont="1" applyBorder="1" applyAlignment="1">
      <alignment vertical="center"/>
    </xf>
    <xf numFmtId="164" fontId="106" fillId="0" borderId="81" xfId="0" applyFont="1" applyBorder="1"/>
    <xf numFmtId="164" fontId="106" fillId="0" borderId="11" xfId="0" applyFont="1" applyBorder="1"/>
    <xf numFmtId="164" fontId="106" fillId="0" borderId="82" xfId="0" applyFont="1" applyBorder="1"/>
    <xf numFmtId="49" fontId="114" fillId="0" borderId="0" xfId="0" applyNumberFormat="1" applyFont="1" applyAlignment="1" applyProtection="1">
      <alignment horizontal="center" vertical="center"/>
      <protection locked="0"/>
    </xf>
    <xf numFmtId="49" fontId="116" fillId="0" borderId="87" xfId="0" applyNumberFormat="1" applyFont="1" applyBorder="1" applyAlignment="1">
      <alignment horizontal="left" vertical="center"/>
    </xf>
    <xf numFmtId="49" fontId="116" fillId="0" borderId="89" xfId="0" applyNumberFormat="1" applyFont="1" applyBorder="1" applyAlignment="1">
      <alignment horizontal="left" vertical="center"/>
    </xf>
    <xf numFmtId="49" fontId="116" fillId="0" borderId="92" xfId="0" applyNumberFormat="1" applyFont="1" applyBorder="1" applyAlignment="1">
      <alignment horizontal="left" vertical="center"/>
    </xf>
    <xf numFmtId="49" fontId="116" fillId="0" borderId="93" xfId="0" applyNumberFormat="1" applyFont="1" applyBorder="1" applyAlignment="1">
      <alignment horizontal="left" vertical="center"/>
    </xf>
    <xf numFmtId="49" fontId="116" fillId="0" borderId="98" xfId="0" applyNumberFormat="1" applyFont="1" applyBorder="1" applyAlignment="1">
      <alignment horizontal="left" vertical="center"/>
    </xf>
    <xf numFmtId="49" fontId="116" fillId="0" borderId="98" xfId="0" applyNumberFormat="1" applyFont="1" applyBorder="1" applyAlignment="1">
      <alignment horizontal="center" vertical="center"/>
    </xf>
    <xf numFmtId="49" fontId="116" fillId="0" borderId="99" xfId="0" applyNumberFormat="1" applyFont="1" applyBorder="1" applyAlignment="1">
      <alignment horizontal="center" vertical="center"/>
    </xf>
    <xf numFmtId="49" fontId="116" fillId="0" borderId="100" xfId="0" applyNumberFormat="1" applyFont="1" applyBorder="1" applyAlignment="1">
      <alignment horizontal="center" vertical="center"/>
    </xf>
    <xf numFmtId="49" fontId="116" fillId="0" borderId="85" xfId="0" applyNumberFormat="1" applyFont="1" applyBorder="1" applyAlignment="1">
      <alignment horizontal="center" vertical="center"/>
    </xf>
    <xf numFmtId="49" fontId="116" fillId="0" borderId="101" xfId="0" applyNumberFormat="1" applyFont="1" applyBorder="1" applyAlignment="1">
      <alignment horizontal="center" vertical="center"/>
    </xf>
    <xf numFmtId="49" fontId="116" fillId="0" borderId="102" xfId="0" applyNumberFormat="1" applyFont="1" applyBorder="1" applyAlignment="1">
      <alignment horizontal="center" vertical="center"/>
    </xf>
    <xf numFmtId="49" fontId="116" fillId="0" borderId="103" xfId="0" applyNumberFormat="1" applyFont="1" applyBorder="1" applyAlignment="1">
      <alignment horizontal="left" vertical="center"/>
    </xf>
    <xf numFmtId="49" fontId="117" fillId="0" borderId="100" xfId="0" applyNumberFormat="1" applyFont="1" applyBorder="1" applyAlignment="1">
      <alignment horizontal="left" vertical="center"/>
    </xf>
    <xf numFmtId="49" fontId="117" fillId="0" borderId="104" xfId="0" applyNumberFormat="1" applyFont="1" applyBorder="1" applyAlignment="1">
      <alignment horizontal="center" vertical="center"/>
    </xf>
    <xf numFmtId="49" fontId="117" fillId="0" borderId="105" xfId="0" applyNumberFormat="1" applyFont="1" applyBorder="1" applyAlignment="1">
      <alignment horizontal="center" vertical="center"/>
    </xf>
    <xf numFmtId="49" fontId="117" fillId="0" borderId="106" xfId="0" applyNumberFormat="1" applyFont="1" applyBorder="1" applyAlignment="1">
      <alignment horizontal="center" vertical="center"/>
    </xf>
    <xf numFmtId="49" fontId="117" fillId="0" borderId="90" xfId="0" applyNumberFormat="1" applyFont="1" applyBorder="1" applyAlignment="1">
      <alignment horizontal="left" vertical="center"/>
    </xf>
    <xf numFmtId="49" fontId="117" fillId="0" borderId="107" xfId="0" applyNumberFormat="1" applyFont="1" applyBorder="1" applyAlignment="1">
      <alignment horizontal="center" vertical="center"/>
    </xf>
    <xf numFmtId="49" fontId="117" fillId="0" borderId="108" xfId="0" applyNumberFormat="1" applyFont="1" applyBorder="1" applyAlignment="1">
      <alignment horizontal="center" vertical="center"/>
    </xf>
    <xf numFmtId="49" fontId="117" fillId="0" borderId="109" xfId="0" applyNumberFormat="1" applyFont="1" applyBorder="1" applyAlignment="1">
      <alignment horizontal="center" vertical="center"/>
    </xf>
    <xf numFmtId="49" fontId="117" fillId="0" borderId="0" xfId="0" applyNumberFormat="1" applyFont="1" applyAlignment="1">
      <alignment horizontal="left" vertical="center"/>
    </xf>
    <xf numFmtId="164" fontId="106" fillId="0" borderId="107" xfId="0" applyFont="1" applyBorder="1"/>
    <xf numFmtId="164" fontId="106" fillId="0" borderId="108" xfId="0" applyFont="1" applyBorder="1"/>
    <xf numFmtId="164" fontId="106" fillId="0" borderId="109" xfId="0" applyFont="1" applyBorder="1"/>
    <xf numFmtId="164" fontId="106" fillId="0" borderId="110" xfId="0" applyFont="1" applyBorder="1"/>
    <xf numFmtId="164" fontId="106" fillId="0" borderId="111" xfId="0" applyFont="1" applyBorder="1"/>
    <xf numFmtId="164" fontId="106" fillId="0" borderId="112" xfId="0" applyFont="1" applyBorder="1"/>
    <xf numFmtId="164" fontId="106" fillId="0" borderId="95" xfId="0" applyFont="1" applyBorder="1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49" fontId="116" fillId="0" borderId="87" xfId="0" applyNumberFormat="1" applyFont="1" applyBorder="1" applyAlignment="1">
      <alignment horizontal="center" vertical="center"/>
    </xf>
    <xf numFmtId="49" fontId="116" fillId="0" borderId="89" xfId="0" applyNumberFormat="1" applyFont="1" applyBorder="1" applyAlignment="1">
      <alignment horizontal="center" vertical="center"/>
    </xf>
    <xf numFmtId="49" fontId="116" fillId="0" borderId="92" xfId="0" applyNumberFormat="1" applyFont="1" applyBorder="1" applyAlignment="1">
      <alignment horizontal="center" vertical="center"/>
    </xf>
    <xf numFmtId="49" fontId="116" fillId="0" borderId="93" xfId="0" applyNumberFormat="1" applyFont="1" applyBorder="1" applyAlignment="1">
      <alignment horizontal="center" vertical="center"/>
    </xf>
    <xf numFmtId="49" fontId="116" fillId="0" borderId="103" xfId="0" applyNumberFormat="1" applyFont="1" applyBorder="1" applyAlignment="1">
      <alignment horizontal="center" vertical="center"/>
    </xf>
    <xf numFmtId="49" fontId="117" fillId="0" borderId="100" xfId="0" applyNumberFormat="1" applyFont="1" applyBorder="1" applyAlignment="1">
      <alignment horizontal="center" vertical="center"/>
    </xf>
    <xf numFmtId="49" fontId="117" fillId="0" borderId="90" xfId="0" applyNumberFormat="1" applyFont="1" applyBorder="1" applyAlignment="1">
      <alignment horizontal="center" vertical="center"/>
    </xf>
    <xf numFmtId="49" fontId="117" fillId="0" borderId="0" xfId="0" applyNumberFormat="1" applyFont="1" applyAlignment="1">
      <alignment horizontal="center" vertical="center"/>
    </xf>
    <xf numFmtId="164" fontId="119" fillId="0" borderId="107" xfId="0" applyFont="1" applyBorder="1" applyAlignment="1">
      <alignment horizontal="center" vertical="center"/>
    </xf>
    <xf numFmtId="164" fontId="119" fillId="0" borderId="108" xfId="0" applyFont="1" applyBorder="1" applyAlignment="1">
      <alignment horizontal="center" vertical="center"/>
    </xf>
    <xf numFmtId="164" fontId="119" fillId="0" borderId="109" xfId="0" applyFont="1" applyBorder="1" applyAlignment="1">
      <alignment horizontal="center" vertical="center"/>
    </xf>
    <xf numFmtId="164" fontId="119" fillId="0" borderId="0" xfId="0" applyFont="1" applyAlignment="1">
      <alignment horizontal="center" vertical="center"/>
    </xf>
    <xf numFmtId="49" fontId="120" fillId="0" borderId="107" xfId="0" applyNumberFormat="1" applyFont="1" applyBorder="1" applyAlignment="1">
      <alignment horizontal="center" vertical="center"/>
    </xf>
    <xf numFmtId="49" fontId="120" fillId="0" borderId="109" xfId="0" applyNumberFormat="1" applyFont="1" applyBorder="1" applyAlignment="1">
      <alignment horizontal="center" vertical="center"/>
    </xf>
    <xf numFmtId="49" fontId="122" fillId="0" borderId="107" xfId="0" applyNumberFormat="1" applyFont="1" applyBorder="1" applyAlignment="1">
      <alignment horizontal="center" vertical="center"/>
    </xf>
    <xf numFmtId="49" fontId="122" fillId="0" borderId="109" xfId="0" applyNumberFormat="1" applyFont="1" applyBorder="1" applyAlignment="1">
      <alignment horizontal="center" vertical="center"/>
    </xf>
    <xf numFmtId="164" fontId="123" fillId="0" borderId="107" xfId="0" applyFont="1" applyBorder="1"/>
    <xf numFmtId="164" fontId="123" fillId="0" borderId="109" xfId="0" applyFont="1" applyBorder="1"/>
    <xf numFmtId="49" fontId="19" fillId="0" borderId="104" xfId="0" applyNumberFormat="1" applyFont="1" applyBorder="1" applyAlignment="1">
      <alignment horizontal="center" vertical="center"/>
    </xf>
    <xf numFmtId="49" fontId="19" fillId="0" borderId="106" xfId="0" applyNumberFormat="1" applyFont="1" applyBorder="1" applyAlignment="1">
      <alignment horizontal="center" vertical="center"/>
    </xf>
    <xf numFmtId="49" fontId="120" fillId="0" borderId="104" xfId="0" applyNumberFormat="1" applyFont="1" applyBorder="1" applyAlignment="1">
      <alignment horizontal="center" vertical="center"/>
    </xf>
    <xf numFmtId="49" fontId="19" fillId="0" borderId="107" xfId="0" applyNumberFormat="1" applyFont="1" applyBorder="1" applyAlignment="1">
      <alignment horizontal="center" vertical="center"/>
    </xf>
    <xf numFmtId="49" fontId="19" fillId="0" borderId="109" xfId="0" applyNumberFormat="1" applyFont="1" applyBorder="1" applyAlignment="1">
      <alignment horizontal="center" vertical="center"/>
    </xf>
    <xf numFmtId="49" fontId="124" fillId="0" borderId="107" xfId="0" applyNumberFormat="1" applyFont="1" applyBorder="1" applyAlignment="1">
      <alignment horizontal="center" vertical="center"/>
    </xf>
    <xf numFmtId="164" fontId="118" fillId="0" borderId="107" xfId="0" applyFont="1" applyBorder="1"/>
    <xf numFmtId="164" fontId="118" fillId="0" borderId="109" xfId="0" applyFont="1" applyBorder="1"/>
    <xf numFmtId="164" fontId="118" fillId="0" borderId="107" xfId="0" applyFont="1" applyBorder="1" applyAlignment="1">
      <alignment horizontal="center"/>
    </xf>
    <xf numFmtId="164" fontId="118" fillId="0" borderId="109" xfId="0" applyFont="1" applyBorder="1" applyAlignment="1">
      <alignment horizontal="center"/>
    </xf>
    <xf numFmtId="164" fontId="125" fillId="0" borderId="107" xfId="0" applyFont="1" applyBorder="1" applyAlignment="1">
      <alignment horizontal="center"/>
    </xf>
    <xf numFmtId="164" fontId="121" fillId="0" borderId="107" xfId="0" applyFont="1" applyBorder="1" applyAlignment="1">
      <alignment horizontal="center"/>
    </xf>
    <xf numFmtId="164" fontId="121" fillId="0" borderId="109" xfId="0" applyFont="1" applyBorder="1" applyAlignment="1">
      <alignment horizontal="center"/>
    </xf>
    <xf numFmtId="0" fontId="1" fillId="0" borderId="0" xfId="0" applyNumberFormat="1" applyFont="1" applyAlignment="1">
      <alignment horizontal="center" vertical="center"/>
    </xf>
    <xf numFmtId="49" fontId="126" fillId="0" borderId="100" xfId="0" applyNumberFormat="1" applyFont="1" applyBorder="1" applyAlignment="1">
      <alignment horizontal="center" vertical="center"/>
    </xf>
    <xf numFmtId="49" fontId="126" fillId="0" borderId="87" xfId="0" applyNumberFormat="1" applyFont="1" applyBorder="1" applyAlignment="1">
      <alignment horizontal="center" vertical="center"/>
    </xf>
    <xf numFmtId="49" fontId="126" fillId="0" borderId="89" xfId="0" applyNumberFormat="1" applyFont="1" applyBorder="1" applyAlignment="1">
      <alignment horizontal="center" vertical="center"/>
    </xf>
    <xf numFmtId="49" fontId="126" fillId="0" borderId="92" xfId="0" applyNumberFormat="1" applyFont="1" applyBorder="1" applyAlignment="1">
      <alignment horizontal="center" vertical="center"/>
    </xf>
    <xf numFmtId="49" fontId="126" fillId="0" borderId="85" xfId="0" applyNumberFormat="1" applyFont="1" applyBorder="1" applyAlignment="1">
      <alignment horizontal="center" vertical="center"/>
    </xf>
    <xf numFmtId="49" fontId="126" fillId="0" borderId="93" xfId="0" applyNumberFormat="1" applyFont="1" applyBorder="1" applyAlignment="1">
      <alignment horizontal="center" vertical="center"/>
    </xf>
    <xf numFmtId="49" fontId="126" fillId="0" borderId="98" xfId="0" applyNumberFormat="1" applyFont="1" applyBorder="1" applyAlignment="1">
      <alignment horizontal="center" vertical="center"/>
    </xf>
    <xf numFmtId="49" fontId="126" fillId="0" borderId="99" xfId="0" applyNumberFormat="1" applyFont="1" applyBorder="1" applyAlignment="1">
      <alignment horizontal="center" vertical="center"/>
    </xf>
    <xf numFmtId="49" fontId="126" fillId="0" borderId="101" xfId="0" applyNumberFormat="1" applyFont="1" applyBorder="1" applyAlignment="1">
      <alignment horizontal="center" vertical="center"/>
    </xf>
    <xf numFmtId="49" fontId="126" fillId="0" borderId="102" xfId="0" applyNumberFormat="1" applyFont="1" applyBorder="1" applyAlignment="1">
      <alignment horizontal="center" vertical="center"/>
    </xf>
    <xf numFmtId="49" fontId="126" fillId="0" borderId="103" xfId="0" applyNumberFormat="1" applyFont="1" applyBorder="1" applyAlignment="1">
      <alignment horizontal="center" vertical="center"/>
    </xf>
    <xf numFmtId="49" fontId="120" fillId="0" borderId="100" xfId="0" applyNumberFormat="1" applyFont="1" applyBorder="1" applyAlignment="1">
      <alignment horizontal="center" vertical="center"/>
    </xf>
    <xf numFmtId="49" fontId="120" fillId="0" borderId="105" xfId="0" applyNumberFormat="1" applyFont="1" applyBorder="1" applyAlignment="1">
      <alignment horizontal="center" vertical="center"/>
    </xf>
    <xf numFmtId="49" fontId="120" fillId="0" borderId="106" xfId="0" applyNumberFormat="1" applyFont="1" applyBorder="1" applyAlignment="1">
      <alignment horizontal="center" vertical="center"/>
    </xf>
    <xf numFmtId="49" fontId="120" fillId="0" borderId="90" xfId="0" applyNumberFormat="1" applyFont="1" applyBorder="1" applyAlignment="1">
      <alignment horizontal="center" vertical="center"/>
    </xf>
    <xf numFmtId="49" fontId="120" fillId="0" borderId="108" xfId="0" applyNumberFormat="1" applyFont="1" applyBorder="1" applyAlignment="1">
      <alignment horizontal="center" vertical="center"/>
    </xf>
    <xf numFmtId="49" fontId="120" fillId="0" borderId="0" xfId="0" applyNumberFormat="1" applyFont="1" applyAlignment="1">
      <alignment horizontal="center" vertical="center"/>
    </xf>
    <xf numFmtId="164" fontId="121" fillId="0" borderId="107" xfId="0" applyFont="1" applyBorder="1" applyAlignment="1">
      <alignment horizontal="center" vertical="center"/>
    </xf>
    <xf numFmtId="164" fontId="121" fillId="0" borderId="108" xfId="0" applyFont="1" applyBorder="1" applyAlignment="1">
      <alignment horizontal="center" vertical="center"/>
    </xf>
    <xf numFmtId="164" fontId="121" fillId="0" borderId="109" xfId="0" applyFont="1" applyBorder="1" applyAlignment="1">
      <alignment horizontal="center" vertical="center"/>
    </xf>
    <xf numFmtId="164" fontId="121" fillId="0" borderId="0" xfId="0" applyFont="1" applyAlignment="1">
      <alignment horizontal="center" vertical="center"/>
    </xf>
    <xf numFmtId="164" fontId="118" fillId="0" borderId="107" xfId="0" applyFont="1" applyBorder="1" applyAlignment="1">
      <alignment horizontal="center" vertical="center"/>
    </xf>
    <xf numFmtId="0" fontId="1" fillId="0" borderId="0" xfId="0" applyNumberFormat="1" applyFont="1"/>
    <xf numFmtId="49" fontId="127" fillId="0" borderId="100" xfId="0" applyNumberFormat="1" applyFont="1" applyBorder="1" applyAlignment="1">
      <alignment horizontal="center" vertical="center"/>
    </xf>
    <xf numFmtId="49" fontId="127" fillId="0" borderId="87" xfId="0" applyNumberFormat="1" applyFont="1" applyBorder="1" applyAlignment="1">
      <alignment horizontal="left" vertical="center"/>
    </xf>
    <xf numFmtId="49" fontId="127" fillId="0" borderId="89" xfId="0" applyNumberFormat="1" applyFont="1" applyBorder="1" applyAlignment="1">
      <alignment horizontal="left" vertical="center"/>
    </xf>
    <xf numFmtId="49" fontId="127" fillId="0" borderId="92" xfId="0" applyNumberFormat="1" applyFont="1" applyBorder="1" applyAlignment="1">
      <alignment horizontal="left" vertical="center"/>
    </xf>
    <xf numFmtId="49" fontId="127" fillId="0" borderId="85" xfId="0" applyNumberFormat="1" applyFont="1" applyBorder="1" applyAlignment="1">
      <alignment horizontal="center" vertical="center"/>
    </xf>
    <xf numFmtId="49" fontId="127" fillId="0" borderId="93" xfId="0" applyNumberFormat="1" applyFont="1" applyBorder="1" applyAlignment="1">
      <alignment horizontal="left" vertical="center"/>
    </xf>
    <xf numFmtId="49" fontId="127" fillId="0" borderId="98" xfId="0" applyNumberFormat="1" applyFont="1" applyBorder="1" applyAlignment="1">
      <alignment horizontal="left" vertical="center"/>
    </xf>
    <xf numFmtId="49" fontId="127" fillId="0" borderId="98" xfId="0" applyNumberFormat="1" applyFont="1" applyBorder="1" applyAlignment="1">
      <alignment horizontal="center" vertical="center"/>
    </xf>
    <xf numFmtId="49" fontId="127" fillId="0" borderId="99" xfId="0" applyNumberFormat="1" applyFont="1" applyBorder="1" applyAlignment="1">
      <alignment horizontal="center" vertical="center"/>
    </xf>
    <xf numFmtId="49" fontId="127" fillId="0" borderId="101" xfId="0" applyNumberFormat="1" applyFont="1" applyBorder="1" applyAlignment="1">
      <alignment horizontal="center" vertical="center"/>
    </xf>
    <xf numFmtId="49" fontId="127" fillId="0" borderId="102" xfId="0" applyNumberFormat="1" applyFont="1" applyBorder="1" applyAlignment="1">
      <alignment horizontal="center" vertical="center"/>
    </xf>
    <xf numFmtId="49" fontId="127" fillId="0" borderId="103" xfId="0" applyNumberFormat="1" applyFont="1" applyBorder="1" applyAlignment="1">
      <alignment horizontal="left" vertical="center"/>
    </xf>
    <xf numFmtId="49" fontId="19" fillId="0" borderId="100" xfId="0" applyNumberFormat="1" applyFont="1" applyBorder="1" applyAlignment="1">
      <alignment horizontal="left" vertical="center"/>
    </xf>
    <xf numFmtId="49" fontId="19" fillId="0" borderId="105" xfId="0" applyNumberFormat="1" applyFont="1" applyBorder="1" applyAlignment="1">
      <alignment horizontal="center" vertical="center"/>
    </xf>
    <xf numFmtId="49" fontId="19" fillId="0" borderId="90" xfId="0" applyNumberFormat="1" applyFont="1" applyBorder="1" applyAlignment="1">
      <alignment horizontal="left" vertical="center"/>
    </xf>
    <xf numFmtId="49" fontId="19" fillId="0" borderId="108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left" vertical="center"/>
    </xf>
    <xf numFmtId="164" fontId="118" fillId="0" borderId="108" xfId="0" applyFont="1" applyBorder="1"/>
    <xf numFmtId="164" fontId="118" fillId="0" borderId="0" xfId="0" applyFont="1"/>
    <xf numFmtId="49" fontId="127" fillId="0" borderId="87" xfId="0" applyNumberFormat="1" applyFont="1" applyBorder="1" applyAlignment="1">
      <alignment horizontal="center" vertical="center"/>
    </xf>
    <xf numFmtId="49" fontId="127" fillId="0" borderId="89" xfId="0" applyNumberFormat="1" applyFont="1" applyBorder="1" applyAlignment="1">
      <alignment horizontal="center" vertical="center"/>
    </xf>
    <xf numFmtId="49" fontId="127" fillId="0" borderId="92" xfId="0" applyNumberFormat="1" applyFont="1" applyBorder="1" applyAlignment="1">
      <alignment horizontal="center" vertical="center"/>
    </xf>
    <xf numFmtId="49" fontId="127" fillId="0" borderId="93" xfId="0" applyNumberFormat="1" applyFont="1" applyBorder="1" applyAlignment="1">
      <alignment horizontal="center" vertical="center"/>
    </xf>
    <xf numFmtId="49" fontId="127" fillId="0" borderId="103" xfId="0" applyNumberFormat="1" applyFont="1" applyBorder="1" applyAlignment="1">
      <alignment horizontal="center" vertical="center"/>
    </xf>
    <xf numFmtId="49" fontId="19" fillId="0" borderId="100" xfId="0" applyNumberFormat="1" applyFont="1" applyBorder="1" applyAlignment="1">
      <alignment horizontal="center" vertical="center"/>
    </xf>
    <xf numFmtId="49" fontId="19" fillId="0" borderId="90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164" fontId="118" fillId="0" borderId="108" xfId="0" applyFont="1" applyBorder="1" applyAlignment="1">
      <alignment horizontal="center" vertical="center"/>
    </xf>
    <xf numFmtId="164" fontId="118" fillId="0" borderId="109" xfId="0" applyFont="1" applyBorder="1" applyAlignment="1">
      <alignment horizontal="center" vertical="center"/>
    </xf>
    <xf numFmtId="164" fontId="118" fillId="0" borderId="0" xfId="0" applyFont="1" applyAlignment="1">
      <alignment horizontal="center" vertical="center"/>
    </xf>
    <xf numFmtId="164" fontId="0" fillId="5" borderId="11" xfId="0" applyFill="1" applyBorder="1" applyAlignment="1">
      <alignment horizontal="right"/>
    </xf>
    <xf numFmtId="164" fontId="0" fillId="5" borderId="26" xfId="0" applyFill="1" applyBorder="1" applyAlignment="1">
      <alignment horizontal="right"/>
    </xf>
    <xf numFmtId="164" fontId="4" fillId="0" borderId="26" xfId="0" applyFont="1" applyBorder="1" applyAlignment="1">
      <alignment horizontal="right"/>
    </xf>
    <xf numFmtId="164" fontId="4" fillId="0" borderId="22" xfId="0" applyFont="1" applyBorder="1" applyAlignment="1">
      <alignment horizontal="right"/>
    </xf>
    <xf numFmtId="0" fontId="0" fillId="0" borderId="0" xfId="0" applyNumberFormat="1" applyAlignment="1">
      <alignment horizontal="right"/>
    </xf>
    <xf numFmtId="164" fontId="12" fillId="0" borderId="11" xfId="0" applyFont="1" applyBorder="1" applyAlignment="1">
      <alignment horizontal="right"/>
    </xf>
    <xf numFmtId="173" fontId="0" fillId="0" borderId="10" xfId="0" applyNumberFormat="1" applyBorder="1" applyAlignment="1">
      <alignment horizontal="right"/>
    </xf>
    <xf numFmtId="164" fontId="18" fillId="0" borderId="24" xfId="0" applyFont="1" applyBorder="1" applyAlignment="1">
      <alignment horizontal="right"/>
    </xf>
    <xf numFmtId="164" fontId="0" fillId="0" borderId="14" xfId="0" applyBorder="1" applyAlignment="1">
      <alignment horizontal="right"/>
    </xf>
    <xf numFmtId="164" fontId="18" fillId="0" borderId="25" xfId="0" applyFont="1" applyBorder="1" applyAlignment="1">
      <alignment horizontal="right"/>
    </xf>
    <xf numFmtId="164" fontId="19" fillId="0" borderId="20" xfId="0" applyFont="1" applyBorder="1" applyAlignment="1">
      <alignment horizontal="right"/>
    </xf>
    <xf numFmtId="164" fontId="0" fillId="0" borderId="25" xfId="0" applyBorder="1" applyAlignment="1">
      <alignment horizontal="right"/>
    </xf>
    <xf numFmtId="164" fontId="12" fillId="0" borderId="21" xfId="0" applyFont="1" applyBorder="1" applyAlignment="1">
      <alignment horizontal="right"/>
    </xf>
    <xf numFmtId="164" fontId="0" fillId="5" borderId="20" xfId="0" applyFill="1" applyBorder="1" applyAlignment="1">
      <alignment horizontal="right"/>
    </xf>
    <xf numFmtId="164" fontId="12" fillId="0" borderId="20" xfId="0" applyFont="1" applyBorder="1" applyAlignment="1">
      <alignment horizontal="right"/>
    </xf>
    <xf numFmtId="164" fontId="4" fillId="0" borderId="14" xfId="0" applyFont="1" applyBorder="1" applyAlignment="1">
      <alignment horizontal="right"/>
    </xf>
    <xf numFmtId="164" fontId="4" fillId="0" borderId="21" xfId="0" applyFont="1" applyBorder="1" applyAlignment="1">
      <alignment horizontal="right"/>
    </xf>
    <xf numFmtId="164" fontId="10" fillId="0" borderId="16" xfId="0" applyFont="1" applyBorder="1" applyAlignment="1">
      <alignment horizontal="right"/>
    </xf>
    <xf numFmtId="49" fontId="116" fillId="0" borderId="0" xfId="0" applyNumberFormat="1" applyFont="1" applyAlignment="1">
      <alignment horizontal="left" vertical="center"/>
    </xf>
    <xf numFmtId="164" fontId="16" fillId="0" borderId="0" xfId="0" applyFont="1" applyAlignment="1">
      <alignment horizontal="center"/>
    </xf>
    <xf numFmtId="0" fontId="0" fillId="0" borderId="0" xfId="0" quotePrefix="1" applyNumberFormat="1"/>
    <xf numFmtId="0" fontId="0" fillId="0" borderId="20" xfId="0" applyNumberFormat="1" applyBorder="1"/>
    <xf numFmtId="184" fontId="0" fillId="5" borderId="26" xfId="0" applyNumberFormat="1" applyFill="1" applyBorder="1"/>
    <xf numFmtId="49" fontId="18" fillId="0" borderId="0" xfId="0" applyNumberFormat="1" applyFont="1"/>
    <xf numFmtId="0" fontId="4" fillId="0" borderId="20" xfId="0" applyNumberFormat="1" applyFont="1" applyBorder="1"/>
    <xf numFmtId="0" fontId="4" fillId="0" borderId="22" xfId="0" applyNumberFormat="1" applyFont="1" applyBorder="1"/>
    <xf numFmtId="185" fontId="0" fillId="9" borderId="0" xfId="0" applyNumberFormat="1" applyFill="1"/>
    <xf numFmtId="164" fontId="118" fillId="0" borderId="107" xfId="0" quotePrefix="1" applyFont="1" applyBorder="1" applyAlignment="1">
      <alignment horizontal="center"/>
    </xf>
    <xf numFmtId="12" fontId="119" fillId="0" borderId="107" xfId="0" applyNumberFormat="1" applyFont="1" applyBorder="1" applyAlignment="1">
      <alignment horizontal="center" vertical="center"/>
    </xf>
    <xf numFmtId="49" fontId="129" fillId="0" borderId="0" xfId="0" applyNumberFormat="1" applyFont="1"/>
    <xf numFmtId="49" fontId="118" fillId="0" borderId="107" xfId="0" applyNumberFormat="1" applyFont="1" applyBorder="1" applyAlignment="1">
      <alignment horizontal="center" vertical="center"/>
    </xf>
    <xf numFmtId="49" fontId="118" fillId="0" borderId="109" xfId="0" applyNumberFormat="1" applyFont="1" applyBorder="1" applyAlignment="1">
      <alignment horizontal="center" vertical="center"/>
    </xf>
    <xf numFmtId="0" fontId="1" fillId="15" borderId="0" xfId="0" applyNumberFormat="1" applyFont="1" applyFill="1" applyAlignment="1">
      <alignment horizontal="center" vertical="center"/>
    </xf>
    <xf numFmtId="49" fontId="127" fillId="15" borderId="98" xfId="0" applyNumberFormat="1" applyFont="1" applyFill="1" applyBorder="1" applyAlignment="1">
      <alignment horizontal="center" vertical="center"/>
    </xf>
    <xf numFmtId="49" fontId="19" fillId="15" borderId="104" xfId="0" applyNumberFormat="1" applyFont="1" applyFill="1" applyBorder="1" applyAlignment="1">
      <alignment horizontal="center" vertical="center"/>
    </xf>
    <xf numFmtId="49" fontId="19" fillId="15" borderId="107" xfId="0" applyNumberFormat="1" applyFont="1" applyFill="1" applyBorder="1" applyAlignment="1">
      <alignment horizontal="center" vertical="center"/>
    </xf>
    <xf numFmtId="49" fontId="118" fillId="15" borderId="107" xfId="0" applyNumberFormat="1" applyFont="1" applyFill="1" applyBorder="1" applyAlignment="1">
      <alignment horizontal="center" vertical="center"/>
    </xf>
    <xf numFmtId="164" fontId="118" fillId="15" borderId="107" xfId="0" applyFont="1" applyFill="1" applyBorder="1" applyAlignment="1">
      <alignment horizontal="center" vertical="center"/>
    </xf>
    <xf numFmtId="49" fontId="127" fillId="15" borderId="100" xfId="0" applyNumberFormat="1" applyFont="1" applyFill="1" applyBorder="1" applyAlignment="1">
      <alignment horizontal="center" vertical="center"/>
    </xf>
    <xf numFmtId="49" fontId="127" fillId="15" borderId="101" xfId="0" applyNumberFormat="1" applyFont="1" applyFill="1" applyBorder="1" applyAlignment="1">
      <alignment horizontal="center" vertical="center"/>
    </xf>
    <xf numFmtId="0" fontId="119" fillId="0" borderId="107" xfId="0" applyNumberFormat="1" applyFont="1" applyBorder="1" applyAlignment="1">
      <alignment horizontal="center" vertical="center"/>
    </xf>
    <xf numFmtId="0" fontId="119" fillId="0" borderId="109" xfId="0" applyNumberFormat="1" applyFont="1" applyBorder="1" applyAlignment="1">
      <alignment horizontal="center" vertical="center"/>
    </xf>
    <xf numFmtId="184" fontId="0" fillId="0" borderId="0" xfId="0" applyNumberFormat="1"/>
    <xf numFmtId="0" fontId="118" fillId="0" borderId="107" xfId="0" applyNumberFormat="1" applyFont="1" applyBorder="1" applyAlignment="1">
      <alignment horizontal="center" vertical="center"/>
    </xf>
    <xf numFmtId="40" fontId="130" fillId="0" borderId="0" xfId="7" applyNumberFormat="1"/>
    <xf numFmtId="43" fontId="0" fillId="0" borderId="26" xfId="5" applyFont="1" applyBorder="1"/>
    <xf numFmtId="164" fontId="0" fillId="16" borderId="0" xfId="0" applyFill="1"/>
    <xf numFmtId="0" fontId="0" fillId="16" borderId="0" xfId="0" applyNumberFormat="1" applyFill="1"/>
    <xf numFmtId="164" fontId="0" fillId="16" borderId="0" xfId="0" applyFill="1" applyAlignment="1">
      <alignment horizontal="right"/>
    </xf>
    <xf numFmtId="40" fontId="1" fillId="16" borderId="0" xfId="6" applyNumberFormat="1" applyFont="1" applyFill="1"/>
    <xf numFmtId="40" fontId="4" fillId="16" borderId="0" xfId="7" applyNumberFormat="1" applyFont="1" applyFill="1"/>
    <xf numFmtId="40" fontId="130" fillId="16" borderId="0" xfId="7" applyNumberFormat="1" applyFill="1"/>
    <xf numFmtId="38" fontId="130" fillId="16" borderId="0" xfId="7" applyNumberFormat="1" applyFill="1" applyAlignment="1">
      <alignment horizontal="left"/>
    </xf>
    <xf numFmtId="172" fontId="4" fillId="16" borderId="0" xfId="8" applyNumberFormat="1" applyFont="1" applyFill="1"/>
    <xf numFmtId="40" fontId="1" fillId="0" borderId="0" xfId="7" applyNumberFormat="1" applyFont="1"/>
    <xf numFmtId="164" fontId="0" fillId="16" borderId="26" xfId="0" applyFill="1" applyBorder="1"/>
    <xf numFmtId="43" fontId="0" fillId="16" borderId="26" xfId="5" applyFont="1" applyFill="1" applyBorder="1"/>
    <xf numFmtId="4" fontId="130" fillId="16" borderId="26" xfId="6" applyNumberFormat="1" applyFill="1" applyBorder="1"/>
    <xf numFmtId="40" fontId="4" fillId="16" borderId="26" xfId="7" applyNumberFormat="1" applyFont="1" applyFill="1" applyBorder="1"/>
    <xf numFmtId="177" fontId="0" fillId="16" borderId="26" xfId="0" applyNumberFormat="1" applyFill="1" applyBorder="1"/>
    <xf numFmtId="40" fontId="130" fillId="16" borderId="0" xfId="7" applyNumberFormat="1" applyFill="1" applyAlignment="1">
      <alignment horizontal="right"/>
    </xf>
    <xf numFmtId="164" fontId="0" fillId="16" borderId="20" xfId="0" applyFill="1" applyBorder="1"/>
    <xf numFmtId="40" fontId="130" fillId="16" borderId="0" xfId="6" applyNumberFormat="1" applyFill="1"/>
    <xf numFmtId="49" fontId="126" fillId="0" borderId="100" xfId="0" applyNumberFormat="1" applyFont="1" applyBorder="1" applyAlignment="1">
      <alignment horizontal="center" vertical="center"/>
    </xf>
    <xf numFmtId="0" fontId="1" fillId="0" borderId="84" xfId="0" applyNumberFormat="1" applyFont="1" applyBorder="1" applyAlignment="1">
      <alignment horizontal="center" vertical="center"/>
    </xf>
    <xf numFmtId="0" fontId="1" fillId="0" borderId="85" xfId="0" applyNumberFormat="1" applyFont="1" applyBorder="1" applyAlignment="1">
      <alignment horizontal="center" vertical="center"/>
    </xf>
    <xf numFmtId="164" fontId="4" fillId="0" borderId="13" xfId="0" applyFont="1" applyBorder="1" applyAlignment="1">
      <alignment horizontal="center"/>
    </xf>
    <xf numFmtId="0" fontId="0" fillId="0" borderId="16" xfId="0" applyNumberFormat="1" applyBorder="1"/>
    <xf numFmtId="0" fontId="0" fillId="0" borderId="17" xfId="0" applyNumberFormat="1" applyBorder="1"/>
    <xf numFmtId="49" fontId="126" fillId="0" borderId="84" xfId="0" applyNumberFormat="1" applyFont="1" applyBorder="1" applyAlignment="1">
      <alignment horizontal="center" vertical="center"/>
    </xf>
    <xf numFmtId="49" fontId="126" fillId="0" borderId="85" xfId="0" applyNumberFormat="1" applyFont="1" applyBorder="1" applyAlignment="1">
      <alignment horizontal="center" vertical="center"/>
    </xf>
    <xf numFmtId="164" fontId="4" fillId="6" borderId="19" xfId="0" applyFont="1" applyFill="1" applyBorder="1" applyAlignment="1">
      <alignment horizontal="center"/>
    </xf>
    <xf numFmtId="0" fontId="0" fillId="0" borderId="31" xfId="0" applyNumberFormat="1" applyBorder="1"/>
    <xf numFmtId="0" fontId="1" fillId="0" borderId="90" xfId="0" applyNumberFormat="1" applyFont="1" applyBorder="1" applyAlignment="1">
      <alignment horizontal="center" vertical="center"/>
    </xf>
    <xf numFmtId="0" fontId="1" fillId="0" borderId="91" xfId="0" applyNumberFormat="1" applyFont="1" applyBorder="1" applyAlignment="1">
      <alignment horizontal="center" vertical="center"/>
    </xf>
    <xf numFmtId="0" fontId="1" fillId="0" borderId="94" xfId="0" applyNumberFormat="1" applyFont="1" applyBorder="1" applyAlignment="1">
      <alignment horizontal="center" vertical="center"/>
    </xf>
    <xf numFmtId="0" fontId="1" fillId="0" borderId="95" xfId="0" applyNumberFormat="1" applyFont="1" applyBorder="1" applyAlignment="1">
      <alignment horizontal="center" vertical="center"/>
    </xf>
    <xf numFmtId="0" fontId="1" fillId="0" borderId="96" xfId="0" applyNumberFormat="1" applyFont="1" applyBorder="1" applyAlignment="1">
      <alignment horizontal="center" vertical="center"/>
    </xf>
    <xf numFmtId="0" fontId="1" fillId="0" borderId="97" xfId="0" applyNumberFormat="1" applyFont="1" applyBorder="1" applyAlignment="1">
      <alignment horizontal="center" vertical="center"/>
    </xf>
    <xf numFmtId="164" fontId="4" fillId="0" borderId="13" xfId="0" applyFont="1" applyBorder="1" applyAlignment="1">
      <alignment horizontal="center" vertical="center"/>
    </xf>
    <xf numFmtId="0" fontId="0" fillId="0" borderId="35" xfId="0" applyNumberFormat="1" applyBorder="1"/>
    <xf numFmtId="49" fontId="126" fillId="0" borderId="83" xfId="0" applyNumberFormat="1" applyFont="1" applyBorder="1" applyAlignment="1">
      <alignment horizontal="center" vertical="center"/>
    </xf>
    <xf numFmtId="49" fontId="126" fillId="0" borderId="86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49" fontId="126" fillId="0" borderId="116" xfId="0" applyNumberFormat="1" applyFont="1" applyBorder="1" applyAlignment="1">
      <alignment horizontal="center" vertical="center"/>
    </xf>
    <xf numFmtId="0" fontId="1" fillId="0" borderId="88" xfId="0" applyNumberFormat="1" applyFont="1" applyBorder="1" applyAlignment="1">
      <alignment horizontal="center" vertical="center"/>
    </xf>
    <xf numFmtId="164" fontId="111" fillId="0" borderId="20" xfId="0" applyFont="1" applyBorder="1" applyAlignment="1">
      <alignment horizontal="center" vertical="center"/>
    </xf>
    <xf numFmtId="0" fontId="0" fillId="0" borderId="0" xfId="0" applyNumberFormat="1"/>
    <xf numFmtId="0" fontId="0" fillId="0" borderId="30" xfId="0" applyNumberFormat="1" applyBorder="1"/>
    <xf numFmtId="164" fontId="113" fillId="0" borderId="20" xfId="0" applyFont="1" applyBorder="1" applyAlignment="1">
      <alignment horizontal="center" vertical="center"/>
    </xf>
    <xf numFmtId="164" fontId="112" fillId="0" borderId="20" xfId="0" applyFont="1" applyBorder="1" applyAlignment="1">
      <alignment horizontal="center" vertical="center"/>
    </xf>
    <xf numFmtId="164" fontId="108" fillId="0" borderId="113" xfId="0" applyFont="1" applyBorder="1" applyAlignment="1">
      <alignment horizontal="center" vertical="center"/>
    </xf>
    <xf numFmtId="0" fontId="0" fillId="0" borderId="22" xfId="0" applyNumberFormat="1" applyBorder="1"/>
    <xf numFmtId="0" fontId="0" fillId="0" borderId="114" xfId="0" applyNumberFormat="1" applyBorder="1"/>
    <xf numFmtId="0" fontId="0" fillId="0" borderId="115" xfId="0" applyNumberFormat="1" applyBorder="1"/>
    <xf numFmtId="0" fontId="0" fillId="0" borderId="77" xfId="0" applyNumberFormat="1" applyBorder="1"/>
    <xf numFmtId="0" fontId="0" fillId="0" borderId="78" xfId="0" applyNumberFormat="1" applyBorder="1"/>
    <xf numFmtId="168" fontId="5" fillId="0" borderId="4" xfId="0" applyNumberFormat="1" applyFont="1" applyBorder="1" applyAlignment="1">
      <alignment horizontal="center"/>
    </xf>
    <xf numFmtId="168" fontId="6" fillId="0" borderId="0" xfId="0" applyNumberFormat="1" applyFont="1"/>
    <xf numFmtId="0" fontId="0" fillId="0" borderId="6" xfId="0" applyNumberFormat="1" applyBorder="1"/>
    <xf numFmtId="164" fontId="7" fillId="0" borderId="0" xfId="0" applyFont="1" applyAlignment="1">
      <alignment horizontal="center"/>
    </xf>
    <xf numFmtId="169" fontId="0" fillId="0" borderId="0" xfId="0" applyNumberFormat="1"/>
    <xf numFmtId="164" fontId="4" fillId="5" borderId="13" xfId="0" applyFont="1" applyFill="1" applyBorder="1" applyAlignment="1">
      <alignment horizontal="center"/>
    </xf>
    <xf numFmtId="164" fontId="4" fillId="0" borderId="19" xfId="0" applyFont="1" applyBorder="1" applyAlignment="1">
      <alignment horizontal="center"/>
    </xf>
    <xf numFmtId="0" fontId="0" fillId="0" borderId="26" xfId="0" applyNumberFormat="1" applyBorder="1"/>
    <xf numFmtId="164" fontId="4" fillId="5" borderId="13" xfId="0" applyFont="1" applyFill="1" applyBorder="1" applyAlignment="1">
      <alignment horizontal="center" vertical="center"/>
    </xf>
    <xf numFmtId="164" fontId="4" fillId="6" borderId="14" xfId="0" applyFont="1" applyFill="1" applyBorder="1" applyAlignment="1">
      <alignment horizontal="center"/>
    </xf>
    <xf numFmtId="0" fontId="0" fillId="0" borderId="72" xfId="0" applyNumberFormat="1" applyBorder="1"/>
    <xf numFmtId="164" fontId="4" fillId="0" borderId="15" xfId="0" applyFont="1" applyBorder="1" applyAlignment="1">
      <alignment horizontal="center"/>
    </xf>
    <xf numFmtId="164" fontId="4" fillId="4" borderId="14" xfId="0" applyFont="1" applyFill="1" applyBorder="1" applyAlignment="1">
      <alignment horizontal="center"/>
    </xf>
    <xf numFmtId="49" fontId="116" fillId="0" borderId="100" xfId="0" applyNumberFormat="1" applyFont="1" applyBorder="1" applyAlignment="1">
      <alignment horizontal="center" vertical="center"/>
    </xf>
    <xf numFmtId="0" fontId="0" fillId="0" borderId="84" xfId="0" applyNumberFormat="1" applyBorder="1" applyAlignment="1">
      <alignment horizontal="center" vertical="center"/>
    </xf>
    <xf numFmtId="0" fontId="0" fillId="0" borderId="85" xfId="0" applyNumberFormat="1" applyBorder="1" applyAlignment="1">
      <alignment horizontal="center" vertical="center"/>
    </xf>
    <xf numFmtId="49" fontId="116" fillId="0" borderId="83" xfId="0" applyNumberFormat="1" applyFont="1" applyBorder="1" applyAlignment="1">
      <alignment horizontal="center" vertical="center"/>
    </xf>
    <xf numFmtId="0" fontId="0" fillId="0" borderId="94" xfId="0" applyNumberFormat="1" applyBorder="1" applyAlignment="1">
      <alignment horizontal="center" vertical="center"/>
    </xf>
    <xf numFmtId="49" fontId="116" fillId="0" borderId="86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116" fillId="0" borderId="116" xfId="0" applyNumberFormat="1" applyFont="1" applyBorder="1" applyAlignment="1">
      <alignment horizontal="center" vertical="center"/>
    </xf>
    <xf numFmtId="0" fontId="0" fillId="0" borderId="88" xfId="0" applyNumberFormat="1" applyBorder="1" applyAlignment="1">
      <alignment horizontal="center" vertical="center"/>
    </xf>
    <xf numFmtId="0" fontId="0" fillId="0" borderId="90" xfId="0" applyNumberFormat="1" applyBorder="1" applyAlignment="1">
      <alignment horizontal="center" vertical="center"/>
    </xf>
    <xf numFmtId="0" fontId="0" fillId="0" borderId="91" xfId="0" applyNumberFormat="1" applyBorder="1" applyAlignment="1">
      <alignment horizontal="center" vertical="center"/>
    </xf>
    <xf numFmtId="0" fontId="0" fillId="0" borderId="95" xfId="0" applyNumberFormat="1" applyBorder="1" applyAlignment="1">
      <alignment horizontal="center" vertical="center"/>
    </xf>
    <xf numFmtId="0" fontId="0" fillId="0" borderId="96" xfId="0" applyNumberFormat="1" applyBorder="1" applyAlignment="1">
      <alignment horizontal="center" vertical="center"/>
    </xf>
    <xf numFmtId="49" fontId="116" fillId="0" borderId="85" xfId="0" applyNumberFormat="1" applyFont="1" applyBorder="1" applyAlignment="1">
      <alignment horizontal="center" vertical="center"/>
    </xf>
    <xf numFmtId="49" fontId="116" fillId="0" borderId="84" xfId="0" applyNumberFormat="1" applyFont="1" applyBorder="1" applyAlignment="1">
      <alignment horizontal="center" vertical="center"/>
    </xf>
    <xf numFmtId="0" fontId="0" fillId="0" borderId="97" xfId="0" applyNumberFormat="1" applyBorder="1" applyAlignment="1">
      <alignment horizontal="center" vertical="center"/>
    </xf>
    <xf numFmtId="0" fontId="0" fillId="0" borderId="84" xfId="0" applyNumberFormat="1" applyBorder="1"/>
    <xf numFmtId="0" fontId="0" fillId="0" borderId="85" xfId="0" applyNumberFormat="1" applyBorder="1"/>
    <xf numFmtId="0" fontId="0" fillId="0" borderId="90" xfId="0" applyNumberFormat="1" applyBorder="1"/>
    <xf numFmtId="0" fontId="0" fillId="0" borderId="91" xfId="0" applyNumberFormat="1" applyBorder="1"/>
    <xf numFmtId="0" fontId="0" fillId="0" borderId="94" xfId="0" applyNumberFormat="1" applyBorder="1"/>
    <xf numFmtId="0" fontId="0" fillId="0" borderId="95" xfId="0" applyNumberFormat="1" applyBorder="1"/>
    <xf numFmtId="0" fontId="0" fillId="0" borderId="96" xfId="0" applyNumberFormat="1" applyBorder="1"/>
    <xf numFmtId="0" fontId="0" fillId="0" borderId="97" xfId="0" applyNumberFormat="1" applyBorder="1"/>
    <xf numFmtId="0" fontId="0" fillId="0" borderId="88" xfId="0" applyNumberFormat="1" applyBorder="1"/>
    <xf numFmtId="164" fontId="10" fillId="0" borderId="13" xfId="0" applyFont="1" applyBorder="1" applyAlignment="1">
      <alignment horizontal="center"/>
    </xf>
    <xf numFmtId="49" fontId="127" fillId="0" borderId="100" xfId="0" applyNumberFormat="1" applyFont="1" applyBorder="1" applyAlignment="1">
      <alignment horizontal="center" vertical="center"/>
    </xf>
    <xf numFmtId="49" fontId="127" fillId="0" borderId="83" xfId="0" applyNumberFormat="1" applyFont="1" applyBorder="1" applyAlignment="1">
      <alignment horizontal="center" vertical="center"/>
    </xf>
    <xf numFmtId="49" fontId="127" fillId="0" borderId="84" xfId="0" applyNumberFormat="1" applyFont="1" applyBorder="1" applyAlignment="1">
      <alignment horizontal="center" vertical="center"/>
    </xf>
    <xf numFmtId="49" fontId="127" fillId="0" borderId="85" xfId="0" applyNumberFormat="1" applyFont="1" applyBorder="1" applyAlignment="1">
      <alignment horizontal="center" vertical="center"/>
    </xf>
    <xf numFmtId="49" fontId="127" fillId="0" borderId="86" xfId="0" applyNumberFormat="1" applyFont="1" applyBorder="1" applyAlignment="1">
      <alignment horizontal="center" vertical="center"/>
    </xf>
    <xf numFmtId="49" fontId="127" fillId="0" borderId="116" xfId="0" applyNumberFormat="1" applyFont="1" applyBorder="1" applyAlignment="1">
      <alignment horizontal="center" vertical="center"/>
    </xf>
    <xf numFmtId="0" fontId="1" fillId="0" borderId="84" xfId="0" applyNumberFormat="1" applyFont="1" applyBorder="1"/>
    <xf numFmtId="0" fontId="1" fillId="0" borderId="85" xfId="0" applyNumberFormat="1" applyFont="1" applyBorder="1"/>
    <xf numFmtId="0" fontId="1" fillId="0" borderId="90" xfId="0" applyNumberFormat="1" applyFont="1" applyBorder="1"/>
    <xf numFmtId="0" fontId="1" fillId="0" borderId="91" xfId="0" applyNumberFormat="1" applyFont="1" applyBorder="1"/>
    <xf numFmtId="0" fontId="1" fillId="0" borderId="94" xfId="0" applyNumberFormat="1" applyFont="1" applyBorder="1"/>
    <xf numFmtId="0" fontId="1" fillId="0" borderId="95" xfId="0" applyNumberFormat="1" applyFont="1" applyBorder="1"/>
    <xf numFmtId="0" fontId="1" fillId="0" borderId="96" xfId="0" applyNumberFormat="1" applyFont="1" applyBorder="1"/>
    <xf numFmtId="0" fontId="1" fillId="0" borderId="97" xfId="0" applyNumberFormat="1" applyFont="1" applyBorder="1"/>
    <xf numFmtId="0" fontId="1" fillId="0" borderId="0" xfId="0" applyNumberFormat="1" applyFont="1"/>
    <xf numFmtId="0" fontId="1" fillId="0" borderId="88" xfId="0" applyNumberFormat="1" applyFont="1" applyBorder="1"/>
    <xf numFmtId="49" fontId="116" fillId="0" borderId="0" xfId="0" applyNumberFormat="1" applyFont="1" applyAlignment="1">
      <alignment horizontal="center" vertical="center"/>
    </xf>
    <xf numFmtId="179" fontId="4" fillId="0" borderId="15" xfId="0" applyNumberFormat="1" applyFont="1" applyBorder="1" applyAlignment="1">
      <alignment horizontal="center"/>
    </xf>
    <xf numFmtId="179" fontId="4" fillId="6" borderId="34" xfId="0" applyNumberFormat="1" applyFont="1" applyFill="1" applyBorder="1" applyAlignment="1">
      <alignment horizontal="center"/>
    </xf>
    <xf numFmtId="0" fontId="0" fillId="0" borderId="73" xfId="0" applyNumberFormat="1" applyBorder="1"/>
    <xf numFmtId="179" fontId="4" fillId="6" borderId="27" xfId="0" applyNumberFormat="1" applyFont="1" applyFill="1" applyBorder="1" applyAlignment="1">
      <alignment horizontal="center"/>
    </xf>
    <xf numFmtId="182" fontId="31" fillId="0" borderId="0" xfId="0" applyNumberFormat="1" applyFont="1" applyAlignment="1">
      <alignment horizontal="center" vertical="center"/>
    </xf>
    <xf numFmtId="168" fontId="34" fillId="0" borderId="0" xfId="0" applyNumberFormat="1" applyFont="1" applyAlignment="1">
      <alignment vertical="center"/>
    </xf>
    <xf numFmtId="182" fontId="36" fillId="0" borderId="40" xfId="0" applyNumberFormat="1" applyFont="1" applyBorder="1" applyAlignment="1">
      <alignment horizontal="center" vertical="center"/>
    </xf>
    <xf numFmtId="0" fontId="0" fillId="0" borderId="40" xfId="0" applyNumberFormat="1" applyBorder="1"/>
    <xf numFmtId="182" fontId="42" fillId="14" borderId="42" xfId="0" applyNumberFormat="1" applyFont="1" applyFill="1" applyBorder="1" applyAlignment="1">
      <alignment horizontal="center" vertical="center"/>
    </xf>
    <xf numFmtId="0" fontId="0" fillId="0" borderId="61" xfId="0" applyNumberFormat="1" applyBorder="1"/>
    <xf numFmtId="183" fontId="41" fillId="14" borderId="41" xfId="0" applyNumberFormat="1" applyFont="1" applyFill="1" applyBorder="1" applyAlignment="1">
      <alignment horizontal="center" vertical="center"/>
    </xf>
    <xf numFmtId="0" fontId="0" fillId="0" borderId="74" xfId="0" applyNumberFormat="1" applyBorder="1"/>
    <xf numFmtId="0" fontId="0" fillId="0" borderId="75" xfId="0" applyNumberFormat="1" applyBorder="1"/>
    <xf numFmtId="0" fontId="0" fillId="0" borderId="59" xfId="0" applyNumberFormat="1" applyBorder="1"/>
    <xf numFmtId="0" fontId="0" fillId="0" borderId="60" xfId="0" applyNumberFormat="1" applyBorder="1"/>
    <xf numFmtId="168" fontId="50" fillId="14" borderId="45" xfId="0" applyNumberFormat="1" applyFont="1" applyFill="1" applyBorder="1" applyAlignment="1">
      <alignment horizontal="center" vertical="center"/>
    </xf>
    <xf numFmtId="168" fontId="49" fillId="0" borderId="0" xfId="0" applyNumberFormat="1" applyFont="1" applyAlignment="1">
      <alignment vertical="center"/>
    </xf>
    <xf numFmtId="0" fontId="0" fillId="0" borderId="48" xfId="0" applyNumberFormat="1" applyBorder="1"/>
    <xf numFmtId="168" fontId="47" fillId="7" borderId="45" xfId="0" applyNumberFormat="1" applyFont="1" applyFill="1" applyBorder="1" applyAlignment="1">
      <alignment horizontal="center" vertical="center"/>
    </xf>
    <xf numFmtId="168" fontId="48" fillId="0" borderId="0" xfId="0" applyNumberFormat="1" applyFont="1" applyAlignment="1">
      <alignment vertical="center"/>
    </xf>
    <xf numFmtId="168" fontId="60" fillId="7" borderId="45" xfId="0" applyNumberFormat="1" applyFont="1" applyFill="1" applyBorder="1" applyAlignment="1">
      <alignment horizontal="center" vertical="center"/>
    </xf>
    <xf numFmtId="164" fontId="67" fillId="0" borderId="0" xfId="0" applyFont="1" applyAlignment="1">
      <alignment horizontal="center" vertical="center"/>
    </xf>
    <xf numFmtId="168" fontId="67" fillId="0" borderId="0" xfId="0" applyNumberFormat="1" applyFont="1" applyAlignment="1">
      <alignment vertical="center"/>
    </xf>
    <xf numFmtId="182" fontId="42" fillId="14" borderId="43" xfId="0" applyNumberFormat="1" applyFont="1" applyFill="1" applyBorder="1" applyAlignment="1">
      <alignment horizontal="center" vertical="center"/>
    </xf>
    <xf numFmtId="0" fontId="0" fillId="0" borderId="62" xfId="0" applyNumberFormat="1" applyBorder="1"/>
    <xf numFmtId="182" fontId="42" fillId="14" borderId="44" xfId="0" applyNumberFormat="1" applyFont="1" applyFill="1" applyBorder="1" applyAlignment="1">
      <alignment horizontal="center" vertical="center"/>
    </xf>
    <xf numFmtId="164" fontId="42" fillId="14" borderId="43" xfId="0" applyFont="1" applyFill="1" applyBorder="1" applyAlignment="1">
      <alignment horizontal="center" vertical="center"/>
    </xf>
    <xf numFmtId="182" fontId="67" fillId="0" borderId="0" xfId="0" applyNumberFormat="1" applyFont="1" applyAlignment="1">
      <alignment horizontal="center" vertical="center"/>
    </xf>
    <xf numFmtId="183" fontId="71" fillId="14" borderId="41" xfId="0" applyNumberFormat="1" applyFont="1" applyFill="1" applyBorder="1" applyAlignment="1">
      <alignment horizontal="center" vertical="center"/>
    </xf>
    <xf numFmtId="164" fontId="42" fillId="14" borderId="42" xfId="0" applyFont="1" applyFill="1" applyBorder="1" applyAlignment="1">
      <alignment horizontal="center" vertical="center"/>
    </xf>
    <xf numFmtId="164" fontId="42" fillId="14" borderId="44" xfId="0" applyFont="1" applyFill="1" applyBorder="1" applyAlignment="1">
      <alignment horizontal="center" vertical="center"/>
    </xf>
    <xf numFmtId="168" fontId="89" fillId="4" borderId="5" xfId="0" applyNumberFormat="1" applyFont="1" applyFill="1" applyBorder="1" applyAlignment="1">
      <alignment horizontal="center" vertical="center"/>
    </xf>
    <xf numFmtId="168" fontId="29" fillId="0" borderId="0" xfId="0" applyNumberFormat="1" applyFont="1"/>
    <xf numFmtId="183" fontId="71" fillId="14" borderId="15" xfId="0" applyNumberFormat="1" applyFont="1" applyFill="1" applyBorder="1" applyAlignment="1">
      <alignment horizontal="center" vertical="center"/>
    </xf>
    <xf numFmtId="0" fontId="0" fillId="0" borderId="2" xfId="0" applyNumberFormat="1" applyBorder="1"/>
    <xf numFmtId="0" fontId="0" fillId="0" borderId="7" xfId="0" applyNumberFormat="1" applyBorder="1"/>
    <xf numFmtId="0" fontId="0" fillId="0" borderId="8" xfId="0" applyNumberFormat="1" applyBorder="1"/>
    <xf numFmtId="168" fontId="70" fillId="0" borderId="0" xfId="0" applyNumberFormat="1" applyFont="1" applyAlignment="1">
      <alignment vertical="center"/>
    </xf>
    <xf numFmtId="168" fontId="96" fillId="4" borderId="5" xfId="0" applyNumberFormat="1" applyFont="1" applyFill="1" applyBorder="1" applyAlignment="1">
      <alignment horizontal="center" vertical="center"/>
    </xf>
    <xf numFmtId="164" fontId="87" fillId="14" borderId="13" xfId="0" applyFont="1" applyFill="1" applyBorder="1" applyAlignment="1">
      <alignment horizontal="center" vertical="center"/>
    </xf>
    <xf numFmtId="182" fontId="82" fillId="0" borderId="0" xfId="0" applyNumberFormat="1" applyFont="1" applyAlignment="1">
      <alignment horizontal="center" vertical="center" wrapText="1"/>
    </xf>
    <xf numFmtId="168" fontId="81" fillId="0" borderId="0" xfId="0" applyNumberFormat="1" applyFont="1" applyAlignment="1">
      <alignment vertical="center"/>
    </xf>
    <xf numFmtId="168" fontId="58" fillId="0" borderId="0" xfId="0" applyNumberFormat="1" applyFont="1" applyAlignment="1">
      <alignment vertical="center"/>
    </xf>
    <xf numFmtId="168" fontId="54" fillId="0" borderId="0" xfId="0" applyNumberFormat="1" applyFont="1" applyAlignment="1">
      <alignment vertical="center"/>
    </xf>
    <xf numFmtId="168" fontId="85" fillId="0" borderId="0" xfId="0" applyNumberFormat="1" applyFont="1" applyAlignment="1">
      <alignment vertical="center"/>
    </xf>
    <xf numFmtId="168" fontId="89" fillId="4" borderId="4" xfId="0" applyNumberFormat="1" applyFont="1" applyFill="1" applyBorder="1" applyAlignment="1">
      <alignment horizontal="center" vertical="center"/>
    </xf>
    <xf numFmtId="182" fontId="87" fillId="14" borderId="13" xfId="0" applyNumberFormat="1" applyFont="1" applyFill="1" applyBorder="1" applyAlignment="1">
      <alignment horizontal="center" vertical="center"/>
    </xf>
    <xf numFmtId="168" fontId="96" fillId="4" borderId="4" xfId="0" applyNumberFormat="1" applyFont="1" applyFill="1" applyBorder="1" applyAlignment="1">
      <alignment horizontal="center" vertical="center"/>
    </xf>
    <xf numFmtId="183" fontId="71" fillId="14" borderId="13" xfId="0" applyNumberFormat="1" applyFont="1" applyFill="1" applyBorder="1" applyAlignment="1">
      <alignment horizontal="center" vertical="center"/>
    </xf>
    <xf numFmtId="0" fontId="0" fillId="0" borderId="3" xfId="0" applyNumberFormat="1" applyBorder="1"/>
    <xf numFmtId="0" fontId="0" fillId="0" borderId="9" xfId="0" applyNumberFormat="1" applyBorder="1"/>
    <xf numFmtId="168" fontId="51" fillId="4" borderId="4" xfId="0" applyNumberFormat="1" applyFont="1" applyFill="1" applyBorder="1" applyAlignment="1">
      <alignment horizontal="center" vertical="center"/>
    </xf>
    <xf numFmtId="182" fontId="82" fillId="0" borderId="0" xfId="0" applyNumberFormat="1" applyFont="1" applyAlignment="1">
      <alignment horizontal="center" vertical="top"/>
    </xf>
    <xf numFmtId="168" fontId="102" fillId="0" borderId="8" xfId="0" applyNumberFormat="1" applyFont="1" applyBorder="1" applyAlignment="1">
      <alignment horizontal="center" vertical="center"/>
    </xf>
  </cellXfs>
  <cellStyles count="9">
    <cellStyle name="Comma" xfId="5" builtinId="3"/>
    <cellStyle name="Comma_PL NOVEMBER 2006" xfId="6" xr:uid="{F79D4851-15E5-4A68-98FB-F5FA7972C949}"/>
    <cellStyle name="Grey" xfId="1" xr:uid="{00000000-0005-0000-0000-000001000000}"/>
    <cellStyle name="Input [yellow]" xfId="2" xr:uid="{00000000-0005-0000-0000-000002000000}"/>
    <cellStyle name="Normal" xfId="0" builtinId="0"/>
    <cellStyle name="Normal - Style1" xfId="3" xr:uid="{00000000-0005-0000-0000-000003000000}"/>
    <cellStyle name="Normal_CONSOLIDATED P&amp;LA" xfId="8" xr:uid="{33E57442-D077-4157-BAEE-C7FC87333D0E}"/>
    <cellStyle name="Normal_PL NOVEMBER 2006" xfId="7" xr:uid="{6050D59C-7BB9-4FAF-B72A-D27F45472643}"/>
    <cellStyle name="Percent [2]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1409700</xdr:colOff>
      <xdr:row>0</xdr:row>
      <xdr:rowOff>0</xdr:rowOff>
    </xdr:from>
    <xdr:ext cx="3495675" cy="1152525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1300" y="0"/>
          <a:ext cx="3495675" cy="11525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W1384"/>
  <sheetViews>
    <sheetView zoomScaleNormal="100" workbookViewId="0"/>
  </sheetViews>
  <sheetFormatPr defaultColWidth="9.1796875" defaultRowHeight="12.5"/>
  <cols>
    <col min="1" max="1" width="18.1796875" style="1" customWidth="1"/>
    <col min="2" max="2" width="52.81640625" style="1" customWidth="1"/>
    <col min="3" max="3" width="14.26953125" style="1" customWidth="1"/>
    <col min="4" max="4" width="13" style="1" customWidth="1"/>
    <col min="5" max="5" width="14.26953125" style="1" customWidth="1"/>
    <col min="6" max="6" width="13.453125" style="1" customWidth="1"/>
    <col min="7" max="7" width="14.453125" style="1" customWidth="1"/>
    <col min="8" max="8" width="17.26953125" style="1" customWidth="1"/>
    <col min="9" max="9" width="16.1796875" style="1" customWidth="1"/>
    <col min="10" max="10" width="16.81640625" style="1" customWidth="1"/>
    <col min="11" max="11" width="17.1796875" style="1" customWidth="1"/>
    <col min="12" max="12" width="14.26953125" style="1" customWidth="1"/>
    <col min="13" max="16" width="9.1796875" style="1" customWidth="1"/>
    <col min="17" max="17" width="12.453125" style="1" customWidth="1"/>
    <col min="18" max="18" width="14.7265625" style="1" customWidth="1"/>
    <col min="19" max="19" width="13.26953125" style="1" customWidth="1"/>
    <col min="20" max="20" width="14.1796875" style="1" customWidth="1"/>
    <col min="21" max="21" width="18.26953125" style="1" customWidth="1"/>
    <col min="22" max="22" width="12.7265625" style="1" customWidth="1"/>
    <col min="23" max="24" width="9.1796875" style="1" customWidth="1"/>
    <col min="25" max="25" width="14.81640625" style="1" customWidth="1"/>
    <col min="26" max="28" width="9.1796875" style="1" customWidth="1"/>
    <col min="29" max="29" width="12" style="1" customWidth="1"/>
    <col min="30" max="30" width="13" style="1" customWidth="1"/>
    <col min="31" max="31" width="13.26953125" style="1" customWidth="1"/>
    <col min="32" max="32" width="15" style="1" customWidth="1"/>
    <col min="33" max="33" width="14.1796875" style="1" customWidth="1"/>
    <col min="34" max="35" width="9.1796875" style="1" customWidth="1"/>
    <col min="36" max="36" width="14.7265625" style="1" customWidth="1"/>
    <col min="37" max="37" width="20.1796875" style="1" customWidth="1"/>
    <col min="38" max="38" width="18.26953125" style="1" customWidth="1"/>
    <col min="39" max="39" width="20" style="1" customWidth="1"/>
    <col min="40" max="40" width="21.1796875" style="1" customWidth="1"/>
    <col min="41" max="41" width="16.81640625" style="1" customWidth="1"/>
    <col min="42" max="42" width="14.26953125" style="1" customWidth="1"/>
    <col min="43" max="43" width="17" style="1" customWidth="1"/>
    <col min="44" max="44" width="17.26953125" style="1" customWidth="1"/>
    <col min="45" max="45" width="14.26953125" style="1" customWidth="1"/>
    <col min="46" max="46" width="16" style="1" customWidth="1"/>
    <col min="47" max="47" width="11.453125" style="1" customWidth="1"/>
    <col min="48" max="52" width="9.1796875" style="1" customWidth="1"/>
    <col min="53" max="53" width="17.1796875" style="1" customWidth="1"/>
    <col min="54" max="54" width="11.7265625" style="1" customWidth="1"/>
    <col min="55" max="56" width="9.1796875" style="1" customWidth="1"/>
    <col min="57" max="57" width="13.453125" style="1" customWidth="1"/>
    <col min="58" max="58" width="13" style="1" customWidth="1"/>
    <col min="59" max="59" width="12.7265625" style="1" customWidth="1"/>
    <col min="60" max="69" width="9.1796875" style="1" customWidth="1"/>
    <col min="70" max="70" width="17.1796875" style="1" customWidth="1"/>
    <col min="71" max="71" width="9.1796875" style="1" customWidth="1"/>
    <col min="72" max="72" width="14.453125" style="1" customWidth="1"/>
    <col min="73" max="82" width="9.1796875" style="1" customWidth="1"/>
    <col min="83" max="83" width="17.7265625" style="1" customWidth="1"/>
    <col min="84" max="257" width="9.1796875" style="1" customWidth="1"/>
  </cols>
  <sheetData>
    <row r="1" spans="1:136" s="4" customFormat="1" ht="12.7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/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</row>
    <row r="2" spans="1:136" ht="12.75" customHeight="1">
      <c r="A2" s="2" t="s">
        <v>135</v>
      </c>
      <c r="B2" s="2" t="s">
        <v>136</v>
      </c>
      <c r="C2" s="2" t="s">
        <v>137</v>
      </c>
      <c r="D2" s="2" t="s">
        <v>138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/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</row>
    <row r="3" spans="1:136" ht="12.75" customHeight="1">
      <c r="A3" s="2" t="s">
        <v>139</v>
      </c>
      <c r="B3" s="2" t="s">
        <v>140</v>
      </c>
      <c r="C3" s="2" t="s">
        <v>137</v>
      </c>
      <c r="D3" s="2" t="s">
        <v>138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/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</row>
    <row r="4" spans="1:136" ht="12.75" customHeight="1">
      <c r="A4" s="2" t="s">
        <v>141</v>
      </c>
      <c r="B4" s="2" t="s">
        <v>142</v>
      </c>
      <c r="C4" s="2" t="s">
        <v>137</v>
      </c>
      <c r="D4" s="2" t="s">
        <v>143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/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</row>
    <row r="5" spans="1:136" ht="12.75" customHeight="1">
      <c r="A5" s="2" t="s">
        <v>144</v>
      </c>
      <c r="B5" s="2" t="s">
        <v>145</v>
      </c>
      <c r="C5" s="2" t="s">
        <v>137</v>
      </c>
      <c r="D5" s="2" t="s">
        <v>143</v>
      </c>
      <c r="E5" s="3">
        <v>30000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30000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/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</row>
    <row r="6" spans="1:136" ht="12.75" customHeight="1">
      <c r="A6" s="2" t="s">
        <v>146</v>
      </c>
      <c r="B6" s="2" t="s">
        <v>147</v>
      </c>
      <c r="C6" s="2" t="s">
        <v>137</v>
      </c>
      <c r="D6" s="2" t="s">
        <v>143</v>
      </c>
      <c r="E6" s="3">
        <v>40000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40000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/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</row>
    <row r="7" spans="1:136" ht="12.75" customHeight="1">
      <c r="A7" s="2" t="s">
        <v>148</v>
      </c>
      <c r="B7" s="2" t="s">
        <v>149</v>
      </c>
      <c r="C7" s="2" t="s">
        <v>137</v>
      </c>
      <c r="D7" s="2" t="s">
        <v>143</v>
      </c>
      <c r="E7" s="3">
        <v>8000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5000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3000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/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</row>
    <row r="8" spans="1:136" ht="12.75" customHeight="1">
      <c r="A8" s="2" t="s">
        <v>150</v>
      </c>
      <c r="B8" s="2" t="s">
        <v>151</v>
      </c>
      <c r="C8" s="2" t="s">
        <v>137</v>
      </c>
      <c r="D8" s="2" t="s">
        <v>143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/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</row>
    <row r="9" spans="1:136" ht="12.75" customHeight="1">
      <c r="A9" s="2" t="s">
        <v>152</v>
      </c>
      <c r="B9" s="2" t="s">
        <v>153</v>
      </c>
      <c r="C9" s="2" t="s">
        <v>137</v>
      </c>
      <c r="D9" s="2" t="s">
        <v>143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/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</row>
    <row r="10" spans="1:136" ht="12.75" customHeight="1">
      <c r="A10" s="2" t="s">
        <v>154</v>
      </c>
      <c r="B10" s="2" t="s">
        <v>155</v>
      </c>
      <c r="C10" s="2" t="s">
        <v>137</v>
      </c>
      <c r="D10" s="2" t="s">
        <v>143</v>
      </c>
      <c r="E10" s="3">
        <v>3000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3000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/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</row>
    <row r="11" spans="1:136" ht="12.75" customHeight="1">
      <c r="A11" s="2" t="s">
        <v>156</v>
      </c>
      <c r="B11" s="2" t="s">
        <v>157</v>
      </c>
      <c r="C11" s="2" t="s">
        <v>137</v>
      </c>
      <c r="D11" s="2" t="s">
        <v>143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/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</row>
    <row r="12" spans="1:136" ht="12.75" customHeight="1">
      <c r="A12" s="2" t="s">
        <v>158</v>
      </c>
      <c r="B12" s="2" t="s">
        <v>159</v>
      </c>
      <c r="C12" s="2" t="s">
        <v>137</v>
      </c>
      <c r="D12" s="2" t="s">
        <v>143</v>
      </c>
      <c r="E12" s="3">
        <v>370812</v>
      </c>
      <c r="F12" s="3">
        <v>-351166</v>
      </c>
      <c r="G12" s="3">
        <v>169090</v>
      </c>
      <c r="H12" s="3">
        <v>-99232.65</v>
      </c>
      <c r="I12" s="3">
        <v>-65630.710000000006</v>
      </c>
      <c r="J12" s="3">
        <v>-17418.93</v>
      </c>
      <c r="K12" s="3">
        <v>1838.82</v>
      </c>
      <c r="L12" s="3">
        <v>2499.4699999999998</v>
      </c>
      <c r="M12" s="3">
        <v>14958.84</v>
      </c>
      <c r="N12" s="3">
        <v>-25750.84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30571</v>
      </c>
      <c r="AG12" s="3">
        <v>-23437</v>
      </c>
      <c r="AH12" s="3">
        <v>7915</v>
      </c>
      <c r="AI12" s="3">
        <v>-4503</v>
      </c>
      <c r="AJ12" s="3">
        <v>46104.6</v>
      </c>
      <c r="AK12" s="3">
        <v>-52070.6</v>
      </c>
      <c r="AL12" s="3">
        <v>12024</v>
      </c>
      <c r="AM12" s="3">
        <v>-6696</v>
      </c>
      <c r="AN12" s="3">
        <v>-8428</v>
      </c>
      <c r="AO12" s="3">
        <v>-405</v>
      </c>
      <c r="AP12" s="3">
        <v>10255</v>
      </c>
      <c r="AQ12" s="3">
        <v>5005.08</v>
      </c>
      <c r="AR12" s="3">
        <v>354476.92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/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</row>
    <row r="13" spans="1:136" ht="12.75" customHeight="1">
      <c r="A13" s="2" t="s">
        <v>160</v>
      </c>
      <c r="B13" s="2" t="s">
        <v>161</v>
      </c>
      <c r="C13" s="2" t="s">
        <v>137</v>
      </c>
      <c r="D13" s="2" t="s">
        <v>143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/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</row>
    <row r="14" spans="1:136" ht="12.75" customHeight="1">
      <c r="A14" s="2" t="s">
        <v>162</v>
      </c>
      <c r="B14" s="2" t="s">
        <v>163</v>
      </c>
      <c r="C14" s="2" t="s">
        <v>137</v>
      </c>
      <c r="D14" s="2" t="s">
        <v>138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/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</row>
    <row r="15" spans="1:136" ht="12.75" customHeight="1">
      <c r="A15" s="2" t="s">
        <v>164</v>
      </c>
      <c r="B15" s="2" t="s">
        <v>165</v>
      </c>
      <c r="C15" s="2" t="s">
        <v>137</v>
      </c>
      <c r="D15" s="2" t="s">
        <v>143</v>
      </c>
      <c r="E15" s="3">
        <v>17500179.5</v>
      </c>
      <c r="F15" s="3">
        <v>-100</v>
      </c>
      <c r="G15" s="3">
        <v>0</v>
      </c>
      <c r="H15" s="3">
        <v>0</v>
      </c>
      <c r="I15" s="3">
        <v>0</v>
      </c>
      <c r="J15" s="3">
        <v>0</v>
      </c>
      <c r="K15" s="3">
        <v>47383.65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16497456.34</v>
      </c>
      <c r="AG15" s="3">
        <v>-100</v>
      </c>
      <c r="AH15" s="3">
        <v>0</v>
      </c>
      <c r="AI15" s="3">
        <v>555344.4</v>
      </c>
      <c r="AJ15" s="3">
        <v>219364</v>
      </c>
      <c r="AK15" s="3">
        <v>98463.6</v>
      </c>
      <c r="AL15" s="3">
        <v>80556.7</v>
      </c>
      <c r="AM15" s="3">
        <v>0</v>
      </c>
      <c r="AN15" s="3">
        <v>5727.18</v>
      </c>
      <c r="AO15" s="3">
        <v>0</v>
      </c>
      <c r="AP15" s="3">
        <v>0</v>
      </c>
      <c r="AQ15" s="3">
        <v>0</v>
      </c>
      <c r="AR15" s="3">
        <v>43367.28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/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</row>
    <row r="16" spans="1:136" ht="12.75" customHeight="1">
      <c r="A16" s="2" t="s">
        <v>166</v>
      </c>
      <c r="B16" s="2" t="s">
        <v>167</v>
      </c>
      <c r="C16" s="2" t="s">
        <v>137</v>
      </c>
      <c r="D16" s="2" t="s">
        <v>143</v>
      </c>
      <c r="E16" s="3">
        <v>9301593.2300000004</v>
      </c>
      <c r="F16" s="3">
        <v>11719.55</v>
      </c>
      <c r="G16" s="3">
        <v>0</v>
      </c>
      <c r="H16" s="3">
        <v>0</v>
      </c>
      <c r="I16" s="3">
        <v>11789.99</v>
      </c>
      <c r="J16" s="3">
        <v>0</v>
      </c>
      <c r="K16" s="3">
        <v>23119.05</v>
      </c>
      <c r="L16" s="3">
        <v>11789.99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9244254.1600000001</v>
      </c>
      <c r="AG16" s="3">
        <v>2309.38</v>
      </c>
      <c r="AH16" s="3">
        <v>0</v>
      </c>
      <c r="AI16" s="3">
        <v>0</v>
      </c>
      <c r="AJ16" s="3">
        <v>4909.66</v>
      </c>
      <c r="AK16" s="3">
        <v>0</v>
      </c>
      <c r="AL16" s="3">
        <v>12994.11</v>
      </c>
      <c r="AM16" s="3">
        <v>8066.84</v>
      </c>
      <c r="AN16" s="3">
        <v>0</v>
      </c>
      <c r="AO16" s="3">
        <v>0</v>
      </c>
      <c r="AP16" s="3">
        <v>8782.82</v>
      </c>
      <c r="AQ16" s="3">
        <v>0</v>
      </c>
      <c r="AR16" s="3">
        <v>20276.259999999998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/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</row>
    <row r="17" spans="1:136" ht="12.75" customHeight="1">
      <c r="A17" s="2" t="s">
        <v>168</v>
      </c>
      <c r="B17" s="2" t="s">
        <v>169</v>
      </c>
      <c r="C17" s="2" t="s">
        <v>137</v>
      </c>
      <c r="D17" s="2" t="s">
        <v>143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/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</row>
    <row r="18" spans="1:136" ht="12.75" customHeight="1">
      <c r="A18" s="2" t="s">
        <v>170</v>
      </c>
      <c r="B18" s="2" t="s">
        <v>171</v>
      </c>
      <c r="C18" s="2" t="s">
        <v>137</v>
      </c>
      <c r="D18" s="2" t="s">
        <v>143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/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</row>
    <row r="19" spans="1:136" ht="12.75" customHeight="1">
      <c r="A19" s="2" t="s">
        <v>172</v>
      </c>
      <c r="B19" s="2" t="s">
        <v>173</v>
      </c>
      <c r="C19" s="2" t="s">
        <v>137</v>
      </c>
      <c r="D19" s="2" t="s">
        <v>143</v>
      </c>
      <c r="E19" s="3">
        <v>5093474.41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13055.34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5074936.8499999996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7509.35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11028.21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/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</row>
    <row r="20" spans="1:136" ht="12.75" customHeight="1">
      <c r="A20" s="2" t="s">
        <v>174</v>
      </c>
      <c r="B20" s="2" t="s">
        <v>175</v>
      </c>
      <c r="C20" s="2" t="s">
        <v>137</v>
      </c>
      <c r="D20" s="2" t="s">
        <v>143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/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</row>
    <row r="21" spans="1:136" ht="12.75" customHeight="1">
      <c r="A21" s="2" t="s">
        <v>176</v>
      </c>
      <c r="B21" s="2" t="s">
        <v>177</v>
      </c>
      <c r="C21" s="2" t="s">
        <v>137</v>
      </c>
      <c r="D21" s="2" t="s">
        <v>143</v>
      </c>
      <c r="E21" s="3">
        <v>11441744.720000001</v>
      </c>
      <c r="F21" s="3">
        <v>13552241.07</v>
      </c>
      <c r="G21" s="3">
        <v>-1724888.33</v>
      </c>
      <c r="H21" s="3">
        <v>6153461.0300000003</v>
      </c>
      <c r="I21" s="3">
        <v>1527368.83</v>
      </c>
      <c r="J21" s="3">
        <v>1192031.6399999999</v>
      </c>
      <c r="K21" s="3">
        <v>-1028997.62</v>
      </c>
      <c r="L21" s="3">
        <v>-6892802.5599999996</v>
      </c>
      <c r="M21" s="3">
        <v>-7236059.5099999998</v>
      </c>
      <c r="N21" s="3">
        <v>125187.77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12316384.66</v>
      </c>
      <c r="AG21" s="3">
        <v>-8908744</v>
      </c>
      <c r="AH21" s="3">
        <v>12556500.5</v>
      </c>
      <c r="AI21" s="3">
        <v>9504706.0600000005</v>
      </c>
      <c r="AJ21" s="3">
        <v>2231548.0299999998</v>
      </c>
      <c r="AK21" s="3">
        <v>-3786474.16</v>
      </c>
      <c r="AL21" s="3">
        <v>-822266.11</v>
      </c>
      <c r="AM21" s="3">
        <v>-4996374.8499999996</v>
      </c>
      <c r="AN21" s="3">
        <v>-1894074.72</v>
      </c>
      <c r="AO21" s="3">
        <v>-7481499.0999999996</v>
      </c>
      <c r="AP21" s="3">
        <v>-1377589.58</v>
      </c>
      <c r="AQ21" s="3">
        <v>-3848608.75</v>
      </c>
      <c r="AR21" s="3">
        <v>7948236.7400000002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/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</row>
    <row r="22" spans="1:136" ht="12.75" customHeight="1">
      <c r="A22" s="2" t="s">
        <v>178</v>
      </c>
      <c r="B22" s="2" t="s">
        <v>179</v>
      </c>
      <c r="C22" s="2" t="s">
        <v>137</v>
      </c>
      <c r="D22" s="2" t="s">
        <v>143</v>
      </c>
      <c r="E22" s="3">
        <v>40675564.200000003</v>
      </c>
      <c r="F22" s="3">
        <v>6323178.2999999998</v>
      </c>
      <c r="G22" s="3">
        <v>-13914.47</v>
      </c>
      <c r="H22" s="3">
        <v>-3169608.35</v>
      </c>
      <c r="I22" s="3">
        <v>3647604.25</v>
      </c>
      <c r="J22" s="3">
        <v>-384701.4</v>
      </c>
      <c r="K22" s="3">
        <v>615480.09</v>
      </c>
      <c r="L22" s="3">
        <v>1329405.45</v>
      </c>
      <c r="M22" s="3">
        <v>2333847.48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35303505.090000004</v>
      </c>
      <c r="AG22" s="3">
        <v>4241261.0999999996</v>
      </c>
      <c r="AH22" s="3">
        <v>-1211304.24</v>
      </c>
      <c r="AI22" s="3">
        <v>-8305597</v>
      </c>
      <c r="AJ22" s="3">
        <v>2451505.5699999998</v>
      </c>
      <c r="AK22" s="3">
        <v>733348.76</v>
      </c>
      <c r="AL22" s="3">
        <v>972693.51</v>
      </c>
      <c r="AM22" s="3">
        <v>1247902.6100000001</v>
      </c>
      <c r="AN22" s="3">
        <v>-2349324.38</v>
      </c>
      <c r="AO22" s="3">
        <v>1054533.07</v>
      </c>
      <c r="AP22" s="3">
        <v>1008219.28</v>
      </c>
      <c r="AQ22" s="3">
        <v>1799061.21</v>
      </c>
      <c r="AR22" s="3">
        <v>3729759.62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/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</row>
    <row r="23" spans="1:136" ht="12.75" customHeight="1">
      <c r="A23" s="2" t="s">
        <v>180</v>
      </c>
      <c r="B23" s="2" t="s">
        <v>181</v>
      </c>
      <c r="C23" s="2" t="s">
        <v>137</v>
      </c>
      <c r="D23" s="2" t="s">
        <v>143</v>
      </c>
      <c r="E23" s="3">
        <v>25822542.120000001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76903.070000000007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23708769.82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48977.42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2064794.88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/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</row>
    <row r="24" spans="1:136" ht="12.75" customHeight="1">
      <c r="A24" s="2" t="s">
        <v>182</v>
      </c>
      <c r="B24" s="2" t="s">
        <v>183</v>
      </c>
      <c r="C24" s="2" t="s">
        <v>137</v>
      </c>
      <c r="D24" s="2" t="s">
        <v>143</v>
      </c>
      <c r="E24" s="3">
        <v>15228848.26</v>
      </c>
      <c r="F24" s="3">
        <v>464329.7</v>
      </c>
      <c r="G24" s="3">
        <v>1388942.71</v>
      </c>
      <c r="H24" s="3">
        <v>2127090.9700000002</v>
      </c>
      <c r="I24" s="3">
        <v>2078343.38</v>
      </c>
      <c r="J24" s="3">
        <v>3352089.27</v>
      </c>
      <c r="K24" s="3">
        <v>3855068.74</v>
      </c>
      <c r="L24" s="3">
        <v>1242315.3</v>
      </c>
      <c r="M24" s="3">
        <v>1380034.51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551859.9</v>
      </c>
      <c r="AG24" s="3">
        <v>-13449.02</v>
      </c>
      <c r="AH24" s="3">
        <v>16164.81</v>
      </c>
      <c r="AI24" s="3">
        <v>1608032.55</v>
      </c>
      <c r="AJ24" s="3">
        <v>1140156.29</v>
      </c>
      <c r="AK24" s="3">
        <v>1324039.7</v>
      </c>
      <c r="AL24" s="3">
        <v>2039281.62</v>
      </c>
      <c r="AM24" s="3">
        <v>1289253.21</v>
      </c>
      <c r="AN24" s="3">
        <v>823387.59</v>
      </c>
      <c r="AO24" s="3">
        <v>2369184.34</v>
      </c>
      <c r="AP24" s="3">
        <v>1662881.87</v>
      </c>
      <c r="AQ24" s="3">
        <v>733989.19</v>
      </c>
      <c r="AR24" s="3">
        <v>1684066.21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/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</row>
    <row r="25" spans="1:136" ht="12.75" customHeight="1">
      <c r="A25" s="2" t="s">
        <v>184</v>
      </c>
      <c r="B25" s="2" t="s">
        <v>185</v>
      </c>
      <c r="C25" s="2" t="s">
        <v>137</v>
      </c>
      <c r="D25" s="2" t="s">
        <v>143</v>
      </c>
      <c r="E25" s="3">
        <v>18220630.77</v>
      </c>
      <c r="F25" s="3">
        <v>-200</v>
      </c>
      <c r="G25" s="3">
        <v>0</v>
      </c>
      <c r="H25" s="3">
        <v>0</v>
      </c>
      <c r="I25" s="3">
        <v>0</v>
      </c>
      <c r="J25" s="3">
        <v>0</v>
      </c>
      <c r="K25" s="3">
        <v>49741.11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28139711.66</v>
      </c>
      <c r="AG25" s="3">
        <v>-200</v>
      </c>
      <c r="AH25" s="3">
        <v>-10000000</v>
      </c>
      <c r="AI25" s="3">
        <v>0</v>
      </c>
      <c r="AJ25" s="3">
        <v>0</v>
      </c>
      <c r="AK25" s="3">
        <v>0</v>
      </c>
      <c r="AL25" s="3">
        <v>36380.269999999997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44738.84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/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</row>
    <row r="26" spans="1:136" ht="12.75" customHeight="1">
      <c r="A26" s="2" t="s">
        <v>186</v>
      </c>
      <c r="B26" s="2" t="s">
        <v>187</v>
      </c>
      <c r="C26" s="2" t="s">
        <v>137</v>
      </c>
      <c r="D26" s="2" t="s">
        <v>143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/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</row>
    <row r="27" spans="1:136" ht="12.75" customHeight="1">
      <c r="A27" s="2" t="s">
        <v>188</v>
      </c>
      <c r="B27" s="2" t="s">
        <v>189</v>
      </c>
      <c r="C27" s="2" t="s">
        <v>137</v>
      </c>
      <c r="D27" s="2" t="s">
        <v>143</v>
      </c>
      <c r="E27" s="3">
        <v>28014784.989999998</v>
      </c>
      <c r="F27" s="3">
        <v>-23523256.219999999</v>
      </c>
      <c r="G27" s="3">
        <v>-2832317.47</v>
      </c>
      <c r="H27" s="3">
        <v>-574363.53</v>
      </c>
      <c r="I27" s="3">
        <v>4823785.21</v>
      </c>
      <c r="J27" s="3">
        <v>-701345.98</v>
      </c>
      <c r="K27" s="3">
        <v>-4130433.71</v>
      </c>
      <c r="L27" s="3">
        <v>1115094.77</v>
      </c>
      <c r="M27" s="3">
        <v>1010364.6</v>
      </c>
      <c r="N27" s="3">
        <v>245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11665684.42</v>
      </c>
      <c r="AG27" s="3">
        <v>-7555264.1399999997</v>
      </c>
      <c r="AH27" s="3">
        <v>1334652.95</v>
      </c>
      <c r="AI27" s="3">
        <v>-3693774.29</v>
      </c>
      <c r="AJ27" s="3">
        <v>1561274.5</v>
      </c>
      <c r="AK27" s="3">
        <v>1477611.48</v>
      </c>
      <c r="AL27" s="3">
        <v>-3067494.66</v>
      </c>
      <c r="AM27" s="3">
        <v>2325596.5699999998</v>
      </c>
      <c r="AN27" s="3">
        <v>-2853568.2</v>
      </c>
      <c r="AO27" s="3">
        <v>3088312.17</v>
      </c>
      <c r="AP27" s="3">
        <v>-3137756.32</v>
      </c>
      <c r="AQ27" s="3">
        <v>875072.26</v>
      </c>
      <c r="AR27" s="3">
        <v>25994438.25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/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</row>
    <row r="28" spans="1:136" ht="12.75" customHeight="1">
      <c r="A28" s="2" t="s">
        <v>190</v>
      </c>
      <c r="B28" s="2" t="s">
        <v>191</v>
      </c>
      <c r="C28" s="2" t="s">
        <v>137</v>
      </c>
      <c r="D28" s="2" t="s">
        <v>143</v>
      </c>
      <c r="E28" s="3">
        <v>8305.6200000000008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20.440000000000001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8274.23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13.01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18.38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/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</row>
    <row r="29" spans="1:136" ht="12.75" customHeight="1">
      <c r="A29" s="2" t="s">
        <v>192</v>
      </c>
      <c r="B29" s="2" t="s">
        <v>193</v>
      </c>
      <c r="C29" s="2" t="s">
        <v>137</v>
      </c>
      <c r="D29" s="2" t="s">
        <v>143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/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</row>
    <row r="30" spans="1:136" ht="12.75" customHeight="1">
      <c r="A30" s="2" t="s">
        <v>194</v>
      </c>
      <c r="B30" s="2" t="s">
        <v>195</v>
      </c>
      <c r="C30" s="2" t="s">
        <v>137</v>
      </c>
      <c r="D30" s="2" t="s">
        <v>143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/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</row>
    <row r="31" spans="1:136" ht="12.75" customHeight="1">
      <c r="A31" s="2" t="s">
        <v>196</v>
      </c>
      <c r="B31" s="2" t="s">
        <v>197</v>
      </c>
      <c r="C31" s="2" t="s">
        <v>137</v>
      </c>
      <c r="D31" s="2" t="s">
        <v>143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/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</row>
    <row r="32" spans="1:136" ht="12.75" customHeight="1">
      <c r="A32" s="2" t="s">
        <v>198</v>
      </c>
      <c r="B32" s="2" t="s">
        <v>199</v>
      </c>
      <c r="C32" s="2" t="s">
        <v>137</v>
      </c>
      <c r="D32" s="2" t="s">
        <v>143</v>
      </c>
      <c r="E32" s="3">
        <v>28000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29000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-1000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/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</row>
    <row r="33" spans="1:136" ht="12.75" customHeight="1">
      <c r="A33" s="2" t="s">
        <v>200</v>
      </c>
      <c r="B33" s="2" t="s">
        <v>201</v>
      </c>
      <c r="C33" s="2" t="s">
        <v>137</v>
      </c>
      <c r="D33" s="2" t="s">
        <v>143</v>
      </c>
      <c r="E33" s="3">
        <v>18680</v>
      </c>
      <c r="F33" s="3">
        <v>0</v>
      </c>
      <c r="G33" s="3">
        <v>-3197.63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25940</v>
      </c>
      <c r="AG33" s="3">
        <v>0</v>
      </c>
      <c r="AH33" s="3">
        <v>-3200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-1300</v>
      </c>
      <c r="AP33" s="3">
        <v>-1540</v>
      </c>
      <c r="AQ33" s="3">
        <v>0</v>
      </c>
      <c r="AR33" s="3">
        <v>-1220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/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</row>
    <row r="34" spans="1:136" ht="12.75" customHeight="1">
      <c r="A34" s="2" t="s">
        <v>202</v>
      </c>
      <c r="B34" s="2" t="s">
        <v>203</v>
      </c>
      <c r="C34" s="2" t="s">
        <v>137</v>
      </c>
      <c r="D34" s="2" t="s">
        <v>143</v>
      </c>
      <c r="E34" s="3">
        <v>1000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1000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/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</row>
    <row r="35" spans="1:136" ht="12.75" customHeight="1">
      <c r="A35" s="2" t="s">
        <v>204</v>
      </c>
      <c r="B35" s="2" t="s">
        <v>205</v>
      </c>
      <c r="C35" s="2" t="s">
        <v>137</v>
      </c>
      <c r="D35" s="2" t="s">
        <v>143</v>
      </c>
      <c r="E35" s="3">
        <v>10000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10000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/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</row>
    <row r="36" spans="1:136" ht="12.75" customHeight="1">
      <c r="A36" s="2" t="s">
        <v>206</v>
      </c>
      <c r="B36" s="2" t="s">
        <v>207</v>
      </c>
      <c r="C36" s="2" t="s">
        <v>137</v>
      </c>
      <c r="D36" s="2" t="s">
        <v>143</v>
      </c>
      <c r="E36" s="3">
        <v>1.8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1.8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/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</row>
    <row r="37" spans="1:136" ht="12.75" customHeight="1">
      <c r="A37" s="2" t="s">
        <v>208</v>
      </c>
      <c r="B37" s="2" t="s">
        <v>209</v>
      </c>
      <c r="C37" s="2" t="s">
        <v>137</v>
      </c>
      <c r="D37" s="2" t="s">
        <v>143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/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</row>
    <row r="38" spans="1:136" ht="12.75" customHeight="1">
      <c r="A38" s="2" t="s">
        <v>210</v>
      </c>
      <c r="B38" s="2" t="s">
        <v>211</v>
      </c>
      <c r="C38" s="2" t="s">
        <v>137</v>
      </c>
      <c r="D38" s="2" t="s">
        <v>143</v>
      </c>
      <c r="E38" s="3">
        <v>5028125.17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5028125.17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/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</row>
    <row r="39" spans="1:136" ht="12.75" customHeight="1">
      <c r="A39" s="2" t="s">
        <v>212</v>
      </c>
      <c r="B39" s="2" t="s">
        <v>213</v>
      </c>
      <c r="C39" s="2" t="s">
        <v>137</v>
      </c>
      <c r="D39" s="2" t="s">
        <v>143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/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</row>
    <row r="40" spans="1:136" ht="12.75" customHeight="1">
      <c r="A40" s="2" t="s">
        <v>214</v>
      </c>
      <c r="B40" s="2" t="s">
        <v>215</v>
      </c>
      <c r="C40" s="2" t="s">
        <v>137</v>
      </c>
      <c r="D40" s="2" t="s">
        <v>143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/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</row>
    <row r="41" spans="1:136" ht="12.75" customHeight="1">
      <c r="A41" s="2" t="s">
        <v>216</v>
      </c>
      <c r="B41" s="2" t="s">
        <v>217</v>
      </c>
      <c r="C41" s="2" t="s">
        <v>137</v>
      </c>
      <c r="D41" s="2" t="s">
        <v>143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/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</row>
    <row r="42" spans="1:136" ht="12.75" customHeight="1">
      <c r="A42" s="2" t="s">
        <v>218</v>
      </c>
      <c r="B42" s="2" t="s">
        <v>219</v>
      </c>
      <c r="C42" s="2" t="s">
        <v>137</v>
      </c>
      <c r="D42" s="2" t="s">
        <v>143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/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</row>
    <row r="43" spans="1:136" ht="12.75" customHeight="1">
      <c r="A43" s="2" t="s">
        <v>220</v>
      </c>
      <c r="B43" s="2" t="s">
        <v>221</v>
      </c>
      <c r="C43" s="2" t="s">
        <v>137</v>
      </c>
      <c r="D43" s="2" t="s">
        <v>143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/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</row>
    <row r="44" spans="1:136" ht="12.75" customHeight="1">
      <c r="A44" s="2" t="s">
        <v>222</v>
      </c>
      <c r="B44" s="2" t="s">
        <v>223</v>
      </c>
      <c r="C44" s="2" t="s">
        <v>137</v>
      </c>
      <c r="D44" s="2" t="s">
        <v>143</v>
      </c>
      <c r="E44" s="3">
        <v>10735705.560000001</v>
      </c>
      <c r="F44" s="3">
        <v>89103.42</v>
      </c>
      <c r="G44" s="3">
        <v>0</v>
      </c>
      <c r="H44" s="3">
        <v>0</v>
      </c>
      <c r="I44" s="3">
        <v>0</v>
      </c>
      <c r="J44" s="3">
        <v>0</v>
      </c>
      <c r="K44" s="3">
        <v>-10824808.98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10726540.970000001</v>
      </c>
      <c r="AG44" s="3">
        <v>0</v>
      </c>
      <c r="AH44" s="3">
        <v>0</v>
      </c>
      <c r="AI44" s="3">
        <v>9164.59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/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</row>
    <row r="45" spans="1:136" ht="12.75" customHeight="1">
      <c r="A45" s="2" t="s">
        <v>224</v>
      </c>
      <c r="B45" s="2" t="s">
        <v>225</v>
      </c>
      <c r="C45" s="2" t="s">
        <v>137</v>
      </c>
      <c r="D45" s="2" t="s">
        <v>143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10824808.98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/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</row>
    <row r="46" spans="1:136" ht="12.75" customHeight="1">
      <c r="A46" s="2" t="s">
        <v>226</v>
      </c>
      <c r="B46" s="2" t="s">
        <v>227</v>
      </c>
      <c r="C46" s="2" t="s">
        <v>137</v>
      </c>
      <c r="D46" s="2" t="s">
        <v>143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/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</row>
    <row r="47" spans="1:136" ht="12.75" customHeight="1">
      <c r="A47" s="2" t="s">
        <v>228</v>
      </c>
      <c r="B47" s="2" t="s">
        <v>229</v>
      </c>
      <c r="C47" s="2" t="s">
        <v>137</v>
      </c>
      <c r="D47" s="2" t="s">
        <v>138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/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</row>
    <row r="48" spans="1:136" ht="12.75" customHeight="1">
      <c r="A48" s="2" t="s">
        <v>230</v>
      </c>
      <c r="B48" s="2" t="s">
        <v>231</v>
      </c>
      <c r="C48" s="2" t="s">
        <v>137</v>
      </c>
      <c r="D48" s="2" t="s">
        <v>143</v>
      </c>
      <c r="E48" s="3">
        <v>2442138.85</v>
      </c>
      <c r="F48" s="3">
        <v>-325144.40999999997</v>
      </c>
      <c r="G48" s="3">
        <v>1844461.46</v>
      </c>
      <c r="H48" s="3">
        <v>-2214997.63</v>
      </c>
      <c r="I48" s="3">
        <v>-854260.13</v>
      </c>
      <c r="J48" s="3">
        <v>-1510305.04</v>
      </c>
      <c r="K48" s="3">
        <v>341687.67</v>
      </c>
      <c r="L48" s="3">
        <v>-115705.74</v>
      </c>
      <c r="M48" s="3">
        <v>394326.57</v>
      </c>
      <c r="N48" s="3">
        <v>105325.74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3734829.21</v>
      </c>
      <c r="AG48" s="3">
        <v>722770.66</v>
      </c>
      <c r="AH48" s="3">
        <v>-128539.95</v>
      </c>
      <c r="AI48" s="3">
        <v>-2853178.65</v>
      </c>
      <c r="AJ48" s="3">
        <v>-884017.54</v>
      </c>
      <c r="AK48" s="3">
        <v>-397418.66</v>
      </c>
      <c r="AL48" s="3">
        <v>-162309.26999999999</v>
      </c>
      <c r="AM48" s="3">
        <v>21039.88</v>
      </c>
      <c r="AN48" s="3">
        <v>-34134.949999999997</v>
      </c>
      <c r="AO48" s="3">
        <v>462879.2</v>
      </c>
      <c r="AP48" s="3">
        <v>266651.38</v>
      </c>
      <c r="AQ48" s="3">
        <v>877096.86</v>
      </c>
      <c r="AR48" s="3">
        <v>816470.68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/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</row>
    <row r="49" spans="1:136" ht="12.75" customHeight="1">
      <c r="A49" s="2" t="s">
        <v>232</v>
      </c>
      <c r="B49" s="2" t="s">
        <v>233</v>
      </c>
      <c r="C49" s="2" t="s">
        <v>137</v>
      </c>
      <c r="D49" s="2" t="s">
        <v>143</v>
      </c>
      <c r="E49" s="3">
        <v>16010884.91</v>
      </c>
      <c r="F49" s="3">
        <v>316546.68</v>
      </c>
      <c r="G49" s="3">
        <v>3127665.01</v>
      </c>
      <c r="H49" s="3">
        <v>4701972.8600000003</v>
      </c>
      <c r="I49" s="3">
        <v>-5959081.7999999998</v>
      </c>
      <c r="J49" s="3">
        <v>-5798168.8200000003</v>
      </c>
      <c r="K49" s="3">
        <v>-3210818.78</v>
      </c>
      <c r="L49" s="3">
        <v>-113828.5</v>
      </c>
      <c r="M49" s="3">
        <v>826738.33</v>
      </c>
      <c r="N49" s="3">
        <v>35820.050000000003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8487649.4299999997</v>
      </c>
      <c r="AG49" s="3">
        <v>3869645.75</v>
      </c>
      <c r="AH49" s="3">
        <v>4593350.1399999997</v>
      </c>
      <c r="AI49" s="3">
        <v>-3031436.91</v>
      </c>
      <c r="AJ49" s="3">
        <v>-4284909.53</v>
      </c>
      <c r="AK49" s="3">
        <v>-1941491.66</v>
      </c>
      <c r="AL49" s="3">
        <v>-1448303.35</v>
      </c>
      <c r="AM49" s="3">
        <v>-3241444.19</v>
      </c>
      <c r="AN49" s="3">
        <v>-432964.5</v>
      </c>
      <c r="AO49" s="3">
        <v>47368.29</v>
      </c>
      <c r="AP49" s="3">
        <v>3321772.26</v>
      </c>
      <c r="AQ49" s="3">
        <v>6461705.9400000004</v>
      </c>
      <c r="AR49" s="3">
        <v>3609943.24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/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</row>
    <row r="50" spans="1:136" ht="12.75" customHeight="1">
      <c r="A50" s="2" t="s">
        <v>234</v>
      </c>
      <c r="B50" s="2" t="s">
        <v>235</v>
      </c>
      <c r="C50" s="2" t="s">
        <v>137</v>
      </c>
      <c r="D50" s="2" t="s">
        <v>143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/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</row>
    <row r="51" spans="1:136" ht="12.75" customHeight="1">
      <c r="A51" s="2" t="s">
        <v>236</v>
      </c>
      <c r="B51" s="2" t="s">
        <v>237</v>
      </c>
      <c r="C51" s="2" t="s">
        <v>137</v>
      </c>
      <c r="D51" s="2" t="s">
        <v>143</v>
      </c>
      <c r="E51" s="3">
        <v>38914.79</v>
      </c>
      <c r="F51" s="3">
        <v>12.99</v>
      </c>
      <c r="G51" s="3">
        <v>1546.5</v>
      </c>
      <c r="H51" s="3">
        <v>-485.5</v>
      </c>
      <c r="I51" s="3">
        <v>-539</v>
      </c>
      <c r="J51" s="3">
        <v>33.5</v>
      </c>
      <c r="K51" s="3">
        <v>-1631</v>
      </c>
      <c r="L51" s="3">
        <v>1093.5</v>
      </c>
      <c r="M51" s="3">
        <v>96.29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59730.81</v>
      </c>
      <c r="AG51" s="3">
        <v>-5552.97</v>
      </c>
      <c r="AH51" s="3">
        <v>5205.13</v>
      </c>
      <c r="AI51" s="3">
        <v>-5201.72</v>
      </c>
      <c r="AJ51" s="3">
        <v>-3140.88</v>
      </c>
      <c r="AK51" s="3">
        <v>-4097.3599999999997</v>
      </c>
      <c r="AL51" s="3">
        <v>-5554.2</v>
      </c>
      <c r="AM51" s="3">
        <v>157.34</v>
      </c>
      <c r="AN51" s="3">
        <v>-237.14</v>
      </c>
      <c r="AO51" s="3">
        <v>127.15</v>
      </c>
      <c r="AP51" s="3">
        <v>28582.83</v>
      </c>
      <c r="AQ51" s="3">
        <v>-9144.09</v>
      </c>
      <c r="AR51" s="3">
        <v>-21960.11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/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</row>
    <row r="52" spans="1:136" ht="12.75" customHeight="1">
      <c r="A52" s="2" t="s">
        <v>238</v>
      </c>
      <c r="B52" s="2" t="s">
        <v>239</v>
      </c>
      <c r="C52" s="2" t="s">
        <v>137</v>
      </c>
      <c r="D52" s="2" t="s">
        <v>143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/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</row>
    <row r="53" spans="1:136" ht="12.75" customHeight="1">
      <c r="A53" s="2" t="s">
        <v>240</v>
      </c>
      <c r="B53" s="2" t="s">
        <v>241</v>
      </c>
      <c r="C53" s="2" t="s">
        <v>137</v>
      </c>
      <c r="D53" s="2" t="s">
        <v>143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/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</row>
    <row r="54" spans="1:136" ht="12.75" customHeight="1">
      <c r="A54" s="2" t="s">
        <v>242</v>
      </c>
      <c r="B54" s="2" t="s">
        <v>243</v>
      </c>
      <c r="C54" s="2" t="s">
        <v>137</v>
      </c>
      <c r="D54" s="2" t="s">
        <v>143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/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</row>
    <row r="55" spans="1:136" ht="12.75" customHeight="1">
      <c r="A55" s="2" t="s">
        <v>244</v>
      </c>
      <c r="B55" s="2" t="s">
        <v>245</v>
      </c>
      <c r="C55" s="2" t="s">
        <v>137</v>
      </c>
      <c r="D55" s="2" t="s">
        <v>143</v>
      </c>
      <c r="E55" s="3">
        <v>342495.01</v>
      </c>
      <c r="F55" s="3">
        <v>-11551.6</v>
      </c>
      <c r="G55" s="3">
        <v>-11376.43</v>
      </c>
      <c r="H55" s="3">
        <v>-11200.11</v>
      </c>
      <c r="I55" s="3">
        <v>-11022.63</v>
      </c>
      <c r="J55" s="3">
        <v>-10844</v>
      </c>
      <c r="K55" s="3">
        <v>-10664.19</v>
      </c>
      <c r="L55" s="3">
        <v>-10483.209999999999</v>
      </c>
      <c r="M55" s="3">
        <v>165224.01999999999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195172.54</v>
      </c>
      <c r="AN55" s="3">
        <v>0</v>
      </c>
      <c r="AO55" s="3">
        <v>0</v>
      </c>
      <c r="AP55" s="3">
        <v>-18361.75</v>
      </c>
      <c r="AQ55" s="3">
        <v>-23968.86</v>
      </c>
      <c r="AR55" s="3">
        <v>189653.08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/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</row>
    <row r="56" spans="1:136" ht="12.75" customHeight="1">
      <c r="A56" s="2" t="s">
        <v>246</v>
      </c>
      <c r="B56" s="2" t="s">
        <v>247</v>
      </c>
      <c r="C56" s="2" t="s">
        <v>137</v>
      </c>
      <c r="D56" s="2" t="s">
        <v>143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/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</row>
    <row r="57" spans="1:136" ht="12.75" customHeight="1">
      <c r="A57" s="2" t="s">
        <v>248</v>
      </c>
      <c r="B57" s="2" t="s">
        <v>249</v>
      </c>
      <c r="C57" s="2" t="s">
        <v>137</v>
      </c>
      <c r="D57" s="2" t="s">
        <v>138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/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</row>
    <row r="58" spans="1:136" ht="12.75" customHeight="1">
      <c r="A58" s="2" t="s">
        <v>250</v>
      </c>
      <c r="B58" s="2" t="s">
        <v>251</v>
      </c>
      <c r="C58" s="2" t="s">
        <v>137</v>
      </c>
      <c r="D58" s="2" t="s">
        <v>143</v>
      </c>
      <c r="E58" s="3">
        <v>0</v>
      </c>
      <c r="F58" s="3">
        <v>7100</v>
      </c>
      <c r="G58" s="3">
        <v>8454.51</v>
      </c>
      <c r="H58" s="3">
        <v>64534.5</v>
      </c>
      <c r="I58" s="3">
        <v>-68094.789999999994</v>
      </c>
      <c r="J58" s="3">
        <v>-5994.22</v>
      </c>
      <c r="K58" s="3">
        <v>-6000</v>
      </c>
      <c r="L58" s="3">
        <v>7580</v>
      </c>
      <c r="M58" s="3">
        <v>-3795</v>
      </c>
      <c r="N58" s="3">
        <v>239669.98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1490</v>
      </c>
      <c r="AG58" s="3">
        <v>-1490</v>
      </c>
      <c r="AH58" s="3">
        <v>19490</v>
      </c>
      <c r="AI58" s="3">
        <v>-35892.5</v>
      </c>
      <c r="AJ58" s="3">
        <v>279618</v>
      </c>
      <c r="AK58" s="3">
        <v>-263215.5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6850</v>
      </c>
      <c r="AR58" s="3">
        <v>-6850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/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</row>
    <row r="59" spans="1:136" ht="12.75" customHeight="1">
      <c r="A59" s="2" t="s">
        <v>252</v>
      </c>
      <c r="B59" s="2" t="s">
        <v>253</v>
      </c>
      <c r="C59" s="2" t="s">
        <v>137</v>
      </c>
      <c r="D59" s="2" t="s">
        <v>143</v>
      </c>
      <c r="E59" s="3">
        <v>74631.86</v>
      </c>
      <c r="F59" s="3">
        <v>-74632.460000000006</v>
      </c>
      <c r="G59" s="3">
        <v>46177.99</v>
      </c>
      <c r="H59" s="3">
        <v>169289.51</v>
      </c>
      <c r="I59" s="3">
        <v>-67043.88</v>
      </c>
      <c r="J59" s="3">
        <v>-148423.01999999999</v>
      </c>
      <c r="K59" s="3">
        <v>0</v>
      </c>
      <c r="L59" s="3">
        <v>26857.84</v>
      </c>
      <c r="M59" s="3">
        <v>48650.91</v>
      </c>
      <c r="N59" s="3">
        <v>323579.03000000003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12825</v>
      </c>
      <c r="AG59" s="3">
        <v>72123.06</v>
      </c>
      <c r="AH59" s="3">
        <v>176684.04</v>
      </c>
      <c r="AI59" s="3">
        <v>-287733.90000000002</v>
      </c>
      <c r="AJ59" s="3">
        <v>50061.4</v>
      </c>
      <c r="AK59" s="3">
        <v>-16410.25</v>
      </c>
      <c r="AL59" s="3">
        <v>26283.17</v>
      </c>
      <c r="AM59" s="3">
        <v>-19521.12</v>
      </c>
      <c r="AN59" s="3">
        <v>42000.31</v>
      </c>
      <c r="AO59" s="3">
        <v>-46858.04</v>
      </c>
      <c r="AP59" s="3">
        <v>155913.97</v>
      </c>
      <c r="AQ59" s="3">
        <v>-37316.339999999997</v>
      </c>
      <c r="AR59" s="3">
        <v>-53419.44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/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</row>
    <row r="60" spans="1:136" ht="12.75" customHeight="1">
      <c r="A60" s="2" t="s">
        <v>254</v>
      </c>
      <c r="B60" s="2" t="s">
        <v>255</v>
      </c>
      <c r="C60" s="2" t="s">
        <v>137</v>
      </c>
      <c r="D60" s="2" t="s">
        <v>143</v>
      </c>
      <c r="E60" s="3">
        <v>0</v>
      </c>
      <c r="F60" s="3">
        <v>18640</v>
      </c>
      <c r="G60" s="3">
        <v>1520</v>
      </c>
      <c r="H60" s="3">
        <v>80587.539999999994</v>
      </c>
      <c r="I60" s="3">
        <v>-100747.54</v>
      </c>
      <c r="J60" s="3">
        <v>0</v>
      </c>
      <c r="K60" s="3">
        <v>7676</v>
      </c>
      <c r="L60" s="3">
        <v>-7676</v>
      </c>
      <c r="M60" s="3">
        <v>28045</v>
      </c>
      <c r="N60" s="3">
        <v>81708.399999999994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11960</v>
      </c>
      <c r="AH60" s="3">
        <v>-3758.75</v>
      </c>
      <c r="AI60" s="3">
        <v>-8201.25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520</v>
      </c>
      <c r="AQ60" s="3">
        <v>12319</v>
      </c>
      <c r="AR60" s="3">
        <v>-12839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/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</row>
    <row r="61" spans="1:136" ht="12.75" customHeight="1">
      <c r="A61" s="2" t="s">
        <v>256</v>
      </c>
      <c r="B61" s="2" t="s">
        <v>257</v>
      </c>
      <c r="C61" s="2" t="s">
        <v>137</v>
      </c>
      <c r="D61" s="2" t="s">
        <v>143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/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</row>
    <row r="62" spans="1:136" ht="12.75" customHeight="1">
      <c r="A62" s="2" t="s">
        <v>258</v>
      </c>
      <c r="B62" s="2" t="s">
        <v>259</v>
      </c>
      <c r="C62" s="2" t="s">
        <v>137</v>
      </c>
      <c r="D62" s="2" t="s">
        <v>143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/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</row>
    <row r="63" spans="1:136" ht="12.75" customHeight="1">
      <c r="A63" s="2" t="s">
        <v>260</v>
      </c>
      <c r="B63" s="2" t="s">
        <v>261</v>
      </c>
      <c r="C63" s="2" t="s">
        <v>137</v>
      </c>
      <c r="D63" s="2" t="s">
        <v>143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3210</v>
      </c>
      <c r="AG63" s="3">
        <v>-3210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/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</row>
    <row r="64" spans="1:136" ht="12.75" customHeight="1">
      <c r="A64" s="2" t="s">
        <v>262</v>
      </c>
      <c r="B64" s="2" t="s">
        <v>263</v>
      </c>
      <c r="C64" s="2" t="s">
        <v>137</v>
      </c>
      <c r="D64" s="2" t="s">
        <v>143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/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</row>
    <row r="65" spans="1:136" ht="12.75" customHeight="1">
      <c r="A65" s="2" t="s">
        <v>264</v>
      </c>
      <c r="B65" s="2" t="s">
        <v>265</v>
      </c>
      <c r="C65" s="2" t="s">
        <v>137</v>
      </c>
      <c r="D65" s="2" t="s">
        <v>143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/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</row>
    <row r="66" spans="1:136" ht="12.75" customHeight="1">
      <c r="A66" s="2" t="s">
        <v>266</v>
      </c>
      <c r="B66" s="2" t="s">
        <v>267</v>
      </c>
      <c r="C66" s="2" t="s">
        <v>137</v>
      </c>
      <c r="D66" s="2" t="s">
        <v>143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/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  <c r="EE66" s="3">
        <v>0</v>
      </c>
      <c r="EF66" s="3">
        <v>0</v>
      </c>
    </row>
    <row r="67" spans="1:136" ht="12.75" customHeight="1">
      <c r="A67" s="2" t="s">
        <v>268</v>
      </c>
      <c r="B67" s="2" t="s">
        <v>269</v>
      </c>
      <c r="C67" s="2" t="s">
        <v>137</v>
      </c>
      <c r="D67" s="2" t="s">
        <v>143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/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</row>
    <row r="68" spans="1:136" ht="12.75" customHeight="1">
      <c r="A68" s="2" t="s">
        <v>270</v>
      </c>
      <c r="B68" s="2" t="s">
        <v>271</v>
      </c>
      <c r="C68" s="2" t="s">
        <v>137</v>
      </c>
      <c r="D68" s="2" t="s">
        <v>143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672</v>
      </c>
      <c r="AJ68" s="3">
        <v>-672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/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</row>
    <row r="69" spans="1:136" ht="12.75" customHeight="1">
      <c r="A69" s="2" t="s">
        <v>272</v>
      </c>
      <c r="B69" s="2" t="s">
        <v>273</v>
      </c>
      <c r="C69" s="2" t="s">
        <v>137</v>
      </c>
      <c r="D69" s="2" t="s">
        <v>143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87041.600000000006</v>
      </c>
      <c r="AJ69" s="3">
        <v>52883.6</v>
      </c>
      <c r="AK69" s="3">
        <v>-91425.2</v>
      </c>
      <c r="AL69" s="3">
        <v>-48500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/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</row>
    <row r="70" spans="1:136" ht="12.75" customHeight="1">
      <c r="A70" s="2" t="s">
        <v>274</v>
      </c>
      <c r="B70" s="2" t="s">
        <v>275</v>
      </c>
      <c r="C70" s="2" t="s">
        <v>137</v>
      </c>
      <c r="D70" s="2" t="s">
        <v>138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/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</row>
    <row r="71" spans="1:136" ht="12.75" customHeight="1">
      <c r="A71" s="2" t="s">
        <v>276</v>
      </c>
      <c r="B71" s="2" t="s">
        <v>277</v>
      </c>
      <c r="C71" s="2" t="s">
        <v>137</v>
      </c>
      <c r="D71" s="2" t="s">
        <v>143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/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</v>
      </c>
    </row>
    <row r="72" spans="1:136" ht="12.75" customHeight="1">
      <c r="A72" s="2" t="s">
        <v>278</v>
      </c>
      <c r="B72" s="2" t="s">
        <v>279</v>
      </c>
      <c r="C72" s="2" t="s">
        <v>137</v>
      </c>
      <c r="D72" s="2" t="s">
        <v>143</v>
      </c>
      <c r="E72" s="3">
        <v>-19842.25</v>
      </c>
      <c r="F72" s="3">
        <v>-4293.1000000000004</v>
      </c>
      <c r="G72" s="3">
        <v>-106928.01</v>
      </c>
      <c r="H72" s="3">
        <v>131063.36</v>
      </c>
      <c r="I72" s="3">
        <v>-2126.25</v>
      </c>
      <c r="J72" s="3">
        <v>2126.25</v>
      </c>
      <c r="K72" s="3">
        <v>0</v>
      </c>
      <c r="L72" s="3">
        <v>0</v>
      </c>
      <c r="M72" s="3">
        <v>6881.53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-1425.69</v>
      </c>
      <c r="AH72" s="3">
        <v>-4162.58</v>
      </c>
      <c r="AI72" s="3">
        <v>1425.69</v>
      </c>
      <c r="AJ72" s="3">
        <v>-10642.29</v>
      </c>
      <c r="AK72" s="3">
        <v>-71.959999999999994</v>
      </c>
      <c r="AL72" s="3">
        <v>151987.48000000001</v>
      </c>
      <c r="AM72" s="3">
        <v>333550.34999999998</v>
      </c>
      <c r="AN72" s="3">
        <v>-490503.25</v>
      </c>
      <c r="AO72" s="3">
        <v>81045.539999999994</v>
      </c>
      <c r="AP72" s="3">
        <v>-42012.72</v>
      </c>
      <c r="AQ72" s="3">
        <v>17453.48</v>
      </c>
      <c r="AR72" s="3">
        <v>-56486.3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/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</row>
    <row r="73" spans="1:136" ht="12.75" customHeight="1">
      <c r="A73" s="2" t="s">
        <v>280</v>
      </c>
      <c r="B73" s="2" t="s">
        <v>281</v>
      </c>
      <c r="C73" s="2" t="s">
        <v>137</v>
      </c>
      <c r="D73" s="2" t="s">
        <v>143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-27013.64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41035.97</v>
      </c>
      <c r="AG73" s="3">
        <v>41035.97</v>
      </c>
      <c r="AH73" s="3">
        <v>68890.33</v>
      </c>
      <c r="AI73" s="3">
        <v>-150962.26999999999</v>
      </c>
      <c r="AJ73" s="3">
        <v>0</v>
      </c>
      <c r="AK73" s="3">
        <v>0</v>
      </c>
      <c r="AL73" s="3">
        <v>72736.22</v>
      </c>
      <c r="AM73" s="3">
        <v>-42358.74</v>
      </c>
      <c r="AN73" s="3">
        <v>-30377.48</v>
      </c>
      <c r="AO73" s="3">
        <v>0</v>
      </c>
      <c r="AP73" s="3">
        <v>0.01</v>
      </c>
      <c r="AQ73" s="3">
        <v>0</v>
      </c>
      <c r="AR73" s="3">
        <v>-0.01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/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  <c r="EE73" s="3">
        <v>0</v>
      </c>
      <c r="EF73" s="3">
        <v>0</v>
      </c>
    </row>
    <row r="74" spans="1:136" ht="12.75" customHeight="1">
      <c r="A74" s="2" t="s">
        <v>282</v>
      </c>
      <c r="B74" s="2" t="s">
        <v>283</v>
      </c>
      <c r="C74" s="2" t="s">
        <v>137</v>
      </c>
      <c r="D74" s="2" t="s">
        <v>143</v>
      </c>
      <c r="E74" s="3">
        <v>808866.46</v>
      </c>
      <c r="F74" s="3">
        <v>-96066.69</v>
      </c>
      <c r="G74" s="3">
        <v>-16066.69</v>
      </c>
      <c r="H74" s="3">
        <v>-96066.69</v>
      </c>
      <c r="I74" s="3">
        <v>-96066.69</v>
      </c>
      <c r="J74" s="3">
        <v>-96066.69</v>
      </c>
      <c r="K74" s="3">
        <v>-123866.69</v>
      </c>
      <c r="L74" s="3">
        <v>-71166.69</v>
      </c>
      <c r="M74" s="3">
        <v>-71166.69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818333.28</v>
      </c>
      <c r="AG74" s="3">
        <v>-81833.36</v>
      </c>
      <c r="AH74" s="3">
        <v>-81833.36</v>
      </c>
      <c r="AI74" s="3">
        <v>-81833.36</v>
      </c>
      <c r="AJ74" s="3">
        <v>-81833.2</v>
      </c>
      <c r="AK74" s="3">
        <v>-81833.36</v>
      </c>
      <c r="AL74" s="3">
        <v>-55833.36</v>
      </c>
      <c r="AM74" s="3">
        <v>-81833.36</v>
      </c>
      <c r="AN74" s="3">
        <v>-81833.36</v>
      </c>
      <c r="AO74" s="3">
        <v>-81833.36</v>
      </c>
      <c r="AP74" s="3">
        <v>-81833.36</v>
      </c>
      <c r="AQ74" s="3">
        <v>878933.31</v>
      </c>
      <c r="AR74" s="3">
        <v>-96066.69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/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</row>
    <row r="75" spans="1:136" ht="12.75" customHeight="1">
      <c r="A75" s="2" t="s">
        <v>284</v>
      </c>
      <c r="B75" s="2" t="s">
        <v>285</v>
      </c>
      <c r="C75" s="2" t="s">
        <v>137</v>
      </c>
      <c r="D75" s="2" t="s">
        <v>143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3545.11</v>
      </c>
      <c r="AL75" s="3">
        <v>-3545.11</v>
      </c>
      <c r="AM75" s="3">
        <v>0</v>
      </c>
      <c r="AN75" s="3">
        <v>0</v>
      </c>
      <c r="AO75" s="3">
        <v>0</v>
      </c>
      <c r="AP75" s="3">
        <v>-98.13</v>
      </c>
      <c r="AQ75" s="3">
        <v>0</v>
      </c>
      <c r="AR75" s="3">
        <v>98.13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/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  <c r="ED75" s="3">
        <v>0</v>
      </c>
      <c r="EE75" s="3">
        <v>0</v>
      </c>
      <c r="EF75" s="3">
        <v>0</v>
      </c>
    </row>
    <row r="76" spans="1:136" ht="12.75" customHeight="1">
      <c r="A76" s="2" t="s">
        <v>286</v>
      </c>
      <c r="B76" s="2" t="s">
        <v>287</v>
      </c>
      <c r="C76" s="2" t="s">
        <v>137</v>
      </c>
      <c r="D76" s="2" t="s">
        <v>143</v>
      </c>
      <c r="E76" s="3">
        <v>103472.1</v>
      </c>
      <c r="F76" s="3">
        <v>70539.69</v>
      </c>
      <c r="G76" s="3">
        <v>41122.6</v>
      </c>
      <c r="H76" s="3">
        <v>-147544.42000000001</v>
      </c>
      <c r="I76" s="3">
        <v>49072.76</v>
      </c>
      <c r="J76" s="3">
        <v>-42584.52</v>
      </c>
      <c r="K76" s="3">
        <v>19278.95</v>
      </c>
      <c r="L76" s="3">
        <v>20805.009999999998</v>
      </c>
      <c r="M76" s="3">
        <v>260303.87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935292.83</v>
      </c>
      <c r="AG76" s="3">
        <v>142545.60999999999</v>
      </c>
      <c r="AH76" s="3">
        <v>-116755.72</v>
      </c>
      <c r="AI76" s="3">
        <v>27820.25</v>
      </c>
      <c r="AJ76" s="3">
        <v>-27922.18</v>
      </c>
      <c r="AK76" s="3">
        <v>-30609.37</v>
      </c>
      <c r="AL76" s="3">
        <v>52284.66</v>
      </c>
      <c r="AM76" s="3">
        <v>-115289.81</v>
      </c>
      <c r="AN76" s="3">
        <v>88786.85</v>
      </c>
      <c r="AO76" s="3">
        <v>-103193.48</v>
      </c>
      <c r="AP76" s="3">
        <v>27573.29</v>
      </c>
      <c r="AQ76" s="3">
        <v>16956.32</v>
      </c>
      <c r="AR76" s="3">
        <v>-794017.15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/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</v>
      </c>
      <c r="EC76" s="3">
        <v>0</v>
      </c>
      <c r="ED76" s="3">
        <v>0</v>
      </c>
      <c r="EE76" s="3">
        <v>0</v>
      </c>
      <c r="EF76" s="3">
        <v>0</v>
      </c>
    </row>
    <row r="77" spans="1:136" ht="12.75" customHeight="1">
      <c r="A77" s="2" t="s">
        <v>288</v>
      </c>
      <c r="B77" s="2" t="s">
        <v>289</v>
      </c>
      <c r="C77" s="2" t="s">
        <v>137</v>
      </c>
      <c r="D77" s="2" t="s">
        <v>143</v>
      </c>
      <c r="E77" s="3">
        <v>2797613.53</v>
      </c>
      <c r="F77" s="3">
        <v>0</v>
      </c>
      <c r="G77" s="3">
        <v>0</v>
      </c>
      <c r="H77" s="3">
        <v>53186.92</v>
      </c>
      <c r="I77" s="3">
        <v>-33704.67</v>
      </c>
      <c r="J77" s="3">
        <v>-19011.21</v>
      </c>
      <c r="K77" s="3">
        <v>-9420.56</v>
      </c>
      <c r="L77" s="3">
        <v>56000</v>
      </c>
      <c r="M77" s="3">
        <v>56000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2851349.92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-4945.79</v>
      </c>
      <c r="AM77" s="3">
        <v>0</v>
      </c>
      <c r="AN77" s="3">
        <v>0</v>
      </c>
      <c r="AO77" s="3">
        <v>-118710.89</v>
      </c>
      <c r="AP77" s="3">
        <v>0</v>
      </c>
      <c r="AQ77" s="3">
        <v>0</v>
      </c>
      <c r="AR77" s="3">
        <v>69920.289999999994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/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C77" s="3">
        <v>0</v>
      </c>
      <c r="ED77" s="3">
        <v>0</v>
      </c>
      <c r="EE77" s="3">
        <v>0</v>
      </c>
      <c r="EF77" s="3">
        <v>0</v>
      </c>
    </row>
    <row r="78" spans="1:136" ht="12.75" customHeight="1">
      <c r="A78" s="2" t="s">
        <v>290</v>
      </c>
      <c r="B78" s="2" t="s">
        <v>291</v>
      </c>
      <c r="C78" s="2" t="s">
        <v>137</v>
      </c>
      <c r="D78" s="2" t="s">
        <v>143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/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  <c r="ED78" s="3">
        <v>0</v>
      </c>
      <c r="EE78" s="3">
        <v>0</v>
      </c>
      <c r="EF78" s="3">
        <v>0</v>
      </c>
    </row>
    <row r="79" spans="1:136" ht="12.75" customHeight="1">
      <c r="A79" s="2" t="s">
        <v>292</v>
      </c>
      <c r="B79" s="2" t="s">
        <v>293</v>
      </c>
      <c r="C79" s="2" t="s">
        <v>137</v>
      </c>
      <c r="D79" s="2" t="s">
        <v>143</v>
      </c>
      <c r="E79" s="3">
        <v>86869.36</v>
      </c>
      <c r="F79" s="3">
        <v>18008717.399999999</v>
      </c>
      <c r="G79" s="3">
        <v>9021518</v>
      </c>
      <c r="H79" s="3">
        <v>6919524.7599999998</v>
      </c>
      <c r="I79" s="3">
        <v>-19394</v>
      </c>
      <c r="J79" s="3">
        <v>2344</v>
      </c>
      <c r="K79" s="3">
        <v>74</v>
      </c>
      <c r="L79" s="3">
        <v>-56</v>
      </c>
      <c r="M79" s="3">
        <v>456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19130</v>
      </c>
      <c r="AG79" s="3">
        <v>19022043</v>
      </c>
      <c r="AH79" s="3">
        <v>4018619.46</v>
      </c>
      <c r="AI79" s="3">
        <v>10011100</v>
      </c>
      <c r="AJ79" s="3">
        <v>-8291</v>
      </c>
      <c r="AK79" s="3">
        <v>4570</v>
      </c>
      <c r="AL79" s="3">
        <v>-60952.46</v>
      </c>
      <c r="AM79" s="3">
        <v>-5647</v>
      </c>
      <c r="AN79" s="3">
        <v>4000670.76</v>
      </c>
      <c r="AO79" s="3">
        <v>1272</v>
      </c>
      <c r="AP79" s="3">
        <v>34993</v>
      </c>
      <c r="AQ79" s="3">
        <v>8157</v>
      </c>
      <c r="AR79" s="3">
        <v>-36958795.399999999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/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C79" s="3">
        <v>0</v>
      </c>
      <c r="ED79" s="3">
        <v>0</v>
      </c>
      <c r="EE79" s="3">
        <v>0</v>
      </c>
      <c r="EF79" s="3">
        <v>0</v>
      </c>
    </row>
    <row r="80" spans="1:136" ht="12.75" customHeight="1">
      <c r="A80" s="2" t="s">
        <v>294</v>
      </c>
      <c r="B80" s="2" t="s">
        <v>295</v>
      </c>
      <c r="C80" s="2" t="s">
        <v>137</v>
      </c>
      <c r="D80" s="2" t="s">
        <v>138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/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  <c r="EE80" s="3">
        <v>0</v>
      </c>
      <c r="EF80" s="3">
        <v>0</v>
      </c>
    </row>
    <row r="81" spans="1:136" ht="12.75" customHeight="1">
      <c r="A81" s="2" t="s">
        <v>296</v>
      </c>
      <c r="B81" s="2" t="s">
        <v>297</v>
      </c>
      <c r="C81" s="2" t="s">
        <v>137</v>
      </c>
      <c r="D81" s="2" t="s">
        <v>143</v>
      </c>
      <c r="E81" s="3">
        <v>37657221</v>
      </c>
      <c r="F81" s="3">
        <v>348951.54</v>
      </c>
      <c r="G81" s="3">
        <v>389263.81</v>
      </c>
      <c r="H81" s="3">
        <v>480471.67</v>
      </c>
      <c r="I81" s="3">
        <v>-736591.22</v>
      </c>
      <c r="J81" s="3">
        <v>230597.31</v>
      </c>
      <c r="K81" s="3">
        <v>145244.24</v>
      </c>
      <c r="L81" s="3">
        <v>199894.38</v>
      </c>
      <c r="M81" s="3">
        <v>238652.5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36532950.560000002</v>
      </c>
      <c r="AG81" s="3">
        <v>0</v>
      </c>
      <c r="AH81" s="3">
        <v>0</v>
      </c>
      <c r="AI81" s="3">
        <v>0</v>
      </c>
      <c r="AJ81" s="3">
        <v>113680</v>
      </c>
      <c r="AK81" s="3">
        <v>84517.75</v>
      </c>
      <c r="AL81" s="3">
        <v>61942</v>
      </c>
      <c r="AM81" s="3">
        <v>55365.919999999998</v>
      </c>
      <c r="AN81" s="3">
        <v>53179.77</v>
      </c>
      <c r="AO81" s="3">
        <v>78180.66</v>
      </c>
      <c r="AP81" s="3">
        <v>153140.5</v>
      </c>
      <c r="AQ81" s="3">
        <v>192811.38</v>
      </c>
      <c r="AR81" s="3">
        <v>331452.46000000002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/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</v>
      </c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</row>
    <row r="82" spans="1:136" ht="12.75" customHeight="1">
      <c r="A82" s="2" t="s">
        <v>298</v>
      </c>
      <c r="B82" s="2" t="s">
        <v>299</v>
      </c>
      <c r="C82" s="2" t="s">
        <v>137</v>
      </c>
      <c r="D82" s="2" t="s">
        <v>143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/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  <c r="ED82" s="3">
        <v>0</v>
      </c>
      <c r="EE82" s="3">
        <v>0</v>
      </c>
      <c r="EF82" s="3">
        <v>0</v>
      </c>
    </row>
    <row r="83" spans="1:136" ht="12.75" customHeight="1">
      <c r="A83" s="2" t="s">
        <v>300</v>
      </c>
      <c r="B83" s="2" t="s">
        <v>301</v>
      </c>
      <c r="C83" s="2" t="s">
        <v>137</v>
      </c>
      <c r="D83" s="2" t="s">
        <v>143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/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0</v>
      </c>
      <c r="ED83" s="3">
        <v>0</v>
      </c>
      <c r="EE83" s="3">
        <v>0</v>
      </c>
      <c r="EF83" s="3">
        <v>0</v>
      </c>
    </row>
    <row r="84" spans="1:136" ht="12.75" customHeight="1">
      <c r="A84" s="2" t="s">
        <v>302</v>
      </c>
      <c r="B84" s="2" t="s">
        <v>303</v>
      </c>
      <c r="C84" s="2" t="s">
        <v>137</v>
      </c>
      <c r="D84" s="2" t="s">
        <v>138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/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</row>
    <row r="85" spans="1:136" ht="12.75" customHeight="1">
      <c r="A85" s="2" t="s">
        <v>304</v>
      </c>
      <c r="B85" s="2" t="s">
        <v>305</v>
      </c>
      <c r="C85" s="2" t="s">
        <v>137</v>
      </c>
      <c r="D85" s="2" t="s">
        <v>143</v>
      </c>
      <c r="E85" s="3">
        <v>79310.06</v>
      </c>
      <c r="F85" s="3">
        <v>1139.3399999999999</v>
      </c>
      <c r="G85" s="3">
        <v>11031.9</v>
      </c>
      <c r="H85" s="3">
        <v>-12106.59</v>
      </c>
      <c r="I85" s="3">
        <v>-5082.7</v>
      </c>
      <c r="J85" s="3">
        <v>1343.05</v>
      </c>
      <c r="K85" s="3">
        <v>2053.63</v>
      </c>
      <c r="L85" s="3">
        <v>6608.92</v>
      </c>
      <c r="M85" s="3">
        <v>19542.52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114260.82</v>
      </c>
      <c r="AG85" s="3">
        <v>-43186.93</v>
      </c>
      <c r="AH85" s="3">
        <v>1981.34</v>
      </c>
      <c r="AI85" s="3">
        <v>-18483.939999999999</v>
      </c>
      <c r="AJ85" s="3">
        <v>30330.36</v>
      </c>
      <c r="AK85" s="3">
        <v>-20479.53</v>
      </c>
      <c r="AL85" s="3">
        <v>-13648.27</v>
      </c>
      <c r="AM85" s="3">
        <v>-2100.87</v>
      </c>
      <c r="AN85" s="3">
        <v>1026.5899999999999</v>
      </c>
      <c r="AO85" s="3">
        <v>-2374.86</v>
      </c>
      <c r="AP85" s="3">
        <v>15722.31</v>
      </c>
      <c r="AQ85" s="3">
        <v>-7012.31</v>
      </c>
      <c r="AR85" s="3">
        <v>23275.35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/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  <c r="ED85" s="3">
        <v>0</v>
      </c>
      <c r="EE85" s="3">
        <v>0</v>
      </c>
      <c r="EF85" s="3">
        <v>0</v>
      </c>
    </row>
    <row r="86" spans="1:136" ht="12.75" customHeight="1">
      <c r="A86" s="2" t="s">
        <v>306</v>
      </c>
      <c r="B86" s="2" t="s">
        <v>307</v>
      </c>
      <c r="C86" s="2" t="s">
        <v>137</v>
      </c>
      <c r="D86" s="2" t="s">
        <v>143</v>
      </c>
      <c r="E86" s="3">
        <v>157465.68</v>
      </c>
      <c r="F86" s="3">
        <v>37205.1</v>
      </c>
      <c r="G86" s="3">
        <v>15753.95</v>
      </c>
      <c r="H86" s="3">
        <v>-43329.69</v>
      </c>
      <c r="I86" s="3">
        <v>76723.67</v>
      </c>
      <c r="J86" s="3">
        <v>22608.39</v>
      </c>
      <c r="K86" s="3">
        <v>-76999.17</v>
      </c>
      <c r="L86" s="3">
        <v>-3890.46</v>
      </c>
      <c r="M86" s="3">
        <v>51804.35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264764.11</v>
      </c>
      <c r="AG86" s="3">
        <v>-69104.679999999993</v>
      </c>
      <c r="AH86" s="3">
        <v>-33565.839999999997</v>
      </c>
      <c r="AI86" s="3">
        <v>67856.740000000005</v>
      </c>
      <c r="AJ86" s="3">
        <v>-59828.93</v>
      </c>
      <c r="AK86" s="3">
        <v>-33416.28</v>
      </c>
      <c r="AL86" s="3">
        <v>14709.65</v>
      </c>
      <c r="AM86" s="3">
        <v>-31210.560000000001</v>
      </c>
      <c r="AN86" s="3">
        <v>65330.02</v>
      </c>
      <c r="AO86" s="3">
        <v>-61286.5</v>
      </c>
      <c r="AP86" s="3">
        <v>13557.91</v>
      </c>
      <c r="AQ86" s="3">
        <v>30044.6</v>
      </c>
      <c r="AR86" s="3">
        <v>-10384.56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/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</row>
    <row r="87" spans="1:136" ht="12.75" customHeight="1">
      <c r="A87" s="2" t="s">
        <v>308</v>
      </c>
      <c r="B87" s="2" t="s">
        <v>309</v>
      </c>
      <c r="C87" s="2" t="s">
        <v>137</v>
      </c>
      <c r="D87" s="2" t="s">
        <v>143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74.77</v>
      </c>
      <c r="AH87" s="3">
        <v>-74.77</v>
      </c>
      <c r="AI87" s="3">
        <v>0</v>
      </c>
      <c r="AJ87" s="3">
        <v>0</v>
      </c>
      <c r="AK87" s="3">
        <v>0</v>
      </c>
      <c r="AL87" s="3">
        <v>0</v>
      </c>
      <c r="AM87" s="3">
        <v>0.01</v>
      </c>
      <c r="AN87" s="3">
        <v>-0.01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/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  <c r="EE87" s="3">
        <v>0</v>
      </c>
      <c r="EF87" s="3">
        <v>0</v>
      </c>
    </row>
    <row r="88" spans="1:136" ht="12.75" customHeight="1">
      <c r="A88" s="2" t="s">
        <v>310</v>
      </c>
      <c r="B88" s="2" t="s">
        <v>311</v>
      </c>
      <c r="C88" s="2" t="s">
        <v>137</v>
      </c>
      <c r="D88" s="2" t="s">
        <v>143</v>
      </c>
      <c r="E88" s="3">
        <v>48951.26</v>
      </c>
      <c r="F88" s="3">
        <v>-1722.33</v>
      </c>
      <c r="G88" s="3">
        <v>1791.99</v>
      </c>
      <c r="H88" s="3">
        <v>-11050.12</v>
      </c>
      <c r="I88" s="3">
        <v>8912.52</v>
      </c>
      <c r="J88" s="3">
        <v>-9335.59</v>
      </c>
      <c r="K88" s="3">
        <v>-7897.75</v>
      </c>
      <c r="L88" s="3">
        <v>4443.04</v>
      </c>
      <c r="M88" s="3">
        <v>3936.42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72047.740000000005</v>
      </c>
      <c r="AG88" s="3">
        <v>6194.57</v>
      </c>
      <c r="AH88" s="3">
        <v>-4353.8999999999996</v>
      </c>
      <c r="AI88" s="3">
        <v>-6565.32</v>
      </c>
      <c r="AJ88" s="3">
        <v>12244.57</v>
      </c>
      <c r="AK88" s="3">
        <v>3064.05</v>
      </c>
      <c r="AL88" s="3">
        <v>-16026.78</v>
      </c>
      <c r="AM88" s="3">
        <v>-11837.44</v>
      </c>
      <c r="AN88" s="3">
        <v>18417.98</v>
      </c>
      <c r="AO88" s="3">
        <v>-18807.689999999999</v>
      </c>
      <c r="AP88" s="3">
        <v>9156.39</v>
      </c>
      <c r="AQ88" s="3">
        <v>4228.01</v>
      </c>
      <c r="AR88" s="3">
        <v>-18810.919999999998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/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  <c r="ED88" s="3">
        <v>0</v>
      </c>
      <c r="EE88" s="3">
        <v>0</v>
      </c>
      <c r="EF88" s="3">
        <v>0</v>
      </c>
    </row>
    <row r="89" spans="1:136" ht="12.75" customHeight="1">
      <c r="A89" s="2" t="s">
        <v>312</v>
      </c>
      <c r="B89" s="2" t="s">
        <v>313</v>
      </c>
      <c r="C89" s="2" t="s">
        <v>137</v>
      </c>
      <c r="D89" s="2" t="s">
        <v>143</v>
      </c>
      <c r="E89" s="3">
        <v>183128.99</v>
      </c>
      <c r="F89" s="3">
        <v>-5476.17</v>
      </c>
      <c r="G89" s="3">
        <v>8142.87</v>
      </c>
      <c r="H89" s="3">
        <v>6670.43</v>
      </c>
      <c r="I89" s="3">
        <v>8787</v>
      </c>
      <c r="J89" s="3">
        <v>43587.05</v>
      </c>
      <c r="K89" s="3">
        <v>-24025.96</v>
      </c>
      <c r="L89" s="3">
        <v>38365.050000000003</v>
      </c>
      <c r="M89" s="3">
        <v>-15875.48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144696.85</v>
      </c>
      <c r="AG89" s="3">
        <v>-31152.36</v>
      </c>
      <c r="AH89" s="3">
        <v>20332.97</v>
      </c>
      <c r="AI89" s="3">
        <v>21199.06</v>
      </c>
      <c r="AJ89" s="3">
        <v>-17.940000000000001</v>
      </c>
      <c r="AK89" s="3">
        <v>10988.84</v>
      </c>
      <c r="AL89" s="3">
        <v>-22499.49</v>
      </c>
      <c r="AM89" s="3">
        <v>26697.919999999998</v>
      </c>
      <c r="AN89" s="3">
        <v>19652.240000000002</v>
      </c>
      <c r="AO89" s="3">
        <v>-37318.089999999997</v>
      </c>
      <c r="AP89" s="3">
        <v>19429.54</v>
      </c>
      <c r="AQ89" s="3">
        <v>3378.34</v>
      </c>
      <c r="AR89" s="3">
        <v>7741.11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/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  <c r="EE89" s="3">
        <v>0</v>
      </c>
      <c r="EF89" s="3">
        <v>0</v>
      </c>
    </row>
    <row r="90" spans="1:136" ht="12.75" customHeight="1">
      <c r="A90" s="2" t="s">
        <v>314</v>
      </c>
      <c r="B90" s="2" t="s">
        <v>315</v>
      </c>
      <c r="C90" s="2" t="s">
        <v>137</v>
      </c>
      <c r="D90" s="2" t="s">
        <v>143</v>
      </c>
      <c r="E90" s="3">
        <v>44990.49</v>
      </c>
      <c r="F90" s="3">
        <v>8.84</v>
      </c>
      <c r="G90" s="3">
        <v>-1824.68</v>
      </c>
      <c r="H90" s="3">
        <v>-1444.77</v>
      </c>
      <c r="I90" s="3">
        <v>-964.04</v>
      </c>
      <c r="J90" s="3">
        <v>-1112.76</v>
      </c>
      <c r="K90" s="3">
        <v>1338.22</v>
      </c>
      <c r="L90" s="3">
        <v>-1531.1</v>
      </c>
      <c r="M90" s="3">
        <v>-2636.18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23794.19</v>
      </c>
      <c r="AG90" s="3">
        <v>-175.92</v>
      </c>
      <c r="AH90" s="3">
        <v>654.65</v>
      </c>
      <c r="AI90" s="3">
        <v>32547.5</v>
      </c>
      <c r="AJ90" s="3">
        <v>-2656</v>
      </c>
      <c r="AK90" s="3">
        <v>-1125.72</v>
      </c>
      <c r="AL90" s="3">
        <v>-963.16</v>
      </c>
      <c r="AM90" s="3">
        <v>-1331.91</v>
      </c>
      <c r="AN90" s="3">
        <v>-248.9</v>
      </c>
      <c r="AO90" s="3">
        <v>-418.27</v>
      </c>
      <c r="AP90" s="3">
        <v>-124.3</v>
      </c>
      <c r="AQ90" s="3">
        <v>53.84</v>
      </c>
      <c r="AR90" s="3">
        <v>-5015.51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/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</row>
    <row r="91" spans="1:136" ht="12.75" customHeight="1">
      <c r="A91" s="2" t="s">
        <v>316</v>
      </c>
      <c r="B91" s="2" t="s">
        <v>317</v>
      </c>
      <c r="C91" s="2" t="s">
        <v>137</v>
      </c>
      <c r="D91" s="2" t="s">
        <v>143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/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  <c r="ED91" s="3">
        <v>0</v>
      </c>
      <c r="EE91" s="3">
        <v>0</v>
      </c>
      <c r="EF91" s="3">
        <v>0</v>
      </c>
    </row>
    <row r="92" spans="1:136" ht="12.75" customHeight="1">
      <c r="A92" s="2" t="s">
        <v>318</v>
      </c>
      <c r="B92" s="2" t="s">
        <v>319</v>
      </c>
      <c r="C92" s="2" t="s">
        <v>137</v>
      </c>
      <c r="D92" s="2" t="s">
        <v>143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14177</v>
      </c>
      <c r="AG92" s="3">
        <v>-3334</v>
      </c>
      <c r="AH92" s="3">
        <v>13716</v>
      </c>
      <c r="AI92" s="3">
        <v>-5536</v>
      </c>
      <c r="AJ92" s="3">
        <v>3698</v>
      </c>
      <c r="AK92" s="3">
        <v>-7189</v>
      </c>
      <c r="AL92" s="3">
        <v>2850</v>
      </c>
      <c r="AM92" s="3">
        <v>-11086</v>
      </c>
      <c r="AN92" s="3">
        <v>11185</v>
      </c>
      <c r="AO92" s="3">
        <v>-1211</v>
      </c>
      <c r="AP92" s="3">
        <v>7151</v>
      </c>
      <c r="AQ92" s="3">
        <v>-24421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/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</row>
    <row r="93" spans="1:136" ht="12.75" customHeight="1">
      <c r="A93" s="2" t="s">
        <v>320</v>
      </c>
      <c r="B93" s="2" t="s">
        <v>321</v>
      </c>
      <c r="C93" s="2" t="s">
        <v>137</v>
      </c>
      <c r="D93" s="2" t="s">
        <v>143</v>
      </c>
      <c r="E93" s="3">
        <v>118369</v>
      </c>
      <c r="F93" s="3">
        <v>-30496</v>
      </c>
      <c r="G93" s="3">
        <v>16831.23</v>
      </c>
      <c r="H93" s="3">
        <v>-6099</v>
      </c>
      <c r="I93" s="3">
        <v>-5729</v>
      </c>
      <c r="J93" s="3">
        <v>20474.77</v>
      </c>
      <c r="K93" s="3">
        <v>-13097</v>
      </c>
      <c r="L93" s="3">
        <v>-1145</v>
      </c>
      <c r="M93" s="3">
        <v>3423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46242</v>
      </c>
      <c r="AG93" s="3">
        <v>-7506</v>
      </c>
      <c r="AH93" s="3">
        <v>6001</v>
      </c>
      <c r="AI93" s="3">
        <v>16863.8</v>
      </c>
      <c r="AJ93" s="3">
        <v>-7632.06</v>
      </c>
      <c r="AK93" s="3">
        <v>264.86</v>
      </c>
      <c r="AL93" s="3">
        <v>-5698</v>
      </c>
      <c r="AM93" s="3">
        <v>-5163.2</v>
      </c>
      <c r="AN93" s="3">
        <v>-1498.4</v>
      </c>
      <c r="AO93" s="3">
        <v>5952</v>
      </c>
      <c r="AP93" s="3">
        <v>-719.8</v>
      </c>
      <c r="AQ93" s="3">
        <v>14567.4</v>
      </c>
      <c r="AR93" s="3">
        <v>56695.4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/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</row>
    <row r="94" spans="1:136" ht="12.75" customHeight="1">
      <c r="A94" s="2" t="s">
        <v>322</v>
      </c>
      <c r="B94" s="2" t="s">
        <v>323</v>
      </c>
      <c r="C94" s="2" t="s">
        <v>137</v>
      </c>
      <c r="D94" s="2" t="s">
        <v>143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/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>
        <v>0</v>
      </c>
    </row>
    <row r="95" spans="1:136" ht="12.75" customHeight="1">
      <c r="A95" s="2" t="s">
        <v>324</v>
      </c>
      <c r="B95" s="2" t="s">
        <v>325</v>
      </c>
      <c r="C95" s="2" t="s">
        <v>137</v>
      </c>
      <c r="D95" s="2" t="s">
        <v>143</v>
      </c>
      <c r="E95" s="3">
        <v>1313.08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1313.08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/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  <c r="ED95" s="3">
        <v>0</v>
      </c>
      <c r="EE95" s="3">
        <v>0</v>
      </c>
      <c r="EF95" s="3">
        <v>0</v>
      </c>
    </row>
    <row r="96" spans="1:136" ht="12.75" customHeight="1">
      <c r="A96" s="2" t="s">
        <v>326</v>
      </c>
      <c r="B96" s="2" t="s">
        <v>327</v>
      </c>
      <c r="C96" s="2" t="s">
        <v>137</v>
      </c>
      <c r="D96" s="2" t="s">
        <v>143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/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0</v>
      </c>
      <c r="EF96" s="3">
        <v>0</v>
      </c>
    </row>
    <row r="97" spans="1:136" ht="12.75" customHeight="1">
      <c r="A97" s="2" t="s">
        <v>328</v>
      </c>
      <c r="B97" s="2" t="s">
        <v>329</v>
      </c>
      <c r="C97" s="2" t="s">
        <v>137</v>
      </c>
      <c r="D97" s="2" t="s">
        <v>138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/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  <c r="DY97" s="3">
        <v>0</v>
      </c>
      <c r="DZ97" s="3">
        <v>0</v>
      </c>
      <c r="EA97" s="3">
        <v>0</v>
      </c>
      <c r="EB97" s="3">
        <v>0</v>
      </c>
      <c r="EC97" s="3">
        <v>0</v>
      </c>
      <c r="ED97" s="3">
        <v>0</v>
      </c>
      <c r="EE97" s="3">
        <v>0</v>
      </c>
      <c r="EF97" s="3">
        <v>0</v>
      </c>
    </row>
    <row r="98" spans="1:136" ht="12.75" customHeight="1">
      <c r="A98" s="2" t="s">
        <v>330</v>
      </c>
      <c r="B98" s="2" t="s">
        <v>331</v>
      </c>
      <c r="C98" s="2" t="s">
        <v>137</v>
      </c>
      <c r="D98" s="2" t="s">
        <v>143</v>
      </c>
      <c r="E98" s="3">
        <v>65648</v>
      </c>
      <c r="F98" s="3">
        <v>-30158</v>
      </c>
      <c r="G98" s="3">
        <v>920</v>
      </c>
      <c r="H98" s="3">
        <v>-2555</v>
      </c>
      <c r="I98" s="3">
        <v>3925</v>
      </c>
      <c r="J98" s="3">
        <v>-8910</v>
      </c>
      <c r="K98" s="3">
        <v>520</v>
      </c>
      <c r="L98" s="3">
        <v>-2670</v>
      </c>
      <c r="M98" s="3">
        <v>24075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72976.600000000006</v>
      </c>
      <c r="AG98" s="3">
        <v>-7085.27</v>
      </c>
      <c r="AH98" s="3">
        <v>-10880.26</v>
      </c>
      <c r="AI98" s="3">
        <v>-715</v>
      </c>
      <c r="AJ98" s="3">
        <v>-11405</v>
      </c>
      <c r="AK98" s="3">
        <v>14282.73</v>
      </c>
      <c r="AL98" s="3">
        <v>-14930.8</v>
      </c>
      <c r="AM98" s="3">
        <v>-6545</v>
      </c>
      <c r="AN98" s="3">
        <v>-2340</v>
      </c>
      <c r="AO98" s="3">
        <v>-1480</v>
      </c>
      <c r="AP98" s="3">
        <v>3580</v>
      </c>
      <c r="AQ98" s="3">
        <v>-2250</v>
      </c>
      <c r="AR98" s="3">
        <v>32440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/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  <c r="ED98" s="3">
        <v>0</v>
      </c>
      <c r="EE98" s="3">
        <v>0</v>
      </c>
      <c r="EF98" s="3">
        <v>0</v>
      </c>
    </row>
    <row r="99" spans="1:136" ht="12.75" customHeight="1">
      <c r="A99" s="2" t="s">
        <v>332</v>
      </c>
      <c r="B99" s="2" t="s">
        <v>333</v>
      </c>
      <c r="C99" s="2" t="s">
        <v>137</v>
      </c>
      <c r="D99" s="2" t="s">
        <v>143</v>
      </c>
      <c r="E99" s="3">
        <v>9394.1</v>
      </c>
      <c r="F99" s="3">
        <v>3370.75</v>
      </c>
      <c r="G99" s="3">
        <v>-3036.45</v>
      </c>
      <c r="H99" s="3">
        <v>1404</v>
      </c>
      <c r="I99" s="3">
        <v>5300.7</v>
      </c>
      <c r="J99" s="3">
        <v>2305.0500000000002</v>
      </c>
      <c r="K99" s="3">
        <v>-2413.6</v>
      </c>
      <c r="L99" s="3">
        <v>-2110.4499999999998</v>
      </c>
      <c r="M99" s="3">
        <v>-4268.5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23458</v>
      </c>
      <c r="AG99" s="3">
        <v>-3740</v>
      </c>
      <c r="AH99" s="3">
        <v>-2599</v>
      </c>
      <c r="AI99" s="3">
        <v>5195</v>
      </c>
      <c r="AJ99" s="3">
        <v>-5993</v>
      </c>
      <c r="AK99" s="3">
        <v>-1219</v>
      </c>
      <c r="AL99" s="3">
        <v>-1097.2</v>
      </c>
      <c r="AM99" s="3">
        <v>1590</v>
      </c>
      <c r="AN99" s="3">
        <v>-1272.55</v>
      </c>
      <c r="AO99" s="3">
        <v>-831.75</v>
      </c>
      <c r="AP99" s="3">
        <v>2962.85</v>
      </c>
      <c r="AQ99" s="3">
        <v>-3624.85</v>
      </c>
      <c r="AR99" s="3">
        <v>-3434.4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/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  <c r="ED99" s="3">
        <v>0</v>
      </c>
      <c r="EE99" s="3">
        <v>0</v>
      </c>
      <c r="EF99" s="3">
        <v>0</v>
      </c>
    </row>
    <row r="100" spans="1:136" ht="12.75" customHeight="1">
      <c r="A100" s="2" t="s">
        <v>334</v>
      </c>
      <c r="B100" s="2" t="s">
        <v>335</v>
      </c>
      <c r="C100" s="2" t="s">
        <v>137</v>
      </c>
      <c r="D100" s="2" t="s">
        <v>143</v>
      </c>
      <c r="E100" s="3">
        <v>6608.2</v>
      </c>
      <c r="F100" s="3">
        <v>957</v>
      </c>
      <c r="G100" s="3">
        <v>3018</v>
      </c>
      <c r="H100" s="3">
        <v>31</v>
      </c>
      <c r="I100" s="3">
        <v>-1972.5</v>
      </c>
      <c r="J100" s="3">
        <v>-1165</v>
      </c>
      <c r="K100" s="3">
        <v>-2847</v>
      </c>
      <c r="L100" s="3">
        <v>3149.5</v>
      </c>
      <c r="M100" s="3">
        <v>7787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11913.65</v>
      </c>
      <c r="AG100" s="3">
        <v>1866.77</v>
      </c>
      <c r="AH100" s="3">
        <v>-4371.7</v>
      </c>
      <c r="AI100" s="3">
        <v>-4687.25</v>
      </c>
      <c r="AJ100" s="3">
        <v>-373.25</v>
      </c>
      <c r="AK100" s="3">
        <v>3054.09</v>
      </c>
      <c r="AL100" s="3">
        <v>-395</v>
      </c>
      <c r="AM100" s="3">
        <v>31</v>
      </c>
      <c r="AN100" s="3">
        <v>1309</v>
      </c>
      <c r="AO100" s="3">
        <v>-1093.5999999999999</v>
      </c>
      <c r="AP100" s="3">
        <v>-1133.3399999999999</v>
      </c>
      <c r="AQ100" s="3">
        <v>582.33000000000004</v>
      </c>
      <c r="AR100" s="3">
        <v>-94.5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/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</row>
    <row r="101" spans="1:136" ht="12.75" customHeight="1">
      <c r="A101" s="2" t="s">
        <v>336</v>
      </c>
      <c r="B101" s="2" t="s">
        <v>337</v>
      </c>
      <c r="C101" s="2" t="s">
        <v>137</v>
      </c>
      <c r="D101" s="2" t="s">
        <v>143</v>
      </c>
      <c r="E101" s="3">
        <v>69721.73</v>
      </c>
      <c r="F101" s="3">
        <v>2111</v>
      </c>
      <c r="G101" s="3">
        <v>8666.5</v>
      </c>
      <c r="H101" s="3">
        <v>-186.09</v>
      </c>
      <c r="I101" s="3">
        <v>-113.5</v>
      </c>
      <c r="J101" s="3">
        <v>-3185.25</v>
      </c>
      <c r="K101" s="3">
        <v>3364.5</v>
      </c>
      <c r="L101" s="3">
        <v>-5727.34</v>
      </c>
      <c r="M101" s="3">
        <v>3039.75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92778.14</v>
      </c>
      <c r="AG101" s="3">
        <v>-7451.02</v>
      </c>
      <c r="AH101" s="3">
        <v>3849.05</v>
      </c>
      <c r="AI101" s="3">
        <v>-5609.31</v>
      </c>
      <c r="AJ101" s="3">
        <v>-3914.42</v>
      </c>
      <c r="AK101" s="3">
        <v>-63.46</v>
      </c>
      <c r="AL101" s="3">
        <v>-4544.25</v>
      </c>
      <c r="AM101" s="3">
        <v>-5222.25</v>
      </c>
      <c r="AN101" s="3">
        <v>1453.5</v>
      </c>
      <c r="AO101" s="3">
        <v>4285</v>
      </c>
      <c r="AP101" s="3">
        <v>-1195.25</v>
      </c>
      <c r="AQ101" s="3">
        <v>-6718.75</v>
      </c>
      <c r="AR101" s="3">
        <v>2074.75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/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  <c r="ED101" s="3">
        <v>0</v>
      </c>
      <c r="EE101" s="3">
        <v>0</v>
      </c>
      <c r="EF101" s="3">
        <v>0</v>
      </c>
    </row>
    <row r="102" spans="1:136" ht="12.75" customHeight="1">
      <c r="A102" s="2" t="s">
        <v>338</v>
      </c>
      <c r="B102" s="2" t="s">
        <v>339</v>
      </c>
      <c r="C102" s="2" t="s">
        <v>137</v>
      </c>
      <c r="D102" s="2" t="s">
        <v>143</v>
      </c>
      <c r="E102" s="3">
        <v>117649.49</v>
      </c>
      <c r="F102" s="3">
        <v>-7945.07</v>
      </c>
      <c r="G102" s="3">
        <v>23945.07</v>
      </c>
      <c r="H102" s="3">
        <v>-5644.7</v>
      </c>
      <c r="I102" s="3">
        <v>-2446.4</v>
      </c>
      <c r="J102" s="3">
        <v>1901.37</v>
      </c>
      <c r="K102" s="3">
        <v>-5813.32</v>
      </c>
      <c r="L102" s="3">
        <v>-6010.4</v>
      </c>
      <c r="M102" s="3">
        <v>21759.18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129908.87</v>
      </c>
      <c r="AG102" s="3">
        <v>1503.18</v>
      </c>
      <c r="AH102" s="3">
        <v>-1819.68</v>
      </c>
      <c r="AI102" s="3">
        <v>-308.32</v>
      </c>
      <c r="AJ102" s="3">
        <v>-7666.73</v>
      </c>
      <c r="AK102" s="3">
        <v>19047.509999999998</v>
      </c>
      <c r="AL102" s="3">
        <v>-6798.35</v>
      </c>
      <c r="AM102" s="3">
        <v>-2788.63</v>
      </c>
      <c r="AN102" s="3">
        <v>2327.5700000000002</v>
      </c>
      <c r="AO102" s="3">
        <v>-6916.97</v>
      </c>
      <c r="AP102" s="3">
        <v>1421.64</v>
      </c>
      <c r="AQ102" s="3">
        <v>-5011.84</v>
      </c>
      <c r="AR102" s="3">
        <v>-5248.76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/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>
        <v>0</v>
      </c>
    </row>
    <row r="103" spans="1:136" ht="12.75" customHeight="1">
      <c r="A103" s="2" t="s">
        <v>340</v>
      </c>
      <c r="B103" s="2" t="s">
        <v>341</v>
      </c>
      <c r="C103" s="2" t="s">
        <v>137</v>
      </c>
      <c r="D103" s="2" t="s">
        <v>143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/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</row>
    <row r="104" spans="1:136" ht="12.75" customHeight="1">
      <c r="A104" s="2" t="s">
        <v>342</v>
      </c>
      <c r="B104" s="2" t="s">
        <v>343</v>
      </c>
      <c r="C104" s="2" t="s">
        <v>137</v>
      </c>
      <c r="D104" s="2" t="s">
        <v>143</v>
      </c>
      <c r="E104" s="3">
        <v>44482.83</v>
      </c>
      <c r="F104" s="3">
        <v>-4002.5</v>
      </c>
      <c r="G104" s="3">
        <v>18262.189999999999</v>
      </c>
      <c r="H104" s="3">
        <v>-1813.98</v>
      </c>
      <c r="I104" s="3">
        <v>-8252.35</v>
      </c>
      <c r="J104" s="3">
        <v>2622.43</v>
      </c>
      <c r="K104" s="3">
        <v>-3896.25</v>
      </c>
      <c r="L104" s="3">
        <v>6102.88</v>
      </c>
      <c r="M104" s="3">
        <v>-7878.54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21057.66</v>
      </c>
      <c r="AG104" s="3">
        <v>-9921.9599999999991</v>
      </c>
      <c r="AH104" s="3">
        <v>-2431.81</v>
      </c>
      <c r="AI104" s="3">
        <v>19924.689999999999</v>
      </c>
      <c r="AJ104" s="3">
        <v>-2320.09</v>
      </c>
      <c r="AK104" s="3">
        <v>1879.13</v>
      </c>
      <c r="AL104" s="3">
        <v>-1890.04</v>
      </c>
      <c r="AM104" s="3">
        <v>185.24</v>
      </c>
      <c r="AN104" s="3">
        <v>15736.6</v>
      </c>
      <c r="AO104" s="3">
        <v>-2615.4699999999998</v>
      </c>
      <c r="AP104" s="3">
        <v>873.94</v>
      </c>
      <c r="AQ104" s="3">
        <v>-1892.65</v>
      </c>
      <c r="AR104" s="3">
        <v>5897.59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/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</row>
    <row r="105" spans="1:136" ht="12.75" customHeight="1">
      <c r="A105" s="2" t="s">
        <v>344</v>
      </c>
      <c r="B105" s="2" t="s">
        <v>345</v>
      </c>
      <c r="C105" s="2" t="s">
        <v>137</v>
      </c>
      <c r="D105" s="2" t="s">
        <v>143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/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</row>
    <row r="106" spans="1:136" ht="12.75" customHeight="1">
      <c r="A106" s="2" t="s">
        <v>346</v>
      </c>
      <c r="B106" s="2" t="s">
        <v>347</v>
      </c>
      <c r="C106" s="2" t="s">
        <v>137</v>
      </c>
      <c r="D106" s="2" t="s">
        <v>143</v>
      </c>
      <c r="E106" s="3">
        <v>270547.25</v>
      </c>
      <c r="F106" s="3">
        <v>-94375</v>
      </c>
      <c r="G106" s="3">
        <v>167200</v>
      </c>
      <c r="H106" s="3">
        <v>-2590</v>
      </c>
      <c r="I106" s="3">
        <v>55280</v>
      </c>
      <c r="J106" s="3">
        <v>-220884.38</v>
      </c>
      <c r="K106" s="3">
        <v>29338.47</v>
      </c>
      <c r="L106" s="3">
        <v>35923.06</v>
      </c>
      <c r="M106" s="3">
        <v>46433.25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378336</v>
      </c>
      <c r="AG106" s="3">
        <v>-39375</v>
      </c>
      <c r="AH106" s="3">
        <v>112133.92</v>
      </c>
      <c r="AI106" s="3">
        <v>36504.36</v>
      </c>
      <c r="AJ106" s="3">
        <v>-11170.53</v>
      </c>
      <c r="AK106" s="3">
        <v>-6844.96</v>
      </c>
      <c r="AL106" s="3">
        <v>-95500.29</v>
      </c>
      <c r="AM106" s="3">
        <v>0</v>
      </c>
      <c r="AN106" s="3">
        <v>-96045</v>
      </c>
      <c r="AO106" s="3">
        <v>0</v>
      </c>
      <c r="AP106" s="3">
        <v>-72895</v>
      </c>
      <c r="AQ106" s="3">
        <v>-600</v>
      </c>
      <c r="AR106" s="3">
        <v>66003.75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/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>
        <v>0</v>
      </c>
    </row>
    <row r="107" spans="1:136" ht="12.75" customHeight="1">
      <c r="A107" s="2" t="s">
        <v>348</v>
      </c>
      <c r="B107" s="2" t="s">
        <v>349</v>
      </c>
      <c r="C107" s="2" t="s">
        <v>137</v>
      </c>
      <c r="D107" s="2" t="s">
        <v>143</v>
      </c>
      <c r="E107" s="3">
        <v>6800</v>
      </c>
      <c r="F107" s="3">
        <v>5715</v>
      </c>
      <c r="G107" s="3">
        <v>16450</v>
      </c>
      <c r="H107" s="3">
        <v>-1020</v>
      </c>
      <c r="I107" s="3">
        <v>-3485</v>
      </c>
      <c r="J107" s="3">
        <v>0</v>
      </c>
      <c r="K107" s="3">
        <v>7480</v>
      </c>
      <c r="L107" s="3">
        <v>-3060</v>
      </c>
      <c r="M107" s="3">
        <v>-2125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3060.45</v>
      </c>
      <c r="AG107" s="3">
        <v>0</v>
      </c>
      <c r="AH107" s="3">
        <v>-3060.45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8500</v>
      </c>
      <c r="AR107" s="3">
        <v>-1700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/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</row>
    <row r="108" spans="1:136" ht="12.75" customHeight="1">
      <c r="A108" s="2" t="s">
        <v>350</v>
      </c>
      <c r="B108" s="2" t="s">
        <v>351</v>
      </c>
      <c r="C108" s="2" t="s">
        <v>137</v>
      </c>
      <c r="D108" s="2" t="s">
        <v>143</v>
      </c>
      <c r="E108" s="3">
        <v>28962.74</v>
      </c>
      <c r="F108" s="3">
        <v>-2919.55</v>
      </c>
      <c r="G108" s="3">
        <v>-189.53</v>
      </c>
      <c r="H108" s="3">
        <v>-455.6</v>
      </c>
      <c r="I108" s="3">
        <v>-3180.94</v>
      </c>
      <c r="J108" s="3">
        <v>-1131.6099999999999</v>
      </c>
      <c r="K108" s="3">
        <v>-1209.97</v>
      </c>
      <c r="L108" s="3">
        <v>-5107.84</v>
      </c>
      <c r="M108" s="3">
        <v>-44.01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18523.900000000001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10438.84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/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</row>
    <row r="109" spans="1:136" ht="12.75" customHeight="1">
      <c r="A109" s="2" t="s">
        <v>352</v>
      </c>
      <c r="B109" s="2" t="s">
        <v>353</v>
      </c>
      <c r="C109" s="2" t="s">
        <v>137</v>
      </c>
      <c r="D109" s="2" t="s">
        <v>143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/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0</v>
      </c>
      <c r="DZ109" s="3">
        <v>0</v>
      </c>
      <c r="EA109" s="3">
        <v>0</v>
      </c>
      <c r="EB109" s="3">
        <v>0</v>
      </c>
      <c r="EC109" s="3">
        <v>0</v>
      </c>
      <c r="ED109" s="3">
        <v>0</v>
      </c>
      <c r="EE109" s="3">
        <v>0</v>
      </c>
      <c r="EF109" s="3">
        <v>0</v>
      </c>
    </row>
    <row r="110" spans="1:136" ht="12.75" customHeight="1">
      <c r="A110" s="2" t="s">
        <v>354</v>
      </c>
      <c r="B110" s="2" t="s">
        <v>355</v>
      </c>
      <c r="C110" s="2" t="s">
        <v>137</v>
      </c>
      <c r="D110" s="2" t="s">
        <v>143</v>
      </c>
      <c r="E110" s="3">
        <v>13290.21</v>
      </c>
      <c r="F110" s="3">
        <v>-862</v>
      </c>
      <c r="G110" s="3">
        <v>0</v>
      </c>
      <c r="H110" s="3">
        <v>0</v>
      </c>
      <c r="I110" s="3">
        <v>0</v>
      </c>
      <c r="J110" s="3">
        <v>0</v>
      </c>
      <c r="K110" s="3">
        <v>992.55</v>
      </c>
      <c r="L110" s="3">
        <v>2977.65</v>
      </c>
      <c r="M110" s="3">
        <v>992.55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15679.61</v>
      </c>
      <c r="AG110" s="3">
        <v>-747.64</v>
      </c>
      <c r="AH110" s="3">
        <v>-263.73</v>
      </c>
      <c r="AI110" s="3">
        <v>-168</v>
      </c>
      <c r="AJ110" s="3">
        <v>0</v>
      </c>
      <c r="AK110" s="3">
        <v>-331.23</v>
      </c>
      <c r="AL110" s="3">
        <v>0</v>
      </c>
      <c r="AM110" s="3">
        <v>-220.8</v>
      </c>
      <c r="AN110" s="3">
        <v>0</v>
      </c>
      <c r="AO110" s="3">
        <v>-658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/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  <c r="ED110" s="3">
        <v>0</v>
      </c>
      <c r="EE110" s="3">
        <v>0</v>
      </c>
      <c r="EF110" s="3">
        <v>0</v>
      </c>
    </row>
    <row r="111" spans="1:136" ht="12.75" customHeight="1">
      <c r="A111" s="2" t="s">
        <v>356</v>
      </c>
      <c r="B111" s="2" t="s">
        <v>357</v>
      </c>
      <c r="C111" s="2" t="s">
        <v>137</v>
      </c>
      <c r="D111" s="2" t="s">
        <v>138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/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</row>
    <row r="112" spans="1:136" ht="12.75" customHeight="1">
      <c r="A112" s="2" t="s">
        <v>358</v>
      </c>
      <c r="B112" s="2" t="s">
        <v>359</v>
      </c>
      <c r="C112" s="2" t="s">
        <v>137</v>
      </c>
      <c r="D112" s="2" t="s">
        <v>138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/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  <c r="ED112" s="3">
        <v>0</v>
      </c>
      <c r="EE112" s="3">
        <v>0</v>
      </c>
      <c r="EF112" s="3">
        <v>0</v>
      </c>
    </row>
    <row r="113" spans="1:136" ht="12.75" customHeight="1">
      <c r="A113" s="2" t="s">
        <v>360</v>
      </c>
      <c r="B113" s="2" t="s">
        <v>361</v>
      </c>
      <c r="C113" s="2" t="s">
        <v>137</v>
      </c>
      <c r="D113" s="2" t="s">
        <v>143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/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  <c r="ED113" s="3">
        <v>0</v>
      </c>
      <c r="EE113" s="3">
        <v>0</v>
      </c>
      <c r="EF113" s="3">
        <v>0</v>
      </c>
    </row>
    <row r="114" spans="1:136" ht="12.75" customHeight="1">
      <c r="A114" s="2" t="s">
        <v>362</v>
      </c>
      <c r="B114" s="2" t="s">
        <v>363</v>
      </c>
      <c r="C114" s="2" t="s">
        <v>137</v>
      </c>
      <c r="D114" s="2" t="s">
        <v>143</v>
      </c>
      <c r="E114" s="3">
        <v>221436.79999999999</v>
      </c>
      <c r="F114" s="3">
        <v>-33610.42</v>
      </c>
      <c r="G114" s="3">
        <v>32134.57</v>
      </c>
      <c r="H114" s="3">
        <v>-13360.43</v>
      </c>
      <c r="I114" s="3">
        <v>-13360.42</v>
      </c>
      <c r="J114" s="3">
        <v>-6484.13</v>
      </c>
      <c r="K114" s="3">
        <v>-49301.919999999998</v>
      </c>
      <c r="L114" s="3">
        <v>-32383.93</v>
      </c>
      <c r="M114" s="3">
        <v>-7474.54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89682.52</v>
      </c>
      <c r="AG114" s="3">
        <v>299292.12</v>
      </c>
      <c r="AH114" s="3">
        <v>-43442.97</v>
      </c>
      <c r="AI114" s="3">
        <v>-43442.97</v>
      </c>
      <c r="AJ114" s="3">
        <v>-43442.97</v>
      </c>
      <c r="AK114" s="3">
        <v>-16810.47</v>
      </c>
      <c r="AL114" s="3">
        <v>71199.03</v>
      </c>
      <c r="AM114" s="3">
        <v>-56180.97</v>
      </c>
      <c r="AN114" s="3">
        <v>156758.07</v>
      </c>
      <c r="AO114" s="3">
        <v>-49532.31</v>
      </c>
      <c r="AP114" s="3">
        <v>-78421.87</v>
      </c>
      <c r="AQ114" s="3">
        <v>-45780.959999999999</v>
      </c>
      <c r="AR114" s="3">
        <v>-18439.45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/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</row>
    <row r="115" spans="1:136" ht="12.75" customHeight="1">
      <c r="A115" s="2" t="s">
        <v>364</v>
      </c>
      <c r="B115" s="2" t="s">
        <v>365</v>
      </c>
      <c r="C115" s="2" t="s">
        <v>137</v>
      </c>
      <c r="D115" s="2" t="s">
        <v>143</v>
      </c>
      <c r="E115" s="3">
        <v>341452.81</v>
      </c>
      <c r="F115" s="3">
        <v>-35125.65</v>
      </c>
      <c r="G115" s="3">
        <v>-34351.39</v>
      </c>
      <c r="H115" s="3">
        <v>61946.06</v>
      </c>
      <c r="I115" s="3">
        <v>171886.06</v>
      </c>
      <c r="J115" s="3">
        <v>-55105.760000000002</v>
      </c>
      <c r="K115" s="3">
        <v>-5549.09</v>
      </c>
      <c r="L115" s="3">
        <v>-55911.83</v>
      </c>
      <c r="M115" s="3">
        <v>-55911.83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354302.36</v>
      </c>
      <c r="AG115" s="3">
        <v>-49042.77</v>
      </c>
      <c r="AH115" s="3">
        <v>-37640.36</v>
      </c>
      <c r="AI115" s="3">
        <v>-15576.82</v>
      </c>
      <c r="AJ115" s="3">
        <v>161402.20000000001</v>
      </c>
      <c r="AK115" s="3">
        <v>-20730.689999999999</v>
      </c>
      <c r="AL115" s="3">
        <v>-47951.8</v>
      </c>
      <c r="AM115" s="3">
        <v>-17278.88</v>
      </c>
      <c r="AN115" s="3">
        <v>-50740.25</v>
      </c>
      <c r="AO115" s="3">
        <v>-50740.24</v>
      </c>
      <c r="AP115" s="3">
        <v>-50740.24</v>
      </c>
      <c r="AQ115" s="3">
        <v>187815.81</v>
      </c>
      <c r="AR115" s="3">
        <v>-21625.51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/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</row>
    <row r="116" spans="1:136" ht="12.75" customHeight="1">
      <c r="A116" s="2" t="s">
        <v>366</v>
      </c>
      <c r="B116" s="2" t="s">
        <v>367</v>
      </c>
      <c r="C116" s="2" t="s">
        <v>137</v>
      </c>
      <c r="D116" s="2" t="s">
        <v>143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/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</row>
    <row r="117" spans="1:136" ht="12.75" customHeight="1">
      <c r="A117" s="2" t="s">
        <v>368</v>
      </c>
      <c r="B117" s="2" t="s">
        <v>369</v>
      </c>
      <c r="C117" s="2" t="s">
        <v>137</v>
      </c>
      <c r="D117" s="2" t="s">
        <v>143</v>
      </c>
      <c r="E117" s="3">
        <v>1166.67</v>
      </c>
      <c r="F117" s="3">
        <v>-1166.67</v>
      </c>
      <c r="G117" s="3">
        <v>12833.33</v>
      </c>
      <c r="H117" s="3">
        <v>-1166.6600000000001</v>
      </c>
      <c r="I117" s="3">
        <v>-1166.6600000000001</v>
      </c>
      <c r="J117" s="3">
        <v>-1166.6600000000001</v>
      </c>
      <c r="K117" s="3">
        <v>-1166.6600000000001</v>
      </c>
      <c r="L117" s="3">
        <v>-1166.6600000000001</v>
      </c>
      <c r="M117" s="3">
        <v>-1166.6600000000001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173487.92</v>
      </c>
      <c r="AG117" s="3">
        <v>-46662.67</v>
      </c>
      <c r="AH117" s="3">
        <v>12955.89</v>
      </c>
      <c r="AI117" s="3">
        <v>21943.33</v>
      </c>
      <c r="AJ117" s="3">
        <v>-55987.23</v>
      </c>
      <c r="AK117" s="3">
        <v>-35368.67</v>
      </c>
      <c r="AL117" s="3">
        <v>-63368.67</v>
      </c>
      <c r="AM117" s="3">
        <v>-1166.67</v>
      </c>
      <c r="AN117" s="3">
        <v>-37532.67</v>
      </c>
      <c r="AO117" s="3">
        <v>35199.440000000002</v>
      </c>
      <c r="AP117" s="3">
        <v>-1166.67</v>
      </c>
      <c r="AQ117" s="3">
        <v>-1166.67</v>
      </c>
      <c r="AR117" s="3">
        <v>0.01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/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</row>
    <row r="118" spans="1:136" ht="12.75" customHeight="1">
      <c r="A118" s="2" t="s">
        <v>370</v>
      </c>
      <c r="B118" s="2" t="s">
        <v>371</v>
      </c>
      <c r="C118" s="2" t="s">
        <v>137</v>
      </c>
      <c r="D118" s="2" t="s">
        <v>143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/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</row>
    <row r="119" spans="1:136" ht="12.75" customHeight="1">
      <c r="A119" s="2" t="s">
        <v>372</v>
      </c>
      <c r="B119" s="2" t="s">
        <v>373</v>
      </c>
      <c r="C119" s="2" t="s">
        <v>137</v>
      </c>
      <c r="D119" s="2" t="s">
        <v>143</v>
      </c>
      <c r="E119" s="3">
        <v>273791.67</v>
      </c>
      <c r="F119" s="3">
        <v>-16105.39</v>
      </c>
      <c r="G119" s="3">
        <v>-16105.39</v>
      </c>
      <c r="H119" s="3">
        <v>-16105.4</v>
      </c>
      <c r="I119" s="3">
        <v>-16105.39</v>
      </c>
      <c r="J119" s="3">
        <v>-16105.39</v>
      </c>
      <c r="K119" s="3">
        <v>-16105.39</v>
      </c>
      <c r="L119" s="3">
        <v>-16105.4</v>
      </c>
      <c r="M119" s="3">
        <v>-16105.39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467056.39</v>
      </c>
      <c r="AG119" s="3">
        <v>-16105.39</v>
      </c>
      <c r="AH119" s="3">
        <v>-16105.39</v>
      </c>
      <c r="AI119" s="3">
        <v>-16105.39</v>
      </c>
      <c r="AJ119" s="3">
        <v>-16105.39</v>
      </c>
      <c r="AK119" s="3">
        <v>-16105.39</v>
      </c>
      <c r="AL119" s="3">
        <v>-16105.39</v>
      </c>
      <c r="AM119" s="3">
        <v>-16105.39</v>
      </c>
      <c r="AN119" s="3">
        <v>-16105.39</v>
      </c>
      <c r="AO119" s="3">
        <v>-16105.39</v>
      </c>
      <c r="AP119" s="3">
        <v>-16105.39</v>
      </c>
      <c r="AQ119" s="3">
        <v>-16105.39</v>
      </c>
      <c r="AR119" s="3">
        <v>-16105.43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/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</row>
    <row r="120" spans="1:136" ht="12.75" customHeight="1">
      <c r="A120" s="2" t="s">
        <v>374</v>
      </c>
      <c r="B120" s="2" t="s">
        <v>375</v>
      </c>
      <c r="C120" s="2" t="s">
        <v>137</v>
      </c>
      <c r="D120" s="2" t="s">
        <v>143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10000</v>
      </c>
      <c r="AG120" s="3">
        <v>-10000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/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</row>
    <row r="121" spans="1:136" ht="12.75" customHeight="1">
      <c r="A121" s="2" t="s">
        <v>376</v>
      </c>
      <c r="B121" s="2" t="s">
        <v>377</v>
      </c>
      <c r="C121" s="2" t="s">
        <v>137</v>
      </c>
      <c r="D121" s="2" t="s">
        <v>143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2171635.98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-2171635.98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/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</row>
    <row r="122" spans="1:136" ht="12.75" customHeight="1">
      <c r="A122" s="2" t="s">
        <v>378</v>
      </c>
      <c r="B122" s="2" t="s">
        <v>379</v>
      </c>
      <c r="C122" s="2" t="s">
        <v>137</v>
      </c>
      <c r="D122" s="2" t="s">
        <v>143</v>
      </c>
      <c r="E122" s="3">
        <v>1111439.8</v>
      </c>
      <c r="F122" s="3">
        <v>-82737.36</v>
      </c>
      <c r="G122" s="3">
        <v>-95237.36</v>
      </c>
      <c r="H122" s="3">
        <v>-95237.35</v>
      </c>
      <c r="I122" s="3">
        <v>-95237.36</v>
      </c>
      <c r="J122" s="3">
        <v>-91718.74</v>
      </c>
      <c r="K122" s="3">
        <v>-54175.05</v>
      </c>
      <c r="L122" s="3">
        <v>-95473.11</v>
      </c>
      <c r="M122" s="3">
        <v>-95473.11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2128473.41</v>
      </c>
      <c r="AG122" s="3">
        <v>-127010.12</v>
      </c>
      <c r="AH122" s="3">
        <v>-86914.16</v>
      </c>
      <c r="AI122" s="3">
        <v>-32492.04</v>
      </c>
      <c r="AJ122" s="3">
        <v>-46958.31</v>
      </c>
      <c r="AK122" s="3">
        <v>-92700.37</v>
      </c>
      <c r="AL122" s="3">
        <v>-92700.37</v>
      </c>
      <c r="AM122" s="3">
        <v>-19968.37</v>
      </c>
      <c r="AN122" s="3">
        <v>-92700.37</v>
      </c>
      <c r="AO122" s="3">
        <v>-165432.32999999999</v>
      </c>
      <c r="AP122" s="3">
        <v>-8358.3700000000008</v>
      </c>
      <c r="AQ122" s="3">
        <v>-118871.37</v>
      </c>
      <c r="AR122" s="3">
        <v>-132927.43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/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0</v>
      </c>
      <c r="EF122" s="3">
        <v>0</v>
      </c>
    </row>
    <row r="123" spans="1:136" ht="12.75" customHeight="1">
      <c r="A123" s="2" t="s">
        <v>380</v>
      </c>
      <c r="B123" s="2" t="s">
        <v>381</v>
      </c>
      <c r="C123" s="2" t="s">
        <v>137</v>
      </c>
      <c r="D123" s="2" t="s">
        <v>143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/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0</v>
      </c>
      <c r="ED123" s="3">
        <v>0</v>
      </c>
      <c r="EE123" s="3">
        <v>0</v>
      </c>
      <c r="EF123" s="3">
        <v>0</v>
      </c>
    </row>
    <row r="124" spans="1:136" ht="12.75" customHeight="1">
      <c r="A124" s="2" t="s">
        <v>382</v>
      </c>
      <c r="B124" s="2" t="s">
        <v>383</v>
      </c>
      <c r="C124" s="2" t="s">
        <v>137</v>
      </c>
      <c r="D124" s="2" t="s">
        <v>138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/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</row>
    <row r="125" spans="1:136" ht="12.75" customHeight="1">
      <c r="A125" s="2" t="s">
        <v>384</v>
      </c>
      <c r="B125" s="2" t="s">
        <v>385</v>
      </c>
      <c r="C125" s="2" t="s">
        <v>137</v>
      </c>
      <c r="D125" s="2" t="s">
        <v>143</v>
      </c>
      <c r="E125" s="3">
        <v>18026.27</v>
      </c>
      <c r="F125" s="3">
        <v>138717.32999999999</v>
      </c>
      <c r="G125" s="3">
        <v>10500</v>
      </c>
      <c r="H125" s="3">
        <v>-150474.32999999999</v>
      </c>
      <c r="I125" s="3">
        <v>0</v>
      </c>
      <c r="J125" s="3">
        <v>39400</v>
      </c>
      <c r="K125" s="3">
        <v>14400</v>
      </c>
      <c r="L125" s="3">
        <v>-24400</v>
      </c>
      <c r="M125" s="3">
        <v>38900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98141.7</v>
      </c>
      <c r="AG125" s="3">
        <v>3000</v>
      </c>
      <c r="AH125" s="3">
        <v>-11482.92</v>
      </c>
      <c r="AI125" s="3">
        <v>3000</v>
      </c>
      <c r="AJ125" s="3">
        <v>-39069.919999999998</v>
      </c>
      <c r="AK125" s="3">
        <v>21072.41</v>
      </c>
      <c r="AL125" s="3">
        <v>-44448</v>
      </c>
      <c r="AM125" s="3">
        <v>130055</v>
      </c>
      <c r="AN125" s="3">
        <v>-77595</v>
      </c>
      <c r="AO125" s="3">
        <v>-35504</v>
      </c>
      <c r="AP125" s="3">
        <v>4000</v>
      </c>
      <c r="AQ125" s="3">
        <v>68400</v>
      </c>
      <c r="AR125" s="3">
        <v>-101543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/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0</v>
      </c>
      <c r="ED125" s="3">
        <v>0</v>
      </c>
      <c r="EE125" s="3">
        <v>0</v>
      </c>
      <c r="EF125" s="3">
        <v>0</v>
      </c>
    </row>
    <row r="126" spans="1:136" ht="12.75" customHeight="1">
      <c r="A126" s="2" t="s">
        <v>386</v>
      </c>
      <c r="B126" s="2" t="s">
        <v>387</v>
      </c>
      <c r="C126" s="2" t="s">
        <v>137</v>
      </c>
      <c r="D126" s="2" t="s">
        <v>143</v>
      </c>
      <c r="E126" s="3">
        <v>422787.34</v>
      </c>
      <c r="F126" s="3">
        <v>-122102.88</v>
      </c>
      <c r="G126" s="3">
        <v>58362.26</v>
      </c>
      <c r="H126" s="3">
        <v>-142574.81</v>
      </c>
      <c r="I126" s="3">
        <v>165541.28</v>
      </c>
      <c r="J126" s="3">
        <v>-299897.34000000003</v>
      </c>
      <c r="K126" s="3">
        <v>175079.4</v>
      </c>
      <c r="L126" s="3">
        <v>161143.63</v>
      </c>
      <c r="M126" s="3">
        <v>255228.16</v>
      </c>
      <c r="N126" s="3">
        <v>-320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327369.59000000003</v>
      </c>
      <c r="AG126" s="3">
        <v>-41972.72</v>
      </c>
      <c r="AH126" s="3">
        <v>170259.18</v>
      </c>
      <c r="AI126" s="3">
        <v>-145731.32</v>
      </c>
      <c r="AJ126" s="3">
        <v>-228186.11</v>
      </c>
      <c r="AK126" s="3">
        <v>15439.73</v>
      </c>
      <c r="AL126" s="3">
        <v>32640.75</v>
      </c>
      <c r="AM126" s="3">
        <v>229843.8</v>
      </c>
      <c r="AN126" s="3">
        <v>565654.89</v>
      </c>
      <c r="AO126" s="3">
        <v>-179644.13</v>
      </c>
      <c r="AP126" s="3">
        <v>636935.1</v>
      </c>
      <c r="AQ126" s="3">
        <v>-305749.96000000002</v>
      </c>
      <c r="AR126" s="3">
        <v>-654071.46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/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  <c r="EE126" s="3">
        <v>0</v>
      </c>
      <c r="EF126" s="3">
        <v>0</v>
      </c>
    </row>
    <row r="127" spans="1:136" ht="12.75" customHeight="1">
      <c r="A127" s="2" t="s">
        <v>388</v>
      </c>
      <c r="B127" s="2" t="s">
        <v>389</v>
      </c>
      <c r="C127" s="2" t="s">
        <v>137</v>
      </c>
      <c r="D127" s="2" t="s">
        <v>138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/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0</v>
      </c>
      <c r="EE127" s="3">
        <v>0</v>
      </c>
      <c r="EF127" s="3">
        <v>0</v>
      </c>
    </row>
    <row r="128" spans="1:136" ht="12.75" customHeight="1">
      <c r="A128" s="2" t="s">
        <v>390</v>
      </c>
      <c r="B128" s="2" t="s">
        <v>391</v>
      </c>
      <c r="C128" s="2" t="s">
        <v>137</v>
      </c>
      <c r="D128" s="2" t="s">
        <v>143</v>
      </c>
      <c r="E128" s="3">
        <v>73987.12</v>
      </c>
      <c r="F128" s="3">
        <v>0</v>
      </c>
      <c r="G128" s="3">
        <v>-23160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70487.12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11514.01</v>
      </c>
      <c r="AQ128" s="3">
        <v>0</v>
      </c>
      <c r="AR128" s="3">
        <v>-8014.01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/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</row>
    <row r="129" spans="1:136" ht="12.75" customHeight="1">
      <c r="A129" s="2" t="s">
        <v>392</v>
      </c>
      <c r="B129" s="2" t="s">
        <v>393</v>
      </c>
      <c r="C129" s="2" t="s">
        <v>137</v>
      </c>
      <c r="D129" s="2" t="s">
        <v>143</v>
      </c>
      <c r="E129" s="3">
        <v>509071.3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507580.72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1490.58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/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0</v>
      </c>
      <c r="DZ129" s="3">
        <v>0</v>
      </c>
      <c r="EA129" s="3">
        <v>0</v>
      </c>
      <c r="EB129" s="3">
        <v>0</v>
      </c>
      <c r="EC129" s="3">
        <v>0</v>
      </c>
      <c r="ED129" s="3">
        <v>0</v>
      </c>
      <c r="EE129" s="3">
        <v>0</v>
      </c>
      <c r="EF129" s="3">
        <v>0</v>
      </c>
    </row>
    <row r="130" spans="1:136" ht="12.75" customHeight="1">
      <c r="A130" s="2" t="s">
        <v>394</v>
      </c>
      <c r="B130" s="2" t="s">
        <v>395</v>
      </c>
      <c r="C130" s="2" t="s">
        <v>137</v>
      </c>
      <c r="D130" s="2" t="s">
        <v>143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/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</row>
    <row r="131" spans="1:136" ht="12.75" customHeight="1">
      <c r="A131" s="2" t="s">
        <v>396</v>
      </c>
      <c r="B131" s="2" t="s">
        <v>397</v>
      </c>
      <c r="C131" s="2" t="s">
        <v>137</v>
      </c>
      <c r="D131" s="2" t="s">
        <v>143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/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0</v>
      </c>
      <c r="EB131" s="3">
        <v>0</v>
      </c>
      <c r="EC131" s="3">
        <v>0</v>
      </c>
      <c r="ED131" s="3">
        <v>0</v>
      </c>
      <c r="EE131" s="3">
        <v>0</v>
      </c>
      <c r="EF131" s="3">
        <v>0</v>
      </c>
    </row>
    <row r="132" spans="1:136" ht="12.75" customHeight="1">
      <c r="A132" s="2" t="s">
        <v>398</v>
      </c>
      <c r="B132" s="2" t="s">
        <v>399</v>
      </c>
      <c r="C132" s="2" t="s">
        <v>137</v>
      </c>
      <c r="D132" s="2" t="s">
        <v>143</v>
      </c>
      <c r="E132" s="3">
        <v>105369.21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105212.97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156.24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/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0</v>
      </c>
      <c r="EC132" s="3">
        <v>0</v>
      </c>
      <c r="ED132" s="3">
        <v>0</v>
      </c>
      <c r="EE132" s="3">
        <v>0</v>
      </c>
      <c r="EF132" s="3">
        <v>0</v>
      </c>
    </row>
    <row r="133" spans="1:136" ht="12.75" customHeight="1">
      <c r="A133" s="2" t="s">
        <v>400</v>
      </c>
      <c r="B133" s="2" t="s">
        <v>401</v>
      </c>
      <c r="C133" s="2" t="s">
        <v>137</v>
      </c>
      <c r="D133" s="2" t="s">
        <v>143</v>
      </c>
      <c r="E133" s="3">
        <v>137855.18</v>
      </c>
      <c r="F133" s="3">
        <v>-6000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622950</v>
      </c>
      <c r="M133" s="3">
        <v>-614950</v>
      </c>
      <c r="N133" s="3">
        <v>215250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10000</v>
      </c>
      <c r="AI133" s="3">
        <v>0</v>
      </c>
      <c r="AJ133" s="3">
        <v>0</v>
      </c>
      <c r="AK133" s="3">
        <v>385049</v>
      </c>
      <c r="AL133" s="3">
        <v>-336965.82</v>
      </c>
      <c r="AM133" s="3">
        <v>337965.82</v>
      </c>
      <c r="AN133" s="3">
        <v>-5000</v>
      </c>
      <c r="AO133" s="3">
        <v>-304373.84000000003</v>
      </c>
      <c r="AP133" s="3">
        <v>14514.01</v>
      </c>
      <c r="AQ133" s="3">
        <v>25152</v>
      </c>
      <c r="AR133" s="3">
        <v>11514.01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/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0</v>
      </c>
      <c r="ED133" s="3">
        <v>0</v>
      </c>
      <c r="EE133" s="3">
        <v>0</v>
      </c>
      <c r="EF133" s="3">
        <v>0</v>
      </c>
    </row>
    <row r="134" spans="1:136" ht="12.75" customHeight="1">
      <c r="A134" s="2" t="s">
        <v>402</v>
      </c>
      <c r="B134" s="2" t="s">
        <v>403</v>
      </c>
      <c r="C134" s="2" t="s">
        <v>137</v>
      </c>
      <c r="D134" s="2" t="s">
        <v>138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/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0</v>
      </c>
      <c r="EE134" s="3">
        <v>0</v>
      </c>
      <c r="EF134" s="3">
        <v>0</v>
      </c>
    </row>
    <row r="135" spans="1:136" ht="12.75" customHeight="1">
      <c r="A135" s="2" t="s">
        <v>404</v>
      </c>
      <c r="B135" s="2" t="s">
        <v>405</v>
      </c>
      <c r="C135" s="2" t="s">
        <v>137</v>
      </c>
      <c r="D135" s="2" t="s">
        <v>143</v>
      </c>
      <c r="E135" s="3">
        <v>6373.59</v>
      </c>
      <c r="F135" s="3">
        <v>1040.43</v>
      </c>
      <c r="G135" s="3">
        <v>0</v>
      </c>
      <c r="H135" s="3">
        <v>0</v>
      </c>
      <c r="I135" s="3">
        <v>119.09</v>
      </c>
      <c r="J135" s="3">
        <v>0</v>
      </c>
      <c r="K135" s="3">
        <v>4369.28</v>
      </c>
      <c r="L135" s="3">
        <v>326.10000000000002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105054.13</v>
      </c>
      <c r="AG135" s="3">
        <v>53.04</v>
      </c>
      <c r="AH135" s="3">
        <v>7.96</v>
      </c>
      <c r="AI135" s="3">
        <v>93.11</v>
      </c>
      <c r="AJ135" s="3">
        <v>50.13</v>
      </c>
      <c r="AK135" s="3">
        <v>154.25</v>
      </c>
      <c r="AL135" s="3">
        <v>2542.29</v>
      </c>
      <c r="AM135" s="3">
        <v>81.48</v>
      </c>
      <c r="AN135" s="3">
        <v>0</v>
      </c>
      <c r="AO135" s="3">
        <v>0</v>
      </c>
      <c r="AP135" s="3">
        <v>88.72</v>
      </c>
      <c r="AQ135" s="3">
        <v>0</v>
      </c>
      <c r="AR135" s="3">
        <v>-101751.52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/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0</v>
      </c>
      <c r="EA135" s="3">
        <v>0</v>
      </c>
      <c r="EB135" s="3">
        <v>0</v>
      </c>
      <c r="EC135" s="3">
        <v>0</v>
      </c>
      <c r="ED135" s="3">
        <v>0</v>
      </c>
      <c r="EE135" s="3">
        <v>0</v>
      </c>
      <c r="EF135" s="3">
        <v>0</v>
      </c>
    </row>
    <row r="136" spans="1:136" ht="12.75" customHeight="1">
      <c r="A136" s="2" t="s">
        <v>406</v>
      </c>
      <c r="B136" s="2" t="s">
        <v>407</v>
      </c>
      <c r="C136" s="2" t="s">
        <v>137</v>
      </c>
      <c r="D136" s="2" t="s">
        <v>138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/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>
        <v>0</v>
      </c>
    </row>
    <row r="137" spans="1:136" ht="12.75" customHeight="1">
      <c r="A137" s="2" t="s">
        <v>408</v>
      </c>
      <c r="B137" s="2" t="s">
        <v>409</v>
      </c>
      <c r="C137" s="2" t="s">
        <v>137</v>
      </c>
      <c r="D137" s="2" t="s">
        <v>143</v>
      </c>
      <c r="E137" s="3">
        <v>0</v>
      </c>
      <c r="F137" s="3">
        <v>0</v>
      </c>
      <c r="G137" s="3">
        <v>0.02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46620</v>
      </c>
      <c r="AK137" s="3">
        <v>-46620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32964.589999999997</v>
      </c>
      <c r="AR137" s="3">
        <v>-32964.589999999997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/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  <c r="ED137" s="3">
        <v>0</v>
      </c>
      <c r="EE137" s="3">
        <v>0</v>
      </c>
      <c r="EF137" s="3">
        <v>0</v>
      </c>
    </row>
    <row r="138" spans="1:136" ht="12.75" customHeight="1">
      <c r="A138" s="2" t="s">
        <v>410</v>
      </c>
      <c r="B138" s="2" t="s">
        <v>411</v>
      </c>
      <c r="C138" s="2" t="s">
        <v>137</v>
      </c>
      <c r="D138" s="2" t="s">
        <v>143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/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  <c r="ED138" s="3">
        <v>0</v>
      </c>
      <c r="EE138" s="3">
        <v>0</v>
      </c>
      <c r="EF138" s="3">
        <v>0</v>
      </c>
    </row>
    <row r="139" spans="1:136" ht="12.75" customHeight="1">
      <c r="A139" s="2" t="s">
        <v>412</v>
      </c>
      <c r="B139" s="2" t="s">
        <v>413</v>
      </c>
      <c r="C139" s="2" t="s">
        <v>137</v>
      </c>
      <c r="D139" s="2" t="s">
        <v>143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/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0</v>
      </c>
      <c r="ED139" s="3">
        <v>0</v>
      </c>
      <c r="EE139" s="3">
        <v>0</v>
      </c>
      <c r="EF139" s="3">
        <v>0</v>
      </c>
    </row>
    <row r="140" spans="1:136" ht="12.75" customHeight="1">
      <c r="A140" s="2" t="s">
        <v>414</v>
      </c>
      <c r="B140" s="2" t="s">
        <v>415</v>
      </c>
      <c r="C140" s="2" t="s">
        <v>137</v>
      </c>
      <c r="D140" s="2" t="s">
        <v>143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/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  <c r="ED140" s="3">
        <v>0</v>
      </c>
      <c r="EE140" s="3">
        <v>0</v>
      </c>
      <c r="EF140" s="3">
        <v>0</v>
      </c>
    </row>
    <row r="141" spans="1:136" ht="12.75" customHeight="1">
      <c r="A141" s="2" t="s">
        <v>416</v>
      </c>
      <c r="B141" s="2" t="s">
        <v>417</v>
      </c>
      <c r="C141" s="2" t="s">
        <v>137</v>
      </c>
      <c r="D141" s="2" t="s">
        <v>143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/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  <c r="ED141" s="3">
        <v>0</v>
      </c>
      <c r="EE141" s="3">
        <v>0</v>
      </c>
      <c r="EF141" s="3">
        <v>0</v>
      </c>
    </row>
    <row r="142" spans="1:136" ht="12.75" customHeight="1">
      <c r="A142" s="2" t="s">
        <v>418</v>
      </c>
      <c r="B142" s="2" t="s">
        <v>419</v>
      </c>
      <c r="C142" s="2" t="s">
        <v>137</v>
      </c>
      <c r="D142" s="2" t="s">
        <v>143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/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  <c r="ED142" s="3">
        <v>0</v>
      </c>
      <c r="EE142" s="3">
        <v>0</v>
      </c>
      <c r="EF142" s="3">
        <v>0</v>
      </c>
    </row>
    <row r="143" spans="1:136" ht="12.75" customHeight="1">
      <c r="A143" s="2" t="s">
        <v>420</v>
      </c>
      <c r="B143" s="2" t="s">
        <v>421</v>
      </c>
      <c r="C143" s="2" t="s">
        <v>137</v>
      </c>
      <c r="D143" s="2" t="s">
        <v>143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/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0</v>
      </c>
      <c r="ED143" s="3">
        <v>0</v>
      </c>
      <c r="EE143" s="3">
        <v>0</v>
      </c>
      <c r="EF143" s="3">
        <v>0</v>
      </c>
    </row>
    <row r="144" spans="1:136" ht="12.75" customHeight="1">
      <c r="A144" s="2" t="s">
        <v>422</v>
      </c>
      <c r="B144" s="2" t="s">
        <v>423</v>
      </c>
      <c r="C144" s="2" t="s">
        <v>137</v>
      </c>
      <c r="D144" s="2" t="s">
        <v>138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/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</row>
    <row r="145" spans="1:136" ht="12.75" customHeight="1">
      <c r="A145" s="2" t="s">
        <v>424</v>
      </c>
      <c r="B145" s="2" t="s">
        <v>425</v>
      </c>
      <c r="C145" s="2" t="s">
        <v>137</v>
      </c>
      <c r="D145" s="2" t="s">
        <v>138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/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  <c r="ED145" s="3">
        <v>0</v>
      </c>
      <c r="EE145" s="3">
        <v>0</v>
      </c>
      <c r="EF145" s="3">
        <v>0</v>
      </c>
    </row>
    <row r="146" spans="1:136" ht="12.75" customHeight="1">
      <c r="A146" s="2" t="s">
        <v>426</v>
      </c>
      <c r="B146" s="2" t="s">
        <v>427</v>
      </c>
      <c r="C146" s="2" t="s">
        <v>137</v>
      </c>
      <c r="D146" s="2" t="s">
        <v>143</v>
      </c>
      <c r="E146" s="3">
        <v>16004.48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11274.48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4730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/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0</v>
      </c>
      <c r="EE146" s="3">
        <v>0</v>
      </c>
      <c r="EF146" s="3">
        <v>0</v>
      </c>
    </row>
    <row r="147" spans="1:136" ht="12.75" customHeight="1">
      <c r="A147" s="2" t="s">
        <v>428</v>
      </c>
      <c r="B147" s="2" t="s">
        <v>429</v>
      </c>
      <c r="C147" s="2" t="s">
        <v>137</v>
      </c>
      <c r="D147" s="2" t="s">
        <v>143</v>
      </c>
      <c r="E147" s="3">
        <v>141359.07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138798.31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2560.7600000000002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/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0</v>
      </c>
      <c r="EE147" s="3">
        <v>0</v>
      </c>
      <c r="EF147" s="3">
        <v>0</v>
      </c>
    </row>
    <row r="148" spans="1:136" ht="12.75" customHeight="1">
      <c r="A148" s="2" t="s">
        <v>430</v>
      </c>
      <c r="B148" s="2" t="s">
        <v>431</v>
      </c>
      <c r="C148" s="2" t="s">
        <v>137</v>
      </c>
      <c r="D148" s="2" t="s">
        <v>143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/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0</v>
      </c>
      <c r="EE148" s="3">
        <v>0</v>
      </c>
      <c r="EF148" s="3">
        <v>0</v>
      </c>
    </row>
    <row r="149" spans="1:136" ht="12.75" customHeight="1">
      <c r="A149" s="2" t="s">
        <v>432</v>
      </c>
      <c r="B149" s="2" t="s">
        <v>433</v>
      </c>
      <c r="C149" s="2" t="s">
        <v>137</v>
      </c>
      <c r="D149" s="2" t="s">
        <v>143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/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</v>
      </c>
      <c r="EC149" s="3">
        <v>0</v>
      </c>
      <c r="ED149" s="3">
        <v>0</v>
      </c>
      <c r="EE149" s="3">
        <v>0</v>
      </c>
      <c r="EF149" s="3">
        <v>0</v>
      </c>
    </row>
    <row r="150" spans="1:136" ht="12.75" customHeight="1">
      <c r="A150" s="2" t="s">
        <v>434</v>
      </c>
      <c r="B150" s="2" t="s">
        <v>435</v>
      </c>
      <c r="C150" s="2" t="s">
        <v>137</v>
      </c>
      <c r="D150" s="2" t="s">
        <v>143</v>
      </c>
      <c r="E150" s="3">
        <v>7268345.0999999996</v>
      </c>
      <c r="F150" s="3">
        <v>155360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195120</v>
      </c>
      <c r="M150" s="3">
        <v>225780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6816753.96</v>
      </c>
      <c r="AG150" s="3">
        <v>0</v>
      </c>
      <c r="AH150" s="3">
        <v>5070</v>
      </c>
      <c r="AI150" s="3">
        <v>11780</v>
      </c>
      <c r="AJ150" s="3">
        <v>46010</v>
      </c>
      <c r="AK150" s="3">
        <v>6820</v>
      </c>
      <c r="AL150" s="3">
        <v>0</v>
      </c>
      <c r="AM150" s="3">
        <v>0</v>
      </c>
      <c r="AN150" s="3">
        <v>178778</v>
      </c>
      <c r="AO150" s="3">
        <v>-270312.87</v>
      </c>
      <c r="AP150" s="3">
        <v>147334</v>
      </c>
      <c r="AQ150" s="3">
        <v>282564</v>
      </c>
      <c r="AR150" s="3">
        <v>43548.01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/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  <c r="ED150" s="3">
        <v>0</v>
      </c>
      <c r="EE150" s="3">
        <v>0</v>
      </c>
      <c r="EF150" s="3">
        <v>0</v>
      </c>
    </row>
    <row r="151" spans="1:136" ht="12.75" customHeight="1">
      <c r="A151" s="2" t="s">
        <v>436</v>
      </c>
      <c r="B151" s="2" t="s">
        <v>437</v>
      </c>
      <c r="C151" s="2" t="s">
        <v>137</v>
      </c>
      <c r="D151" s="2" t="s">
        <v>138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/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0</v>
      </c>
      <c r="EB151" s="3">
        <v>0</v>
      </c>
      <c r="EC151" s="3">
        <v>0</v>
      </c>
      <c r="ED151" s="3">
        <v>0</v>
      </c>
      <c r="EE151" s="3">
        <v>0</v>
      </c>
      <c r="EF151" s="3">
        <v>0</v>
      </c>
    </row>
    <row r="152" spans="1:136" ht="12.75" customHeight="1">
      <c r="A152" s="2" t="s">
        <v>438</v>
      </c>
      <c r="B152" s="2" t="s">
        <v>439</v>
      </c>
      <c r="C152" s="2" t="s">
        <v>137</v>
      </c>
      <c r="D152" s="2" t="s">
        <v>143</v>
      </c>
      <c r="E152" s="3">
        <v>591013.81000000006</v>
      </c>
      <c r="F152" s="3">
        <v>23408.04</v>
      </c>
      <c r="G152" s="3">
        <v>5594.6</v>
      </c>
      <c r="H152" s="3">
        <v>9830</v>
      </c>
      <c r="I152" s="3">
        <v>18266</v>
      </c>
      <c r="J152" s="3">
        <v>22600</v>
      </c>
      <c r="K152" s="3">
        <v>0</v>
      </c>
      <c r="L152" s="3">
        <v>0</v>
      </c>
      <c r="M152" s="3">
        <v>25079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533686.41</v>
      </c>
      <c r="AG152" s="3">
        <v>0</v>
      </c>
      <c r="AH152" s="3">
        <v>0</v>
      </c>
      <c r="AI152" s="3">
        <v>10542</v>
      </c>
      <c r="AJ152" s="3">
        <v>12340.4</v>
      </c>
      <c r="AK152" s="3">
        <v>0</v>
      </c>
      <c r="AL152" s="3">
        <v>-480.7</v>
      </c>
      <c r="AM152" s="3">
        <v>0</v>
      </c>
      <c r="AN152" s="3">
        <v>27533</v>
      </c>
      <c r="AO152" s="3">
        <v>0</v>
      </c>
      <c r="AP152" s="3">
        <v>0</v>
      </c>
      <c r="AQ152" s="3">
        <v>5040</v>
      </c>
      <c r="AR152" s="3">
        <v>2352.6999999999998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/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  <c r="ED152" s="3">
        <v>0</v>
      </c>
      <c r="EE152" s="3">
        <v>0</v>
      </c>
      <c r="EF152" s="3">
        <v>0</v>
      </c>
    </row>
    <row r="153" spans="1:136" ht="12.75" customHeight="1">
      <c r="A153" s="2" t="s">
        <v>440</v>
      </c>
      <c r="B153" s="2" t="s">
        <v>441</v>
      </c>
      <c r="C153" s="2" t="s">
        <v>137</v>
      </c>
      <c r="D153" s="2" t="s">
        <v>143</v>
      </c>
      <c r="E153" s="3">
        <v>649111.11</v>
      </c>
      <c r="F153" s="3">
        <v>1728</v>
      </c>
      <c r="G153" s="3">
        <v>0</v>
      </c>
      <c r="H153" s="3">
        <v>0</v>
      </c>
      <c r="I153" s="3">
        <v>4553.3599999999997</v>
      </c>
      <c r="J153" s="3">
        <v>9012</v>
      </c>
      <c r="K153" s="3">
        <v>1200</v>
      </c>
      <c r="L153" s="3">
        <v>5130</v>
      </c>
      <c r="M153" s="3">
        <v>2100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569225.19999999995</v>
      </c>
      <c r="AG153" s="3">
        <v>0</v>
      </c>
      <c r="AH153" s="3">
        <v>0</v>
      </c>
      <c r="AI153" s="3">
        <v>0</v>
      </c>
      <c r="AJ153" s="3">
        <v>492</v>
      </c>
      <c r="AK153" s="3">
        <v>0</v>
      </c>
      <c r="AL153" s="3">
        <v>0</v>
      </c>
      <c r="AM153" s="3">
        <v>0</v>
      </c>
      <c r="AN153" s="3">
        <v>51008</v>
      </c>
      <c r="AO153" s="3">
        <v>4450</v>
      </c>
      <c r="AP153" s="3">
        <v>0</v>
      </c>
      <c r="AQ153" s="3">
        <v>7439.2</v>
      </c>
      <c r="AR153" s="3">
        <v>16496.71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/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  <c r="ED153" s="3">
        <v>0</v>
      </c>
      <c r="EE153" s="3">
        <v>0</v>
      </c>
      <c r="EF153" s="3">
        <v>0</v>
      </c>
    </row>
    <row r="154" spans="1:136" ht="12.75" customHeight="1">
      <c r="A154" s="2" t="s">
        <v>442</v>
      </c>
      <c r="B154" s="2" t="s">
        <v>443</v>
      </c>
      <c r="C154" s="2" t="s">
        <v>137</v>
      </c>
      <c r="D154" s="2" t="s">
        <v>143</v>
      </c>
      <c r="E154" s="3">
        <v>484650.02</v>
      </c>
      <c r="F154" s="3">
        <v>5815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5187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467549.99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5400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11700.03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/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</row>
    <row r="155" spans="1:136" ht="12.75" customHeight="1">
      <c r="A155" s="2" t="s">
        <v>444</v>
      </c>
      <c r="B155" s="2" t="s">
        <v>445</v>
      </c>
      <c r="C155" s="2" t="s">
        <v>137</v>
      </c>
      <c r="D155" s="2" t="s">
        <v>143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/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</row>
    <row r="156" spans="1:136" ht="12.75" customHeight="1">
      <c r="A156" s="2" t="s">
        <v>446</v>
      </c>
      <c r="B156" s="2" t="s">
        <v>447</v>
      </c>
      <c r="C156" s="2" t="s">
        <v>137</v>
      </c>
      <c r="D156" s="2" t="s">
        <v>143</v>
      </c>
      <c r="E156" s="3">
        <v>872319.36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822815.71</v>
      </c>
      <c r="AG156" s="3">
        <v>0</v>
      </c>
      <c r="AH156" s="3">
        <v>0</v>
      </c>
      <c r="AI156" s="3">
        <v>15000</v>
      </c>
      <c r="AJ156" s="3">
        <v>0</v>
      </c>
      <c r="AK156" s="3">
        <v>0</v>
      </c>
      <c r="AL156" s="3">
        <v>34500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3.65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/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</row>
    <row r="157" spans="1:136" ht="12.75" customHeight="1">
      <c r="A157" s="2" t="s">
        <v>448</v>
      </c>
      <c r="B157" s="2" t="s">
        <v>449</v>
      </c>
      <c r="C157" s="2" t="s">
        <v>137</v>
      </c>
      <c r="D157" s="2" t="s">
        <v>143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/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</row>
    <row r="158" spans="1:136" ht="12.75" customHeight="1">
      <c r="A158" s="2" t="s">
        <v>450</v>
      </c>
      <c r="B158" s="2" t="s">
        <v>451</v>
      </c>
      <c r="C158" s="2" t="s">
        <v>137</v>
      </c>
      <c r="D158" s="2" t="s">
        <v>143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/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</row>
    <row r="159" spans="1:136" ht="12.75" customHeight="1">
      <c r="A159" s="2" t="s">
        <v>452</v>
      </c>
      <c r="B159" s="2" t="s">
        <v>453</v>
      </c>
      <c r="C159" s="2" t="s">
        <v>137</v>
      </c>
      <c r="D159" s="2" t="s">
        <v>138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/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</row>
    <row r="160" spans="1:136" ht="12.75" customHeight="1">
      <c r="A160" s="2" t="s">
        <v>454</v>
      </c>
      <c r="B160" s="2" t="s">
        <v>455</v>
      </c>
      <c r="C160" s="2" t="s">
        <v>137</v>
      </c>
      <c r="D160" s="2" t="s">
        <v>143</v>
      </c>
      <c r="E160" s="3">
        <v>0</v>
      </c>
      <c r="F160" s="3">
        <v>0</v>
      </c>
      <c r="G160" s="3">
        <v>88380</v>
      </c>
      <c r="H160" s="3">
        <v>0</v>
      </c>
      <c r="I160" s="3">
        <v>0</v>
      </c>
      <c r="J160" s="3">
        <v>-38430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/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</row>
    <row r="161" spans="1:136" ht="12.75" customHeight="1">
      <c r="A161" s="2" t="s">
        <v>456</v>
      </c>
      <c r="B161" s="2" t="s">
        <v>457</v>
      </c>
      <c r="C161" s="2" t="s">
        <v>137</v>
      </c>
      <c r="D161" s="2" t="s">
        <v>143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/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</row>
    <row r="162" spans="1:136" ht="12.75" customHeight="1">
      <c r="A162" s="2" t="s">
        <v>458</v>
      </c>
      <c r="B162" s="2" t="s">
        <v>459</v>
      </c>
      <c r="C162" s="2" t="s">
        <v>137</v>
      </c>
      <c r="D162" s="2" t="s">
        <v>143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/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</row>
    <row r="163" spans="1:136" ht="12.75" customHeight="1">
      <c r="A163" s="2" t="s">
        <v>460</v>
      </c>
      <c r="B163" s="2" t="s">
        <v>461</v>
      </c>
      <c r="C163" s="2" t="s">
        <v>137</v>
      </c>
      <c r="D163" s="2" t="s">
        <v>143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/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</row>
    <row r="164" spans="1:136" ht="12.75" customHeight="1">
      <c r="A164" s="2" t="s">
        <v>462</v>
      </c>
      <c r="B164" s="2" t="s">
        <v>463</v>
      </c>
      <c r="C164" s="2" t="s">
        <v>137</v>
      </c>
      <c r="D164" s="2" t="s">
        <v>143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/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</row>
    <row r="165" spans="1:136" ht="12.75" customHeight="1">
      <c r="A165" s="2" t="s">
        <v>464</v>
      </c>
      <c r="B165" s="2" t="s">
        <v>465</v>
      </c>
      <c r="C165" s="2" t="s">
        <v>137</v>
      </c>
      <c r="D165" s="2" t="s">
        <v>143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7400</v>
      </c>
      <c r="AK165" s="3">
        <v>0</v>
      </c>
      <c r="AL165" s="3">
        <v>-7400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/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</row>
    <row r="166" spans="1:136" ht="12.75" customHeight="1">
      <c r="A166" s="2" t="s">
        <v>466</v>
      </c>
      <c r="B166" s="2" t="s">
        <v>467</v>
      </c>
      <c r="C166" s="2" t="s">
        <v>468</v>
      </c>
      <c r="D166" s="2" t="s">
        <v>143</v>
      </c>
      <c r="E166" s="3">
        <v>10477.68</v>
      </c>
      <c r="F166" s="3">
        <v>158.38999999999999</v>
      </c>
      <c r="G166" s="3">
        <v>112.21</v>
      </c>
      <c r="H166" s="3">
        <v>119.95</v>
      </c>
      <c r="I166" s="3">
        <v>116.08</v>
      </c>
      <c r="J166" s="3">
        <v>119.94</v>
      </c>
      <c r="K166" s="3">
        <v>116.08</v>
      </c>
      <c r="L166" s="3">
        <v>119.95</v>
      </c>
      <c r="M166" s="3">
        <v>119.95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9447.7099999999991</v>
      </c>
      <c r="AG166" s="3">
        <v>78.739999999999995</v>
      </c>
      <c r="AH166" s="3">
        <v>71.12</v>
      </c>
      <c r="AI166" s="3">
        <v>78.75</v>
      </c>
      <c r="AJ166" s="3">
        <v>76.2</v>
      </c>
      <c r="AK166" s="3">
        <v>78.760000000000005</v>
      </c>
      <c r="AL166" s="3">
        <v>76.2</v>
      </c>
      <c r="AM166" s="3">
        <v>78.760000000000005</v>
      </c>
      <c r="AN166" s="3">
        <v>78.760000000000005</v>
      </c>
      <c r="AO166" s="3">
        <v>76.2</v>
      </c>
      <c r="AP166" s="3">
        <v>78.75</v>
      </c>
      <c r="AQ166" s="3">
        <v>99.33</v>
      </c>
      <c r="AR166" s="3">
        <v>158.4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/>
      <c r="DB166" s="3">
        <v>0</v>
      </c>
      <c r="DC166" s="3">
        <v>0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</row>
    <row r="167" spans="1:136" ht="12.75" customHeight="1">
      <c r="A167" s="2" t="s">
        <v>469</v>
      </c>
      <c r="B167" s="2" t="s">
        <v>470</v>
      </c>
      <c r="C167" s="2" t="s">
        <v>468</v>
      </c>
      <c r="D167" s="2" t="s">
        <v>143</v>
      </c>
      <c r="E167" s="3">
        <v>133169.70000000001</v>
      </c>
      <c r="F167" s="3">
        <v>266.55</v>
      </c>
      <c r="G167" s="3">
        <v>249.36</v>
      </c>
      <c r="H167" s="3">
        <v>266.55</v>
      </c>
      <c r="I167" s="3">
        <v>257.95</v>
      </c>
      <c r="J167" s="3">
        <v>266.55</v>
      </c>
      <c r="K167" s="3">
        <v>257.95</v>
      </c>
      <c r="L167" s="3">
        <v>266.54000000000002</v>
      </c>
      <c r="M167" s="3">
        <v>266.55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126854.29</v>
      </c>
      <c r="AG167" s="3">
        <v>486.9</v>
      </c>
      <c r="AH167" s="3">
        <v>439.78</v>
      </c>
      <c r="AI167" s="3">
        <v>486.93</v>
      </c>
      <c r="AJ167" s="3">
        <v>471.22</v>
      </c>
      <c r="AK167" s="3">
        <v>486.91</v>
      </c>
      <c r="AL167" s="3">
        <v>471.22</v>
      </c>
      <c r="AM167" s="3">
        <v>486.89</v>
      </c>
      <c r="AN167" s="3">
        <v>486.93</v>
      </c>
      <c r="AO167" s="3">
        <v>293.02</v>
      </c>
      <c r="AP167" s="3">
        <v>193.21</v>
      </c>
      <c r="AQ167" s="3">
        <v>183.59</v>
      </c>
      <c r="AR167" s="3">
        <v>1828.81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/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0</v>
      </c>
    </row>
    <row r="168" spans="1:136" ht="12.75" customHeight="1">
      <c r="A168" s="2" t="s">
        <v>471</v>
      </c>
      <c r="B168" s="2" t="s">
        <v>472</v>
      </c>
      <c r="C168" s="2" t="s">
        <v>468</v>
      </c>
      <c r="D168" s="2" t="s">
        <v>143</v>
      </c>
      <c r="E168" s="3">
        <v>5846149.1299999999</v>
      </c>
      <c r="F168" s="3">
        <v>40559.39</v>
      </c>
      <c r="G168" s="3">
        <v>39926.550000000003</v>
      </c>
      <c r="H168" s="3">
        <v>42393.85</v>
      </c>
      <c r="I168" s="3">
        <v>40349.21</v>
      </c>
      <c r="J168" s="3">
        <v>41694.199999999997</v>
      </c>
      <c r="K168" s="3">
        <v>40349.25</v>
      </c>
      <c r="L168" s="3">
        <v>43078.37</v>
      </c>
      <c r="M168" s="3">
        <v>46680.31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5673870.5599999996</v>
      </c>
      <c r="AG168" s="3">
        <v>43616.37</v>
      </c>
      <c r="AH168" s="3">
        <v>39401.769999999997</v>
      </c>
      <c r="AI168" s="3">
        <v>43869.71</v>
      </c>
      <c r="AJ168" s="3">
        <v>43784.57</v>
      </c>
      <c r="AK168" s="3">
        <v>45396.17</v>
      </c>
      <c r="AL168" s="3">
        <v>43996.62</v>
      </c>
      <c r="AM168" s="3">
        <v>45463.22</v>
      </c>
      <c r="AN168" s="3">
        <v>48741.57</v>
      </c>
      <c r="AO168" s="3">
        <v>-305994.19</v>
      </c>
      <c r="AP168" s="3">
        <v>43917.2</v>
      </c>
      <c r="AQ168" s="3">
        <v>39226.410000000003</v>
      </c>
      <c r="AR168" s="3">
        <v>40859.15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/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</row>
    <row r="169" spans="1:136" ht="12.75" customHeight="1">
      <c r="A169" s="2" t="s">
        <v>473</v>
      </c>
      <c r="B169" s="2" t="s">
        <v>474</v>
      </c>
      <c r="C169" s="2" t="s">
        <v>468</v>
      </c>
      <c r="D169" s="2" t="s">
        <v>143</v>
      </c>
      <c r="E169" s="3">
        <v>402302.43</v>
      </c>
      <c r="F169" s="3">
        <v>5571.41</v>
      </c>
      <c r="G169" s="3">
        <v>5340.62</v>
      </c>
      <c r="H169" s="3">
        <v>5800.34</v>
      </c>
      <c r="I169" s="3">
        <v>5773.31</v>
      </c>
      <c r="J169" s="3">
        <v>6438.47</v>
      </c>
      <c r="K169" s="3">
        <v>7211</v>
      </c>
      <c r="L169" s="3">
        <v>7451.45</v>
      </c>
      <c r="M169" s="3">
        <v>7842.92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342542.78</v>
      </c>
      <c r="AG169" s="3">
        <v>4781.4399999999996</v>
      </c>
      <c r="AH169" s="3">
        <v>4318.75</v>
      </c>
      <c r="AI169" s="3">
        <v>4906.26</v>
      </c>
      <c r="AJ169" s="3">
        <v>4682.29</v>
      </c>
      <c r="AK169" s="3">
        <v>4959.09</v>
      </c>
      <c r="AL169" s="3">
        <v>4791.7299999999996</v>
      </c>
      <c r="AM169" s="3">
        <v>4951.49</v>
      </c>
      <c r="AN169" s="3">
        <v>4983.46</v>
      </c>
      <c r="AO169" s="3">
        <v>4898.4799999999996</v>
      </c>
      <c r="AP169" s="3">
        <v>5061.76</v>
      </c>
      <c r="AQ169" s="3">
        <v>4909.5</v>
      </c>
      <c r="AR169" s="3">
        <v>6515.4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/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  <c r="ED169" s="3">
        <v>0</v>
      </c>
      <c r="EE169" s="3">
        <v>0</v>
      </c>
      <c r="EF169" s="3">
        <v>0</v>
      </c>
    </row>
    <row r="170" spans="1:136" ht="12.75" customHeight="1">
      <c r="A170" s="2" t="s">
        <v>475</v>
      </c>
      <c r="B170" s="2" t="s">
        <v>476</v>
      </c>
      <c r="C170" s="2" t="s">
        <v>468</v>
      </c>
      <c r="D170" s="2" t="s">
        <v>143</v>
      </c>
      <c r="E170" s="3">
        <v>526733.49</v>
      </c>
      <c r="F170" s="3">
        <v>2677.06</v>
      </c>
      <c r="G170" s="3">
        <v>2287.12</v>
      </c>
      <c r="H170" s="3">
        <v>2429.39</v>
      </c>
      <c r="I170" s="3">
        <v>2403.02</v>
      </c>
      <c r="J170" s="3">
        <v>2557</v>
      </c>
      <c r="K170" s="3">
        <v>2580.66</v>
      </c>
      <c r="L170" s="3">
        <v>2711.37</v>
      </c>
      <c r="M170" s="3">
        <v>2787.39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501328.92</v>
      </c>
      <c r="AG170" s="3">
        <v>1833.85</v>
      </c>
      <c r="AH170" s="3">
        <v>1649.16</v>
      </c>
      <c r="AI170" s="3">
        <v>1825.87</v>
      </c>
      <c r="AJ170" s="3">
        <v>1759.28</v>
      </c>
      <c r="AK170" s="3">
        <v>1804.43</v>
      </c>
      <c r="AL170" s="3">
        <v>1727.01</v>
      </c>
      <c r="AM170" s="3">
        <v>1796.3</v>
      </c>
      <c r="AN170" s="3">
        <v>2506.1</v>
      </c>
      <c r="AO170" s="3">
        <v>2543.79</v>
      </c>
      <c r="AP170" s="3">
        <v>2607.02</v>
      </c>
      <c r="AQ170" s="3">
        <v>2585.0300000000002</v>
      </c>
      <c r="AR170" s="3">
        <v>2766.73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/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</row>
    <row r="171" spans="1:136" ht="12.75" customHeight="1">
      <c r="A171" s="2" t="s">
        <v>477</v>
      </c>
      <c r="B171" s="2" t="s">
        <v>478</v>
      </c>
      <c r="C171" s="2" t="s">
        <v>468</v>
      </c>
      <c r="D171" s="2" t="s">
        <v>143</v>
      </c>
      <c r="E171" s="3">
        <v>436438.06</v>
      </c>
      <c r="F171" s="3">
        <v>1147.95</v>
      </c>
      <c r="G171" s="3">
        <v>1144.1600000000001</v>
      </c>
      <c r="H171" s="3">
        <v>1203.75</v>
      </c>
      <c r="I171" s="3">
        <v>1130.98</v>
      </c>
      <c r="J171" s="3">
        <v>1168.69</v>
      </c>
      <c r="K171" s="3">
        <v>1130.98</v>
      </c>
      <c r="L171" s="3">
        <v>1168.7</v>
      </c>
      <c r="M171" s="3">
        <v>1215.95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425934.74</v>
      </c>
      <c r="AG171" s="3">
        <v>839.63</v>
      </c>
      <c r="AH171" s="3">
        <v>758.36</v>
      </c>
      <c r="AI171" s="3">
        <v>839.64</v>
      </c>
      <c r="AJ171" s="3">
        <v>812.55</v>
      </c>
      <c r="AK171" s="3">
        <v>839.65</v>
      </c>
      <c r="AL171" s="3">
        <v>867.96</v>
      </c>
      <c r="AM171" s="3">
        <v>930.04</v>
      </c>
      <c r="AN171" s="3">
        <v>930.04</v>
      </c>
      <c r="AO171" s="3">
        <v>900.04</v>
      </c>
      <c r="AP171" s="3">
        <v>930.04</v>
      </c>
      <c r="AQ171" s="3">
        <v>900.04</v>
      </c>
      <c r="AR171" s="3">
        <v>955.33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/>
      <c r="DB171" s="3">
        <v>0</v>
      </c>
      <c r="DC171" s="3">
        <v>0</v>
      </c>
      <c r="DD171" s="3">
        <v>0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0</v>
      </c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</row>
    <row r="172" spans="1:136" ht="12.75" customHeight="1">
      <c r="A172" s="2" t="s">
        <v>479</v>
      </c>
      <c r="B172" s="2" t="s">
        <v>480</v>
      </c>
      <c r="C172" s="2" t="s">
        <v>468</v>
      </c>
      <c r="D172" s="2" t="s">
        <v>143</v>
      </c>
      <c r="E172" s="3">
        <v>798798.74</v>
      </c>
      <c r="F172" s="3">
        <v>2471.4</v>
      </c>
      <c r="G172" s="3">
        <v>2311.98</v>
      </c>
      <c r="H172" s="3">
        <v>2288.16</v>
      </c>
      <c r="I172" s="3">
        <v>1891.92</v>
      </c>
      <c r="J172" s="3">
        <v>1954.99</v>
      </c>
      <c r="K172" s="3">
        <v>1874</v>
      </c>
      <c r="L172" s="3">
        <v>1875.59</v>
      </c>
      <c r="M172" s="3">
        <v>1875.58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761647.02</v>
      </c>
      <c r="AG172" s="3">
        <v>2695.13</v>
      </c>
      <c r="AH172" s="3">
        <v>2434.34</v>
      </c>
      <c r="AI172" s="3">
        <v>2826.51</v>
      </c>
      <c r="AJ172" s="3">
        <v>2854.46</v>
      </c>
      <c r="AK172" s="3">
        <v>2949.59</v>
      </c>
      <c r="AL172" s="3">
        <v>3061.89</v>
      </c>
      <c r="AM172" s="3">
        <v>3534.15</v>
      </c>
      <c r="AN172" s="3">
        <v>3534.14</v>
      </c>
      <c r="AO172" s="3">
        <v>3420.14</v>
      </c>
      <c r="AP172" s="3">
        <v>3534.15</v>
      </c>
      <c r="AQ172" s="3">
        <v>3420.14</v>
      </c>
      <c r="AR172" s="3">
        <v>2887.08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/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</row>
    <row r="173" spans="1:136" ht="12.75" customHeight="1">
      <c r="A173" s="2" t="s">
        <v>481</v>
      </c>
      <c r="B173" s="2" t="s">
        <v>482</v>
      </c>
      <c r="C173" s="2" t="s">
        <v>468</v>
      </c>
      <c r="D173" s="2" t="s">
        <v>143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/>
      <c r="DB173" s="3">
        <v>0</v>
      </c>
      <c r="DC173" s="3">
        <v>0</v>
      </c>
      <c r="DD173" s="3">
        <v>0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  <c r="DW173" s="3">
        <v>0</v>
      </c>
      <c r="DX173" s="3">
        <v>0</v>
      </c>
      <c r="DY173" s="3">
        <v>0</v>
      </c>
      <c r="DZ173" s="3">
        <v>0</v>
      </c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</row>
    <row r="174" spans="1:136" ht="12.75" customHeight="1">
      <c r="A174" s="2" t="s">
        <v>483</v>
      </c>
      <c r="B174" s="2" t="s">
        <v>484</v>
      </c>
      <c r="C174" s="2" t="s">
        <v>468</v>
      </c>
      <c r="D174" s="2" t="s">
        <v>143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/>
      <c r="DB174" s="3">
        <v>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</row>
    <row r="175" spans="1:136" ht="12.75" customHeight="1">
      <c r="A175" s="2" t="s">
        <v>485</v>
      </c>
      <c r="B175" s="2" t="s">
        <v>486</v>
      </c>
      <c r="C175" s="2" t="s">
        <v>137</v>
      </c>
      <c r="D175" s="2" t="s">
        <v>138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/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</row>
    <row r="176" spans="1:136" ht="12.75" customHeight="1">
      <c r="A176" s="2" t="s">
        <v>487</v>
      </c>
      <c r="B176" s="2" t="s">
        <v>488</v>
      </c>
      <c r="C176" s="2" t="s">
        <v>137</v>
      </c>
      <c r="D176" s="2" t="s">
        <v>143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/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</row>
    <row r="177" spans="1:136" ht="12.75" customHeight="1">
      <c r="A177" s="2" t="s">
        <v>489</v>
      </c>
      <c r="B177" s="2" t="s">
        <v>490</v>
      </c>
      <c r="C177" s="2" t="s">
        <v>137</v>
      </c>
      <c r="D177" s="2" t="s">
        <v>143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80000</v>
      </c>
      <c r="AN177" s="3">
        <v>0</v>
      </c>
      <c r="AO177" s="3">
        <v>0</v>
      </c>
      <c r="AP177" s="3">
        <v>0</v>
      </c>
      <c r="AQ177" s="3">
        <v>0</v>
      </c>
      <c r="AR177" s="3">
        <v>-80000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/>
      <c r="DB177" s="3">
        <v>0</v>
      </c>
      <c r="DC177" s="3">
        <v>0</v>
      </c>
      <c r="DD177" s="3">
        <v>0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0</v>
      </c>
      <c r="DW177" s="3">
        <v>0</v>
      </c>
      <c r="DX177" s="3">
        <v>0</v>
      </c>
      <c r="DY177" s="3">
        <v>0</v>
      </c>
      <c r="DZ177" s="3">
        <v>0</v>
      </c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</row>
    <row r="178" spans="1:136" ht="12.75" customHeight="1">
      <c r="A178" s="2" t="s">
        <v>491</v>
      </c>
      <c r="B178" s="2" t="s">
        <v>492</v>
      </c>
      <c r="C178" s="2" t="s">
        <v>137</v>
      </c>
      <c r="D178" s="2" t="s">
        <v>138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/>
      <c r="DB178" s="3">
        <v>0</v>
      </c>
      <c r="DC178" s="3">
        <v>0</v>
      </c>
      <c r="DD178" s="3">
        <v>0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</row>
    <row r="179" spans="1:136" ht="12.75" customHeight="1">
      <c r="A179" s="2" t="s">
        <v>493</v>
      </c>
      <c r="B179" s="2" t="s">
        <v>494</v>
      </c>
      <c r="C179" s="2" t="s">
        <v>137</v>
      </c>
      <c r="D179" s="2" t="s">
        <v>143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/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</row>
    <row r="180" spans="1:136" ht="12.75" customHeight="1">
      <c r="A180" s="2" t="s">
        <v>495</v>
      </c>
      <c r="B180" s="2" t="s">
        <v>496</v>
      </c>
      <c r="C180" s="2" t="s">
        <v>137</v>
      </c>
      <c r="D180" s="2" t="s">
        <v>143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/>
      <c r="DB180" s="3">
        <v>0</v>
      </c>
      <c r="DC180" s="3">
        <v>0</v>
      </c>
      <c r="DD180" s="3">
        <v>0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0</v>
      </c>
      <c r="ED180" s="3">
        <v>0</v>
      </c>
      <c r="EE180" s="3">
        <v>0</v>
      </c>
      <c r="EF180" s="3">
        <v>0</v>
      </c>
    </row>
    <row r="181" spans="1:136" ht="12.75" customHeight="1">
      <c r="A181" s="2" t="s">
        <v>497</v>
      </c>
      <c r="B181" s="2" t="s">
        <v>498</v>
      </c>
      <c r="C181" s="2" t="s">
        <v>137</v>
      </c>
      <c r="D181" s="2" t="s">
        <v>143</v>
      </c>
      <c r="E181" s="3">
        <v>47329.9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47329.9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/>
      <c r="DB181" s="3">
        <v>0</v>
      </c>
      <c r="DC181" s="3">
        <v>0</v>
      </c>
      <c r="DD181" s="3">
        <v>0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 s="3">
        <v>0</v>
      </c>
      <c r="DW181" s="3">
        <v>0</v>
      </c>
      <c r="DX181" s="3">
        <v>0</v>
      </c>
      <c r="DY181" s="3">
        <v>0</v>
      </c>
      <c r="DZ181" s="3">
        <v>0</v>
      </c>
      <c r="EA181" s="3">
        <v>0</v>
      </c>
      <c r="EB181" s="3">
        <v>0</v>
      </c>
      <c r="EC181" s="3">
        <v>0</v>
      </c>
      <c r="ED181" s="3">
        <v>0</v>
      </c>
      <c r="EE181" s="3">
        <v>0</v>
      </c>
      <c r="EF181" s="3">
        <v>0</v>
      </c>
    </row>
    <row r="182" spans="1:136" ht="12.75" customHeight="1">
      <c r="A182" s="2" t="s">
        <v>499</v>
      </c>
      <c r="B182" s="2" t="s">
        <v>500</v>
      </c>
      <c r="C182" s="2" t="s">
        <v>137</v>
      </c>
      <c r="D182" s="2" t="s">
        <v>143</v>
      </c>
      <c r="E182" s="3">
        <v>1886657.38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1866329.38</v>
      </c>
      <c r="AG182" s="3">
        <v>0</v>
      </c>
      <c r="AH182" s="3">
        <v>0</v>
      </c>
      <c r="AI182" s="3">
        <v>20328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/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  <c r="ED182" s="3">
        <v>0</v>
      </c>
      <c r="EE182" s="3">
        <v>0</v>
      </c>
      <c r="EF182" s="3">
        <v>0</v>
      </c>
    </row>
    <row r="183" spans="1:136" ht="12.75" customHeight="1">
      <c r="A183" s="2" t="s">
        <v>501</v>
      </c>
      <c r="B183" s="2" t="s">
        <v>502</v>
      </c>
      <c r="C183" s="2" t="s">
        <v>137</v>
      </c>
      <c r="D183" s="2" t="s">
        <v>143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2500</v>
      </c>
      <c r="AQ183" s="3">
        <v>0</v>
      </c>
      <c r="AR183" s="3">
        <v>-2500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/>
      <c r="DB183" s="3">
        <v>0</v>
      </c>
      <c r="DC183" s="3">
        <v>0</v>
      </c>
      <c r="DD183" s="3">
        <v>0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0</v>
      </c>
      <c r="DW183" s="3">
        <v>0</v>
      </c>
      <c r="DX183" s="3">
        <v>0</v>
      </c>
      <c r="DY183" s="3">
        <v>0</v>
      </c>
      <c r="DZ183" s="3">
        <v>0</v>
      </c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0</v>
      </c>
    </row>
    <row r="184" spans="1:136" ht="12.75" customHeight="1">
      <c r="A184" s="2" t="s">
        <v>503</v>
      </c>
      <c r="B184" s="2" t="s">
        <v>504</v>
      </c>
      <c r="C184" s="2" t="s">
        <v>137</v>
      </c>
      <c r="D184" s="2" t="s">
        <v>138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0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/>
      <c r="DB184" s="3">
        <v>0</v>
      </c>
      <c r="DC184" s="3">
        <v>0</v>
      </c>
      <c r="DD184" s="3">
        <v>0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0</v>
      </c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</row>
    <row r="185" spans="1:136" ht="12.75" customHeight="1">
      <c r="A185" s="2" t="s">
        <v>505</v>
      </c>
      <c r="B185" s="2" t="s">
        <v>506</v>
      </c>
      <c r="C185" s="2" t="s">
        <v>137</v>
      </c>
      <c r="D185" s="2" t="s">
        <v>143</v>
      </c>
      <c r="E185" s="3">
        <v>9349570.6600000001</v>
      </c>
      <c r="F185" s="3">
        <v>0</v>
      </c>
      <c r="G185" s="3">
        <v>0</v>
      </c>
      <c r="H185" s="3">
        <v>0</v>
      </c>
      <c r="I185" s="3">
        <v>0</v>
      </c>
      <c r="J185" s="3">
        <v>405867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8862010.6600000001</v>
      </c>
      <c r="AG185" s="3">
        <v>487560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s="3">
        <v>0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/>
      <c r="DB185" s="3">
        <v>0</v>
      </c>
      <c r="DC185" s="3">
        <v>0</v>
      </c>
      <c r="DD185" s="3">
        <v>0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 s="3">
        <v>0</v>
      </c>
      <c r="DW185" s="3">
        <v>0</v>
      </c>
      <c r="DX185" s="3">
        <v>0</v>
      </c>
      <c r="DY185" s="3">
        <v>0</v>
      </c>
      <c r="DZ185" s="3">
        <v>0</v>
      </c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0</v>
      </c>
    </row>
    <row r="186" spans="1:136" ht="12.75" customHeight="1">
      <c r="A186" s="2" t="s">
        <v>507</v>
      </c>
      <c r="B186" s="2" t="s">
        <v>508</v>
      </c>
      <c r="C186" s="2" t="s">
        <v>137</v>
      </c>
      <c r="D186" s="2" t="s">
        <v>143</v>
      </c>
      <c r="E186" s="3">
        <v>509040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509040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/>
      <c r="DB186" s="3">
        <v>0</v>
      </c>
      <c r="DC186" s="3">
        <v>0</v>
      </c>
      <c r="DD186" s="3">
        <v>0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0</v>
      </c>
      <c r="DY186" s="3">
        <v>0</v>
      </c>
      <c r="DZ186" s="3">
        <v>0</v>
      </c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0</v>
      </c>
    </row>
    <row r="187" spans="1:136" ht="12.75" customHeight="1">
      <c r="A187" s="2" t="s">
        <v>509</v>
      </c>
      <c r="B187" s="2" t="s">
        <v>510</v>
      </c>
      <c r="C187" s="2" t="s">
        <v>137</v>
      </c>
      <c r="D187" s="2" t="s">
        <v>143</v>
      </c>
      <c r="E187" s="3">
        <v>453071.41</v>
      </c>
      <c r="F187" s="3">
        <v>2240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17663.55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421799.63</v>
      </c>
      <c r="AG187" s="3">
        <v>0</v>
      </c>
      <c r="AH187" s="3">
        <v>13831.78</v>
      </c>
      <c r="AI187" s="3">
        <v>12200</v>
      </c>
      <c r="AJ187" s="3">
        <v>0</v>
      </c>
      <c r="AK187" s="3">
        <v>0</v>
      </c>
      <c r="AL187" s="3">
        <v>0</v>
      </c>
      <c r="AM187" s="3">
        <v>0</v>
      </c>
      <c r="AN187" s="3">
        <v>3150</v>
      </c>
      <c r="AO187" s="3">
        <v>0</v>
      </c>
      <c r="AP187" s="3">
        <v>0</v>
      </c>
      <c r="AQ187" s="3">
        <v>2090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>
        <v>0</v>
      </c>
      <c r="CR187" s="3">
        <v>0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/>
      <c r="DB187" s="3">
        <v>0</v>
      </c>
      <c r="DC187" s="3">
        <v>0</v>
      </c>
      <c r="DD187" s="3">
        <v>0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 s="3">
        <v>0</v>
      </c>
      <c r="DW187" s="3">
        <v>0</v>
      </c>
      <c r="DX187" s="3">
        <v>0</v>
      </c>
      <c r="DY187" s="3">
        <v>0</v>
      </c>
      <c r="DZ187" s="3">
        <v>0</v>
      </c>
      <c r="EA187" s="3">
        <v>0</v>
      </c>
      <c r="EB187" s="3">
        <v>0</v>
      </c>
      <c r="EC187" s="3">
        <v>0</v>
      </c>
      <c r="ED187" s="3">
        <v>0</v>
      </c>
      <c r="EE187" s="3">
        <v>0</v>
      </c>
      <c r="EF187" s="3">
        <v>0</v>
      </c>
    </row>
    <row r="188" spans="1:136" ht="12.75" customHeight="1">
      <c r="A188" s="2" t="s">
        <v>511</v>
      </c>
      <c r="B188" s="2" t="s">
        <v>512</v>
      </c>
      <c r="C188" s="2" t="s">
        <v>137</v>
      </c>
      <c r="D188" s="2" t="s">
        <v>143</v>
      </c>
      <c r="E188" s="3">
        <v>381017.05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332417.05</v>
      </c>
      <c r="AG188" s="3">
        <v>0</v>
      </c>
      <c r="AH188" s="3">
        <v>11690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36910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/>
      <c r="DB188" s="3">
        <v>0</v>
      </c>
      <c r="DC188" s="3">
        <v>0</v>
      </c>
      <c r="DD188" s="3">
        <v>0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 s="3">
        <v>0</v>
      </c>
      <c r="DW188" s="3">
        <v>0</v>
      </c>
      <c r="DX188" s="3">
        <v>0</v>
      </c>
      <c r="DY188" s="3">
        <v>0</v>
      </c>
      <c r="DZ188" s="3">
        <v>0</v>
      </c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0</v>
      </c>
    </row>
    <row r="189" spans="1:136" ht="12.75" customHeight="1">
      <c r="A189" s="2" t="s">
        <v>513</v>
      </c>
      <c r="B189" s="2" t="s">
        <v>514</v>
      </c>
      <c r="C189" s="2" t="s">
        <v>137</v>
      </c>
      <c r="D189" s="2" t="s">
        <v>143</v>
      </c>
      <c r="E189" s="3">
        <v>5179315.4400000004</v>
      </c>
      <c r="F189" s="3">
        <v>16300</v>
      </c>
      <c r="G189" s="3">
        <v>29420.560000000001</v>
      </c>
      <c r="H189" s="3">
        <v>16300</v>
      </c>
      <c r="I189" s="3">
        <v>3300</v>
      </c>
      <c r="J189" s="3">
        <v>9100</v>
      </c>
      <c r="K189" s="3">
        <v>18000</v>
      </c>
      <c r="L189" s="3">
        <v>28037.38</v>
      </c>
      <c r="M189" s="3">
        <v>33000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4979035.84</v>
      </c>
      <c r="AG189" s="3">
        <v>6115</v>
      </c>
      <c r="AH189" s="3">
        <v>0</v>
      </c>
      <c r="AI189" s="3">
        <v>22593.46</v>
      </c>
      <c r="AJ189" s="3">
        <v>0</v>
      </c>
      <c r="AK189" s="3">
        <v>0</v>
      </c>
      <c r="AL189" s="3">
        <v>0</v>
      </c>
      <c r="AM189" s="3">
        <v>12841.12</v>
      </c>
      <c r="AN189" s="3">
        <v>950</v>
      </c>
      <c r="AO189" s="3">
        <v>14000</v>
      </c>
      <c r="AP189" s="3">
        <v>50700</v>
      </c>
      <c r="AQ189" s="3">
        <v>67080</v>
      </c>
      <c r="AR189" s="3">
        <v>26000.02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CZ189" s="3">
        <v>0</v>
      </c>
      <c r="DA189" s="3"/>
      <c r="DB189" s="3">
        <v>0</v>
      </c>
      <c r="DC189" s="3">
        <v>0</v>
      </c>
      <c r="DD189" s="3">
        <v>0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 s="3">
        <v>0</v>
      </c>
      <c r="DW189" s="3">
        <v>0</v>
      </c>
      <c r="DX189" s="3">
        <v>0</v>
      </c>
      <c r="DY189" s="3">
        <v>0</v>
      </c>
      <c r="DZ189" s="3">
        <v>0</v>
      </c>
      <c r="EA189" s="3">
        <v>0</v>
      </c>
      <c r="EB189" s="3">
        <v>0</v>
      </c>
      <c r="EC189" s="3">
        <v>0</v>
      </c>
      <c r="ED189" s="3">
        <v>0</v>
      </c>
      <c r="EE189" s="3">
        <v>0</v>
      </c>
      <c r="EF189" s="3">
        <v>0</v>
      </c>
    </row>
    <row r="190" spans="1:136" ht="12.75" customHeight="1">
      <c r="A190" s="2" t="s">
        <v>515</v>
      </c>
      <c r="B190" s="2" t="s">
        <v>516</v>
      </c>
      <c r="C190" s="2" t="s">
        <v>137</v>
      </c>
      <c r="D190" s="2" t="s">
        <v>143</v>
      </c>
      <c r="E190" s="3">
        <v>651878.80000000005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429215.95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222662.85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0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CZ190" s="3">
        <v>0</v>
      </c>
      <c r="DA190" s="3"/>
      <c r="DB190" s="3">
        <v>0</v>
      </c>
      <c r="DC190" s="3">
        <v>0</v>
      </c>
      <c r="DD190" s="3">
        <v>0</v>
      </c>
      <c r="DE190" s="3">
        <v>0</v>
      </c>
      <c r="DF190" s="3">
        <v>0</v>
      </c>
      <c r="DG190" s="3">
        <v>0</v>
      </c>
      <c r="DH190" s="3">
        <v>0</v>
      </c>
      <c r="DI190" s="3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 s="3">
        <v>0</v>
      </c>
      <c r="DW190" s="3">
        <v>0</v>
      </c>
      <c r="DX190" s="3">
        <v>0</v>
      </c>
      <c r="DY190" s="3">
        <v>0</v>
      </c>
      <c r="DZ190" s="3">
        <v>0</v>
      </c>
      <c r="EA190" s="3">
        <v>0</v>
      </c>
      <c r="EB190" s="3">
        <v>0</v>
      </c>
      <c r="EC190" s="3">
        <v>0</v>
      </c>
      <c r="ED190" s="3">
        <v>0</v>
      </c>
      <c r="EE190" s="3">
        <v>0</v>
      </c>
      <c r="EF190" s="3">
        <v>0</v>
      </c>
    </row>
    <row r="191" spans="1:136" ht="12.75" customHeight="1">
      <c r="A191" s="2" t="s">
        <v>517</v>
      </c>
      <c r="B191" s="2" t="s">
        <v>518</v>
      </c>
      <c r="C191" s="2" t="s">
        <v>137</v>
      </c>
      <c r="D191" s="2" t="s">
        <v>138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0</v>
      </c>
      <c r="CQ191" s="3">
        <v>0</v>
      </c>
      <c r="CR191" s="3">
        <v>0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CZ191" s="3">
        <v>0</v>
      </c>
      <c r="DA191" s="3"/>
      <c r="DB191" s="3">
        <v>0</v>
      </c>
      <c r="DC191" s="3">
        <v>0</v>
      </c>
      <c r="DD191" s="3">
        <v>0</v>
      </c>
      <c r="DE191" s="3">
        <v>0</v>
      </c>
      <c r="DF191" s="3">
        <v>0</v>
      </c>
      <c r="DG191" s="3">
        <v>0</v>
      </c>
      <c r="DH191" s="3">
        <v>0</v>
      </c>
      <c r="DI191" s="3">
        <v>0</v>
      </c>
      <c r="DJ191" s="3">
        <v>0</v>
      </c>
      <c r="DK191" s="3">
        <v>0</v>
      </c>
      <c r="DL191" s="3">
        <v>0</v>
      </c>
      <c r="DM191" s="3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  <c r="DV191" s="3">
        <v>0</v>
      </c>
      <c r="DW191" s="3">
        <v>0</v>
      </c>
      <c r="DX191" s="3">
        <v>0</v>
      </c>
      <c r="DY191" s="3">
        <v>0</v>
      </c>
      <c r="DZ191" s="3">
        <v>0</v>
      </c>
      <c r="EA191" s="3">
        <v>0</v>
      </c>
      <c r="EB191" s="3">
        <v>0</v>
      </c>
      <c r="EC191" s="3">
        <v>0</v>
      </c>
      <c r="ED191" s="3">
        <v>0</v>
      </c>
      <c r="EE191" s="3">
        <v>0</v>
      </c>
      <c r="EF191" s="3">
        <v>0</v>
      </c>
    </row>
    <row r="192" spans="1:136" ht="12.75" customHeight="1">
      <c r="A192" s="2" t="s">
        <v>519</v>
      </c>
      <c r="B192" s="2" t="s">
        <v>520</v>
      </c>
      <c r="C192" s="2" t="s">
        <v>137</v>
      </c>
      <c r="D192" s="2" t="s">
        <v>143</v>
      </c>
      <c r="E192" s="3">
        <v>9733263.3800000008</v>
      </c>
      <c r="F192" s="3">
        <v>0</v>
      </c>
      <c r="G192" s="3">
        <v>2175</v>
      </c>
      <c r="H192" s="3">
        <v>8190</v>
      </c>
      <c r="I192" s="3">
        <v>0</v>
      </c>
      <c r="J192" s="3">
        <v>0</v>
      </c>
      <c r="K192" s="3">
        <v>3714.49</v>
      </c>
      <c r="L192" s="3">
        <v>0</v>
      </c>
      <c r="M192" s="3">
        <v>4653.2700000000004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8431432.6199999992</v>
      </c>
      <c r="AG192" s="3">
        <v>0</v>
      </c>
      <c r="AH192" s="3">
        <v>0</v>
      </c>
      <c r="AI192" s="3">
        <v>0</v>
      </c>
      <c r="AJ192" s="3">
        <v>-68850.460000000006</v>
      </c>
      <c r="AK192" s="3">
        <v>0</v>
      </c>
      <c r="AL192" s="3">
        <v>0</v>
      </c>
      <c r="AM192" s="3">
        <v>0</v>
      </c>
      <c r="AN192" s="3">
        <v>12500</v>
      </c>
      <c r="AO192" s="3">
        <v>0</v>
      </c>
      <c r="AP192" s="3">
        <v>31962.71</v>
      </c>
      <c r="AQ192" s="3">
        <v>31013.08</v>
      </c>
      <c r="AR192" s="3">
        <v>1295205.43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0</v>
      </c>
      <c r="CQ192" s="3">
        <v>0</v>
      </c>
      <c r="CR192" s="3">
        <v>0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CZ192" s="3">
        <v>0</v>
      </c>
      <c r="DA192" s="3"/>
      <c r="DB192" s="3">
        <v>0</v>
      </c>
      <c r="DC192" s="3">
        <v>0</v>
      </c>
      <c r="DD192" s="3">
        <v>0</v>
      </c>
      <c r="DE192" s="3">
        <v>0</v>
      </c>
      <c r="DF192" s="3">
        <v>0</v>
      </c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s="3">
        <v>0</v>
      </c>
      <c r="DP192" s="3">
        <v>0</v>
      </c>
      <c r="DQ192" s="3">
        <v>0</v>
      </c>
      <c r="DR192" s="3">
        <v>0</v>
      </c>
      <c r="DS192" s="3">
        <v>0</v>
      </c>
      <c r="DT192" s="3">
        <v>0</v>
      </c>
      <c r="DU192" s="3">
        <v>0</v>
      </c>
      <c r="DV192" s="3">
        <v>0</v>
      </c>
      <c r="DW192" s="3">
        <v>0</v>
      </c>
      <c r="DX192" s="3">
        <v>0</v>
      </c>
      <c r="DY192" s="3">
        <v>0</v>
      </c>
      <c r="DZ192" s="3">
        <v>0</v>
      </c>
      <c r="EA192" s="3">
        <v>0</v>
      </c>
      <c r="EB192" s="3">
        <v>0</v>
      </c>
      <c r="EC192" s="3">
        <v>0</v>
      </c>
      <c r="ED192" s="3">
        <v>0</v>
      </c>
      <c r="EE192" s="3">
        <v>0</v>
      </c>
      <c r="EF192" s="3">
        <v>0</v>
      </c>
    </row>
    <row r="193" spans="1:136" ht="12.75" customHeight="1">
      <c r="A193" s="2" t="s">
        <v>521</v>
      </c>
      <c r="B193" s="2" t="s">
        <v>522</v>
      </c>
      <c r="C193" s="2" t="s">
        <v>137</v>
      </c>
      <c r="D193" s="2" t="s">
        <v>143</v>
      </c>
      <c r="E193" s="3">
        <v>14300928.74</v>
      </c>
      <c r="F193" s="3">
        <v>40000</v>
      </c>
      <c r="G193" s="3">
        <v>42500</v>
      </c>
      <c r="H193" s="3">
        <v>21000</v>
      </c>
      <c r="I193" s="3">
        <v>7200</v>
      </c>
      <c r="J193" s="3">
        <v>31500</v>
      </c>
      <c r="K193" s="3">
        <v>0</v>
      </c>
      <c r="L193" s="3">
        <v>23034</v>
      </c>
      <c r="M193" s="3">
        <v>30300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15537699.880000001</v>
      </c>
      <c r="AG193" s="3">
        <v>7387.86</v>
      </c>
      <c r="AH193" s="3">
        <v>24000</v>
      </c>
      <c r="AI193" s="3">
        <v>6729</v>
      </c>
      <c r="AJ193" s="3">
        <v>-216735</v>
      </c>
      <c r="AK193" s="3">
        <v>0</v>
      </c>
      <c r="AL193" s="3">
        <v>0</v>
      </c>
      <c r="AM193" s="3">
        <v>0</v>
      </c>
      <c r="AN193" s="3">
        <v>14400</v>
      </c>
      <c r="AO193" s="3">
        <v>-1090252.8500000001</v>
      </c>
      <c r="AP193" s="3">
        <v>0</v>
      </c>
      <c r="AQ193" s="3">
        <v>7200</v>
      </c>
      <c r="AR193" s="3">
        <v>10499.85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3">
        <v>0</v>
      </c>
      <c r="CM193" s="3">
        <v>0</v>
      </c>
      <c r="CN193" s="3">
        <v>0</v>
      </c>
      <c r="CO193" s="3">
        <v>0</v>
      </c>
      <c r="CP193" s="3">
        <v>0</v>
      </c>
      <c r="CQ193" s="3">
        <v>0</v>
      </c>
      <c r="CR193" s="3">
        <v>0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CZ193" s="3">
        <v>0</v>
      </c>
      <c r="DA193" s="3"/>
      <c r="DB193" s="3">
        <v>0</v>
      </c>
      <c r="DC193" s="3">
        <v>0</v>
      </c>
      <c r="DD193" s="3">
        <v>0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0</v>
      </c>
      <c r="DP193" s="3">
        <v>0</v>
      </c>
      <c r="DQ193" s="3">
        <v>0</v>
      </c>
      <c r="DR193" s="3">
        <v>0</v>
      </c>
      <c r="DS193" s="3">
        <v>0</v>
      </c>
      <c r="DT193" s="3">
        <v>0</v>
      </c>
      <c r="DU193" s="3">
        <v>0</v>
      </c>
      <c r="DV193" s="3">
        <v>0</v>
      </c>
      <c r="DW193" s="3">
        <v>0</v>
      </c>
      <c r="DX193" s="3">
        <v>0</v>
      </c>
      <c r="DY193" s="3">
        <v>0</v>
      </c>
      <c r="DZ193" s="3">
        <v>0</v>
      </c>
      <c r="EA193" s="3">
        <v>0</v>
      </c>
      <c r="EB193" s="3">
        <v>0</v>
      </c>
      <c r="EC193" s="3">
        <v>0</v>
      </c>
      <c r="ED193" s="3">
        <v>0</v>
      </c>
      <c r="EE193" s="3">
        <v>0</v>
      </c>
      <c r="EF193" s="3">
        <v>0</v>
      </c>
    </row>
    <row r="194" spans="1:136" ht="12.75" customHeight="1">
      <c r="A194" s="2" t="s">
        <v>523</v>
      </c>
      <c r="B194" s="2" t="s">
        <v>524</v>
      </c>
      <c r="C194" s="2" t="s">
        <v>137</v>
      </c>
      <c r="D194" s="2" t="s">
        <v>143</v>
      </c>
      <c r="E194" s="3">
        <v>10294428.470000001</v>
      </c>
      <c r="F194" s="3">
        <v>174714.95</v>
      </c>
      <c r="G194" s="3">
        <v>0</v>
      </c>
      <c r="H194" s="3">
        <v>0</v>
      </c>
      <c r="I194" s="3">
        <v>3361.22</v>
      </c>
      <c r="J194" s="3">
        <v>0</v>
      </c>
      <c r="K194" s="3">
        <v>0</v>
      </c>
      <c r="L194" s="3">
        <v>5140.1899999999996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10138160.449999999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50600.56</v>
      </c>
      <c r="AN194" s="3">
        <v>2681.62</v>
      </c>
      <c r="AO194" s="3">
        <v>1922.27</v>
      </c>
      <c r="AP194" s="3">
        <v>9130.2199999999993</v>
      </c>
      <c r="AQ194" s="3">
        <v>82121.8</v>
      </c>
      <c r="AR194" s="3">
        <v>9811.5499999999993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0</v>
      </c>
      <c r="CR194" s="3">
        <v>0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CZ194" s="3">
        <v>0</v>
      </c>
      <c r="DA194" s="3"/>
      <c r="DB194" s="3">
        <v>0</v>
      </c>
      <c r="DC194" s="3">
        <v>0</v>
      </c>
      <c r="DD194" s="3">
        <v>0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 s="3">
        <v>0</v>
      </c>
      <c r="DW194" s="3">
        <v>0</v>
      </c>
      <c r="DX194" s="3">
        <v>0</v>
      </c>
      <c r="DY194" s="3">
        <v>0</v>
      </c>
      <c r="DZ194" s="3">
        <v>0</v>
      </c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>
        <v>0</v>
      </c>
    </row>
    <row r="195" spans="1:136" ht="12.75" customHeight="1">
      <c r="A195" s="2" t="s">
        <v>525</v>
      </c>
      <c r="B195" s="2" t="s">
        <v>526</v>
      </c>
      <c r="C195" s="2" t="s">
        <v>137</v>
      </c>
      <c r="D195" s="2" t="s">
        <v>143</v>
      </c>
      <c r="E195" s="3">
        <v>989733.63</v>
      </c>
      <c r="F195" s="3">
        <v>0</v>
      </c>
      <c r="G195" s="3">
        <v>6844.86</v>
      </c>
      <c r="H195" s="3">
        <v>0</v>
      </c>
      <c r="I195" s="3">
        <v>1950</v>
      </c>
      <c r="J195" s="3">
        <v>5111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985434.52</v>
      </c>
      <c r="AG195" s="3">
        <v>0</v>
      </c>
      <c r="AH195" s="3">
        <v>0</v>
      </c>
      <c r="AI195" s="3">
        <v>4299.07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0.04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>
        <v>0</v>
      </c>
      <c r="CR195" s="3">
        <v>0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/>
      <c r="DB195" s="3">
        <v>0</v>
      </c>
      <c r="DC195" s="3">
        <v>0</v>
      </c>
      <c r="DD195" s="3">
        <v>0</v>
      </c>
      <c r="DE195" s="3">
        <v>0</v>
      </c>
      <c r="DF195" s="3">
        <v>0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0</v>
      </c>
      <c r="DO195" s="3">
        <v>0</v>
      </c>
      <c r="DP195" s="3">
        <v>0</v>
      </c>
      <c r="DQ195" s="3">
        <v>0</v>
      </c>
      <c r="DR195" s="3">
        <v>0</v>
      </c>
      <c r="DS195" s="3">
        <v>0</v>
      </c>
      <c r="DT195" s="3">
        <v>0</v>
      </c>
      <c r="DU195" s="3">
        <v>0</v>
      </c>
      <c r="DV195" s="3">
        <v>0</v>
      </c>
      <c r="DW195" s="3">
        <v>0</v>
      </c>
      <c r="DX195" s="3">
        <v>0</v>
      </c>
      <c r="DY195" s="3">
        <v>0</v>
      </c>
      <c r="DZ195" s="3">
        <v>0</v>
      </c>
      <c r="EA195" s="3">
        <v>0</v>
      </c>
      <c r="EB195" s="3">
        <v>0</v>
      </c>
      <c r="EC195" s="3">
        <v>0</v>
      </c>
      <c r="ED195" s="3">
        <v>0</v>
      </c>
      <c r="EE195" s="3">
        <v>0</v>
      </c>
      <c r="EF195" s="3">
        <v>0</v>
      </c>
    </row>
    <row r="196" spans="1:136" ht="12.75" customHeight="1">
      <c r="A196" s="2" t="s">
        <v>527</v>
      </c>
      <c r="B196" s="2" t="s">
        <v>528</v>
      </c>
      <c r="C196" s="2" t="s">
        <v>137</v>
      </c>
      <c r="D196" s="2" t="s">
        <v>143</v>
      </c>
      <c r="E196" s="3">
        <v>2503808.5099999998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5766.34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2476404.7799999998</v>
      </c>
      <c r="AG196" s="3">
        <v>41476.639999999999</v>
      </c>
      <c r="AH196" s="3">
        <v>33598.129999999997</v>
      </c>
      <c r="AI196" s="3">
        <v>10009.35</v>
      </c>
      <c r="AJ196" s="3">
        <v>0</v>
      </c>
      <c r="AK196" s="3">
        <v>0</v>
      </c>
      <c r="AL196" s="3">
        <v>0</v>
      </c>
      <c r="AM196" s="3">
        <v>17350</v>
      </c>
      <c r="AN196" s="3">
        <v>0</v>
      </c>
      <c r="AO196" s="3">
        <v>-94503.42</v>
      </c>
      <c r="AP196" s="3">
        <v>8189</v>
      </c>
      <c r="AQ196" s="3">
        <v>11214.95</v>
      </c>
      <c r="AR196" s="3">
        <v>69.08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0</v>
      </c>
      <c r="CR196" s="3">
        <v>0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/>
      <c r="DB196" s="3">
        <v>0</v>
      </c>
      <c r="DC196" s="3">
        <v>0</v>
      </c>
      <c r="DD196" s="3">
        <v>0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s="3">
        <v>0</v>
      </c>
      <c r="DP196" s="3">
        <v>0</v>
      </c>
      <c r="DQ196" s="3">
        <v>0</v>
      </c>
      <c r="DR196" s="3">
        <v>0</v>
      </c>
      <c r="DS196" s="3">
        <v>0</v>
      </c>
      <c r="DT196" s="3">
        <v>0</v>
      </c>
      <c r="DU196" s="3">
        <v>0</v>
      </c>
      <c r="DV196" s="3">
        <v>0</v>
      </c>
      <c r="DW196" s="3">
        <v>0</v>
      </c>
      <c r="DX196" s="3">
        <v>0</v>
      </c>
      <c r="DY196" s="3">
        <v>0</v>
      </c>
      <c r="DZ196" s="3">
        <v>0</v>
      </c>
      <c r="EA196" s="3">
        <v>0</v>
      </c>
      <c r="EB196" s="3">
        <v>0</v>
      </c>
      <c r="EC196" s="3">
        <v>0</v>
      </c>
      <c r="ED196" s="3">
        <v>0</v>
      </c>
      <c r="EE196" s="3">
        <v>0</v>
      </c>
      <c r="EF196" s="3">
        <v>0</v>
      </c>
    </row>
    <row r="197" spans="1:136" ht="12.75" customHeight="1">
      <c r="A197" s="2" t="s">
        <v>529</v>
      </c>
      <c r="B197" s="2" t="s">
        <v>530</v>
      </c>
      <c r="C197" s="2" t="s">
        <v>137</v>
      </c>
      <c r="D197" s="2" t="s">
        <v>143</v>
      </c>
      <c r="E197" s="3">
        <v>2798669.66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2789669.6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9000.06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0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CZ197" s="3">
        <v>0</v>
      </c>
      <c r="DA197" s="3"/>
      <c r="DB197" s="3">
        <v>0</v>
      </c>
      <c r="DC197" s="3">
        <v>0</v>
      </c>
      <c r="DD197" s="3">
        <v>0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  <c r="DV197" s="3">
        <v>0</v>
      </c>
      <c r="DW197" s="3">
        <v>0</v>
      </c>
      <c r="DX197" s="3">
        <v>0</v>
      </c>
      <c r="DY197" s="3">
        <v>0</v>
      </c>
      <c r="DZ197" s="3">
        <v>0</v>
      </c>
      <c r="EA197" s="3">
        <v>0</v>
      </c>
      <c r="EB197" s="3">
        <v>0</v>
      </c>
      <c r="EC197" s="3">
        <v>0</v>
      </c>
      <c r="ED197" s="3">
        <v>0</v>
      </c>
      <c r="EE197" s="3">
        <v>0</v>
      </c>
      <c r="EF197" s="3">
        <v>0</v>
      </c>
    </row>
    <row r="198" spans="1:136" ht="12.75" customHeight="1">
      <c r="A198" s="2" t="s">
        <v>531</v>
      </c>
      <c r="B198" s="2" t="s">
        <v>532</v>
      </c>
      <c r="C198" s="2" t="s">
        <v>137</v>
      </c>
      <c r="D198" s="2" t="s">
        <v>143</v>
      </c>
      <c r="E198" s="3">
        <v>371511.51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1728.04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363861.78</v>
      </c>
      <c r="AG198" s="3">
        <v>0</v>
      </c>
      <c r="AH198" s="3">
        <v>0</v>
      </c>
      <c r="AI198" s="3">
        <v>7650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-0.27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s="3">
        <v>0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CZ198" s="3">
        <v>0</v>
      </c>
      <c r="DA198" s="3"/>
      <c r="DB198" s="3">
        <v>0</v>
      </c>
      <c r="DC198" s="3">
        <v>0</v>
      </c>
      <c r="DD198" s="3">
        <v>0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P198" s="3">
        <v>0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 s="3">
        <v>0</v>
      </c>
      <c r="DW198" s="3">
        <v>0</v>
      </c>
      <c r="DX198" s="3">
        <v>0</v>
      </c>
      <c r="DY198" s="3">
        <v>0</v>
      </c>
      <c r="DZ198" s="3">
        <v>0</v>
      </c>
      <c r="EA198" s="3">
        <v>0</v>
      </c>
      <c r="EB198" s="3">
        <v>0</v>
      </c>
      <c r="EC198" s="3">
        <v>0</v>
      </c>
      <c r="ED198" s="3">
        <v>0</v>
      </c>
      <c r="EE198" s="3">
        <v>0</v>
      </c>
      <c r="EF198" s="3">
        <v>0</v>
      </c>
    </row>
    <row r="199" spans="1:136" ht="12.75" customHeight="1">
      <c r="A199" s="2" t="s">
        <v>533</v>
      </c>
      <c r="B199" s="2" t="s">
        <v>534</v>
      </c>
      <c r="C199" s="2" t="s">
        <v>137</v>
      </c>
      <c r="D199" s="2" t="s">
        <v>143</v>
      </c>
      <c r="E199" s="3">
        <v>6671901.25</v>
      </c>
      <c r="F199" s="3">
        <v>192187.5</v>
      </c>
      <c r="G199" s="3">
        <v>0</v>
      </c>
      <c r="H199" s="3">
        <v>9500</v>
      </c>
      <c r="I199" s="3">
        <v>7655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6492251.7199999997</v>
      </c>
      <c r="AG199" s="3">
        <v>0</v>
      </c>
      <c r="AH199" s="3">
        <v>4410</v>
      </c>
      <c r="AI199" s="3">
        <v>0</v>
      </c>
      <c r="AJ199" s="3">
        <v>-8865.42</v>
      </c>
      <c r="AK199" s="3">
        <v>0</v>
      </c>
      <c r="AL199" s="3">
        <v>0</v>
      </c>
      <c r="AM199" s="3">
        <v>0</v>
      </c>
      <c r="AN199" s="3">
        <v>0</v>
      </c>
      <c r="AO199" s="3">
        <v>1581.31</v>
      </c>
      <c r="AP199" s="3">
        <v>0</v>
      </c>
      <c r="AQ199" s="3">
        <v>0</v>
      </c>
      <c r="AR199" s="3">
        <v>182523.64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  <c r="CQ199" s="3">
        <v>0</v>
      </c>
      <c r="CR199" s="3">
        <v>0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CZ199" s="3">
        <v>0</v>
      </c>
      <c r="DA199" s="3"/>
      <c r="DB199" s="3">
        <v>0</v>
      </c>
      <c r="DC199" s="3">
        <v>0</v>
      </c>
      <c r="DD199" s="3">
        <v>0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s="3">
        <v>0</v>
      </c>
      <c r="DP199" s="3">
        <v>0</v>
      </c>
      <c r="DQ199" s="3">
        <v>0</v>
      </c>
      <c r="DR199" s="3">
        <v>0</v>
      </c>
      <c r="DS199" s="3">
        <v>0</v>
      </c>
      <c r="DT199" s="3">
        <v>0</v>
      </c>
      <c r="DU199" s="3">
        <v>0</v>
      </c>
      <c r="DV199" s="3">
        <v>0</v>
      </c>
      <c r="DW199" s="3">
        <v>0</v>
      </c>
      <c r="DX199" s="3">
        <v>0</v>
      </c>
      <c r="DY199" s="3">
        <v>0</v>
      </c>
      <c r="DZ199" s="3">
        <v>0</v>
      </c>
      <c r="EA199" s="3">
        <v>0</v>
      </c>
      <c r="EB199" s="3">
        <v>0</v>
      </c>
      <c r="EC199" s="3">
        <v>0</v>
      </c>
      <c r="ED199" s="3">
        <v>0</v>
      </c>
      <c r="EE199" s="3">
        <v>0</v>
      </c>
      <c r="EF199" s="3">
        <v>0</v>
      </c>
    </row>
    <row r="200" spans="1:136" ht="12.75" customHeight="1">
      <c r="A200" s="2" t="s">
        <v>535</v>
      </c>
      <c r="B200" s="2" t="s">
        <v>536</v>
      </c>
      <c r="C200" s="2" t="s">
        <v>137</v>
      </c>
      <c r="D200" s="2" t="s">
        <v>143</v>
      </c>
      <c r="E200" s="3">
        <v>813100.41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813100.41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0</v>
      </c>
      <c r="CQ200" s="3">
        <v>0</v>
      </c>
      <c r="CR200" s="3">
        <v>0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CZ200" s="3">
        <v>0</v>
      </c>
      <c r="DA200" s="3"/>
      <c r="DB200" s="3">
        <v>0</v>
      </c>
      <c r="DC200" s="3">
        <v>0</v>
      </c>
      <c r="DD200" s="3">
        <v>0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L200" s="3">
        <v>0</v>
      </c>
      <c r="DM200" s="3">
        <v>0</v>
      </c>
      <c r="DN200" s="3">
        <v>0</v>
      </c>
      <c r="DO200" s="3">
        <v>0</v>
      </c>
      <c r="DP200" s="3">
        <v>0</v>
      </c>
      <c r="DQ200" s="3">
        <v>0</v>
      </c>
      <c r="DR200" s="3">
        <v>0</v>
      </c>
      <c r="DS200" s="3">
        <v>0</v>
      </c>
      <c r="DT200" s="3">
        <v>0</v>
      </c>
      <c r="DU200" s="3">
        <v>0</v>
      </c>
      <c r="DV200" s="3">
        <v>0</v>
      </c>
      <c r="DW200" s="3">
        <v>0</v>
      </c>
      <c r="DX200" s="3">
        <v>0</v>
      </c>
      <c r="DY200" s="3">
        <v>0</v>
      </c>
      <c r="DZ200" s="3">
        <v>0</v>
      </c>
      <c r="EA200" s="3">
        <v>0</v>
      </c>
      <c r="EB200" s="3">
        <v>0</v>
      </c>
      <c r="EC200" s="3">
        <v>0</v>
      </c>
      <c r="ED200" s="3">
        <v>0</v>
      </c>
      <c r="EE200" s="3">
        <v>0</v>
      </c>
      <c r="EF200" s="3">
        <v>0</v>
      </c>
    </row>
    <row r="201" spans="1:136" ht="12.75" customHeight="1">
      <c r="A201" s="2" t="s">
        <v>537</v>
      </c>
      <c r="B201" s="2" t="s">
        <v>538</v>
      </c>
      <c r="C201" s="2" t="s">
        <v>137</v>
      </c>
      <c r="D201" s="2" t="s">
        <v>138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0</v>
      </c>
      <c r="CQ201" s="3">
        <v>0</v>
      </c>
      <c r="CR201" s="3">
        <v>0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CZ201" s="3">
        <v>0</v>
      </c>
      <c r="DA201" s="3"/>
      <c r="DB201" s="3">
        <v>0</v>
      </c>
      <c r="DC201" s="3">
        <v>0</v>
      </c>
      <c r="DD201" s="3">
        <v>0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P201" s="3">
        <v>0</v>
      </c>
      <c r="DQ201" s="3">
        <v>0</v>
      </c>
      <c r="DR201" s="3">
        <v>0</v>
      </c>
      <c r="DS201" s="3">
        <v>0</v>
      </c>
      <c r="DT201" s="3">
        <v>0</v>
      </c>
      <c r="DU201" s="3">
        <v>0</v>
      </c>
      <c r="DV201" s="3">
        <v>0</v>
      </c>
      <c r="DW201" s="3">
        <v>0</v>
      </c>
      <c r="DX201" s="3">
        <v>0</v>
      </c>
      <c r="DY201" s="3">
        <v>0</v>
      </c>
      <c r="DZ201" s="3">
        <v>0</v>
      </c>
      <c r="EA201" s="3">
        <v>0</v>
      </c>
      <c r="EB201" s="3">
        <v>0</v>
      </c>
      <c r="EC201" s="3">
        <v>0</v>
      </c>
      <c r="ED201" s="3">
        <v>0</v>
      </c>
      <c r="EE201" s="3">
        <v>0</v>
      </c>
      <c r="EF201" s="3">
        <v>0</v>
      </c>
    </row>
    <row r="202" spans="1:136" ht="12.75" customHeight="1">
      <c r="A202" s="2" t="s">
        <v>539</v>
      </c>
      <c r="B202" s="2" t="s">
        <v>540</v>
      </c>
      <c r="C202" s="2" t="s">
        <v>137</v>
      </c>
      <c r="D202" s="2" t="s">
        <v>143</v>
      </c>
      <c r="E202" s="3">
        <v>406774.14</v>
      </c>
      <c r="F202" s="3">
        <v>0</v>
      </c>
      <c r="G202" s="3">
        <v>4757.01</v>
      </c>
      <c r="H202" s="3">
        <v>0</v>
      </c>
      <c r="I202" s="3">
        <v>11775.7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359178.36</v>
      </c>
      <c r="AG202" s="3">
        <v>0</v>
      </c>
      <c r="AH202" s="3">
        <v>0</v>
      </c>
      <c r="AI202" s="3">
        <v>3542.06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3728.97</v>
      </c>
      <c r="AP202" s="3">
        <v>4476.6400000000003</v>
      </c>
      <c r="AQ202" s="3">
        <v>3598.13</v>
      </c>
      <c r="AR202" s="3">
        <v>32249.98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0</v>
      </c>
      <c r="CQ202" s="3">
        <v>0</v>
      </c>
      <c r="CR202" s="3">
        <v>0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CZ202" s="3">
        <v>0</v>
      </c>
      <c r="DA202" s="3"/>
      <c r="DB202" s="3">
        <v>0</v>
      </c>
      <c r="DC202" s="3">
        <v>0</v>
      </c>
      <c r="DD202" s="3">
        <v>0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s="3">
        <v>0</v>
      </c>
      <c r="DP202" s="3">
        <v>0</v>
      </c>
      <c r="DQ202" s="3">
        <v>0</v>
      </c>
      <c r="DR202" s="3">
        <v>0</v>
      </c>
      <c r="DS202" s="3">
        <v>0</v>
      </c>
      <c r="DT202" s="3">
        <v>0</v>
      </c>
      <c r="DU202" s="3">
        <v>0</v>
      </c>
      <c r="DV202" s="3">
        <v>0</v>
      </c>
      <c r="DW202" s="3">
        <v>0</v>
      </c>
      <c r="DX202" s="3">
        <v>0</v>
      </c>
      <c r="DY202" s="3">
        <v>0</v>
      </c>
      <c r="DZ202" s="3">
        <v>0</v>
      </c>
      <c r="EA202" s="3">
        <v>0</v>
      </c>
      <c r="EB202" s="3">
        <v>0</v>
      </c>
      <c r="EC202" s="3">
        <v>0</v>
      </c>
      <c r="ED202" s="3">
        <v>0</v>
      </c>
      <c r="EE202" s="3">
        <v>0</v>
      </c>
      <c r="EF202" s="3">
        <v>0</v>
      </c>
    </row>
    <row r="203" spans="1:136" ht="12.75" customHeight="1">
      <c r="A203" s="2" t="s">
        <v>541</v>
      </c>
      <c r="B203" s="2" t="s">
        <v>542</v>
      </c>
      <c r="C203" s="2" t="s">
        <v>137</v>
      </c>
      <c r="D203" s="2" t="s">
        <v>143</v>
      </c>
      <c r="E203" s="3">
        <v>8472201.4100000001</v>
      </c>
      <c r="F203" s="3">
        <v>0</v>
      </c>
      <c r="G203" s="3">
        <v>60000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8457326.4100000001</v>
      </c>
      <c r="AG203" s="3">
        <v>0</v>
      </c>
      <c r="AH203" s="3">
        <v>0</v>
      </c>
      <c r="AI203" s="3">
        <v>0</v>
      </c>
      <c r="AJ203" s="3">
        <v>-81480</v>
      </c>
      <c r="AK203" s="3">
        <v>0</v>
      </c>
      <c r="AL203" s="3">
        <v>0</v>
      </c>
      <c r="AM203" s="3">
        <v>0</v>
      </c>
      <c r="AN203" s="3">
        <v>0</v>
      </c>
      <c r="AO203" s="3">
        <v>-47245</v>
      </c>
      <c r="AP203" s="3">
        <v>20000</v>
      </c>
      <c r="AQ203" s="3">
        <v>0</v>
      </c>
      <c r="AR203" s="3">
        <v>123600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  <c r="CO203" s="3">
        <v>0</v>
      </c>
      <c r="CP203" s="3">
        <v>0</v>
      </c>
      <c r="CQ203" s="3">
        <v>0</v>
      </c>
      <c r="CR203" s="3">
        <v>0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CZ203" s="3">
        <v>0</v>
      </c>
      <c r="DA203" s="3"/>
      <c r="DB203" s="3">
        <v>0</v>
      </c>
      <c r="DC203" s="3">
        <v>0</v>
      </c>
      <c r="DD203" s="3">
        <v>0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s="3">
        <v>0</v>
      </c>
      <c r="DP203" s="3">
        <v>0</v>
      </c>
      <c r="DQ203" s="3">
        <v>0</v>
      </c>
      <c r="DR203" s="3">
        <v>0</v>
      </c>
      <c r="DS203" s="3">
        <v>0</v>
      </c>
      <c r="DT203" s="3">
        <v>0</v>
      </c>
      <c r="DU203" s="3">
        <v>0</v>
      </c>
      <c r="DV203" s="3">
        <v>0</v>
      </c>
      <c r="DW203" s="3">
        <v>0</v>
      </c>
      <c r="DX203" s="3">
        <v>0</v>
      </c>
      <c r="DY203" s="3">
        <v>0</v>
      </c>
      <c r="DZ203" s="3">
        <v>0</v>
      </c>
      <c r="EA203" s="3">
        <v>0</v>
      </c>
      <c r="EB203" s="3">
        <v>0</v>
      </c>
      <c r="EC203" s="3">
        <v>0</v>
      </c>
      <c r="ED203" s="3">
        <v>0</v>
      </c>
      <c r="EE203" s="3">
        <v>0</v>
      </c>
      <c r="EF203" s="3">
        <v>0</v>
      </c>
    </row>
    <row r="204" spans="1:136" ht="12.75" customHeight="1">
      <c r="A204" s="2" t="s">
        <v>543</v>
      </c>
      <c r="B204" s="2" t="s">
        <v>544</v>
      </c>
      <c r="C204" s="2" t="s">
        <v>137</v>
      </c>
      <c r="D204" s="2" t="s">
        <v>143</v>
      </c>
      <c r="E204" s="3">
        <v>9383635.1799999997</v>
      </c>
      <c r="F204" s="3">
        <v>212775</v>
      </c>
      <c r="G204" s="3">
        <v>0</v>
      </c>
      <c r="H204" s="3">
        <v>0</v>
      </c>
      <c r="I204" s="3">
        <v>0</v>
      </c>
      <c r="J204" s="3">
        <v>189800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3272430.87</v>
      </c>
      <c r="AG204" s="3">
        <v>0</v>
      </c>
      <c r="AH204" s="3">
        <v>0</v>
      </c>
      <c r="AI204" s="3">
        <v>178815.4</v>
      </c>
      <c r="AJ204" s="3">
        <v>0</v>
      </c>
      <c r="AK204" s="3">
        <v>0</v>
      </c>
      <c r="AL204" s="3">
        <v>0</v>
      </c>
      <c r="AM204" s="3">
        <v>0</v>
      </c>
      <c r="AN204" s="3">
        <v>22800</v>
      </c>
      <c r="AO204" s="3">
        <v>16397.21</v>
      </c>
      <c r="AP204" s="3">
        <v>191200</v>
      </c>
      <c r="AQ204" s="3">
        <v>479233.65</v>
      </c>
      <c r="AR204" s="3">
        <v>5222758.05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CZ204" s="3">
        <v>0</v>
      </c>
      <c r="DA204" s="3"/>
      <c r="DB204" s="3">
        <v>0</v>
      </c>
      <c r="DC204" s="3">
        <v>0</v>
      </c>
      <c r="DD204" s="3">
        <v>0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 s="3">
        <v>0</v>
      </c>
      <c r="DW204" s="3">
        <v>0</v>
      </c>
      <c r="DX204" s="3">
        <v>0</v>
      </c>
      <c r="DY204" s="3">
        <v>0</v>
      </c>
      <c r="DZ204" s="3">
        <v>0</v>
      </c>
      <c r="EA204" s="3">
        <v>0</v>
      </c>
      <c r="EB204" s="3">
        <v>0</v>
      </c>
      <c r="EC204" s="3">
        <v>0</v>
      </c>
      <c r="ED204" s="3">
        <v>0</v>
      </c>
      <c r="EE204" s="3">
        <v>0</v>
      </c>
      <c r="EF204" s="3">
        <v>0</v>
      </c>
    </row>
    <row r="205" spans="1:136" ht="12.75" customHeight="1">
      <c r="A205" s="2" t="s">
        <v>545</v>
      </c>
      <c r="B205" s="2" t="s">
        <v>546</v>
      </c>
      <c r="C205" s="2" t="s">
        <v>137</v>
      </c>
      <c r="D205" s="2" t="s">
        <v>143</v>
      </c>
      <c r="E205" s="3">
        <v>80506.539999999994</v>
      </c>
      <c r="F205" s="3">
        <v>0</v>
      </c>
      <c r="G205" s="3">
        <v>0</v>
      </c>
      <c r="H205" s="3">
        <v>7555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77422.42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3084.12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s="3">
        <v>0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CZ205" s="3">
        <v>0</v>
      </c>
      <c r="DA205" s="3"/>
      <c r="DB205" s="3">
        <v>0</v>
      </c>
      <c r="DC205" s="3">
        <v>0</v>
      </c>
      <c r="DD205" s="3">
        <v>0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 s="3">
        <v>0</v>
      </c>
      <c r="DW205" s="3">
        <v>0</v>
      </c>
      <c r="DX205" s="3">
        <v>0</v>
      </c>
      <c r="DY205" s="3">
        <v>0</v>
      </c>
      <c r="DZ205" s="3">
        <v>0</v>
      </c>
      <c r="EA205" s="3">
        <v>0</v>
      </c>
      <c r="EB205" s="3">
        <v>0</v>
      </c>
      <c r="EC205" s="3">
        <v>0</v>
      </c>
      <c r="ED205" s="3">
        <v>0</v>
      </c>
      <c r="EE205" s="3">
        <v>0</v>
      </c>
      <c r="EF205" s="3">
        <v>0</v>
      </c>
    </row>
    <row r="206" spans="1:136" ht="12.75" customHeight="1">
      <c r="A206" s="2" t="s">
        <v>547</v>
      </c>
      <c r="B206" s="2" t="s">
        <v>548</v>
      </c>
      <c r="C206" s="2" t="s">
        <v>137</v>
      </c>
      <c r="D206" s="2" t="s">
        <v>143</v>
      </c>
      <c r="E206" s="3">
        <v>281850.28000000003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281850.23999999999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0.04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0</v>
      </c>
      <c r="CQ206" s="3">
        <v>0</v>
      </c>
      <c r="CR206" s="3">
        <v>0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/>
      <c r="DB206" s="3">
        <v>0</v>
      </c>
      <c r="DC206" s="3">
        <v>0</v>
      </c>
      <c r="DD206" s="3">
        <v>0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0</v>
      </c>
      <c r="DO206" s="3">
        <v>0</v>
      </c>
      <c r="DP206" s="3">
        <v>0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  <c r="DV206" s="3">
        <v>0</v>
      </c>
      <c r="DW206" s="3">
        <v>0</v>
      </c>
      <c r="DX206" s="3">
        <v>0</v>
      </c>
      <c r="DY206" s="3">
        <v>0</v>
      </c>
      <c r="DZ206" s="3">
        <v>0</v>
      </c>
      <c r="EA206" s="3">
        <v>0</v>
      </c>
      <c r="EB206" s="3">
        <v>0</v>
      </c>
      <c r="EC206" s="3">
        <v>0</v>
      </c>
      <c r="ED206" s="3">
        <v>0</v>
      </c>
      <c r="EE206" s="3">
        <v>0</v>
      </c>
      <c r="EF206" s="3">
        <v>0</v>
      </c>
    </row>
    <row r="207" spans="1:136" ht="12.75" customHeight="1">
      <c r="A207" s="2" t="s">
        <v>549</v>
      </c>
      <c r="B207" s="2" t="s">
        <v>550</v>
      </c>
      <c r="C207" s="2" t="s">
        <v>137</v>
      </c>
      <c r="D207" s="2" t="s">
        <v>143</v>
      </c>
      <c r="E207" s="3">
        <v>83557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74062</v>
      </c>
      <c r="AG207" s="3">
        <v>0</v>
      </c>
      <c r="AH207" s="3">
        <v>0</v>
      </c>
      <c r="AI207" s="3">
        <v>2495</v>
      </c>
      <c r="AJ207" s="3">
        <v>1000</v>
      </c>
      <c r="AK207" s="3">
        <v>0</v>
      </c>
      <c r="AL207" s="3">
        <v>0</v>
      </c>
      <c r="AM207" s="3">
        <v>0</v>
      </c>
      <c r="AN207" s="3">
        <v>0</v>
      </c>
      <c r="AO207" s="3">
        <v>4800</v>
      </c>
      <c r="AP207" s="3">
        <v>0</v>
      </c>
      <c r="AQ207" s="3">
        <v>0</v>
      </c>
      <c r="AR207" s="3">
        <v>1200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0</v>
      </c>
      <c r="CQ207" s="3">
        <v>0</v>
      </c>
      <c r="CR207" s="3">
        <v>0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CZ207" s="3">
        <v>0</v>
      </c>
      <c r="DA207" s="3"/>
      <c r="DB207" s="3">
        <v>0</v>
      </c>
      <c r="DC207" s="3">
        <v>0</v>
      </c>
      <c r="DD207" s="3">
        <v>0</v>
      </c>
      <c r="DE207" s="3">
        <v>0</v>
      </c>
      <c r="DF207" s="3">
        <v>0</v>
      </c>
      <c r="DG207" s="3">
        <v>0</v>
      </c>
      <c r="DH207" s="3">
        <v>0</v>
      </c>
      <c r="DI207" s="3">
        <v>0</v>
      </c>
      <c r="DJ207" s="3">
        <v>0</v>
      </c>
      <c r="DK207" s="3">
        <v>0</v>
      </c>
      <c r="DL207" s="3">
        <v>0</v>
      </c>
      <c r="DM207" s="3">
        <v>0</v>
      </c>
      <c r="DN207" s="3">
        <v>0</v>
      </c>
      <c r="DO207" s="3">
        <v>0</v>
      </c>
      <c r="DP207" s="3">
        <v>0</v>
      </c>
      <c r="DQ207" s="3">
        <v>0</v>
      </c>
      <c r="DR207" s="3">
        <v>0</v>
      </c>
      <c r="DS207" s="3">
        <v>0</v>
      </c>
      <c r="DT207" s="3">
        <v>0</v>
      </c>
      <c r="DU207" s="3">
        <v>0</v>
      </c>
      <c r="DV207" s="3">
        <v>0</v>
      </c>
      <c r="DW207" s="3">
        <v>0</v>
      </c>
      <c r="DX207" s="3">
        <v>0</v>
      </c>
      <c r="DY207" s="3">
        <v>0</v>
      </c>
      <c r="DZ207" s="3">
        <v>0</v>
      </c>
      <c r="EA207" s="3">
        <v>0</v>
      </c>
      <c r="EB207" s="3">
        <v>0</v>
      </c>
      <c r="EC207" s="3">
        <v>0</v>
      </c>
      <c r="ED207" s="3">
        <v>0</v>
      </c>
      <c r="EE207" s="3">
        <v>0</v>
      </c>
      <c r="EF207" s="3">
        <v>0</v>
      </c>
    </row>
    <row r="208" spans="1:136" ht="12.75" customHeight="1">
      <c r="A208" s="2" t="s">
        <v>551</v>
      </c>
      <c r="B208" s="2" t="s">
        <v>552</v>
      </c>
      <c r="C208" s="2" t="s">
        <v>137</v>
      </c>
      <c r="D208" s="2" t="s">
        <v>143</v>
      </c>
      <c r="E208" s="3">
        <v>3605340.46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3605340.46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0</v>
      </c>
      <c r="CQ208" s="3">
        <v>0</v>
      </c>
      <c r="CR208" s="3">
        <v>0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CZ208" s="3">
        <v>0</v>
      </c>
      <c r="DA208" s="3"/>
      <c r="DB208" s="3">
        <v>0</v>
      </c>
      <c r="DC208" s="3">
        <v>0</v>
      </c>
      <c r="DD208" s="3">
        <v>0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0</v>
      </c>
      <c r="DO208" s="3">
        <v>0</v>
      </c>
      <c r="DP208" s="3">
        <v>0</v>
      </c>
      <c r="DQ208" s="3">
        <v>0</v>
      </c>
      <c r="DR208" s="3">
        <v>0</v>
      </c>
      <c r="DS208" s="3">
        <v>0</v>
      </c>
      <c r="DT208" s="3">
        <v>0</v>
      </c>
      <c r="DU208" s="3">
        <v>0</v>
      </c>
      <c r="DV208" s="3">
        <v>0</v>
      </c>
      <c r="DW208" s="3">
        <v>0</v>
      </c>
      <c r="DX208" s="3">
        <v>0</v>
      </c>
      <c r="DY208" s="3">
        <v>0</v>
      </c>
      <c r="DZ208" s="3">
        <v>0</v>
      </c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</row>
    <row r="209" spans="1:136" ht="12.75" customHeight="1">
      <c r="A209" s="2" t="s">
        <v>553</v>
      </c>
      <c r="B209" s="2" t="s">
        <v>554</v>
      </c>
      <c r="C209" s="2" t="s">
        <v>137</v>
      </c>
      <c r="D209" s="2" t="s">
        <v>138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>
        <v>0</v>
      </c>
      <c r="CQ209" s="3">
        <v>0</v>
      </c>
      <c r="CR209" s="3">
        <v>0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CZ209" s="3">
        <v>0</v>
      </c>
      <c r="DA209" s="3"/>
      <c r="DB209" s="3">
        <v>0</v>
      </c>
      <c r="DC209" s="3">
        <v>0</v>
      </c>
      <c r="DD209" s="3">
        <v>0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0</v>
      </c>
      <c r="DK209" s="3">
        <v>0</v>
      </c>
      <c r="DL209" s="3">
        <v>0</v>
      </c>
      <c r="DM209" s="3">
        <v>0</v>
      </c>
      <c r="DN209" s="3">
        <v>0</v>
      </c>
      <c r="DO209" s="3">
        <v>0</v>
      </c>
      <c r="DP209" s="3">
        <v>0</v>
      </c>
      <c r="DQ209" s="3">
        <v>0</v>
      </c>
      <c r="DR209" s="3">
        <v>0</v>
      </c>
      <c r="DS209" s="3">
        <v>0</v>
      </c>
      <c r="DT209" s="3">
        <v>0</v>
      </c>
      <c r="DU209" s="3">
        <v>0</v>
      </c>
      <c r="DV209" s="3">
        <v>0</v>
      </c>
      <c r="DW209" s="3">
        <v>0</v>
      </c>
      <c r="DX209" s="3">
        <v>0</v>
      </c>
      <c r="DY209" s="3">
        <v>0</v>
      </c>
      <c r="DZ209" s="3">
        <v>0</v>
      </c>
      <c r="EA209" s="3">
        <v>0</v>
      </c>
      <c r="EB209" s="3">
        <v>0</v>
      </c>
      <c r="EC209" s="3">
        <v>0</v>
      </c>
      <c r="ED209" s="3">
        <v>0</v>
      </c>
      <c r="EE209" s="3">
        <v>0</v>
      </c>
      <c r="EF209" s="3">
        <v>0</v>
      </c>
    </row>
    <row r="210" spans="1:136" ht="12.75" customHeight="1">
      <c r="A210" s="2" t="s">
        <v>555</v>
      </c>
      <c r="B210" s="2" t="s">
        <v>556</v>
      </c>
      <c r="C210" s="2" t="s">
        <v>137</v>
      </c>
      <c r="D210" s="2" t="s">
        <v>143</v>
      </c>
      <c r="E210" s="3">
        <v>10348451.310000001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-361000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8641328.8800000008</v>
      </c>
      <c r="AG210" s="3">
        <v>0</v>
      </c>
      <c r="AH210" s="3">
        <v>-1010280.37</v>
      </c>
      <c r="AI210" s="3">
        <v>0</v>
      </c>
      <c r="AJ210" s="3">
        <v>0</v>
      </c>
      <c r="AK210" s="3">
        <v>0</v>
      </c>
      <c r="AL210" s="3">
        <v>1263551.3999999999</v>
      </c>
      <c r="AM210" s="3">
        <v>0</v>
      </c>
      <c r="AN210" s="3">
        <v>10000</v>
      </c>
      <c r="AO210" s="3">
        <v>1424551.4</v>
      </c>
      <c r="AP210" s="3">
        <v>0</v>
      </c>
      <c r="AQ210" s="3">
        <v>0</v>
      </c>
      <c r="AR210" s="3">
        <v>19300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s="3">
        <v>0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CZ210" s="3">
        <v>0</v>
      </c>
      <c r="DA210" s="3"/>
      <c r="DB210" s="3">
        <v>0</v>
      </c>
      <c r="DC210" s="3">
        <v>0</v>
      </c>
      <c r="DD210" s="3">
        <v>0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0</v>
      </c>
      <c r="DT210" s="3">
        <v>0</v>
      </c>
      <c r="DU210" s="3">
        <v>0</v>
      </c>
      <c r="DV210" s="3">
        <v>0</v>
      </c>
      <c r="DW210" s="3">
        <v>0</v>
      </c>
      <c r="DX210" s="3">
        <v>0</v>
      </c>
      <c r="DY210" s="3">
        <v>0</v>
      </c>
      <c r="DZ210" s="3">
        <v>0</v>
      </c>
      <c r="EA210" s="3">
        <v>0</v>
      </c>
      <c r="EB210" s="3">
        <v>0</v>
      </c>
      <c r="EC210" s="3">
        <v>0</v>
      </c>
      <c r="ED210" s="3">
        <v>0</v>
      </c>
      <c r="EE210" s="3">
        <v>0</v>
      </c>
      <c r="EF210" s="3">
        <v>0</v>
      </c>
    </row>
    <row r="211" spans="1:136" ht="12.75" customHeight="1">
      <c r="A211" s="2" t="s">
        <v>557</v>
      </c>
      <c r="B211" s="2" t="s">
        <v>558</v>
      </c>
      <c r="C211" s="2" t="s">
        <v>137</v>
      </c>
      <c r="D211" s="2" t="s">
        <v>143</v>
      </c>
      <c r="E211" s="3">
        <v>659766.35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579766.35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80000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0</v>
      </c>
      <c r="CR211" s="3">
        <v>0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CZ211" s="3">
        <v>0</v>
      </c>
      <c r="DA211" s="3"/>
      <c r="DB211" s="3">
        <v>0</v>
      </c>
      <c r="DC211" s="3">
        <v>0</v>
      </c>
      <c r="DD211" s="3">
        <v>0</v>
      </c>
      <c r="DE211" s="3">
        <v>0</v>
      </c>
      <c r="DF211" s="3">
        <v>0</v>
      </c>
      <c r="DG211" s="3">
        <v>0</v>
      </c>
      <c r="DH211" s="3">
        <v>0</v>
      </c>
      <c r="DI211" s="3">
        <v>0</v>
      </c>
      <c r="DJ211" s="3">
        <v>0</v>
      </c>
      <c r="DK211" s="3">
        <v>0</v>
      </c>
      <c r="DL211" s="3">
        <v>0</v>
      </c>
      <c r="DM211" s="3">
        <v>0</v>
      </c>
      <c r="DN211" s="3">
        <v>0</v>
      </c>
      <c r="DO211" s="3">
        <v>0</v>
      </c>
      <c r="DP211" s="3">
        <v>0</v>
      </c>
      <c r="DQ211" s="3">
        <v>0</v>
      </c>
      <c r="DR211" s="3">
        <v>0</v>
      </c>
      <c r="DS211" s="3">
        <v>0</v>
      </c>
      <c r="DT211" s="3">
        <v>0</v>
      </c>
      <c r="DU211" s="3">
        <v>0</v>
      </c>
      <c r="DV211" s="3">
        <v>0</v>
      </c>
      <c r="DW211" s="3">
        <v>0</v>
      </c>
      <c r="DX211" s="3">
        <v>0</v>
      </c>
      <c r="DY211" s="3">
        <v>0</v>
      </c>
      <c r="DZ211" s="3">
        <v>0</v>
      </c>
      <c r="EA211" s="3">
        <v>0</v>
      </c>
      <c r="EB211" s="3">
        <v>0</v>
      </c>
      <c r="EC211" s="3">
        <v>0</v>
      </c>
      <c r="ED211" s="3">
        <v>0</v>
      </c>
      <c r="EE211" s="3">
        <v>0</v>
      </c>
      <c r="EF211" s="3">
        <v>0</v>
      </c>
    </row>
    <row r="212" spans="1:136" ht="12.75" customHeight="1">
      <c r="A212" s="2" t="s">
        <v>559</v>
      </c>
      <c r="B212" s="2" t="s">
        <v>560</v>
      </c>
      <c r="C212" s="2" t="s">
        <v>137</v>
      </c>
      <c r="D212" s="2" t="s">
        <v>138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0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CZ212" s="3">
        <v>0</v>
      </c>
      <c r="DA212" s="3"/>
      <c r="DB212" s="3">
        <v>0</v>
      </c>
      <c r="DC212" s="3">
        <v>0</v>
      </c>
      <c r="DD212" s="3">
        <v>0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L212" s="3">
        <v>0</v>
      </c>
      <c r="DM212" s="3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0</v>
      </c>
      <c r="DW212" s="3">
        <v>0</v>
      </c>
      <c r="DX212" s="3">
        <v>0</v>
      </c>
      <c r="DY212" s="3">
        <v>0</v>
      </c>
      <c r="DZ212" s="3">
        <v>0</v>
      </c>
      <c r="EA212" s="3">
        <v>0</v>
      </c>
      <c r="EB212" s="3">
        <v>0</v>
      </c>
      <c r="EC212" s="3">
        <v>0</v>
      </c>
      <c r="ED212" s="3">
        <v>0</v>
      </c>
      <c r="EE212" s="3">
        <v>0</v>
      </c>
      <c r="EF212" s="3">
        <v>0</v>
      </c>
    </row>
    <row r="213" spans="1:136" ht="12.75" customHeight="1">
      <c r="A213" s="2" t="s">
        <v>561</v>
      </c>
      <c r="B213" s="2" t="s">
        <v>562</v>
      </c>
      <c r="C213" s="2" t="s">
        <v>137</v>
      </c>
      <c r="D213" s="2" t="s">
        <v>143</v>
      </c>
      <c r="E213" s="3">
        <v>3091141.1</v>
      </c>
      <c r="F213" s="3">
        <v>0</v>
      </c>
      <c r="G213" s="3">
        <v>0</v>
      </c>
      <c r="H213" s="3">
        <v>0</v>
      </c>
      <c r="I213" s="3">
        <v>0</v>
      </c>
      <c r="J213" s="3">
        <v>249547.5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3091141.1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3">
        <v>0</v>
      </c>
      <c r="CM213" s="3">
        <v>0</v>
      </c>
      <c r="CN213" s="3">
        <v>0</v>
      </c>
      <c r="CO213" s="3">
        <v>0</v>
      </c>
      <c r="CP213" s="3">
        <v>0</v>
      </c>
      <c r="CQ213" s="3">
        <v>0</v>
      </c>
      <c r="CR213" s="3">
        <v>0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CZ213" s="3">
        <v>0</v>
      </c>
      <c r="DA213" s="3"/>
      <c r="DB213" s="3">
        <v>0</v>
      </c>
      <c r="DC213" s="3">
        <v>0</v>
      </c>
      <c r="DD213" s="3">
        <v>0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L213" s="3">
        <v>0</v>
      </c>
      <c r="DM213" s="3">
        <v>0</v>
      </c>
      <c r="DN213" s="3">
        <v>0</v>
      </c>
      <c r="DO213" s="3">
        <v>0</v>
      </c>
      <c r="DP213" s="3">
        <v>0</v>
      </c>
      <c r="DQ213" s="3">
        <v>0</v>
      </c>
      <c r="DR213" s="3">
        <v>0</v>
      </c>
      <c r="DS213" s="3">
        <v>0</v>
      </c>
      <c r="DT213" s="3">
        <v>0</v>
      </c>
      <c r="DU213" s="3">
        <v>0</v>
      </c>
      <c r="DV213" s="3">
        <v>0</v>
      </c>
      <c r="DW213" s="3">
        <v>0</v>
      </c>
      <c r="DX213" s="3">
        <v>0</v>
      </c>
      <c r="DY213" s="3">
        <v>0</v>
      </c>
      <c r="DZ213" s="3">
        <v>0</v>
      </c>
      <c r="EA213" s="3">
        <v>0</v>
      </c>
      <c r="EB213" s="3">
        <v>0</v>
      </c>
      <c r="EC213" s="3">
        <v>0</v>
      </c>
      <c r="ED213" s="3">
        <v>0</v>
      </c>
      <c r="EE213" s="3">
        <v>0</v>
      </c>
      <c r="EF213" s="3">
        <v>0</v>
      </c>
    </row>
    <row r="214" spans="1:136" ht="12.75" customHeight="1">
      <c r="A214" s="2" t="s">
        <v>563</v>
      </c>
      <c r="B214" s="2" t="s">
        <v>564</v>
      </c>
      <c r="C214" s="2" t="s">
        <v>137</v>
      </c>
      <c r="D214" s="2" t="s">
        <v>138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  <c r="CQ214" s="3">
        <v>0</v>
      </c>
      <c r="CR214" s="3">
        <v>0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CZ214" s="3">
        <v>0</v>
      </c>
      <c r="DA214" s="3"/>
      <c r="DB214" s="3">
        <v>0</v>
      </c>
      <c r="DC214" s="3">
        <v>0</v>
      </c>
      <c r="DD214" s="3">
        <v>0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P214" s="3">
        <v>0</v>
      </c>
      <c r="DQ214" s="3">
        <v>0</v>
      </c>
      <c r="DR214" s="3">
        <v>0</v>
      </c>
      <c r="DS214" s="3">
        <v>0</v>
      </c>
      <c r="DT214" s="3">
        <v>0</v>
      </c>
      <c r="DU214" s="3">
        <v>0</v>
      </c>
      <c r="DV214" s="3">
        <v>0</v>
      </c>
      <c r="DW214" s="3">
        <v>0</v>
      </c>
      <c r="DX214" s="3">
        <v>0</v>
      </c>
      <c r="DY214" s="3">
        <v>0</v>
      </c>
      <c r="DZ214" s="3">
        <v>0</v>
      </c>
      <c r="EA214" s="3">
        <v>0</v>
      </c>
      <c r="EB214" s="3">
        <v>0</v>
      </c>
      <c r="EC214" s="3">
        <v>0</v>
      </c>
      <c r="ED214" s="3">
        <v>0</v>
      </c>
      <c r="EE214" s="3">
        <v>0</v>
      </c>
      <c r="EF214" s="3">
        <v>0</v>
      </c>
    </row>
    <row r="215" spans="1:136" ht="12.75" customHeight="1">
      <c r="A215" s="2" t="s">
        <v>565</v>
      </c>
      <c r="B215" s="2" t="s">
        <v>564</v>
      </c>
      <c r="C215" s="2" t="s">
        <v>137</v>
      </c>
      <c r="D215" s="2" t="s">
        <v>143</v>
      </c>
      <c r="E215" s="3">
        <v>2448797.2000000002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2412297.2000000002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36500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s="3">
        <v>0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CZ215" s="3">
        <v>0</v>
      </c>
      <c r="DA215" s="3"/>
      <c r="DB215" s="3">
        <v>0</v>
      </c>
      <c r="DC215" s="3">
        <v>0</v>
      </c>
      <c r="DD215" s="3">
        <v>0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L215" s="3">
        <v>0</v>
      </c>
      <c r="DM215" s="3">
        <v>0</v>
      </c>
      <c r="DN215" s="3">
        <v>0</v>
      </c>
      <c r="DO215" s="3">
        <v>0</v>
      </c>
      <c r="DP215" s="3">
        <v>0</v>
      </c>
      <c r="DQ215" s="3">
        <v>0</v>
      </c>
      <c r="DR215" s="3">
        <v>0</v>
      </c>
      <c r="DS215" s="3">
        <v>0</v>
      </c>
      <c r="DT215" s="3">
        <v>0</v>
      </c>
      <c r="DU215" s="3">
        <v>0</v>
      </c>
      <c r="DV215" s="3">
        <v>0</v>
      </c>
      <c r="DW215" s="3">
        <v>0</v>
      </c>
      <c r="DX215" s="3">
        <v>0</v>
      </c>
      <c r="DY215" s="3">
        <v>0</v>
      </c>
      <c r="DZ215" s="3">
        <v>0</v>
      </c>
      <c r="EA215" s="3">
        <v>0</v>
      </c>
      <c r="EB215" s="3">
        <v>0</v>
      </c>
      <c r="EC215" s="3">
        <v>0</v>
      </c>
      <c r="ED215" s="3">
        <v>0</v>
      </c>
      <c r="EE215" s="3">
        <v>0</v>
      </c>
      <c r="EF215" s="3">
        <v>0</v>
      </c>
    </row>
    <row r="216" spans="1:136" ht="12.75" customHeight="1">
      <c r="A216" s="2" t="s">
        <v>566</v>
      </c>
      <c r="B216" s="2" t="s">
        <v>567</v>
      </c>
      <c r="C216" s="2" t="s">
        <v>137</v>
      </c>
      <c r="D216" s="2" t="s">
        <v>138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  <c r="CQ216" s="3">
        <v>0</v>
      </c>
      <c r="CR216" s="3">
        <v>0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CZ216" s="3">
        <v>0</v>
      </c>
      <c r="DA216" s="3"/>
      <c r="DB216" s="3">
        <v>0</v>
      </c>
      <c r="DC216" s="3">
        <v>0</v>
      </c>
      <c r="DD216" s="3">
        <v>0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s="3">
        <v>0</v>
      </c>
      <c r="DT216" s="3">
        <v>0</v>
      </c>
      <c r="DU216" s="3">
        <v>0</v>
      </c>
      <c r="DV216" s="3">
        <v>0</v>
      </c>
      <c r="DW216" s="3">
        <v>0</v>
      </c>
      <c r="DX216" s="3">
        <v>0</v>
      </c>
      <c r="DY216" s="3">
        <v>0</v>
      </c>
      <c r="DZ216" s="3">
        <v>0</v>
      </c>
      <c r="EA216" s="3">
        <v>0</v>
      </c>
      <c r="EB216" s="3">
        <v>0</v>
      </c>
      <c r="EC216" s="3">
        <v>0</v>
      </c>
      <c r="ED216" s="3">
        <v>0</v>
      </c>
      <c r="EE216" s="3">
        <v>0</v>
      </c>
      <c r="EF216" s="3">
        <v>0</v>
      </c>
    </row>
    <row r="217" spans="1:136" ht="12.75" customHeight="1">
      <c r="A217" s="2" t="s">
        <v>568</v>
      </c>
      <c r="B217" s="2" t="s">
        <v>569</v>
      </c>
      <c r="C217" s="2" t="s">
        <v>137</v>
      </c>
      <c r="D217" s="2" t="s">
        <v>143</v>
      </c>
      <c r="E217" s="3">
        <v>18000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78000</v>
      </c>
      <c r="AG217" s="3">
        <v>120000</v>
      </c>
      <c r="AH217" s="3">
        <v>0</v>
      </c>
      <c r="AI217" s="3">
        <v>120000</v>
      </c>
      <c r="AJ217" s="3">
        <v>0</v>
      </c>
      <c r="AK217" s="3">
        <v>0</v>
      </c>
      <c r="AL217" s="3">
        <v>575570.56000000006</v>
      </c>
      <c r="AM217" s="3">
        <v>3755541.38</v>
      </c>
      <c r="AN217" s="3">
        <v>-47316.85</v>
      </c>
      <c r="AO217" s="3">
        <v>501221.45</v>
      </c>
      <c r="AP217" s="3">
        <v>924508.44</v>
      </c>
      <c r="AQ217" s="3">
        <v>515038.76</v>
      </c>
      <c r="AR217" s="3">
        <v>-6524563.7400000002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0</v>
      </c>
      <c r="CQ217" s="3">
        <v>0</v>
      </c>
      <c r="CR217" s="3">
        <v>0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CZ217" s="3">
        <v>0</v>
      </c>
      <c r="DA217" s="3"/>
      <c r="DB217" s="3">
        <v>0</v>
      </c>
      <c r="DC217" s="3">
        <v>0</v>
      </c>
      <c r="DD217" s="3">
        <v>0</v>
      </c>
      <c r="DE217" s="3">
        <v>0</v>
      </c>
      <c r="DF217" s="3">
        <v>0</v>
      </c>
      <c r="DG217" s="3">
        <v>0</v>
      </c>
      <c r="DH217" s="3">
        <v>0</v>
      </c>
      <c r="DI217" s="3">
        <v>0</v>
      </c>
      <c r="DJ217" s="3">
        <v>0</v>
      </c>
      <c r="DK217" s="3">
        <v>0</v>
      </c>
      <c r="DL217" s="3">
        <v>0</v>
      </c>
      <c r="DM217" s="3">
        <v>0</v>
      </c>
      <c r="DN217" s="3">
        <v>0</v>
      </c>
      <c r="DO217" s="3">
        <v>0</v>
      </c>
      <c r="DP217" s="3">
        <v>0</v>
      </c>
      <c r="DQ217" s="3">
        <v>0</v>
      </c>
      <c r="DR217" s="3">
        <v>0</v>
      </c>
      <c r="DS217" s="3">
        <v>0</v>
      </c>
      <c r="DT217" s="3">
        <v>0</v>
      </c>
      <c r="DU217" s="3">
        <v>0</v>
      </c>
      <c r="DV217" s="3">
        <v>0</v>
      </c>
      <c r="DW217" s="3">
        <v>0</v>
      </c>
      <c r="DX217" s="3">
        <v>0</v>
      </c>
      <c r="DY217" s="3">
        <v>0</v>
      </c>
      <c r="DZ217" s="3">
        <v>0</v>
      </c>
      <c r="EA217" s="3">
        <v>0</v>
      </c>
      <c r="EB217" s="3">
        <v>0</v>
      </c>
      <c r="EC217" s="3">
        <v>0</v>
      </c>
      <c r="ED217" s="3">
        <v>0</v>
      </c>
      <c r="EE217" s="3">
        <v>0</v>
      </c>
      <c r="EF217" s="3">
        <v>0</v>
      </c>
    </row>
    <row r="218" spans="1:136" ht="12.75" customHeight="1">
      <c r="A218" s="2" t="s">
        <v>570</v>
      </c>
      <c r="B218" s="2" t="s">
        <v>564</v>
      </c>
      <c r="C218" s="2" t="s">
        <v>137</v>
      </c>
      <c r="D218" s="2" t="s">
        <v>143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CZ218" s="3">
        <v>0</v>
      </c>
      <c r="DA218" s="3"/>
      <c r="DB218" s="3">
        <v>0</v>
      </c>
      <c r="DC218" s="3">
        <v>0</v>
      </c>
      <c r="DD218" s="3">
        <v>0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 s="3">
        <v>0</v>
      </c>
      <c r="DW218" s="3">
        <v>0</v>
      </c>
      <c r="DX218" s="3">
        <v>0</v>
      </c>
      <c r="DY218" s="3">
        <v>0</v>
      </c>
      <c r="DZ218" s="3">
        <v>0</v>
      </c>
      <c r="EA218" s="3">
        <v>0</v>
      </c>
      <c r="EB218" s="3">
        <v>0</v>
      </c>
      <c r="EC218" s="3">
        <v>0</v>
      </c>
      <c r="ED218" s="3">
        <v>0</v>
      </c>
      <c r="EE218" s="3">
        <v>0</v>
      </c>
      <c r="EF218" s="3">
        <v>0</v>
      </c>
    </row>
    <row r="219" spans="1:136" ht="12.75" customHeight="1">
      <c r="A219" s="2" t="s">
        <v>571</v>
      </c>
      <c r="B219" s="2" t="s">
        <v>572</v>
      </c>
      <c r="C219" s="2" t="s">
        <v>468</v>
      </c>
      <c r="D219" s="2" t="s">
        <v>138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/>
      <c r="DB219" s="3">
        <v>0</v>
      </c>
      <c r="DC219" s="3">
        <v>0</v>
      </c>
      <c r="DD219" s="3">
        <v>0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 s="3">
        <v>0</v>
      </c>
      <c r="DW219" s="3">
        <v>0</v>
      </c>
      <c r="DX219" s="3">
        <v>0</v>
      </c>
      <c r="DY219" s="3">
        <v>0</v>
      </c>
      <c r="DZ219" s="3">
        <v>0</v>
      </c>
      <c r="EA219" s="3">
        <v>0</v>
      </c>
      <c r="EB219" s="3">
        <v>0</v>
      </c>
      <c r="EC219" s="3">
        <v>0</v>
      </c>
      <c r="ED219" s="3">
        <v>0</v>
      </c>
      <c r="EE219" s="3">
        <v>0</v>
      </c>
      <c r="EF219" s="3">
        <v>0</v>
      </c>
    </row>
    <row r="220" spans="1:136" ht="12.75" customHeight="1">
      <c r="A220" s="2" t="s">
        <v>573</v>
      </c>
      <c r="B220" s="2" t="s">
        <v>574</v>
      </c>
      <c r="C220" s="2" t="s">
        <v>468</v>
      </c>
      <c r="D220" s="2" t="s">
        <v>143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0</v>
      </c>
      <c r="CR220" s="3">
        <v>0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CZ220" s="3">
        <v>0</v>
      </c>
      <c r="DA220" s="3"/>
      <c r="DB220" s="3">
        <v>0</v>
      </c>
      <c r="DC220" s="3">
        <v>0</v>
      </c>
      <c r="DD220" s="3">
        <v>0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P220" s="3">
        <v>0</v>
      </c>
      <c r="DQ220" s="3">
        <v>0</v>
      </c>
      <c r="DR220" s="3">
        <v>0</v>
      </c>
      <c r="DS220" s="3">
        <v>0</v>
      </c>
      <c r="DT220" s="3">
        <v>0</v>
      </c>
      <c r="DU220" s="3">
        <v>0</v>
      </c>
      <c r="DV220" s="3">
        <v>0</v>
      </c>
      <c r="DW220" s="3">
        <v>0</v>
      </c>
      <c r="DX220" s="3">
        <v>0</v>
      </c>
      <c r="DY220" s="3">
        <v>0</v>
      </c>
      <c r="DZ220" s="3">
        <v>0</v>
      </c>
      <c r="EA220" s="3">
        <v>0</v>
      </c>
      <c r="EB220" s="3">
        <v>0</v>
      </c>
      <c r="EC220" s="3">
        <v>0</v>
      </c>
      <c r="ED220" s="3">
        <v>0</v>
      </c>
      <c r="EE220" s="3">
        <v>0</v>
      </c>
      <c r="EF220" s="3">
        <v>0</v>
      </c>
    </row>
    <row r="221" spans="1:136" ht="12.75" customHeight="1">
      <c r="A221" s="2" t="s">
        <v>575</v>
      </c>
      <c r="B221" s="2" t="s">
        <v>492</v>
      </c>
      <c r="C221" s="2" t="s">
        <v>468</v>
      </c>
      <c r="D221" s="2" t="s">
        <v>138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3">
        <v>0</v>
      </c>
      <c r="CN221" s="3">
        <v>0</v>
      </c>
      <c r="CO221" s="3">
        <v>0</v>
      </c>
      <c r="CP221" s="3">
        <v>0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CZ221" s="3">
        <v>0</v>
      </c>
      <c r="DA221" s="3"/>
      <c r="DB221" s="3">
        <v>0</v>
      </c>
      <c r="DC221" s="3">
        <v>0</v>
      </c>
      <c r="DD221" s="3">
        <v>0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P221" s="3">
        <v>0</v>
      </c>
      <c r="DQ221" s="3">
        <v>0</v>
      </c>
      <c r="DR221" s="3">
        <v>0</v>
      </c>
      <c r="DS221" s="3">
        <v>0</v>
      </c>
      <c r="DT221" s="3">
        <v>0</v>
      </c>
      <c r="DU221" s="3">
        <v>0</v>
      </c>
      <c r="DV221" s="3">
        <v>0</v>
      </c>
      <c r="DW221" s="3">
        <v>0</v>
      </c>
      <c r="DX221" s="3">
        <v>0</v>
      </c>
      <c r="DY221" s="3">
        <v>0</v>
      </c>
      <c r="DZ221" s="3">
        <v>0</v>
      </c>
      <c r="EA221" s="3">
        <v>0</v>
      </c>
      <c r="EB221" s="3">
        <v>0</v>
      </c>
      <c r="EC221" s="3">
        <v>0</v>
      </c>
      <c r="ED221" s="3">
        <v>0</v>
      </c>
      <c r="EE221" s="3">
        <v>0</v>
      </c>
      <c r="EF221" s="3">
        <v>0</v>
      </c>
    </row>
    <row r="222" spans="1:136" ht="12.75" customHeight="1">
      <c r="A222" s="2" t="s">
        <v>576</v>
      </c>
      <c r="B222" s="2" t="s">
        <v>577</v>
      </c>
      <c r="C222" s="2" t="s">
        <v>468</v>
      </c>
      <c r="D222" s="2" t="s">
        <v>143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s="3">
        <v>0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CZ222" s="3">
        <v>0</v>
      </c>
      <c r="DA222" s="3"/>
      <c r="DB222" s="3">
        <v>0</v>
      </c>
      <c r="DC222" s="3">
        <v>0</v>
      </c>
      <c r="DD222" s="3">
        <v>0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P222" s="3">
        <v>0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  <c r="DV222" s="3">
        <v>0</v>
      </c>
      <c r="DW222" s="3">
        <v>0</v>
      </c>
      <c r="DX222" s="3">
        <v>0</v>
      </c>
      <c r="DY222" s="3">
        <v>0</v>
      </c>
      <c r="DZ222" s="3">
        <v>0</v>
      </c>
      <c r="EA222" s="3">
        <v>0</v>
      </c>
      <c r="EB222" s="3">
        <v>0</v>
      </c>
      <c r="EC222" s="3">
        <v>0</v>
      </c>
      <c r="ED222" s="3">
        <v>0</v>
      </c>
      <c r="EE222" s="3">
        <v>0</v>
      </c>
      <c r="EF222" s="3">
        <v>0</v>
      </c>
    </row>
    <row r="223" spans="1:136" ht="12.75" customHeight="1">
      <c r="A223" s="2" t="s">
        <v>578</v>
      </c>
      <c r="B223" s="2" t="s">
        <v>579</v>
      </c>
      <c r="C223" s="2" t="s">
        <v>468</v>
      </c>
      <c r="D223" s="2" t="s">
        <v>143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30.09</v>
      </c>
      <c r="AQ223" s="3">
        <v>41.03</v>
      </c>
      <c r="AR223" s="3">
        <v>-71.12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s="3">
        <v>0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CZ223" s="3">
        <v>0</v>
      </c>
      <c r="DA223" s="3"/>
      <c r="DB223" s="3">
        <v>0</v>
      </c>
      <c r="DC223" s="3">
        <v>0</v>
      </c>
      <c r="DD223" s="3">
        <v>0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P223" s="3">
        <v>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 s="3">
        <v>0</v>
      </c>
      <c r="DW223" s="3">
        <v>0</v>
      </c>
      <c r="DX223" s="3">
        <v>0</v>
      </c>
      <c r="DY223" s="3">
        <v>0</v>
      </c>
      <c r="DZ223" s="3">
        <v>0</v>
      </c>
      <c r="EA223" s="3">
        <v>0</v>
      </c>
      <c r="EB223" s="3">
        <v>0</v>
      </c>
      <c r="EC223" s="3">
        <v>0</v>
      </c>
      <c r="ED223" s="3">
        <v>0</v>
      </c>
      <c r="EE223" s="3">
        <v>0</v>
      </c>
      <c r="EF223" s="3">
        <v>0</v>
      </c>
    </row>
    <row r="224" spans="1:136" ht="12.75" customHeight="1">
      <c r="A224" s="2" t="s">
        <v>580</v>
      </c>
      <c r="B224" s="2" t="s">
        <v>581</v>
      </c>
      <c r="C224" s="2" t="s">
        <v>468</v>
      </c>
      <c r="D224" s="2" t="s">
        <v>143</v>
      </c>
      <c r="E224" s="3">
        <v>47326.9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45437.93</v>
      </c>
      <c r="AG224" s="3">
        <v>214.67</v>
      </c>
      <c r="AH224" s="3">
        <v>193.89</v>
      </c>
      <c r="AI224" s="3">
        <v>214.65</v>
      </c>
      <c r="AJ224" s="3">
        <v>207.74</v>
      </c>
      <c r="AK224" s="3">
        <v>214.66</v>
      </c>
      <c r="AL224" s="3">
        <v>207.74</v>
      </c>
      <c r="AM224" s="3">
        <v>214.66</v>
      </c>
      <c r="AN224" s="3">
        <v>214.66</v>
      </c>
      <c r="AO224" s="3">
        <v>207.73</v>
      </c>
      <c r="AP224" s="3">
        <v>214.67</v>
      </c>
      <c r="AQ224" s="3">
        <v>207.73</v>
      </c>
      <c r="AR224" s="3">
        <v>-423.83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/>
      <c r="DB224" s="3">
        <v>0</v>
      </c>
      <c r="DC224" s="3">
        <v>0</v>
      </c>
      <c r="DD224" s="3">
        <v>0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P224" s="3">
        <v>0</v>
      </c>
      <c r="DQ224" s="3">
        <v>0</v>
      </c>
      <c r="DR224" s="3">
        <v>0</v>
      </c>
      <c r="DS224" s="3">
        <v>0</v>
      </c>
      <c r="DT224" s="3">
        <v>0</v>
      </c>
      <c r="DU224" s="3">
        <v>0</v>
      </c>
      <c r="DV224" s="3">
        <v>0</v>
      </c>
      <c r="DW224" s="3">
        <v>0</v>
      </c>
      <c r="DX224" s="3">
        <v>0</v>
      </c>
      <c r="DY224" s="3">
        <v>0</v>
      </c>
      <c r="DZ224" s="3">
        <v>0</v>
      </c>
      <c r="EA224" s="3">
        <v>0</v>
      </c>
      <c r="EB224" s="3">
        <v>0</v>
      </c>
      <c r="EC224" s="3">
        <v>0</v>
      </c>
      <c r="ED224" s="3">
        <v>0</v>
      </c>
      <c r="EE224" s="3">
        <v>0</v>
      </c>
      <c r="EF224" s="3">
        <v>0</v>
      </c>
    </row>
    <row r="225" spans="1:136" ht="12.75" customHeight="1">
      <c r="A225" s="2" t="s">
        <v>582</v>
      </c>
      <c r="B225" s="2" t="s">
        <v>583</v>
      </c>
      <c r="C225" s="2" t="s">
        <v>468</v>
      </c>
      <c r="D225" s="2" t="s">
        <v>143</v>
      </c>
      <c r="E225" s="3">
        <v>1428385.57</v>
      </c>
      <c r="F225" s="3">
        <v>7830.42</v>
      </c>
      <c r="G225" s="3">
        <v>7325.23</v>
      </c>
      <c r="H225" s="3">
        <v>7830.41</v>
      </c>
      <c r="I225" s="3">
        <v>7577.83</v>
      </c>
      <c r="J225" s="3">
        <v>7830.41</v>
      </c>
      <c r="K225" s="3">
        <v>7577.83</v>
      </c>
      <c r="L225" s="3">
        <v>7830.41</v>
      </c>
      <c r="M225" s="3">
        <v>7830.42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1334739.29</v>
      </c>
      <c r="AG225" s="3">
        <v>7776.65</v>
      </c>
      <c r="AH225" s="3">
        <v>7024.07</v>
      </c>
      <c r="AI225" s="3">
        <v>8665.27</v>
      </c>
      <c r="AJ225" s="3">
        <v>9191.94</v>
      </c>
      <c r="AK225" s="3">
        <v>9498.34</v>
      </c>
      <c r="AL225" s="3">
        <v>9191.94</v>
      </c>
      <c r="AM225" s="3">
        <v>9498.33</v>
      </c>
      <c r="AN225" s="3">
        <v>9488.9500000000007</v>
      </c>
      <c r="AO225" s="3">
        <v>8910.2000000000007</v>
      </c>
      <c r="AP225" s="3">
        <v>9207.19</v>
      </c>
      <c r="AQ225" s="3">
        <v>8910.2000000000007</v>
      </c>
      <c r="AR225" s="3">
        <v>-3716.8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0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CZ225" s="3">
        <v>0</v>
      </c>
      <c r="DA225" s="3"/>
      <c r="DB225" s="3">
        <v>0</v>
      </c>
      <c r="DC225" s="3">
        <v>0</v>
      </c>
      <c r="DD225" s="3">
        <v>0</v>
      </c>
      <c r="DE225" s="3">
        <v>0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P225" s="3">
        <v>0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 s="3">
        <v>0</v>
      </c>
      <c r="DW225" s="3">
        <v>0</v>
      </c>
      <c r="DX225" s="3">
        <v>0</v>
      </c>
      <c r="DY225" s="3">
        <v>0</v>
      </c>
      <c r="DZ225" s="3">
        <v>0</v>
      </c>
      <c r="EA225" s="3">
        <v>0</v>
      </c>
      <c r="EB225" s="3">
        <v>0</v>
      </c>
      <c r="EC225" s="3">
        <v>0</v>
      </c>
      <c r="ED225" s="3">
        <v>0</v>
      </c>
      <c r="EE225" s="3">
        <v>0</v>
      </c>
      <c r="EF225" s="3">
        <v>0</v>
      </c>
    </row>
    <row r="226" spans="1:136" ht="12.75" customHeight="1">
      <c r="A226" s="2" t="s">
        <v>584</v>
      </c>
      <c r="B226" s="2" t="s">
        <v>585</v>
      </c>
      <c r="C226" s="2" t="s">
        <v>468</v>
      </c>
      <c r="D226" s="2" t="s">
        <v>143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CZ226" s="3">
        <v>0</v>
      </c>
      <c r="DA226" s="3"/>
      <c r="DB226" s="3">
        <v>0</v>
      </c>
      <c r="DC226" s="3">
        <v>0</v>
      </c>
      <c r="DD226" s="3">
        <v>0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 s="3">
        <v>0</v>
      </c>
      <c r="DW226" s="3">
        <v>0</v>
      </c>
      <c r="DX226" s="3">
        <v>0</v>
      </c>
      <c r="DY226" s="3">
        <v>0</v>
      </c>
      <c r="DZ226" s="3">
        <v>0</v>
      </c>
      <c r="EA226" s="3">
        <v>0</v>
      </c>
      <c r="EB226" s="3">
        <v>0</v>
      </c>
      <c r="EC226" s="3">
        <v>0</v>
      </c>
      <c r="ED226" s="3">
        <v>0</v>
      </c>
      <c r="EE226" s="3">
        <v>0</v>
      </c>
      <c r="EF226" s="3">
        <v>0</v>
      </c>
    </row>
    <row r="227" spans="1:136" ht="12.75" customHeight="1">
      <c r="A227" s="2" t="s">
        <v>586</v>
      </c>
      <c r="B227" s="2" t="s">
        <v>504</v>
      </c>
      <c r="C227" s="2" t="s">
        <v>468</v>
      </c>
      <c r="D227" s="2" t="s">
        <v>138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0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CZ227" s="3">
        <v>0</v>
      </c>
      <c r="DA227" s="3"/>
      <c r="DB227" s="3">
        <v>0</v>
      </c>
      <c r="DC227" s="3">
        <v>0</v>
      </c>
      <c r="DD227" s="3">
        <v>0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s="3">
        <v>0</v>
      </c>
      <c r="DT227" s="3">
        <v>0</v>
      </c>
      <c r="DU227" s="3">
        <v>0</v>
      </c>
      <c r="DV227" s="3">
        <v>0</v>
      </c>
      <c r="DW227" s="3">
        <v>0</v>
      </c>
      <c r="DX227" s="3">
        <v>0</v>
      </c>
      <c r="DY227" s="3">
        <v>0</v>
      </c>
      <c r="DZ227" s="3">
        <v>0</v>
      </c>
      <c r="EA227" s="3">
        <v>0</v>
      </c>
      <c r="EB227" s="3">
        <v>0</v>
      </c>
      <c r="EC227" s="3">
        <v>0</v>
      </c>
      <c r="ED227" s="3">
        <v>0</v>
      </c>
      <c r="EE227" s="3">
        <v>0</v>
      </c>
      <c r="EF227" s="3">
        <v>0</v>
      </c>
    </row>
    <row r="228" spans="1:136" ht="12.75" customHeight="1">
      <c r="A228" s="2" t="s">
        <v>587</v>
      </c>
      <c r="B228" s="2" t="s">
        <v>588</v>
      </c>
      <c r="C228" s="2" t="s">
        <v>468</v>
      </c>
      <c r="D228" s="2" t="s">
        <v>143</v>
      </c>
      <c r="E228" s="3">
        <v>8909269.3800000008</v>
      </c>
      <c r="F228" s="3">
        <v>16496.61</v>
      </c>
      <c r="G228" s="3">
        <v>14599.84</v>
      </c>
      <c r="H228" s="3">
        <v>15606.72</v>
      </c>
      <c r="I228" s="3">
        <v>13465.65</v>
      </c>
      <c r="J228" s="3">
        <v>12769.75</v>
      </c>
      <c r="K228" s="3">
        <v>17305.13</v>
      </c>
      <c r="L228" s="3">
        <v>17881.97</v>
      </c>
      <c r="M228" s="3">
        <v>17881.98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7764059.3600000003</v>
      </c>
      <c r="AG228" s="3">
        <v>107414.66</v>
      </c>
      <c r="AH228" s="3">
        <v>103048.57</v>
      </c>
      <c r="AI228" s="3">
        <v>114089.53</v>
      </c>
      <c r="AJ228" s="3">
        <v>110409.24</v>
      </c>
      <c r="AK228" s="3">
        <v>114089.5</v>
      </c>
      <c r="AL228" s="3">
        <v>110409.22</v>
      </c>
      <c r="AM228" s="3">
        <v>114089.5</v>
      </c>
      <c r="AN228" s="3">
        <v>114089.54</v>
      </c>
      <c r="AO228" s="3">
        <v>109040.21</v>
      </c>
      <c r="AP228" s="3">
        <v>112391.95</v>
      </c>
      <c r="AQ228" s="3">
        <v>17772.86</v>
      </c>
      <c r="AR228" s="3">
        <v>18365.240000000002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s="3">
        <v>0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CZ228" s="3">
        <v>0</v>
      </c>
      <c r="DA228" s="3"/>
      <c r="DB228" s="3">
        <v>0</v>
      </c>
      <c r="DC228" s="3">
        <v>0</v>
      </c>
      <c r="DD228" s="3">
        <v>0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L228" s="3">
        <v>0</v>
      </c>
      <c r="DM228" s="3">
        <v>0</v>
      </c>
      <c r="DN228" s="3">
        <v>0</v>
      </c>
      <c r="DO228" s="3">
        <v>0</v>
      </c>
      <c r="DP228" s="3">
        <v>0</v>
      </c>
      <c r="DQ228" s="3">
        <v>0</v>
      </c>
      <c r="DR228" s="3">
        <v>0</v>
      </c>
      <c r="DS228" s="3">
        <v>0</v>
      </c>
      <c r="DT228" s="3">
        <v>0</v>
      </c>
      <c r="DU228" s="3">
        <v>0</v>
      </c>
      <c r="DV228" s="3">
        <v>0</v>
      </c>
      <c r="DW228" s="3">
        <v>0</v>
      </c>
      <c r="DX228" s="3">
        <v>0</v>
      </c>
      <c r="DY228" s="3">
        <v>0</v>
      </c>
      <c r="DZ228" s="3">
        <v>0</v>
      </c>
      <c r="EA228" s="3">
        <v>0</v>
      </c>
      <c r="EB228" s="3">
        <v>0</v>
      </c>
      <c r="EC228" s="3">
        <v>0</v>
      </c>
      <c r="ED228" s="3">
        <v>0</v>
      </c>
      <c r="EE228" s="3">
        <v>0</v>
      </c>
      <c r="EF228" s="3">
        <v>0</v>
      </c>
    </row>
    <row r="229" spans="1:136" ht="12.75" customHeight="1">
      <c r="A229" s="2" t="s">
        <v>589</v>
      </c>
      <c r="B229" s="2" t="s">
        <v>590</v>
      </c>
      <c r="C229" s="2" t="s">
        <v>468</v>
      </c>
      <c r="D229" s="2" t="s">
        <v>143</v>
      </c>
      <c r="E229" s="3">
        <v>509024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509024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>
        <v>0</v>
      </c>
      <c r="CQ229" s="3">
        <v>0</v>
      </c>
      <c r="CR229" s="3">
        <v>0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CZ229" s="3">
        <v>0</v>
      </c>
      <c r="DA229" s="3"/>
      <c r="DB229" s="3">
        <v>0</v>
      </c>
      <c r="DC229" s="3">
        <v>0</v>
      </c>
      <c r="DD229" s="3">
        <v>0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P229" s="3">
        <v>0</v>
      </c>
      <c r="DQ229" s="3">
        <v>0</v>
      </c>
      <c r="DR229" s="3">
        <v>0</v>
      </c>
      <c r="DS229" s="3">
        <v>0</v>
      </c>
      <c r="DT229" s="3">
        <v>0</v>
      </c>
      <c r="DU229" s="3">
        <v>0</v>
      </c>
      <c r="DV229" s="3">
        <v>0</v>
      </c>
      <c r="DW229" s="3">
        <v>0</v>
      </c>
      <c r="DX229" s="3">
        <v>0</v>
      </c>
      <c r="DY229" s="3">
        <v>0</v>
      </c>
      <c r="DZ229" s="3">
        <v>0</v>
      </c>
      <c r="EA229" s="3">
        <v>0</v>
      </c>
      <c r="EB229" s="3">
        <v>0</v>
      </c>
      <c r="EC229" s="3">
        <v>0</v>
      </c>
      <c r="ED229" s="3">
        <v>0</v>
      </c>
      <c r="EE229" s="3">
        <v>0</v>
      </c>
      <c r="EF229" s="3">
        <v>0</v>
      </c>
    </row>
    <row r="230" spans="1:136" ht="12.75" customHeight="1">
      <c r="A230" s="2" t="s">
        <v>591</v>
      </c>
      <c r="B230" s="2" t="s">
        <v>592</v>
      </c>
      <c r="C230" s="2" t="s">
        <v>468</v>
      </c>
      <c r="D230" s="2" t="s">
        <v>143</v>
      </c>
      <c r="E230" s="3">
        <v>389514.22</v>
      </c>
      <c r="F230" s="3">
        <v>2097.6</v>
      </c>
      <c r="G230" s="3">
        <v>1989.8</v>
      </c>
      <c r="H230" s="3">
        <v>2127</v>
      </c>
      <c r="I230" s="3">
        <v>2058.41</v>
      </c>
      <c r="J230" s="3">
        <v>2127.0300000000002</v>
      </c>
      <c r="K230" s="3">
        <v>2058.4</v>
      </c>
      <c r="L230" s="3">
        <v>2426.38</v>
      </c>
      <c r="M230" s="3">
        <v>2426.36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365845.35</v>
      </c>
      <c r="AG230" s="3">
        <v>1605.84</v>
      </c>
      <c r="AH230" s="3">
        <v>1662.49</v>
      </c>
      <c r="AI230" s="3">
        <v>2027.55</v>
      </c>
      <c r="AJ230" s="3">
        <v>1981.52</v>
      </c>
      <c r="AK230" s="3">
        <v>2047.58</v>
      </c>
      <c r="AL230" s="3">
        <v>1981.52</v>
      </c>
      <c r="AM230" s="3">
        <v>2047.57</v>
      </c>
      <c r="AN230" s="3">
        <v>2090.69</v>
      </c>
      <c r="AO230" s="3">
        <v>2033.24</v>
      </c>
      <c r="AP230" s="3">
        <v>2100.9899999999998</v>
      </c>
      <c r="AQ230" s="3">
        <v>2001.1</v>
      </c>
      <c r="AR230" s="3">
        <v>2088.7800000000002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0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CZ230" s="3">
        <v>0</v>
      </c>
      <c r="DA230" s="3"/>
      <c r="DB230" s="3">
        <v>0</v>
      </c>
      <c r="DC230" s="3">
        <v>0</v>
      </c>
      <c r="DD230" s="3">
        <v>0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 s="3">
        <v>0</v>
      </c>
      <c r="DW230" s="3">
        <v>0</v>
      </c>
      <c r="DX230" s="3">
        <v>0</v>
      </c>
      <c r="DY230" s="3">
        <v>0</v>
      </c>
      <c r="DZ230" s="3">
        <v>0</v>
      </c>
      <c r="EA230" s="3">
        <v>0</v>
      </c>
      <c r="EB230" s="3">
        <v>0</v>
      </c>
      <c r="EC230" s="3">
        <v>0</v>
      </c>
      <c r="ED230" s="3">
        <v>0</v>
      </c>
      <c r="EE230" s="3">
        <v>0</v>
      </c>
      <c r="EF230" s="3">
        <v>0</v>
      </c>
    </row>
    <row r="231" spans="1:136" ht="12.75" customHeight="1">
      <c r="A231" s="2" t="s">
        <v>593</v>
      </c>
      <c r="B231" s="2" t="s">
        <v>594</v>
      </c>
      <c r="C231" s="2" t="s">
        <v>468</v>
      </c>
      <c r="D231" s="2" t="s">
        <v>143</v>
      </c>
      <c r="E231" s="3">
        <v>294594.09999999998</v>
      </c>
      <c r="F231" s="3">
        <v>1699.75</v>
      </c>
      <c r="G231" s="3">
        <v>1590.07</v>
      </c>
      <c r="H231" s="3">
        <v>1699.75</v>
      </c>
      <c r="I231" s="3">
        <v>1644.95</v>
      </c>
      <c r="J231" s="3">
        <v>1699.76</v>
      </c>
      <c r="K231" s="3">
        <v>1644.95</v>
      </c>
      <c r="L231" s="3">
        <v>1699.76</v>
      </c>
      <c r="M231" s="3">
        <v>1699.75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281292.55</v>
      </c>
      <c r="AG231" s="3">
        <v>933.19</v>
      </c>
      <c r="AH231" s="3">
        <v>913.3</v>
      </c>
      <c r="AI231" s="3">
        <v>1131.6199999999999</v>
      </c>
      <c r="AJ231" s="3">
        <v>1095.1300000000001</v>
      </c>
      <c r="AK231" s="3">
        <v>1129.75</v>
      </c>
      <c r="AL231" s="3">
        <v>1039.04</v>
      </c>
      <c r="AM231" s="3">
        <v>1073.67</v>
      </c>
      <c r="AN231" s="3">
        <v>1073.67</v>
      </c>
      <c r="AO231" s="3">
        <v>1039.04</v>
      </c>
      <c r="AP231" s="3">
        <v>1073.67</v>
      </c>
      <c r="AQ231" s="3">
        <v>1099.74</v>
      </c>
      <c r="AR231" s="3">
        <v>1699.73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>
        <v>0</v>
      </c>
      <c r="CQ231" s="3">
        <v>0</v>
      </c>
      <c r="CR231" s="3">
        <v>0</v>
      </c>
      <c r="CS231" s="3">
        <v>0</v>
      </c>
      <c r="CT231" s="3">
        <v>0</v>
      </c>
      <c r="CU231" s="3">
        <v>0</v>
      </c>
      <c r="CV231" s="3">
        <v>0</v>
      </c>
      <c r="CW231" s="3">
        <v>0</v>
      </c>
      <c r="CX231" s="3">
        <v>0</v>
      </c>
      <c r="CY231" s="3">
        <v>0</v>
      </c>
      <c r="CZ231" s="3">
        <v>0</v>
      </c>
      <c r="DA231" s="3"/>
      <c r="DB231" s="3">
        <v>0</v>
      </c>
      <c r="DC231" s="3">
        <v>0</v>
      </c>
      <c r="DD231" s="3">
        <v>0</v>
      </c>
      <c r="DE231" s="3">
        <v>0</v>
      </c>
      <c r="DF231" s="3">
        <v>0</v>
      </c>
      <c r="DG231" s="3">
        <v>0</v>
      </c>
      <c r="DH231" s="3">
        <v>0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s="3">
        <v>0</v>
      </c>
      <c r="DT231" s="3">
        <v>0</v>
      </c>
      <c r="DU231" s="3">
        <v>0</v>
      </c>
      <c r="DV231" s="3">
        <v>0</v>
      </c>
      <c r="DW231" s="3">
        <v>0</v>
      </c>
      <c r="DX231" s="3">
        <v>0</v>
      </c>
      <c r="DY231" s="3">
        <v>0</v>
      </c>
      <c r="DZ231" s="3">
        <v>0</v>
      </c>
      <c r="EA231" s="3">
        <v>0</v>
      </c>
      <c r="EB231" s="3">
        <v>0</v>
      </c>
      <c r="EC231" s="3">
        <v>0</v>
      </c>
      <c r="ED231" s="3">
        <v>0</v>
      </c>
      <c r="EE231" s="3">
        <v>0</v>
      </c>
      <c r="EF231" s="3">
        <v>0</v>
      </c>
    </row>
    <row r="232" spans="1:136" ht="12.75" customHeight="1">
      <c r="A232" s="2" t="s">
        <v>595</v>
      </c>
      <c r="B232" s="2" t="s">
        <v>596</v>
      </c>
      <c r="C232" s="2" t="s">
        <v>468</v>
      </c>
      <c r="D232" s="2" t="s">
        <v>143</v>
      </c>
      <c r="E232" s="3">
        <v>4701988.29</v>
      </c>
      <c r="F232" s="3">
        <v>16314.69</v>
      </c>
      <c r="G232" s="3">
        <v>14378.66</v>
      </c>
      <c r="H232" s="3">
        <v>15493.1</v>
      </c>
      <c r="I232" s="3">
        <v>14915.52</v>
      </c>
      <c r="J232" s="3">
        <v>15408.33</v>
      </c>
      <c r="K232" s="3">
        <v>14677.05</v>
      </c>
      <c r="L232" s="3">
        <v>15610.04</v>
      </c>
      <c r="M232" s="3">
        <v>15914.54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4518517.6900000004</v>
      </c>
      <c r="AG232" s="3">
        <v>15522.81</v>
      </c>
      <c r="AH232" s="3">
        <v>14037.09</v>
      </c>
      <c r="AI232" s="3">
        <v>15073.5</v>
      </c>
      <c r="AJ232" s="3">
        <v>14782.34</v>
      </c>
      <c r="AK232" s="3">
        <v>15275.1</v>
      </c>
      <c r="AL232" s="3">
        <v>14782.33</v>
      </c>
      <c r="AM232" s="3">
        <v>15436.73</v>
      </c>
      <c r="AN232" s="3">
        <v>15497.59</v>
      </c>
      <c r="AO232" s="3">
        <v>15238.67</v>
      </c>
      <c r="AP232" s="3">
        <v>15852.4</v>
      </c>
      <c r="AQ232" s="3">
        <v>15377.16</v>
      </c>
      <c r="AR232" s="3">
        <v>16594.88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0</v>
      </c>
      <c r="CT232" s="3">
        <v>0</v>
      </c>
      <c r="CU232" s="3">
        <v>0</v>
      </c>
      <c r="CV232" s="3">
        <v>0</v>
      </c>
      <c r="CW232" s="3">
        <v>0</v>
      </c>
      <c r="CX232" s="3">
        <v>0</v>
      </c>
      <c r="CY232" s="3">
        <v>0</v>
      </c>
      <c r="CZ232" s="3">
        <v>0</v>
      </c>
      <c r="DA232" s="3"/>
      <c r="DB232" s="3">
        <v>0</v>
      </c>
      <c r="DC232" s="3">
        <v>0</v>
      </c>
      <c r="DD232" s="3">
        <v>0</v>
      </c>
      <c r="DE232" s="3">
        <v>0</v>
      </c>
      <c r="DF232" s="3">
        <v>0</v>
      </c>
      <c r="DG232" s="3">
        <v>0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 s="3">
        <v>0</v>
      </c>
      <c r="DW232" s="3">
        <v>0</v>
      </c>
      <c r="DX232" s="3">
        <v>0</v>
      </c>
      <c r="DY232" s="3">
        <v>0</v>
      </c>
      <c r="DZ232" s="3">
        <v>0</v>
      </c>
      <c r="EA232" s="3">
        <v>0</v>
      </c>
      <c r="EB232" s="3">
        <v>0</v>
      </c>
      <c r="EC232" s="3">
        <v>0</v>
      </c>
      <c r="ED232" s="3">
        <v>0</v>
      </c>
      <c r="EE232" s="3">
        <v>0</v>
      </c>
      <c r="EF232" s="3">
        <v>0</v>
      </c>
    </row>
    <row r="233" spans="1:136" ht="12.75" customHeight="1">
      <c r="A233" s="2" t="s">
        <v>597</v>
      </c>
      <c r="B233" s="2" t="s">
        <v>598</v>
      </c>
      <c r="C233" s="2" t="s">
        <v>468</v>
      </c>
      <c r="D233" s="2" t="s">
        <v>143</v>
      </c>
      <c r="E233" s="3">
        <v>432182.77</v>
      </c>
      <c r="F233" s="3">
        <v>3778.07</v>
      </c>
      <c r="G233" s="3">
        <v>3534.32</v>
      </c>
      <c r="H233" s="3">
        <v>3778.07</v>
      </c>
      <c r="I233" s="3">
        <v>3656.19</v>
      </c>
      <c r="J233" s="3">
        <v>3778.06</v>
      </c>
      <c r="K233" s="3">
        <v>3656.19</v>
      </c>
      <c r="L233" s="3">
        <v>3778.07</v>
      </c>
      <c r="M233" s="3">
        <v>3778.06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428404.7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3778.07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0</v>
      </c>
      <c r="CS233" s="3">
        <v>0</v>
      </c>
      <c r="CT233" s="3">
        <v>0</v>
      </c>
      <c r="CU233" s="3">
        <v>0</v>
      </c>
      <c r="CV233" s="3">
        <v>0</v>
      </c>
      <c r="CW233" s="3">
        <v>0</v>
      </c>
      <c r="CX233" s="3">
        <v>0</v>
      </c>
      <c r="CY233" s="3">
        <v>0</v>
      </c>
      <c r="CZ233" s="3">
        <v>0</v>
      </c>
      <c r="DA233" s="3"/>
      <c r="DB233" s="3">
        <v>0</v>
      </c>
      <c r="DC233" s="3">
        <v>0</v>
      </c>
      <c r="DD233" s="3">
        <v>0</v>
      </c>
      <c r="DE233" s="3">
        <v>0</v>
      </c>
      <c r="DF233" s="3">
        <v>0</v>
      </c>
      <c r="DG233" s="3">
        <v>0</v>
      </c>
      <c r="DH233" s="3">
        <v>0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 s="3">
        <v>0</v>
      </c>
      <c r="DW233" s="3">
        <v>0</v>
      </c>
      <c r="DX233" s="3">
        <v>0</v>
      </c>
      <c r="DY233" s="3">
        <v>0</v>
      </c>
      <c r="DZ233" s="3">
        <v>0</v>
      </c>
      <c r="EA233" s="3">
        <v>0</v>
      </c>
      <c r="EB233" s="3">
        <v>0</v>
      </c>
      <c r="EC233" s="3">
        <v>0</v>
      </c>
      <c r="ED233" s="3">
        <v>0</v>
      </c>
      <c r="EE233" s="3">
        <v>0</v>
      </c>
      <c r="EF233" s="3">
        <v>0</v>
      </c>
    </row>
    <row r="234" spans="1:136" ht="12.75" customHeight="1">
      <c r="A234" s="2" t="s">
        <v>599</v>
      </c>
      <c r="B234" s="2" t="s">
        <v>518</v>
      </c>
      <c r="C234" s="2" t="s">
        <v>468</v>
      </c>
      <c r="D234" s="2" t="s">
        <v>138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s="3">
        <v>0</v>
      </c>
      <c r="CS234" s="3">
        <v>0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CZ234" s="3">
        <v>0</v>
      </c>
      <c r="DA234" s="3"/>
      <c r="DB234" s="3">
        <v>0</v>
      </c>
      <c r="DC234" s="3">
        <v>0</v>
      </c>
      <c r="DD234" s="3">
        <v>0</v>
      </c>
      <c r="DE234" s="3">
        <v>0</v>
      </c>
      <c r="DF234" s="3">
        <v>0</v>
      </c>
      <c r="DG234" s="3">
        <v>0</v>
      </c>
      <c r="DH234" s="3">
        <v>0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0</v>
      </c>
      <c r="DT234" s="3">
        <v>0</v>
      </c>
      <c r="DU234" s="3">
        <v>0</v>
      </c>
      <c r="DV234" s="3">
        <v>0</v>
      </c>
      <c r="DW234" s="3">
        <v>0</v>
      </c>
      <c r="DX234" s="3">
        <v>0</v>
      </c>
      <c r="DY234" s="3">
        <v>0</v>
      </c>
      <c r="DZ234" s="3">
        <v>0</v>
      </c>
      <c r="EA234" s="3">
        <v>0</v>
      </c>
      <c r="EB234" s="3">
        <v>0</v>
      </c>
      <c r="EC234" s="3">
        <v>0</v>
      </c>
      <c r="ED234" s="3">
        <v>0</v>
      </c>
      <c r="EE234" s="3">
        <v>0</v>
      </c>
      <c r="EF234" s="3">
        <v>0</v>
      </c>
    </row>
    <row r="235" spans="1:136" ht="12.75" customHeight="1">
      <c r="A235" s="2" t="s">
        <v>600</v>
      </c>
      <c r="B235" s="2" t="s">
        <v>601</v>
      </c>
      <c r="C235" s="2" t="s">
        <v>468</v>
      </c>
      <c r="D235" s="2" t="s">
        <v>143</v>
      </c>
      <c r="E235" s="3">
        <v>8288368.9400000004</v>
      </c>
      <c r="F235" s="3">
        <v>26392.99</v>
      </c>
      <c r="G235" s="3">
        <v>24716.41</v>
      </c>
      <c r="H235" s="3">
        <v>26327.33</v>
      </c>
      <c r="I235" s="3">
        <v>25450.32</v>
      </c>
      <c r="J235" s="3">
        <v>26298.65</v>
      </c>
      <c r="K235" s="3">
        <v>25484.87</v>
      </c>
      <c r="L235" s="3">
        <v>26361.7</v>
      </c>
      <c r="M235" s="3">
        <v>26357.95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8108417.2199999997</v>
      </c>
      <c r="AG235" s="3">
        <v>21379.919999999998</v>
      </c>
      <c r="AH235" s="3">
        <v>19191.59</v>
      </c>
      <c r="AI235" s="3">
        <v>21186.14</v>
      </c>
      <c r="AJ235" s="3">
        <v>-48507.54</v>
      </c>
      <c r="AK235" s="3">
        <v>21013.83</v>
      </c>
      <c r="AL235" s="3">
        <v>20335.93</v>
      </c>
      <c r="AM235" s="3">
        <v>21013.78</v>
      </c>
      <c r="AN235" s="3">
        <v>21034.3</v>
      </c>
      <c r="AO235" s="3">
        <v>20272.580000000002</v>
      </c>
      <c r="AP235" s="3">
        <v>20930.990000000002</v>
      </c>
      <c r="AQ235" s="3">
        <v>15008.55</v>
      </c>
      <c r="AR235" s="3">
        <v>27091.65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3">
        <v>0</v>
      </c>
      <c r="BX235" s="3">
        <v>0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0</v>
      </c>
      <c r="CL235" s="3">
        <v>0</v>
      </c>
      <c r="CM235" s="3">
        <v>0</v>
      </c>
      <c r="CN235" s="3">
        <v>0</v>
      </c>
      <c r="CO235" s="3">
        <v>0</v>
      </c>
      <c r="CP235" s="3">
        <v>0</v>
      </c>
      <c r="CQ235" s="3">
        <v>0</v>
      </c>
      <c r="CR235" s="3">
        <v>0</v>
      </c>
      <c r="CS235" s="3">
        <v>0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CZ235" s="3">
        <v>0</v>
      </c>
      <c r="DA235" s="3"/>
      <c r="DB235" s="3">
        <v>0</v>
      </c>
      <c r="DC235" s="3">
        <v>0</v>
      </c>
      <c r="DD235" s="3">
        <v>0</v>
      </c>
      <c r="DE235" s="3">
        <v>0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L235" s="3">
        <v>0</v>
      </c>
      <c r="DM235" s="3">
        <v>0</v>
      </c>
      <c r="DN235" s="3">
        <v>0</v>
      </c>
      <c r="DO235" s="3">
        <v>0</v>
      </c>
      <c r="DP235" s="3">
        <v>0</v>
      </c>
      <c r="DQ235" s="3">
        <v>0</v>
      </c>
      <c r="DR235" s="3">
        <v>0</v>
      </c>
      <c r="DS235" s="3">
        <v>0</v>
      </c>
      <c r="DT235" s="3">
        <v>0</v>
      </c>
      <c r="DU235" s="3">
        <v>0</v>
      </c>
      <c r="DV235" s="3">
        <v>0</v>
      </c>
      <c r="DW235" s="3">
        <v>0</v>
      </c>
      <c r="DX235" s="3">
        <v>0</v>
      </c>
      <c r="DY235" s="3">
        <v>0</v>
      </c>
      <c r="DZ235" s="3">
        <v>0</v>
      </c>
      <c r="EA235" s="3">
        <v>0</v>
      </c>
      <c r="EB235" s="3">
        <v>0</v>
      </c>
      <c r="EC235" s="3">
        <v>0</v>
      </c>
      <c r="ED235" s="3">
        <v>0</v>
      </c>
      <c r="EE235" s="3">
        <v>0</v>
      </c>
      <c r="EF235" s="3">
        <v>0</v>
      </c>
    </row>
    <row r="236" spans="1:136" ht="12.75" customHeight="1">
      <c r="A236" s="2" t="s">
        <v>602</v>
      </c>
      <c r="B236" s="2" t="s">
        <v>603</v>
      </c>
      <c r="C236" s="2" t="s">
        <v>468</v>
      </c>
      <c r="D236" s="2" t="s">
        <v>143</v>
      </c>
      <c r="E236" s="3">
        <v>13625864.6</v>
      </c>
      <c r="F236" s="3">
        <v>23475.19</v>
      </c>
      <c r="G236" s="3">
        <v>22343.08</v>
      </c>
      <c r="H236" s="3">
        <v>23533.03</v>
      </c>
      <c r="I236" s="3">
        <v>20882.150000000001</v>
      </c>
      <c r="J236" s="3">
        <v>21710.06</v>
      </c>
      <c r="K236" s="3">
        <v>21016.69</v>
      </c>
      <c r="L236" s="3">
        <v>21716.48</v>
      </c>
      <c r="M236" s="3">
        <v>22005.37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14317470.25</v>
      </c>
      <c r="AG236" s="3">
        <v>66450.28</v>
      </c>
      <c r="AH236" s="3">
        <v>60341.68</v>
      </c>
      <c r="AI236" s="3">
        <v>67433.509999999995</v>
      </c>
      <c r="AJ236" s="3">
        <v>-151475.03</v>
      </c>
      <c r="AK236" s="3">
        <v>67433.490000000005</v>
      </c>
      <c r="AL236" s="3">
        <v>65258.03</v>
      </c>
      <c r="AM236" s="3">
        <v>67434.13</v>
      </c>
      <c r="AN236" s="3">
        <v>67077.13</v>
      </c>
      <c r="AO236" s="3">
        <v>-1112073.31</v>
      </c>
      <c r="AP236" s="3">
        <v>38564.81</v>
      </c>
      <c r="AQ236" s="3">
        <v>25774.400000000001</v>
      </c>
      <c r="AR236" s="3">
        <v>46175.23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s="3">
        <v>0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/>
      <c r="DB236" s="3">
        <v>0</v>
      </c>
      <c r="DC236" s="3">
        <v>0</v>
      </c>
      <c r="DD236" s="3">
        <v>0</v>
      </c>
      <c r="DE236" s="3">
        <v>0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  <c r="DV236" s="3">
        <v>0</v>
      </c>
      <c r="DW236" s="3">
        <v>0</v>
      </c>
      <c r="DX236" s="3">
        <v>0</v>
      </c>
      <c r="DY236" s="3">
        <v>0</v>
      </c>
      <c r="DZ236" s="3">
        <v>0</v>
      </c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</row>
    <row r="237" spans="1:136" ht="12.75" customHeight="1">
      <c r="A237" s="2" t="s">
        <v>604</v>
      </c>
      <c r="B237" s="2" t="s">
        <v>605</v>
      </c>
      <c r="C237" s="2" t="s">
        <v>468</v>
      </c>
      <c r="D237" s="2" t="s">
        <v>143</v>
      </c>
      <c r="E237" s="3">
        <v>9363443.75</v>
      </c>
      <c r="F237" s="3">
        <v>22324.71</v>
      </c>
      <c r="G237" s="3">
        <v>22863.41</v>
      </c>
      <c r="H237" s="3">
        <v>24360.34</v>
      </c>
      <c r="I237" s="3">
        <v>23498.78</v>
      </c>
      <c r="J237" s="3">
        <v>24193.03</v>
      </c>
      <c r="K237" s="3">
        <v>23368.720000000001</v>
      </c>
      <c r="L237" s="3">
        <v>24226.42</v>
      </c>
      <c r="M237" s="3">
        <v>24234.95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8619827.6999999993</v>
      </c>
      <c r="AG237" s="3">
        <v>62333.18</v>
      </c>
      <c r="AH237" s="3">
        <v>56301.01</v>
      </c>
      <c r="AI237" s="3">
        <v>62333.17</v>
      </c>
      <c r="AJ237" s="3">
        <v>60322.5</v>
      </c>
      <c r="AK237" s="3">
        <v>62333.3</v>
      </c>
      <c r="AL237" s="3">
        <v>60285.82</v>
      </c>
      <c r="AM237" s="3">
        <v>62702.94</v>
      </c>
      <c r="AN237" s="3">
        <v>63053.83</v>
      </c>
      <c r="AO237" s="3">
        <v>55599.6</v>
      </c>
      <c r="AP237" s="3">
        <v>56338.21</v>
      </c>
      <c r="AQ237" s="3">
        <v>55013.72</v>
      </c>
      <c r="AR237" s="3">
        <v>86998.77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3">
        <v>0</v>
      </c>
      <c r="BX237" s="3">
        <v>0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0</v>
      </c>
      <c r="CN237" s="3">
        <v>0</v>
      </c>
      <c r="CO237" s="3">
        <v>0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CZ237" s="3">
        <v>0</v>
      </c>
      <c r="DA237" s="3"/>
      <c r="DB237" s="3">
        <v>0</v>
      </c>
      <c r="DC237" s="3">
        <v>0</v>
      </c>
      <c r="DD237" s="3">
        <v>0</v>
      </c>
      <c r="DE237" s="3">
        <v>0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P237" s="3">
        <v>0</v>
      </c>
      <c r="DQ237" s="3">
        <v>0</v>
      </c>
      <c r="DR237" s="3">
        <v>0</v>
      </c>
      <c r="DS237" s="3">
        <v>0</v>
      </c>
      <c r="DT237" s="3">
        <v>0</v>
      </c>
      <c r="DU237" s="3">
        <v>0</v>
      </c>
      <c r="DV237" s="3">
        <v>0</v>
      </c>
      <c r="DW237" s="3">
        <v>0</v>
      </c>
      <c r="DX237" s="3">
        <v>0</v>
      </c>
      <c r="DY237" s="3">
        <v>0</v>
      </c>
      <c r="DZ237" s="3">
        <v>0</v>
      </c>
      <c r="EA237" s="3">
        <v>0</v>
      </c>
      <c r="EB237" s="3">
        <v>0</v>
      </c>
      <c r="EC237" s="3">
        <v>0</v>
      </c>
      <c r="ED237" s="3">
        <v>0</v>
      </c>
      <c r="EE237" s="3">
        <v>0</v>
      </c>
      <c r="EF237" s="3">
        <v>0</v>
      </c>
    </row>
    <row r="238" spans="1:136" ht="12.75" customHeight="1">
      <c r="A238" s="2" t="s">
        <v>606</v>
      </c>
      <c r="B238" s="2" t="s">
        <v>607</v>
      </c>
      <c r="C238" s="2" t="s">
        <v>468</v>
      </c>
      <c r="D238" s="2" t="s">
        <v>143</v>
      </c>
      <c r="E238" s="3">
        <v>986038.57</v>
      </c>
      <c r="F238" s="3">
        <v>72.86</v>
      </c>
      <c r="G238" s="3">
        <v>161.81</v>
      </c>
      <c r="H238" s="3">
        <v>188.98</v>
      </c>
      <c r="I238" s="3">
        <v>205.31</v>
      </c>
      <c r="J238" s="3">
        <v>308.82</v>
      </c>
      <c r="K238" s="3">
        <v>298.86</v>
      </c>
      <c r="L238" s="3">
        <v>308.82</v>
      </c>
      <c r="M238" s="3">
        <v>308.82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981377.33</v>
      </c>
      <c r="AG238" s="3">
        <v>622.04999999999995</v>
      </c>
      <c r="AH238" s="3">
        <v>561.85</v>
      </c>
      <c r="AI238" s="3">
        <v>622.04999999999995</v>
      </c>
      <c r="AJ238" s="3">
        <v>497.77</v>
      </c>
      <c r="AK238" s="3">
        <v>328.41</v>
      </c>
      <c r="AL238" s="3">
        <v>317.81</v>
      </c>
      <c r="AM238" s="3">
        <v>328.4</v>
      </c>
      <c r="AN238" s="3">
        <v>328.4</v>
      </c>
      <c r="AO238" s="3">
        <v>289.25</v>
      </c>
      <c r="AP238" s="3">
        <v>74.209999999999994</v>
      </c>
      <c r="AQ238" s="3">
        <v>0</v>
      </c>
      <c r="AR238" s="3">
        <v>691.04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</v>
      </c>
      <c r="CR238" s="3">
        <v>0</v>
      </c>
      <c r="CS238" s="3">
        <v>0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CZ238" s="3">
        <v>0</v>
      </c>
      <c r="DA238" s="3"/>
      <c r="DB238" s="3">
        <v>0</v>
      </c>
      <c r="DC238" s="3">
        <v>0</v>
      </c>
      <c r="DD238" s="3">
        <v>0</v>
      </c>
      <c r="DE238" s="3">
        <v>0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0</v>
      </c>
      <c r="DS238" s="3">
        <v>0</v>
      </c>
      <c r="DT238" s="3">
        <v>0</v>
      </c>
      <c r="DU238" s="3">
        <v>0</v>
      </c>
      <c r="DV238" s="3">
        <v>0</v>
      </c>
      <c r="DW238" s="3">
        <v>0</v>
      </c>
      <c r="DX238" s="3">
        <v>0</v>
      </c>
      <c r="DY238" s="3">
        <v>0</v>
      </c>
      <c r="DZ238" s="3">
        <v>0</v>
      </c>
      <c r="EA238" s="3">
        <v>0</v>
      </c>
      <c r="EB238" s="3">
        <v>0</v>
      </c>
      <c r="EC238" s="3">
        <v>0</v>
      </c>
      <c r="ED238" s="3">
        <v>0</v>
      </c>
      <c r="EE238" s="3">
        <v>0</v>
      </c>
      <c r="EF238" s="3">
        <v>0</v>
      </c>
    </row>
    <row r="239" spans="1:136" ht="12.75" customHeight="1">
      <c r="A239" s="2" t="s">
        <v>608</v>
      </c>
      <c r="B239" s="2" t="s">
        <v>609</v>
      </c>
      <c r="C239" s="2" t="s">
        <v>468</v>
      </c>
      <c r="D239" s="2" t="s">
        <v>143</v>
      </c>
      <c r="E239" s="3">
        <v>2264306.85</v>
      </c>
      <c r="F239" s="3">
        <v>8643.34</v>
      </c>
      <c r="G239" s="3">
        <v>7213.39</v>
      </c>
      <c r="H239" s="3">
        <v>6780.56</v>
      </c>
      <c r="I239" s="3">
        <v>6533.06</v>
      </c>
      <c r="J239" s="3">
        <v>6750.79</v>
      </c>
      <c r="K239" s="3">
        <v>6533.06</v>
      </c>
      <c r="L239" s="3">
        <v>6804.47</v>
      </c>
      <c r="M239" s="3">
        <v>6848.63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2255341.94</v>
      </c>
      <c r="AG239" s="3">
        <v>7584.03</v>
      </c>
      <c r="AH239" s="3">
        <v>7448.02</v>
      </c>
      <c r="AI239" s="3">
        <v>8718.57</v>
      </c>
      <c r="AJ239" s="3">
        <v>8527.41</v>
      </c>
      <c r="AK239" s="3">
        <v>8811.66</v>
      </c>
      <c r="AL239" s="3">
        <v>8527.43</v>
      </c>
      <c r="AM239" s="3">
        <v>9058.58</v>
      </c>
      <c r="AN239" s="3">
        <v>9105.98</v>
      </c>
      <c r="AO239" s="3">
        <v>-85603.1</v>
      </c>
      <c r="AP239" s="3">
        <v>9227.3700000000008</v>
      </c>
      <c r="AQ239" s="3">
        <v>8576.7199999999993</v>
      </c>
      <c r="AR239" s="3">
        <v>8982.24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  <c r="CQ239" s="3">
        <v>0</v>
      </c>
      <c r="CR239" s="3">
        <v>0</v>
      </c>
      <c r="CS239" s="3">
        <v>0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CZ239" s="3">
        <v>0</v>
      </c>
      <c r="DA239" s="3"/>
      <c r="DB239" s="3">
        <v>0</v>
      </c>
      <c r="DC239" s="3">
        <v>0</v>
      </c>
      <c r="DD239" s="3">
        <v>0</v>
      </c>
      <c r="DE239" s="3">
        <v>0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  <c r="DV239" s="3">
        <v>0</v>
      </c>
      <c r="DW239" s="3">
        <v>0</v>
      </c>
      <c r="DX239" s="3">
        <v>0</v>
      </c>
      <c r="DY239" s="3">
        <v>0</v>
      </c>
      <c r="DZ239" s="3">
        <v>0</v>
      </c>
      <c r="EA239" s="3">
        <v>0</v>
      </c>
      <c r="EB239" s="3">
        <v>0</v>
      </c>
      <c r="EC239" s="3">
        <v>0</v>
      </c>
      <c r="ED239" s="3">
        <v>0</v>
      </c>
      <c r="EE239" s="3">
        <v>0</v>
      </c>
      <c r="EF239" s="3">
        <v>0</v>
      </c>
    </row>
    <row r="240" spans="1:136" ht="12.75" customHeight="1">
      <c r="A240" s="2" t="s">
        <v>610</v>
      </c>
      <c r="B240" s="2" t="s">
        <v>611</v>
      </c>
      <c r="C240" s="2" t="s">
        <v>468</v>
      </c>
      <c r="D240" s="2" t="s">
        <v>143</v>
      </c>
      <c r="E240" s="3">
        <v>2693569.73</v>
      </c>
      <c r="F240" s="3">
        <v>5038.8500000000004</v>
      </c>
      <c r="G240" s="3">
        <v>4713.72</v>
      </c>
      <c r="H240" s="3">
        <v>5038.8100000000004</v>
      </c>
      <c r="I240" s="3">
        <v>4876.24</v>
      </c>
      <c r="J240" s="3">
        <v>4936.6400000000003</v>
      </c>
      <c r="K240" s="3">
        <v>4538.99</v>
      </c>
      <c r="L240" s="3">
        <v>4446.99</v>
      </c>
      <c r="M240" s="3">
        <v>4446.9799999999996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2635950.7999999998</v>
      </c>
      <c r="AG240" s="3">
        <v>4886.1499999999996</v>
      </c>
      <c r="AH240" s="3">
        <v>4413.28</v>
      </c>
      <c r="AI240" s="3">
        <v>4886.1499999999996</v>
      </c>
      <c r="AJ240" s="3">
        <v>4728.5</v>
      </c>
      <c r="AK240" s="3">
        <v>4886.13</v>
      </c>
      <c r="AL240" s="3">
        <v>4728.5</v>
      </c>
      <c r="AM240" s="3">
        <v>4886.1499999999996</v>
      </c>
      <c r="AN240" s="3">
        <v>4886.1499999999996</v>
      </c>
      <c r="AO240" s="3">
        <v>4728.5</v>
      </c>
      <c r="AP240" s="3">
        <v>4886.13</v>
      </c>
      <c r="AQ240" s="3">
        <v>4728.51</v>
      </c>
      <c r="AR240" s="3">
        <v>4974.78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0</v>
      </c>
      <c r="CR240" s="3">
        <v>0</v>
      </c>
      <c r="CS240" s="3">
        <v>0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CZ240" s="3">
        <v>0</v>
      </c>
      <c r="DA240" s="3"/>
      <c r="DB240" s="3">
        <v>0</v>
      </c>
      <c r="DC240" s="3">
        <v>0</v>
      </c>
      <c r="DD240" s="3">
        <v>0</v>
      </c>
      <c r="DE240" s="3">
        <v>0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0</v>
      </c>
      <c r="DW240" s="3">
        <v>0</v>
      </c>
      <c r="DX240" s="3">
        <v>0</v>
      </c>
      <c r="DY240" s="3">
        <v>0</v>
      </c>
      <c r="DZ240" s="3">
        <v>0</v>
      </c>
      <c r="EA240" s="3">
        <v>0</v>
      </c>
      <c r="EB240" s="3">
        <v>0</v>
      </c>
      <c r="EC240" s="3">
        <v>0</v>
      </c>
      <c r="ED240" s="3">
        <v>0</v>
      </c>
      <c r="EE240" s="3">
        <v>0</v>
      </c>
      <c r="EF240" s="3">
        <v>0</v>
      </c>
    </row>
    <row r="241" spans="1:136" ht="12.75" customHeight="1">
      <c r="A241" s="2" t="s">
        <v>612</v>
      </c>
      <c r="B241" s="2" t="s">
        <v>613</v>
      </c>
      <c r="C241" s="2" t="s">
        <v>468</v>
      </c>
      <c r="D241" s="2" t="s">
        <v>143</v>
      </c>
      <c r="E241" s="3">
        <v>364646.19</v>
      </c>
      <c r="F241" s="3">
        <v>139.69999999999999</v>
      </c>
      <c r="G241" s="3">
        <v>130.68</v>
      </c>
      <c r="H241" s="3">
        <v>139.69999999999999</v>
      </c>
      <c r="I241" s="3">
        <v>135.18</v>
      </c>
      <c r="J241" s="3">
        <v>139.69999999999999</v>
      </c>
      <c r="K241" s="3">
        <v>135.18</v>
      </c>
      <c r="L241" s="3">
        <v>139.69999999999999</v>
      </c>
      <c r="M241" s="3">
        <v>142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362337.54</v>
      </c>
      <c r="AG241" s="3">
        <v>369.72</v>
      </c>
      <c r="AH241" s="3">
        <v>239.98</v>
      </c>
      <c r="AI241" s="3">
        <v>344.51</v>
      </c>
      <c r="AJ241" s="3">
        <v>250.41</v>
      </c>
      <c r="AK241" s="3">
        <v>139.69999999999999</v>
      </c>
      <c r="AL241" s="3">
        <v>135.19</v>
      </c>
      <c r="AM241" s="3">
        <v>139.69999999999999</v>
      </c>
      <c r="AN241" s="3">
        <v>139.69999999999999</v>
      </c>
      <c r="AO241" s="3">
        <v>135.18</v>
      </c>
      <c r="AP241" s="3">
        <v>139.69999999999999</v>
      </c>
      <c r="AQ241" s="3">
        <v>135.18</v>
      </c>
      <c r="AR241" s="3">
        <v>139.68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0</v>
      </c>
      <c r="CN241" s="3">
        <v>0</v>
      </c>
      <c r="CO241" s="3">
        <v>0</v>
      </c>
      <c r="CP241" s="3">
        <v>0</v>
      </c>
      <c r="CQ241" s="3">
        <v>0</v>
      </c>
      <c r="CR241" s="3">
        <v>0</v>
      </c>
      <c r="CS241" s="3">
        <v>0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CZ241" s="3">
        <v>0</v>
      </c>
      <c r="DA241" s="3"/>
      <c r="DB241" s="3">
        <v>0</v>
      </c>
      <c r="DC241" s="3">
        <v>0</v>
      </c>
      <c r="DD241" s="3">
        <v>0</v>
      </c>
      <c r="DE241" s="3">
        <v>0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L241" s="3">
        <v>0</v>
      </c>
      <c r="DM241" s="3">
        <v>0</v>
      </c>
      <c r="DN241" s="3">
        <v>0</v>
      </c>
      <c r="DO241" s="3">
        <v>0</v>
      </c>
      <c r="DP241" s="3">
        <v>0</v>
      </c>
      <c r="DQ241" s="3">
        <v>0</v>
      </c>
      <c r="DR241" s="3">
        <v>0</v>
      </c>
      <c r="DS241" s="3">
        <v>0</v>
      </c>
      <c r="DT241" s="3">
        <v>0</v>
      </c>
      <c r="DU241" s="3">
        <v>0</v>
      </c>
      <c r="DV241" s="3">
        <v>0</v>
      </c>
      <c r="DW241" s="3">
        <v>0</v>
      </c>
      <c r="DX241" s="3">
        <v>0</v>
      </c>
      <c r="DY241" s="3">
        <v>0</v>
      </c>
      <c r="DZ241" s="3">
        <v>0</v>
      </c>
      <c r="EA241" s="3">
        <v>0</v>
      </c>
      <c r="EB241" s="3">
        <v>0</v>
      </c>
      <c r="EC241" s="3">
        <v>0</v>
      </c>
      <c r="ED241" s="3">
        <v>0</v>
      </c>
      <c r="EE241" s="3">
        <v>0</v>
      </c>
      <c r="EF241" s="3">
        <v>0</v>
      </c>
    </row>
    <row r="242" spans="1:136" ht="12.75" customHeight="1">
      <c r="A242" s="2" t="s">
        <v>614</v>
      </c>
      <c r="B242" s="2" t="s">
        <v>615</v>
      </c>
      <c r="C242" s="2" t="s">
        <v>468</v>
      </c>
      <c r="D242" s="2" t="s">
        <v>143</v>
      </c>
      <c r="E242" s="3">
        <v>6348896.5499999998</v>
      </c>
      <c r="F242" s="3">
        <v>8139.12</v>
      </c>
      <c r="G242" s="3">
        <v>9905.69</v>
      </c>
      <c r="H242" s="3">
        <v>10544.94</v>
      </c>
      <c r="I242" s="3">
        <v>10227.5</v>
      </c>
      <c r="J242" s="3">
        <v>10616.08</v>
      </c>
      <c r="K242" s="3">
        <v>10273.61</v>
      </c>
      <c r="L242" s="3">
        <v>10544.92</v>
      </c>
      <c r="M242" s="3">
        <v>10395.5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5983746.29</v>
      </c>
      <c r="AG242" s="3">
        <v>38061.21</v>
      </c>
      <c r="AH242" s="3">
        <v>34306.589999999997</v>
      </c>
      <c r="AI242" s="3">
        <v>38020.559999999998</v>
      </c>
      <c r="AJ242" s="3">
        <v>16934.669999999998</v>
      </c>
      <c r="AK242" s="3">
        <v>38208.58</v>
      </c>
      <c r="AL242" s="3">
        <v>36975.93</v>
      </c>
      <c r="AM242" s="3">
        <v>38208.550000000003</v>
      </c>
      <c r="AN242" s="3">
        <v>38117.06</v>
      </c>
      <c r="AO242" s="3">
        <v>34255.96</v>
      </c>
      <c r="AP242" s="3">
        <v>30097.360000000001</v>
      </c>
      <c r="AQ242" s="3">
        <v>13741.61</v>
      </c>
      <c r="AR242" s="3">
        <v>8222.18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/>
      <c r="DB242" s="3">
        <v>0</v>
      </c>
      <c r="DC242" s="3">
        <v>0</v>
      </c>
      <c r="DD242" s="3">
        <v>0</v>
      </c>
      <c r="DE242" s="3">
        <v>0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L242" s="3">
        <v>0</v>
      </c>
      <c r="DM242" s="3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 s="3">
        <v>0</v>
      </c>
      <c r="DW242" s="3">
        <v>0</v>
      </c>
      <c r="DX242" s="3">
        <v>0</v>
      </c>
      <c r="DY242" s="3">
        <v>0</v>
      </c>
      <c r="DZ242" s="3">
        <v>0</v>
      </c>
      <c r="EA242" s="3">
        <v>0</v>
      </c>
      <c r="EB242" s="3">
        <v>0</v>
      </c>
      <c r="EC242" s="3">
        <v>0</v>
      </c>
      <c r="ED242" s="3">
        <v>0</v>
      </c>
      <c r="EE242" s="3">
        <v>0</v>
      </c>
      <c r="EF242" s="3">
        <v>0</v>
      </c>
    </row>
    <row r="243" spans="1:136" ht="12.75" customHeight="1">
      <c r="A243" s="2" t="s">
        <v>616</v>
      </c>
      <c r="B243" s="2" t="s">
        <v>617</v>
      </c>
      <c r="C243" s="2" t="s">
        <v>468</v>
      </c>
      <c r="D243" s="2" t="s">
        <v>143</v>
      </c>
      <c r="E243" s="3">
        <v>792894.36</v>
      </c>
      <c r="F243" s="3">
        <v>859.68</v>
      </c>
      <c r="G243" s="3">
        <v>804.23</v>
      </c>
      <c r="H243" s="3">
        <v>859.7</v>
      </c>
      <c r="I243" s="3">
        <v>831.96</v>
      </c>
      <c r="J243" s="3">
        <v>859.7</v>
      </c>
      <c r="K243" s="3">
        <v>831.96</v>
      </c>
      <c r="L243" s="3">
        <v>859.71</v>
      </c>
      <c r="M243" s="3">
        <v>859.71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699590.67</v>
      </c>
      <c r="AG243" s="3">
        <v>8872.66</v>
      </c>
      <c r="AH243" s="3">
        <v>8013.99</v>
      </c>
      <c r="AI243" s="3">
        <v>8872.6299999999992</v>
      </c>
      <c r="AJ243" s="3">
        <v>8586.42</v>
      </c>
      <c r="AK243" s="3">
        <v>8872.66</v>
      </c>
      <c r="AL243" s="3">
        <v>8586.42</v>
      </c>
      <c r="AM243" s="3">
        <v>8872.67</v>
      </c>
      <c r="AN243" s="3">
        <v>8872.65</v>
      </c>
      <c r="AO243" s="3">
        <v>8586.41</v>
      </c>
      <c r="AP243" s="3">
        <v>8872.66</v>
      </c>
      <c r="AQ243" s="3">
        <v>5434.81</v>
      </c>
      <c r="AR243" s="3">
        <v>859.71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>
        <v>0</v>
      </c>
      <c r="CN243" s="3">
        <v>0</v>
      </c>
      <c r="CO243" s="3">
        <v>0</v>
      </c>
      <c r="CP243" s="3">
        <v>0</v>
      </c>
      <c r="CQ243" s="3">
        <v>0</v>
      </c>
      <c r="CR243" s="3">
        <v>0</v>
      </c>
      <c r="CS243" s="3">
        <v>0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CZ243" s="3">
        <v>0</v>
      </c>
      <c r="DA243" s="3"/>
      <c r="DB243" s="3">
        <v>0</v>
      </c>
      <c r="DC243" s="3">
        <v>0</v>
      </c>
      <c r="DD243" s="3">
        <v>0</v>
      </c>
      <c r="DE243" s="3">
        <v>0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P243" s="3">
        <v>0</v>
      </c>
      <c r="DQ243" s="3">
        <v>0</v>
      </c>
      <c r="DR243" s="3">
        <v>0</v>
      </c>
      <c r="DS243" s="3">
        <v>0</v>
      </c>
      <c r="DT243" s="3">
        <v>0</v>
      </c>
      <c r="DU243" s="3">
        <v>0</v>
      </c>
      <c r="DV243" s="3">
        <v>0</v>
      </c>
      <c r="DW243" s="3">
        <v>0</v>
      </c>
      <c r="DX243" s="3">
        <v>0</v>
      </c>
      <c r="DY243" s="3">
        <v>0</v>
      </c>
      <c r="DZ243" s="3">
        <v>0</v>
      </c>
      <c r="EA243" s="3">
        <v>0</v>
      </c>
      <c r="EB243" s="3">
        <v>0</v>
      </c>
      <c r="EC243" s="3">
        <v>0</v>
      </c>
      <c r="ED243" s="3">
        <v>0</v>
      </c>
      <c r="EE243" s="3">
        <v>0</v>
      </c>
      <c r="EF243" s="3">
        <v>0</v>
      </c>
    </row>
    <row r="244" spans="1:136" ht="12.75" customHeight="1">
      <c r="A244" s="2" t="s">
        <v>618</v>
      </c>
      <c r="B244" s="2" t="s">
        <v>538</v>
      </c>
      <c r="C244" s="2" t="s">
        <v>468</v>
      </c>
      <c r="D244" s="2" t="s">
        <v>138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0</v>
      </c>
      <c r="CR244" s="3">
        <v>0</v>
      </c>
      <c r="CS244" s="3">
        <v>0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CZ244" s="3">
        <v>0</v>
      </c>
      <c r="DA244" s="3"/>
      <c r="DB244" s="3">
        <v>0</v>
      </c>
      <c r="DC244" s="3">
        <v>0</v>
      </c>
      <c r="DD244" s="3">
        <v>0</v>
      </c>
      <c r="DE244" s="3">
        <v>0</v>
      </c>
      <c r="DF244" s="3">
        <v>0</v>
      </c>
      <c r="DG244" s="3">
        <v>0</v>
      </c>
      <c r="DH244" s="3">
        <v>0</v>
      </c>
      <c r="DI244" s="3">
        <v>0</v>
      </c>
      <c r="DJ244" s="3">
        <v>0</v>
      </c>
      <c r="DK244" s="3">
        <v>0</v>
      </c>
      <c r="DL244" s="3">
        <v>0</v>
      </c>
      <c r="DM244" s="3">
        <v>0</v>
      </c>
      <c r="DN244" s="3">
        <v>0</v>
      </c>
      <c r="DO244" s="3">
        <v>0</v>
      </c>
      <c r="DP244" s="3">
        <v>0</v>
      </c>
      <c r="DQ244" s="3">
        <v>0</v>
      </c>
      <c r="DR244" s="3">
        <v>0</v>
      </c>
      <c r="DS244" s="3">
        <v>0</v>
      </c>
      <c r="DT244" s="3">
        <v>0</v>
      </c>
      <c r="DU244" s="3">
        <v>0</v>
      </c>
      <c r="DV244" s="3">
        <v>0</v>
      </c>
      <c r="DW244" s="3">
        <v>0</v>
      </c>
      <c r="DX244" s="3">
        <v>0</v>
      </c>
      <c r="DY244" s="3">
        <v>0</v>
      </c>
      <c r="DZ244" s="3">
        <v>0</v>
      </c>
      <c r="EA244" s="3">
        <v>0</v>
      </c>
      <c r="EB244" s="3">
        <v>0</v>
      </c>
      <c r="EC244" s="3">
        <v>0</v>
      </c>
      <c r="ED244" s="3">
        <v>0</v>
      </c>
      <c r="EE244" s="3">
        <v>0</v>
      </c>
      <c r="EF244" s="3">
        <v>0</v>
      </c>
    </row>
    <row r="245" spans="1:136" ht="12.75" customHeight="1">
      <c r="A245" s="2" t="s">
        <v>619</v>
      </c>
      <c r="B245" s="2" t="s">
        <v>620</v>
      </c>
      <c r="C245" s="2" t="s">
        <v>468</v>
      </c>
      <c r="D245" s="2" t="s">
        <v>143</v>
      </c>
      <c r="E245" s="3">
        <v>361583.01</v>
      </c>
      <c r="F245" s="3">
        <v>3043.14</v>
      </c>
      <c r="G245" s="3">
        <v>2904.01</v>
      </c>
      <c r="H245" s="3">
        <v>3123.79</v>
      </c>
      <c r="I245" s="3">
        <v>3158.39</v>
      </c>
      <c r="J245" s="3">
        <v>3323.67</v>
      </c>
      <c r="K245" s="3">
        <v>3188.09</v>
      </c>
      <c r="L245" s="3">
        <v>3271.99</v>
      </c>
      <c r="M245" s="3">
        <v>3271.99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358170.79</v>
      </c>
      <c r="AG245" s="3">
        <v>51.69</v>
      </c>
      <c r="AH245" s="3">
        <v>46.68</v>
      </c>
      <c r="AI245" s="3">
        <v>86.54</v>
      </c>
      <c r="AJ245" s="3">
        <v>108.1</v>
      </c>
      <c r="AK245" s="3">
        <v>111.7</v>
      </c>
      <c r="AL245" s="3">
        <v>108.1</v>
      </c>
      <c r="AM245" s="3">
        <v>111.7</v>
      </c>
      <c r="AN245" s="3">
        <v>111.71</v>
      </c>
      <c r="AO245" s="3">
        <v>148.91999999999999</v>
      </c>
      <c r="AP245" s="3">
        <v>238.64</v>
      </c>
      <c r="AQ245" s="3">
        <v>290.05</v>
      </c>
      <c r="AR245" s="3">
        <v>1998.39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>
        <v>0</v>
      </c>
      <c r="CN245" s="3">
        <v>0</v>
      </c>
      <c r="CO245" s="3">
        <v>0</v>
      </c>
      <c r="CP245" s="3">
        <v>0</v>
      </c>
      <c r="CQ245" s="3">
        <v>0</v>
      </c>
      <c r="CR245" s="3">
        <v>0</v>
      </c>
      <c r="CS245" s="3">
        <v>0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CZ245" s="3">
        <v>0</v>
      </c>
      <c r="DA245" s="3"/>
      <c r="DB245" s="3">
        <v>0</v>
      </c>
      <c r="DC245" s="3">
        <v>0</v>
      </c>
      <c r="DD245" s="3">
        <v>0</v>
      </c>
      <c r="DE245" s="3">
        <v>0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P245" s="3">
        <v>0</v>
      </c>
      <c r="DQ245" s="3">
        <v>0</v>
      </c>
      <c r="DR245" s="3">
        <v>0</v>
      </c>
      <c r="DS245" s="3">
        <v>0</v>
      </c>
      <c r="DT245" s="3">
        <v>0</v>
      </c>
      <c r="DU245" s="3">
        <v>0</v>
      </c>
      <c r="DV245" s="3">
        <v>0</v>
      </c>
      <c r="DW245" s="3">
        <v>0</v>
      </c>
      <c r="DX245" s="3">
        <v>0</v>
      </c>
      <c r="DY245" s="3">
        <v>0</v>
      </c>
      <c r="DZ245" s="3">
        <v>0</v>
      </c>
      <c r="EA245" s="3">
        <v>0</v>
      </c>
      <c r="EB245" s="3">
        <v>0</v>
      </c>
      <c r="EC245" s="3">
        <v>0</v>
      </c>
      <c r="ED245" s="3">
        <v>0</v>
      </c>
      <c r="EE245" s="3">
        <v>0</v>
      </c>
      <c r="EF245" s="3">
        <v>0</v>
      </c>
    </row>
    <row r="246" spans="1:136" ht="12.75" customHeight="1">
      <c r="A246" s="2" t="s">
        <v>621</v>
      </c>
      <c r="B246" s="2" t="s">
        <v>622</v>
      </c>
      <c r="C246" s="2" t="s">
        <v>468</v>
      </c>
      <c r="D246" s="2" t="s">
        <v>143</v>
      </c>
      <c r="E246" s="3">
        <v>8303613.5800000001</v>
      </c>
      <c r="F246" s="3">
        <v>2963.76</v>
      </c>
      <c r="G246" s="3">
        <v>3100.68</v>
      </c>
      <c r="H246" s="3">
        <v>3980.97</v>
      </c>
      <c r="I246" s="3">
        <v>3852.54</v>
      </c>
      <c r="J246" s="3">
        <v>3980.97</v>
      </c>
      <c r="K246" s="3">
        <v>3852.54</v>
      </c>
      <c r="L246" s="3">
        <v>3980.96</v>
      </c>
      <c r="M246" s="3">
        <v>3980.97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8169709.6200000001</v>
      </c>
      <c r="AG246" s="3">
        <v>31571.919999999998</v>
      </c>
      <c r="AH246" s="3">
        <v>28374.55</v>
      </c>
      <c r="AI246" s="3">
        <v>31414.639999999999</v>
      </c>
      <c r="AJ246" s="3">
        <v>-51076.69</v>
      </c>
      <c r="AK246" s="3">
        <v>31414.639999999999</v>
      </c>
      <c r="AL246" s="3">
        <v>30401.29</v>
      </c>
      <c r="AM246" s="3">
        <v>31414.639999999999</v>
      </c>
      <c r="AN246" s="3">
        <v>31290.91</v>
      </c>
      <c r="AO246" s="3">
        <v>-44166.09</v>
      </c>
      <c r="AP246" s="3">
        <v>10137.98</v>
      </c>
      <c r="AQ246" s="3">
        <v>838.85</v>
      </c>
      <c r="AR246" s="3">
        <v>2287.3200000000002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/>
      <c r="DB246" s="3">
        <v>0</v>
      </c>
      <c r="DC246" s="3">
        <v>0</v>
      </c>
      <c r="DD246" s="3">
        <v>0</v>
      </c>
      <c r="DE246" s="3">
        <v>0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0</v>
      </c>
      <c r="DW246" s="3">
        <v>0</v>
      </c>
      <c r="DX246" s="3">
        <v>0</v>
      </c>
      <c r="DY246" s="3">
        <v>0</v>
      </c>
      <c r="DZ246" s="3">
        <v>0</v>
      </c>
      <c r="EA246" s="3">
        <v>0</v>
      </c>
      <c r="EB246" s="3">
        <v>0</v>
      </c>
      <c r="EC246" s="3">
        <v>0</v>
      </c>
      <c r="ED246" s="3">
        <v>0</v>
      </c>
      <c r="EE246" s="3">
        <v>0</v>
      </c>
      <c r="EF246" s="3">
        <v>0</v>
      </c>
    </row>
    <row r="247" spans="1:136" ht="12.75" customHeight="1">
      <c r="A247" s="2" t="s">
        <v>623</v>
      </c>
      <c r="B247" s="2" t="s">
        <v>624</v>
      </c>
      <c r="C247" s="2" t="s">
        <v>468</v>
      </c>
      <c r="D247" s="2" t="s">
        <v>143</v>
      </c>
      <c r="E247" s="3">
        <v>3338025.81</v>
      </c>
      <c r="F247" s="3">
        <v>110396.62</v>
      </c>
      <c r="G247" s="3">
        <v>103746.83</v>
      </c>
      <c r="H247" s="3">
        <v>110511.07</v>
      </c>
      <c r="I247" s="3">
        <v>106946.2</v>
      </c>
      <c r="J247" s="3">
        <v>113732.9</v>
      </c>
      <c r="K247" s="3">
        <v>110064.09</v>
      </c>
      <c r="L247" s="3">
        <v>113732.9</v>
      </c>
      <c r="M247" s="3">
        <v>113732.88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2968168.35</v>
      </c>
      <c r="AG247" s="3">
        <v>23885.66</v>
      </c>
      <c r="AH247" s="3">
        <v>21574.15</v>
      </c>
      <c r="AI247" s="3">
        <v>26182.799999999999</v>
      </c>
      <c r="AJ247" s="3">
        <v>26120.69</v>
      </c>
      <c r="AK247" s="3">
        <v>26991.39</v>
      </c>
      <c r="AL247" s="3">
        <v>26120.66</v>
      </c>
      <c r="AM247" s="3">
        <v>26991.41</v>
      </c>
      <c r="AN247" s="3">
        <v>27365.68</v>
      </c>
      <c r="AO247" s="3">
        <v>25013.82</v>
      </c>
      <c r="AP247" s="3">
        <v>16056.91</v>
      </c>
      <c r="AQ247" s="3">
        <v>15783.51</v>
      </c>
      <c r="AR247" s="3">
        <v>107770.78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0</v>
      </c>
      <c r="CS247" s="3">
        <v>0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CZ247" s="3">
        <v>0</v>
      </c>
      <c r="DA247" s="3"/>
      <c r="DB247" s="3">
        <v>0</v>
      </c>
      <c r="DC247" s="3">
        <v>0</v>
      </c>
      <c r="DD247" s="3">
        <v>0</v>
      </c>
      <c r="DE247" s="3">
        <v>0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 s="3">
        <v>0</v>
      </c>
      <c r="DW247" s="3">
        <v>0</v>
      </c>
      <c r="DX247" s="3">
        <v>0</v>
      </c>
      <c r="DY247" s="3">
        <v>0</v>
      </c>
      <c r="DZ247" s="3">
        <v>0</v>
      </c>
      <c r="EA247" s="3">
        <v>0</v>
      </c>
      <c r="EB247" s="3">
        <v>0</v>
      </c>
      <c r="EC247" s="3">
        <v>0</v>
      </c>
      <c r="ED247" s="3">
        <v>0</v>
      </c>
      <c r="EE247" s="3">
        <v>0</v>
      </c>
      <c r="EF247" s="3">
        <v>0</v>
      </c>
    </row>
    <row r="248" spans="1:136" ht="12.75" customHeight="1">
      <c r="A248" s="2" t="s">
        <v>625</v>
      </c>
      <c r="B248" s="2" t="s">
        <v>484</v>
      </c>
      <c r="C248" s="2" t="s">
        <v>468</v>
      </c>
      <c r="D248" s="2" t="s">
        <v>143</v>
      </c>
      <c r="E248" s="3">
        <v>50770.5</v>
      </c>
      <c r="F248" s="3">
        <v>799.23</v>
      </c>
      <c r="G248" s="3">
        <v>747.67</v>
      </c>
      <c r="H248" s="3">
        <v>902.66</v>
      </c>
      <c r="I248" s="3">
        <v>897.56</v>
      </c>
      <c r="J248" s="3">
        <v>927.47</v>
      </c>
      <c r="K248" s="3">
        <v>897.56</v>
      </c>
      <c r="L248" s="3">
        <v>927.47</v>
      </c>
      <c r="M248" s="3">
        <v>927.47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41925.14</v>
      </c>
      <c r="AG248" s="3">
        <v>746.95</v>
      </c>
      <c r="AH248" s="3">
        <v>674.67</v>
      </c>
      <c r="AI248" s="3">
        <v>746.95</v>
      </c>
      <c r="AJ248" s="3">
        <v>722.86</v>
      </c>
      <c r="AK248" s="3">
        <v>746.95</v>
      </c>
      <c r="AL248" s="3">
        <v>722.86</v>
      </c>
      <c r="AM248" s="3">
        <v>746.95</v>
      </c>
      <c r="AN248" s="3">
        <v>746.95</v>
      </c>
      <c r="AO248" s="3">
        <v>722.86</v>
      </c>
      <c r="AP248" s="3">
        <v>746.95</v>
      </c>
      <c r="AQ248" s="3">
        <v>722.86</v>
      </c>
      <c r="AR248" s="3">
        <v>797.55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0</v>
      </c>
      <c r="CR248" s="3">
        <v>0</v>
      </c>
      <c r="CS248" s="3">
        <v>0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CZ248" s="3">
        <v>0</v>
      </c>
      <c r="DA248" s="3"/>
      <c r="DB248" s="3">
        <v>0</v>
      </c>
      <c r="DC248" s="3">
        <v>0</v>
      </c>
      <c r="DD248" s="3">
        <v>0</v>
      </c>
      <c r="DE248" s="3">
        <v>0</v>
      </c>
      <c r="DF248" s="3">
        <v>0</v>
      </c>
      <c r="DG248" s="3">
        <v>0</v>
      </c>
      <c r="DH248" s="3">
        <v>0</v>
      </c>
      <c r="DI248" s="3">
        <v>0</v>
      </c>
      <c r="DJ248" s="3">
        <v>0</v>
      </c>
      <c r="DK248" s="3">
        <v>0</v>
      </c>
      <c r="DL248" s="3">
        <v>0</v>
      </c>
      <c r="DM248" s="3">
        <v>0</v>
      </c>
      <c r="DN248" s="3">
        <v>0</v>
      </c>
      <c r="DO248" s="3">
        <v>0</v>
      </c>
      <c r="DP248" s="3">
        <v>0</v>
      </c>
      <c r="DQ248" s="3">
        <v>0</v>
      </c>
      <c r="DR248" s="3">
        <v>0</v>
      </c>
      <c r="DS248" s="3">
        <v>0</v>
      </c>
      <c r="DT248" s="3">
        <v>0</v>
      </c>
      <c r="DU248" s="3">
        <v>0</v>
      </c>
      <c r="DV248" s="3">
        <v>0</v>
      </c>
      <c r="DW248" s="3">
        <v>0</v>
      </c>
      <c r="DX248" s="3">
        <v>0</v>
      </c>
      <c r="DY248" s="3">
        <v>0</v>
      </c>
      <c r="DZ248" s="3">
        <v>0</v>
      </c>
      <c r="EA248" s="3">
        <v>0</v>
      </c>
      <c r="EB248" s="3">
        <v>0</v>
      </c>
      <c r="EC248" s="3">
        <v>0</v>
      </c>
      <c r="ED248" s="3">
        <v>0</v>
      </c>
      <c r="EE248" s="3">
        <v>0</v>
      </c>
      <c r="EF248" s="3">
        <v>0</v>
      </c>
    </row>
    <row r="249" spans="1:136" ht="12.75" customHeight="1">
      <c r="A249" s="2" t="s">
        <v>626</v>
      </c>
      <c r="B249" s="2" t="s">
        <v>627</v>
      </c>
      <c r="C249" s="2" t="s">
        <v>468</v>
      </c>
      <c r="D249" s="2" t="s">
        <v>143</v>
      </c>
      <c r="E249" s="3">
        <v>255151.2</v>
      </c>
      <c r="F249" s="3">
        <v>2288.0100000000002</v>
      </c>
      <c r="G249" s="3">
        <v>2140.39</v>
      </c>
      <c r="H249" s="3">
        <v>2287.9899999999998</v>
      </c>
      <c r="I249" s="3">
        <v>2214.19</v>
      </c>
      <c r="J249" s="3">
        <v>2288</v>
      </c>
      <c r="K249" s="3">
        <v>2214.1799999999998</v>
      </c>
      <c r="L249" s="3">
        <v>2288.0100000000002</v>
      </c>
      <c r="M249" s="3">
        <v>2288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226966.63</v>
      </c>
      <c r="AG249" s="3">
        <v>2402.11</v>
      </c>
      <c r="AH249" s="3">
        <v>2169.62</v>
      </c>
      <c r="AI249" s="3">
        <v>2402.11</v>
      </c>
      <c r="AJ249" s="3">
        <v>2324.59</v>
      </c>
      <c r="AK249" s="3">
        <v>2402.11</v>
      </c>
      <c r="AL249" s="3">
        <v>2324.58</v>
      </c>
      <c r="AM249" s="3">
        <v>2402.11</v>
      </c>
      <c r="AN249" s="3">
        <v>2402.09</v>
      </c>
      <c r="AO249" s="3">
        <v>2324.63</v>
      </c>
      <c r="AP249" s="3">
        <v>2372.64</v>
      </c>
      <c r="AQ249" s="3">
        <v>2214.1999999999998</v>
      </c>
      <c r="AR249" s="3">
        <v>2443.7800000000002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0</v>
      </c>
      <c r="CQ249" s="3">
        <v>0</v>
      </c>
      <c r="CR249" s="3">
        <v>0</v>
      </c>
      <c r="CS249" s="3">
        <v>0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CZ249" s="3">
        <v>0</v>
      </c>
      <c r="DA249" s="3"/>
      <c r="DB249" s="3">
        <v>0</v>
      </c>
      <c r="DC249" s="3">
        <v>0</v>
      </c>
      <c r="DD249" s="3">
        <v>0</v>
      </c>
      <c r="DE249" s="3">
        <v>0</v>
      </c>
      <c r="DF249" s="3">
        <v>0</v>
      </c>
      <c r="DG249" s="3">
        <v>0</v>
      </c>
      <c r="DH249" s="3">
        <v>0</v>
      </c>
      <c r="DI249" s="3">
        <v>0</v>
      </c>
      <c r="DJ249" s="3">
        <v>0</v>
      </c>
      <c r="DK249" s="3">
        <v>0</v>
      </c>
      <c r="DL249" s="3">
        <v>0</v>
      </c>
      <c r="DM249" s="3">
        <v>0</v>
      </c>
      <c r="DN249" s="3">
        <v>0</v>
      </c>
      <c r="DO249" s="3">
        <v>0</v>
      </c>
      <c r="DP249" s="3">
        <v>0</v>
      </c>
      <c r="DQ249" s="3">
        <v>0</v>
      </c>
      <c r="DR249" s="3">
        <v>0</v>
      </c>
      <c r="DS249" s="3">
        <v>0</v>
      </c>
      <c r="DT249" s="3">
        <v>0</v>
      </c>
      <c r="DU249" s="3">
        <v>0</v>
      </c>
      <c r="DV249" s="3">
        <v>0</v>
      </c>
      <c r="DW249" s="3">
        <v>0</v>
      </c>
      <c r="DX249" s="3">
        <v>0</v>
      </c>
      <c r="DY249" s="3">
        <v>0</v>
      </c>
      <c r="DZ249" s="3">
        <v>0</v>
      </c>
      <c r="EA249" s="3">
        <v>0</v>
      </c>
      <c r="EB249" s="3">
        <v>0</v>
      </c>
      <c r="EC249" s="3">
        <v>0</v>
      </c>
      <c r="ED249" s="3">
        <v>0</v>
      </c>
      <c r="EE249" s="3">
        <v>0</v>
      </c>
      <c r="EF249" s="3">
        <v>0</v>
      </c>
    </row>
    <row r="250" spans="1:136" ht="12.75" customHeight="1">
      <c r="A250" s="2" t="s">
        <v>628</v>
      </c>
      <c r="B250" s="2" t="s">
        <v>629</v>
      </c>
      <c r="C250" s="2" t="s">
        <v>468</v>
      </c>
      <c r="D250" s="2" t="s">
        <v>143</v>
      </c>
      <c r="E250" s="3">
        <v>74899.61</v>
      </c>
      <c r="F250" s="3">
        <v>160.91999999999999</v>
      </c>
      <c r="G250" s="3">
        <v>150.54</v>
      </c>
      <c r="H250" s="3">
        <v>160.91999999999999</v>
      </c>
      <c r="I250" s="3">
        <v>155.72999999999999</v>
      </c>
      <c r="J250" s="3">
        <v>160.91999999999999</v>
      </c>
      <c r="K250" s="3">
        <v>155.72999999999999</v>
      </c>
      <c r="L250" s="3">
        <v>160.91999999999999</v>
      </c>
      <c r="M250" s="3">
        <v>160.91999999999999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74046</v>
      </c>
      <c r="AG250" s="3">
        <v>0</v>
      </c>
      <c r="AH250" s="3">
        <v>0</v>
      </c>
      <c r="AI250" s="3">
        <v>10.91</v>
      </c>
      <c r="AJ250" s="3">
        <v>51.28</v>
      </c>
      <c r="AK250" s="3">
        <v>59.2</v>
      </c>
      <c r="AL250" s="3">
        <v>57.29</v>
      </c>
      <c r="AM250" s="3">
        <v>59.2</v>
      </c>
      <c r="AN250" s="3">
        <v>59.2</v>
      </c>
      <c r="AO250" s="3">
        <v>122.92</v>
      </c>
      <c r="AP250" s="3">
        <v>140.58000000000001</v>
      </c>
      <c r="AQ250" s="3">
        <v>136.04</v>
      </c>
      <c r="AR250" s="3">
        <v>156.99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>
        <v>0</v>
      </c>
      <c r="CQ250" s="3">
        <v>0</v>
      </c>
      <c r="CR250" s="3">
        <v>0</v>
      </c>
      <c r="CS250" s="3">
        <v>0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CZ250" s="3">
        <v>0</v>
      </c>
      <c r="DA250" s="3"/>
      <c r="DB250" s="3">
        <v>0</v>
      </c>
      <c r="DC250" s="3">
        <v>0</v>
      </c>
      <c r="DD250" s="3">
        <v>0</v>
      </c>
      <c r="DE250" s="3">
        <v>0</v>
      </c>
      <c r="DF250" s="3">
        <v>0</v>
      </c>
      <c r="DG250" s="3">
        <v>0</v>
      </c>
      <c r="DH250" s="3">
        <v>0</v>
      </c>
      <c r="DI250" s="3">
        <v>0</v>
      </c>
      <c r="DJ250" s="3">
        <v>0</v>
      </c>
      <c r="DK250" s="3">
        <v>0</v>
      </c>
      <c r="DL250" s="3">
        <v>0</v>
      </c>
      <c r="DM250" s="3">
        <v>0</v>
      </c>
      <c r="DN250" s="3">
        <v>0</v>
      </c>
      <c r="DO250" s="3">
        <v>0</v>
      </c>
      <c r="DP250" s="3">
        <v>0</v>
      </c>
      <c r="DQ250" s="3">
        <v>0</v>
      </c>
      <c r="DR250" s="3">
        <v>0</v>
      </c>
      <c r="DS250" s="3">
        <v>0</v>
      </c>
      <c r="DT250" s="3">
        <v>0</v>
      </c>
      <c r="DU250" s="3">
        <v>0</v>
      </c>
      <c r="DV250" s="3">
        <v>0</v>
      </c>
      <c r="DW250" s="3">
        <v>0</v>
      </c>
      <c r="DX250" s="3">
        <v>0</v>
      </c>
      <c r="DY250" s="3">
        <v>0</v>
      </c>
      <c r="DZ250" s="3">
        <v>0</v>
      </c>
      <c r="EA250" s="3">
        <v>0</v>
      </c>
      <c r="EB250" s="3">
        <v>0</v>
      </c>
      <c r="EC250" s="3">
        <v>0</v>
      </c>
      <c r="ED250" s="3">
        <v>0</v>
      </c>
      <c r="EE250" s="3">
        <v>0</v>
      </c>
      <c r="EF250" s="3">
        <v>0</v>
      </c>
    </row>
    <row r="251" spans="1:136" ht="12.75" customHeight="1">
      <c r="A251" s="2" t="s">
        <v>630</v>
      </c>
      <c r="B251" s="2" t="s">
        <v>631</v>
      </c>
      <c r="C251" s="2" t="s">
        <v>468</v>
      </c>
      <c r="D251" s="2" t="s">
        <v>143</v>
      </c>
      <c r="E251" s="3">
        <v>3598727.63</v>
      </c>
      <c r="F251" s="3">
        <v>178.18</v>
      </c>
      <c r="G251" s="3">
        <v>166.68</v>
      </c>
      <c r="H251" s="3">
        <v>178.17</v>
      </c>
      <c r="I251" s="3">
        <v>172.43</v>
      </c>
      <c r="J251" s="3">
        <v>178.17</v>
      </c>
      <c r="K251" s="3">
        <v>172.43</v>
      </c>
      <c r="L251" s="3">
        <v>178.18</v>
      </c>
      <c r="M251" s="3">
        <v>178.17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3572621.89</v>
      </c>
      <c r="AG251" s="3">
        <v>2827.4</v>
      </c>
      <c r="AH251" s="3">
        <v>2553.7800000000002</v>
      </c>
      <c r="AI251" s="3">
        <v>2827.42</v>
      </c>
      <c r="AJ251" s="3">
        <v>2736.21</v>
      </c>
      <c r="AK251" s="3">
        <v>2827.4</v>
      </c>
      <c r="AL251" s="3">
        <v>2736.21</v>
      </c>
      <c r="AM251" s="3">
        <v>2827.41</v>
      </c>
      <c r="AN251" s="3">
        <v>2827.41</v>
      </c>
      <c r="AO251" s="3">
        <v>2506.1999999999998</v>
      </c>
      <c r="AP251" s="3">
        <v>1085.7</v>
      </c>
      <c r="AQ251" s="3">
        <v>172.43</v>
      </c>
      <c r="AR251" s="3">
        <v>178.17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3">
        <v>0</v>
      </c>
      <c r="CN251" s="3">
        <v>0</v>
      </c>
      <c r="CO251" s="3">
        <v>0</v>
      </c>
      <c r="CP251" s="3">
        <v>0</v>
      </c>
      <c r="CQ251" s="3">
        <v>0</v>
      </c>
      <c r="CR251" s="3">
        <v>0</v>
      </c>
      <c r="CS251" s="3">
        <v>0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CZ251" s="3">
        <v>0</v>
      </c>
      <c r="DA251" s="3"/>
      <c r="DB251" s="3">
        <v>0</v>
      </c>
      <c r="DC251" s="3">
        <v>0</v>
      </c>
      <c r="DD251" s="3">
        <v>0</v>
      </c>
      <c r="DE251" s="3">
        <v>0</v>
      </c>
      <c r="DF251" s="3">
        <v>0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P251" s="3">
        <v>0</v>
      </c>
      <c r="DQ251" s="3">
        <v>0</v>
      </c>
      <c r="DR251" s="3">
        <v>0</v>
      </c>
      <c r="DS251" s="3">
        <v>0</v>
      </c>
      <c r="DT251" s="3">
        <v>0</v>
      </c>
      <c r="DU251" s="3">
        <v>0</v>
      </c>
      <c r="DV251" s="3">
        <v>0</v>
      </c>
      <c r="DW251" s="3">
        <v>0</v>
      </c>
      <c r="DX251" s="3">
        <v>0</v>
      </c>
      <c r="DY251" s="3">
        <v>0</v>
      </c>
      <c r="DZ251" s="3">
        <v>0</v>
      </c>
      <c r="EA251" s="3">
        <v>0</v>
      </c>
      <c r="EB251" s="3">
        <v>0</v>
      </c>
      <c r="EC251" s="3">
        <v>0</v>
      </c>
      <c r="ED251" s="3">
        <v>0</v>
      </c>
      <c r="EE251" s="3">
        <v>0</v>
      </c>
      <c r="EF251" s="3">
        <v>0</v>
      </c>
    </row>
    <row r="252" spans="1:136" ht="12.75" customHeight="1">
      <c r="A252" s="2" t="s">
        <v>632</v>
      </c>
      <c r="B252" s="2" t="s">
        <v>554</v>
      </c>
      <c r="C252" s="2" t="s">
        <v>468</v>
      </c>
      <c r="D252" s="2" t="s">
        <v>138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0</v>
      </c>
      <c r="CM252" s="3">
        <v>0</v>
      </c>
      <c r="CN252" s="3">
        <v>0</v>
      </c>
      <c r="CO252" s="3">
        <v>0</v>
      </c>
      <c r="CP252" s="3">
        <v>0</v>
      </c>
      <c r="CQ252" s="3">
        <v>0</v>
      </c>
      <c r="CR252" s="3">
        <v>0</v>
      </c>
      <c r="CS252" s="3">
        <v>0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CZ252" s="3">
        <v>0</v>
      </c>
      <c r="DA252" s="3"/>
      <c r="DB252" s="3">
        <v>0</v>
      </c>
      <c r="DC252" s="3">
        <v>0</v>
      </c>
      <c r="DD252" s="3">
        <v>0</v>
      </c>
      <c r="DE252" s="3">
        <v>0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 s="3">
        <v>0</v>
      </c>
      <c r="DW252" s="3">
        <v>0</v>
      </c>
      <c r="DX252" s="3">
        <v>0</v>
      </c>
      <c r="DY252" s="3">
        <v>0</v>
      </c>
      <c r="DZ252" s="3">
        <v>0</v>
      </c>
      <c r="EA252" s="3">
        <v>0</v>
      </c>
      <c r="EB252" s="3">
        <v>0</v>
      </c>
      <c r="EC252" s="3">
        <v>0</v>
      </c>
      <c r="ED252" s="3">
        <v>0</v>
      </c>
      <c r="EE252" s="3">
        <v>0</v>
      </c>
      <c r="EF252" s="3">
        <v>0</v>
      </c>
    </row>
    <row r="253" spans="1:136" ht="12.75" customHeight="1">
      <c r="A253" s="2" t="s">
        <v>633</v>
      </c>
      <c r="B253" s="2" t="s">
        <v>634</v>
      </c>
      <c r="C253" s="2" t="s">
        <v>468</v>
      </c>
      <c r="D253" s="2" t="s">
        <v>143</v>
      </c>
      <c r="E253" s="3">
        <v>7848781.5499999998</v>
      </c>
      <c r="F253" s="3">
        <v>59178.51</v>
      </c>
      <c r="G253" s="3">
        <v>44832.07</v>
      </c>
      <c r="H253" s="3">
        <v>46123.21</v>
      </c>
      <c r="I253" s="3">
        <v>44635.35</v>
      </c>
      <c r="J253" s="3">
        <v>46123.199999999997</v>
      </c>
      <c r="K253" s="3">
        <v>44635.35</v>
      </c>
      <c r="L253" s="3">
        <v>46123.199999999997</v>
      </c>
      <c r="M253" s="3">
        <v>-2702638.68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8472854.4600000009</v>
      </c>
      <c r="AG253" s="3">
        <v>13055.3</v>
      </c>
      <c r="AH253" s="3">
        <v>-998487.49</v>
      </c>
      <c r="AI253" s="3">
        <v>13055.29</v>
      </c>
      <c r="AJ253" s="3">
        <v>12634.16</v>
      </c>
      <c r="AK253" s="3">
        <v>13055.29</v>
      </c>
      <c r="AL253" s="3">
        <v>24391.34</v>
      </c>
      <c r="AM253" s="3">
        <v>34494.839999999997</v>
      </c>
      <c r="AN253" s="3">
        <v>34494.85</v>
      </c>
      <c r="AO253" s="3">
        <v>54585.32</v>
      </c>
      <c r="AP253" s="3">
        <v>58681.3</v>
      </c>
      <c r="AQ253" s="3">
        <v>56788.36</v>
      </c>
      <c r="AR253" s="3">
        <v>59178.53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3">
        <v>0</v>
      </c>
      <c r="CS253" s="3">
        <v>0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CZ253" s="3">
        <v>0</v>
      </c>
      <c r="DA253" s="3"/>
      <c r="DB253" s="3">
        <v>0</v>
      </c>
      <c r="DC253" s="3">
        <v>0</v>
      </c>
      <c r="DD253" s="3">
        <v>0</v>
      </c>
      <c r="DE253" s="3">
        <v>0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P253" s="3">
        <v>0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 s="3">
        <v>0</v>
      </c>
      <c r="DW253" s="3">
        <v>0</v>
      </c>
      <c r="DX253" s="3">
        <v>0</v>
      </c>
      <c r="DY253" s="3">
        <v>0</v>
      </c>
      <c r="DZ253" s="3">
        <v>0</v>
      </c>
      <c r="EA253" s="3">
        <v>0</v>
      </c>
      <c r="EB253" s="3">
        <v>0</v>
      </c>
      <c r="EC253" s="3">
        <v>0</v>
      </c>
      <c r="ED253" s="3">
        <v>0</v>
      </c>
      <c r="EE253" s="3">
        <v>0</v>
      </c>
      <c r="EF253" s="3">
        <v>0</v>
      </c>
    </row>
    <row r="254" spans="1:136" ht="12.75" customHeight="1">
      <c r="A254" s="2" t="s">
        <v>635</v>
      </c>
      <c r="B254" s="2" t="s">
        <v>636</v>
      </c>
      <c r="C254" s="2" t="s">
        <v>468</v>
      </c>
      <c r="D254" s="2" t="s">
        <v>143</v>
      </c>
      <c r="E254" s="3">
        <v>423610.98</v>
      </c>
      <c r="F254" s="3">
        <v>9536.23</v>
      </c>
      <c r="G254" s="3">
        <v>8921</v>
      </c>
      <c r="H254" s="3">
        <v>9536.23</v>
      </c>
      <c r="I254" s="3">
        <v>9228.6</v>
      </c>
      <c r="J254" s="3">
        <v>9536.23</v>
      </c>
      <c r="K254" s="3">
        <v>9228.6</v>
      </c>
      <c r="L254" s="3">
        <v>9536.23</v>
      </c>
      <c r="M254" s="3">
        <v>9536.23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325954.48</v>
      </c>
      <c r="AG254" s="3">
        <v>8178.83</v>
      </c>
      <c r="AH254" s="3">
        <v>7387.33</v>
      </c>
      <c r="AI254" s="3">
        <v>8178.83</v>
      </c>
      <c r="AJ254" s="3">
        <v>7914.99</v>
      </c>
      <c r="AK254" s="3">
        <v>8178.83</v>
      </c>
      <c r="AL254" s="3">
        <v>7914.99</v>
      </c>
      <c r="AM254" s="3">
        <v>8178.83</v>
      </c>
      <c r="AN254" s="3">
        <v>8178.83</v>
      </c>
      <c r="AO254" s="3">
        <v>7914.99</v>
      </c>
      <c r="AP254" s="3">
        <v>8178.83</v>
      </c>
      <c r="AQ254" s="3">
        <v>7914.99</v>
      </c>
      <c r="AR254" s="3">
        <v>9536.23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  <c r="CQ254" s="3">
        <v>0</v>
      </c>
      <c r="CR254" s="3">
        <v>0</v>
      </c>
      <c r="CS254" s="3">
        <v>0</v>
      </c>
      <c r="CT254" s="3">
        <v>0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CZ254" s="3">
        <v>0</v>
      </c>
      <c r="DA254" s="3"/>
      <c r="DB254" s="3">
        <v>0</v>
      </c>
      <c r="DC254" s="3">
        <v>0</v>
      </c>
      <c r="DD254" s="3">
        <v>0</v>
      </c>
      <c r="DE254" s="3">
        <v>0</v>
      </c>
      <c r="DF254" s="3">
        <v>0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0</v>
      </c>
      <c r="DW254" s="3">
        <v>0</v>
      </c>
      <c r="DX254" s="3">
        <v>0</v>
      </c>
      <c r="DY254" s="3">
        <v>0</v>
      </c>
      <c r="DZ254" s="3">
        <v>0</v>
      </c>
      <c r="EA254" s="3">
        <v>0</v>
      </c>
      <c r="EB254" s="3">
        <v>0</v>
      </c>
      <c r="EC254" s="3">
        <v>0</v>
      </c>
      <c r="ED254" s="3">
        <v>0</v>
      </c>
      <c r="EE254" s="3">
        <v>0</v>
      </c>
      <c r="EF254" s="3">
        <v>0</v>
      </c>
    </row>
    <row r="255" spans="1:136" ht="12.75" customHeight="1">
      <c r="A255" s="2" t="s">
        <v>637</v>
      </c>
      <c r="B255" s="2" t="s">
        <v>560</v>
      </c>
      <c r="C255" s="2" t="s">
        <v>468</v>
      </c>
      <c r="D255" s="2" t="s">
        <v>138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3">
        <v>0</v>
      </c>
      <c r="BX255" s="3">
        <v>0</v>
      </c>
      <c r="BY255" s="3">
        <v>0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0</v>
      </c>
      <c r="CN255" s="3">
        <v>0</v>
      </c>
      <c r="CO255" s="3">
        <v>0</v>
      </c>
      <c r="CP255" s="3">
        <v>0</v>
      </c>
      <c r="CQ255" s="3">
        <v>0</v>
      </c>
      <c r="CR255" s="3">
        <v>0</v>
      </c>
      <c r="CS255" s="3">
        <v>0</v>
      </c>
      <c r="CT255" s="3">
        <v>0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CZ255" s="3">
        <v>0</v>
      </c>
      <c r="DA255" s="3"/>
      <c r="DB255" s="3">
        <v>0</v>
      </c>
      <c r="DC255" s="3">
        <v>0</v>
      </c>
      <c r="DD255" s="3">
        <v>0</v>
      </c>
      <c r="DE255" s="3">
        <v>0</v>
      </c>
      <c r="DF255" s="3">
        <v>0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P255" s="3">
        <v>0</v>
      </c>
      <c r="DQ255" s="3">
        <v>0</v>
      </c>
      <c r="DR255" s="3">
        <v>0</v>
      </c>
      <c r="DS255" s="3">
        <v>0</v>
      </c>
      <c r="DT255" s="3">
        <v>0</v>
      </c>
      <c r="DU255" s="3">
        <v>0</v>
      </c>
      <c r="DV255" s="3">
        <v>0</v>
      </c>
      <c r="DW255" s="3">
        <v>0</v>
      </c>
      <c r="DX255" s="3">
        <v>0</v>
      </c>
      <c r="DY255" s="3">
        <v>0</v>
      </c>
      <c r="DZ255" s="3">
        <v>0</v>
      </c>
      <c r="EA255" s="3">
        <v>0</v>
      </c>
      <c r="EB255" s="3">
        <v>0</v>
      </c>
      <c r="EC255" s="3">
        <v>0</v>
      </c>
      <c r="ED255" s="3">
        <v>0</v>
      </c>
      <c r="EE255" s="3">
        <v>0</v>
      </c>
      <c r="EF255" s="3">
        <v>0</v>
      </c>
    </row>
    <row r="256" spans="1:136" ht="12.75" customHeight="1">
      <c r="A256" s="2" t="s">
        <v>638</v>
      </c>
      <c r="B256" s="2" t="s">
        <v>639</v>
      </c>
      <c r="C256" s="2" t="s">
        <v>468</v>
      </c>
      <c r="D256" s="2" t="s">
        <v>143</v>
      </c>
      <c r="E256" s="3">
        <v>2493637.63</v>
      </c>
      <c r="F256" s="3">
        <v>10863.04</v>
      </c>
      <c r="G256" s="3">
        <v>10162.200000000001</v>
      </c>
      <c r="H256" s="3">
        <v>10863.05</v>
      </c>
      <c r="I256" s="3">
        <v>10512.62</v>
      </c>
      <c r="J256" s="3">
        <v>11546.37</v>
      </c>
      <c r="K256" s="3">
        <v>12562.56</v>
      </c>
      <c r="L256" s="3">
        <v>12981.33</v>
      </c>
      <c r="M256" s="3">
        <v>12981.32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2355767.2000000002</v>
      </c>
      <c r="AG256" s="3">
        <v>11966.51</v>
      </c>
      <c r="AH256" s="3">
        <v>10808.46</v>
      </c>
      <c r="AI256" s="3">
        <v>11966.51</v>
      </c>
      <c r="AJ256" s="3">
        <v>11580.5</v>
      </c>
      <c r="AK256" s="3">
        <v>11966.53</v>
      </c>
      <c r="AL256" s="3">
        <v>11580.5</v>
      </c>
      <c r="AM256" s="3">
        <v>11966.51</v>
      </c>
      <c r="AN256" s="3">
        <v>11966.51</v>
      </c>
      <c r="AO256" s="3">
        <v>11580.5</v>
      </c>
      <c r="AP256" s="3">
        <v>11112.22</v>
      </c>
      <c r="AQ256" s="3">
        <v>10512.62</v>
      </c>
      <c r="AR256" s="3">
        <v>10863.06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3">
        <v>0</v>
      </c>
      <c r="CN256" s="3">
        <v>0</v>
      </c>
      <c r="CO256" s="3">
        <v>0</v>
      </c>
      <c r="CP256" s="3">
        <v>0</v>
      </c>
      <c r="CQ256" s="3">
        <v>0</v>
      </c>
      <c r="CR256" s="3">
        <v>0</v>
      </c>
      <c r="CS256" s="3">
        <v>0</v>
      </c>
      <c r="CT256" s="3">
        <v>0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CZ256" s="3">
        <v>0</v>
      </c>
      <c r="DA256" s="3"/>
      <c r="DB256" s="3">
        <v>0</v>
      </c>
      <c r="DC256" s="3">
        <v>0</v>
      </c>
      <c r="DD256" s="3">
        <v>0</v>
      </c>
      <c r="DE256" s="3">
        <v>0</v>
      </c>
      <c r="DF256" s="3">
        <v>0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s="3">
        <v>0</v>
      </c>
      <c r="DT256" s="3">
        <v>0</v>
      </c>
      <c r="DU256" s="3">
        <v>0</v>
      </c>
      <c r="DV256" s="3">
        <v>0</v>
      </c>
      <c r="DW256" s="3">
        <v>0</v>
      </c>
      <c r="DX256" s="3">
        <v>0</v>
      </c>
      <c r="DY256" s="3">
        <v>0</v>
      </c>
      <c r="DZ256" s="3">
        <v>0</v>
      </c>
      <c r="EA256" s="3">
        <v>0</v>
      </c>
      <c r="EB256" s="3">
        <v>0</v>
      </c>
      <c r="EC256" s="3">
        <v>0</v>
      </c>
      <c r="ED256" s="3">
        <v>0</v>
      </c>
      <c r="EE256" s="3">
        <v>0</v>
      </c>
      <c r="EF256" s="3">
        <v>0</v>
      </c>
    </row>
    <row r="257" spans="1:136" ht="12.75" customHeight="1">
      <c r="A257" s="2" t="s">
        <v>640</v>
      </c>
      <c r="B257" s="2" t="s">
        <v>641</v>
      </c>
      <c r="C257" s="2" t="s">
        <v>468</v>
      </c>
      <c r="D257" s="2" t="s">
        <v>138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>
        <v>0</v>
      </c>
      <c r="CN257" s="3">
        <v>0</v>
      </c>
      <c r="CO257" s="3">
        <v>0</v>
      </c>
      <c r="CP257" s="3">
        <v>0</v>
      </c>
      <c r="CQ257" s="3">
        <v>0</v>
      </c>
      <c r="CR257" s="3">
        <v>0</v>
      </c>
      <c r="CS257" s="3">
        <v>0</v>
      </c>
      <c r="CT257" s="3">
        <v>0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A257" s="3"/>
      <c r="DB257" s="3">
        <v>0</v>
      </c>
      <c r="DC257" s="3">
        <v>0</v>
      </c>
      <c r="DD257" s="3">
        <v>0</v>
      </c>
      <c r="DE257" s="3">
        <v>0</v>
      </c>
      <c r="DF257" s="3">
        <v>0</v>
      </c>
      <c r="DG257" s="3">
        <v>0</v>
      </c>
      <c r="DH257" s="3">
        <v>0</v>
      </c>
      <c r="DI257" s="3">
        <v>0</v>
      </c>
      <c r="DJ257" s="3">
        <v>0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0</v>
      </c>
      <c r="DV257" s="3">
        <v>0</v>
      </c>
      <c r="DW257" s="3">
        <v>0</v>
      </c>
      <c r="DX257" s="3">
        <v>0</v>
      </c>
      <c r="DY257" s="3">
        <v>0</v>
      </c>
      <c r="DZ257" s="3">
        <v>0</v>
      </c>
      <c r="EA257" s="3">
        <v>0</v>
      </c>
      <c r="EB257" s="3">
        <v>0</v>
      </c>
      <c r="EC257" s="3">
        <v>0</v>
      </c>
      <c r="ED257" s="3">
        <v>0</v>
      </c>
      <c r="EE257" s="3">
        <v>0</v>
      </c>
      <c r="EF257" s="3">
        <v>0</v>
      </c>
    </row>
    <row r="258" spans="1:136" ht="12.75" customHeight="1">
      <c r="A258" s="2" t="s">
        <v>642</v>
      </c>
      <c r="B258" s="2" t="s">
        <v>641</v>
      </c>
      <c r="C258" s="2" t="s">
        <v>468</v>
      </c>
      <c r="D258" s="2" t="s">
        <v>143</v>
      </c>
      <c r="E258" s="3">
        <v>2360467.63</v>
      </c>
      <c r="F258" s="3">
        <v>20052.32</v>
      </c>
      <c r="G258" s="3">
        <v>18286.5</v>
      </c>
      <c r="H258" s="3">
        <v>16494.68</v>
      </c>
      <c r="I258" s="3">
        <v>599.29</v>
      </c>
      <c r="J258" s="3">
        <v>619.28</v>
      </c>
      <c r="K258" s="3">
        <v>599.29</v>
      </c>
      <c r="L258" s="3">
        <v>619.28</v>
      </c>
      <c r="M258" s="3">
        <v>619.28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1964367.78</v>
      </c>
      <c r="AG258" s="3">
        <v>36396.199999999997</v>
      </c>
      <c r="AH258" s="3">
        <v>32874.019999999997</v>
      </c>
      <c r="AI258" s="3">
        <v>36396.26</v>
      </c>
      <c r="AJ258" s="3">
        <v>35222.160000000003</v>
      </c>
      <c r="AK258" s="3">
        <v>36396.19</v>
      </c>
      <c r="AL258" s="3">
        <v>35222.160000000003</v>
      </c>
      <c r="AM258" s="3">
        <v>36396.28</v>
      </c>
      <c r="AN258" s="3">
        <v>36380.01</v>
      </c>
      <c r="AO258" s="3">
        <v>34735.879999999997</v>
      </c>
      <c r="AP258" s="3">
        <v>36333.25</v>
      </c>
      <c r="AQ258" s="3">
        <v>19547.91</v>
      </c>
      <c r="AR258" s="3">
        <v>20199.53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0</v>
      </c>
      <c r="CS258" s="3">
        <v>0</v>
      </c>
      <c r="CT258" s="3">
        <v>0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CZ258" s="3">
        <v>0</v>
      </c>
      <c r="DA258" s="3"/>
      <c r="DB258" s="3">
        <v>0</v>
      </c>
      <c r="DC258" s="3">
        <v>0</v>
      </c>
      <c r="DD258" s="3">
        <v>0</v>
      </c>
      <c r="DE258" s="3">
        <v>0</v>
      </c>
      <c r="DF258" s="3">
        <v>0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 s="3">
        <v>0</v>
      </c>
      <c r="DW258" s="3">
        <v>0</v>
      </c>
      <c r="DX258" s="3">
        <v>0</v>
      </c>
      <c r="DY258" s="3">
        <v>0</v>
      </c>
      <c r="DZ258" s="3">
        <v>0</v>
      </c>
      <c r="EA258" s="3">
        <v>0</v>
      </c>
      <c r="EB258" s="3">
        <v>0</v>
      </c>
      <c r="EC258" s="3">
        <v>0</v>
      </c>
      <c r="ED258" s="3">
        <v>0</v>
      </c>
      <c r="EE258" s="3">
        <v>0</v>
      </c>
      <c r="EF258" s="3">
        <v>0</v>
      </c>
    </row>
    <row r="259" spans="1:136" ht="12.75" customHeight="1">
      <c r="A259" s="2" t="s">
        <v>643</v>
      </c>
      <c r="B259" s="2" t="s">
        <v>567</v>
      </c>
      <c r="C259" s="2" t="s">
        <v>468</v>
      </c>
      <c r="D259" s="2" t="s">
        <v>138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0</v>
      </c>
      <c r="CN259" s="3">
        <v>0</v>
      </c>
      <c r="CO259" s="3">
        <v>0</v>
      </c>
      <c r="CP259" s="3">
        <v>0</v>
      </c>
      <c r="CQ259" s="3">
        <v>0</v>
      </c>
      <c r="CR259" s="3">
        <v>0</v>
      </c>
      <c r="CS259" s="3">
        <v>0</v>
      </c>
      <c r="CT259" s="3">
        <v>0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CZ259" s="3">
        <v>0</v>
      </c>
      <c r="DA259" s="3"/>
      <c r="DB259" s="3">
        <v>0</v>
      </c>
      <c r="DC259" s="3">
        <v>0</v>
      </c>
      <c r="DD259" s="3">
        <v>0</v>
      </c>
      <c r="DE259" s="3">
        <v>0</v>
      </c>
      <c r="DF259" s="3">
        <v>0</v>
      </c>
      <c r="DG259" s="3">
        <v>0</v>
      </c>
      <c r="DH259" s="3">
        <v>0</v>
      </c>
      <c r="DI259" s="3">
        <v>0</v>
      </c>
      <c r="DJ259" s="3">
        <v>0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P259" s="3">
        <v>0</v>
      </c>
      <c r="DQ259" s="3">
        <v>0</v>
      </c>
      <c r="DR259" s="3">
        <v>0</v>
      </c>
      <c r="DS259" s="3">
        <v>0</v>
      </c>
      <c r="DT259" s="3">
        <v>0</v>
      </c>
      <c r="DU259" s="3">
        <v>0</v>
      </c>
      <c r="DV259" s="3">
        <v>0</v>
      </c>
      <c r="DW259" s="3">
        <v>0</v>
      </c>
      <c r="DX259" s="3">
        <v>0</v>
      </c>
      <c r="DY259" s="3">
        <v>0</v>
      </c>
      <c r="DZ259" s="3">
        <v>0</v>
      </c>
      <c r="EA259" s="3">
        <v>0</v>
      </c>
      <c r="EB259" s="3">
        <v>0</v>
      </c>
      <c r="EC259" s="3">
        <v>0</v>
      </c>
      <c r="ED259" s="3">
        <v>0</v>
      </c>
      <c r="EE259" s="3">
        <v>0</v>
      </c>
      <c r="EF259" s="3">
        <v>0</v>
      </c>
    </row>
    <row r="260" spans="1:136" ht="12.75" customHeight="1">
      <c r="A260" s="2" t="s">
        <v>644</v>
      </c>
      <c r="B260" s="2" t="s">
        <v>641</v>
      </c>
      <c r="C260" s="2" t="s">
        <v>468</v>
      </c>
      <c r="D260" s="2" t="s">
        <v>143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0</v>
      </c>
      <c r="CT260" s="3">
        <v>0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CZ260" s="3">
        <v>0</v>
      </c>
      <c r="DA260" s="3"/>
      <c r="DB260" s="3">
        <v>0</v>
      </c>
      <c r="DC260" s="3">
        <v>0</v>
      </c>
      <c r="DD260" s="3">
        <v>0</v>
      </c>
      <c r="DE260" s="3">
        <v>0</v>
      </c>
      <c r="DF260" s="3">
        <v>0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0</v>
      </c>
      <c r="DX260" s="3">
        <v>0</v>
      </c>
      <c r="DY260" s="3">
        <v>0</v>
      </c>
      <c r="DZ260" s="3">
        <v>0</v>
      </c>
      <c r="EA260" s="3">
        <v>0</v>
      </c>
      <c r="EB260" s="3">
        <v>0</v>
      </c>
      <c r="EC260" s="3">
        <v>0</v>
      </c>
      <c r="ED260" s="3">
        <v>0</v>
      </c>
      <c r="EE260" s="3">
        <v>0</v>
      </c>
      <c r="EF260" s="3">
        <v>0</v>
      </c>
    </row>
    <row r="261" spans="1:136" ht="12.75" customHeight="1">
      <c r="A261" s="2" t="s">
        <v>645</v>
      </c>
      <c r="B261" s="2" t="s">
        <v>646</v>
      </c>
      <c r="C261" s="2" t="s">
        <v>137</v>
      </c>
      <c r="D261" s="2" t="s">
        <v>138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0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  <c r="CM261" s="3">
        <v>0</v>
      </c>
      <c r="CN261" s="3">
        <v>0</v>
      </c>
      <c r="CO261" s="3">
        <v>0</v>
      </c>
      <c r="CP261" s="3">
        <v>0</v>
      </c>
      <c r="CQ261" s="3">
        <v>0</v>
      </c>
      <c r="CR261" s="3">
        <v>0</v>
      </c>
      <c r="CS261" s="3">
        <v>0</v>
      </c>
      <c r="CT261" s="3">
        <v>0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CZ261" s="3">
        <v>0</v>
      </c>
      <c r="DA261" s="3"/>
      <c r="DB261" s="3">
        <v>0</v>
      </c>
      <c r="DC261" s="3">
        <v>0</v>
      </c>
      <c r="DD261" s="3">
        <v>0</v>
      </c>
      <c r="DE261" s="3">
        <v>0</v>
      </c>
      <c r="DF261" s="3">
        <v>0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P261" s="3">
        <v>0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 s="3">
        <v>0</v>
      </c>
      <c r="DW261" s="3">
        <v>0</v>
      </c>
      <c r="DX261" s="3">
        <v>0</v>
      </c>
      <c r="DY261" s="3">
        <v>0</v>
      </c>
      <c r="DZ261" s="3">
        <v>0</v>
      </c>
      <c r="EA261" s="3">
        <v>0</v>
      </c>
      <c r="EB261" s="3">
        <v>0</v>
      </c>
      <c r="EC261" s="3">
        <v>0</v>
      </c>
      <c r="ED261" s="3">
        <v>0</v>
      </c>
      <c r="EE261" s="3">
        <v>0</v>
      </c>
      <c r="EF261" s="3">
        <v>0</v>
      </c>
    </row>
    <row r="262" spans="1:136" ht="12.75" customHeight="1">
      <c r="A262" s="2" t="s">
        <v>647</v>
      </c>
      <c r="B262" s="2" t="s">
        <v>648</v>
      </c>
      <c r="C262" s="2" t="s">
        <v>137</v>
      </c>
      <c r="D262" s="2" t="s">
        <v>143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3">
        <v>0</v>
      </c>
      <c r="BX262" s="3">
        <v>0</v>
      </c>
      <c r="BY262" s="3">
        <v>0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0</v>
      </c>
      <c r="CL262" s="3">
        <v>0</v>
      </c>
      <c r="CM262" s="3">
        <v>0</v>
      </c>
      <c r="CN262" s="3">
        <v>0</v>
      </c>
      <c r="CO262" s="3">
        <v>0</v>
      </c>
      <c r="CP262" s="3">
        <v>0</v>
      </c>
      <c r="CQ262" s="3">
        <v>0</v>
      </c>
      <c r="CR262" s="3">
        <v>0</v>
      </c>
      <c r="CS262" s="3">
        <v>0</v>
      </c>
      <c r="CT262" s="3">
        <v>0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/>
      <c r="DB262" s="3">
        <v>0</v>
      </c>
      <c r="DC262" s="3">
        <v>0</v>
      </c>
      <c r="DD262" s="3">
        <v>0</v>
      </c>
      <c r="DE262" s="3">
        <v>0</v>
      </c>
      <c r="DF262" s="3">
        <v>0</v>
      </c>
      <c r="DG262" s="3">
        <v>0</v>
      </c>
      <c r="DH262" s="3">
        <v>0</v>
      </c>
      <c r="DI262" s="3">
        <v>0</v>
      </c>
      <c r="DJ262" s="3">
        <v>0</v>
      </c>
      <c r="DK262" s="3">
        <v>0</v>
      </c>
      <c r="DL262" s="3">
        <v>0</v>
      </c>
      <c r="DM262" s="3">
        <v>0</v>
      </c>
      <c r="DN262" s="3">
        <v>0</v>
      </c>
      <c r="DO262" s="3">
        <v>0</v>
      </c>
      <c r="DP262" s="3">
        <v>0</v>
      </c>
      <c r="DQ262" s="3">
        <v>0</v>
      </c>
      <c r="DR262" s="3">
        <v>0</v>
      </c>
      <c r="DS262" s="3">
        <v>0</v>
      </c>
      <c r="DT262" s="3">
        <v>0</v>
      </c>
      <c r="DU262" s="3">
        <v>0</v>
      </c>
      <c r="DV262" s="3">
        <v>0</v>
      </c>
      <c r="DW262" s="3">
        <v>0</v>
      </c>
      <c r="DX262" s="3">
        <v>0</v>
      </c>
      <c r="DY262" s="3">
        <v>0</v>
      </c>
      <c r="DZ262" s="3">
        <v>0</v>
      </c>
      <c r="EA262" s="3">
        <v>0</v>
      </c>
      <c r="EB262" s="3">
        <v>0</v>
      </c>
      <c r="EC262" s="3">
        <v>0</v>
      </c>
      <c r="ED262" s="3">
        <v>0</v>
      </c>
      <c r="EE262" s="3">
        <v>0</v>
      </c>
      <c r="EF262" s="3">
        <v>0</v>
      </c>
    </row>
    <row r="263" spans="1:136" ht="12.75" customHeight="1">
      <c r="A263" s="2" t="s">
        <v>649</v>
      </c>
      <c r="B263" s="2" t="s">
        <v>650</v>
      </c>
      <c r="C263" s="2" t="s">
        <v>137</v>
      </c>
      <c r="D263" s="2" t="s">
        <v>143</v>
      </c>
      <c r="E263" s="3">
        <v>3500000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3500000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0</v>
      </c>
      <c r="CQ263" s="3">
        <v>0</v>
      </c>
      <c r="CR263" s="3">
        <v>0</v>
      </c>
      <c r="CS263" s="3">
        <v>0</v>
      </c>
      <c r="CT263" s="3">
        <v>0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CZ263" s="3">
        <v>0</v>
      </c>
      <c r="DA263" s="3"/>
      <c r="DB263" s="3">
        <v>0</v>
      </c>
      <c r="DC263" s="3">
        <v>0</v>
      </c>
      <c r="DD263" s="3">
        <v>0</v>
      </c>
      <c r="DE263" s="3">
        <v>0</v>
      </c>
      <c r="DF263" s="3">
        <v>0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P263" s="3">
        <v>0</v>
      </c>
      <c r="DQ263" s="3">
        <v>0</v>
      </c>
      <c r="DR263" s="3">
        <v>0</v>
      </c>
      <c r="DS263" s="3">
        <v>0</v>
      </c>
      <c r="DT263" s="3">
        <v>0</v>
      </c>
      <c r="DU263" s="3">
        <v>0</v>
      </c>
      <c r="DV263" s="3">
        <v>0</v>
      </c>
      <c r="DW263" s="3">
        <v>0</v>
      </c>
      <c r="DX263" s="3">
        <v>0</v>
      </c>
      <c r="DY263" s="3">
        <v>0</v>
      </c>
      <c r="DZ263" s="3">
        <v>0</v>
      </c>
      <c r="EA263" s="3">
        <v>0</v>
      </c>
      <c r="EB263" s="3">
        <v>0</v>
      </c>
      <c r="EC263" s="3">
        <v>0</v>
      </c>
      <c r="ED263" s="3">
        <v>0</v>
      </c>
      <c r="EE263" s="3">
        <v>0</v>
      </c>
      <c r="EF263" s="3">
        <v>0</v>
      </c>
    </row>
    <row r="264" spans="1:136" ht="12.75" customHeight="1">
      <c r="A264" s="2" t="s">
        <v>651</v>
      </c>
      <c r="B264" s="2" t="s">
        <v>652</v>
      </c>
      <c r="C264" s="2" t="s">
        <v>137</v>
      </c>
      <c r="D264" s="2" t="s">
        <v>143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0</v>
      </c>
      <c r="CR264" s="3">
        <v>0</v>
      </c>
      <c r="CS264" s="3">
        <v>0</v>
      </c>
      <c r="CT264" s="3">
        <v>0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CZ264" s="3">
        <v>0</v>
      </c>
      <c r="DA264" s="3"/>
      <c r="DB264" s="3">
        <v>0</v>
      </c>
      <c r="DC264" s="3">
        <v>0</v>
      </c>
      <c r="DD264" s="3">
        <v>0</v>
      </c>
      <c r="DE264" s="3">
        <v>0</v>
      </c>
      <c r="DF264" s="3">
        <v>0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0</v>
      </c>
      <c r="DW264" s="3">
        <v>0</v>
      </c>
      <c r="DX264" s="3">
        <v>0</v>
      </c>
      <c r="DY264" s="3">
        <v>0</v>
      </c>
      <c r="DZ264" s="3">
        <v>0</v>
      </c>
      <c r="EA264" s="3">
        <v>0</v>
      </c>
      <c r="EB264" s="3">
        <v>0</v>
      </c>
      <c r="EC264" s="3">
        <v>0</v>
      </c>
      <c r="ED264" s="3">
        <v>0</v>
      </c>
      <c r="EE264" s="3">
        <v>0</v>
      </c>
      <c r="EF264" s="3">
        <v>0</v>
      </c>
    </row>
    <row r="265" spans="1:136" ht="12.75" customHeight="1">
      <c r="A265" s="2" t="s">
        <v>653</v>
      </c>
      <c r="B265" s="2" t="s">
        <v>654</v>
      </c>
      <c r="C265" s="2" t="s">
        <v>137</v>
      </c>
      <c r="D265" s="2" t="s">
        <v>143</v>
      </c>
      <c r="E265" s="3">
        <v>20000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20000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  <c r="CQ265" s="3">
        <v>0</v>
      </c>
      <c r="CR265" s="3">
        <v>0</v>
      </c>
      <c r="CS265" s="3">
        <v>0</v>
      </c>
      <c r="CT265" s="3">
        <v>0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CZ265" s="3">
        <v>0</v>
      </c>
      <c r="DA265" s="3"/>
      <c r="DB265" s="3">
        <v>0</v>
      </c>
      <c r="DC265" s="3">
        <v>0</v>
      </c>
      <c r="DD265" s="3">
        <v>0</v>
      </c>
      <c r="DE265" s="3">
        <v>0</v>
      </c>
      <c r="DF265" s="3">
        <v>0</v>
      </c>
      <c r="DG265" s="3">
        <v>0</v>
      </c>
      <c r="DH265" s="3">
        <v>0</v>
      </c>
      <c r="DI265" s="3">
        <v>0</v>
      </c>
      <c r="DJ265" s="3">
        <v>0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P265" s="3">
        <v>0</v>
      </c>
      <c r="DQ265" s="3">
        <v>0</v>
      </c>
      <c r="DR265" s="3">
        <v>0</v>
      </c>
      <c r="DS265" s="3">
        <v>0</v>
      </c>
      <c r="DT265" s="3">
        <v>0</v>
      </c>
      <c r="DU265" s="3">
        <v>0</v>
      </c>
      <c r="DV265" s="3">
        <v>0</v>
      </c>
      <c r="DW265" s="3">
        <v>0</v>
      </c>
      <c r="DX265" s="3">
        <v>0</v>
      </c>
      <c r="DY265" s="3">
        <v>0</v>
      </c>
      <c r="DZ265" s="3">
        <v>0</v>
      </c>
      <c r="EA265" s="3">
        <v>0</v>
      </c>
      <c r="EB265" s="3">
        <v>0</v>
      </c>
      <c r="EC265" s="3">
        <v>0</v>
      </c>
      <c r="ED265" s="3">
        <v>0</v>
      </c>
      <c r="EE265" s="3">
        <v>0</v>
      </c>
      <c r="EF265" s="3">
        <v>0</v>
      </c>
    </row>
    <row r="266" spans="1:136" ht="12.75" customHeight="1">
      <c r="A266" s="2" t="s">
        <v>655</v>
      </c>
      <c r="B266" s="2" t="s">
        <v>656</v>
      </c>
      <c r="C266" s="2" t="s">
        <v>468</v>
      </c>
      <c r="D266" s="2" t="s">
        <v>138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  <c r="CQ266" s="3">
        <v>0</v>
      </c>
      <c r="CR266" s="3">
        <v>0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CZ266" s="3">
        <v>0</v>
      </c>
      <c r="DA266" s="3"/>
      <c r="DB266" s="3">
        <v>0</v>
      </c>
      <c r="DC266" s="3">
        <v>0</v>
      </c>
      <c r="DD266" s="3">
        <v>0</v>
      </c>
      <c r="DE266" s="3">
        <v>0</v>
      </c>
      <c r="DF266" s="3">
        <v>0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 s="3">
        <v>0</v>
      </c>
      <c r="DW266" s="3">
        <v>0</v>
      </c>
      <c r="DX266" s="3">
        <v>0</v>
      </c>
      <c r="DY266" s="3">
        <v>0</v>
      </c>
      <c r="DZ266" s="3">
        <v>0</v>
      </c>
      <c r="EA266" s="3">
        <v>0</v>
      </c>
      <c r="EB266" s="3">
        <v>0</v>
      </c>
      <c r="EC266" s="3">
        <v>0</v>
      </c>
      <c r="ED266" s="3">
        <v>0</v>
      </c>
      <c r="EE266" s="3">
        <v>0</v>
      </c>
      <c r="EF266" s="3">
        <v>0</v>
      </c>
    </row>
    <row r="267" spans="1:136" ht="12.75" customHeight="1">
      <c r="A267" s="2" t="s">
        <v>657</v>
      </c>
      <c r="B267" s="2" t="s">
        <v>658</v>
      </c>
      <c r="C267" s="2" t="s">
        <v>468</v>
      </c>
      <c r="D267" s="2" t="s">
        <v>143</v>
      </c>
      <c r="E267" s="3">
        <v>43178950.090000004</v>
      </c>
      <c r="F267" s="3">
        <v>464570.09</v>
      </c>
      <c r="G267" s="3">
        <v>-1687399.99</v>
      </c>
      <c r="H267" s="3">
        <v>813000</v>
      </c>
      <c r="I267" s="3">
        <v>-515200</v>
      </c>
      <c r="J267" s="3">
        <v>-290600</v>
      </c>
      <c r="K267" s="3">
        <v>-144000</v>
      </c>
      <c r="L267" s="3">
        <v>-397400</v>
      </c>
      <c r="M267" s="3">
        <v>-265400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43584920.18</v>
      </c>
      <c r="AG267" s="3">
        <v>-35000</v>
      </c>
      <c r="AH267" s="3">
        <v>0</v>
      </c>
      <c r="AI267" s="3">
        <v>0</v>
      </c>
      <c r="AJ267" s="3">
        <v>901600</v>
      </c>
      <c r="AK267" s="3">
        <v>-35000</v>
      </c>
      <c r="AL267" s="3">
        <v>-965000</v>
      </c>
      <c r="AM267" s="3">
        <v>0</v>
      </c>
      <c r="AN267" s="3">
        <v>100429.91</v>
      </c>
      <c r="AO267" s="3">
        <v>0</v>
      </c>
      <c r="AP267" s="3">
        <v>0</v>
      </c>
      <c r="AQ267" s="3">
        <v>0</v>
      </c>
      <c r="AR267" s="3">
        <v>-373000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  <c r="CQ267" s="3">
        <v>0</v>
      </c>
      <c r="CR267" s="3">
        <v>0</v>
      </c>
      <c r="CS267" s="3">
        <v>0</v>
      </c>
      <c r="CT267" s="3">
        <v>0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CZ267" s="3">
        <v>0</v>
      </c>
      <c r="DA267" s="3"/>
      <c r="DB267" s="3">
        <v>0</v>
      </c>
      <c r="DC267" s="3">
        <v>0</v>
      </c>
      <c r="DD267" s="3">
        <v>0</v>
      </c>
      <c r="DE267" s="3">
        <v>0</v>
      </c>
      <c r="DF267" s="3">
        <v>0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P267" s="3">
        <v>0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 s="3">
        <v>0</v>
      </c>
      <c r="DW267" s="3">
        <v>0</v>
      </c>
      <c r="DX267" s="3">
        <v>0</v>
      </c>
      <c r="DY267" s="3">
        <v>0</v>
      </c>
      <c r="DZ267" s="3">
        <v>0</v>
      </c>
      <c r="EA267" s="3">
        <v>0</v>
      </c>
      <c r="EB267" s="3">
        <v>0</v>
      </c>
      <c r="EC267" s="3">
        <v>0</v>
      </c>
      <c r="ED267" s="3">
        <v>0</v>
      </c>
      <c r="EE267" s="3">
        <v>0</v>
      </c>
      <c r="EF267" s="3">
        <v>0</v>
      </c>
    </row>
    <row r="268" spans="1:136" ht="12.75" customHeight="1">
      <c r="A268" s="2" t="s">
        <v>659</v>
      </c>
      <c r="B268" s="2" t="s">
        <v>660</v>
      </c>
      <c r="C268" s="2" t="s">
        <v>468</v>
      </c>
      <c r="D268" s="2" t="s">
        <v>143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0</v>
      </c>
      <c r="CR268" s="3">
        <v>0</v>
      </c>
      <c r="CS268" s="3">
        <v>0</v>
      </c>
      <c r="CT268" s="3">
        <v>0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CZ268" s="3">
        <v>0</v>
      </c>
      <c r="DA268" s="3"/>
      <c r="DB268" s="3">
        <v>0</v>
      </c>
      <c r="DC268" s="3">
        <v>0</v>
      </c>
      <c r="DD268" s="3">
        <v>0</v>
      </c>
      <c r="DE268" s="3">
        <v>0</v>
      </c>
      <c r="DF268" s="3">
        <v>0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0</v>
      </c>
      <c r="DW268" s="3">
        <v>0</v>
      </c>
      <c r="DX268" s="3">
        <v>0</v>
      </c>
      <c r="DY268" s="3">
        <v>0</v>
      </c>
      <c r="DZ268" s="3">
        <v>0</v>
      </c>
      <c r="EA268" s="3">
        <v>0</v>
      </c>
      <c r="EB268" s="3">
        <v>0</v>
      </c>
      <c r="EC268" s="3">
        <v>0</v>
      </c>
      <c r="ED268" s="3">
        <v>0</v>
      </c>
      <c r="EE268" s="3">
        <v>0</v>
      </c>
      <c r="EF268" s="3">
        <v>0</v>
      </c>
    </row>
    <row r="269" spans="1:136" ht="12.75" customHeight="1">
      <c r="A269" s="2" t="s">
        <v>661</v>
      </c>
      <c r="B269" s="2" t="s">
        <v>662</v>
      </c>
      <c r="C269" s="2" t="s">
        <v>468</v>
      </c>
      <c r="D269" s="2" t="s">
        <v>138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0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3">
        <v>0</v>
      </c>
      <c r="CN269" s="3">
        <v>0</v>
      </c>
      <c r="CO269" s="3">
        <v>0</v>
      </c>
      <c r="CP269" s="3">
        <v>0</v>
      </c>
      <c r="CQ269" s="3">
        <v>0</v>
      </c>
      <c r="CR269" s="3">
        <v>0</v>
      </c>
      <c r="CS269" s="3">
        <v>0</v>
      </c>
      <c r="CT269" s="3">
        <v>0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CZ269" s="3">
        <v>0</v>
      </c>
      <c r="DA269" s="3"/>
      <c r="DB269" s="3">
        <v>0</v>
      </c>
      <c r="DC269" s="3">
        <v>0</v>
      </c>
      <c r="DD269" s="3">
        <v>0</v>
      </c>
      <c r="DE269" s="3">
        <v>0</v>
      </c>
      <c r="DF269" s="3">
        <v>0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P269" s="3">
        <v>0</v>
      </c>
      <c r="DQ269" s="3">
        <v>0</v>
      </c>
      <c r="DR269" s="3">
        <v>0</v>
      </c>
      <c r="DS269" s="3">
        <v>0</v>
      </c>
      <c r="DT269" s="3">
        <v>0</v>
      </c>
      <c r="DU269" s="3">
        <v>0</v>
      </c>
      <c r="DV269" s="3">
        <v>0</v>
      </c>
      <c r="DW269" s="3">
        <v>0</v>
      </c>
      <c r="DX269" s="3">
        <v>0</v>
      </c>
      <c r="DY269" s="3">
        <v>0</v>
      </c>
      <c r="DZ269" s="3">
        <v>0</v>
      </c>
      <c r="EA269" s="3">
        <v>0</v>
      </c>
      <c r="EB269" s="3">
        <v>0</v>
      </c>
      <c r="EC269" s="3">
        <v>0</v>
      </c>
      <c r="ED269" s="3">
        <v>0</v>
      </c>
      <c r="EE269" s="3">
        <v>0</v>
      </c>
      <c r="EF269" s="3">
        <v>0</v>
      </c>
    </row>
    <row r="270" spans="1:136" ht="12.75" customHeight="1">
      <c r="A270" s="2" t="s">
        <v>663</v>
      </c>
      <c r="B270" s="2" t="s">
        <v>664</v>
      </c>
      <c r="C270" s="2" t="s">
        <v>468</v>
      </c>
      <c r="D270" s="2" t="s">
        <v>143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0</v>
      </c>
      <c r="CS270" s="3">
        <v>0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/>
      <c r="DB270" s="3">
        <v>0</v>
      </c>
      <c r="DC270" s="3">
        <v>0</v>
      </c>
      <c r="DD270" s="3">
        <v>0</v>
      </c>
      <c r="DE270" s="3">
        <v>0</v>
      </c>
      <c r="DF270" s="3">
        <v>0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P270" s="3">
        <v>0</v>
      </c>
      <c r="DQ270" s="3">
        <v>0</v>
      </c>
      <c r="DR270" s="3">
        <v>0</v>
      </c>
      <c r="DS270" s="3">
        <v>0</v>
      </c>
      <c r="DT270" s="3">
        <v>0</v>
      </c>
      <c r="DU270" s="3">
        <v>0</v>
      </c>
      <c r="DV270" s="3">
        <v>0</v>
      </c>
      <c r="DW270" s="3">
        <v>0</v>
      </c>
      <c r="DX270" s="3">
        <v>0</v>
      </c>
      <c r="DY270" s="3">
        <v>0</v>
      </c>
      <c r="DZ270" s="3">
        <v>0</v>
      </c>
      <c r="EA270" s="3">
        <v>0</v>
      </c>
      <c r="EB270" s="3">
        <v>0</v>
      </c>
      <c r="EC270" s="3">
        <v>0</v>
      </c>
      <c r="ED270" s="3">
        <v>0</v>
      </c>
      <c r="EE270" s="3">
        <v>0</v>
      </c>
      <c r="EF270" s="3">
        <v>0</v>
      </c>
    </row>
    <row r="271" spans="1:136" ht="12.75" customHeight="1">
      <c r="A271" s="2" t="s">
        <v>665</v>
      </c>
      <c r="B271" s="2" t="s">
        <v>666</v>
      </c>
      <c r="C271" s="2" t="s">
        <v>468</v>
      </c>
      <c r="D271" s="2" t="s">
        <v>143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0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>
        <v>0</v>
      </c>
      <c r="CN271" s="3">
        <v>0</v>
      </c>
      <c r="CO271" s="3">
        <v>0</v>
      </c>
      <c r="CP271" s="3">
        <v>0</v>
      </c>
      <c r="CQ271" s="3">
        <v>0</v>
      </c>
      <c r="CR271" s="3">
        <v>0</v>
      </c>
      <c r="CS271" s="3">
        <v>0</v>
      </c>
      <c r="CT271" s="3">
        <v>0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CZ271" s="3">
        <v>0</v>
      </c>
      <c r="DA271" s="3"/>
      <c r="DB271" s="3">
        <v>0</v>
      </c>
      <c r="DC271" s="3">
        <v>0</v>
      </c>
      <c r="DD271" s="3">
        <v>0</v>
      </c>
      <c r="DE271" s="3">
        <v>0</v>
      </c>
      <c r="DF271" s="3">
        <v>0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P271" s="3">
        <v>0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 s="3">
        <v>0</v>
      </c>
      <c r="DW271" s="3">
        <v>0</v>
      </c>
      <c r="DX271" s="3">
        <v>0</v>
      </c>
      <c r="DY271" s="3">
        <v>0</v>
      </c>
      <c r="DZ271" s="3">
        <v>0</v>
      </c>
      <c r="EA271" s="3">
        <v>0</v>
      </c>
      <c r="EB271" s="3">
        <v>0</v>
      </c>
      <c r="EC271" s="3">
        <v>0</v>
      </c>
      <c r="ED271" s="3">
        <v>0</v>
      </c>
      <c r="EE271" s="3">
        <v>0</v>
      </c>
      <c r="EF271" s="3">
        <v>0</v>
      </c>
    </row>
    <row r="272" spans="1:136" ht="12.75" customHeight="1">
      <c r="A272" s="2" t="s">
        <v>667</v>
      </c>
      <c r="B272" s="2" t="s">
        <v>668</v>
      </c>
      <c r="C272" s="2" t="s">
        <v>468</v>
      </c>
      <c r="D272" s="2" t="s">
        <v>143</v>
      </c>
      <c r="E272" s="3">
        <v>2106569.9</v>
      </c>
      <c r="F272" s="3">
        <v>-38302.800000000003</v>
      </c>
      <c r="G272" s="3">
        <v>-38302.800000000003</v>
      </c>
      <c r="H272" s="3">
        <v>-38302.800000000003</v>
      </c>
      <c r="I272" s="3">
        <v>-40984</v>
      </c>
      <c r="J272" s="3">
        <v>-40984</v>
      </c>
      <c r="K272" s="3">
        <v>-81968</v>
      </c>
      <c r="L272" s="3">
        <v>0</v>
      </c>
      <c r="M272" s="3">
        <v>1928672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1149041.95</v>
      </c>
      <c r="AM272" s="3">
        <v>-19151.400000000001</v>
      </c>
      <c r="AN272" s="3">
        <v>-19151.400000000001</v>
      </c>
      <c r="AO272" s="3">
        <v>1110739.1499999999</v>
      </c>
      <c r="AP272" s="3">
        <v>-38302.800000000003</v>
      </c>
      <c r="AQ272" s="3">
        <v>-38302.800000000003</v>
      </c>
      <c r="AR272" s="3">
        <v>-38302.800000000003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CZ272" s="3">
        <v>0</v>
      </c>
      <c r="DA272" s="3"/>
      <c r="DB272" s="3">
        <v>0</v>
      </c>
      <c r="DC272" s="3">
        <v>0</v>
      </c>
      <c r="DD272" s="3">
        <v>0</v>
      </c>
      <c r="DE272" s="3">
        <v>0</v>
      </c>
      <c r="DF272" s="3">
        <v>0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 s="3">
        <v>0</v>
      </c>
      <c r="DW272" s="3">
        <v>0</v>
      </c>
      <c r="DX272" s="3">
        <v>0</v>
      </c>
      <c r="DY272" s="3">
        <v>0</v>
      </c>
      <c r="DZ272" s="3">
        <v>0</v>
      </c>
      <c r="EA272" s="3">
        <v>0</v>
      </c>
      <c r="EB272" s="3">
        <v>0</v>
      </c>
      <c r="EC272" s="3">
        <v>0</v>
      </c>
      <c r="ED272" s="3">
        <v>0</v>
      </c>
      <c r="EE272" s="3">
        <v>0</v>
      </c>
      <c r="EF272" s="3">
        <v>0</v>
      </c>
    </row>
    <row r="273" spans="1:136" ht="12.75" customHeight="1">
      <c r="A273" s="2" t="s">
        <v>669</v>
      </c>
      <c r="B273" s="2" t="s">
        <v>670</v>
      </c>
      <c r="C273" s="2" t="s">
        <v>137</v>
      </c>
      <c r="D273" s="2" t="s">
        <v>143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201378.4</v>
      </c>
      <c r="AM273" s="3">
        <v>-201378.4</v>
      </c>
      <c r="AN273" s="3">
        <v>0</v>
      </c>
      <c r="AO273" s="3">
        <v>201378.4</v>
      </c>
      <c r="AP273" s="3">
        <v>0</v>
      </c>
      <c r="AQ273" s="3">
        <v>0</v>
      </c>
      <c r="AR273" s="3">
        <v>-201378.4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3">
        <v>0</v>
      </c>
      <c r="BX273" s="3">
        <v>0</v>
      </c>
      <c r="BY273" s="3">
        <v>0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>
        <v>0</v>
      </c>
      <c r="CN273" s="3">
        <v>0</v>
      </c>
      <c r="CO273" s="3">
        <v>0</v>
      </c>
      <c r="CP273" s="3">
        <v>0</v>
      </c>
      <c r="CQ273" s="3">
        <v>0</v>
      </c>
      <c r="CR273" s="3">
        <v>0</v>
      </c>
      <c r="CS273" s="3">
        <v>0</v>
      </c>
      <c r="CT273" s="3">
        <v>0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CZ273" s="3">
        <v>0</v>
      </c>
      <c r="DA273" s="3"/>
      <c r="DB273" s="3">
        <v>0</v>
      </c>
      <c r="DC273" s="3">
        <v>0</v>
      </c>
      <c r="DD273" s="3">
        <v>0</v>
      </c>
      <c r="DE273" s="3">
        <v>0</v>
      </c>
      <c r="DF273" s="3">
        <v>0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P273" s="3">
        <v>0</v>
      </c>
      <c r="DQ273" s="3">
        <v>0</v>
      </c>
      <c r="DR273" s="3">
        <v>0</v>
      </c>
      <c r="DS273" s="3">
        <v>0</v>
      </c>
      <c r="DT273" s="3">
        <v>0</v>
      </c>
      <c r="DU273" s="3">
        <v>0</v>
      </c>
      <c r="DV273" s="3">
        <v>0</v>
      </c>
      <c r="DW273" s="3">
        <v>0</v>
      </c>
      <c r="DX273" s="3">
        <v>0</v>
      </c>
      <c r="DY273" s="3">
        <v>0</v>
      </c>
      <c r="DZ273" s="3">
        <v>0</v>
      </c>
      <c r="EA273" s="3">
        <v>0</v>
      </c>
      <c r="EB273" s="3">
        <v>0</v>
      </c>
      <c r="EC273" s="3">
        <v>0</v>
      </c>
      <c r="ED273" s="3">
        <v>0</v>
      </c>
      <c r="EE273" s="3">
        <v>0</v>
      </c>
      <c r="EF273" s="3">
        <v>0</v>
      </c>
    </row>
    <row r="274" spans="1:136" ht="12.75" customHeight="1">
      <c r="A274" s="2" t="s">
        <v>671</v>
      </c>
      <c r="B274" s="2" t="s">
        <v>672</v>
      </c>
      <c r="C274" s="2" t="s">
        <v>468</v>
      </c>
      <c r="D274" s="2" t="s">
        <v>143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>
        <v>0</v>
      </c>
      <c r="CO274" s="3">
        <v>0</v>
      </c>
      <c r="CP274" s="3">
        <v>0</v>
      </c>
      <c r="CQ274" s="3">
        <v>0</v>
      </c>
      <c r="CR274" s="3">
        <v>0</v>
      </c>
      <c r="CS274" s="3">
        <v>0</v>
      </c>
      <c r="CT274" s="3">
        <v>0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CZ274" s="3">
        <v>0</v>
      </c>
      <c r="DA274" s="3"/>
      <c r="DB274" s="3">
        <v>0</v>
      </c>
      <c r="DC274" s="3">
        <v>0</v>
      </c>
      <c r="DD274" s="3">
        <v>0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  <c r="DW274" s="3">
        <v>0</v>
      </c>
      <c r="DX274" s="3">
        <v>0</v>
      </c>
      <c r="DY274" s="3">
        <v>0</v>
      </c>
      <c r="DZ274" s="3">
        <v>0</v>
      </c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</row>
    <row r="275" spans="1:136" ht="12.75" customHeight="1">
      <c r="A275" s="2" t="s">
        <v>673</v>
      </c>
      <c r="B275" s="2" t="s">
        <v>674</v>
      </c>
      <c r="C275" s="2" t="s">
        <v>468</v>
      </c>
      <c r="D275" s="2" t="s">
        <v>138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0</v>
      </c>
      <c r="CQ275" s="3">
        <v>0</v>
      </c>
      <c r="CR275" s="3">
        <v>0</v>
      </c>
      <c r="CS275" s="3">
        <v>0</v>
      </c>
      <c r="CT275" s="3">
        <v>0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CZ275" s="3">
        <v>0</v>
      </c>
      <c r="DA275" s="3"/>
      <c r="DB275" s="3">
        <v>0</v>
      </c>
      <c r="DC275" s="3">
        <v>0</v>
      </c>
      <c r="DD275" s="3">
        <v>0</v>
      </c>
      <c r="DE275" s="3">
        <v>0</v>
      </c>
      <c r="DF275" s="3">
        <v>0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P275" s="3">
        <v>0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 s="3">
        <v>0</v>
      </c>
      <c r="DW275" s="3">
        <v>0</v>
      </c>
      <c r="DX275" s="3">
        <v>0</v>
      </c>
      <c r="DY275" s="3">
        <v>0</v>
      </c>
      <c r="DZ275" s="3">
        <v>0</v>
      </c>
      <c r="EA275" s="3">
        <v>0</v>
      </c>
      <c r="EB275" s="3">
        <v>0</v>
      </c>
      <c r="EC275" s="3">
        <v>0</v>
      </c>
      <c r="ED275" s="3">
        <v>0</v>
      </c>
      <c r="EE275" s="3">
        <v>0</v>
      </c>
      <c r="EF275" s="3">
        <v>0</v>
      </c>
    </row>
    <row r="276" spans="1:136" ht="12.75" customHeight="1">
      <c r="A276" s="2" t="s">
        <v>675</v>
      </c>
      <c r="B276" s="2" t="s">
        <v>676</v>
      </c>
      <c r="C276" s="2" t="s">
        <v>468</v>
      </c>
      <c r="D276" s="2" t="s">
        <v>143</v>
      </c>
      <c r="E276" s="3">
        <v>4618033.1900000004</v>
      </c>
      <c r="F276" s="3">
        <v>1761077.66</v>
      </c>
      <c r="G276" s="3">
        <v>-809675.39</v>
      </c>
      <c r="H276" s="3">
        <v>-442216.31</v>
      </c>
      <c r="I276" s="3">
        <v>710225.17</v>
      </c>
      <c r="J276" s="3">
        <v>-1157036.26</v>
      </c>
      <c r="K276" s="3">
        <v>-1201210.1599999999</v>
      </c>
      <c r="L276" s="3">
        <v>885114.21</v>
      </c>
      <c r="M276" s="3">
        <v>800116.09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5255749.05</v>
      </c>
      <c r="AG276" s="3">
        <v>415223.31</v>
      </c>
      <c r="AH276" s="3">
        <v>1317057.48</v>
      </c>
      <c r="AI276" s="3">
        <v>-1039926.95</v>
      </c>
      <c r="AJ276" s="3">
        <v>-1180500.3600000001</v>
      </c>
      <c r="AK276" s="3">
        <v>-1014346.46</v>
      </c>
      <c r="AL276" s="3">
        <v>-708981.73</v>
      </c>
      <c r="AM276" s="3">
        <v>2698260.84</v>
      </c>
      <c r="AN276" s="3">
        <v>-963109.43</v>
      </c>
      <c r="AO276" s="3">
        <v>-717356.98</v>
      </c>
      <c r="AP276" s="3">
        <v>655379.18999999994</v>
      </c>
      <c r="AQ276" s="3">
        <v>791411.81</v>
      </c>
      <c r="AR276" s="3">
        <v>-890826.58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0</v>
      </c>
      <c r="BY276" s="3">
        <v>0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3">
        <v>0</v>
      </c>
      <c r="CN276" s="3">
        <v>0</v>
      </c>
      <c r="CO276" s="3">
        <v>0</v>
      </c>
      <c r="CP276" s="3">
        <v>0</v>
      </c>
      <c r="CQ276" s="3">
        <v>0</v>
      </c>
      <c r="CR276" s="3">
        <v>0</v>
      </c>
      <c r="CS276" s="3">
        <v>0</v>
      </c>
      <c r="CT276" s="3">
        <v>0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CZ276" s="3">
        <v>0</v>
      </c>
      <c r="DA276" s="3"/>
      <c r="DB276" s="3">
        <v>0</v>
      </c>
      <c r="DC276" s="3">
        <v>0</v>
      </c>
      <c r="DD276" s="3">
        <v>0</v>
      </c>
      <c r="DE276" s="3">
        <v>0</v>
      </c>
      <c r="DF276" s="3">
        <v>0</v>
      </c>
      <c r="DG276" s="3">
        <v>0</v>
      </c>
      <c r="DH276" s="3">
        <v>0</v>
      </c>
      <c r="DI276" s="3">
        <v>0</v>
      </c>
      <c r="DJ276" s="3">
        <v>0</v>
      </c>
      <c r="DK276" s="3">
        <v>0</v>
      </c>
      <c r="DL276" s="3">
        <v>0</v>
      </c>
      <c r="DM276" s="3">
        <v>0</v>
      </c>
      <c r="DN276" s="3">
        <v>0</v>
      </c>
      <c r="DO276" s="3">
        <v>0</v>
      </c>
      <c r="DP276" s="3">
        <v>0</v>
      </c>
      <c r="DQ276" s="3">
        <v>0</v>
      </c>
      <c r="DR276" s="3">
        <v>0</v>
      </c>
      <c r="DS276" s="3">
        <v>0</v>
      </c>
      <c r="DT276" s="3">
        <v>0</v>
      </c>
      <c r="DU276" s="3">
        <v>0</v>
      </c>
      <c r="DV276" s="3">
        <v>0</v>
      </c>
      <c r="DW276" s="3">
        <v>0</v>
      </c>
      <c r="DX276" s="3">
        <v>0</v>
      </c>
      <c r="DY276" s="3">
        <v>0</v>
      </c>
      <c r="DZ276" s="3">
        <v>0</v>
      </c>
      <c r="EA276" s="3">
        <v>0</v>
      </c>
      <c r="EB276" s="3">
        <v>0</v>
      </c>
      <c r="EC276" s="3">
        <v>0</v>
      </c>
      <c r="ED276" s="3">
        <v>0</v>
      </c>
      <c r="EE276" s="3">
        <v>0</v>
      </c>
      <c r="EF276" s="3">
        <v>0</v>
      </c>
    </row>
    <row r="277" spans="1:136" ht="12.75" customHeight="1">
      <c r="A277" s="2" t="s">
        <v>677</v>
      </c>
      <c r="B277" s="2" t="s">
        <v>678</v>
      </c>
      <c r="C277" s="2" t="s">
        <v>468</v>
      </c>
      <c r="D277" s="2" t="s">
        <v>143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0</v>
      </c>
      <c r="BX277" s="3">
        <v>0</v>
      </c>
      <c r="BY277" s="3">
        <v>0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0</v>
      </c>
      <c r="CM277" s="3">
        <v>0</v>
      </c>
      <c r="CN277" s="3">
        <v>0</v>
      </c>
      <c r="CO277" s="3">
        <v>0</v>
      </c>
      <c r="CP277" s="3">
        <v>0</v>
      </c>
      <c r="CQ277" s="3">
        <v>0</v>
      </c>
      <c r="CR277" s="3">
        <v>0</v>
      </c>
      <c r="CS277" s="3">
        <v>0</v>
      </c>
      <c r="CT277" s="3">
        <v>0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/>
      <c r="DB277" s="3">
        <v>0</v>
      </c>
      <c r="DC277" s="3">
        <v>0</v>
      </c>
      <c r="DD277" s="3">
        <v>0</v>
      </c>
      <c r="DE277" s="3">
        <v>0</v>
      </c>
      <c r="DF277" s="3">
        <v>0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L277" s="3">
        <v>0</v>
      </c>
      <c r="DM277" s="3">
        <v>0</v>
      </c>
      <c r="DN277" s="3">
        <v>0</v>
      </c>
      <c r="DO277" s="3">
        <v>0</v>
      </c>
      <c r="DP277" s="3">
        <v>0</v>
      </c>
      <c r="DQ277" s="3">
        <v>0</v>
      </c>
      <c r="DR277" s="3">
        <v>0</v>
      </c>
      <c r="DS277" s="3">
        <v>0</v>
      </c>
      <c r="DT277" s="3">
        <v>0</v>
      </c>
      <c r="DU277" s="3">
        <v>0</v>
      </c>
      <c r="DV277" s="3">
        <v>0</v>
      </c>
      <c r="DW277" s="3">
        <v>0</v>
      </c>
      <c r="DX277" s="3">
        <v>0</v>
      </c>
      <c r="DY277" s="3">
        <v>0</v>
      </c>
      <c r="DZ277" s="3">
        <v>0</v>
      </c>
      <c r="EA277" s="3">
        <v>0</v>
      </c>
      <c r="EB277" s="3">
        <v>0</v>
      </c>
      <c r="EC277" s="3">
        <v>0</v>
      </c>
      <c r="ED277" s="3">
        <v>0</v>
      </c>
      <c r="EE277" s="3">
        <v>0</v>
      </c>
      <c r="EF277" s="3">
        <v>0</v>
      </c>
    </row>
    <row r="278" spans="1:136" ht="12.75" customHeight="1">
      <c r="A278" s="2" t="s">
        <v>679</v>
      </c>
      <c r="B278" s="2" t="s">
        <v>680</v>
      </c>
      <c r="C278" s="2" t="s">
        <v>137</v>
      </c>
      <c r="D278" s="2" t="s">
        <v>143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-3000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-19024</v>
      </c>
      <c r="AJ278" s="3">
        <v>17594</v>
      </c>
      <c r="AK278" s="3">
        <v>0</v>
      </c>
      <c r="AL278" s="3">
        <v>1430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/>
      <c r="DB278" s="3">
        <v>0</v>
      </c>
      <c r="DC278" s="3">
        <v>0</v>
      </c>
      <c r="DD278" s="3">
        <v>0</v>
      </c>
      <c r="DE278" s="3">
        <v>0</v>
      </c>
      <c r="DF278" s="3">
        <v>0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  <c r="DX278" s="3">
        <v>0</v>
      </c>
      <c r="DY278" s="3">
        <v>0</v>
      </c>
      <c r="DZ278" s="3">
        <v>0</v>
      </c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>
        <v>0</v>
      </c>
    </row>
    <row r="279" spans="1:136" ht="12.75" customHeight="1">
      <c r="A279" s="2" t="s">
        <v>681</v>
      </c>
      <c r="B279" s="2" t="s">
        <v>682</v>
      </c>
      <c r="C279" s="2" t="s">
        <v>137</v>
      </c>
      <c r="D279" s="2" t="s">
        <v>143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-3400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3400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3">
        <v>0</v>
      </c>
      <c r="CN279" s="3">
        <v>0</v>
      </c>
      <c r="CO279" s="3">
        <v>0</v>
      </c>
      <c r="CP279" s="3">
        <v>0</v>
      </c>
      <c r="CQ279" s="3">
        <v>0</v>
      </c>
      <c r="CR279" s="3">
        <v>0</v>
      </c>
      <c r="CS279" s="3">
        <v>0</v>
      </c>
      <c r="CT279" s="3">
        <v>0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CZ279" s="3">
        <v>0</v>
      </c>
      <c r="DA279" s="3"/>
      <c r="DB279" s="3">
        <v>0</v>
      </c>
      <c r="DC279" s="3">
        <v>0</v>
      </c>
      <c r="DD279" s="3">
        <v>0</v>
      </c>
      <c r="DE279" s="3">
        <v>0</v>
      </c>
      <c r="DF279" s="3">
        <v>0</v>
      </c>
      <c r="DG279" s="3">
        <v>0</v>
      </c>
      <c r="DH279" s="3">
        <v>0</v>
      </c>
      <c r="DI279" s="3">
        <v>0</v>
      </c>
      <c r="DJ279" s="3">
        <v>0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P279" s="3">
        <v>0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 s="3">
        <v>0</v>
      </c>
      <c r="DW279" s="3">
        <v>0</v>
      </c>
      <c r="DX279" s="3">
        <v>0</v>
      </c>
      <c r="DY279" s="3">
        <v>0</v>
      </c>
      <c r="DZ279" s="3">
        <v>0</v>
      </c>
      <c r="EA279" s="3">
        <v>0</v>
      </c>
      <c r="EB279" s="3">
        <v>0</v>
      </c>
      <c r="EC279" s="3">
        <v>0</v>
      </c>
      <c r="ED279" s="3">
        <v>0</v>
      </c>
      <c r="EE279" s="3">
        <v>0</v>
      </c>
      <c r="EF279" s="3">
        <v>0</v>
      </c>
    </row>
    <row r="280" spans="1:136" ht="12.75" customHeight="1">
      <c r="A280" s="2" t="s">
        <v>683</v>
      </c>
      <c r="B280" s="2" t="s">
        <v>684</v>
      </c>
      <c r="C280" s="2" t="s">
        <v>468</v>
      </c>
      <c r="D280" s="2" t="s">
        <v>143</v>
      </c>
      <c r="E280" s="3">
        <v>22684</v>
      </c>
      <c r="F280" s="3">
        <v>-22684.080000000002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25615.8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-25615.8</v>
      </c>
      <c r="AQ280" s="3">
        <v>0</v>
      </c>
      <c r="AR280" s="3">
        <v>22684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  <c r="BZ280" s="3">
        <v>0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>
        <v>0</v>
      </c>
      <c r="CN280" s="3">
        <v>0</v>
      </c>
      <c r="CO280" s="3">
        <v>0</v>
      </c>
      <c r="CP280" s="3">
        <v>0</v>
      </c>
      <c r="CQ280" s="3">
        <v>0</v>
      </c>
      <c r="CR280" s="3">
        <v>0</v>
      </c>
      <c r="CS280" s="3">
        <v>0</v>
      </c>
      <c r="CT280" s="3">
        <v>0</v>
      </c>
      <c r="CU280" s="3">
        <v>0</v>
      </c>
      <c r="CV280" s="3">
        <v>0</v>
      </c>
      <c r="CW280" s="3">
        <v>0</v>
      </c>
      <c r="CX280" s="3">
        <v>0</v>
      </c>
      <c r="CY280" s="3">
        <v>0</v>
      </c>
      <c r="CZ280" s="3">
        <v>0</v>
      </c>
      <c r="DA280" s="3"/>
      <c r="DB280" s="3">
        <v>0</v>
      </c>
      <c r="DC280" s="3">
        <v>0</v>
      </c>
      <c r="DD280" s="3">
        <v>0</v>
      </c>
      <c r="DE280" s="3">
        <v>0</v>
      </c>
      <c r="DF280" s="3">
        <v>0</v>
      </c>
      <c r="DG280" s="3">
        <v>0</v>
      </c>
      <c r="DH280" s="3">
        <v>0</v>
      </c>
      <c r="DI280" s="3">
        <v>0</v>
      </c>
      <c r="DJ280" s="3">
        <v>0</v>
      </c>
      <c r="DK280" s="3">
        <v>0</v>
      </c>
      <c r="DL280" s="3">
        <v>0</v>
      </c>
      <c r="DM280" s="3">
        <v>0</v>
      </c>
      <c r="DN280" s="3">
        <v>0</v>
      </c>
      <c r="DO280" s="3">
        <v>0</v>
      </c>
      <c r="DP280" s="3">
        <v>0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0</v>
      </c>
      <c r="DW280" s="3">
        <v>0</v>
      </c>
      <c r="DX280" s="3">
        <v>0</v>
      </c>
      <c r="DY280" s="3">
        <v>0</v>
      </c>
      <c r="DZ280" s="3">
        <v>0</v>
      </c>
      <c r="EA280" s="3">
        <v>0</v>
      </c>
      <c r="EB280" s="3">
        <v>0</v>
      </c>
      <c r="EC280" s="3">
        <v>0</v>
      </c>
      <c r="ED280" s="3">
        <v>0</v>
      </c>
      <c r="EE280" s="3">
        <v>0</v>
      </c>
      <c r="EF280" s="3">
        <v>0</v>
      </c>
    </row>
    <row r="281" spans="1:136" ht="12.75" customHeight="1">
      <c r="A281" s="2" t="s">
        <v>685</v>
      </c>
      <c r="B281" s="2" t="s">
        <v>686</v>
      </c>
      <c r="C281" s="2" t="s">
        <v>468</v>
      </c>
      <c r="D281" s="2" t="s">
        <v>143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0</v>
      </c>
      <c r="CR281" s="3">
        <v>0</v>
      </c>
      <c r="CS281" s="3">
        <v>0</v>
      </c>
      <c r="CT281" s="3">
        <v>0</v>
      </c>
      <c r="CU281" s="3">
        <v>0</v>
      </c>
      <c r="CV281" s="3">
        <v>0</v>
      </c>
      <c r="CW281" s="3">
        <v>0</v>
      </c>
      <c r="CX281" s="3">
        <v>0</v>
      </c>
      <c r="CY281" s="3">
        <v>0</v>
      </c>
      <c r="CZ281" s="3">
        <v>0</v>
      </c>
      <c r="DA281" s="3"/>
      <c r="DB281" s="3">
        <v>0</v>
      </c>
      <c r="DC281" s="3">
        <v>0</v>
      </c>
      <c r="DD281" s="3">
        <v>0</v>
      </c>
      <c r="DE281" s="3">
        <v>0</v>
      </c>
      <c r="DF281" s="3">
        <v>0</v>
      </c>
      <c r="DG281" s="3">
        <v>0</v>
      </c>
      <c r="DH281" s="3">
        <v>0</v>
      </c>
      <c r="DI281" s="3">
        <v>0</v>
      </c>
      <c r="DJ281" s="3">
        <v>0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P281" s="3">
        <v>0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 s="3">
        <v>0</v>
      </c>
      <c r="DW281" s="3">
        <v>0</v>
      </c>
      <c r="DX281" s="3">
        <v>0</v>
      </c>
      <c r="DY281" s="3">
        <v>0</v>
      </c>
      <c r="DZ281" s="3">
        <v>0</v>
      </c>
      <c r="EA281" s="3">
        <v>0</v>
      </c>
      <c r="EB281" s="3">
        <v>0</v>
      </c>
      <c r="EC281" s="3">
        <v>0</v>
      </c>
      <c r="ED281" s="3">
        <v>0</v>
      </c>
      <c r="EE281" s="3">
        <v>0</v>
      </c>
      <c r="EF281" s="3">
        <v>0</v>
      </c>
    </row>
    <row r="282" spans="1:136" ht="12.75" customHeight="1">
      <c r="A282" s="2" t="s">
        <v>687</v>
      </c>
      <c r="B282" s="2" t="s">
        <v>688</v>
      </c>
      <c r="C282" s="2" t="s">
        <v>468</v>
      </c>
      <c r="D282" s="2" t="s">
        <v>143</v>
      </c>
      <c r="E282" s="3">
        <v>1341380</v>
      </c>
      <c r="F282" s="3">
        <v>-330000</v>
      </c>
      <c r="G282" s="3">
        <v>0</v>
      </c>
      <c r="H282" s="3">
        <v>-50000</v>
      </c>
      <c r="I282" s="3">
        <v>0</v>
      </c>
      <c r="J282" s="3">
        <v>-135000</v>
      </c>
      <c r="K282" s="3">
        <v>-80000</v>
      </c>
      <c r="L282" s="3">
        <v>0</v>
      </c>
      <c r="M282" s="3">
        <v>60000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1260329.99</v>
      </c>
      <c r="AG282" s="3">
        <v>-220000</v>
      </c>
      <c r="AH282" s="3">
        <v>-105000</v>
      </c>
      <c r="AI282" s="3">
        <v>-149000</v>
      </c>
      <c r="AJ282" s="3">
        <v>-200950</v>
      </c>
      <c r="AK282" s="3">
        <v>-86000</v>
      </c>
      <c r="AL282" s="3">
        <v>26000</v>
      </c>
      <c r="AM282" s="3">
        <v>0</v>
      </c>
      <c r="AN282" s="3">
        <v>0</v>
      </c>
      <c r="AO282" s="3">
        <v>0</v>
      </c>
      <c r="AP282" s="3">
        <v>0</v>
      </c>
      <c r="AQ282" s="3">
        <v>816000</v>
      </c>
      <c r="AR282" s="3">
        <v>0.01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0</v>
      </c>
      <c r="CR282" s="3">
        <v>0</v>
      </c>
      <c r="CS282" s="3">
        <v>0</v>
      </c>
      <c r="CT282" s="3">
        <v>0</v>
      </c>
      <c r="CU282" s="3">
        <v>0</v>
      </c>
      <c r="CV282" s="3">
        <v>0</v>
      </c>
      <c r="CW282" s="3">
        <v>0</v>
      </c>
      <c r="CX282" s="3">
        <v>0</v>
      </c>
      <c r="CY282" s="3">
        <v>0</v>
      </c>
      <c r="CZ282" s="3">
        <v>0</v>
      </c>
      <c r="DA282" s="3"/>
      <c r="DB282" s="3">
        <v>0</v>
      </c>
      <c r="DC282" s="3">
        <v>0</v>
      </c>
      <c r="DD282" s="3">
        <v>0</v>
      </c>
      <c r="DE282" s="3">
        <v>0</v>
      </c>
      <c r="DF282" s="3">
        <v>0</v>
      </c>
      <c r="DG282" s="3">
        <v>0</v>
      </c>
      <c r="DH282" s="3">
        <v>0</v>
      </c>
      <c r="DI282" s="3">
        <v>0</v>
      </c>
      <c r="DJ282" s="3">
        <v>0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P282" s="3">
        <v>0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 s="3">
        <v>0</v>
      </c>
      <c r="DW282" s="3">
        <v>0</v>
      </c>
      <c r="DX282" s="3">
        <v>0</v>
      </c>
      <c r="DY282" s="3">
        <v>0</v>
      </c>
      <c r="DZ282" s="3">
        <v>0</v>
      </c>
      <c r="EA282" s="3">
        <v>0</v>
      </c>
      <c r="EB282" s="3">
        <v>0</v>
      </c>
      <c r="EC282" s="3">
        <v>0</v>
      </c>
      <c r="ED282" s="3">
        <v>0</v>
      </c>
      <c r="EE282" s="3">
        <v>0</v>
      </c>
      <c r="EF282" s="3">
        <v>0</v>
      </c>
    </row>
    <row r="283" spans="1:136" ht="12.75" customHeight="1">
      <c r="A283" s="2" t="s">
        <v>689</v>
      </c>
      <c r="B283" s="2" t="s">
        <v>690</v>
      </c>
      <c r="C283" s="2" t="s">
        <v>468</v>
      </c>
      <c r="D283" s="2" t="s">
        <v>143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  <c r="BZ283" s="3">
        <v>0</v>
      </c>
      <c r="CA283" s="3">
        <v>0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0</v>
      </c>
      <c r="CN283" s="3">
        <v>0</v>
      </c>
      <c r="CO283" s="3">
        <v>0</v>
      </c>
      <c r="CP283" s="3">
        <v>0</v>
      </c>
      <c r="CQ283" s="3">
        <v>0</v>
      </c>
      <c r="CR283" s="3">
        <v>0</v>
      </c>
      <c r="CS283" s="3">
        <v>0</v>
      </c>
      <c r="CT283" s="3">
        <v>0</v>
      </c>
      <c r="CU283" s="3">
        <v>0</v>
      </c>
      <c r="CV283" s="3">
        <v>0</v>
      </c>
      <c r="CW283" s="3">
        <v>0</v>
      </c>
      <c r="CX283" s="3">
        <v>0</v>
      </c>
      <c r="CY283" s="3">
        <v>0</v>
      </c>
      <c r="CZ283" s="3">
        <v>0</v>
      </c>
      <c r="DA283" s="3"/>
      <c r="DB283" s="3">
        <v>0</v>
      </c>
      <c r="DC283" s="3">
        <v>0</v>
      </c>
      <c r="DD283" s="3">
        <v>0</v>
      </c>
      <c r="DE283" s="3">
        <v>0</v>
      </c>
      <c r="DF283" s="3">
        <v>0</v>
      </c>
      <c r="DG283" s="3">
        <v>0</v>
      </c>
      <c r="DH283" s="3">
        <v>0</v>
      </c>
      <c r="DI283" s="3">
        <v>0</v>
      </c>
      <c r="DJ283" s="3">
        <v>0</v>
      </c>
      <c r="DK283" s="3">
        <v>0</v>
      </c>
      <c r="DL283" s="3">
        <v>0</v>
      </c>
      <c r="DM283" s="3">
        <v>0</v>
      </c>
      <c r="DN283" s="3">
        <v>0</v>
      </c>
      <c r="DO283" s="3">
        <v>0</v>
      </c>
      <c r="DP283" s="3">
        <v>0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 s="3">
        <v>0</v>
      </c>
      <c r="DW283" s="3">
        <v>0</v>
      </c>
      <c r="DX283" s="3">
        <v>0</v>
      </c>
      <c r="DY283" s="3">
        <v>0</v>
      </c>
      <c r="DZ283" s="3">
        <v>0</v>
      </c>
      <c r="EA283" s="3">
        <v>0</v>
      </c>
      <c r="EB283" s="3">
        <v>0</v>
      </c>
      <c r="EC283" s="3">
        <v>0</v>
      </c>
      <c r="ED283" s="3">
        <v>0</v>
      </c>
      <c r="EE283" s="3">
        <v>0</v>
      </c>
      <c r="EF283" s="3">
        <v>0</v>
      </c>
    </row>
    <row r="284" spans="1:136" ht="12.75" customHeight="1">
      <c r="A284" s="2" t="s">
        <v>691</v>
      </c>
      <c r="B284" s="2" t="s">
        <v>692</v>
      </c>
      <c r="C284" s="2" t="s">
        <v>468</v>
      </c>
      <c r="D284" s="2" t="s">
        <v>143</v>
      </c>
      <c r="E284" s="3">
        <v>36018.94</v>
      </c>
      <c r="F284" s="3">
        <v>21305.9</v>
      </c>
      <c r="G284" s="3">
        <v>-7209.32</v>
      </c>
      <c r="H284" s="3">
        <v>17145.29</v>
      </c>
      <c r="I284" s="3">
        <v>-9474.36</v>
      </c>
      <c r="J284" s="3">
        <v>-34064.76</v>
      </c>
      <c r="K284" s="3">
        <v>-11776.71</v>
      </c>
      <c r="L284" s="3">
        <v>6845.84</v>
      </c>
      <c r="M284" s="3">
        <v>3384.08</v>
      </c>
      <c r="N284" s="3">
        <v>3443.93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21016.89</v>
      </c>
      <c r="AG284" s="3">
        <v>21571.06</v>
      </c>
      <c r="AH284" s="3">
        <v>-1399.82</v>
      </c>
      <c r="AI284" s="3">
        <v>-7739.08</v>
      </c>
      <c r="AJ284" s="3">
        <v>3168.88</v>
      </c>
      <c r="AK284" s="3">
        <v>-21198.25</v>
      </c>
      <c r="AL284" s="3">
        <v>816.04</v>
      </c>
      <c r="AM284" s="3">
        <v>-5809.48</v>
      </c>
      <c r="AN284" s="3">
        <v>2364.56</v>
      </c>
      <c r="AO284" s="3">
        <v>-2263.58</v>
      </c>
      <c r="AP284" s="3">
        <v>12826.28</v>
      </c>
      <c r="AQ284" s="3">
        <v>12068.23</v>
      </c>
      <c r="AR284" s="3">
        <v>597.21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  <c r="CQ284" s="3">
        <v>0</v>
      </c>
      <c r="CR284" s="3">
        <v>0</v>
      </c>
      <c r="CS284" s="3">
        <v>0</v>
      </c>
      <c r="CT284" s="3">
        <v>0</v>
      </c>
      <c r="CU284" s="3">
        <v>0</v>
      </c>
      <c r="CV284" s="3">
        <v>0</v>
      </c>
      <c r="CW284" s="3">
        <v>0</v>
      </c>
      <c r="CX284" s="3">
        <v>0</v>
      </c>
      <c r="CY284" s="3">
        <v>0</v>
      </c>
      <c r="CZ284" s="3">
        <v>0</v>
      </c>
      <c r="DA284" s="3"/>
      <c r="DB284" s="3">
        <v>0</v>
      </c>
      <c r="DC284" s="3">
        <v>0</v>
      </c>
      <c r="DD284" s="3">
        <v>0</v>
      </c>
      <c r="DE284" s="3">
        <v>0</v>
      </c>
      <c r="DF284" s="3">
        <v>0</v>
      </c>
      <c r="DG284" s="3">
        <v>0</v>
      </c>
      <c r="DH284" s="3">
        <v>0</v>
      </c>
      <c r="DI284" s="3">
        <v>0</v>
      </c>
      <c r="DJ284" s="3">
        <v>0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P284" s="3">
        <v>0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 s="3">
        <v>0</v>
      </c>
      <c r="DW284" s="3">
        <v>0</v>
      </c>
      <c r="DX284" s="3">
        <v>0</v>
      </c>
      <c r="DY284" s="3">
        <v>0</v>
      </c>
      <c r="DZ284" s="3">
        <v>0</v>
      </c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0</v>
      </c>
    </row>
    <row r="285" spans="1:136" ht="12.75" customHeight="1">
      <c r="A285" s="2" t="s">
        <v>693</v>
      </c>
      <c r="B285" s="2" t="s">
        <v>694</v>
      </c>
      <c r="C285" s="2" t="s">
        <v>468</v>
      </c>
      <c r="D285" s="2" t="s">
        <v>143</v>
      </c>
      <c r="E285" s="3">
        <v>216818.16</v>
      </c>
      <c r="F285" s="3">
        <v>0</v>
      </c>
      <c r="G285" s="3">
        <v>4542.51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33718.160000000003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67750</v>
      </c>
      <c r="AN285" s="3">
        <v>31650</v>
      </c>
      <c r="AO285" s="3">
        <v>17025</v>
      </c>
      <c r="AP285" s="3">
        <v>32450</v>
      </c>
      <c r="AQ285" s="3">
        <v>0</v>
      </c>
      <c r="AR285" s="3">
        <v>34225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3">
        <v>0</v>
      </c>
      <c r="DA285" s="3"/>
      <c r="DB285" s="3">
        <v>0</v>
      </c>
      <c r="DC285" s="3">
        <v>0</v>
      </c>
      <c r="DD285" s="3">
        <v>0</v>
      </c>
      <c r="DE285" s="3">
        <v>0</v>
      </c>
      <c r="DF285" s="3">
        <v>0</v>
      </c>
      <c r="DG285" s="3">
        <v>0</v>
      </c>
      <c r="DH285" s="3">
        <v>0</v>
      </c>
      <c r="DI285" s="3">
        <v>0</v>
      </c>
      <c r="DJ285" s="3">
        <v>0</v>
      </c>
      <c r="DK285" s="3">
        <v>0</v>
      </c>
      <c r="DL285" s="3">
        <v>0</v>
      </c>
      <c r="DM285" s="3">
        <v>0</v>
      </c>
      <c r="DN285" s="3">
        <v>0</v>
      </c>
      <c r="DO285" s="3">
        <v>0</v>
      </c>
      <c r="DP285" s="3">
        <v>0</v>
      </c>
      <c r="DQ285" s="3">
        <v>0</v>
      </c>
      <c r="DR285" s="3">
        <v>0</v>
      </c>
      <c r="DS285" s="3">
        <v>0</v>
      </c>
      <c r="DT285" s="3">
        <v>0</v>
      </c>
      <c r="DU285" s="3">
        <v>0</v>
      </c>
      <c r="DV285" s="3">
        <v>0</v>
      </c>
      <c r="DW285" s="3">
        <v>0</v>
      </c>
      <c r="DX285" s="3">
        <v>0</v>
      </c>
      <c r="DY285" s="3">
        <v>0</v>
      </c>
      <c r="DZ285" s="3">
        <v>0</v>
      </c>
      <c r="EA285" s="3">
        <v>0</v>
      </c>
      <c r="EB285" s="3">
        <v>0</v>
      </c>
      <c r="EC285" s="3">
        <v>0</v>
      </c>
      <c r="ED285" s="3">
        <v>0</v>
      </c>
      <c r="EE285" s="3">
        <v>0</v>
      </c>
      <c r="EF285" s="3">
        <v>0</v>
      </c>
    </row>
    <row r="286" spans="1:136" ht="12.75" customHeight="1">
      <c r="A286" s="2" t="s">
        <v>695</v>
      </c>
      <c r="B286" s="2" t="s">
        <v>696</v>
      </c>
      <c r="C286" s="2" t="s">
        <v>468</v>
      </c>
      <c r="D286" s="2" t="s">
        <v>143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3">
        <v>0</v>
      </c>
      <c r="DA286" s="3"/>
      <c r="DB286" s="3">
        <v>0</v>
      </c>
      <c r="DC286" s="3">
        <v>0</v>
      </c>
      <c r="DD286" s="3">
        <v>0</v>
      </c>
      <c r="DE286" s="3">
        <v>0</v>
      </c>
      <c r="DF286" s="3">
        <v>0</v>
      </c>
      <c r="DG286" s="3">
        <v>0</v>
      </c>
      <c r="DH286" s="3">
        <v>0</v>
      </c>
      <c r="DI286" s="3">
        <v>0</v>
      </c>
      <c r="DJ286" s="3">
        <v>0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 s="3">
        <v>0</v>
      </c>
      <c r="DW286" s="3">
        <v>0</v>
      </c>
      <c r="DX286" s="3">
        <v>0</v>
      </c>
      <c r="DY286" s="3">
        <v>0</v>
      </c>
      <c r="DZ286" s="3">
        <v>0</v>
      </c>
      <c r="EA286" s="3">
        <v>0</v>
      </c>
      <c r="EB286" s="3">
        <v>0</v>
      </c>
      <c r="EC286" s="3">
        <v>0</v>
      </c>
      <c r="ED286" s="3">
        <v>0</v>
      </c>
      <c r="EE286" s="3">
        <v>0</v>
      </c>
      <c r="EF286" s="3">
        <v>0</v>
      </c>
    </row>
    <row r="287" spans="1:136" ht="12.75" customHeight="1">
      <c r="A287" s="2" t="s">
        <v>697</v>
      </c>
      <c r="B287" s="2" t="s">
        <v>698</v>
      </c>
      <c r="C287" s="2" t="s">
        <v>468</v>
      </c>
      <c r="D287" s="2" t="s">
        <v>143</v>
      </c>
      <c r="E287" s="3">
        <v>52540</v>
      </c>
      <c r="F287" s="3">
        <v>-52540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23145.599999999999</v>
      </c>
      <c r="AI287" s="3">
        <v>19792.439999999999</v>
      </c>
      <c r="AJ287" s="3">
        <v>-34736.79</v>
      </c>
      <c r="AK287" s="3">
        <v>-8201.25</v>
      </c>
      <c r="AL287" s="3">
        <v>0</v>
      </c>
      <c r="AM287" s="3">
        <v>0</v>
      </c>
      <c r="AN287" s="3">
        <v>7214.06</v>
      </c>
      <c r="AO287" s="3">
        <v>0</v>
      </c>
      <c r="AP287" s="3">
        <v>0</v>
      </c>
      <c r="AQ287" s="3">
        <v>0</v>
      </c>
      <c r="AR287" s="3">
        <v>45325.94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3">
        <v>0</v>
      </c>
      <c r="DA287" s="3"/>
      <c r="DB287" s="3">
        <v>0</v>
      </c>
      <c r="DC287" s="3">
        <v>0</v>
      </c>
      <c r="DD287" s="3">
        <v>0</v>
      </c>
      <c r="DE287" s="3">
        <v>0</v>
      </c>
      <c r="DF287" s="3">
        <v>0</v>
      </c>
      <c r="DG287" s="3">
        <v>0</v>
      </c>
      <c r="DH287" s="3">
        <v>0</v>
      </c>
      <c r="DI287" s="3">
        <v>0</v>
      </c>
      <c r="DJ287" s="3">
        <v>0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P287" s="3">
        <v>0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 s="3">
        <v>0</v>
      </c>
      <c r="DW287" s="3">
        <v>0</v>
      </c>
      <c r="DX287" s="3">
        <v>0</v>
      </c>
      <c r="DY287" s="3">
        <v>0</v>
      </c>
      <c r="DZ287" s="3">
        <v>0</v>
      </c>
      <c r="EA287" s="3">
        <v>0</v>
      </c>
      <c r="EB287" s="3">
        <v>0</v>
      </c>
      <c r="EC287" s="3">
        <v>0</v>
      </c>
      <c r="ED287" s="3">
        <v>0</v>
      </c>
      <c r="EE287" s="3">
        <v>0</v>
      </c>
      <c r="EF287" s="3">
        <v>0</v>
      </c>
    </row>
    <row r="288" spans="1:136" ht="12.75" customHeight="1">
      <c r="A288" s="2" t="s">
        <v>699</v>
      </c>
      <c r="B288" s="2" t="s">
        <v>700</v>
      </c>
      <c r="C288" s="2" t="s">
        <v>468</v>
      </c>
      <c r="D288" s="2" t="s">
        <v>143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3">
        <v>0</v>
      </c>
      <c r="DA288" s="3"/>
      <c r="DB288" s="3">
        <v>0</v>
      </c>
      <c r="DC288" s="3">
        <v>0</v>
      </c>
      <c r="DD288" s="3">
        <v>0</v>
      </c>
      <c r="DE288" s="3">
        <v>0</v>
      </c>
      <c r="DF288" s="3">
        <v>0</v>
      </c>
      <c r="DG288" s="3">
        <v>0</v>
      </c>
      <c r="DH288" s="3">
        <v>0</v>
      </c>
      <c r="DI288" s="3">
        <v>0</v>
      </c>
      <c r="DJ288" s="3">
        <v>0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0</v>
      </c>
      <c r="DW288" s="3">
        <v>0</v>
      </c>
      <c r="DX288" s="3">
        <v>0</v>
      </c>
      <c r="DY288" s="3">
        <v>0</v>
      </c>
      <c r="DZ288" s="3">
        <v>0</v>
      </c>
      <c r="EA288" s="3">
        <v>0</v>
      </c>
      <c r="EB288" s="3">
        <v>0</v>
      </c>
      <c r="EC288" s="3">
        <v>0</v>
      </c>
      <c r="ED288" s="3">
        <v>0</v>
      </c>
      <c r="EE288" s="3">
        <v>0</v>
      </c>
      <c r="EF288" s="3">
        <v>0</v>
      </c>
    </row>
    <row r="289" spans="1:136" ht="12.75" customHeight="1">
      <c r="A289" s="2" t="s">
        <v>701</v>
      </c>
      <c r="B289" s="2" t="s">
        <v>702</v>
      </c>
      <c r="C289" s="2" t="s">
        <v>468</v>
      </c>
      <c r="D289" s="2" t="s">
        <v>143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3">
        <v>0</v>
      </c>
      <c r="DA289" s="3"/>
      <c r="DB289" s="3">
        <v>0</v>
      </c>
      <c r="DC289" s="3">
        <v>0</v>
      </c>
      <c r="DD289" s="3">
        <v>0</v>
      </c>
      <c r="DE289" s="3">
        <v>0</v>
      </c>
      <c r="DF289" s="3">
        <v>0</v>
      </c>
      <c r="DG289" s="3">
        <v>0</v>
      </c>
      <c r="DH289" s="3">
        <v>0</v>
      </c>
      <c r="DI289" s="3">
        <v>0</v>
      </c>
      <c r="DJ289" s="3">
        <v>0</v>
      </c>
      <c r="DK289" s="3">
        <v>0</v>
      </c>
      <c r="DL289" s="3">
        <v>0</v>
      </c>
      <c r="DM289" s="3">
        <v>0</v>
      </c>
      <c r="DN289" s="3">
        <v>0</v>
      </c>
      <c r="DO289" s="3">
        <v>0</v>
      </c>
      <c r="DP289" s="3">
        <v>0</v>
      </c>
      <c r="DQ289" s="3">
        <v>0</v>
      </c>
      <c r="DR289" s="3">
        <v>0</v>
      </c>
      <c r="DS289" s="3">
        <v>0</v>
      </c>
      <c r="DT289" s="3">
        <v>0</v>
      </c>
      <c r="DU289" s="3">
        <v>0</v>
      </c>
      <c r="DV289" s="3">
        <v>0</v>
      </c>
      <c r="DW289" s="3">
        <v>0</v>
      </c>
      <c r="DX289" s="3">
        <v>0</v>
      </c>
      <c r="DY289" s="3">
        <v>0</v>
      </c>
      <c r="DZ289" s="3">
        <v>0</v>
      </c>
      <c r="EA289" s="3">
        <v>0</v>
      </c>
      <c r="EB289" s="3">
        <v>0</v>
      </c>
      <c r="EC289" s="3">
        <v>0</v>
      </c>
      <c r="ED289" s="3">
        <v>0</v>
      </c>
      <c r="EE289" s="3">
        <v>0</v>
      </c>
      <c r="EF289" s="3">
        <v>0</v>
      </c>
    </row>
    <row r="290" spans="1:136" ht="12.75" customHeight="1">
      <c r="A290" s="2" t="s">
        <v>703</v>
      </c>
      <c r="B290" s="2" t="s">
        <v>704</v>
      </c>
      <c r="C290" s="2" t="s">
        <v>468</v>
      </c>
      <c r="D290" s="2" t="s">
        <v>143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3">
        <v>0</v>
      </c>
      <c r="DA290" s="3"/>
      <c r="DB290" s="3">
        <v>0</v>
      </c>
      <c r="DC290" s="3">
        <v>0</v>
      </c>
      <c r="DD290" s="3">
        <v>0</v>
      </c>
      <c r="DE290" s="3">
        <v>0</v>
      </c>
      <c r="DF290" s="3">
        <v>0</v>
      </c>
      <c r="DG290" s="3">
        <v>0</v>
      </c>
      <c r="DH290" s="3">
        <v>0</v>
      </c>
      <c r="DI290" s="3">
        <v>0</v>
      </c>
      <c r="DJ290" s="3">
        <v>0</v>
      </c>
      <c r="DK290" s="3">
        <v>0</v>
      </c>
      <c r="DL290" s="3">
        <v>0</v>
      </c>
      <c r="DM290" s="3">
        <v>0</v>
      </c>
      <c r="DN290" s="3">
        <v>0</v>
      </c>
      <c r="DO290" s="3">
        <v>0</v>
      </c>
      <c r="DP290" s="3">
        <v>0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0</v>
      </c>
      <c r="DW290" s="3">
        <v>0</v>
      </c>
      <c r="DX290" s="3">
        <v>0</v>
      </c>
      <c r="DY290" s="3">
        <v>0</v>
      </c>
      <c r="DZ290" s="3">
        <v>0</v>
      </c>
      <c r="EA290" s="3">
        <v>0</v>
      </c>
      <c r="EB290" s="3">
        <v>0</v>
      </c>
      <c r="EC290" s="3">
        <v>0</v>
      </c>
      <c r="ED290" s="3">
        <v>0</v>
      </c>
      <c r="EE290" s="3">
        <v>0</v>
      </c>
      <c r="EF290" s="3">
        <v>0</v>
      </c>
    </row>
    <row r="291" spans="1:136" ht="12.75" customHeight="1">
      <c r="A291" s="2" t="s">
        <v>705</v>
      </c>
      <c r="B291" s="2" t="s">
        <v>706</v>
      </c>
      <c r="C291" s="2" t="s">
        <v>468</v>
      </c>
      <c r="D291" s="2" t="s">
        <v>143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3">
        <v>0</v>
      </c>
      <c r="DA291" s="3"/>
      <c r="DB291" s="3">
        <v>0</v>
      </c>
      <c r="DC291" s="3">
        <v>0</v>
      </c>
      <c r="DD291" s="3">
        <v>0</v>
      </c>
      <c r="DE291" s="3">
        <v>0</v>
      </c>
      <c r="DF291" s="3">
        <v>0</v>
      </c>
      <c r="DG291" s="3">
        <v>0</v>
      </c>
      <c r="DH291" s="3">
        <v>0</v>
      </c>
      <c r="DI291" s="3">
        <v>0</v>
      </c>
      <c r="DJ291" s="3">
        <v>0</v>
      </c>
      <c r="DK291" s="3">
        <v>0</v>
      </c>
      <c r="DL291" s="3">
        <v>0</v>
      </c>
      <c r="DM291" s="3">
        <v>0</v>
      </c>
      <c r="DN291" s="3">
        <v>0</v>
      </c>
      <c r="DO291" s="3">
        <v>0</v>
      </c>
      <c r="DP291" s="3">
        <v>0</v>
      </c>
      <c r="DQ291" s="3">
        <v>0</v>
      </c>
      <c r="DR291" s="3">
        <v>0</v>
      </c>
      <c r="DS291" s="3">
        <v>0</v>
      </c>
      <c r="DT291" s="3">
        <v>0</v>
      </c>
      <c r="DU291" s="3">
        <v>0</v>
      </c>
      <c r="DV291" s="3">
        <v>0</v>
      </c>
      <c r="DW291" s="3">
        <v>0</v>
      </c>
      <c r="DX291" s="3">
        <v>0</v>
      </c>
      <c r="DY291" s="3">
        <v>0</v>
      </c>
      <c r="DZ291" s="3">
        <v>0</v>
      </c>
      <c r="EA291" s="3">
        <v>0</v>
      </c>
      <c r="EB291" s="3">
        <v>0</v>
      </c>
      <c r="EC291" s="3">
        <v>0</v>
      </c>
      <c r="ED291" s="3">
        <v>0</v>
      </c>
      <c r="EE291" s="3">
        <v>0</v>
      </c>
      <c r="EF291" s="3">
        <v>0</v>
      </c>
    </row>
    <row r="292" spans="1:136" ht="12.75" customHeight="1">
      <c r="A292" s="2" t="s">
        <v>707</v>
      </c>
      <c r="B292" s="2" t="s">
        <v>708</v>
      </c>
      <c r="C292" s="2" t="s">
        <v>468</v>
      </c>
      <c r="D292" s="2" t="s">
        <v>143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3">
        <v>0</v>
      </c>
      <c r="DA292" s="3"/>
      <c r="DB292" s="3">
        <v>0</v>
      </c>
      <c r="DC292" s="3">
        <v>0</v>
      </c>
      <c r="DD292" s="3">
        <v>0</v>
      </c>
      <c r="DE292" s="3">
        <v>0</v>
      </c>
      <c r="DF292" s="3">
        <v>0</v>
      </c>
      <c r="DG292" s="3">
        <v>0</v>
      </c>
      <c r="DH292" s="3">
        <v>0</v>
      </c>
      <c r="DI292" s="3">
        <v>0</v>
      </c>
      <c r="DJ292" s="3">
        <v>0</v>
      </c>
      <c r="DK292" s="3">
        <v>0</v>
      </c>
      <c r="DL292" s="3">
        <v>0</v>
      </c>
      <c r="DM292" s="3">
        <v>0</v>
      </c>
      <c r="DN292" s="3">
        <v>0</v>
      </c>
      <c r="DO292" s="3">
        <v>0</v>
      </c>
      <c r="DP292" s="3">
        <v>0</v>
      </c>
      <c r="DQ292" s="3">
        <v>0</v>
      </c>
      <c r="DR292" s="3">
        <v>0</v>
      </c>
      <c r="DS292" s="3">
        <v>0</v>
      </c>
      <c r="DT292" s="3">
        <v>0</v>
      </c>
      <c r="DU292" s="3">
        <v>0</v>
      </c>
      <c r="DV292" s="3">
        <v>0</v>
      </c>
      <c r="DW292" s="3">
        <v>0</v>
      </c>
      <c r="DX292" s="3">
        <v>0</v>
      </c>
      <c r="DY292" s="3">
        <v>0</v>
      </c>
      <c r="DZ292" s="3">
        <v>0</v>
      </c>
      <c r="EA292" s="3">
        <v>0</v>
      </c>
      <c r="EB292" s="3">
        <v>0</v>
      </c>
      <c r="EC292" s="3">
        <v>0</v>
      </c>
      <c r="ED292" s="3">
        <v>0</v>
      </c>
      <c r="EE292" s="3">
        <v>0</v>
      </c>
      <c r="EF292" s="3">
        <v>0</v>
      </c>
    </row>
    <row r="293" spans="1:136" ht="12.75" customHeight="1">
      <c r="A293" s="2" t="s">
        <v>709</v>
      </c>
      <c r="B293" s="2" t="s">
        <v>710</v>
      </c>
      <c r="C293" s="2" t="s">
        <v>468</v>
      </c>
      <c r="D293" s="2" t="s">
        <v>143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3">
        <v>0</v>
      </c>
      <c r="DA293" s="3"/>
      <c r="DB293" s="3">
        <v>0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0</v>
      </c>
      <c r="DI293" s="3">
        <v>0</v>
      </c>
      <c r="DJ293" s="3">
        <v>0</v>
      </c>
      <c r="DK293" s="3">
        <v>0</v>
      </c>
      <c r="DL293" s="3">
        <v>0</v>
      </c>
      <c r="DM293" s="3">
        <v>0</v>
      </c>
      <c r="DN293" s="3">
        <v>0</v>
      </c>
      <c r="DO293" s="3">
        <v>0</v>
      </c>
      <c r="DP293" s="3">
        <v>0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 s="3">
        <v>0</v>
      </c>
      <c r="DW293" s="3">
        <v>0</v>
      </c>
      <c r="DX293" s="3">
        <v>0</v>
      </c>
      <c r="DY293" s="3">
        <v>0</v>
      </c>
      <c r="DZ293" s="3">
        <v>0</v>
      </c>
      <c r="EA293" s="3">
        <v>0</v>
      </c>
      <c r="EB293" s="3">
        <v>0</v>
      </c>
      <c r="EC293" s="3">
        <v>0</v>
      </c>
      <c r="ED293" s="3">
        <v>0</v>
      </c>
      <c r="EE293" s="3">
        <v>0</v>
      </c>
      <c r="EF293" s="3">
        <v>0</v>
      </c>
    </row>
    <row r="294" spans="1:136" ht="12.75" customHeight="1">
      <c r="A294" s="2" t="s">
        <v>711</v>
      </c>
      <c r="B294" s="2" t="s">
        <v>712</v>
      </c>
      <c r="C294" s="2" t="s">
        <v>468</v>
      </c>
      <c r="D294" s="2" t="s">
        <v>143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3">
        <v>0</v>
      </c>
      <c r="DA294" s="3"/>
      <c r="DB294" s="3">
        <v>0</v>
      </c>
      <c r="DC294" s="3">
        <v>0</v>
      </c>
      <c r="DD294" s="3">
        <v>0</v>
      </c>
      <c r="DE294" s="3">
        <v>0</v>
      </c>
      <c r="DF294" s="3">
        <v>0</v>
      </c>
      <c r="DG294" s="3">
        <v>0</v>
      </c>
      <c r="DH294" s="3">
        <v>0</v>
      </c>
      <c r="DI294" s="3">
        <v>0</v>
      </c>
      <c r="DJ294" s="3">
        <v>0</v>
      </c>
      <c r="DK294" s="3">
        <v>0</v>
      </c>
      <c r="DL294" s="3">
        <v>0</v>
      </c>
      <c r="DM294" s="3">
        <v>0</v>
      </c>
      <c r="DN294" s="3">
        <v>0</v>
      </c>
      <c r="DO294" s="3">
        <v>0</v>
      </c>
      <c r="DP294" s="3">
        <v>0</v>
      </c>
      <c r="DQ294" s="3">
        <v>0</v>
      </c>
      <c r="DR294" s="3">
        <v>0</v>
      </c>
      <c r="DS294" s="3">
        <v>0</v>
      </c>
      <c r="DT294" s="3">
        <v>0</v>
      </c>
      <c r="DU294" s="3">
        <v>0</v>
      </c>
      <c r="DV294" s="3">
        <v>0</v>
      </c>
      <c r="DW294" s="3">
        <v>0</v>
      </c>
      <c r="DX294" s="3">
        <v>0</v>
      </c>
      <c r="DY294" s="3">
        <v>0</v>
      </c>
      <c r="DZ294" s="3">
        <v>0</v>
      </c>
      <c r="EA294" s="3">
        <v>0</v>
      </c>
      <c r="EB294" s="3">
        <v>0</v>
      </c>
      <c r="EC294" s="3">
        <v>0</v>
      </c>
      <c r="ED294" s="3">
        <v>0</v>
      </c>
      <c r="EE294" s="3">
        <v>0</v>
      </c>
      <c r="EF294" s="3">
        <v>0</v>
      </c>
    </row>
    <row r="295" spans="1:136" ht="12.75" customHeight="1">
      <c r="A295" s="2" t="s">
        <v>713</v>
      </c>
      <c r="B295" s="2" t="s">
        <v>714</v>
      </c>
      <c r="C295" s="2" t="s">
        <v>468</v>
      </c>
      <c r="D295" s="2" t="s">
        <v>138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3">
        <v>0</v>
      </c>
      <c r="DA295" s="3"/>
      <c r="DB295" s="3">
        <v>0</v>
      </c>
      <c r="DC295" s="3">
        <v>0</v>
      </c>
      <c r="DD295" s="3">
        <v>0</v>
      </c>
      <c r="DE295" s="3">
        <v>0</v>
      </c>
      <c r="DF295" s="3">
        <v>0</v>
      </c>
      <c r="DG295" s="3">
        <v>0</v>
      </c>
      <c r="DH295" s="3">
        <v>0</v>
      </c>
      <c r="DI295" s="3">
        <v>0</v>
      </c>
      <c r="DJ295" s="3">
        <v>0</v>
      </c>
      <c r="DK295" s="3">
        <v>0</v>
      </c>
      <c r="DL295" s="3">
        <v>0</v>
      </c>
      <c r="DM295" s="3">
        <v>0</v>
      </c>
      <c r="DN295" s="3">
        <v>0</v>
      </c>
      <c r="DO295" s="3">
        <v>0</v>
      </c>
      <c r="DP295" s="3">
        <v>0</v>
      </c>
      <c r="DQ295" s="3">
        <v>0</v>
      </c>
      <c r="DR295" s="3">
        <v>0</v>
      </c>
      <c r="DS295" s="3">
        <v>0</v>
      </c>
      <c r="DT295" s="3">
        <v>0</v>
      </c>
      <c r="DU295" s="3">
        <v>0</v>
      </c>
      <c r="DV295" s="3">
        <v>0</v>
      </c>
      <c r="DW295" s="3">
        <v>0</v>
      </c>
      <c r="DX295" s="3">
        <v>0</v>
      </c>
      <c r="DY295" s="3">
        <v>0</v>
      </c>
      <c r="DZ295" s="3">
        <v>0</v>
      </c>
      <c r="EA295" s="3">
        <v>0</v>
      </c>
      <c r="EB295" s="3">
        <v>0</v>
      </c>
      <c r="EC295" s="3">
        <v>0</v>
      </c>
      <c r="ED295" s="3">
        <v>0</v>
      </c>
      <c r="EE295" s="3">
        <v>0</v>
      </c>
      <c r="EF295" s="3">
        <v>0</v>
      </c>
    </row>
    <row r="296" spans="1:136" ht="12.75" customHeight="1">
      <c r="A296" s="2" t="s">
        <v>715</v>
      </c>
      <c r="B296" s="2" t="s">
        <v>716</v>
      </c>
      <c r="C296" s="2" t="s">
        <v>468</v>
      </c>
      <c r="D296" s="2" t="s">
        <v>143</v>
      </c>
      <c r="E296" s="3">
        <v>7492415.5700000003</v>
      </c>
      <c r="F296" s="3">
        <v>-2867333.2</v>
      </c>
      <c r="G296" s="3">
        <v>38774.870000000003</v>
      </c>
      <c r="H296" s="3">
        <v>-557016.84</v>
      </c>
      <c r="I296" s="3">
        <v>-556208.43999999994</v>
      </c>
      <c r="J296" s="3">
        <v>1240329.6000000001</v>
      </c>
      <c r="K296" s="3">
        <v>1140346.78</v>
      </c>
      <c r="L296" s="3">
        <v>258135.24</v>
      </c>
      <c r="M296" s="3">
        <v>-1150.68</v>
      </c>
      <c r="N296" s="3">
        <v>-87441.64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4687988.13</v>
      </c>
      <c r="AG296" s="3">
        <v>-467552.38</v>
      </c>
      <c r="AH296" s="3">
        <v>1079076.3999999999</v>
      </c>
      <c r="AI296" s="3">
        <v>-2182951.3199999998</v>
      </c>
      <c r="AJ296" s="3">
        <v>-178608.4</v>
      </c>
      <c r="AK296" s="3">
        <v>219143.43</v>
      </c>
      <c r="AL296" s="3">
        <v>973614.44</v>
      </c>
      <c r="AM296" s="3">
        <v>-895678.59</v>
      </c>
      <c r="AN296" s="3">
        <v>2127248.7999999998</v>
      </c>
      <c r="AO296" s="3">
        <v>1300934.3</v>
      </c>
      <c r="AP296" s="3">
        <v>1447687.93</v>
      </c>
      <c r="AQ296" s="3">
        <v>-1262502.3700000001</v>
      </c>
      <c r="AR296" s="3">
        <v>644015.19999999995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3">
        <v>0</v>
      </c>
      <c r="DA296" s="3"/>
      <c r="DB296" s="3">
        <v>0</v>
      </c>
      <c r="DC296" s="3">
        <v>0</v>
      </c>
      <c r="DD296" s="3">
        <v>0</v>
      </c>
      <c r="DE296" s="3">
        <v>0</v>
      </c>
      <c r="DF296" s="3">
        <v>0</v>
      </c>
      <c r="DG296" s="3">
        <v>0</v>
      </c>
      <c r="DH296" s="3">
        <v>0</v>
      </c>
      <c r="DI296" s="3">
        <v>0</v>
      </c>
      <c r="DJ296" s="3">
        <v>0</v>
      </c>
      <c r="DK296" s="3">
        <v>0</v>
      </c>
      <c r="DL296" s="3">
        <v>0</v>
      </c>
      <c r="DM296" s="3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0</v>
      </c>
      <c r="DW296" s="3">
        <v>0</v>
      </c>
      <c r="DX296" s="3">
        <v>0</v>
      </c>
      <c r="DY296" s="3">
        <v>0</v>
      </c>
      <c r="DZ296" s="3">
        <v>0</v>
      </c>
      <c r="EA296" s="3">
        <v>0</v>
      </c>
      <c r="EB296" s="3">
        <v>0</v>
      </c>
      <c r="EC296" s="3">
        <v>0</v>
      </c>
      <c r="ED296" s="3">
        <v>0</v>
      </c>
      <c r="EE296" s="3">
        <v>0</v>
      </c>
      <c r="EF296" s="3">
        <v>0</v>
      </c>
    </row>
    <row r="297" spans="1:136" ht="12.75" customHeight="1">
      <c r="A297" s="2" t="s">
        <v>717</v>
      </c>
      <c r="B297" s="2" t="s">
        <v>718</v>
      </c>
      <c r="C297" s="2" t="s">
        <v>468</v>
      </c>
      <c r="D297" s="2" t="s">
        <v>143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433020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3">
        <v>0</v>
      </c>
      <c r="DA297" s="3"/>
      <c r="DB297" s="3">
        <v>0</v>
      </c>
      <c r="DC297" s="3">
        <v>0</v>
      </c>
      <c r="DD297" s="3">
        <v>0</v>
      </c>
      <c r="DE297" s="3">
        <v>0</v>
      </c>
      <c r="DF297" s="3">
        <v>0</v>
      </c>
      <c r="DG297" s="3">
        <v>0</v>
      </c>
      <c r="DH297" s="3">
        <v>0</v>
      </c>
      <c r="DI297" s="3">
        <v>0</v>
      </c>
      <c r="DJ297" s="3">
        <v>0</v>
      </c>
      <c r="DK297" s="3">
        <v>0</v>
      </c>
      <c r="DL297" s="3">
        <v>0</v>
      </c>
      <c r="DM297" s="3">
        <v>0</v>
      </c>
      <c r="DN297" s="3">
        <v>0</v>
      </c>
      <c r="DO297" s="3">
        <v>0</v>
      </c>
      <c r="DP297" s="3">
        <v>0</v>
      </c>
      <c r="DQ297" s="3">
        <v>0</v>
      </c>
      <c r="DR297" s="3">
        <v>0</v>
      </c>
      <c r="DS297" s="3">
        <v>0</v>
      </c>
      <c r="DT297" s="3">
        <v>0</v>
      </c>
      <c r="DU297" s="3">
        <v>0</v>
      </c>
      <c r="DV297" s="3">
        <v>0</v>
      </c>
      <c r="DW297" s="3">
        <v>0</v>
      </c>
      <c r="DX297" s="3">
        <v>0</v>
      </c>
      <c r="DY297" s="3">
        <v>0</v>
      </c>
      <c r="DZ297" s="3">
        <v>0</v>
      </c>
      <c r="EA297" s="3">
        <v>0</v>
      </c>
      <c r="EB297" s="3">
        <v>0</v>
      </c>
      <c r="EC297" s="3">
        <v>0</v>
      </c>
      <c r="ED297" s="3">
        <v>0</v>
      </c>
      <c r="EE297" s="3">
        <v>0</v>
      </c>
      <c r="EF297" s="3">
        <v>0</v>
      </c>
    </row>
    <row r="298" spans="1:136" ht="12.75" customHeight="1">
      <c r="A298" s="2" t="s">
        <v>719</v>
      </c>
      <c r="B298" s="2" t="s">
        <v>720</v>
      </c>
      <c r="C298" s="2" t="s">
        <v>468</v>
      </c>
      <c r="D298" s="2" t="s">
        <v>143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3">
        <v>0</v>
      </c>
      <c r="DA298" s="3"/>
      <c r="DB298" s="3">
        <v>0</v>
      </c>
      <c r="DC298" s="3">
        <v>0</v>
      </c>
      <c r="DD298" s="3">
        <v>0</v>
      </c>
      <c r="DE298" s="3">
        <v>0</v>
      </c>
      <c r="DF298" s="3">
        <v>0</v>
      </c>
      <c r="DG298" s="3">
        <v>0</v>
      </c>
      <c r="DH298" s="3">
        <v>0</v>
      </c>
      <c r="DI298" s="3">
        <v>0</v>
      </c>
      <c r="DJ298" s="3">
        <v>0</v>
      </c>
      <c r="DK298" s="3">
        <v>0</v>
      </c>
      <c r="DL298" s="3">
        <v>0</v>
      </c>
      <c r="DM298" s="3">
        <v>0</v>
      </c>
      <c r="DN298" s="3">
        <v>0</v>
      </c>
      <c r="DO298" s="3">
        <v>0</v>
      </c>
      <c r="DP298" s="3">
        <v>0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 s="3">
        <v>0</v>
      </c>
      <c r="DW298" s="3">
        <v>0</v>
      </c>
      <c r="DX298" s="3">
        <v>0</v>
      </c>
      <c r="DY298" s="3">
        <v>0</v>
      </c>
      <c r="DZ298" s="3">
        <v>0</v>
      </c>
      <c r="EA298" s="3">
        <v>0</v>
      </c>
      <c r="EB298" s="3">
        <v>0</v>
      </c>
      <c r="EC298" s="3">
        <v>0</v>
      </c>
      <c r="ED298" s="3">
        <v>0</v>
      </c>
      <c r="EE298" s="3">
        <v>0</v>
      </c>
      <c r="EF298" s="3">
        <v>0</v>
      </c>
    </row>
    <row r="299" spans="1:136" ht="12.75" customHeight="1">
      <c r="A299" s="2" t="s">
        <v>721</v>
      </c>
      <c r="B299" s="2" t="s">
        <v>722</v>
      </c>
      <c r="C299" s="2" t="s">
        <v>468</v>
      </c>
      <c r="D299" s="2" t="s">
        <v>143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0</v>
      </c>
      <c r="CB299" s="3">
        <v>0</v>
      </c>
      <c r="CC299" s="3">
        <v>0</v>
      </c>
      <c r="CD299" s="3">
        <v>0</v>
      </c>
      <c r="CE299" s="3">
        <v>0</v>
      </c>
      <c r="CF299" s="3">
        <v>0</v>
      </c>
      <c r="CG299" s="3">
        <v>0</v>
      </c>
      <c r="CH299" s="3">
        <v>0</v>
      </c>
      <c r="CI299" s="3">
        <v>0</v>
      </c>
      <c r="CJ299" s="3">
        <v>0</v>
      </c>
      <c r="CK299" s="3">
        <v>0</v>
      </c>
      <c r="CL299" s="3">
        <v>0</v>
      </c>
      <c r="CM299" s="3">
        <v>0</v>
      </c>
      <c r="CN299" s="3">
        <v>0</v>
      </c>
      <c r="CO299" s="3">
        <v>0</v>
      </c>
      <c r="CP299" s="3">
        <v>0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0</v>
      </c>
      <c r="CW299" s="3">
        <v>0</v>
      </c>
      <c r="CX299" s="3">
        <v>0</v>
      </c>
      <c r="CY299" s="3">
        <v>0</v>
      </c>
      <c r="CZ299" s="3">
        <v>0</v>
      </c>
      <c r="DA299" s="3"/>
      <c r="DB299" s="3">
        <v>0</v>
      </c>
      <c r="DC299" s="3">
        <v>0</v>
      </c>
      <c r="DD299" s="3">
        <v>0</v>
      </c>
      <c r="DE299" s="3">
        <v>0</v>
      </c>
      <c r="DF299" s="3">
        <v>0</v>
      </c>
      <c r="DG299" s="3">
        <v>0</v>
      </c>
      <c r="DH299" s="3">
        <v>0</v>
      </c>
      <c r="DI299" s="3">
        <v>0</v>
      </c>
      <c r="DJ299" s="3">
        <v>0</v>
      </c>
      <c r="DK299" s="3">
        <v>0</v>
      </c>
      <c r="DL299" s="3">
        <v>0</v>
      </c>
      <c r="DM299" s="3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 s="3">
        <v>0</v>
      </c>
      <c r="DW299" s="3">
        <v>0</v>
      </c>
      <c r="DX299" s="3">
        <v>0</v>
      </c>
      <c r="DY299" s="3">
        <v>0</v>
      </c>
      <c r="DZ299" s="3">
        <v>0</v>
      </c>
      <c r="EA299" s="3">
        <v>0</v>
      </c>
      <c r="EB299" s="3">
        <v>0</v>
      </c>
      <c r="EC299" s="3">
        <v>0</v>
      </c>
      <c r="ED299" s="3">
        <v>0</v>
      </c>
      <c r="EE299" s="3">
        <v>0</v>
      </c>
      <c r="EF299" s="3">
        <v>0</v>
      </c>
    </row>
    <row r="300" spans="1:136" ht="12.75" customHeight="1">
      <c r="A300" s="2" t="s">
        <v>723</v>
      </c>
      <c r="B300" s="2" t="s">
        <v>724</v>
      </c>
      <c r="C300" s="2" t="s">
        <v>468</v>
      </c>
      <c r="D300" s="2" t="s">
        <v>143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0</v>
      </c>
      <c r="CB300" s="3">
        <v>0</v>
      </c>
      <c r="CC300" s="3">
        <v>0</v>
      </c>
      <c r="CD300" s="3">
        <v>0</v>
      </c>
      <c r="CE300" s="3">
        <v>0</v>
      </c>
      <c r="CF300" s="3">
        <v>0</v>
      </c>
      <c r="CG300" s="3">
        <v>0</v>
      </c>
      <c r="CH300" s="3">
        <v>0</v>
      </c>
      <c r="CI300" s="3">
        <v>0</v>
      </c>
      <c r="CJ300" s="3">
        <v>0</v>
      </c>
      <c r="CK300" s="3">
        <v>0</v>
      </c>
      <c r="CL300" s="3">
        <v>0</v>
      </c>
      <c r="CM300" s="3">
        <v>0</v>
      </c>
      <c r="CN300" s="3">
        <v>0</v>
      </c>
      <c r="CO300" s="3">
        <v>0</v>
      </c>
      <c r="CP300" s="3">
        <v>0</v>
      </c>
      <c r="CQ300" s="3">
        <v>0</v>
      </c>
      <c r="CR300" s="3">
        <v>0</v>
      </c>
      <c r="CS300" s="3">
        <v>0</v>
      </c>
      <c r="CT300" s="3">
        <v>0</v>
      </c>
      <c r="CU300" s="3">
        <v>0</v>
      </c>
      <c r="CV300" s="3">
        <v>0</v>
      </c>
      <c r="CW300" s="3">
        <v>0</v>
      </c>
      <c r="CX300" s="3">
        <v>0</v>
      </c>
      <c r="CY300" s="3">
        <v>0</v>
      </c>
      <c r="CZ300" s="3">
        <v>0</v>
      </c>
      <c r="DA300" s="3"/>
      <c r="DB300" s="3">
        <v>0</v>
      </c>
      <c r="DC300" s="3">
        <v>0</v>
      </c>
      <c r="DD300" s="3">
        <v>0</v>
      </c>
      <c r="DE300" s="3">
        <v>0</v>
      </c>
      <c r="DF300" s="3">
        <v>0</v>
      </c>
      <c r="DG300" s="3">
        <v>0</v>
      </c>
      <c r="DH300" s="3">
        <v>0</v>
      </c>
      <c r="DI300" s="3">
        <v>0</v>
      </c>
      <c r="DJ300" s="3">
        <v>0</v>
      </c>
      <c r="DK300" s="3">
        <v>0</v>
      </c>
      <c r="DL300" s="3">
        <v>0</v>
      </c>
      <c r="DM300" s="3">
        <v>0</v>
      </c>
      <c r="DN300" s="3">
        <v>0</v>
      </c>
      <c r="DO300" s="3">
        <v>0</v>
      </c>
      <c r="DP300" s="3">
        <v>0</v>
      </c>
      <c r="DQ300" s="3">
        <v>0</v>
      </c>
      <c r="DR300" s="3">
        <v>0</v>
      </c>
      <c r="DS300" s="3">
        <v>0</v>
      </c>
      <c r="DT300" s="3">
        <v>0</v>
      </c>
      <c r="DU300" s="3">
        <v>0</v>
      </c>
      <c r="DV300" s="3">
        <v>0</v>
      </c>
      <c r="DW300" s="3">
        <v>0</v>
      </c>
      <c r="DX300" s="3">
        <v>0</v>
      </c>
      <c r="DY300" s="3">
        <v>0</v>
      </c>
      <c r="DZ300" s="3">
        <v>0</v>
      </c>
      <c r="EA300" s="3">
        <v>0</v>
      </c>
      <c r="EB300" s="3">
        <v>0</v>
      </c>
      <c r="EC300" s="3">
        <v>0</v>
      </c>
      <c r="ED300" s="3">
        <v>0</v>
      </c>
      <c r="EE300" s="3">
        <v>0</v>
      </c>
      <c r="EF300" s="3">
        <v>0</v>
      </c>
    </row>
    <row r="301" spans="1:136" ht="12.75" customHeight="1">
      <c r="A301" s="2" t="s">
        <v>725</v>
      </c>
      <c r="B301" s="2" t="s">
        <v>726</v>
      </c>
      <c r="C301" s="2" t="s">
        <v>468</v>
      </c>
      <c r="D301" s="2" t="s">
        <v>143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0</v>
      </c>
      <c r="CB301" s="3">
        <v>0</v>
      </c>
      <c r="CC301" s="3">
        <v>0</v>
      </c>
      <c r="CD301" s="3">
        <v>0</v>
      </c>
      <c r="CE301" s="3">
        <v>0</v>
      </c>
      <c r="CF301" s="3">
        <v>0</v>
      </c>
      <c r="CG301" s="3">
        <v>0</v>
      </c>
      <c r="CH301" s="3">
        <v>0</v>
      </c>
      <c r="CI301" s="3">
        <v>0</v>
      </c>
      <c r="CJ301" s="3">
        <v>0</v>
      </c>
      <c r="CK301" s="3">
        <v>0</v>
      </c>
      <c r="CL301" s="3">
        <v>0</v>
      </c>
      <c r="CM301" s="3">
        <v>0</v>
      </c>
      <c r="CN301" s="3">
        <v>0</v>
      </c>
      <c r="CO301" s="3">
        <v>0</v>
      </c>
      <c r="CP301" s="3">
        <v>0</v>
      </c>
      <c r="CQ301" s="3">
        <v>0</v>
      </c>
      <c r="CR301" s="3">
        <v>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CZ301" s="3">
        <v>0</v>
      </c>
      <c r="DA301" s="3"/>
      <c r="DB301" s="3">
        <v>0</v>
      </c>
      <c r="DC301" s="3">
        <v>0</v>
      </c>
      <c r="DD301" s="3">
        <v>0</v>
      </c>
      <c r="DE301" s="3">
        <v>0</v>
      </c>
      <c r="DF301" s="3">
        <v>0</v>
      </c>
      <c r="DG301" s="3">
        <v>0</v>
      </c>
      <c r="DH301" s="3">
        <v>0</v>
      </c>
      <c r="DI301" s="3">
        <v>0</v>
      </c>
      <c r="DJ301" s="3">
        <v>0</v>
      </c>
      <c r="DK301" s="3">
        <v>0</v>
      </c>
      <c r="DL301" s="3">
        <v>0</v>
      </c>
      <c r="DM301" s="3">
        <v>0</v>
      </c>
      <c r="DN301" s="3">
        <v>0</v>
      </c>
      <c r="DO301" s="3">
        <v>0</v>
      </c>
      <c r="DP301" s="3">
        <v>0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 s="3">
        <v>0</v>
      </c>
      <c r="DW301" s="3">
        <v>0</v>
      </c>
      <c r="DX301" s="3">
        <v>0</v>
      </c>
      <c r="DY301" s="3">
        <v>0</v>
      </c>
      <c r="DZ301" s="3">
        <v>0</v>
      </c>
      <c r="EA301" s="3">
        <v>0</v>
      </c>
      <c r="EB301" s="3">
        <v>0</v>
      </c>
      <c r="EC301" s="3">
        <v>0</v>
      </c>
      <c r="ED301" s="3">
        <v>0</v>
      </c>
      <c r="EE301" s="3">
        <v>0</v>
      </c>
      <c r="EF301" s="3">
        <v>0</v>
      </c>
    </row>
    <row r="302" spans="1:136" ht="12.75" customHeight="1">
      <c r="A302" s="2" t="s">
        <v>727</v>
      </c>
      <c r="B302" s="2" t="s">
        <v>728</v>
      </c>
      <c r="C302" s="2" t="s">
        <v>468</v>
      </c>
      <c r="D302" s="2" t="s">
        <v>143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CZ302" s="3">
        <v>0</v>
      </c>
      <c r="DA302" s="3"/>
      <c r="DB302" s="3">
        <v>0</v>
      </c>
      <c r="DC302" s="3">
        <v>0</v>
      </c>
      <c r="DD302" s="3">
        <v>0</v>
      </c>
      <c r="DE302" s="3">
        <v>0</v>
      </c>
      <c r="DF302" s="3">
        <v>0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0</v>
      </c>
      <c r="DM302" s="3">
        <v>0</v>
      </c>
      <c r="DN302" s="3">
        <v>0</v>
      </c>
      <c r="DO302" s="3">
        <v>0</v>
      </c>
      <c r="DP302" s="3">
        <v>0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 s="3">
        <v>0</v>
      </c>
      <c r="DW302" s="3">
        <v>0</v>
      </c>
      <c r="DX302" s="3">
        <v>0</v>
      </c>
      <c r="DY302" s="3">
        <v>0</v>
      </c>
      <c r="DZ302" s="3">
        <v>0</v>
      </c>
      <c r="EA302" s="3">
        <v>0</v>
      </c>
      <c r="EB302" s="3">
        <v>0</v>
      </c>
      <c r="EC302" s="3">
        <v>0</v>
      </c>
      <c r="ED302" s="3">
        <v>0</v>
      </c>
      <c r="EE302" s="3">
        <v>0</v>
      </c>
      <c r="EF302" s="3">
        <v>0</v>
      </c>
    </row>
    <row r="303" spans="1:136" ht="12.75" customHeight="1">
      <c r="A303" s="2" t="s">
        <v>729</v>
      </c>
      <c r="B303" s="2" t="s">
        <v>730</v>
      </c>
      <c r="C303" s="2" t="s">
        <v>468</v>
      </c>
      <c r="D303" s="2" t="s">
        <v>143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0</v>
      </c>
      <c r="CN303" s="3">
        <v>0</v>
      </c>
      <c r="CO303" s="3">
        <v>0</v>
      </c>
      <c r="CP303" s="3">
        <v>0</v>
      </c>
      <c r="CQ303" s="3">
        <v>0</v>
      </c>
      <c r="CR303" s="3">
        <v>0</v>
      </c>
      <c r="CS303" s="3">
        <v>0</v>
      </c>
      <c r="CT303" s="3">
        <v>0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0</v>
      </c>
      <c r="DA303" s="3"/>
      <c r="DB303" s="3">
        <v>0</v>
      </c>
      <c r="DC303" s="3">
        <v>0</v>
      </c>
      <c r="DD303" s="3">
        <v>0</v>
      </c>
      <c r="DE303" s="3">
        <v>0</v>
      </c>
      <c r="DF303" s="3">
        <v>0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0</v>
      </c>
      <c r="DM303" s="3">
        <v>0</v>
      </c>
      <c r="DN303" s="3">
        <v>0</v>
      </c>
      <c r="DO303" s="3">
        <v>0</v>
      </c>
      <c r="DP303" s="3">
        <v>0</v>
      </c>
      <c r="DQ303" s="3">
        <v>0</v>
      </c>
      <c r="DR303" s="3">
        <v>0</v>
      </c>
      <c r="DS303" s="3">
        <v>0</v>
      </c>
      <c r="DT303" s="3">
        <v>0</v>
      </c>
      <c r="DU303" s="3">
        <v>0</v>
      </c>
      <c r="DV303" s="3">
        <v>0</v>
      </c>
      <c r="DW303" s="3">
        <v>0</v>
      </c>
      <c r="DX303" s="3">
        <v>0</v>
      </c>
      <c r="DY303" s="3">
        <v>0</v>
      </c>
      <c r="DZ303" s="3">
        <v>0</v>
      </c>
      <c r="EA303" s="3">
        <v>0</v>
      </c>
      <c r="EB303" s="3">
        <v>0</v>
      </c>
      <c r="EC303" s="3">
        <v>0</v>
      </c>
      <c r="ED303" s="3">
        <v>0</v>
      </c>
      <c r="EE303" s="3">
        <v>0</v>
      </c>
      <c r="EF303" s="3">
        <v>0</v>
      </c>
    </row>
    <row r="304" spans="1:136" ht="12.75" customHeight="1">
      <c r="A304" s="2" t="s">
        <v>731</v>
      </c>
      <c r="B304" s="2" t="s">
        <v>732</v>
      </c>
      <c r="C304" s="2" t="s">
        <v>468</v>
      </c>
      <c r="D304" s="2" t="s">
        <v>143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0</v>
      </c>
      <c r="CD304" s="3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>
        <v>0</v>
      </c>
      <c r="CN304" s="3">
        <v>0</v>
      </c>
      <c r="CO304" s="3">
        <v>0</v>
      </c>
      <c r="CP304" s="3">
        <v>0</v>
      </c>
      <c r="CQ304" s="3">
        <v>0</v>
      </c>
      <c r="CR304" s="3">
        <v>0</v>
      </c>
      <c r="CS304" s="3">
        <v>0</v>
      </c>
      <c r="CT304" s="3">
        <v>0</v>
      </c>
      <c r="CU304" s="3">
        <v>0</v>
      </c>
      <c r="CV304" s="3">
        <v>0</v>
      </c>
      <c r="CW304" s="3">
        <v>0</v>
      </c>
      <c r="CX304" s="3">
        <v>0</v>
      </c>
      <c r="CY304" s="3">
        <v>0</v>
      </c>
      <c r="CZ304" s="3">
        <v>0</v>
      </c>
      <c r="DA304" s="3"/>
      <c r="DB304" s="3">
        <v>0</v>
      </c>
      <c r="DC304" s="3">
        <v>0</v>
      </c>
      <c r="DD304" s="3">
        <v>0</v>
      </c>
      <c r="DE304" s="3">
        <v>0</v>
      </c>
      <c r="DF304" s="3">
        <v>0</v>
      </c>
      <c r="DG304" s="3">
        <v>0</v>
      </c>
      <c r="DH304" s="3">
        <v>0</v>
      </c>
      <c r="DI304" s="3">
        <v>0</v>
      </c>
      <c r="DJ304" s="3">
        <v>0</v>
      </c>
      <c r="DK304" s="3">
        <v>0</v>
      </c>
      <c r="DL304" s="3">
        <v>0</v>
      </c>
      <c r="DM304" s="3">
        <v>0</v>
      </c>
      <c r="DN304" s="3">
        <v>0</v>
      </c>
      <c r="DO304" s="3">
        <v>0</v>
      </c>
      <c r="DP304" s="3">
        <v>0</v>
      </c>
      <c r="DQ304" s="3">
        <v>0</v>
      </c>
      <c r="DR304" s="3">
        <v>0</v>
      </c>
      <c r="DS304" s="3">
        <v>0</v>
      </c>
      <c r="DT304" s="3">
        <v>0</v>
      </c>
      <c r="DU304" s="3">
        <v>0</v>
      </c>
      <c r="DV304" s="3">
        <v>0</v>
      </c>
      <c r="DW304" s="3">
        <v>0</v>
      </c>
      <c r="DX304" s="3">
        <v>0</v>
      </c>
      <c r="DY304" s="3">
        <v>0</v>
      </c>
      <c r="DZ304" s="3">
        <v>0</v>
      </c>
      <c r="EA304" s="3">
        <v>0</v>
      </c>
      <c r="EB304" s="3">
        <v>0</v>
      </c>
      <c r="EC304" s="3">
        <v>0</v>
      </c>
      <c r="ED304" s="3">
        <v>0</v>
      </c>
      <c r="EE304" s="3">
        <v>0</v>
      </c>
      <c r="EF304" s="3">
        <v>0</v>
      </c>
    </row>
    <row r="305" spans="1:136" ht="12.75" customHeight="1">
      <c r="A305" s="2" t="s">
        <v>733</v>
      </c>
      <c r="B305" s="2" t="s">
        <v>734</v>
      </c>
      <c r="C305" s="2" t="s">
        <v>468</v>
      </c>
      <c r="D305" s="2" t="s">
        <v>143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0</v>
      </c>
      <c r="CD305" s="3">
        <v>0</v>
      </c>
      <c r="CE305" s="3">
        <v>0</v>
      </c>
      <c r="CF305" s="3">
        <v>0</v>
      </c>
      <c r="CG305" s="3">
        <v>0</v>
      </c>
      <c r="CH305" s="3">
        <v>0</v>
      </c>
      <c r="CI305" s="3">
        <v>0</v>
      </c>
      <c r="CJ305" s="3">
        <v>0</v>
      </c>
      <c r="CK305" s="3">
        <v>0</v>
      </c>
      <c r="CL305" s="3">
        <v>0</v>
      </c>
      <c r="CM305" s="3">
        <v>0</v>
      </c>
      <c r="CN305" s="3">
        <v>0</v>
      </c>
      <c r="CO305" s="3">
        <v>0</v>
      </c>
      <c r="CP305" s="3">
        <v>0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0</v>
      </c>
      <c r="DA305" s="3"/>
      <c r="DB305" s="3">
        <v>0</v>
      </c>
      <c r="DC305" s="3">
        <v>0</v>
      </c>
      <c r="DD305" s="3">
        <v>0</v>
      </c>
      <c r="DE305" s="3">
        <v>0</v>
      </c>
      <c r="DF305" s="3">
        <v>0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L305" s="3">
        <v>0</v>
      </c>
      <c r="DM305" s="3">
        <v>0</v>
      </c>
      <c r="DN305" s="3">
        <v>0</v>
      </c>
      <c r="DO305" s="3">
        <v>0</v>
      </c>
      <c r="DP305" s="3">
        <v>0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 s="3">
        <v>0</v>
      </c>
      <c r="DW305" s="3">
        <v>0</v>
      </c>
      <c r="DX305" s="3">
        <v>0</v>
      </c>
      <c r="DY305" s="3">
        <v>0</v>
      </c>
      <c r="DZ305" s="3">
        <v>0</v>
      </c>
      <c r="EA305" s="3">
        <v>0</v>
      </c>
      <c r="EB305" s="3">
        <v>0</v>
      </c>
      <c r="EC305" s="3">
        <v>0</v>
      </c>
      <c r="ED305" s="3">
        <v>0</v>
      </c>
      <c r="EE305" s="3">
        <v>0</v>
      </c>
      <c r="EF305" s="3">
        <v>0</v>
      </c>
    </row>
    <row r="306" spans="1:136" ht="12.75" customHeight="1">
      <c r="A306" s="2" t="s">
        <v>735</v>
      </c>
      <c r="B306" s="2" t="s">
        <v>736</v>
      </c>
      <c r="C306" s="2" t="s">
        <v>468</v>
      </c>
      <c r="D306" s="2" t="s">
        <v>143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-7593.75</v>
      </c>
      <c r="AO306" s="3">
        <v>0</v>
      </c>
      <c r="AP306" s="3">
        <v>0</v>
      </c>
      <c r="AQ306" s="3">
        <v>0</v>
      </c>
      <c r="AR306" s="3">
        <v>7593.75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0</v>
      </c>
      <c r="CD306" s="3">
        <v>0</v>
      </c>
      <c r="CE306" s="3">
        <v>0</v>
      </c>
      <c r="CF306" s="3">
        <v>0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0</v>
      </c>
      <c r="CW306" s="3">
        <v>0</v>
      </c>
      <c r="CX306" s="3">
        <v>0</v>
      </c>
      <c r="CY306" s="3">
        <v>0</v>
      </c>
      <c r="CZ306" s="3">
        <v>0</v>
      </c>
      <c r="DA306" s="3"/>
      <c r="DB306" s="3">
        <v>0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0</v>
      </c>
      <c r="DI306" s="3">
        <v>0</v>
      </c>
      <c r="DJ306" s="3">
        <v>0</v>
      </c>
      <c r="DK306" s="3">
        <v>0</v>
      </c>
      <c r="DL306" s="3">
        <v>0</v>
      </c>
      <c r="DM306" s="3">
        <v>0</v>
      </c>
      <c r="DN306" s="3">
        <v>0</v>
      </c>
      <c r="DO306" s="3">
        <v>0</v>
      </c>
      <c r="DP306" s="3">
        <v>0</v>
      </c>
      <c r="DQ306" s="3">
        <v>0</v>
      </c>
      <c r="DR306" s="3">
        <v>0</v>
      </c>
      <c r="DS306" s="3">
        <v>0</v>
      </c>
      <c r="DT306" s="3">
        <v>0</v>
      </c>
      <c r="DU306" s="3">
        <v>0</v>
      </c>
      <c r="DV306" s="3">
        <v>0</v>
      </c>
      <c r="DW306" s="3">
        <v>0</v>
      </c>
      <c r="DX306" s="3">
        <v>0</v>
      </c>
      <c r="DY306" s="3">
        <v>0</v>
      </c>
      <c r="DZ306" s="3">
        <v>0</v>
      </c>
      <c r="EA306" s="3">
        <v>0</v>
      </c>
      <c r="EB306" s="3">
        <v>0</v>
      </c>
      <c r="EC306" s="3">
        <v>0</v>
      </c>
      <c r="ED306" s="3">
        <v>0</v>
      </c>
      <c r="EE306" s="3">
        <v>0</v>
      </c>
      <c r="EF306" s="3">
        <v>0</v>
      </c>
    </row>
    <row r="307" spans="1:136" ht="12.75" customHeight="1">
      <c r="A307" s="2" t="s">
        <v>737</v>
      </c>
      <c r="B307" s="2" t="s">
        <v>738</v>
      </c>
      <c r="C307" s="2" t="s">
        <v>468</v>
      </c>
      <c r="D307" s="2" t="s">
        <v>143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0</v>
      </c>
      <c r="CB307" s="3">
        <v>0</v>
      </c>
      <c r="CC307" s="3">
        <v>0</v>
      </c>
      <c r="CD307" s="3">
        <v>0</v>
      </c>
      <c r="CE307" s="3">
        <v>0</v>
      </c>
      <c r="CF307" s="3">
        <v>0</v>
      </c>
      <c r="CG307" s="3">
        <v>0</v>
      </c>
      <c r="CH307" s="3">
        <v>0</v>
      </c>
      <c r="CI307" s="3">
        <v>0</v>
      </c>
      <c r="CJ307" s="3">
        <v>0</v>
      </c>
      <c r="CK307" s="3">
        <v>0</v>
      </c>
      <c r="CL307" s="3">
        <v>0</v>
      </c>
      <c r="CM307" s="3">
        <v>0</v>
      </c>
      <c r="CN307" s="3">
        <v>0</v>
      </c>
      <c r="CO307" s="3">
        <v>0</v>
      </c>
      <c r="CP307" s="3">
        <v>0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0</v>
      </c>
      <c r="CW307" s="3">
        <v>0</v>
      </c>
      <c r="CX307" s="3">
        <v>0</v>
      </c>
      <c r="CY307" s="3">
        <v>0</v>
      </c>
      <c r="CZ307" s="3">
        <v>0</v>
      </c>
      <c r="DA307" s="3"/>
      <c r="DB307" s="3">
        <v>0</v>
      </c>
      <c r="DC307" s="3">
        <v>0</v>
      </c>
      <c r="DD307" s="3">
        <v>0</v>
      </c>
      <c r="DE307" s="3">
        <v>0</v>
      </c>
      <c r="DF307" s="3">
        <v>0</v>
      </c>
      <c r="DG307" s="3">
        <v>0</v>
      </c>
      <c r="DH307" s="3">
        <v>0</v>
      </c>
      <c r="DI307" s="3">
        <v>0</v>
      </c>
      <c r="DJ307" s="3">
        <v>0</v>
      </c>
      <c r="DK307" s="3">
        <v>0</v>
      </c>
      <c r="DL307" s="3">
        <v>0</v>
      </c>
      <c r="DM307" s="3">
        <v>0</v>
      </c>
      <c r="DN307" s="3">
        <v>0</v>
      </c>
      <c r="DO307" s="3">
        <v>0</v>
      </c>
      <c r="DP307" s="3">
        <v>0</v>
      </c>
      <c r="DQ307" s="3">
        <v>0</v>
      </c>
      <c r="DR307" s="3">
        <v>0</v>
      </c>
      <c r="DS307" s="3">
        <v>0</v>
      </c>
      <c r="DT307" s="3">
        <v>0</v>
      </c>
      <c r="DU307" s="3">
        <v>0</v>
      </c>
      <c r="DV307" s="3">
        <v>0</v>
      </c>
      <c r="DW307" s="3">
        <v>0</v>
      </c>
      <c r="DX307" s="3">
        <v>0</v>
      </c>
      <c r="DY307" s="3">
        <v>0</v>
      </c>
      <c r="DZ307" s="3">
        <v>0</v>
      </c>
      <c r="EA307" s="3">
        <v>0</v>
      </c>
      <c r="EB307" s="3">
        <v>0</v>
      </c>
      <c r="EC307" s="3">
        <v>0</v>
      </c>
      <c r="ED307" s="3">
        <v>0</v>
      </c>
      <c r="EE307" s="3">
        <v>0</v>
      </c>
      <c r="EF307" s="3">
        <v>0</v>
      </c>
    </row>
    <row r="308" spans="1:136" ht="12.75" customHeight="1">
      <c r="A308" s="2" t="s">
        <v>739</v>
      </c>
      <c r="B308" s="2" t="s">
        <v>740</v>
      </c>
      <c r="C308" s="2" t="s">
        <v>468</v>
      </c>
      <c r="D308" s="2" t="s">
        <v>143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0</v>
      </c>
      <c r="CD308" s="3">
        <v>0</v>
      </c>
      <c r="CE308" s="3">
        <v>0</v>
      </c>
      <c r="CF308" s="3">
        <v>0</v>
      </c>
      <c r="CG308" s="3">
        <v>0</v>
      </c>
      <c r="CH308" s="3">
        <v>0</v>
      </c>
      <c r="CI308" s="3">
        <v>0</v>
      </c>
      <c r="CJ308" s="3">
        <v>0</v>
      </c>
      <c r="CK308" s="3">
        <v>0</v>
      </c>
      <c r="CL308" s="3">
        <v>0</v>
      </c>
      <c r="CM308" s="3">
        <v>0</v>
      </c>
      <c r="CN308" s="3">
        <v>0</v>
      </c>
      <c r="CO308" s="3">
        <v>0</v>
      </c>
      <c r="CP308" s="3">
        <v>0</v>
      </c>
      <c r="CQ308" s="3">
        <v>0</v>
      </c>
      <c r="CR308" s="3">
        <v>0</v>
      </c>
      <c r="CS308" s="3">
        <v>0</v>
      </c>
      <c r="CT308" s="3">
        <v>0</v>
      </c>
      <c r="CU308" s="3">
        <v>0</v>
      </c>
      <c r="CV308" s="3">
        <v>0</v>
      </c>
      <c r="CW308" s="3">
        <v>0</v>
      </c>
      <c r="CX308" s="3">
        <v>0</v>
      </c>
      <c r="CY308" s="3">
        <v>0</v>
      </c>
      <c r="CZ308" s="3">
        <v>0</v>
      </c>
      <c r="DA308" s="3"/>
      <c r="DB308" s="3">
        <v>0</v>
      </c>
      <c r="DC308" s="3">
        <v>0</v>
      </c>
      <c r="DD308" s="3">
        <v>0</v>
      </c>
      <c r="DE308" s="3">
        <v>0</v>
      </c>
      <c r="DF308" s="3">
        <v>0</v>
      </c>
      <c r="DG308" s="3">
        <v>0</v>
      </c>
      <c r="DH308" s="3">
        <v>0</v>
      </c>
      <c r="DI308" s="3">
        <v>0</v>
      </c>
      <c r="DJ308" s="3">
        <v>0</v>
      </c>
      <c r="DK308" s="3">
        <v>0</v>
      </c>
      <c r="DL308" s="3">
        <v>0</v>
      </c>
      <c r="DM308" s="3">
        <v>0</v>
      </c>
      <c r="DN308" s="3">
        <v>0</v>
      </c>
      <c r="DO308" s="3">
        <v>0</v>
      </c>
      <c r="DP308" s="3">
        <v>0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 s="3">
        <v>0</v>
      </c>
      <c r="DW308" s="3">
        <v>0</v>
      </c>
      <c r="DX308" s="3">
        <v>0</v>
      </c>
      <c r="DY308" s="3">
        <v>0</v>
      </c>
      <c r="DZ308" s="3">
        <v>0</v>
      </c>
      <c r="EA308" s="3">
        <v>0</v>
      </c>
      <c r="EB308" s="3">
        <v>0</v>
      </c>
      <c r="EC308" s="3">
        <v>0</v>
      </c>
      <c r="ED308" s="3">
        <v>0</v>
      </c>
      <c r="EE308" s="3">
        <v>0</v>
      </c>
      <c r="EF308" s="3">
        <v>0</v>
      </c>
    </row>
    <row r="309" spans="1:136" ht="12.75" customHeight="1">
      <c r="A309" s="2" t="s">
        <v>741</v>
      </c>
      <c r="B309" s="2" t="s">
        <v>742</v>
      </c>
      <c r="C309" s="2" t="s">
        <v>468</v>
      </c>
      <c r="D309" s="2" t="s">
        <v>143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0</v>
      </c>
      <c r="CF309" s="3">
        <v>0</v>
      </c>
      <c r="CG309" s="3">
        <v>0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  <c r="CM309" s="3">
        <v>0</v>
      </c>
      <c r="CN309" s="3">
        <v>0</v>
      </c>
      <c r="CO309" s="3">
        <v>0</v>
      </c>
      <c r="CP309" s="3">
        <v>0</v>
      </c>
      <c r="CQ309" s="3">
        <v>0</v>
      </c>
      <c r="CR309" s="3">
        <v>0</v>
      </c>
      <c r="CS309" s="3">
        <v>0</v>
      </c>
      <c r="CT309" s="3">
        <v>0</v>
      </c>
      <c r="CU309" s="3">
        <v>0</v>
      </c>
      <c r="CV309" s="3">
        <v>0</v>
      </c>
      <c r="CW309" s="3">
        <v>0</v>
      </c>
      <c r="CX309" s="3">
        <v>0</v>
      </c>
      <c r="CY309" s="3">
        <v>0</v>
      </c>
      <c r="CZ309" s="3">
        <v>0</v>
      </c>
      <c r="DA309" s="3"/>
      <c r="DB309" s="3">
        <v>0</v>
      </c>
      <c r="DC309" s="3">
        <v>0</v>
      </c>
      <c r="DD309" s="3">
        <v>0</v>
      </c>
      <c r="DE309" s="3">
        <v>0</v>
      </c>
      <c r="DF309" s="3">
        <v>0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0</v>
      </c>
      <c r="DM309" s="3">
        <v>0</v>
      </c>
      <c r="DN309" s="3">
        <v>0</v>
      </c>
      <c r="DO309" s="3">
        <v>0</v>
      </c>
      <c r="DP309" s="3">
        <v>0</v>
      </c>
      <c r="DQ309" s="3">
        <v>0</v>
      </c>
      <c r="DR309" s="3">
        <v>0</v>
      </c>
      <c r="DS309" s="3">
        <v>0</v>
      </c>
      <c r="DT309" s="3">
        <v>0</v>
      </c>
      <c r="DU309" s="3">
        <v>0</v>
      </c>
      <c r="DV309" s="3">
        <v>0</v>
      </c>
      <c r="DW309" s="3">
        <v>0</v>
      </c>
      <c r="DX309" s="3">
        <v>0</v>
      </c>
      <c r="DY309" s="3">
        <v>0</v>
      </c>
      <c r="DZ309" s="3">
        <v>0</v>
      </c>
      <c r="EA309" s="3">
        <v>0</v>
      </c>
      <c r="EB309" s="3">
        <v>0</v>
      </c>
      <c r="EC309" s="3">
        <v>0</v>
      </c>
      <c r="ED309" s="3">
        <v>0</v>
      </c>
      <c r="EE309" s="3">
        <v>0</v>
      </c>
      <c r="EF309" s="3">
        <v>0</v>
      </c>
    </row>
    <row r="310" spans="1:136" ht="12.75" customHeight="1">
      <c r="A310" s="2" t="s">
        <v>743</v>
      </c>
      <c r="B310" s="2" t="s">
        <v>744</v>
      </c>
      <c r="C310" s="2" t="s">
        <v>468</v>
      </c>
      <c r="D310" s="2" t="s">
        <v>143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0</v>
      </c>
      <c r="CN310" s="3">
        <v>0</v>
      </c>
      <c r="CO310" s="3">
        <v>0</v>
      </c>
      <c r="CP310" s="3">
        <v>0</v>
      </c>
      <c r="CQ310" s="3">
        <v>0</v>
      </c>
      <c r="CR310" s="3">
        <v>0</v>
      </c>
      <c r="CS310" s="3">
        <v>0</v>
      </c>
      <c r="CT310" s="3">
        <v>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/>
      <c r="DB310" s="3">
        <v>0</v>
      </c>
      <c r="DC310" s="3">
        <v>0</v>
      </c>
      <c r="DD310" s="3">
        <v>0</v>
      </c>
      <c r="DE310" s="3">
        <v>0</v>
      </c>
      <c r="DF310" s="3">
        <v>0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0</v>
      </c>
      <c r="DM310" s="3">
        <v>0</v>
      </c>
      <c r="DN310" s="3">
        <v>0</v>
      </c>
      <c r="DO310" s="3">
        <v>0</v>
      </c>
      <c r="DP310" s="3">
        <v>0</v>
      </c>
      <c r="DQ310" s="3">
        <v>0</v>
      </c>
      <c r="DR310" s="3">
        <v>0</v>
      </c>
      <c r="DS310" s="3">
        <v>0</v>
      </c>
      <c r="DT310" s="3">
        <v>0</v>
      </c>
      <c r="DU310" s="3">
        <v>0</v>
      </c>
      <c r="DV310" s="3">
        <v>0</v>
      </c>
      <c r="DW310" s="3">
        <v>0</v>
      </c>
      <c r="DX310" s="3">
        <v>0</v>
      </c>
      <c r="DY310" s="3">
        <v>0</v>
      </c>
      <c r="DZ310" s="3">
        <v>0</v>
      </c>
      <c r="EA310" s="3">
        <v>0</v>
      </c>
      <c r="EB310" s="3">
        <v>0</v>
      </c>
      <c r="EC310" s="3">
        <v>0</v>
      </c>
      <c r="ED310" s="3">
        <v>0</v>
      </c>
      <c r="EE310" s="3">
        <v>0</v>
      </c>
      <c r="EF310" s="3">
        <v>0</v>
      </c>
    </row>
    <row r="311" spans="1:136" ht="12.75" customHeight="1">
      <c r="A311" s="2" t="s">
        <v>745</v>
      </c>
      <c r="B311" s="2" t="s">
        <v>746</v>
      </c>
      <c r="C311" s="2" t="s">
        <v>468</v>
      </c>
      <c r="D311" s="2" t="s">
        <v>143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-3700</v>
      </c>
      <c r="AJ311" s="3">
        <v>-3700</v>
      </c>
      <c r="AK311" s="3">
        <v>0</v>
      </c>
      <c r="AL311" s="3">
        <v>7400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0</v>
      </c>
      <c r="CB311" s="3">
        <v>0</v>
      </c>
      <c r="CC311" s="3">
        <v>0</v>
      </c>
      <c r="CD311" s="3">
        <v>0</v>
      </c>
      <c r="CE311" s="3">
        <v>0</v>
      </c>
      <c r="CF311" s="3">
        <v>0</v>
      </c>
      <c r="CG311" s="3">
        <v>0</v>
      </c>
      <c r="CH311" s="3">
        <v>0</v>
      </c>
      <c r="CI311" s="3">
        <v>0</v>
      </c>
      <c r="CJ311" s="3">
        <v>0</v>
      </c>
      <c r="CK311" s="3">
        <v>0</v>
      </c>
      <c r="CL311" s="3">
        <v>0</v>
      </c>
      <c r="CM311" s="3">
        <v>0</v>
      </c>
      <c r="CN311" s="3">
        <v>0</v>
      </c>
      <c r="CO311" s="3">
        <v>0</v>
      </c>
      <c r="CP311" s="3">
        <v>0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0</v>
      </c>
      <c r="CW311" s="3">
        <v>0</v>
      </c>
      <c r="CX311" s="3">
        <v>0</v>
      </c>
      <c r="CY311" s="3">
        <v>0</v>
      </c>
      <c r="CZ311" s="3">
        <v>0</v>
      </c>
      <c r="DA311" s="3"/>
      <c r="DB311" s="3">
        <v>0</v>
      </c>
      <c r="DC311" s="3">
        <v>0</v>
      </c>
      <c r="DD311" s="3">
        <v>0</v>
      </c>
      <c r="DE311" s="3">
        <v>0</v>
      </c>
      <c r="DF311" s="3">
        <v>0</v>
      </c>
      <c r="DG311" s="3">
        <v>0</v>
      </c>
      <c r="DH311" s="3">
        <v>0</v>
      </c>
      <c r="DI311" s="3">
        <v>0</v>
      </c>
      <c r="DJ311" s="3">
        <v>0</v>
      </c>
      <c r="DK311" s="3">
        <v>0</v>
      </c>
      <c r="DL311" s="3">
        <v>0</v>
      </c>
      <c r="DM311" s="3">
        <v>0</v>
      </c>
      <c r="DN311" s="3">
        <v>0</v>
      </c>
      <c r="DO311" s="3">
        <v>0</v>
      </c>
      <c r="DP311" s="3">
        <v>0</v>
      </c>
      <c r="DQ311" s="3">
        <v>0</v>
      </c>
      <c r="DR311" s="3">
        <v>0</v>
      </c>
      <c r="DS311" s="3">
        <v>0</v>
      </c>
      <c r="DT311" s="3">
        <v>0</v>
      </c>
      <c r="DU311" s="3">
        <v>0</v>
      </c>
      <c r="DV311" s="3">
        <v>0</v>
      </c>
      <c r="DW311" s="3">
        <v>0</v>
      </c>
      <c r="DX311" s="3">
        <v>0</v>
      </c>
      <c r="DY311" s="3">
        <v>0</v>
      </c>
      <c r="DZ311" s="3">
        <v>0</v>
      </c>
      <c r="EA311" s="3">
        <v>0</v>
      </c>
      <c r="EB311" s="3">
        <v>0</v>
      </c>
      <c r="EC311" s="3">
        <v>0</v>
      </c>
      <c r="ED311" s="3">
        <v>0</v>
      </c>
      <c r="EE311" s="3">
        <v>0</v>
      </c>
      <c r="EF311" s="3">
        <v>0</v>
      </c>
    </row>
    <row r="312" spans="1:136" ht="12.75" customHeight="1">
      <c r="A312" s="2" t="s">
        <v>747</v>
      </c>
      <c r="B312" s="2" t="s">
        <v>748</v>
      </c>
      <c r="C312" s="2" t="s">
        <v>468</v>
      </c>
      <c r="D312" s="2" t="s">
        <v>143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0</v>
      </c>
      <c r="CB312" s="3">
        <v>0</v>
      </c>
      <c r="CC312" s="3">
        <v>0</v>
      </c>
      <c r="CD312" s="3">
        <v>0</v>
      </c>
      <c r="CE312" s="3">
        <v>0</v>
      </c>
      <c r="CF312" s="3">
        <v>0</v>
      </c>
      <c r="CG312" s="3">
        <v>0</v>
      </c>
      <c r="CH312" s="3">
        <v>0</v>
      </c>
      <c r="CI312" s="3">
        <v>0</v>
      </c>
      <c r="CJ312" s="3">
        <v>0</v>
      </c>
      <c r="CK312" s="3">
        <v>0</v>
      </c>
      <c r="CL312" s="3">
        <v>0</v>
      </c>
      <c r="CM312" s="3">
        <v>0</v>
      </c>
      <c r="CN312" s="3">
        <v>0</v>
      </c>
      <c r="CO312" s="3">
        <v>0</v>
      </c>
      <c r="CP312" s="3">
        <v>0</v>
      </c>
      <c r="CQ312" s="3">
        <v>0</v>
      </c>
      <c r="CR312" s="3">
        <v>0</v>
      </c>
      <c r="CS312" s="3">
        <v>0</v>
      </c>
      <c r="CT312" s="3">
        <v>0</v>
      </c>
      <c r="CU312" s="3">
        <v>0</v>
      </c>
      <c r="CV312" s="3">
        <v>0</v>
      </c>
      <c r="CW312" s="3">
        <v>0</v>
      </c>
      <c r="CX312" s="3">
        <v>0</v>
      </c>
      <c r="CY312" s="3">
        <v>0</v>
      </c>
      <c r="CZ312" s="3">
        <v>0</v>
      </c>
      <c r="DA312" s="3"/>
      <c r="DB312" s="3">
        <v>0</v>
      </c>
      <c r="DC312" s="3">
        <v>0</v>
      </c>
      <c r="DD312" s="3">
        <v>0</v>
      </c>
      <c r="DE312" s="3">
        <v>0</v>
      </c>
      <c r="DF312" s="3">
        <v>0</v>
      </c>
      <c r="DG312" s="3">
        <v>0</v>
      </c>
      <c r="DH312" s="3">
        <v>0</v>
      </c>
      <c r="DI312" s="3">
        <v>0</v>
      </c>
      <c r="DJ312" s="3">
        <v>0</v>
      </c>
      <c r="DK312" s="3">
        <v>0</v>
      </c>
      <c r="DL312" s="3">
        <v>0</v>
      </c>
      <c r="DM312" s="3">
        <v>0</v>
      </c>
      <c r="DN312" s="3">
        <v>0</v>
      </c>
      <c r="DO312" s="3">
        <v>0</v>
      </c>
      <c r="DP312" s="3">
        <v>0</v>
      </c>
      <c r="DQ312" s="3">
        <v>0</v>
      </c>
      <c r="DR312" s="3">
        <v>0</v>
      </c>
      <c r="DS312" s="3">
        <v>0</v>
      </c>
      <c r="DT312" s="3">
        <v>0</v>
      </c>
      <c r="DU312" s="3">
        <v>0</v>
      </c>
      <c r="DV312" s="3">
        <v>0</v>
      </c>
      <c r="DW312" s="3">
        <v>0</v>
      </c>
      <c r="DX312" s="3">
        <v>0</v>
      </c>
      <c r="DY312" s="3">
        <v>0</v>
      </c>
      <c r="DZ312" s="3">
        <v>0</v>
      </c>
      <c r="EA312" s="3">
        <v>0</v>
      </c>
      <c r="EB312" s="3">
        <v>0</v>
      </c>
      <c r="EC312" s="3">
        <v>0</v>
      </c>
      <c r="ED312" s="3">
        <v>0</v>
      </c>
      <c r="EE312" s="3">
        <v>0</v>
      </c>
      <c r="EF312" s="3">
        <v>0</v>
      </c>
    </row>
    <row r="313" spans="1:136" ht="12.75" customHeight="1">
      <c r="A313" s="2" t="s">
        <v>749</v>
      </c>
      <c r="B313" s="2" t="s">
        <v>750</v>
      </c>
      <c r="C313" s="2" t="s">
        <v>468</v>
      </c>
      <c r="D313" s="2" t="s">
        <v>143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>
        <v>0</v>
      </c>
      <c r="CC313" s="3">
        <v>0</v>
      </c>
      <c r="CD313" s="3">
        <v>0</v>
      </c>
      <c r="CE313" s="3">
        <v>0</v>
      </c>
      <c r="CF313" s="3">
        <v>0</v>
      </c>
      <c r="CG313" s="3">
        <v>0</v>
      </c>
      <c r="CH313" s="3">
        <v>0</v>
      </c>
      <c r="CI313" s="3">
        <v>0</v>
      </c>
      <c r="CJ313" s="3">
        <v>0</v>
      </c>
      <c r="CK313" s="3">
        <v>0</v>
      </c>
      <c r="CL313" s="3">
        <v>0</v>
      </c>
      <c r="CM313" s="3">
        <v>0</v>
      </c>
      <c r="CN313" s="3">
        <v>0</v>
      </c>
      <c r="CO313" s="3">
        <v>0</v>
      </c>
      <c r="CP313" s="3">
        <v>0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0</v>
      </c>
      <c r="CW313" s="3">
        <v>0</v>
      </c>
      <c r="CX313" s="3">
        <v>0</v>
      </c>
      <c r="CY313" s="3">
        <v>0</v>
      </c>
      <c r="CZ313" s="3">
        <v>0</v>
      </c>
      <c r="DA313" s="3"/>
      <c r="DB313" s="3">
        <v>0</v>
      </c>
      <c r="DC313" s="3">
        <v>0</v>
      </c>
      <c r="DD313" s="3">
        <v>0</v>
      </c>
      <c r="DE313" s="3">
        <v>0</v>
      </c>
      <c r="DF313" s="3">
        <v>0</v>
      </c>
      <c r="DG313" s="3">
        <v>0</v>
      </c>
      <c r="DH313" s="3">
        <v>0</v>
      </c>
      <c r="DI313" s="3">
        <v>0</v>
      </c>
      <c r="DJ313" s="3">
        <v>0</v>
      </c>
      <c r="DK313" s="3">
        <v>0</v>
      </c>
      <c r="DL313" s="3">
        <v>0</v>
      </c>
      <c r="DM313" s="3">
        <v>0</v>
      </c>
      <c r="DN313" s="3">
        <v>0</v>
      </c>
      <c r="DO313" s="3">
        <v>0</v>
      </c>
      <c r="DP313" s="3">
        <v>0</v>
      </c>
      <c r="DQ313" s="3">
        <v>0</v>
      </c>
      <c r="DR313" s="3">
        <v>0</v>
      </c>
      <c r="DS313" s="3">
        <v>0</v>
      </c>
      <c r="DT313" s="3">
        <v>0</v>
      </c>
      <c r="DU313" s="3">
        <v>0</v>
      </c>
      <c r="DV313" s="3">
        <v>0</v>
      </c>
      <c r="DW313" s="3">
        <v>0</v>
      </c>
      <c r="DX313" s="3">
        <v>0</v>
      </c>
      <c r="DY313" s="3">
        <v>0</v>
      </c>
      <c r="DZ313" s="3">
        <v>0</v>
      </c>
      <c r="EA313" s="3">
        <v>0</v>
      </c>
      <c r="EB313" s="3">
        <v>0</v>
      </c>
      <c r="EC313" s="3">
        <v>0</v>
      </c>
      <c r="ED313" s="3">
        <v>0</v>
      </c>
      <c r="EE313" s="3">
        <v>0</v>
      </c>
      <c r="EF313" s="3">
        <v>0</v>
      </c>
    </row>
    <row r="314" spans="1:136" ht="12.75" customHeight="1">
      <c r="A314" s="2" t="s">
        <v>751</v>
      </c>
      <c r="B314" s="2" t="s">
        <v>752</v>
      </c>
      <c r="C314" s="2" t="s">
        <v>468</v>
      </c>
      <c r="D314" s="2" t="s">
        <v>143</v>
      </c>
      <c r="E314" s="3">
        <v>0</v>
      </c>
      <c r="F314" s="3">
        <v>0</v>
      </c>
      <c r="G314" s="3">
        <v>0</v>
      </c>
      <c r="H314" s="3">
        <v>548808.27</v>
      </c>
      <c r="I314" s="3">
        <v>-526915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0</v>
      </c>
      <c r="CC314" s="3">
        <v>0</v>
      </c>
      <c r="CD314" s="3">
        <v>0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0</v>
      </c>
      <c r="DA314" s="3"/>
      <c r="DB314" s="3">
        <v>0</v>
      </c>
      <c r="DC314" s="3">
        <v>0</v>
      </c>
      <c r="DD314" s="3">
        <v>0</v>
      </c>
      <c r="DE314" s="3">
        <v>0</v>
      </c>
      <c r="DF314" s="3">
        <v>0</v>
      </c>
      <c r="DG314" s="3">
        <v>0</v>
      </c>
      <c r="DH314" s="3">
        <v>0</v>
      </c>
      <c r="DI314" s="3">
        <v>0</v>
      </c>
      <c r="DJ314" s="3">
        <v>0</v>
      </c>
      <c r="DK314" s="3">
        <v>0</v>
      </c>
      <c r="DL314" s="3">
        <v>0</v>
      </c>
      <c r="DM314" s="3">
        <v>0</v>
      </c>
      <c r="DN314" s="3">
        <v>0</v>
      </c>
      <c r="DO314" s="3">
        <v>0</v>
      </c>
      <c r="DP314" s="3">
        <v>0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 s="3">
        <v>0</v>
      </c>
      <c r="DW314" s="3">
        <v>0</v>
      </c>
      <c r="DX314" s="3">
        <v>0</v>
      </c>
      <c r="DY314" s="3">
        <v>0</v>
      </c>
      <c r="DZ314" s="3">
        <v>0</v>
      </c>
      <c r="EA314" s="3">
        <v>0</v>
      </c>
      <c r="EB314" s="3">
        <v>0</v>
      </c>
      <c r="EC314" s="3">
        <v>0</v>
      </c>
      <c r="ED314" s="3">
        <v>0</v>
      </c>
      <c r="EE314" s="3">
        <v>0</v>
      </c>
      <c r="EF314" s="3">
        <v>0</v>
      </c>
    </row>
    <row r="315" spans="1:136" ht="12.75" customHeight="1">
      <c r="A315" s="2" t="s">
        <v>753</v>
      </c>
      <c r="B315" s="2" t="s">
        <v>754</v>
      </c>
      <c r="C315" s="2" t="s">
        <v>468</v>
      </c>
      <c r="D315" s="2" t="s">
        <v>143</v>
      </c>
      <c r="E315" s="3">
        <v>330000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330000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3">
        <v>0</v>
      </c>
      <c r="BX315" s="3">
        <v>0</v>
      </c>
      <c r="BY315" s="3">
        <v>0</v>
      </c>
      <c r="BZ315" s="3">
        <v>0</v>
      </c>
      <c r="CA315" s="3">
        <v>0</v>
      </c>
      <c r="CB315" s="3">
        <v>0</v>
      </c>
      <c r="CC315" s="3">
        <v>0</v>
      </c>
      <c r="CD315" s="3">
        <v>0</v>
      </c>
      <c r="CE315" s="3">
        <v>0</v>
      </c>
      <c r="CF315" s="3">
        <v>0</v>
      </c>
      <c r="CG315" s="3">
        <v>0</v>
      </c>
      <c r="CH315" s="3">
        <v>0</v>
      </c>
      <c r="CI315" s="3">
        <v>0</v>
      </c>
      <c r="CJ315" s="3">
        <v>0</v>
      </c>
      <c r="CK315" s="3">
        <v>0</v>
      </c>
      <c r="CL315" s="3">
        <v>0</v>
      </c>
      <c r="CM315" s="3">
        <v>0</v>
      </c>
      <c r="CN315" s="3">
        <v>0</v>
      </c>
      <c r="CO315" s="3">
        <v>0</v>
      </c>
      <c r="CP315" s="3">
        <v>0</v>
      </c>
      <c r="CQ315" s="3">
        <v>0</v>
      </c>
      <c r="CR315" s="3">
        <v>0</v>
      </c>
      <c r="CS315" s="3">
        <v>0</v>
      </c>
      <c r="CT315" s="3">
        <v>0</v>
      </c>
      <c r="CU315" s="3">
        <v>0</v>
      </c>
      <c r="CV315" s="3">
        <v>0</v>
      </c>
      <c r="CW315" s="3">
        <v>0</v>
      </c>
      <c r="CX315" s="3">
        <v>0</v>
      </c>
      <c r="CY315" s="3">
        <v>0</v>
      </c>
      <c r="CZ315" s="3">
        <v>0</v>
      </c>
      <c r="DA315" s="3"/>
      <c r="DB315" s="3">
        <v>0</v>
      </c>
      <c r="DC315" s="3">
        <v>0</v>
      </c>
      <c r="DD315" s="3">
        <v>0</v>
      </c>
      <c r="DE315" s="3">
        <v>0</v>
      </c>
      <c r="DF315" s="3">
        <v>0</v>
      </c>
      <c r="DG315" s="3">
        <v>0</v>
      </c>
      <c r="DH315" s="3">
        <v>0</v>
      </c>
      <c r="DI315" s="3">
        <v>0</v>
      </c>
      <c r="DJ315" s="3">
        <v>0</v>
      </c>
      <c r="DK315" s="3">
        <v>0</v>
      </c>
      <c r="DL315" s="3">
        <v>0</v>
      </c>
      <c r="DM315" s="3">
        <v>0</v>
      </c>
      <c r="DN315" s="3">
        <v>0</v>
      </c>
      <c r="DO315" s="3">
        <v>0</v>
      </c>
      <c r="DP315" s="3">
        <v>0</v>
      </c>
      <c r="DQ315" s="3">
        <v>0</v>
      </c>
      <c r="DR315" s="3">
        <v>0</v>
      </c>
      <c r="DS315" s="3">
        <v>0</v>
      </c>
      <c r="DT315" s="3">
        <v>0</v>
      </c>
      <c r="DU315" s="3">
        <v>0</v>
      </c>
      <c r="DV315" s="3">
        <v>0</v>
      </c>
      <c r="DW315" s="3">
        <v>0</v>
      </c>
      <c r="DX315" s="3">
        <v>0</v>
      </c>
      <c r="DY315" s="3">
        <v>0</v>
      </c>
      <c r="DZ315" s="3">
        <v>0</v>
      </c>
      <c r="EA315" s="3">
        <v>0</v>
      </c>
      <c r="EB315" s="3">
        <v>0</v>
      </c>
      <c r="EC315" s="3">
        <v>0</v>
      </c>
      <c r="ED315" s="3">
        <v>0</v>
      </c>
      <c r="EE315" s="3">
        <v>0</v>
      </c>
      <c r="EF315" s="3">
        <v>0</v>
      </c>
    </row>
    <row r="316" spans="1:136" ht="12.75" customHeight="1">
      <c r="A316" s="2" t="s">
        <v>755</v>
      </c>
      <c r="B316" s="2" t="s">
        <v>756</v>
      </c>
      <c r="C316" s="2" t="s">
        <v>468</v>
      </c>
      <c r="D316" s="2" t="s">
        <v>138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>
        <v>0</v>
      </c>
      <c r="CN316" s="3">
        <v>0</v>
      </c>
      <c r="CO316" s="3">
        <v>0</v>
      </c>
      <c r="CP316" s="3">
        <v>0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0</v>
      </c>
      <c r="CZ316" s="3">
        <v>0</v>
      </c>
      <c r="DA316" s="3"/>
      <c r="DB316" s="3">
        <v>0</v>
      </c>
      <c r="DC316" s="3">
        <v>0</v>
      </c>
      <c r="DD316" s="3">
        <v>0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</v>
      </c>
      <c r="DM316" s="3">
        <v>0</v>
      </c>
      <c r="DN316" s="3">
        <v>0</v>
      </c>
      <c r="DO316" s="3">
        <v>0</v>
      </c>
      <c r="DP316" s="3">
        <v>0</v>
      </c>
      <c r="DQ316" s="3">
        <v>0</v>
      </c>
      <c r="DR316" s="3">
        <v>0</v>
      </c>
      <c r="DS316" s="3">
        <v>0</v>
      </c>
      <c r="DT316" s="3">
        <v>0</v>
      </c>
      <c r="DU316" s="3">
        <v>0</v>
      </c>
      <c r="DV316" s="3">
        <v>0</v>
      </c>
      <c r="DW316" s="3">
        <v>0</v>
      </c>
      <c r="DX316" s="3">
        <v>0</v>
      </c>
      <c r="DY316" s="3">
        <v>0</v>
      </c>
      <c r="DZ316" s="3">
        <v>0</v>
      </c>
      <c r="EA316" s="3">
        <v>0</v>
      </c>
      <c r="EB316" s="3">
        <v>0</v>
      </c>
      <c r="EC316" s="3">
        <v>0</v>
      </c>
      <c r="ED316" s="3">
        <v>0</v>
      </c>
      <c r="EE316" s="3">
        <v>0</v>
      </c>
      <c r="EF316" s="3">
        <v>0</v>
      </c>
    </row>
    <row r="317" spans="1:136" ht="12.75" customHeight="1">
      <c r="A317" s="2" t="s">
        <v>757</v>
      </c>
      <c r="B317" s="2" t="s">
        <v>758</v>
      </c>
      <c r="C317" s="2" t="s">
        <v>468</v>
      </c>
      <c r="D317" s="2" t="s">
        <v>143</v>
      </c>
      <c r="E317" s="3">
        <v>0</v>
      </c>
      <c r="F317" s="3">
        <v>3869.2</v>
      </c>
      <c r="G317" s="3">
        <v>2336</v>
      </c>
      <c r="H317" s="3">
        <v>870.64</v>
      </c>
      <c r="I317" s="3">
        <v>-1100</v>
      </c>
      <c r="J317" s="3">
        <v>0</v>
      </c>
      <c r="K317" s="3">
        <v>-1</v>
      </c>
      <c r="L317" s="3">
        <v>25504</v>
      </c>
      <c r="M317" s="3">
        <v>-27876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478627.38</v>
      </c>
      <c r="AG317" s="3">
        <v>760</v>
      </c>
      <c r="AH317" s="3">
        <v>0</v>
      </c>
      <c r="AI317" s="3">
        <v>300.01</v>
      </c>
      <c r="AJ317" s="3">
        <v>46</v>
      </c>
      <c r="AK317" s="3">
        <v>25197</v>
      </c>
      <c r="AL317" s="3">
        <v>1752</v>
      </c>
      <c r="AM317" s="3">
        <v>-26806</v>
      </c>
      <c r="AN317" s="3">
        <v>-1276.01</v>
      </c>
      <c r="AO317" s="3">
        <v>499</v>
      </c>
      <c r="AP317" s="3">
        <v>-7466.62</v>
      </c>
      <c r="AQ317" s="3">
        <v>0</v>
      </c>
      <c r="AR317" s="3">
        <v>-471632.76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3">
        <v>0</v>
      </c>
      <c r="BX317" s="3">
        <v>0</v>
      </c>
      <c r="BY317" s="3">
        <v>0</v>
      </c>
      <c r="BZ317" s="3">
        <v>0</v>
      </c>
      <c r="CA317" s="3">
        <v>0</v>
      </c>
      <c r="CB317" s="3">
        <v>0</v>
      </c>
      <c r="CC317" s="3">
        <v>0</v>
      </c>
      <c r="CD317" s="3">
        <v>0</v>
      </c>
      <c r="CE317" s="3">
        <v>0</v>
      </c>
      <c r="CF317" s="3">
        <v>0</v>
      </c>
      <c r="CG317" s="3">
        <v>0</v>
      </c>
      <c r="CH317" s="3">
        <v>0</v>
      </c>
      <c r="CI317" s="3">
        <v>0</v>
      </c>
      <c r="CJ317" s="3">
        <v>0</v>
      </c>
      <c r="CK317" s="3">
        <v>0</v>
      </c>
      <c r="CL317" s="3">
        <v>0</v>
      </c>
      <c r="CM317" s="3">
        <v>0</v>
      </c>
      <c r="CN317" s="3">
        <v>0</v>
      </c>
      <c r="CO317" s="3">
        <v>0</v>
      </c>
      <c r="CP317" s="3">
        <v>0</v>
      </c>
      <c r="CQ317" s="3">
        <v>0</v>
      </c>
      <c r="CR317" s="3">
        <v>0</v>
      </c>
      <c r="CS317" s="3">
        <v>0</v>
      </c>
      <c r="CT317" s="3">
        <v>0</v>
      </c>
      <c r="CU317" s="3">
        <v>0</v>
      </c>
      <c r="CV317" s="3">
        <v>0</v>
      </c>
      <c r="CW317" s="3">
        <v>0</v>
      </c>
      <c r="CX317" s="3">
        <v>0</v>
      </c>
      <c r="CY317" s="3">
        <v>0</v>
      </c>
      <c r="CZ317" s="3">
        <v>0</v>
      </c>
      <c r="DA317" s="3"/>
      <c r="DB317" s="3">
        <v>0</v>
      </c>
      <c r="DC317" s="3">
        <v>0</v>
      </c>
      <c r="DD317" s="3">
        <v>0</v>
      </c>
      <c r="DE317" s="3">
        <v>0</v>
      </c>
      <c r="DF317" s="3">
        <v>0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0</v>
      </c>
      <c r="DM317" s="3">
        <v>0</v>
      </c>
      <c r="DN317" s="3">
        <v>0</v>
      </c>
      <c r="DO317" s="3">
        <v>0</v>
      </c>
      <c r="DP317" s="3">
        <v>0</v>
      </c>
      <c r="DQ317" s="3">
        <v>0</v>
      </c>
      <c r="DR317" s="3">
        <v>0</v>
      </c>
      <c r="DS317" s="3">
        <v>0</v>
      </c>
      <c r="DT317" s="3">
        <v>0</v>
      </c>
      <c r="DU317" s="3">
        <v>0</v>
      </c>
      <c r="DV317" s="3">
        <v>0</v>
      </c>
      <c r="DW317" s="3">
        <v>0</v>
      </c>
      <c r="DX317" s="3">
        <v>0</v>
      </c>
      <c r="DY317" s="3">
        <v>0</v>
      </c>
      <c r="DZ317" s="3">
        <v>0</v>
      </c>
      <c r="EA317" s="3">
        <v>0</v>
      </c>
      <c r="EB317" s="3">
        <v>0</v>
      </c>
      <c r="EC317" s="3">
        <v>0</v>
      </c>
      <c r="ED317" s="3">
        <v>0</v>
      </c>
      <c r="EE317" s="3">
        <v>0</v>
      </c>
      <c r="EF317" s="3">
        <v>0</v>
      </c>
    </row>
    <row r="318" spans="1:136" ht="12.75" customHeight="1">
      <c r="A318" s="2" t="s">
        <v>759</v>
      </c>
      <c r="B318" s="2" t="s">
        <v>760</v>
      </c>
      <c r="C318" s="2" t="s">
        <v>468</v>
      </c>
      <c r="D318" s="2" t="s">
        <v>143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  <c r="BZ318" s="3">
        <v>0</v>
      </c>
      <c r="CA318" s="3">
        <v>0</v>
      </c>
      <c r="CB318" s="3">
        <v>0</v>
      </c>
      <c r="CC318" s="3">
        <v>0</v>
      </c>
      <c r="CD318" s="3">
        <v>0</v>
      </c>
      <c r="CE318" s="3">
        <v>0</v>
      </c>
      <c r="CF318" s="3">
        <v>0</v>
      </c>
      <c r="CG318" s="3">
        <v>0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  <c r="CM318" s="3">
        <v>0</v>
      </c>
      <c r="CN318" s="3">
        <v>0</v>
      </c>
      <c r="CO318" s="3">
        <v>0</v>
      </c>
      <c r="CP318" s="3">
        <v>0</v>
      </c>
      <c r="CQ318" s="3">
        <v>0</v>
      </c>
      <c r="CR318" s="3">
        <v>0</v>
      </c>
      <c r="CS318" s="3">
        <v>0</v>
      </c>
      <c r="CT318" s="3">
        <v>0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0</v>
      </c>
      <c r="DA318" s="3"/>
      <c r="DB318" s="3">
        <v>0</v>
      </c>
      <c r="DC318" s="3">
        <v>0</v>
      </c>
      <c r="DD318" s="3">
        <v>0</v>
      </c>
      <c r="DE318" s="3">
        <v>0</v>
      </c>
      <c r="DF318" s="3">
        <v>0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0</v>
      </c>
      <c r="DM318" s="3">
        <v>0</v>
      </c>
      <c r="DN318" s="3">
        <v>0</v>
      </c>
      <c r="DO318" s="3">
        <v>0</v>
      </c>
      <c r="DP318" s="3">
        <v>0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 s="3">
        <v>0</v>
      </c>
      <c r="DW318" s="3">
        <v>0</v>
      </c>
      <c r="DX318" s="3">
        <v>0</v>
      </c>
      <c r="DY318" s="3">
        <v>0</v>
      </c>
      <c r="DZ318" s="3">
        <v>0</v>
      </c>
      <c r="EA318" s="3">
        <v>0</v>
      </c>
      <c r="EB318" s="3">
        <v>0</v>
      </c>
      <c r="EC318" s="3">
        <v>0</v>
      </c>
      <c r="ED318" s="3">
        <v>0</v>
      </c>
      <c r="EE318" s="3">
        <v>0</v>
      </c>
      <c r="EF318" s="3">
        <v>0</v>
      </c>
    </row>
    <row r="319" spans="1:136" ht="12.75" customHeight="1">
      <c r="A319" s="2" t="s">
        <v>761</v>
      </c>
      <c r="B319" s="2" t="s">
        <v>762</v>
      </c>
      <c r="C319" s="2" t="s">
        <v>468</v>
      </c>
      <c r="D319" s="2" t="s">
        <v>143</v>
      </c>
      <c r="E319" s="3">
        <v>1771603.68</v>
      </c>
      <c r="F319" s="3">
        <v>515674.21</v>
      </c>
      <c r="G319" s="3">
        <v>-243872.37</v>
      </c>
      <c r="H319" s="3">
        <v>-18390.439999999999</v>
      </c>
      <c r="I319" s="3">
        <v>-729991.96</v>
      </c>
      <c r="J319" s="3">
        <v>-648653.34</v>
      </c>
      <c r="K319" s="3">
        <v>-283843.34999999998</v>
      </c>
      <c r="L319" s="3">
        <v>182752.8</v>
      </c>
      <c r="M319" s="3">
        <v>88084.67</v>
      </c>
      <c r="N319" s="3">
        <v>78379.45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1160347.49</v>
      </c>
      <c r="AG319" s="3">
        <v>538108.04</v>
      </c>
      <c r="AH319" s="3">
        <v>-158789.43</v>
      </c>
      <c r="AI319" s="3">
        <v>-240216.24</v>
      </c>
      <c r="AJ319" s="3">
        <v>-213452.43</v>
      </c>
      <c r="AK319" s="3">
        <v>-541222.18000000005</v>
      </c>
      <c r="AL319" s="3">
        <v>-202009</v>
      </c>
      <c r="AM319" s="3">
        <v>18263.5</v>
      </c>
      <c r="AN319" s="3">
        <v>37392.86</v>
      </c>
      <c r="AO319" s="3">
        <v>-387032.4</v>
      </c>
      <c r="AP319" s="3">
        <v>728900.82</v>
      </c>
      <c r="AQ319" s="3">
        <v>615563.79</v>
      </c>
      <c r="AR319" s="3">
        <v>415748.86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0</v>
      </c>
      <c r="CD319" s="3">
        <v>0</v>
      </c>
      <c r="CE319" s="3">
        <v>0</v>
      </c>
      <c r="CF319" s="3">
        <v>0</v>
      </c>
      <c r="CG319" s="3">
        <v>0</v>
      </c>
      <c r="CH319" s="3">
        <v>0</v>
      </c>
      <c r="CI319" s="3">
        <v>0</v>
      </c>
      <c r="CJ319" s="3">
        <v>0</v>
      </c>
      <c r="CK319" s="3">
        <v>0</v>
      </c>
      <c r="CL319" s="3">
        <v>0</v>
      </c>
      <c r="CM319" s="3">
        <v>0</v>
      </c>
      <c r="CN319" s="3">
        <v>0</v>
      </c>
      <c r="CO319" s="3">
        <v>0</v>
      </c>
      <c r="CP319" s="3">
        <v>0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 s="3">
        <v>0</v>
      </c>
      <c r="CY319" s="3">
        <v>0</v>
      </c>
      <c r="CZ319" s="3">
        <v>0</v>
      </c>
      <c r="DA319" s="3"/>
      <c r="DB319" s="3">
        <v>0</v>
      </c>
      <c r="DC319" s="3">
        <v>0</v>
      </c>
      <c r="DD319" s="3">
        <v>0</v>
      </c>
      <c r="DE319" s="3">
        <v>0</v>
      </c>
      <c r="DF319" s="3">
        <v>0</v>
      </c>
      <c r="DG319" s="3">
        <v>0</v>
      </c>
      <c r="DH319" s="3">
        <v>0</v>
      </c>
      <c r="DI319" s="3">
        <v>0</v>
      </c>
      <c r="DJ319" s="3">
        <v>0</v>
      </c>
      <c r="DK319" s="3">
        <v>0</v>
      </c>
      <c r="DL319" s="3">
        <v>0</v>
      </c>
      <c r="DM319" s="3">
        <v>0</v>
      </c>
      <c r="DN319" s="3">
        <v>0</v>
      </c>
      <c r="DO319" s="3">
        <v>0</v>
      </c>
      <c r="DP319" s="3">
        <v>0</v>
      </c>
      <c r="DQ319" s="3">
        <v>0</v>
      </c>
      <c r="DR319" s="3">
        <v>0</v>
      </c>
      <c r="DS319" s="3">
        <v>0</v>
      </c>
      <c r="DT319" s="3">
        <v>0</v>
      </c>
      <c r="DU319" s="3">
        <v>0</v>
      </c>
      <c r="DV319" s="3">
        <v>0</v>
      </c>
      <c r="DW319" s="3">
        <v>0</v>
      </c>
      <c r="DX319" s="3">
        <v>0</v>
      </c>
      <c r="DY319" s="3">
        <v>0</v>
      </c>
      <c r="DZ319" s="3">
        <v>0</v>
      </c>
      <c r="EA319" s="3">
        <v>0</v>
      </c>
      <c r="EB319" s="3">
        <v>0</v>
      </c>
      <c r="EC319" s="3">
        <v>0</v>
      </c>
      <c r="ED319" s="3">
        <v>0</v>
      </c>
      <c r="EE319" s="3">
        <v>0</v>
      </c>
      <c r="EF319" s="3">
        <v>0</v>
      </c>
    </row>
    <row r="320" spans="1:136" ht="12.75" customHeight="1">
      <c r="A320" s="2" t="s">
        <v>763</v>
      </c>
      <c r="B320" s="2" t="s">
        <v>764</v>
      </c>
      <c r="C320" s="2" t="s">
        <v>137</v>
      </c>
      <c r="D320" s="2" t="s">
        <v>143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3">
        <v>0</v>
      </c>
      <c r="CE320" s="3">
        <v>0</v>
      </c>
      <c r="CF320" s="3">
        <v>0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0</v>
      </c>
      <c r="CN320" s="3">
        <v>0</v>
      </c>
      <c r="CO320" s="3">
        <v>0</v>
      </c>
      <c r="CP320" s="3">
        <v>0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>
        <v>0</v>
      </c>
      <c r="CY320" s="3">
        <v>0</v>
      </c>
      <c r="CZ320" s="3">
        <v>0</v>
      </c>
      <c r="DA320" s="3"/>
      <c r="DB320" s="3">
        <v>0</v>
      </c>
      <c r="DC320" s="3">
        <v>0</v>
      </c>
      <c r="DD320" s="3">
        <v>0</v>
      </c>
      <c r="DE320" s="3">
        <v>0</v>
      </c>
      <c r="DF320" s="3">
        <v>0</v>
      </c>
      <c r="DG320" s="3">
        <v>0</v>
      </c>
      <c r="DH320" s="3">
        <v>0</v>
      </c>
      <c r="DI320" s="3">
        <v>0</v>
      </c>
      <c r="DJ320" s="3">
        <v>0</v>
      </c>
      <c r="DK320" s="3">
        <v>0</v>
      </c>
      <c r="DL320" s="3">
        <v>0</v>
      </c>
      <c r="DM320" s="3">
        <v>0</v>
      </c>
      <c r="DN320" s="3">
        <v>0</v>
      </c>
      <c r="DO320" s="3">
        <v>0</v>
      </c>
      <c r="DP320" s="3">
        <v>0</v>
      </c>
      <c r="DQ320" s="3">
        <v>0</v>
      </c>
      <c r="DR320" s="3">
        <v>0</v>
      </c>
      <c r="DS320" s="3">
        <v>0</v>
      </c>
      <c r="DT320" s="3">
        <v>0</v>
      </c>
      <c r="DU320" s="3">
        <v>0</v>
      </c>
      <c r="DV320" s="3">
        <v>0</v>
      </c>
      <c r="DW320" s="3">
        <v>0</v>
      </c>
      <c r="DX320" s="3">
        <v>0</v>
      </c>
      <c r="DY320" s="3">
        <v>0</v>
      </c>
      <c r="DZ320" s="3">
        <v>0</v>
      </c>
      <c r="EA320" s="3">
        <v>0</v>
      </c>
      <c r="EB320" s="3">
        <v>0</v>
      </c>
      <c r="EC320" s="3">
        <v>0</v>
      </c>
      <c r="ED320" s="3">
        <v>0</v>
      </c>
      <c r="EE320" s="3">
        <v>0</v>
      </c>
      <c r="EF320" s="3">
        <v>0</v>
      </c>
    </row>
    <row r="321" spans="1:136" ht="12.75" customHeight="1">
      <c r="A321" s="2" t="s">
        <v>765</v>
      </c>
      <c r="B321" s="2" t="s">
        <v>766</v>
      </c>
      <c r="C321" s="2" t="s">
        <v>468</v>
      </c>
      <c r="D321" s="2" t="s">
        <v>143</v>
      </c>
      <c r="E321" s="3">
        <v>726680.9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-590984.54</v>
      </c>
      <c r="AG321" s="3">
        <v>-246.86</v>
      </c>
      <c r="AH321" s="3">
        <v>94.51</v>
      </c>
      <c r="AI321" s="3">
        <v>0</v>
      </c>
      <c r="AJ321" s="3">
        <v>46.55</v>
      </c>
      <c r="AK321" s="3">
        <v>0</v>
      </c>
      <c r="AL321" s="3">
        <v>252747</v>
      </c>
      <c r="AM321" s="3">
        <v>0</v>
      </c>
      <c r="AN321" s="3">
        <v>120</v>
      </c>
      <c r="AO321" s="3">
        <v>0</v>
      </c>
      <c r="AP321" s="3">
        <v>0</v>
      </c>
      <c r="AQ321" s="3">
        <v>0</v>
      </c>
      <c r="AR321" s="3">
        <v>1064904.24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3">
        <v>0</v>
      </c>
      <c r="CE321" s="3">
        <v>0</v>
      </c>
      <c r="CF321" s="3">
        <v>0</v>
      </c>
      <c r="CG321" s="3">
        <v>0</v>
      </c>
      <c r="CH321" s="3">
        <v>0</v>
      </c>
      <c r="CI321" s="3">
        <v>0</v>
      </c>
      <c r="CJ321" s="3">
        <v>0</v>
      </c>
      <c r="CK321" s="3">
        <v>0</v>
      </c>
      <c r="CL321" s="3">
        <v>0</v>
      </c>
      <c r="CM321" s="3">
        <v>0</v>
      </c>
      <c r="CN321" s="3">
        <v>0</v>
      </c>
      <c r="CO321" s="3">
        <v>0</v>
      </c>
      <c r="CP321" s="3">
        <v>0</v>
      </c>
      <c r="CQ321" s="3">
        <v>0</v>
      </c>
      <c r="CR321" s="3">
        <v>0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/>
      <c r="DB321" s="3">
        <v>0</v>
      </c>
      <c r="DC321" s="3">
        <v>0</v>
      </c>
      <c r="DD321" s="3">
        <v>0</v>
      </c>
      <c r="DE321" s="3">
        <v>0</v>
      </c>
      <c r="DF321" s="3">
        <v>0</v>
      </c>
      <c r="DG321" s="3">
        <v>0</v>
      </c>
      <c r="DH321" s="3">
        <v>0</v>
      </c>
      <c r="DI321" s="3">
        <v>0</v>
      </c>
      <c r="DJ321" s="3">
        <v>0</v>
      </c>
      <c r="DK321" s="3">
        <v>0</v>
      </c>
      <c r="DL321" s="3">
        <v>0</v>
      </c>
      <c r="DM321" s="3">
        <v>0</v>
      </c>
      <c r="DN321" s="3">
        <v>0</v>
      </c>
      <c r="DO321" s="3">
        <v>0</v>
      </c>
      <c r="DP321" s="3">
        <v>0</v>
      </c>
      <c r="DQ321" s="3">
        <v>0</v>
      </c>
      <c r="DR321" s="3">
        <v>0</v>
      </c>
      <c r="DS321" s="3">
        <v>0</v>
      </c>
      <c r="DT321" s="3">
        <v>0</v>
      </c>
      <c r="DU321" s="3">
        <v>0</v>
      </c>
      <c r="DV321" s="3">
        <v>0</v>
      </c>
      <c r="DW321" s="3">
        <v>0</v>
      </c>
      <c r="DX321" s="3">
        <v>0</v>
      </c>
      <c r="DY321" s="3">
        <v>0</v>
      </c>
      <c r="DZ321" s="3">
        <v>0</v>
      </c>
      <c r="EA321" s="3">
        <v>0</v>
      </c>
      <c r="EB321" s="3">
        <v>0</v>
      </c>
      <c r="EC321" s="3">
        <v>0</v>
      </c>
      <c r="ED321" s="3">
        <v>0</v>
      </c>
      <c r="EE321" s="3">
        <v>0</v>
      </c>
      <c r="EF321" s="3">
        <v>0</v>
      </c>
    </row>
    <row r="322" spans="1:136" ht="12.75" customHeight="1">
      <c r="A322" s="2" t="s">
        <v>767</v>
      </c>
      <c r="B322" s="2" t="s">
        <v>768</v>
      </c>
      <c r="C322" s="2" t="s">
        <v>468</v>
      </c>
      <c r="D322" s="2" t="s">
        <v>143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3">
        <v>0</v>
      </c>
      <c r="CE322" s="3">
        <v>0</v>
      </c>
      <c r="CF322" s="3">
        <v>0</v>
      </c>
      <c r="CG322" s="3">
        <v>0</v>
      </c>
      <c r="CH322" s="3">
        <v>0</v>
      </c>
      <c r="CI322" s="3">
        <v>0</v>
      </c>
      <c r="CJ322" s="3">
        <v>0</v>
      </c>
      <c r="CK322" s="3">
        <v>0</v>
      </c>
      <c r="CL322" s="3">
        <v>0</v>
      </c>
      <c r="CM322" s="3">
        <v>0</v>
      </c>
      <c r="CN322" s="3">
        <v>0</v>
      </c>
      <c r="CO322" s="3">
        <v>0</v>
      </c>
      <c r="CP322" s="3">
        <v>0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/>
      <c r="DB322" s="3">
        <v>0</v>
      </c>
      <c r="DC322" s="3">
        <v>0</v>
      </c>
      <c r="DD322" s="3">
        <v>0</v>
      </c>
      <c r="DE322" s="3">
        <v>0</v>
      </c>
      <c r="DF322" s="3">
        <v>0</v>
      </c>
      <c r="DG322" s="3">
        <v>0</v>
      </c>
      <c r="DH322" s="3">
        <v>0</v>
      </c>
      <c r="DI322" s="3">
        <v>0</v>
      </c>
      <c r="DJ322" s="3">
        <v>0</v>
      </c>
      <c r="DK322" s="3">
        <v>0</v>
      </c>
      <c r="DL322" s="3">
        <v>0</v>
      </c>
      <c r="DM322" s="3">
        <v>0</v>
      </c>
      <c r="DN322" s="3">
        <v>0</v>
      </c>
      <c r="DO322" s="3">
        <v>0</v>
      </c>
      <c r="DP322" s="3">
        <v>0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0</v>
      </c>
      <c r="DW322" s="3">
        <v>0</v>
      </c>
      <c r="DX322" s="3">
        <v>0</v>
      </c>
      <c r="DY322" s="3">
        <v>0</v>
      </c>
      <c r="DZ322" s="3">
        <v>0</v>
      </c>
      <c r="EA322" s="3">
        <v>0</v>
      </c>
      <c r="EB322" s="3">
        <v>0</v>
      </c>
      <c r="EC322" s="3">
        <v>0</v>
      </c>
      <c r="ED322" s="3">
        <v>0</v>
      </c>
      <c r="EE322" s="3">
        <v>0</v>
      </c>
      <c r="EF322" s="3">
        <v>0</v>
      </c>
    </row>
    <row r="323" spans="1:136" ht="12.75" customHeight="1">
      <c r="A323" s="2" t="s">
        <v>769</v>
      </c>
      <c r="B323" s="2" t="s">
        <v>770</v>
      </c>
      <c r="C323" s="2" t="s">
        <v>468</v>
      </c>
      <c r="D323" s="2" t="s">
        <v>143</v>
      </c>
      <c r="E323" s="3">
        <v>85638.45</v>
      </c>
      <c r="F323" s="3">
        <v>-29293.63</v>
      </c>
      <c r="G323" s="3">
        <v>25756.59</v>
      </c>
      <c r="H323" s="3">
        <v>-6820.67</v>
      </c>
      <c r="I323" s="3">
        <v>-1651.67</v>
      </c>
      <c r="J323" s="3">
        <v>1597.83</v>
      </c>
      <c r="K323" s="3">
        <v>-5333.26</v>
      </c>
      <c r="L323" s="3">
        <v>4337.9799999999996</v>
      </c>
      <c r="M323" s="3">
        <v>3039.46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39517.39</v>
      </c>
      <c r="AG323" s="3">
        <v>19904.169999999998</v>
      </c>
      <c r="AH323" s="3">
        <v>-9134.84</v>
      </c>
      <c r="AI323" s="3">
        <v>672.68</v>
      </c>
      <c r="AJ323" s="3">
        <v>-6482.69</v>
      </c>
      <c r="AK323" s="3">
        <v>2020.43</v>
      </c>
      <c r="AL323" s="3">
        <v>-7041.47</v>
      </c>
      <c r="AM323" s="3">
        <v>42997.35</v>
      </c>
      <c r="AN323" s="3">
        <v>-13511.37</v>
      </c>
      <c r="AO323" s="3">
        <v>-14332.98</v>
      </c>
      <c r="AP323" s="3">
        <v>16943.2</v>
      </c>
      <c r="AQ323" s="3">
        <v>-7913.64</v>
      </c>
      <c r="AR323" s="3">
        <v>22000.22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3">
        <v>0</v>
      </c>
      <c r="BX323" s="3">
        <v>0</v>
      </c>
      <c r="BY323" s="3">
        <v>0</v>
      </c>
      <c r="BZ323" s="3">
        <v>0</v>
      </c>
      <c r="CA323" s="3">
        <v>0</v>
      </c>
      <c r="CB323" s="3">
        <v>0</v>
      </c>
      <c r="CC323" s="3">
        <v>0</v>
      </c>
      <c r="CD323" s="3">
        <v>0</v>
      </c>
      <c r="CE323" s="3">
        <v>0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  <c r="CM323" s="3">
        <v>0</v>
      </c>
      <c r="CN323" s="3">
        <v>0</v>
      </c>
      <c r="CO323" s="3">
        <v>0</v>
      </c>
      <c r="CP323" s="3">
        <v>0</v>
      </c>
      <c r="CQ323" s="3">
        <v>0</v>
      </c>
      <c r="CR323" s="3">
        <v>0</v>
      </c>
      <c r="CS323" s="3">
        <v>0</v>
      </c>
      <c r="CT323" s="3">
        <v>0</v>
      </c>
      <c r="CU323" s="3">
        <v>0</v>
      </c>
      <c r="CV323" s="3">
        <v>0</v>
      </c>
      <c r="CW323" s="3">
        <v>0</v>
      </c>
      <c r="CX323" s="3">
        <v>0</v>
      </c>
      <c r="CY323" s="3">
        <v>0</v>
      </c>
      <c r="CZ323" s="3">
        <v>0</v>
      </c>
      <c r="DA323" s="3"/>
      <c r="DB323" s="3">
        <v>0</v>
      </c>
      <c r="DC323" s="3">
        <v>0</v>
      </c>
      <c r="DD323" s="3">
        <v>0</v>
      </c>
      <c r="DE323" s="3">
        <v>0</v>
      </c>
      <c r="DF323" s="3">
        <v>0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0</v>
      </c>
      <c r="DN323" s="3">
        <v>0</v>
      </c>
      <c r="DO323" s="3">
        <v>0</v>
      </c>
      <c r="DP323" s="3">
        <v>0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 s="3">
        <v>0</v>
      </c>
      <c r="DW323" s="3">
        <v>0</v>
      </c>
      <c r="DX323" s="3">
        <v>0</v>
      </c>
      <c r="DY323" s="3">
        <v>0</v>
      </c>
      <c r="DZ323" s="3">
        <v>0</v>
      </c>
      <c r="EA323" s="3">
        <v>0</v>
      </c>
      <c r="EB323" s="3">
        <v>0</v>
      </c>
      <c r="EC323" s="3">
        <v>0</v>
      </c>
      <c r="ED323" s="3">
        <v>0</v>
      </c>
      <c r="EE323" s="3">
        <v>0</v>
      </c>
      <c r="EF323" s="3">
        <v>0</v>
      </c>
    </row>
    <row r="324" spans="1:136" ht="12.75" customHeight="1">
      <c r="A324" s="2" t="s">
        <v>771</v>
      </c>
      <c r="B324" s="2" t="s">
        <v>772</v>
      </c>
      <c r="C324" s="2" t="s">
        <v>468</v>
      </c>
      <c r="D324" s="2" t="s">
        <v>143</v>
      </c>
      <c r="E324" s="3">
        <v>46878.25</v>
      </c>
      <c r="F324" s="3">
        <v>18645.09</v>
      </c>
      <c r="G324" s="3">
        <v>22535.84</v>
      </c>
      <c r="H324" s="3">
        <v>-9638.27</v>
      </c>
      <c r="I324" s="3">
        <v>-80560.820000000007</v>
      </c>
      <c r="J324" s="3">
        <v>105748.48</v>
      </c>
      <c r="K324" s="3">
        <v>-90983.360000000001</v>
      </c>
      <c r="L324" s="3">
        <v>-7633.48</v>
      </c>
      <c r="M324" s="3">
        <v>3075.46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22166.27</v>
      </c>
      <c r="AG324" s="3">
        <v>-20111.87</v>
      </c>
      <c r="AH324" s="3">
        <v>0</v>
      </c>
      <c r="AI324" s="3">
        <v>120912.1</v>
      </c>
      <c r="AJ324" s="3">
        <v>-78658.09</v>
      </c>
      <c r="AK324" s="3">
        <v>-11859.78</v>
      </c>
      <c r="AL324" s="3">
        <v>-32130.65</v>
      </c>
      <c r="AM324" s="3">
        <v>17923.439999999999</v>
      </c>
      <c r="AN324" s="3">
        <v>-18301.939999999999</v>
      </c>
      <c r="AO324" s="3">
        <v>0</v>
      </c>
      <c r="AP324" s="3">
        <v>22423.09</v>
      </c>
      <c r="AQ324" s="3">
        <v>-5608.92</v>
      </c>
      <c r="AR324" s="3">
        <v>30124.6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  <c r="BZ324" s="3">
        <v>0</v>
      </c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0</v>
      </c>
      <c r="CJ324" s="3">
        <v>0</v>
      </c>
      <c r="CK324" s="3">
        <v>0</v>
      </c>
      <c r="CL324" s="3">
        <v>0</v>
      </c>
      <c r="CM324" s="3">
        <v>0</v>
      </c>
      <c r="CN324" s="3">
        <v>0</v>
      </c>
      <c r="CO324" s="3">
        <v>0</v>
      </c>
      <c r="CP324" s="3">
        <v>0</v>
      </c>
      <c r="CQ324" s="3">
        <v>0</v>
      </c>
      <c r="CR324" s="3">
        <v>0</v>
      </c>
      <c r="CS324" s="3">
        <v>0</v>
      </c>
      <c r="CT324" s="3">
        <v>0</v>
      </c>
      <c r="CU324" s="3">
        <v>0</v>
      </c>
      <c r="CV324" s="3">
        <v>0</v>
      </c>
      <c r="CW324" s="3">
        <v>0</v>
      </c>
      <c r="CX324" s="3">
        <v>0</v>
      </c>
      <c r="CY324" s="3">
        <v>0</v>
      </c>
      <c r="CZ324" s="3">
        <v>0</v>
      </c>
      <c r="DA324" s="3"/>
      <c r="DB324" s="3">
        <v>0</v>
      </c>
      <c r="DC324" s="3">
        <v>0</v>
      </c>
      <c r="DD324" s="3">
        <v>0</v>
      </c>
      <c r="DE324" s="3">
        <v>0</v>
      </c>
      <c r="DF324" s="3">
        <v>0</v>
      </c>
      <c r="DG324" s="3">
        <v>0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3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 s="3">
        <v>0</v>
      </c>
      <c r="DW324" s="3">
        <v>0</v>
      </c>
      <c r="DX324" s="3">
        <v>0</v>
      </c>
      <c r="DY324" s="3">
        <v>0</v>
      </c>
      <c r="DZ324" s="3">
        <v>0</v>
      </c>
      <c r="EA324" s="3">
        <v>0</v>
      </c>
      <c r="EB324" s="3">
        <v>0</v>
      </c>
      <c r="EC324" s="3">
        <v>0</v>
      </c>
      <c r="ED324" s="3">
        <v>0</v>
      </c>
      <c r="EE324" s="3">
        <v>0</v>
      </c>
      <c r="EF324" s="3">
        <v>0</v>
      </c>
    </row>
    <row r="325" spans="1:136" ht="12.75" customHeight="1">
      <c r="A325" s="2" t="s">
        <v>773</v>
      </c>
      <c r="B325" s="2" t="s">
        <v>774</v>
      </c>
      <c r="C325" s="2" t="s">
        <v>468</v>
      </c>
      <c r="D325" s="2" t="s">
        <v>143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E325" s="3">
        <v>0</v>
      </c>
      <c r="CF325" s="3">
        <v>0</v>
      </c>
      <c r="CG325" s="3">
        <v>0</v>
      </c>
      <c r="CH325" s="3">
        <v>0</v>
      </c>
      <c r="CI325" s="3">
        <v>0</v>
      </c>
      <c r="CJ325" s="3">
        <v>0</v>
      </c>
      <c r="CK325" s="3">
        <v>0</v>
      </c>
      <c r="CL325" s="3">
        <v>0</v>
      </c>
      <c r="CM325" s="3">
        <v>0</v>
      </c>
      <c r="CN325" s="3">
        <v>0</v>
      </c>
      <c r="CO325" s="3">
        <v>0</v>
      </c>
      <c r="CP325" s="3">
        <v>0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CZ325" s="3">
        <v>0</v>
      </c>
      <c r="DA325" s="3"/>
      <c r="DB325" s="3">
        <v>0</v>
      </c>
      <c r="DC325" s="3">
        <v>0</v>
      </c>
      <c r="DD325" s="3">
        <v>0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P325" s="3">
        <v>0</v>
      </c>
      <c r="DQ325" s="3">
        <v>0</v>
      </c>
      <c r="DR325" s="3">
        <v>0</v>
      </c>
      <c r="DS325" s="3">
        <v>0</v>
      </c>
      <c r="DT325" s="3">
        <v>0</v>
      </c>
      <c r="DU325" s="3">
        <v>0</v>
      </c>
      <c r="DV325" s="3">
        <v>0</v>
      </c>
      <c r="DW325" s="3">
        <v>0</v>
      </c>
      <c r="DX325" s="3">
        <v>0</v>
      </c>
      <c r="DY325" s="3">
        <v>0</v>
      </c>
      <c r="DZ325" s="3">
        <v>0</v>
      </c>
      <c r="EA325" s="3">
        <v>0</v>
      </c>
      <c r="EB325" s="3">
        <v>0</v>
      </c>
      <c r="EC325" s="3">
        <v>0</v>
      </c>
      <c r="ED325" s="3">
        <v>0</v>
      </c>
      <c r="EE325" s="3">
        <v>0</v>
      </c>
      <c r="EF325" s="3">
        <v>0</v>
      </c>
    </row>
    <row r="326" spans="1:136" ht="12.75" customHeight="1">
      <c r="A326" s="2" t="s">
        <v>775</v>
      </c>
      <c r="B326" s="2" t="s">
        <v>776</v>
      </c>
      <c r="C326" s="2" t="s">
        <v>468</v>
      </c>
      <c r="D326" s="2" t="s">
        <v>143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2700</v>
      </c>
      <c r="AM326" s="3">
        <v>2700</v>
      </c>
      <c r="AN326" s="3">
        <v>2325</v>
      </c>
      <c r="AO326" s="3">
        <v>0</v>
      </c>
      <c r="AP326" s="3">
        <v>5010</v>
      </c>
      <c r="AQ326" s="3">
        <v>0</v>
      </c>
      <c r="AR326" s="3">
        <v>-12735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0</v>
      </c>
      <c r="BX326" s="3">
        <v>0</v>
      </c>
      <c r="BY326" s="3">
        <v>0</v>
      </c>
      <c r="BZ326" s="3">
        <v>0</v>
      </c>
      <c r="CA326" s="3">
        <v>0</v>
      </c>
      <c r="CB326" s="3">
        <v>0</v>
      </c>
      <c r="CC326" s="3">
        <v>0</v>
      </c>
      <c r="CD326" s="3">
        <v>0</v>
      </c>
      <c r="CE326" s="3">
        <v>0</v>
      </c>
      <c r="CF326" s="3">
        <v>0</v>
      </c>
      <c r="CG326" s="3">
        <v>0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3">
        <v>0</v>
      </c>
      <c r="CN326" s="3">
        <v>0</v>
      </c>
      <c r="CO326" s="3">
        <v>0</v>
      </c>
      <c r="CP326" s="3">
        <v>0</v>
      </c>
      <c r="CQ326" s="3">
        <v>0</v>
      </c>
      <c r="CR326" s="3">
        <v>0</v>
      </c>
      <c r="CS326" s="3">
        <v>0</v>
      </c>
      <c r="CT326" s="3">
        <v>0</v>
      </c>
      <c r="CU326" s="3">
        <v>0</v>
      </c>
      <c r="CV326" s="3">
        <v>0</v>
      </c>
      <c r="CW326" s="3">
        <v>0</v>
      </c>
      <c r="CX326" s="3">
        <v>0</v>
      </c>
      <c r="CY326" s="3">
        <v>0</v>
      </c>
      <c r="CZ326" s="3">
        <v>0</v>
      </c>
      <c r="DA326" s="3"/>
      <c r="DB326" s="3">
        <v>0</v>
      </c>
      <c r="DC326" s="3">
        <v>0</v>
      </c>
      <c r="DD326" s="3">
        <v>0</v>
      </c>
      <c r="DE326" s="3">
        <v>0</v>
      </c>
      <c r="DF326" s="3">
        <v>0</v>
      </c>
      <c r="DG326" s="3">
        <v>0</v>
      </c>
      <c r="DH326" s="3">
        <v>0</v>
      </c>
      <c r="DI326" s="3">
        <v>0</v>
      </c>
      <c r="DJ326" s="3">
        <v>0</v>
      </c>
      <c r="DK326" s="3">
        <v>0</v>
      </c>
      <c r="DL326" s="3">
        <v>0</v>
      </c>
      <c r="DM326" s="3">
        <v>0</v>
      </c>
      <c r="DN326" s="3">
        <v>0</v>
      </c>
      <c r="DO326" s="3">
        <v>0</v>
      </c>
      <c r="DP326" s="3">
        <v>0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 s="3">
        <v>0</v>
      </c>
      <c r="DW326" s="3">
        <v>0</v>
      </c>
      <c r="DX326" s="3">
        <v>0</v>
      </c>
      <c r="DY326" s="3">
        <v>0</v>
      </c>
      <c r="DZ326" s="3">
        <v>0</v>
      </c>
      <c r="EA326" s="3">
        <v>0</v>
      </c>
      <c r="EB326" s="3">
        <v>0</v>
      </c>
      <c r="EC326" s="3">
        <v>0</v>
      </c>
      <c r="ED326" s="3">
        <v>0</v>
      </c>
      <c r="EE326" s="3">
        <v>0</v>
      </c>
      <c r="EF326" s="3">
        <v>0</v>
      </c>
    </row>
    <row r="327" spans="1:136" ht="12.75" customHeight="1">
      <c r="A327" s="2" t="s">
        <v>777</v>
      </c>
      <c r="B327" s="2" t="s">
        <v>778</v>
      </c>
      <c r="C327" s="2" t="s">
        <v>468</v>
      </c>
      <c r="D327" s="2" t="s">
        <v>143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E327" s="3">
        <v>0</v>
      </c>
      <c r="CF327" s="3">
        <v>0</v>
      </c>
      <c r="CG327" s="3">
        <v>0</v>
      </c>
      <c r="CH327" s="3">
        <v>0</v>
      </c>
      <c r="CI327" s="3">
        <v>0</v>
      </c>
      <c r="CJ327" s="3">
        <v>0</v>
      </c>
      <c r="CK327" s="3">
        <v>0</v>
      </c>
      <c r="CL327" s="3">
        <v>0</v>
      </c>
      <c r="CM327" s="3">
        <v>0</v>
      </c>
      <c r="CN327" s="3">
        <v>0</v>
      </c>
      <c r="CO327" s="3">
        <v>0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CZ327" s="3">
        <v>0</v>
      </c>
      <c r="DA327" s="3"/>
      <c r="DB327" s="3">
        <v>0</v>
      </c>
      <c r="DC327" s="3">
        <v>0</v>
      </c>
      <c r="DD327" s="3">
        <v>0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0</v>
      </c>
      <c r="DL327" s="3">
        <v>0</v>
      </c>
      <c r="DM327" s="3">
        <v>0</v>
      </c>
      <c r="DN327" s="3">
        <v>0</v>
      </c>
      <c r="DO327" s="3">
        <v>0</v>
      </c>
      <c r="DP327" s="3">
        <v>0</v>
      </c>
      <c r="DQ327" s="3">
        <v>0</v>
      </c>
      <c r="DR327" s="3">
        <v>0</v>
      </c>
      <c r="DS327" s="3">
        <v>0</v>
      </c>
      <c r="DT327" s="3">
        <v>0</v>
      </c>
      <c r="DU327" s="3">
        <v>0</v>
      </c>
      <c r="DV327" s="3">
        <v>0</v>
      </c>
      <c r="DW327" s="3">
        <v>0</v>
      </c>
      <c r="DX327" s="3">
        <v>0</v>
      </c>
      <c r="DY327" s="3">
        <v>0</v>
      </c>
      <c r="DZ327" s="3">
        <v>0</v>
      </c>
      <c r="EA327" s="3">
        <v>0</v>
      </c>
      <c r="EB327" s="3">
        <v>0</v>
      </c>
      <c r="EC327" s="3">
        <v>0</v>
      </c>
      <c r="ED327" s="3">
        <v>0</v>
      </c>
      <c r="EE327" s="3">
        <v>0</v>
      </c>
      <c r="EF327" s="3">
        <v>0</v>
      </c>
    </row>
    <row r="328" spans="1:136" ht="12.75" customHeight="1">
      <c r="A328" s="2" t="s">
        <v>779</v>
      </c>
      <c r="B328" s="2" t="s">
        <v>780</v>
      </c>
      <c r="C328" s="2" t="s">
        <v>468</v>
      </c>
      <c r="D328" s="2" t="s">
        <v>143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1930</v>
      </c>
      <c r="AN328" s="3">
        <v>0</v>
      </c>
      <c r="AO328" s="3">
        <v>0</v>
      </c>
      <c r="AP328" s="3">
        <v>0</v>
      </c>
      <c r="AQ328" s="3">
        <v>0</v>
      </c>
      <c r="AR328" s="3">
        <v>-1930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>
        <v>0</v>
      </c>
      <c r="CC328" s="3">
        <v>0</v>
      </c>
      <c r="CD328" s="3">
        <v>0</v>
      </c>
      <c r="CE328" s="3">
        <v>0</v>
      </c>
      <c r="CF328" s="3">
        <v>0</v>
      </c>
      <c r="CG328" s="3">
        <v>0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>
        <v>0</v>
      </c>
      <c r="CN328" s="3">
        <v>0</v>
      </c>
      <c r="CO328" s="3">
        <v>0</v>
      </c>
      <c r="CP328" s="3">
        <v>0</v>
      </c>
      <c r="CQ328" s="3">
        <v>0</v>
      </c>
      <c r="CR328" s="3">
        <v>0</v>
      </c>
      <c r="CS328" s="3">
        <v>0</v>
      </c>
      <c r="CT328" s="3">
        <v>0</v>
      </c>
      <c r="CU328" s="3">
        <v>0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/>
      <c r="DB328" s="3">
        <v>0</v>
      </c>
      <c r="DC328" s="3">
        <v>0</v>
      </c>
      <c r="DD328" s="3">
        <v>0</v>
      </c>
      <c r="DE328" s="3">
        <v>0</v>
      </c>
      <c r="DF328" s="3">
        <v>0</v>
      </c>
      <c r="DG328" s="3">
        <v>0</v>
      </c>
      <c r="DH328" s="3">
        <v>0</v>
      </c>
      <c r="DI328" s="3">
        <v>0</v>
      </c>
      <c r="DJ328" s="3">
        <v>0</v>
      </c>
      <c r="DK328" s="3">
        <v>0</v>
      </c>
      <c r="DL328" s="3">
        <v>0</v>
      </c>
      <c r="DM328" s="3">
        <v>0</v>
      </c>
      <c r="DN328" s="3">
        <v>0</v>
      </c>
      <c r="DO328" s="3">
        <v>0</v>
      </c>
      <c r="DP328" s="3">
        <v>0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 s="3">
        <v>0</v>
      </c>
      <c r="DW328" s="3">
        <v>0</v>
      </c>
      <c r="DX328" s="3">
        <v>0</v>
      </c>
      <c r="DY328" s="3">
        <v>0</v>
      </c>
      <c r="DZ328" s="3">
        <v>0</v>
      </c>
      <c r="EA328" s="3">
        <v>0</v>
      </c>
      <c r="EB328" s="3">
        <v>0</v>
      </c>
      <c r="EC328" s="3">
        <v>0</v>
      </c>
      <c r="ED328" s="3">
        <v>0</v>
      </c>
      <c r="EE328" s="3">
        <v>0</v>
      </c>
      <c r="EF328" s="3">
        <v>0</v>
      </c>
    </row>
    <row r="329" spans="1:136" ht="12.75" customHeight="1">
      <c r="A329" s="2" t="s">
        <v>781</v>
      </c>
      <c r="B329" s="2" t="s">
        <v>782</v>
      </c>
      <c r="C329" s="2" t="s">
        <v>468</v>
      </c>
      <c r="D329" s="2" t="s">
        <v>143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53250</v>
      </c>
      <c r="AI329" s="3">
        <v>-53096.75</v>
      </c>
      <c r="AJ329" s="3">
        <v>-153.25</v>
      </c>
      <c r="AK329" s="3">
        <v>6181.6</v>
      </c>
      <c r="AL329" s="3">
        <v>-2158.69</v>
      </c>
      <c r="AM329" s="3">
        <v>1501292.91</v>
      </c>
      <c r="AN329" s="3">
        <v>-1431295</v>
      </c>
      <c r="AO329" s="3">
        <v>-74000</v>
      </c>
      <c r="AP329" s="3">
        <v>-132.88</v>
      </c>
      <c r="AQ329" s="3">
        <v>0</v>
      </c>
      <c r="AR329" s="3">
        <v>112.06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E329" s="3">
        <v>0</v>
      </c>
      <c r="CF329" s="3">
        <v>0</v>
      </c>
      <c r="CG329" s="3">
        <v>0</v>
      </c>
      <c r="CH329" s="3">
        <v>0</v>
      </c>
      <c r="CI329" s="3">
        <v>0</v>
      </c>
      <c r="CJ329" s="3">
        <v>0</v>
      </c>
      <c r="CK329" s="3">
        <v>0</v>
      </c>
      <c r="CL329" s="3">
        <v>0</v>
      </c>
      <c r="CM329" s="3">
        <v>0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CZ329" s="3">
        <v>0</v>
      </c>
      <c r="DA329" s="3"/>
      <c r="DB329" s="3">
        <v>0</v>
      </c>
      <c r="DC329" s="3">
        <v>0</v>
      </c>
      <c r="DD329" s="3">
        <v>0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L329" s="3">
        <v>0</v>
      </c>
      <c r="DM329" s="3">
        <v>0</v>
      </c>
      <c r="DN329" s="3">
        <v>0</v>
      </c>
      <c r="DO329" s="3">
        <v>0</v>
      </c>
      <c r="DP329" s="3">
        <v>0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 s="3">
        <v>0</v>
      </c>
      <c r="DW329" s="3">
        <v>0</v>
      </c>
      <c r="DX329" s="3">
        <v>0</v>
      </c>
      <c r="DY329" s="3">
        <v>0</v>
      </c>
      <c r="DZ329" s="3">
        <v>0</v>
      </c>
      <c r="EA329" s="3">
        <v>0</v>
      </c>
      <c r="EB329" s="3">
        <v>0</v>
      </c>
      <c r="EC329" s="3">
        <v>0</v>
      </c>
      <c r="ED329" s="3">
        <v>0</v>
      </c>
      <c r="EE329" s="3">
        <v>0</v>
      </c>
      <c r="EF329" s="3">
        <v>0</v>
      </c>
    </row>
    <row r="330" spans="1:136" ht="12.75" customHeight="1">
      <c r="A330" s="2" t="s">
        <v>783</v>
      </c>
      <c r="B330" s="2" t="s">
        <v>784</v>
      </c>
      <c r="C330" s="2" t="s">
        <v>468</v>
      </c>
      <c r="D330" s="2" t="s">
        <v>143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3">
        <v>0</v>
      </c>
      <c r="CG330" s="3">
        <v>0</v>
      </c>
      <c r="CH330" s="3">
        <v>0</v>
      </c>
      <c r="CI330" s="3">
        <v>0</v>
      </c>
      <c r="CJ330" s="3">
        <v>0</v>
      </c>
      <c r="CK330" s="3">
        <v>0</v>
      </c>
      <c r="CL330" s="3">
        <v>0</v>
      </c>
      <c r="CM330" s="3">
        <v>0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/>
      <c r="DB330" s="3">
        <v>0</v>
      </c>
      <c r="DC330" s="3">
        <v>0</v>
      </c>
      <c r="DD330" s="3">
        <v>0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 s="3">
        <v>0</v>
      </c>
      <c r="DW330" s="3">
        <v>0</v>
      </c>
      <c r="DX330" s="3">
        <v>0</v>
      </c>
      <c r="DY330" s="3">
        <v>0</v>
      </c>
      <c r="DZ330" s="3">
        <v>0</v>
      </c>
      <c r="EA330" s="3">
        <v>0</v>
      </c>
      <c r="EB330" s="3">
        <v>0</v>
      </c>
      <c r="EC330" s="3">
        <v>0</v>
      </c>
      <c r="ED330" s="3">
        <v>0</v>
      </c>
      <c r="EE330" s="3">
        <v>0</v>
      </c>
      <c r="EF330" s="3">
        <v>0</v>
      </c>
    </row>
    <row r="331" spans="1:136" ht="12.75" customHeight="1">
      <c r="A331" s="2" t="s">
        <v>785</v>
      </c>
      <c r="B331" s="2" t="s">
        <v>786</v>
      </c>
      <c r="C331" s="2" t="s">
        <v>468</v>
      </c>
      <c r="D331" s="2" t="s">
        <v>143</v>
      </c>
      <c r="E331" s="3">
        <v>550378.03</v>
      </c>
      <c r="F331" s="3">
        <v>-550378.03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406062.89</v>
      </c>
      <c r="AG331" s="3">
        <v>-406062.9</v>
      </c>
      <c r="AH331" s="3">
        <v>0</v>
      </c>
      <c r="AI331" s="3">
        <v>0</v>
      </c>
      <c r="AJ331" s="3">
        <v>0.01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550378.03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3">
        <v>0</v>
      </c>
      <c r="CG331" s="3">
        <v>0</v>
      </c>
      <c r="CH331" s="3">
        <v>0</v>
      </c>
      <c r="CI331" s="3">
        <v>0</v>
      </c>
      <c r="CJ331" s="3">
        <v>0</v>
      </c>
      <c r="CK331" s="3">
        <v>0</v>
      </c>
      <c r="CL331" s="3">
        <v>0</v>
      </c>
      <c r="CM331" s="3">
        <v>0</v>
      </c>
      <c r="CN331" s="3">
        <v>0</v>
      </c>
      <c r="CO331" s="3">
        <v>0</v>
      </c>
      <c r="CP331" s="3">
        <v>0</v>
      </c>
      <c r="CQ331" s="3">
        <v>0</v>
      </c>
      <c r="CR331" s="3">
        <v>0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/>
      <c r="DB331" s="3">
        <v>0</v>
      </c>
      <c r="DC331" s="3">
        <v>0</v>
      </c>
      <c r="DD331" s="3">
        <v>0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3">
        <v>0</v>
      </c>
      <c r="DP331" s="3">
        <v>0</v>
      </c>
      <c r="DQ331" s="3">
        <v>0</v>
      </c>
      <c r="DR331" s="3">
        <v>0</v>
      </c>
      <c r="DS331" s="3">
        <v>0</v>
      </c>
      <c r="DT331" s="3">
        <v>0</v>
      </c>
      <c r="DU331" s="3">
        <v>0</v>
      </c>
      <c r="DV331" s="3">
        <v>0</v>
      </c>
      <c r="DW331" s="3">
        <v>0</v>
      </c>
      <c r="DX331" s="3">
        <v>0</v>
      </c>
      <c r="DY331" s="3">
        <v>0</v>
      </c>
      <c r="DZ331" s="3">
        <v>0</v>
      </c>
      <c r="EA331" s="3">
        <v>0</v>
      </c>
      <c r="EB331" s="3">
        <v>0</v>
      </c>
      <c r="EC331" s="3">
        <v>0</v>
      </c>
      <c r="ED331" s="3">
        <v>0</v>
      </c>
      <c r="EE331" s="3">
        <v>0</v>
      </c>
      <c r="EF331" s="3">
        <v>0</v>
      </c>
    </row>
    <row r="332" spans="1:136" ht="12.75" customHeight="1">
      <c r="A332" s="2" t="s">
        <v>787</v>
      </c>
      <c r="B332" s="2" t="s">
        <v>788</v>
      </c>
      <c r="C332" s="2" t="s">
        <v>468</v>
      </c>
      <c r="D332" s="2" t="s">
        <v>143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E332" s="3">
        <v>0</v>
      </c>
      <c r="CF332" s="3">
        <v>0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3">
        <v>0</v>
      </c>
      <c r="CM332" s="3">
        <v>0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CZ332" s="3">
        <v>0</v>
      </c>
      <c r="DA332" s="3"/>
      <c r="DB332" s="3">
        <v>0</v>
      </c>
      <c r="DC332" s="3">
        <v>0</v>
      </c>
      <c r="DD332" s="3">
        <v>0</v>
      </c>
      <c r="DE332" s="3">
        <v>0</v>
      </c>
      <c r="DF332" s="3">
        <v>0</v>
      </c>
      <c r="DG332" s="3">
        <v>0</v>
      </c>
      <c r="DH332" s="3">
        <v>0</v>
      </c>
      <c r="DI332" s="3">
        <v>0</v>
      </c>
      <c r="DJ332" s="3">
        <v>0</v>
      </c>
      <c r="DK332" s="3">
        <v>0</v>
      </c>
      <c r="DL332" s="3">
        <v>0</v>
      </c>
      <c r="DM332" s="3">
        <v>0</v>
      </c>
      <c r="DN332" s="3">
        <v>0</v>
      </c>
      <c r="DO332" s="3">
        <v>0</v>
      </c>
      <c r="DP332" s="3">
        <v>0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 s="3">
        <v>0</v>
      </c>
      <c r="DW332" s="3">
        <v>0</v>
      </c>
      <c r="DX332" s="3">
        <v>0</v>
      </c>
      <c r="DY332" s="3">
        <v>0</v>
      </c>
      <c r="DZ332" s="3">
        <v>0</v>
      </c>
      <c r="EA332" s="3">
        <v>0</v>
      </c>
      <c r="EB332" s="3">
        <v>0</v>
      </c>
      <c r="EC332" s="3">
        <v>0</v>
      </c>
      <c r="ED332" s="3">
        <v>0</v>
      </c>
      <c r="EE332" s="3">
        <v>0</v>
      </c>
      <c r="EF332" s="3">
        <v>0</v>
      </c>
    </row>
    <row r="333" spans="1:136" ht="12.75" customHeight="1">
      <c r="A333" s="2" t="s">
        <v>789</v>
      </c>
      <c r="B333" s="2" t="s">
        <v>790</v>
      </c>
      <c r="C333" s="2" t="s">
        <v>468</v>
      </c>
      <c r="D333" s="2" t="s">
        <v>143</v>
      </c>
      <c r="E333" s="3">
        <v>7428.4</v>
      </c>
      <c r="F333" s="3">
        <v>38.85</v>
      </c>
      <c r="G333" s="3">
        <v>118</v>
      </c>
      <c r="H333" s="3">
        <v>-11.25</v>
      </c>
      <c r="I333" s="3">
        <v>201</v>
      </c>
      <c r="J333" s="3">
        <v>-36</v>
      </c>
      <c r="K333" s="3">
        <v>-203.1</v>
      </c>
      <c r="L333" s="3">
        <v>-128.9</v>
      </c>
      <c r="M333" s="3">
        <v>449.9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6670.4</v>
      </c>
      <c r="AG333" s="3">
        <v>-105.65</v>
      </c>
      <c r="AH333" s="3">
        <v>321.99</v>
      </c>
      <c r="AI333" s="3">
        <v>-7182</v>
      </c>
      <c r="AJ333" s="3">
        <v>8988.06</v>
      </c>
      <c r="AK333" s="3">
        <v>564.20000000000005</v>
      </c>
      <c r="AL333" s="3">
        <v>-662.7</v>
      </c>
      <c r="AM333" s="3">
        <v>3670.1</v>
      </c>
      <c r="AN333" s="3">
        <v>-391</v>
      </c>
      <c r="AO333" s="3">
        <v>1050</v>
      </c>
      <c r="AP333" s="3">
        <v>3214</v>
      </c>
      <c r="AQ333" s="3">
        <v>-6391.4</v>
      </c>
      <c r="AR333" s="3">
        <v>-2317.6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E333" s="3">
        <v>0</v>
      </c>
      <c r="CF333" s="3">
        <v>0</v>
      </c>
      <c r="CG333" s="3">
        <v>0</v>
      </c>
      <c r="CH333" s="3">
        <v>0</v>
      </c>
      <c r="CI333" s="3">
        <v>0</v>
      </c>
      <c r="CJ333" s="3">
        <v>0</v>
      </c>
      <c r="CK333" s="3">
        <v>0</v>
      </c>
      <c r="CL333" s="3">
        <v>0</v>
      </c>
      <c r="CM333" s="3">
        <v>0</v>
      </c>
      <c r="CN333" s="3">
        <v>0</v>
      </c>
      <c r="CO333" s="3">
        <v>0</v>
      </c>
      <c r="CP333" s="3">
        <v>0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0</v>
      </c>
      <c r="CY333" s="3">
        <v>0</v>
      </c>
      <c r="CZ333" s="3">
        <v>0</v>
      </c>
      <c r="DA333" s="3"/>
      <c r="DB333" s="3">
        <v>0</v>
      </c>
      <c r="DC333" s="3">
        <v>0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0</v>
      </c>
      <c r="DL333" s="3">
        <v>0</v>
      </c>
      <c r="DM333" s="3">
        <v>0</v>
      </c>
      <c r="DN333" s="3">
        <v>0</v>
      </c>
      <c r="DO333" s="3">
        <v>0</v>
      </c>
      <c r="DP333" s="3">
        <v>0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 s="3">
        <v>0</v>
      </c>
      <c r="DW333" s="3">
        <v>0</v>
      </c>
      <c r="DX333" s="3">
        <v>0</v>
      </c>
      <c r="DY333" s="3">
        <v>0</v>
      </c>
      <c r="DZ333" s="3">
        <v>0</v>
      </c>
      <c r="EA333" s="3">
        <v>0</v>
      </c>
      <c r="EB333" s="3">
        <v>0</v>
      </c>
      <c r="EC333" s="3">
        <v>0</v>
      </c>
      <c r="ED333" s="3">
        <v>0</v>
      </c>
      <c r="EE333" s="3">
        <v>0</v>
      </c>
      <c r="EF333" s="3">
        <v>0</v>
      </c>
    </row>
    <row r="334" spans="1:136" ht="12.75" customHeight="1">
      <c r="A334" s="2" t="s">
        <v>791</v>
      </c>
      <c r="B334" s="2" t="s">
        <v>792</v>
      </c>
      <c r="C334" s="2" t="s">
        <v>468</v>
      </c>
      <c r="D334" s="2" t="s">
        <v>143</v>
      </c>
      <c r="E334" s="3">
        <v>7085</v>
      </c>
      <c r="F334" s="3">
        <v>0</v>
      </c>
      <c r="G334" s="3">
        <v>247</v>
      </c>
      <c r="H334" s="3">
        <v>0</v>
      </c>
      <c r="I334" s="3">
        <v>0</v>
      </c>
      <c r="J334" s="3">
        <v>0</v>
      </c>
      <c r="K334" s="3">
        <v>1993.33</v>
      </c>
      <c r="L334" s="3">
        <v>-1993.33</v>
      </c>
      <c r="M334" s="3">
        <v>-15314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7085</v>
      </c>
      <c r="AP334" s="3">
        <v>0</v>
      </c>
      <c r="AQ334" s="3">
        <v>-7085</v>
      </c>
      <c r="AR334" s="3">
        <v>7085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G334" s="3">
        <v>0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  <c r="CM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/>
      <c r="DB334" s="3">
        <v>0</v>
      </c>
      <c r="DC334" s="3">
        <v>0</v>
      </c>
      <c r="DD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 s="3">
        <v>0</v>
      </c>
      <c r="DW334" s="3">
        <v>0</v>
      </c>
      <c r="DX334" s="3">
        <v>0</v>
      </c>
      <c r="DY334" s="3">
        <v>0</v>
      </c>
      <c r="DZ334" s="3">
        <v>0</v>
      </c>
      <c r="EA334" s="3">
        <v>0</v>
      </c>
      <c r="EB334" s="3">
        <v>0</v>
      </c>
      <c r="EC334" s="3">
        <v>0</v>
      </c>
      <c r="ED334" s="3">
        <v>0</v>
      </c>
      <c r="EE334" s="3">
        <v>0</v>
      </c>
      <c r="EF334" s="3">
        <v>0</v>
      </c>
    </row>
    <row r="335" spans="1:136" ht="12.75" customHeight="1">
      <c r="A335" s="2" t="s">
        <v>793</v>
      </c>
      <c r="B335" s="2" t="s">
        <v>794</v>
      </c>
      <c r="C335" s="2" t="s">
        <v>468</v>
      </c>
      <c r="D335" s="2" t="s">
        <v>143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E335" s="3">
        <v>0</v>
      </c>
      <c r="CF335" s="3">
        <v>0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CZ335" s="3">
        <v>0</v>
      </c>
      <c r="DA335" s="3"/>
      <c r="DB335" s="3">
        <v>0</v>
      </c>
      <c r="DC335" s="3">
        <v>0</v>
      </c>
      <c r="DD335" s="3">
        <v>0</v>
      </c>
      <c r="DE335" s="3">
        <v>0</v>
      </c>
      <c r="DF335" s="3">
        <v>0</v>
      </c>
      <c r="DG335" s="3">
        <v>0</v>
      </c>
      <c r="DH335" s="3">
        <v>0</v>
      </c>
      <c r="DI335" s="3">
        <v>0</v>
      </c>
      <c r="DJ335" s="3">
        <v>0</v>
      </c>
      <c r="DK335" s="3">
        <v>0</v>
      </c>
      <c r="DL335" s="3">
        <v>0</v>
      </c>
      <c r="DM335" s="3">
        <v>0</v>
      </c>
      <c r="DN335" s="3">
        <v>0</v>
      </c>
      <c r="DO335" s="3">
        <v>0</v>
      </c>
      <c r="DP335" s="3">
        <v>0</v>
      </c>
      <c r="DQ335" s="3">
        <v>0</v>
      </c>
      <c r="DR335" s="3">
        <v>0</v>
      </c>
      <c r="DS335" s="3">
        <v>0</v>
      </c>
      <c r="DT335" s="3">
        <v>0</v>
      </c>
      <c r="DU335" s="3">
        <v>0</v>
      </c>
      <c r="DV335" s="3">
        <v>0</v>
      </c>
      <c r="DW335" s="3">
        <v>0</v>
      </c>
      <c r="DX335" s="3">
        <v>0</v>
      </c>
      <c r="DY335" s="3">
        <v>0</v>
      </c>
      <c r="DZ335" s="3">
        <v>0</v>
      </c>
      <c r="EA335" s="3">
        <v>0</v>
      </c>
      <c r="EB335" s="3">
        <v>0</v>
      </c>
      <c r="EC335" s="3">
        <v>0</v>
      </c>
      <c r="ED335" s="3">
        <v>0</v>
      </c>
      <c r="EE335" s="3">
        <v>0</v>
      </c>
      <c r="EF335" s="3">
        <v>0</v>
      </c>
    </row>
    <row r="336" spans="1:136" ht="12.75" customHeight="1">
      <c r="A336" s="2" t="s">
        <v>795</v>
      </c>
      <c r="B336" s="2" t="s">
        <v>796</v>
      </c>
      <c r="C336" s="2" t="s">
        <v>468</v>
      </c>
      <c r="D336" s="2" t="s">
        <v>143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E336" s="3">
        <v>0</v>
      </c>
      <c r="CF336" s="3">
        <v>0</v>
      </c>
      <c r="CG336" s="3">
        <v>0</v>
      </c>
      <c r="CH336" s="3">
        <v>0</v>
      </c>
      <c r="CI336" s="3">
        <v>0</v>
      </c>
      <c r="CJ336" s="3">
        <v>0</v>
      </c>
      <c r="CK336" s="3">
        <v>0</v>
      </c>
      <c r="CL336" s="3">
        <v>0</v>
      </c>
      <c r="CM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CZ336" s="3">
        <v>0</v>
      </c>
      <c r="DA336" s="3"/>
      <c r="DB336" s="3">
        <v>0</v>
      </c>
      <c r="DC336" s="3">
        <v>0</v>
      </c>
      <c r="DD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L336" s="3">
        <v>0</v>
      </c>
      <c r="DM336" s="3">
        <v>0</v>
      </c>
      <c r="DN336" s="3">
        <v>0</v>
      </c>
      <c r="DO336" s="3">
        <v>0</v>
      </c>
      <c r="DP336" s="3">
        <v>0</v>
      </c>
      <c r="DQ336" s="3">
        <v>0</v>
      </c>
      <c r="DR336" s="3">
        <v>0</v>
      </c>
      <c r="DS336" s="3">
        <v>0</v>
      </c>
      <c r="DT336" s="3">
        <v>0</v>
      </c>
      <c r="DU336" s="3">
        <v>0</v>
      </c>
      <c r="DV336" s="3">
        <v>0</v>
      </c>
      <c r="DW336" s="3">
        <v>0</v>
      </c>
      <c r="DX336" s="3">
        <v>0</v>
      </c>
      <c r="DY336" s="3">
        <v>0</v>
      </c>
      <c r="DZ336" s="3">
        <v>0</v>
      </c>
      <c r="EA336" s="3">
        <v>0</v>
      </c>
      <c r="EB336" s="3">
        <v>0</v>
      </c>
      <c r="EC336" s="3">
        <v>0</v>
      </c>
      <c r="ED336" s="3">
        <v>0</v>
      </c>
      <c r="EE336" s="3">
        <v>0</v>
      </c>
      <c r="EF336" s="3">
        <v>0</v>
      </c>
    </row>
    <row r="337" spans="1:136" ht="12.75" customHeight="1">
      <c r="A337" s="2" t="s">
        <v>797</v>
      </c>
      <c r="B337" s="2" t="s">
        <v>798</v>
      </c>
      <c r="C337" s="2" t="s">
        <v>468</v>
      </c>
      <c r="D337" s="2" t="s">
        <v>143</v>
      </c>
      <c r="E337" s="3">
        <v>179878</v>
      </c>
      <c r="F337" s="3">
        <v>-179878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170072</v>
      </c>
      <c r="AG337" s="3">
        <v>-170072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179878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E337" s="3">
        <v>0</v>
      </c>
      <c r="CF337" s="3">
        <v>0</v>
      </c>
      <c r="CG337" s="3">
        <v>0</v>
      </c>
      <c r="CH337" s="3">
        <v>0</v>
      </c>
      <c r="CI337" s="3">
        <v>0</v>
      </c>
      <c r="CJ337" s="3">
        <v>0</v>
      </c>
      <c r="CK337" s="3">
        <v>0</v>
      </c>
      <c r="CL337" s="3">
        <v>0</v>
      </c>
      <c r="CM337" s="3">
        <v>0</v>
      </c>
      <c r="CN337" s="3">
        <v>0</v>
      </c>
      <c r="CO337" s="3">
        <v>0</v>
      </c>
      <c r="CP337" s="3">
        <v>0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0</v>
      </c>
      <c r="CZ337" s="3">
        <v>0</v>
      </c>
      <c r="DA337" s="3"/>
      <c r="DB337" s="3">
        <v>0</v>
      </c>
      <c r="DC337" s="3">
        <v>0</v>
      </c>
      <c r="DD337" s="3">
        <v>0</v>
      </c>
      <c r="DE337" s="3">
        <v>0</v>
      </c>
      <c r="DF337" s="3">
        <v>0</v>
      </c>
      <c r="DG337" s="3">
        <v>0</v>
      </c>
      <c r="DH337" s="3">
        <v>0</v>
      </c>
      <c r="DI337" s="3">
        <v>0</v>
      </c>
      <c r="DJ337" s="3">
        <v>0</v>
      </c>
      <c r="DK337" s="3">
        <v>0</v>
      </c>
      <c r="DL337" s="3">
        <v>0</v>
      </c>
      <c r="DM337" s="3">
        <v>0</v>
      </c>
      <c r="DN337" s="3">
        <v>0</v>
      </c>
      <c r="DO337" s="3">
        <v>0</v>
      </c>
      <c r="DP337" s="3">
        <v>0</v>
      </c>
      <c r="DQ337" s="3">
        <v>0</v>
      </c>
      <c r="DR337" s="3">
        <v>0</v>
      </c>
      <c r="DS337" s="3">
        <v>0</v>
      </c>
      <c r="DT337" s="3">
        <v>0</v>
      </c>
      <c r="DU337" s="3">
        <v>0</v>
      </c>
      <c r="DV337" s="3">
        <v>0</v>
      </c>
      <c r="DW337" s="3">
        <v>0</v>
      </c>
      <c r="DX337" s="3">
        <v>0</v>
      </c>
      <c r="DY337" s="3">
        <v>0</v>
      </c>
      <c r="DZ337" s="3">
        <v>0</v>
      </c>
      <c r="EA337" s="3">
        <v>0</v>
      </c>
      <c r="EB337" s="3">
        <v>0</v>
      </c>
      <c r="EC337" s="3">
        <v>0</v>
      </c>
      <c r="ED337" s="3">
        <v>0</v>
      </c>
      <c r="EE337" s="3">
        <v>0</v>
      </c>
      <c r="EF337" s="3">
        <v>0</v>
      </c>
    </row>
    <row r="338" spans="1:136" ht="12.75" customHeight="1">
      <c r="A338" s="2" t="s">
        <v>799</v>
      </c>
      <c r="B338" s="2" t="s">
        <v>800</v>
      </c>
      <c r="C338" s="2" t="s">
        <v>468</v>
      </c>
      <c r="D338" s="2" t="s">
        <v>143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G338" s="3">
        <v>0</v>
      </c>
      <c r="CH338" s="3">
        <v>0</v>
      </c>
      <c r="CI338" s="3">
        <v>0</v>
      </c>
      <c r="CJ338" s="3">
        <v>0</v>
      </c>
      <c r="CK338" s="3">
        <v>0</v>
      </c>
      <c r="CL338" s="3">
        <v>0</v>
      </c>
      <c r="CM338" s="3">
        <v>0</v>
      </c>
      <c r="CN338" s="3">
        <v>0</v>
      </c>
      <c r="CO338" s="3">
        <v>0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CZ338" s="3">
        <v>0</v>
      </c>
      <c r="DA338" s="3"/>
      <c r="DB338" s="3">
        <v>0</v>
      </c>
      <c r="DC338" s="3">
        <v>0</v>
      </c>
      <c r="DD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0</v>
      </c>
      <c r="DO338" s="3">
        <v>0</v>
      </c>
      <c r="DP338" s="3">
        <v>0</v>
      </c>
      <c r="DQ338" s="3">
        <v>0</v>
      </c>
      <c r="DR338" s="3">
        <v>0</v>
      </c>
      <c r="DS338" s="3">
        <v>0</v>
      </c>
      <c r="DT338" s="3">
        <v>0</v>
      </c>
      <c r="DU338" s="3">
        <v>0</v>
      </c>
      <c r="DV338" s="3">
        <v>0</v>
      </c>
      <c r="DW338" s="3">
        <v>0</v>
      </c>
      <c r="DX338" s="3">
        <v>0</v>
      </c>
      <c r="DY338" s="3">
        <v>0</v>
      </c>
      <c r="DZ338" s="3">
        <v>0</v>
      </c>
      <c r="EA338" s="3">
        <v>0</v>
      </c>
      <c r="EB338" s="3">
        <v>0</v>
      </c>
      <c r="EC338" s="3">
        <v>0</v>
      </c>
      <c r="ED338" s="3">
        <v>0</v>
      </c>
      <c r="EE338" s="3">
        <v>0</v>
      </c>
      <c r="EF338" s="3">
        <v>0</v>
      </c>
    </row>
    <row r="339" spans="1:136" ht="12.75" customHeight="1">
      <c r="A339" s="2" t="s">
        <v>801</v>
      </c>
      <c r="B339" s="2" t="s">
        <v>802</v>
      </c>
      <c r="C339" s="2" t="s">
        <v>468</v>
      </c>
      <c r="D339" s="2" t="s">
        <v>143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15900</v>
      </c>
      <c r="AR339" s="3">
        <v>-15900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E339" s="3">
        <v>0</v>
      </c>
      <c r="CF339" s="3">
        <v>0</v>
      </c>
      <c r="CG339" s="3">
        <v>0</v>
      </c>
      <c r="CH339" s="3">
        <v>0</v>
      </c>
      <c r="CI339" s="3">
        <v>0</v>
      </c>
      <c r="CJ339" s="3">
        <v>0</v>
      </c>
      <c r="CK339" s="3">
        <v>0</v>
      </c>
      <c r="CL339" s="3">
        <v>0</v>
      </c>
      <c r="CM339" s="3">
        <v>0</v>
      </c>
      <c r="CN339" s="3">
        <v>0</v>
      </c>
      <c r="CO339" s="3">
        <v>0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CZ339" s="3">
        <v>0</v>
      </c>
      <c r="DA339" s="3"/>
      <c r="DB339" s="3">
        <v>0</v>
      </c>
      <c r="DC339" s="3">
        <v>0</v>
      </c>
      <c r="DD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L339" s="3">
        <v>0</v>
      </c>
      <c r="DM339" s="3">
        <v>0</v>
      </c>
      <c r="DN339" s="3">
        <v>0</v>
      </c>
      <c r="DO339" s="3">
        <v>0</v>
      </c>
      <c r="DP339" s="3">
        <v>0</v>
      </c>
      <c r="DQ339" s="3">
        <v>0</v>
      </c>
      <c r="DR339" s="3">
        <v>0</v>
      </c>
      <c r="DS339" s="3">
        <v>0</v>
      </c>
      <c r="DT339" s="3">
        <v>0</v>
      </c>
      <c r="DU339" s="3">
        <v>0</v>
      </c>
      <c r="DV339" s="3">
        <v>0</v>
      </c>
      <c r="DW339" s="3">
        <v>0</v>
      </c>
      <c r="DX339" s="3">
        <v>0</v>
      </c>
      <c r="DY339" s="3">
        <v>0</v>
      </c>
      <c r="DZ339" s="3">
        <v>0</v>
      </c>
      <c r="EA339" s="3">
        <v>0</v>
      </c>
      <c r="EB339" s="3">
        <v>0</v>
      </c>
      <c r="EC339" s="3">
        <v>0</v>
      </c>
      <c r="ED339" s="3">
        <v>0</v>
      </c>
      <c r="EE339" s="3">
        <v>0</v>
      </c>
      <c r="EF339" s="3">
        <v>0</v>
      </c>
    </row>
    <row r="340" spans="1:136" ht="12.75" customHeight="1">
      <c r="A340" s="2" t="s">
        <v>803</v>
      </c>
      <c r="B340" s="2" t="s">
        <v>804</v>
      </c>
      <c r="C340" s="2" t="s">
        <v>468</v>
      </c>
      <c r="D340" s="2" t="s">
        <v>143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50200</v>
      </c>
      <c r="AG340" s="3">
        <v>-39676.17</v>
      </c>
      <c r="AH340" s="3">
        <v>-8551.4</v>
      </c>
      <c r="AI340" s="3">
        <v>0</v>
      </c>
      <c r="AJ340" s="3">
        <v>-1972.43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E340" s="3">
        <v>0</v>
      </c>
      <c r="CF340" s="3">
        <v>0</v>
      </c>
      <c r="CG340" s="3">
        <v>0</v>
      </c>
      <c r="CH340" s="3">
        <v>0</v>
      </c>
      <c r="CI340" s="3">
        <v>0</v>
      </c>
      <c r="CJ340" s="3">
        <v>0</v>
      </c>
      <c r="CK340" s="3">
        <v>0</v>
      </c>
      <c r="CL340" s="3">
        <v>0</v>
      </c>
      <c r="CM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CZ340" s="3">
        <v>0</v>
      </c>
      <c r="DA340" s="3"/>
      <c r="DB340" s="3">
        <v>0</v>
      </c>
      <c r="DC340" s="3">
        <v>0</v>
      </c>
      <c r="DD340" s="3">
        <v>0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L340" s="3">
        <v>0</v>
      </c>
      <c r="DM340" s="3">
        <v>0</v>
      </c>
      <c r="DN340" s="3">
        <v>0</v>
      </c>
      <c r="DO340" s="3">
        <v>0</v>
      </c>
      <c r="DP340" s="3">
        <v>0</v>
      </c>
      <c r="DQ340" s="3">
        <v>0</v>
      </c>
      <c r="DR340" s="3">
        <v>0</v>
      </c>
      <c r="DS340" s="3">
        <v>0</v>
      </c>
      <c r="DT340" s="3">
        <v>0</v>
      </c>
      <c r="DU340" s="3">
        <v>0</v>
      </c>
      <c r="DV340" s="3">
        <v>0</v>
      </c>
      <c r="DW340" s="3">
        <v>0</v>
      </c>
      <c r="DX340" s="3">
        <v>0</v>
      </c>
      <c r="DY340" s="3">
        <v>0</v>
      </c>
      <c r="DZ340" s="3">
        <v>0</v>
      </c>
      <c r="EA340" s="3">
        <v>0</v>
      </c>
      <c r="EB340" s="3">
        <v>0</v>
      </c>
      <c r="EC340" s="3">
        <v>0</v>
      </c>
      <c r="ED340" s="3">
        <v>0</v>
      </c>
      <c r="EE340" s="3">
        <v>0</v>
      </c>
      <c r="EF340" s="3">
        <v>0</v>
      </c>
    </row>
    <row r="341" spans="1:136" ht="12.75" customHeight="1">
      <c r="A341" s="2" t="s">
        <v>805</v>
      </c>
      <c r="B341" s="2" t="s">
        <v>806</v>
      </c>
      <c r="C341" s="2" t="s">
        <v>468</v>
      </c>
      <c r="D341" s="2" t="s">
        <v>143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3">
        <v>0</v>
      </c>
      <c r="BX341" s="3">
        <v>0</v>
      </c>
      <c r="BY341" s="3">
        <v>0</v>
      </c>
      <c r="BZ341" s="3">
        <v>0</v>
      </c>
      <c r="CA341" s="3">
        <v>0</v>
      </c>
      <c r="CB341" s="3">
        <v>0</v>
      </c>
      <c r="CC341" s="3">
        <v>0</v>
      </c>
      <c r="CD341" s="3">
        <v>0</v>
      </c>
      <c r="CE341" s="3">
        <v>0</v>
      </c>
      <c r="CF341" s="3">
        <v>0</v>
      </c>
      <c r="CG341" s="3">
        <v>0</v>
      </c>
      <c r="CH341" s="3">
        <v>0</v>
      </c>
      <c r="CI341" s="3">
        <v>0</v>
      </c>
      <c r="CJ341" s="3">
        <v>0</v>
      </c>
      <c r="CK341" s="3">
        <v>0</v>
      </c>
      <c r="CL341" s="3">
        <v>0</v>
      </c>
      <c r="CM341" s="3">
        <v>0</v>
      </c>
      <c r="CN341" s="3">
        <v>0</v>
      </c>
      <c r="CO341" s="3">
        <v>0</v>
      </c>
      <c r="CP341" s="3">
        <v>0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0</v>
      </c>
      <c r="CW341" s="3">
        <v>0</v>
      </c>
      <c r="CX341" s="3">
        <v>0</v>
      </c>
      <c r="CY341" s="3">
        <v>0</v>
      </c>
      <c r="CZ341" s="3">
        <v>0</v>
      </c>
      <c r="DA341" s="3"/>
      <c r="DB341" s="3">
        <v>0</v>
      </c>
      <c r="DC341" s="3">
        <v>0</v>
      </c>
      <c r="DD341" s="3">
        <v>0</v>
      </c>
      <c r="DE341" s="3">
        <v>0</v>
      </c>
      <c r="DF341" s="3">
        <v>0</v>
      </c>
      <c r="DG341" s="3">
        <v>0</v>
      </c>
      <c r="DH341" s="3">
        <v>0</v>
      </c>
      <c r="DI341" s="3">
        <v>0</v>
      </c>
      <c r="DJ341" s="3">
        <v>0</v>
      </c>
      <c r="DK341" s="3">
        <v>0</v>
      </c>
      <c r="DL341" s="3">
        <v>0</v>
      </c>
      <c r="DM341" s="3">
        <v>0</v>
      </c>
      <c r="DN341" s="3">
        <v>0</v>
      </c>
      <c r="DO341" s="3">
        <v>0</v>
      </c>
      <c r="DP341" s="3">
        <v>0</v>
      </c>
      <c r="DQ341" s="3">
        <v>0</v>
      </c>
      <c r="DR341" s="3">
        <v>0</v>
      </c>
      <c r="DS341" s="3">
        <v>0</v>
      </c>
      <c r="DT341" s="3">
        <v>0</v>
      </c>
      <c r="DU341" s="3">
        <v>0</v>
      </c>
      <c r="DV341" s="3">
        <v>0</v>
      </c>
      <c r="DW341" s="3">
        <v>0</v>
      </c>
      <c r="DX341" s="3">
        <v>0</v>
      </c>
      <c r="DY341" s="3">
        <v>0</v>
      </c>
      <c r="DZ341" s="3">
        <v>0</v>
      </c>
      <c r="EA341" s="3">
        <v>0</v>
      </c>
      <c r="EB341" s="3">
        <v>0</v>
      </c>
      <c r="EC341" s="3">
        <v>0</v>
      </c>
      <c r="ED341" s="3">
        <v>0</v>
      </c>
      <c r="EE341" s="3">
        <v>0</v>
      </c>
      <c r="EF341" s="3">
        <v>0</v>
      </c>
    </row>
    <row r="342" spans="1:136" ht="12.75" customHeight="1">
      <c r="A342" s="2" t="s">
        <v>807</v>
      </c>
      <c r="B342" s="2" t="s">
        <v>808</v>
      </c>
      <c r="C342" s="2" t="s">
        <v>468</v>
      </c>
      <c r="D342" s="2" t="s">
        <v>143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384030.36</v>
      </c>
      <c r="AG342" s="3">
        <v>343228.58</v>
      </c>
      <c r="AH342" s="3">
        <v>-727259.07</v>
      </c>
      <c r="AI342" s="3">
        <v>507906.25</v>
      </c>
      <c r="AJ342" s="3">
        <v>-138293.56</v>
      </c>
      <c r="AK342" s="3">
        <v>-245976.84</v>
      </c>
      <c r="AL342" s="3">
        <v>-43175.25</v>
      </c>
      <c r="AM342" s="3">
        <v>-264086.82</v>
      </c>
      <c r="AN342" s="3">
        <v>92229.37</v>
      </c>
      <c r="AO342" s="3">
        <v>-92229.37</v>
      </c>
      <c r="AP342" s="3">
        <v>182567.41</v>
      </c>
      <c r="AQ342" s="3">
        <v>0</v>
      </c>
      <c r="AR342" s="3">
        <v>1058.94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E342" s="3">
        <v>0</v>
      </c>
      <c r="CF342" s="3">
        <v>0</v>
      </c>
      <c r="CG342" s="3">
        <v>0</v>
      </c>
      <c r="CH342" s="3">
        <v>0</v>
      </c>
      <c r="CI342" s="3">
        <v>0</v>
      </c>
      <c r="CJ342" s="3">
        <v>0</v>
      </c>
      <c r="CK342" s="3">
        <v>0</v>
      </c>
      <c r="CL342" s="3">
        <v>0</v>
      </c>
      <c r="CM342" s="3">
        <v>0</v>
      </c>
      <c r="CN342" s="3">
        <v>0</v>
      </c>
      <c r="CO342" s="3">
        <v>0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CZ342" s="3">
        <v>0</v>
      </c>
      <c r="DA342" s="3"/>
      <c r="DB342" s="3">
        <v>0</v>
      </c>
      <c r="DC342" s="3">
        <v>0</v>
      </c>
      <c r="DD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L342" s="3">
        <v>0</v>
      </c>
      <c r="DM342" s="3">
        <v>0</v>
      </c>
      <c r="DN342" s="3">
        <v>0</v>
      </c>
      <c r="DO342" s="3">
        <v>0</v>
      </c>
      <c r="DP342" s="3">
        <v>0</v>
      </c>
      <c r="DQ342" s="3">
        <v>0</v>
      </c>
      <c r="DR342" s="3">
        <v>0</v>
      </c>
      <c r="DS342" s="3">
        <v>0</v>
      </c>
      <c r="DT342" s="3">
        <v>0</v>
      </c>
      <c r="DU342" s="3">
        <v>0</v>
      </c>
      <c r="DV342" s="3">
        <v>0</v>
      </c>
      <c r="DW342" s="3">
        <v>0</v>
      </c>
      <c r="DX342" s="3">
        <v>0</v>
      </c>
      <c r="DY342" s="3">
        <v>0</v>
      </c>
      <c r="DZ342" s="3">
        <v>0</v>
      </c>
      <c r="EA342" s="3">
        <v>0</v>
      </c>
      <c r="EB342" s="3">
        <v>0</v>
      </c>
      <c r="EC342" s="3">
        <v>0</v>
      </c>
      <c r="ED342" s="3">
        <v>0</v>
      </c>
      <c r="EE342" s="3">
        <v>0</v>
      </c>
      <c r="EF342" s="3">
        <v>0</v>
      </c>
    </row>
    <row r="343" spans="1:136" ht="12.75" customHeight="1">
      <c r="A343" s="2" t="s">
        <v>809</v>
      </c>
      <c r="B343" s="2" t="s">
        <v>810</v>
      </c>
      <c r="C343" s="2" t="s">
        <v>468</v>
      </c>
      <c r="D343" s="2" t="s">
        <v>143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3">
        <v>0</v>
      </c>
      <c r="BX343" s="3">
        <v>0</v>
      </c>
      <c r="BY343" s="3">
        <v>0</v>
      </c>
      <c r="BZ343" s="3">
        <v>0</v>
      </c>
      <c r="CA343" s="3">
        <v>0</v>
      </c>
      <c r="CB343" s="3">
        <v>0</v>
      </c>
      <c r="CC343" s="3">
        <v>0</v>
      </c>
      <c r="CD343" s="3">
        <v>0</v>
      </c>
      <c r="CE343" s="3">
        <v>0</v>
      </c>
      <c r="CF343" s="3">
        <v>0</v>
      </c>
      <c r="CG343" s="3">
        <v>0</v>
      </c>
      <c r="CH343" s="3">
        <v>0</v>
      </c>
      <c r="CI343" s="3">
        <v>0</v>
      </c>
      <c r="CJ343" s="3">
        <v>0</v>
      </c>
      <c r="CK343" s="3">
        <v>0</v>
      </c>
      <c r="CL343" s="3">
        <v>0</v>
      </c>
      <c r="CM343" s="3">
        <v>0</v>
      </c>
      <c r="CN343" s="3">
        <v>0</v>
      </c>
      <c r="CO343" s="3">
        <v>0</v>
      </c>
      <c r="CP343" s="3">
        <v>0</v>
      </c>
      <c r="CQ343" s="3">
        <v>0</v>
      </c>
      <c r="CR343" s="3">
        <v>0</v>
      </c>
      <c r="CS343" s="3">
        <v>0</v>
      </c>
      <c r="CT343" s="3">
        <v>0</v>
      </c>
      <c r="CU343" s="3">
        <v>0</v>
      </c>
      <c r="CV343" s="3">
        <v>0</v>
      </c>
      <c r="CW343" s="3">
        <v>0</v>
      </c>
      <c r="CX343" s="3">
        <v>0</v>
      </c>
      <c r="CY343" s="3">
        <v>0</v>
      </c>
      <c r="CZ343" s="3">
        <v>0</v>
      </c>
      <c r="DA343" s="3"/>
      <c r="DB343" s="3">
        <v>0</v>
      </c>
      <c r="DC343" s="3">
        <v>0</v>
      </c>
      <c r="DD343" s="3">
        <v>0</v>
      </c>
      <c r="DE343" s="3">
        <v>0</v>
      </c>
      <c r="DF343" s="3">
        <v>0</v>
      </c>
      <c r="DG343" s="3">
        <v>0</v>
      </c>
      <c r="DH343" s="3">
        <v>0</v>
      </c>
      <c r="DI343" s="3">
        <v>0</v>
      </c>
      <c r="DJ343" s="3">
        <v>0</v>
      </c>
      <c r="DK343" s="3">
        <v>0</v>
      </c>
      <c r="DL343" s="3">
        <v>0</v>
      </c>
      <c r="DM343" s="3">
        <v>0</v>
      </c>
      <c r="DN343" s="3">
        <v>0</v>
      </c>
      <c r="DO343" s="3">
        <v>0</v>
      </c>
      <c r="DP343" s="3">
        <v>0</v>
      </c>
      <c r="DQ343" s="3">
        <v>0</v>
      </c>
      <c r="DR343" s="3">
        <v>0</v>
      </c>
      <c r="DS343" s="3">
        <v>0</v>
      </c>
      <c r="DT343" s="3">
        <v>0</v>
      </c>
      <c r="DU343" s="3">
        <v>0</v>
      </c>
      <c r="DV343" s="3">
        <v>0</v>
      </c>
      <c r="DW343" s="3">
        <v>0</v>
      </c>
      <c r="DX343" s="3">
        <v>0</v>
      </c>
      <c r="DY343" s="3">
        <v>0</v>
      </c>
      <c r="DZ343" s="3">
        <v>0</v>
      </c>
      <c r="EA343" s="3">
        <v>0</v>
      </c>
      <c r="EB343" s="3">
        <v>0</v>
      </c>
      <c r="EC343" s="3">
        <v>0</v>
      </c>
      <c r="ED343" s="3">
        <v>0</v>
      </c>
      <c r="EE343" s="3">
        <v>0</v>
      </c>
      <c r="EF343" s="3">
        <v>0</v>
      </c>
    </row>
    <row r="344" spans="1:136" ht="12.75" customHeight="1">
      <c r="A344" s="2" t="s">
        <v>811</v>
      </c>
      <c r="B344" s="2" t="s">
        <v>812</v>
      </c>
      <c r="C344" s="2" t="s">
        <v>468</v>
      </c>
      <c r="D344" s="2" t="s">
        <v>143</v>
      </c>
      <c r="E344" s="3">
        <v>201937.44</v>
      </c>
      <c r="F344" s="3">
        <v>0</v>
      </c>
      <c r="G344" s="3">
        <v>0</v>
      </c>
      <c r="H344" s="3">
        <v>-49937.52</v>
      </c>
      <c r="I344" s="3">
        <v>0</v>
      </c>
      <c r="J344" s="3">
        <v>0</v>
      </c>
      <c r="K344" s="3">
        <v>-38000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628846.62</v>
      </c>
      <c r="AG344" s="3">
        <v>-90622.68</v>
      </c>
      <c r="AH344" s="3">
        <v>-63861.99</v>
      </c>
      <c r="AI344" s="3">
        <v>-58750</v>
      </c>
      <c r="AJ344" s="3">
        <v>0</v>
      </c>
      <c r="AK344" s="3">
        <v>-63861.96</v>
      </c>
      <c r="AL344" s="3">
        <v>-49937.52</v>
      </c>
      <c r="AM344" s="3">
        <v>0.01</v>
      </c>
      <c r="AN344" s="3">
        <v>0</v>
      </c>
      <c r="AO344" s="3">
        <v>-49937.52</v>
      </c>
      <c r="AP344" s="3">
        <v>0</v>
      </c>
      <c r="AQ344" s="3">
        <v>0</v>
      </c>
      <c r="AR344" s="3">
        <v>-49937.52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3">
        <v>0</v>
      </c>
      <c r="CF344" s="3">
        <v>0</v>
      </c>
      <c r="CG344" s="3">
        <v>0</v>
      </c>
      <c r="CH344" s="3">
        <v>0</v>
      </c>
      <c r="CI344" s="3">
        <v>0</v>
      </c>
      <c r="CJ344" s="3">
        <v>0</v>
      </c>
      <c r="CK344" s="3">
        <v>0</v>
      </c>
      <c r="CL344" s="3">
        <v>0</v>
      </c>
      <c r="CM344" s="3">
        <v>0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CZ344" s="3">
        <v>0</v>
      </c>
      <c r="DA344" s="3"/>
      <c r="DB344" s="3">
        <v>0</v>
      </c>
      <c r="DC344" s="3">
        <v>0</v>
      </c>
      <c r="DD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L344" s="3">
        <v>0</v>
      </c>
      <c r="DM344" s="3">
        <v>0</v>
      </c>
      <c r="DN344" s="3">
        <v>0</v>
      </c>
      <c r="DO344" s="3">
        <v>0</v>
      </c>
      <c r="DP344" s="3">
        <v>0</v>
      </c>
      <c r="DQ344" s="3">
        <v>0</v>
      </c>
      <c r="DR344" s="3">
        <v>0</v>
      </c>
      <c r="DS344" s="3">
        <v>0</v>
      </c>
      <c r="DT344" s="3">
        <v>0</v>
      </c>
      <c r="DU344" s="3">
        <v>0</v>
      </c>
      <c r="DV344" s="3">
        <v>0</v>
      </c>
      <c r="DW344" s="3">
        <v>0</v>
      </c>
      <c r="DX344" s="3">
        <v>0</v>
      </c>
      <c r="DY344" s="3">
        <v>0</v>
      </c>
      <c r="DZ344" s="3">
        <v>0</v>
      </c>
      <c r="EA344" s="3">
        <v>0</v>
      </c>
      <c r="EB344" s="3">
        <v>0</v>
      </c>
      <c r="EC344" s="3">
        <v>0</v>
      </c>
      <c r="ED344" s="3">
        <v>0</v>
      </c>
      <c r="EE344" s="3">
        <v>0</v>
      </c>
      <c r="EF344" s="3">
        <v>0</v>
      </c>
    </row>
    <row r="345" spans="1:136" ht="12.75" customHeight="1">
      <c r="A345" s="2" t="s">
        <v>813</v>
      </c>
      <c r="B345" s="2" t="s">
        <v>814</v>
      </c>
      <c r="C345" s="2" t="s">
        <v>468</v>
      </c>
      <c r="D345" s="2" t="s">
        <v>143</v>
      </c>
      <c r="E345" s="3">
        <v>1207492.76</v>
      </c>
      <c r="F345" s="3">
        <v>22248.07</v>
      </c>
      <c r="G345" s="3">
        <v>3107.21</v>
      </c>
      <c r="H345" s="3">
        <v>858490.95</v>
      </c>
      <c r="I345" s="3">
        <v>363564.04</v>
      </c>
      <c r="J345" s="3">
        <v>-1203903.6599999999</v>
      </c>
      <c r="K345" s="3">
        <v>-39992.11</v>
      </c>
      <c r="L345" s="3">
        <v>-61573.599999999999</v>
      </c>
      <c r="M345" s="3">
        <v>59715.89</v>
      </c>
      <c r="N345" s="3">
        <v>209596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1979708.17</v>
      </c>
      <c r="AG345" s="3">
        <v>129863.74</v>
      </c>
      <c r="AH345" s="3">
        <v>-137506.09</v>
      </c>
      <c r="AI345" s="3">
        <v>26243.24</v>
      </c>
      <c r="AJ345" s="3">
        <v>7055.96</v>
      </c>
      <c r="AK345" s="3">
        <v>-80713.259999999995</v>
      </c>
      <c r="AL345" s="3">
        <v>-15609.45</v>
      </c>
      <c r="AM345" s="3">
        <v>6190.58</v>
      </c>
      <c r="AN345" s="3">
        <v>132155.23000000001</v>
      </c>
      <c r="AO345" s="3">
        <v>46797.22</v>
      </c>
      <c r="AP345" s="3">
        <v>15438.6</v>
      </c>
      <c r="AQ345" s="3">
        <v>-61582.53</v>
      </c>
      <c r="AR345" s="3">
        <v>-840548.65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3">
        <v>0</v>
      </c>
      <c r="CF345" s="3">
        <v>0</v>
      </c>
      <c r="CG345" s="3">
        <v>0</v>
      </c>
      <c r="CH345" s="3">
        <v>0</v>
      </c>
      <c r="CI345" s="3">
        <v>0</v>
      </c>
      <c r="CJ345" s="3">
        <v>0</v>
      </c>
      <c r="CK345" s="3">
        <v>0</v>
      </c>
      <c r="CL345" s="3">
        <v>0</v>
      </c>
      <c r="CM345" s="3">
        <v>0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CZ345" s="3">
        <v>0</v>
      </c>
      <c r="DA345" s="3"/>
      <c r="DB345" s="3">
        <v>0</v>
      </c>
      <c r="DC345" s="3">
        <v>0</v>
      </c>
      <c r="DD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L345" s="3">
        <v>0</v>
      </c>
      <c r="DM345" s="3">
        <v>0</v>
      </c>
      <c r="DN345" s="3">
        <v>0</v>
      </c>
      <c r="DO345" s="3">
        <v>0</v>
      </c>
      <c r="DP345" s="3">
        <v>0</v>
      </c>
      <c r="DQ345" s="3">
        <v>0</v>
      </c>
      <c r="DR345" s="3">
        <v>0</v>
      </c>
      <c r="DS345" s="3">
        <v>0</v>
      </c>
      <c r="DT345" s="3">
        <v>0</v>
      </c>
      <c r="DU345" s="3">
        <v>0</v>
      </c>
      <c r="DV345" s="3">
        <v>0</v>
      </c>
      <c r="DW345" s="3">
        <v>0</v>
      </c>
      <c r="DX345" s="3">
        <v>0</v>
      </c>
      <c r="DY345" s="3">
        <v>0</v>
      </c>
      <c r="DZ345" s="3">
        <v>0</v>
      </c>
      <c r="EA345" s="3">
        <v>0</v>
      </c>
      <c r="EB345" s="3">
        <v>0</v>
      </c>
      <c r="EC345" s="3">
        <v>0</v>
      </c>
      <c r="ED345" s="3">
        <v>0</v>
      </c>
      <c r="EE345" s="3">
        <v>0</v>
      </c>
      <c r="EF345" s="3">
        <v>0</v>
      </c>
    </row>
    <row r="346" spans="1:136" ht="12.75" customHeight="1">
      <c r="A346" s="2" t="s">
        <v>815</v>
      </c>
      <c r="B346" s="2" t="s">
        <v>816</v>
      </c>
      <c r="C346" s="2" t="s">
        <v>468</v>
      </c>
      <c r="D346" s="2" t="s">
        <v>138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E346" s="3">
        <v>0</v>
      </c>
      <c r="CF346" s="3">
        <v>0</v>
      </c>
      <c r="CG346" s="3">
        <v>0</v>
      </c>
      <c r="CH346" s="3">
        <v>0</v>
      </c>
      <c r="CI346" s="3">
        <v>0</v>
      </c>
      <c r="CJ346" s="3">
        <v>0</v>
      </c>
      <c r="CK346" s="3">
        <v>0</v>
      </c>
      <c r="CL346" s="3">
        <v>0</v>
      </c>
      <c r="CM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CZ346" s="3">
        <v>0</v>
      </c>
      <c r="DA346" s="3"/>
      <c r="DB346" s="3">
        <v>0</v>
      </c>
      <c r="DC346" s="3">
        <v>0</v>
      </c>
      <c r="DD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P346" s="3">
        <v>0</v>
      </c>
      <c r="DQ346" s="3">
        <v>0</v>
      </c>
      <c r="DR346" s="3">
        <v>0</v>
      </c>
      <c r="DS346" s="3">
        <v>0</v>
      </c>
      <c r="DT346" s="3">
        <v>0</v>
      </c>
      <c r="DU346" s="3">
        <v>0</v>
      </c>
      <c r="DV346" s="3">
        <v>0</v>
      </c>
      <c r="DW346" s="3">
        <v>0</v>
      </c>
      <c r="DX346" s="3">
        <v>0</v>
      </c>
      <c r="DY346" s="3">
        <v>0</v>
      </c>
      <c r="DZ346" s="3">
        <v>0</v>
      </c>
      <c r="EA346" s="3">
        <v>0</v>
      </c>
      <c r="EB346" s="3">
        <v>0</v>
      </c>
      <c r="EC346" s="3">
        <v>0</v>
      </c>
      <c r="ED346" s="3">
        <v>0</v>
      </c>
      <c r="EE346" s="3">
        <v>0</v>
      </c>
      <c r="EF346" s="3">
        <v>0</v>
      </c>
    </row>
    <row r="347" spans="1:136" ht="12.75" customHeight="1">
      <c r="A347" s="2" t="s">
        <v>817</v>
      </c>
      <c r="B347" s="2" t="s">
        <v>818</v>
      </c>
      <c r="C347" s="2" t="s">
        <v>468</v>
      </c>
      <c r="D347" s="2" t="s">
        <v>143</v>
      </c>
      <c r="E347" s="3">
        <v>3657275.03</v>
      </c>
      <c r="F347" s="3">
        <v>178418.76</v>
      </c>
      <c r="G347" s="3">
        <v>305543.11</v>
      </c>
      <c r="H347" s="3">
        <v>182523.18</v>
      </c>
      <c r="I347" s="3">
        <v>-418345.34</v>
      </c>
      <c r="J347" s="3">
        <v>-567771.59</v>
      </c>
      <c r="K347" s="3">
        <v>-294234.45</v>
      </c>
      <c r="L347" s="3">
        <v>-33970.97</v>
      </c>
      <c r="M347" s="3">
        <v>508897.72</v>
      </c>
      <c r="N347" s="3">
        <v>63010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2955547.58</v>
      </c>
      <c r="AG347" s="3">
        <v>330280.74</v>
      </c>
      <c r="AH347" s="3">
        <v>216930.36</v>
      </c>
      <c r="AI347" s="3">
        <v>-251164.44</v>
      </c>
      <c r="AJ347" s="3">
        <v>-328103.88</v>
      </c>
      <c r="AK347" s="3">
        <v>-158481.12</v>
      </c>
      <c r="AL347" s="3">
        <v>-169254.71</v>
      </c>
      <c r="AM347" s="3">
        <v>-250516.69</v>
      </c>
      <c r="AN347" s="3">
        <v>-644865.42000000004</v>
      </c>
      <c r="AO347" s="3">
        <v>253617.94</v>
      </c>
      <c r="AP347" s="3">
        <v>139927.19</v>
      </c>
      <c r="AQ347" s="3">
        <v>997104.58</v>
      </c>
      <c r="AR347" s="3">
        <v>566252.9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E347" s="3">
        <v>0</v>
      </c>
      <c r="CF347" s="3">
        <v>0</v>
      </c>
      <c r="CG347" s="3">
        <v>0</v>
      </c>
      <c r="CH347" s="3">
        <v>0</v>
      </c>
      <c r="CI347" s="3">
        <v>0</v>
      </c>
      <c r="CJ347" s="3">
        <v>0</v>
      </c>
      <c r="CK347" s="3">
        <v>0</v>
      </c>
      <c r="CL347" s="3">
        <v>0</v>
      </c>
      <c r="CM347" s="3">
        <v>0</v>
      </c>
      <c r="CN347" s="3">
        <v>0</v>
      </c>
      <c r="CO347" s="3">
        <v>0</v>
      </c>
      <c r="CP347" s="3">
        <v>0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CZ347" s="3">
        <v>0</v>
      </c>
      <c r="DA347" s="3"/>
      <c r="DB347" s="3">
        <v>0</v>
      </c>
      <c r="DC347" s="3">
        <v>0</v>
      </c>
      <c r="DD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L347" s="3">
        <v>0</v>
      </c>
      <c r="DM347" s="3">
        <v>0</v>
      </c>
      <c r="DN347" s="3">
        <v>0</v>
      </c>
      <c r="DO347" s="3">
        <v>0</v>
      </c>
      <c r="DP347" s="3">
        <v>0</v>
      </c>
      <c r="DQ347" s="3">
        <v>0</v>
      </c>
      <c r="DR347" s="3">
        <v>0</v>
      </c>
      <c r="DS347" s="3">
        <v>0</v>
      </c>
      <c r="DT347" s="3">
        <v>0</v>
      </c>
      <c r="DU347" s="3">
        <v>0</v>
      </c>
      <c r="DV347" s="3">
        <v>0</v>
      </c>
      <c r="DW347" s="3">
        <v>0</v>
      </c>
      <c r="DX347" s="3">
        <v>0</v>
      </c>
      <c r="DY347" s="3">
        <v>0</v>
      </c>
      <c r="DZ347" s="3">
        <v>0</v>
      </c>
      <c r="EA347" s="3">
        <v>0</v>
      </c>
      <c r="EB347" s="3">
        <v>0</v>
      </c>
      <c r="EC347" s="3">
        <v>0</v>
      </c>
      <c r="ED347" s="3">
        <v>0</v>
      </c>
      <c r="EE347" s="3">
        <v>0</v>
      </c>
      <c r="EF347" s="3">
        <v>0</v>
      </c>
    </row>
    <row r="348" spans="1:136" ht="12.75" customHeight="1">
      <c r="A348" s="2" t="s">
        <v>819</v>
      </c>
      <c r="B348" s="2" t="s">
        <v>820</v>
      </c>
      <c r="C348" s="2" t="s">
        <v>468</v>
      </c>
      <c r="D348" s="2" t="s">
        <v>143</v>
      </c>
      <c r="E348" s="3">
        <v>0</v>
      </c>
      <c r="F348" s="3">
        <v>-130.84</v>
      </c>
      <c r="G348" s="3">
        <v>0</v>
      </c>
      <c r="H348" s="3">
        <v>0</v>
      </c>
      <c r="I348" s="3">
        <v>40.57</v>
      </c>
      <c r="J348" s="3">
        <v>0</v>
      </c>
      <c r="K348" s="3">
        <v>90.27</v>
      </c>
      <c r="L348" s="3">
        <v>0</v>
      </c>
      <c r="M348" s="3">
        <v>49340.03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486861.28</v>
      </c>
      <c r="AM348" s="3">
        <v>84238.39</v>
      </c>
      <c r="AN348" s="3">
        <v>961.03</v>
      </c>
      <c r="AO348" s="3">
        <v>-300509.78000000003</v>
      </c>
      <c r="AP348" s="3">
        <v>0</v>
      </c>
      <c r="AQ348" s="3">
        <v>-500524.99</v>
      </c>
      <c r="AR348" s="3">
        <v>228974.07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E348" s="3">
        <v>0</v>
      </c>
      <c r="CF348" s="3">
        <v>0</v>
      </c>
      <c r="CG348" s="3">
        <v>0</v>
      </c>
      <c r="CH348" s="3">
        <v>0</v>
      </c>
      <c r="CI348" s="3">
        <v>0</v>
      </c>
      <c r="CJ348" s="3">
        <v>0</v>
      </c>
      <c r="CK348" s="3">
        <v>0</v>
      </c>
      <c r="CL348" s="3">
        <v>0</v>
      </c>
      <c r="CM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CZ348" s="3">
        <v>0</v>
      </c>
      <c r="DA348" s="3"/>
      <c r="DB348" s="3">
        <v>0</v>
      </c>
      <c r="DC348" s="3">
        <v>0</v>
      </c>
      <c r="DD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L348" s="3">
        <v>0</v>
      </c>
      <c r="DM348" s="3">
        <v>0</v>
      </c>
      <c r="DN348" s="3">
        <v>0</v>
      </c>
      <c r="DO348" s="3">
        <v>0</v>
      </c>
      <c r="DP348" s="3">
        <v>0</v>
      </c>
      <c r="DQ348" s="3">
        <v>0</v>
      </c>
      <c r="DR348" s="3">
        <v>0</v>
      </c>
      <c r="DS348" s="3">
        <v>0</v>
      </c>
      <c r="DT348" s="3">
        <v>0</v>
      </c>
      <c r="DU348" s="3">
        <v>0</v>
      </c>
      <c r="DV348" s="3">
        <v>0</v>
      </c>
      <c r="DW348" s="3">
        <v>0</v>
      </c>
      <c r="DX348" s="3">
        <v>0</v>
      </c>
      <c r="DY348" s="3">
        <v>0</v>
      </c>
      <c r="DZ348" s="3">
        <v>0</v>
      </c>
      <c r="EA348" s="3">
        <v>0</v>
      </c>
      <c r="EB348" s="3">
        <v>0</v>
      </c>
      <c r="EC348" s="3">
        <v>0</v>
      </c>
      <c r="ED348" s="3">
        <v>0</v>
      </c>
      <c r="EE348" s="3">
        <v>0</v>
      </c>
      <c r="EF348" s="3">
        <v>0</v>
      </c>
    </row>
    <row r="349" spans="1:136" ht="12.75" customHeight="1">
      <c r="A349" s="2" t="s">
        <v>821</v>
      </c>
      <c r="B349" s="2" t="s">
        <v>822</v>
      </c>
      <c r="C349" s="2" t="s">
        <v>468</v>
      </c>
      <c r="D349" s="2" t="s">
        <v>143</v>
      </c>
      <c r="E349" s="3">
        <v>0</v>
      </c>
      <c r="F349" s="3">
        <v>201615.63</v>
      </c>
      <c r="G349" s="3">
        <v>184672.36</v>
      </c>
      <c r="H349" s="3">
        <v>177681.52</v>
      </c>
      <c r="I349" s="3">
        <v>72838.98</v>
      </c>
      <c r="J349" s="3">
        <v>13225.49</v>
      </c>
      <c r="K349" s="3">
        <v>6483.26</v>
      </c>
      <c r="L349" s="3">
        <v>15978.59</v>
      </c>
      <c r="M349" s="3">
        <v>22327.15</v>
      </c>
      <c r="N349" s="3">
        <v>3327.57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2192300.5099999998</v>
      </c>
      <c r="AG349" s="3">
        <v>-6823.01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122899.27</v>
      </c>
      <c r="AR349" s="3">
        <v>-2308376.77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E349" s="3">
        <v>0</v>
      </c>
      <c r="CF349" s="3">
        <v>0</v>
      </c>
      <c r="CG349" s="3">
        <v>0</v>
      </c>
      <c r="CH349" s="3">
        <v>0</v>
      </c>
      <c r="CI349" s="3">
        <v>0</v>
      </c>
      <c r="CJ349" s="3">
        <v>0</v>
      </c>
      <c r="CK349" s="3">
        <v>0</v>
      </c>
      <c r="CL349" s="3">
        <v>0</v>
      </c>
      <c r="CM349" s="3">
        <v>0</v>
      </c>
      <c r="CN349" s="3">
        <v>0</v>
      </c>
      <c r="CO349" s="3">
        <v>0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CZ349" s="3">
        <v>0</v>
      </c>
      <c r="DA349" s="3"/>
      <c r="DB349" s="3">
        <v>0</v>
      </c>
      <c r="DC349" s="3">
        <v>0</v>
      </c>
      <c r="DD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L349" s="3">
        <v>0</v>
      </c>
      <c r="DM349" s="3">
        <v>0</v>
      </c>
      <c r="DN349" s="3">
        <v>0</v>
      </c>
      <c r="DO349" s="3">
        <v>0</v>
      </c>
      <c r="DP349" s="3">
        <v>0</v>
      </c>
      <c r="DQ349" s="3">
        <v>0</v>
      </c>
      <c r="DR349" s="3">
        <v>0</v>
      </c>
      <c r="DS349" s="3">
        <v>0</v>
      </c>
      <c r="DT349" s="3">
        <v>0</v>
      </c>
      <c r="DU349" s="3">
        <v>0</v>
      </c>
      <c r="DV349" s="3">
        <v>0</v>
      </c>
      <c r="DW349" s="3">
        <v>0</v>
      </c>
      <c r="DX349" s="3">
        <v>0</v>
      </c>
      <c r="DY349" s="3">
        <v>0</v>
      </c>
      <c r="DZ349" s="3">
        <v>0</v>
      </c>
      <c r="EA349" s="3">
        <v>0</v>
      </c>
      <c r="EB349" s="3">
        <v>0</v>
      </c>
      <c r="EC349" s="3">
        <v>0</v>
      </c>
      <c r="ED349" s="3">
        <v>0</v>
      </c>
      <c r="EE349" s="3">
        <v>0</v>
      </c>
      <c r="EF349" s="3">
        <v>0</v>
      </c>
    </row>
    <row r="350" spans="1:136" ht="12.75" customHeight="1">
      <c r="A350" s="2" t="s">
        <v>823</v>
      </c>
      <c r="B350" s="2" t="s">
        <v>824</v>
      </c>
      <c r="C350" s="2" t="s">
        <v>468</v>
      </c>
      <c r="D350" s="2" t="s">
        <v>143</v>
      </c>
      <c r="E350" s="3">
        <v>670532.52</v>
      </c>
      <c r="F350" s="3">
        <v>806152.97</v>
      </c>
      <c r="G350" s="3">
        <v>-443507.98</v>
      </c>
      <c r="H350" s="3">
        <v>48979.78</v>
      </c>
      <c r="I350" s="3">
        <v>36531.31</v>
      </c>
      <c r="J350" s="3">
        <v>-392388.09</v>
      </c>
      <c r="K350" s="3">
        <v>-486037.26</v>
      </c>
      <c r="L350" s="3">
        <v>62289.08</v>
      </c>
      <c r="M350" s="3">
        <v>-308574.25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519154.81</v>
      </c>
      <c r="AG350" s="3">
        <v>551113.57999999996</v>
      </c>
      <c r="AH350" s="3">
        <v>-176579.26</v>
      </c>
      <c r="AI350" s="3">
        <v>178078.8</v>
      </c>
      <c r="AJ350" s="3">
        <v>-218977.23</v>
      </c>
      <c r="AK350" s="3">
        <v>-539478.38</v>
      </c>
      <c r="AL350" s="3">
        <v>-326109.90000000002</v>
      </c>
      <c r="AM350" s="3">
        <v>0</v>
      </c>
      <c r="AN350" s="3">
        <v>86547.26</v>
      </c>
      <c r="AO350" s="3">
        <v>95416.06</v>
      </c>
      <c r="AP350" s="3">
        <v>-11600.61</v>
      </c>
      <c r="AQ350" s="3">
        <v>161549.53</v>
      </c>
      <c r="AR350" s="3">
        <v>351417.86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E350" s="3">
        <v>0</v>
      </c>
      <c r="CF350" s="3">
        <v>0</v>
      </c>
      <c r="CG350" s="3">
        <v>0</v>
      </c>
      <c r="CH350" s="3">
        <v>0</v>
      </c>
      <c r="CI350" s="3">
        <v>0</v>
      </c>
      <c r="CJ350" s="3">
        <v>0</v>
      </c>
      <c r="CK350" s="3">
        <v>0</v>
      </c>
      <c r="CL350" s="3">
        <v>0</v>
      </c>
      <c r="CM350" s="3">
        <v>0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CZ350" s="3">
        <v>0</v>
      </c>
      <c r="DA350" s="3"/>
      <c r="DB350" s="3">
        <v>0</v>
      </c>
      <c r="DC350" s="3">
        <v>0</v>
      </c>
      <c r="DD350" s="3">
        <v>0</v>
      </c>
      <c r="DE350" s="3">
        <v>0</v>
      </c>
      <c r="DF350" s="3">
        <v>0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L350" s="3">
        <v>0</v>
      </c>
      <c r="DM350" s="3">
        <v>0</v>
      </c>
      <c r="DN350" s="3">
        <v>0</v>
      </c>
      <c r="DO350" s="3">
        <v>0</v>
      </c>
      <c r="DP350" s="3">
        <v>0</v>
      </c>
      <c r="DQ350" s="3">
        <v>0</v>
      </c>
      <c r="DR350" s="3">
        <v>0</v>
      </c>
      <c r="DS350" s="3">
        <v>0</v>
      </c>
      <c r="DT350" s="3">
        <v>0</v>
      </c>
      <c r="DU350" s="3">
        <v>0</v>
      </c>
      <c r="DV350" s="3">
        <v>0</v>
      </c>
      <c r="DW350" s="3">
        <v>0</v>
      </c>
      <c r="DX350" s="3">
        <v>0</v>
      </c>
      <c r="DY350" s="3">
        <v>0</v>
      </c>
      <c r="DZ350" s="3">
        <v>0</v>
      </c>
      <c r="EA350" s="3">
        <v>0</v>
      </c>
      <c r="EB350" s="3">
        <v>0</v>
      </c>
      <c r="EC350" s="3">
        <v>0</v>
      </c>
      <c r="ED350" s="3">
        <v>0</v>
      </c>
      <c r="EE350" s="3">
        <v>0</v>
      </c>
      <c r="EF350" s="3">
        <v>0</v>
      </c>
    </row>
    <row r="351" spans="1:136" ht="12.75" customHeight="1">
      <c r="A351" s="2" t="s">
        <v>825</v>
      </c>
      <c r="B351" s="2" t="s">
        <v>826</v>
      </c>
      <c r="C351" s="2" t="s">
        <v>468</v>
      </c>
      <c r="D351" s="2" t="s">
        <v>143</v>
      </c>
      <c r="E351" s="3">
        <v>81553.259999999995</v>
      </c>
      <c r="F351" s="3">
        <v>-20379.990000000002</v>
      </c>
      <c r="G351" s="3">
        <v>-12582.94</v>
      </c>
      <c r="H351" s="3">
        <v>4096.49</v>
      </c>
      <c r="I351" s="3">
        <v>2900</v>
      </c>
      <c r="J351" s="3">
        <v>-1200.01</v>
      </c>
      <c r="K351" s="3">
        <v>38000</v>
      </c>
      <c r="L351" s="3">
        <v>-1750</v>
      </c>
      <c r="M351" s="3">
        <v>4250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30521.58</v>
      </c>
      <c r="AG351" s="3">
        <v>31237.69</v>
      </c>
      <c r="AH351" s="3">
        <v>-10497.04</v>
      </c>
      <c r="AI351" s="3">
        <v>2576.0700000000002</v>
      </c>
      <c r="AJ351" s="3">
        <v>-3667.38</v>
      </c>
      <c r="AK351" s="3">
        <v>-3204.12</v>
      </c>
      <c r="AL351" s="3">
        <v>-3171.53</v>
      </c>
      <c r="AM351" s="3">
        <v>-2092.2600000000002</v>
      </c>
      <c r="AN351" s="3">
        <v>-2882.71</v>
      </c>
      <c r="AO351" s="3">
        <v>17817.02</v>
      </c>
      <c r="AP351" s="3">
        <v>-3283.54</v>
      </c>
      <c r="AQ351" s="3">
        <v>28210.7</v>
      </c>
      <c r="AR351" s="3">
        <v>-11.22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E351" s="3">
        <v>0</v>
      </c>
      <c r="CF351" s="3">
        <v>0</v>
      </c>
      <c r="CG351" s="3">
        <v>0</v>
      </c>
      <c r="CH351" s="3">
        <v>0</v>
      </c>
      <c r="CI351" s="3">
        <v>0</v>
      </c>
      <c r="CJ351" s="3">
        <v>0</v>
      </c>
      <c r="CK351" s="3">
        <v>0</v>
      </c>
      <c r="CL351" s="3">
        <v>0</v>
      </c>
      <c r="CM351" s="3">
        <v>0</v>
      </c>
      <c r="CN351" s="3">
        <v>0</v>
      </c>
      <c r="CO351" s="3">
        <v>0</v>
      </c>
      <c r="CP351" s="3">
        <v>0</v>
      </c>
      <c r="CQ351" s="3">
        <v>0</v>
      </c>
      <c r="CR351" s="3">
        <v>0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/>
      <c r="DB351" s="3">
        <v>0</v>
      </c>
      <c r="DC351" s="3">
        <v>0</v>
      </c>
      <c r="DD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L351" s="3">
        <v>0</v>
      </c>
      <c r="DM351" s="3">
        <v>0</v>
      </c>
      <c r="DN351" s="3">
        <v>0</v>
      </c>
      <c r="DO351" s="3">
        <v>0</v>
      </c>
      <c r="DP351" s="3">
        <v>0</v>
      </c>
      <c r="DQ351" s="3">
        <v>0</v>
      </c>
      <c r="DR351" s="3">
        <v>0</v>
      </c>
      <c r="DS351" s="3">
        <v>0</v>
      </c>
      <c r="DT351" s="3">
        <v>0</v>
      </c>
      <c r="DU351" s="3">
        <v>0</v>
      </c>
      <c r="DV351" s="3">
        <v>0</v>
      </c>
      <c r="DW351" s="3">
        <v>0</v>
      </c>
      <c r="DX351" s="3">
        <v>0</v>
      </c>
      <c r="DY351" s="3">
        <v>0</v>
      </c>
      <c r="DZ351" s="3">
        <v>0</v>
      </c>
      <c r="EA351" s="3">
        <v>0</v>
      </c>
      <c r="EB351" s="3">
        <v>0</v>
      </c>
      <c r="EC351" s="3">
        <v>0</v>
      </c>
      <c r="ED351" s="3">
        <v>0</v>
      </c>
      <c r="EE351" s="3">
        <v>0</v>
      </c>
      <c r="EF351" s="3">
        <v>0</v>
      </c>
    </row>
    <row r="352" spans="1:136" ht="12.75" customHeight="1">
      <c r="A352" s="2" t="s">
        <v>827</v>
      </c>
      <c r="B352" s="2" t="s">
        <v>828</v>
      </c>
      <c r="C352" s="2" t="s">
        <v>468</v>
      </c>
      <c r="D352" s="2" t="s">
        <v>143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  <c r="BZ352" s="3">
        <v>0</v>
      </c>
      <c r="CA352" s="3">
        <v>0</v>
      </c>
      <c r="CB352" s="3">
        <v>0</v>
      </c>
      <c r="CC352" s="3">
        <v>0</v>
      </c>
      <c r="CD352" s="3">
        <v>0</v>
      </c>
      <c r="CE352" s="3">
        <v>0</v>
      </c>
      <c r="CF352" s="3">
        <v>0</v>
      </c>
      <c r="CG352" s="3">
        <v>0</v>
      </c>
      <c r="CH352" s="3">
        <v>0</v>
      </c>
      <c r="CI352" s="3">
        <v>0</v>
      </c>
      <c r="CJ352" s="3">
        <v>0</v>
      </c>
      <c r="CK352" s="3">
        <v>0</v>
      </c>
      <c r="CL352" s="3">
        <v>0</v>
      </c>
      <c r="CM352" s="3">
        <v>0</v>
      </c>
      <c r="CN352" s="3">
        <v>0</v>
      </c>
      <c r="CO352" s="3">
        <v>0</v>
      </c>
      <c r="CP352" s="3">
        <v>0</v>
      </c>
      <c r="CQ352" s="3">
        <v>0</v>
      </c>
      <c r="CR352" s="3">
        <v>0</v>
      </c>
      <c r="CS352" s="3">
        <v>0</v>
      </c>
      <c r="CT352" s="3">
        <v>0</v>
      </c>
      <c r="CU352" s="3">
        <v>0</v>
      </c>
      <c r="CV352" s="3">
        <v>0</v>
      </c>
      <c r="CW352" s="3">
        <v>0</v>
      </c>
      <c r="CX352" s="3">
        <v>0</v>
      </c>
      <c r="CY352" s="3">
        <v>0</v>
      </c>
      <c r="CZ352" s="3">
        <v>0</v>
      </c>
      <c r="DA352" s="3"/>
      <c r="DB352" s="3">
        <v>0</v>
      </c>
      <c r="DC352" s="3">
        <v>0</v>
      </c>
      <c r="DD352" s="3">
        <v>0</v>
      </c>
      <c r="DE352" s="3">
        <v>0</v>
      </c>
      <c r="DF352" s="3">
        <v>0</v>
      </c>
      <c r="DG352" s="3">
        <v>0</v>
      </c>
      <c r="DH352" s="3">
        <v>0</v>
      </c>
      <c r="DI352" s="3">
        <v>0</v>
      </c>
      <c r="DJ352" s="3">
        <v>0</v>
      </c>
      <c r="DK352" s="3">
        <v>0</v>
      </c>
      <c r="DL352" s="3">
        <v>0</v>
      </c>
      <c r="DM352" s="3">
        <v>0</v>
      </c>
      <c r="DN352" s="3">
        <v>0</v>
      </c>
      <c r="DO352" s="3">
        <v>0</v>
      </c>
      <c r="DP352" s="3">
        <v>0</v>
      </c>
      <c r="DQ352" s="3">
        <v>0</v>
      </c>
      <c r="DR352" s="3">
        <v>0</v>
      </c>
      <c r="DS352" s="3">
        <v>0</v>
      </c>
      <c r="DT352" s="3">
        <v>0</v>
      </c>
      <c r="DU352" s="3">
        <v>0</v>
      </c>
      <c r="DV352" s="3">
        <v>0</v>
      </c>
      <c r="DW352" s="3">
        <v>0</v>
      </c>
      <c r="DX352" s="3">
        <v>0</v>
      </c>
      <c r="DY352" s="3">
        <v>0</v>
      </c>
      <c r="DZ352" s="3">
        <v>0</v>
      </c>
      <c r="EA352" s="3">
        <v>0</v>
      </c>
      <c r="EB352" s="3">
        <v>0</v>
      </c>
      <c r="EC352" s="3">
        <v>0</v>
      </c>
      <c r="ED352" s="3">
        <v>0</v>
      </c>
      <c r="EE352" s="3">
        <v>0</v>
      </c>
      <c r="EF352" s="3">
        <v>0</v>
      </c>
    </row>
    <row r="353" spans="1:136" ht="12.75" customHeight="1">
      <c r="A353" s="2" t="s">
        <v>829</v>
      </c>
      <c r="B353" s="2" t="s">
        <v>830</v>
      </c>
      <c r="C353" s="2" t="s">
        <v>468</v>
      </c>
      <c r="D353" s="2" t="s">
        <v>143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G353" s="3">
        <v>0</v>
      </c>
      <c r="CH353" s="3">
        <v>0</v>
      </c>
      <c r="CI353" s="3">
        <v>0</v>
      </c>
      <c r="CJ353" s="3">
        <v>0</v>
      </c>
      <c r="CK353" s="3">
        <v>0</v>
      </c>
      <c r="CL353" s="3">
        <v>0</v>
      </c>
      <c r="CM353" s="3">
        <v>0</v>
      </c>
      <c r="CN353" s="3">
        <v>0</v>
      </c>
      <c r="CO353" s="3">
        <v>0</v>
      </c>
      <c r="CP353" s="3">
        <v>0</v>
      </c>
      <c r="CQ353" s="3">
        <v>0</v>
      </c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/>
      <c r="DB353" s="3">
        <v>0</v>
      </c>
      <c r="DC353" s="3">
        <v>0</v>
      </c>
      <c r="DD353" s="3">
        <v>0</v>
      </c>
      <c r="DE353" s="3">
        <v>0</v>
      </c>
      <c r="DF353" s="3">
        <v>0</v>
      </c>
      <c r="DG353" s="3">
        <v>0</v>
      </c>
      <c r="DH353" s="3">
        <v>0</v>
      </c>
      <c r="DI353" s="3">
        <v>0</v>
      </c>
      <c r="DJ353" s="3">
        <v>0</v>
      </c>
      <c r="DK353" s="3">
        <v>0</v>
      </c>
      <c r="DL353" s="3">
        <v>0</v>
      </c>
      <c r="DM353" s="3">
        <v>0</v>
      </c>
      <c r="DN353" s="3">
        <v>0</v>
      </c>
      <c r="DO353" s="3">
        <v>0</v>
      </c>
      <c r="DP353" s="3">
        <v>0</v>
      </c>
      <c r="DQ353" s="3">
        <v>0</v>
      </c>
      <c r="DR353" s="3">
        <v>0</v>
      </c>
      <c r="DS353" s="3">
        <v>0</v>
      </c>
      <c r="DT353" s="3">
        <v>0</v>
      </c>
      <c r="DU353" s="3">
        <v>0</v>
      </c>
      <c r="DV353" s="3">
        <v>0</v>
      </c>
      <c r="DW353" s="3">
        <v>0</v>
      </c>
      <c r="DX353" s="3">
        <v>0</v>
      </c>
      <c r="DY353" s="3">
        <v>0</v>
      </c>
      <c r="DZ353" s="3">
        <v>0</v>
      </c>
      <c r="EA353" s="3">
        <v>0</v>
      </c>
      <c r="EB353" s="3">
        <v>0</v>
      </c>
      <c r="EC353" s="3">
        <v>0</v>
      </c>
      <c r="ED353" s="3">
        <v>0</v>
      </c>
      <c r="EE353" s="3">
        <v>0</v>
      </c>
      <c r="EF353" s="3">
        <v>0</v>
      </c>
    </row>
    <row r="354" spans="1:136" ht="12.75" customHeight="1">
      <c r="A354" s="2" t="s">
        <v>831</v>
      </c>
      <c r="B354" s="2" t="s">
        <v>832</v>
      </c>
      <c r="C354" s="2" t="s">
        <v>468</v>
      </c>
      <c r="D354" s="2" t="s">
        <v>143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 s="3">
        <v>0</v>
      </c>
      <c r="CJ354" s="3">
        <v>0</v>
      </c>
      <c r="CK354" s="3">
        <v>0</v>
      </c>
      <c r="CL354" s="3">
        <v>0</v>
      </c>
      <c r="CM354" s="3">
        <v>0</v>
      </c>
      <c r="CN354" s="3">
        <v>0</v>
      </c>
      <c r="CO354" s="3">
        <v>0</v>
      </c>
      <c r="CP354" s="3">
        <v>0</v>
      </c>
      <c r="CQ354" s="3">
        <v>0</v>
      </c>
      <c r="CR354" s="3">
        <v>0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/>
      <c r="DB354" s="3">
        <v>0</v>
      </c>
      <c r="DC354" s="3">
        <v>0</v>
      </c>
      <c r="DD354" s="3">
        <v>0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0</v>
      </c>
      <c r="DM354" s="3">
        <v>0</v>
      </c>
      <c r="DN354" s="3">
        <v>0</v>
      </c>
      <c r="DO354" s="3">
        <v>0</v>
      </c>
      <c r="DP354" s="3">
        <v>0</v>
      </c>
      <c r="DQ354" s="3">
        <v>0</v>
      </c>
      <c r="DR354" s="3">
        <v>0</v>
      </c>
      <c r="DS354" s="3">
        <v>0</v>
      </c>
      <c r="DT354" s="3">
        <v>0</v>
      </c>
      <c r="DU354" s="3">
        <v>0</v>
      </c>
      <c r="DV354" s="3">
        <v>0</v>
      </c>
      <c r="DW354" s="3">
        <v>0</v>
      </c>
      <c r="DX354" s="3">
        <v>0</v>
      </c>
      <c r="DY354" s="3">
        <v>0</v>
      </c>
      <c r="DZ354" s="3">
        <v>0</v>
      </c>
      <c r="EA354" s="3">
        <v>0</v>
      </c>
      <c r="EB354" s="3">
        <v>0</v>
      </c>
      <c r="EC354" s="3">
        <v>0</v>
      </c>
      <c r="ED354" s="3">
        <v>0</v>
      </c>
      <c r="EE354" s="3">
        <v>0</v>
      </c>
      <c r="EF354" s="3">
        <v>0</v>
      </c>
    </row>
    <row r="355" spans="1:136" ht="12.75" customHeight="1">
      <c r="A355" s="2" t="s">
        <v>833</v>
      </c>
      <c r="B355" s="2" t="s">
        <v>834</v>
      </c>
      <c r="C355" s="2" t="s">
        <v>468</v>
      </c>
      <c r="D355" s="2" t="s">
        <v>143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G355" s="3">
        <v>0</v>
      </c>
      <c r="CH355" s="3">
        <v>0</v>
      </c>
      <c r="CI355" s="3">
        <v>0</v>
      </c>
      <c r="CJ355" s="3">
        <v>0</v>
      </c>
      <c r="CK355" s="3">
        <v>0</v>
      </c>
      <c r="CL355" s="3">
        <v>0</v>
      </c>
      <c r="CM355" s="3">
        <v>0</v>
      </c>
      <c r="CN355" s="3">
        <v>0</v>
      </c>
      <c r="CO355" s="3">
        <v>0</v>
      </c>
      <c r="CP355" s="3">
        <v>0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0</v>
      </c>
      <c r="CW355" s="3">
        <v>0</v>
      </c>
      <c r="CX355" s="3">
        <v>0</v>
      </c>
      <c r="CY355" s="3">
        <v>0</v>
      </c>
      <c r="CZ355" s="3">
        <v>0</v>
      </c>
      <c r="DA355" s="3"/>
      <c r="DB355" s="3">
        <v>0</v>
      </c>
      <c r="DC355" s="3">
        <v>0</v>
      </c>
      <c r="DD355" s="3">
        <v>0</v>
      </c>
      <c r="DE355" s="3">
        <v>0</v>
      </c>
      <c r="DF355" s="3">
        <v>0</v>
      </c>
      <c r="DG355" s="3">
        <v>0</v>
      </c>
      <c r="DH355" s="3">
        <v>0</v>
      </c>
      <c r="DI355" s="3">
        <v>0</v>
      </c>
      <c r="DJ355" s="3">
        <v>0</v>
      </c>
      <c r="DK355" s="3">
        <v>0</v>
      </c>
      <c r="DL355" s="3">
        <v>0</v>
      </c>
      <c r="DM355" s="3">
        <v>0</v>
      </c>
      <c r="DN355" s="3">
        <v>0</v>
      </c>
      <c r="DO355" s="3">
        <v>0</v>
      </c>
      <c r="DP355" s="3">
        <v>0</v>
      </c>
      <c r="DQ355" s="3">
        <v>0</v>
      </c>
      <c r="DR355" s="3">
        <v>0</v>
      </c>
      <c r="DS355" s="3">
        <v>0</v>
      </c>
      <c r="DT355" s="3">
        <v>0</v>
      </c>
      <c r="DU355" s="3">
        <v>0</v>
      </c>
      <c r="DV355" s="3">
        <v>0</v>
      </c>
      <c r="DW355" s="3">
        <v>0</v>
      </c>
      <c r="DX355" s="3">
        <v>0</v>
      </c>
      <c r="DY355" s="3">
        <v>0</v>
      </c>
      <c r="DZ355" s="3">
        <v>0</v>
      </c>
      <c r="EA355" s="3">
        <v>0</v>
      </c>
      <c r="EB355" s="3">
        <v>0</v>
      </c>
      <c r="EC355" s="3">
        <v>0</v>
      </c>
      <c r="ED355" s="3">
        <v>0</v>
      </c>
      <c r="EE355" s="3">
        <v>0</v>
      </c>
      <c r="EF355" s="3">
        <v>0</v>
      </c>
    </row>
    <row r="356" spans="1:136" ht="12.75" customHeight="1">
      <c r="A356" s="2" t="s">
        <v>835</v>
      </c>
      <c r="B356" s="2" t="s">
        <v>836</v>
      </c>
      <c r="C356" s="2" t="s">
        <v>468</v>
      </c>
      <c r="D356" s="2" t="s">
        <v>143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G356" s="3">
        <v>0</v>
      </c>
      <c r="CH356" s="3">
        <v>0</v>
      </c>
      <c r="CI356" s="3">
        <v>0</v>
      </c>
      <c r="CJ356" s="3">
        <v>0</v>
      </c>
      <c r="CK356" s="3">
        <v>0</v>
      </c>
      <c r="CL356" s="3">
        <v>0</v>
      </c>
      <c r="CM356" s="3">
        <v>0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/>
      <c r="DB356" s="3">
        <v>0</v>
      </c>
      <c r="DC356" s="3">
        <v>0</v>
      </c>
      <c r="DD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L356" s="3">
        <v>0</v>
      </c>
      <c r="DM356" s="3">
        <v>0</v>
      </c>
      <c r="DN356" s="3">
        <v>0</v>
      </c>
      <c r="DO356" s="3">
        <v>0</v>
      </c>
      <c r="DP356" s="3">
        <v>0</v>
      </c>
      <c r="DQ356" s="3">
        <v>0</v>
      </c>
      <c r="DR356" s="3">
        <v>0</v>
      </c>
      <c r="DS356" s="3">
        <v>0</v>
      </c>
      <c r="DT356" s="3">
        <v>0</v>
      </c>
      <c r="DU356" s="3">
        <v>0</v>
      </c>
      <c r="DV356" s="3">
        <v>0</v>
      </c>
      <c r="DW356" s="3">
        <v>0</v>
      </c>
      <c r="DX356" s="3">
        <v>0</v>
      </c>
      <c r="DY356" s="3">
        <v>0</v>
      </c>
      <c r="DZ356" s="3">
        <v>0</v>
      </c>
      <c r="EA356" s="3">
        <v>0</v>
      </c>
      <c r="EB356" s="3">
        <v>0</v>
      </c>
      <c r="EC356" s="3">
        <v>0</v>
      </c>
      <c r="ED356" s="3">
        <v>0</v>
      </c>
      <c r="EE356" s="3">
        <v>0</v>
      </c>
      <c r="EF356" s="3">
        <v>0</v>
      </c>
    </row>
    <row r="357" spans="1:136" ht="12.75" customHeight="1">
      <c r="A357" s="2" t="s">
        <v>837</v>
      </c>
      <c r="B357" s="2" t="s">
        <v>838</v>
      </c>
      <c r="C357" s="2" t="s">
        <v>468</v>
      </c>
      <c r="D357" s="2" t="s">
        <v>143</v>
      </c>
      <c r="E357" s="3">
        <v>115656</v>
      </c>
      <c r="F357" s="3">
        <v>7512</v>
      </c>
      <c r="G357" s="3">
        <v>-5808</v>
      </c>
      <c r="H357" s="3">
        <v>-3198</v>
      </c>
      <c r="I357" s="3">
        <v>-6454</v>
      </c>
      <c r="J357" s="3">
        <v>-1318</v>
      </c>
      <c r="K357" s="3">
        <v>2042</v>
      </c>
      <c r="L357" s="3">
        <v>-1836</v>
      </c>
      <c r="M357" s="3">
        <v>-666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58258</v>
      </c>
      <c r="AG357" s="3">
        <v>41116</v>
      </c>
      <c r="AH357" s="3">
        <v>14076</v>
      </c>
      <c r="AI357" s="3">
        <v>3404</v>
      </c>
      <c r="AJ357" s="3">
        <v>-3038</v>
      </c>
      <c r="AK357" s="3">
        <v>-4530</v>
      </c>
      <c r="AL357" s="3">
        <v>-3558</v>
      </c>
      <c r="AM357" s="3">
        <v>-1714</v>
      </c>
      <c r="AN357" s="3">
        <v>0</v>
      </c>
      <c r="AO357" s="3">
        <v>-2944</v>
      </c>
      <c r="AP357" s="3">
        <v>3942</v>
      </c>
      <c r="AQ357" s="3">
        <v>5978</v>
      </c>
      <c r="AR357" s="3">
        <v>4666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>
        <v>0</v>
      </c>
      <c r="CC357" s="3">
        <v>0</v>
      </c>
      <c r="CD357" s="3">
        <v>0</v>
      </c>
      <c r="CE357" s="3">
        <v>0</v>
      </c>
      <c r="CF357" s="3">
        <v>0</v>
      </c>
      <c r="CG357" s="3">
        <v>0</v>
      </c>
      <c r="CH357" s="3">
        <v>0</v>
      </c>
      <c r="CI357" s="3">
        <v>0</v>
      </c>
      <c r="CJ357" s="3">
        <v>0</v>
      </c>
      <c r="CK357" s="3">
        <v>0</v>
      </c>
      <c r="CL357" s="3">
        <v>0</v>
      </c>
      <c r="CM357" s="3">
        <v>0</v>
      </c>
      <c r="CN357" s="3">
        <v>0</v>
      </c>
      <c r="CO357" s="3">
        <v>0</v>
      </c>
      <c r="CP357" s="3">
        <v>0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0</v>
      </c>
      <c r="CW357" s="3">
        <v>0</v>
      </c>
      <c r="CX357" s="3">
        <v>0</v>
      </c>
      <c r="CY357" s="3">
        <v>0</v>
      </c>
      <c r="CZ357" s="3">
        <v>0</v>
      </c>
      <c r="DA357" s="3"/>
      <c r="DB357" s="3">
        <v>0</v>
      </c>
      <c r="DC357" s="3">
        <v>0</v>
      </c>
      <c r="DD357" s="3">
        <v>0</v>
      </c>
      <c r="DE357" s="3">
        <v>0</v>
      </c>
      <c r="DF357" s="3">
        <v>0</v>
      </c>
      <c r="DG357" s="3">
        <v>0</v>
      </c>
      <c r="DH357" s="3">
        <v>0</v>
      </c>
      <c r="DI357" s="3">
        <v>0</v>
      </c>
      <c r="DJ357" s="3">
        <v>0</v>
      </c>
      <c r="DK357" s="3">
        <v>0</v>
      </c>
      <c r="DL357" s="3">
        <v>0</v>
      </c>
      <c r="DM357" s="3">
        <v>0</v>
      </c>
      <c r="DN357" s="3">
        <v>0</v>
      </c>
      <c r="DO357" s="3">
        <v>0</v>
      </c>
      <c r="DP357" s="3">
        <v>0</v>
      </c>
      <c r="DQ357" s="3">
        <v>0</v>
      </c>
      <c r="DR357" s="3">
        <v>0</v>
      </c>
      <c r="DS357" s="3">
        <v>0</v>
      </c>
      <c r="DT357" s="3">
        <v>0</v>
      </c>
      <c r="DU357" s="3">
        <v>0</v>
      </c>
      <c r="DV357" s="3">
        <v>0</v>
      </c>
      <c r="DW357" s="3">
        <v>0</v>
      </c>
      <c r="DX357" s="3">
        <v>0</v>
      </c>
      <c r="DY357" s="3">
        <v>0</v>
      </c>
      <c r="DZ357" s="3">
        <v>0</v>
      </c>
      <c r="EA357" s="3">
        <v>0</v>
      </c>
      <c r="EB357" s="3">
        <v>0</v>
      </c>
      <c r="EC357" s="3">
        <v>0</v>
      </c>
      <c r="ED357" s="3">
        <v>0</v>
      </c>
      <c r="EE357" s="3">
        <v>0</v>
      </c>
      <c r="EF357" s="3">
        <v>0</v>
      </c>
    </row>
    <row r="358" spans="1:136" ht="12.75" customHeight="1">
      <c r="A358" s="2" t="s">
        <v>839</v>
      </c>
      <c r="B358" s="2" t="s">
        <v>840</v>
      </c>
      <c r="C358" s="2" t="s">
        <v>468</v>
      </c>
      <c r="D358" s="2" t="s">
        <v>143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G358" s="3">
        <v>0</v>
      </c>
      <c r="CH358" s="3">
        <v>0</v>
      </c>
      <c r="CI358" s="3">
        <v>0</v>
      </c>
      <c r="CJ358" s="3">
        <v>0</v>
      </c>
      <c r="CK358" s="3">
        <v>0</v>
      </c>
      <c r="CL358" s="3">
        <v>0</v>
      </c>
      <c r="CM358" s="3">
        <v>0</v>
      </c>
      <c r="CN358" s="3">
        <v>0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/>
      <c r="DB358" s="3">
        <v>0</v>
      </c>
      <c r="DC358" s="3">
        <v>0</v>
      </c>
      <c r="DD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0</v>
      </c>
      <c r="DM358" s="3">
        <v>0</v>
      </c>
      <c r="DN358" s="3">
        <v>0</v>
      </c>
      <c r="DO358" s="3">
        <v>0</v>
      </c>
      <c r="DP358" s="3">
        <v>0</v>
      </c>
      <c r="DQ358" s="3">
        <v>0</v>
      </c>
      <c r="DR358" s="3">
        <v>0</v>
      </c>
      <c r="DS358" s="3">
        <v>0</v>
      </c>
      <c r="DT358" s="3">
        <v>0</v>
      </c>
      <c r="DU358" s="3">
        <v>0</v>
      </c>
      <c r="DV358" s="3">
        <v>0</v>
      </c>
      <c r="DW358" s="3">
        <v>0</v>
      </c>
      <c r="DX358" s="3">
        <v>0</v>
      </c>
      <c r="DY358" s="3">
        <v>0</v>
      </c>
      <c r="DZ358" s="3">
        <v>0</v>
      </c>
      <c r="EA358" s="3">
        <v>0</v>
      </c>
      <c r="EB358" s="3">
        <v>0</v>
      </c>
      <c r="EC358" s="3">
        <v>0</v>
      </c>
      <c r="ED358" s="3">
        <v>0</v>
      </c>
      <c r="EE358" s="3">
        <v>0</v>
      </c>
      <c r="EF358" s="3">
        <v>0</v>
      </c>
    </row>
    <row r="359" spans="1:136" ht="12.75" customHeight="1">
      <c r="A359" s="2" t="s">
        <v>841</v>
      </c>
      <c r="B359" s="2" t="s">
        <v>842</v>
      </c>
      <c r="C359" s="2" t="s">
        <v>468</v>
      </c>
      <c r="D359" s="2" t="s">
        <v>143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E359" s="3">
        <v>0</v>
      </c>
      <c r="CF359" s="3">
        <v>0</v>
      </c>
      <c r="CG359" s="3">
        <v>0</v>
      </c>
      <c r="CH359" s="3">
        <v>0</v>
      </c>
      <c r="CI359" s="3">
        <v>0</v>
      </c>
      <c r="CJ359" s="3">
        <v>0</v>
      </c>
      <c r="CK359" s="3">
        <v>0</v>
      </c>
      <c r="CL359" s="3">
        <v>0</v>
      </c>
      <c r="CM359" s="3">
        <v>0</v>
      </c>
      <c r="CN359" s="3">
        <v>0</v>
      </c>
      <c r="CO359" s="3">
        <v>0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CZ359" s="3">
        <v>0</v>
      </c>
      <c r="DA359" s="3"/>
      <c r="DB359" s="3">
        <v>0</v>
      </c>
      <c r="DC359" s="3">
        <v>0</v>
      </c>
      <c r="DD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L359" s="3">
        <v>0</v>
      </c>
      <c r="DM359" s="3">
        <v>0</v>
      </c>
      <c r="DN359" s="3">
        <v>0</v>
      </c>
      <c r="DO359" s="3">
        <v>0</v>
      </c>
      <c r="DP359" s="3">
        <v>0</v>
      </c>
      <c r="DQ359" s="3">
        <v>0</v>
      </c>
      <c r="DR359" s="3">
        <v>0</v>
      </c>
      <c r="DS359" s="3">
        <v>0</v>
      </c>
      <c r="DT359" s="3">
        <v>0</v>
      </c>
      <c r="DU359" s="3">
        <v>0</v>
      </c>
      <c r="DV359" s="3">
        <v>0</v>
      </c>
      <c r="DW359" s="3">
        <v>0</v>
      </c>
      <c r="DX359" s="3">
        <v>0</v>
      </c>
      <c r="DY359" s="3">
        <v>0</v>
      </c>
      <c r="DZ359" s="3">
        <v>0</v>
      </c>
      <c r="EA359" s="3">
        <v>0</v>
      </c>
      <c r="EB359" s="3">
        <v>0</v>
      </c>
      <c r="EC359" s="3">
        <v>0</v>
      </c>
      <c r="ED359" s="3">
        <v>0</v>
      </c>
      <c r="EE359" s="3">
        <v>0</v>
      </c>
      <c r="EF359" s="3">
        <v>0</v>
      </c>
    </row>
    <row r="360" spans="1:136" ht="12.75" customHeight="1">
      <c r="A360" s="2" t="s">
        <v>843</v>
      </c>
      <c r="B360" s="2" t="s">
        <v>844</v>
      </c>
      <c r="C360" s="2" t="s">
        <v>468</v>
      </c>
      <c r="D360" s="2" t="s">
        <v>138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G360" s="3">
        <v>0</v>
      </c>
      <c r="CH360" s="3">
        <v>0</v>
      </c>
      <c r="CI360" s="3">
        <v>0</v>
      </c>
      <c r="CJ360" s="3">
        <v>0</v>
      </c>
      <c r="CK360" s="3">
        <v>0</v>
      </c>
      <c r="CL360" s="3">
        <v>0</v>
      </c>
      <c r="CM360" s="3">
        <v>0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CZ360" s="3">
        <v>0</v>
      </c>
      <c r="DA360" s="3"/>
      <c r="DB360" s="3">
        <v>0</v>
      </c>
      <c r="DC360" s="3">
        <v>0</v>
      </c>
      <c r="DD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L360" s="3">
        <v>0</v>
      </c>
      <c r="DM360" s="3">
        <v>0</v>
      </c>
      <c r="DN360" s="3">
        <v>0</v>
      </c>
      <c r="DO360" s="3">
        <v>0</v>
      </c>
      <c r="DP360" s="3">
        <v>0</v>
      </c>
      <c r="DQ360" s="3">
        <v>0</v>
      </c>
      <c r="DR360" s="3">
        <v>0</v>
      </c>
      <c r="DS360" s="3">
        <v>0</v>
      </c>
      <c r="DT360" s="3">
        <v>0</v>
      </c>
      <c r="DU360" s="3">
        <v>0</v>
      </c>
      <c r="DV360" s="3">
        <v>0</v>
      </c>
      <c r="DW360" s="3">
        <v>0</v>
      </c>
      <c r="DX360" s="3">
        <v>0</v>
      </c>
      <c r="DY360" s="3">
        <v>0</v>
      </c>
      <c r="DZ360" s="3">
        <v>0</v>
      </c>
      <c r="EA360" s="3">
        <v>0</v>
      </c>
      <c r="EB360" s="3">
        <v>0</v>
      </c>
      <c r="EC360" s="3">
        <v>0</v>
      </c>
      <c r="ED360" s="3">
        <v>0</v>
      </c>
      <c r="EE360" s="3">
        <v>0</v>
      </c>
      <c r="EF360" s="3">
        <v>0</v>
      </c>
    </row>
    <row r="361" spans="1:136" ht="12.75" customHeight="1">
      <c r="A361" s="2" t="s">
        <v>845</v>
      </c>
      <c r="B361" s="2" t="s">
        <v>846</v>
      </c>
      <c r="C361" s="2" t="s">
        <v>468</v>
      </c>
      <c r="D361" s="2" t="s">
        <v>143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0</v>
      </c>
      <c r="CE361" s="3">
        <v>0</v>
      </c>
      <c r="CF361" s="3">
        <v>0</v>
      </c>
      <c r="CG361" s="3">
        <v>0</v>
      </c>
      <c r="CH361" s="3">
        <v>0</v>
      </c>
      <c r="CI361" s="3">
        <v>0</v>
      </c>
      <c r="CJ361" s="3">
        <v>0</v>
      </c>
      <c r="CK361" s="3">
        <v>0</v>
      </c>
      <c r="CL361" s="3">
        <v>0</v>
      </c>
      <c r="CM361" s="3">
        <v>0</v>
      </c>
      <c r="CN361" s="3">
        <v>0</v>
      </c>
      <c r="CO361" s="3">
        <v>0</v>
      </c>
      <c r="CP361" s="3">
        <v>0</v>
      </c>
      <c r="CQ361" s="3">
        <v>0</v>
      </c>
      <c r="CR361" s="3">
        <v>0</v>
      </c>
      <c r="CS361" s="3">
        <v>0</v>
      </c>
      <c r="CT361" s="3">
        <v>0</v>
      </c>
      <c r="CU361" s="3">
        <v>0</v>
      </c>
      <c r="CV361" s="3">
        <v>0</v>
      </c>
      <c r="CW361" s="3">
        <v>0</v>
      </c>
      <c r="CX361" s="3">
        <v>0</v>
      </c>
      <c r="CY361" s="3">
        <v>0</v>
      </c>
      <c r="CZ361" s="3">
        <v>0</v>
      </c>
      <c r="DA361" s="3"/>
      <c r="DB361" s="3">
        <v>0</v>
      </c>
      <c r="DC361" s="3">
        <v>0</v>
      </c>
      <c r="DD361" s="3">
        <v>0</v>
      </c>
      <c r="DE361" s="3">
        <v>0</v>
      </c>
      <c r="DF361" s="3">
        <v>0</v>
      </c>
      <c r="DG361" s="3">
        <v>0</v>
      </c>
      <c r="DH361" s="3">
        <v>0</v>
      </c>
      <c r="DI361" s="3">
        <v>0</v>
      </c>
      <c r="DJ361" s="3">
        <v>0</v>
      </c>
      <c r="DK361" s="3">
        <v>0</v>
      </c>
      <c r="DL361" s="3">
        <v>0</v>
      </c>
      <c r="DM361" s="3">
        <v>0</v>
      </c>
      <c r="DN361" s="3">
        <v>0</v>
      </c>
      <c r="DO361" s="3">
        <v>0</v>
      </c>
      <c r="DP361" s="3">
        <v>0</v>
      </c>
      <c r="DQ361" s="3">
        <v>0</v>
      </c>
      <c r="DR361" s="3">
        <v>0</v>
      </c>
      <c r="DS361" s="3">
        <v>0</v>
      </c>
      <c r="DT361" s="3">
        <v>0</v>
      </c>
      <c r="DU361" s="3">
        <v>0</v>
      </c>
      <c r="DV361" s="3">
        <v>0</v>
      </c>
      <c r="DW361" s="3">
        <v>0</v>
      </c>
      <c r="DX361" s="3">
        <v>0</v>
      </c>
      <c r="DY361" s="3">
        <v>0</v>
      </c>
      <c r="DZ361" s="3">
        <v>0</v>
      </c>
      <c r="EA361" s="3">
        <v>0</v>
      </c>
      <c r="EB361" s="3">
        <v>0</v>
      </c>
      <c r="EC361" s="3">
        <v>0</v>
      </c>
      <c r="ED361" s="3">
        <v>0</v>
      </c>
      <c r="EE361" s="3">
        <v>0</v>
      </c>
      <c r="EF361" s="3">
        <v>0</v>
      </c>
    </row>
    <row r="362" spans="1:136" ht="12.75" customHeight="1">
      <c r="A362" s="2" t="s">
        <v>847</v>
      </c>
      <c r="B362" s="2" t="s">
        <v>848</v>
      </c>
      <c r="C362" s="2" t="s">
        <v>468</v>
      </c>
      <c r="D362" s="2" t="s">
        <v>143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3">
        <v>0</v>
      </c>
      <c r="DA362" s="3"/>
      <c r="DB362" s="3">
        <v>0</v>
      </c>
      <c r="DC362" s="3">
        <v>0</v>
      </c>
      <c r="DD362" s="3">
        <v>0</v>
      </c>
      <c r="DE362" s="3">
        <v>0</v>
      </c>
      <c r="DF362" s="3">
        <v>0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L362" s="3">
        <v>0</v>
      </c>
      <c r="DM362" s="3">
        <v>0</v>
      </c>
      <c r="DN362" s="3">
        <v>0</v>
      </c>
      <c r="DO362" s="3">
        <v>0</v>
      </c>
      <c r="DP362" s="3">
        <v>0</v>
      </c>
      <c r="DQ362" s="3">
        <v>0</v>
      </c>
      <c r="DR362" s="3">
        <v>0</v>
      </c>
      <c r="DS362" s="3">
        <v>0</v>
      </c>
      <c r="DT362" s="3">
        <v>0</v>
      </c>
      <c r="DU362" s="3">
        <v>0</v>
      </c>
      <c r="DV362" s="3">
        <v>0</v>
      </c>
      <c r="DW362" s="3">
        <v>0</v>
      </c>
      <c r="DX362" s="3">
        <v>0</v>
      </c>
      <c r="DY362" s="3">
        <v>0</v>
      </c>
      <c r="DZ362" s="3">
        <v>0</v>
      </c>
      <c r="EA362" s="3">
        <v>0</v>
      </c>
      <c r="EB362" s="3">
        <v>0</v>
      </c>
      <c r="EC362" s="3">
        <v>0</v>
      </c>
      <c r="ED362" s="3">
        <v>0</v>
      </c>
      <c r="EE362" s="3">
        <v>0</v>
      </c>
      <c r="EF362" s="3">
        <v>0</v>
      </c>
    </row>
    <row r="363" spans="1:136" ht="12.75" customHeight="1">
      <c r="A363" s="2" t="s">
        <v>849</v>
      </c>
      <c r="B363" s="2" t="s">
        <v>850</v>
      </c>
      <c r="C363" s="2" t="s">
        <v>468</v>
      </c>
      <c r="D363" s="2" t="s">
        <v>143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E363" s="3">
        <v>0</v>
      </c>
      <c r="CF363" s="3">
        <v>0</v>
      </c>
      <c r="CG363" s="3">
        <v>0</v>
      </c>
      <c r="CH363" s="3">
        <v>0</v>
      </c>
      <c r="CI363" s="3">
        <v>0</v>
      </c>
      <c r="CJ363" s="3">
        <v>0</v>
      </c>
      <c r="CK363" s="3">
        <v>0</v>
      </c>
      <c r="CL363" s="3">
        <v>0</v>
      </c>
      <c r="CM363" s="3">
        <v>0</v>
      </c>
      <c r="CN363" s="3">
        <v>0</v>
      </c>
      <c r="CO363" s="3">
        <v>0</v>
      </c>
      <c r="CP363" s="3">
        <v>0</v>
      </c>
      <c r="CQ363" s="3">
        <v>0</v>
      </c>
      <c r="CR363" s="3">
        <v>0</v>
      </c>
      <c r="CS363" s="3">
        <v>0</v>
      </c>
      <c r="CT363" s="3">
        <v>0</v>
      </c>
      <c r="CU363" s="3">
        <v>0</v>
      </c>
      <c r="CV363" s="3">
        <v>0</v>
      </c>
      <c r="CW363" s="3">
        <v>0</v>
      </c>
      <c r="CX363" s="3">
        <v>0</v>
      </c>
      <c r="CY363" s="3">
        <v>0</v>
      </c>
      <c r="CZ363" s="3">
        <v>0</v>
      </c>
      <c r="DA363" s="3"/>
      <c r="DB363" s="3">
        <v>0</v>
      </c>
      <c r="DC363" s="3">
        <v>0</v>
      </c>
      <c r="DD363" s="3">
        <v>0</v>
      </c>
      <c r="DE363" s="3">
        <v>0</v>
      </c>
      <c r="DF363" s="3">
        <v>0</v>
      </c>
      <c r="DG363" s="3">
        <v>0</v>
      </c>
      <c r="DH363" s="3">
        <v>0</v>
      </c>
      <c r="DI363" s="3">
        <v>0</v>
      </c>
      <c r="DJ363" s="3">
        <v>0</v>
      </c>
      <c r="DK363" s="3">
        <v>0</v>
      </c>
      <c r="DL363" s="3">
        <v>0</v>
      </c>
      <c r="DM363" s="3">
        <v>0</v>
      </c>
      <c r="DN363" s="3">
        <v>0</v>
      </c>
      <c r="DO363" s="3">
        <v>0</v>
      </c>
      <c r="DP363" s="3">
        <v>0</v>
      </c>
      <c r="DQ363" s="3">
        <v>0</v>
      </c>
      <c r="DR363" s="3">
        <v>0</v>
      </c>
      <c r="DS363" s="3">
        <v>0</v>
      </c>
      <c r="DT363" s="3">
        <v>0</v>
      </c>
      <c r="DU363" s="3">
        <v>0</v>
      </c>
      <c r="DV363" s="3">
        <v>0</v>
      </c>
      <c r="DW363" s="3">
        <v>0</v>
      </c>
      <c r="DX363" s="3">
        <v>0</v>
      </c>
      <c r="DY363" s="3">
        <v>0</v>
      </c>
      <c r="DZ363" s="3">
        <v>0</v>
      </c>
      <c r="EA363" s="3">
        <v>0</v>
      </c>
      <c r="EB363" s="3">
        <v>0</v>
      </c>
      <c r="EC363" s="3">
        <v>0</v>
      </c>
      <c r="ED363" s="3">
        <v>0</v>
      </c>
      <c r="EE363" s="3">
        <v>0</v>
      </c>
      <c r="EF363" s="3">
        <v>0</v>
      </c>
    </row>
    <row r="364" spans="1:136" ht="12.75" customHeight="1">
      <c r="A364" s="2" t="s">
        <v>851</v>
      </c>
      <c r="B364" s="2" t="s">
        <v>852</v>
      </c>
      <c r="C364" s="2" t="s">
        <v>468</v>
      </c>
      <c r="D364" s="2" t="s">
        <v>143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E364" s="3">
        <v>0</v>
      </c>
      <c r="CF364" s="3">
        <v>0</v>
      </c>
      <c r="CG364" s="3">
        <v>0</v>
      </c>
      <c r="CH364" s="3">
        <v>0</v>
      </c>
      <c r="CI364" s="3">
        <v>0</v>
      </c>
      <c r="CJ364" s="3">
        <v>0</v>
      </c>
      <c r="CK364" s="3">
        <v>0</v>
      </c>
      <c r="CL364" s="3">
        <v>0</v>
      </c>
      <c r="CM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0</v>
      </c>
      <c r="CU364" s="3">
        <v>0</v>
      </c>
      <c r="CV364" s="3">
        <v>0</v>
      </c>
      <c r="CW364" s="3">
        <v>0</v>
      </c>
      <c r="CX364" s="3">
        <v>0</v>
      </c>
      <c r="CY364" s="3">
        <v>0</v>
      </c>
      <c r="CZ364" s="3">
        <v>0</v>
      </c>
      <c r="DA364" s="3"/>
      <c r="DB364" s="3">
        <v>0</v>
      </c>
      <c r="DC364" s="3">
        <v>0</v>
      </c>
      <c r="DD364" s="3">
        <v>0</v>
      </c>
      <c r="DE364" s="3">
        <v>0</v>
      </c>
      <c r="DF364" s="3">
        <v>0</v>
      </c>
      <c r="DG364" s="3">
        <v>0</v>
      </c>
      <c r="DH364" s="3">
        <v>0</v>
      </c>
      <c r="DI364" s="3">
        <v>0</v>
      </c>
      <c r="DJ364" s="3">
        <v>0</v>
      </c>
      <c r="DK364" s="3">
        <v>0</v>
      </c>
      <c r="DL364" s="3">
        <v>0</v>
      </c>
      <c r="DM364" s="3">
        <v>0</v>
      </c>
      <c r="DN364" s="3">
        <v>0</v>
      </c>
      <c r="DO364" s="3">
        <v>0</v>
      </c>
      <c r="DP364" s="3">
        <v>0</v>
      </c>
      <c r="DQ364" s="3">
        <v>0</v>
      </c>
      <c r="DR364" s="3">
        <v>0</v>
      </c>
      <c r="DS364" s="3">
        <v>0</v>
      </c>
      <c r="DT364" s="3">
        <v>0</v>
      </c>
      <c r="DU364" s="3">
        <v>0</v>
      </c>
      <c r="DV364" s="3">
        <v>0</v>
      </c>
      <c r="DW364" s="3">
        <v>0</v>
      </c>
      <c r="DX364" s="3">
        <v>0</v>
      </c>
      <c r="DY364" s="3">
        <v>0</v>
      </c>
      <c r="DZ364" s="3">
        <v>0</v>
      </c>
      <c r="EA364" s="3">
        <v>0</v>
      </c>
      <c r="EB364" s="3">
        <v>0</v>
      </c>
      <c r="EC364" s="3">
        <v>0</v>
      </c>
      <c r="ED364" s="3">
        <v>0</v>
      </c>
      <c r="EE364" s="3">
        <v>0</v>
      </c>
      <c r="EF364" s="3">
        <v>0</v>
      </c>
    </row>
    <row r="365" spans="1:136" ht="12.75" customHeight="1">
      <c r="A365" s="2" t="s">
        <v>853</v>
      </c>
      <c r="B365" s="2" t="s">
        <v>854</v>
      </c>
      <c r="C365" s="2" t="s">
        <v>468</v>
      </c>
      <c r="D365" s="2" t="s">
        <v>143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E365" s="3">
        <v>0</v>
      </c>
      <c r="CF365" s="3">
        <v>0</v>
      </c>
      <c r="CG365" s="3">
        <v>0</v>
      </c>
      <c r="CH365" s="3">
        <v>0</v>
      </c>
      <c r="CI365" s="3">
        <v>0</v>
      </c>
      <c r="CJ365" s="3">
        <v>0</v>
      </c>
      <c r="CK365" s="3">
        <v>0</v>
      </c>
      <c r="CL365" s="3">
        <v>0</v>
      </c>
      <c r="CM365" s="3">
        <v>0</v>
      </c>
      <c r="CN365" s="3">
        <v>0</v>
      </c>
      <c r="CO365" s="3">
        <v>0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CZ365" s="3">
        <v>0</v>
      </c>
      <c r="DA365" s="3"/>
      <c r="DB365" s="3">
        <v>0</v>
      </c>
      <c r="DC365" s="3">
        <v>0</v>
      </c>
      <c r="DD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L365" s="3">
        <v>0</v>
      </c>
      <c r="DM365" s="3">
        <v>0</v>
      </c>
      <c r="DN365" s="3">
        <v>0</v>
      </c>
      <c r="DO365" s="3">
        <v>0</v>
      </c>
      <c r="DP365" s="3">
        <v>0</v>
      </c>
      <c r="DQ365" s="3">
        <v>0</v>
      </c>
      <c r="DR365" s="3">
        <v>0</v>
      </c>
      <c r="DS365" s="3">
        <v>0</v>
      </c>
      <c r="DT365" s="3">
        <v>0</v>
      </c>
      <c r="DU365" s="3">
        <v>0</v>
      </c>
      <c r="DV365" s="3">
        <v>0</v>
      </c>
      <c r="DW365" s="3">
        <v>0</v>
      </c>
      <c r="DX365" s="3">
        <v>0</v>
      </c>
      <c r="DY365" s="3">
        <v>0</v>
      </c>
      <c r="DZ365" s="3">
        <v>0</v>
      </c>
      <c r="EA365" s="3">
        <v>0</v>
      </c>
      <c r="EB365" s="3">
        <v>0</v>
      </c>
      <c r="EC365" s="3">
        <v>0</v>
      </c>
      <c r="ED365" s="3">
        <v>0</v>
      </c>
      <c r="EE365" s="3">
        <v>0</v>
      </c>
      <c r="EF365" s="3">
        <v>0</v>
      </c>
    </row>
    <row r="366" spans="1:136" ht="12.75" customHeight="1">
      <c r="A366" s="2" t="s">
        <v>855</v>
      </c>
      <c r="B366" s="2" t="s">
        <v>856</v>
      </c>
      <c r="C366" s="2" t="s">
        <v>468</v>
      </c>
      <c r="D366" s="2" t="s">
        <v>143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E366" s="3">
        <v>0</v>
      </c>
      <c r="CF366" s="3">
        <v>0</v>
      </c>
      <c r="CG366" s="3">
        <v>0</v>
      </c>
      <c r="CH366" s="3">
        <v>0</v>
      </c>
      <c r="CI366" s="3">
        <v>0</v>
      </c>
      <c r="CJ366" s="3">
        <v>0</v>
      </c>
      <c r="CK366" s="3">
        <v>0</v>
      </c>
      <c r="CL366" s="3">
        <v>0</v>
      </c>
      <c r="CM366" s="3">
        <v>0</v>
      </c>
      <c r="CN366" s="3">
        <v>0</v>
      </c>
      <c r="CO366" s="3">
        <v>0</v>
      </c>
      <c r="CP366" s="3">
        <v>0</v>
      </c>
      <c r="CQ366" s="3">
        <v>0</v>
      </c>
      <c r="CR366" s="3">
        <v>0</v>
      </c>
      <c r="CS366" s="3">
        <v>0</v>
      </c>
      <c r="CT366" s="3">
        <v>0</v>
      </c>
      <c r="CU366" s="3">
        <v>0</v>
      </c>
      <c r="CV366" s="3">
        <v>0</v>
      </c>
      <c r="CW366" s="3">
        <v>0</v>
      </c>
      <c r="CX366" s="3">
        <v>0</v>
      </c>
      <c r="CY366" s="3">
        <v>0</v>
      </c>
      <c r="CZ366" s="3">
        <v>0</v>
      </c>
      <c r="DA366" s="3"/>
      <c r="DB366" s="3">
        <v>0</v>
      </c>
      <c r="DC366" s="3">
        <v>0</v>
      </c>
      <c r="DD366" s="3">
        <v>0</v>
      </c>
      <c r="DE366" s="3">
        <v>0</v>
      </c>
      <c r="DF366" s="3">
        <v>0</v>
      </c>
      <c r="DG366" s="3">
        <v>0</v>
      </c>
      <c r="DH366" s="3">
        <v>0</v>
      </c>
      <c r="DI366" s="3">
        <v>0</v>
      </c>
      <c r="DJ366" s="3">
        <v>0</v>
      </c>
      <c r="DK366" s="3">
        <v>0</v>
      </c>
      <c r="DL366" s="3">
        <v>0</v>
      </c>
      <c r="DM366" s="3">
        <v>0</v>
      </c>
      <c r="DN366" s="3">
        <v>0</v>
      </c>
      <c r="DO366" s="3">
        <v>0</v>
      </c>
      <c r="DP366" s="3">
        <v>0</v>
      </c>
      <c r="DQ366" s="3">
        <v>0</v>
      </c>
      <c r="DR366" s="3">
        <v>0</v>
      </c>
      <c r="DS366" s="3">
        <v>0</v>
      </c>
      <c r="DT366" s="3">
        <v>0</v>
      </c>
      <c r="DU366" s="3">
        <v>0</v>
      </c>
      <c r="DV366" s="3">
        <v>0</v>
      </c>
      <c r="DW366" s="3">
        <v>0</v>
      </c>
      <c r="DX366" s="3">
        <v>0</v>
      </c>
      <c r="DY366" s="3">
        <v>0</v>
      </c>
      <c r="DZ366" s="3">
        <v>0</v>
      </c>
      <c r="EA366" s="3">
        <v>0</v>
      </c>
      <c r="EB366" s="3">
        <v>0</v>
      </c>
      <c r="EC366" s="3">
        <v>0</v>
      </c>
      <c r="ED366" s="3">
        <v>0</v>
      </c>
      <c r="EE366" s="3">
        <v>0</v>
      </c>
      <c r="EF366" s="3">
        <v>0</v>
      </c>
    </row>
    <row r="367" spans="1:136" ht="12.75" customHeight="1">
      <c r="A367" s="2" t="s">
        <v>857</v>
      </c>
      <c r="B367" s="2" t="s">
        <v>858</v>
      </c>
      <c r="C367" s="2" t="s">
        <v>468</v>
      </c>
      <c r="D367" s="2" t="s">
        <v>143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E367" s="3">
        <v>0</v>
      </c>
      <c r="CF367" s="3">
        <v>0</v>
      </c>
      <c r="CG367" s="3">
        <v>0</v>
      </c>
      <c r="CH367" s="3">
        <v>0</v>
      </c>
      <c r="CI367" s="3">
        <v>0</v>
      </c>
      <c r="CJ367" s="3">
        <v>0</v>
      </c>
      <c r="CK367" s="3">
        <v>0</v>
      </c>
      <c r="CL367" s="3">
        <v>0</v>
      </c>
      <c r="CM367" s="3">
        <v>0</v>
      </c>
      <c r="CN367" s="3">
        <v>0</v>
      </c>
      <c r="CO367" s="3">
        <v>0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CZ367" s="3">
        <v>0</v>
      </c>
      <c r="DA367" s="3"/>
      <c r="DB367" s="3">
        <v>0</v>
      </c>
      <c r="DC367" s="3">
        <v>0</v>
      </c>
      <c r="DD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L367" s="3">
        <v>0</v>
      </c>
      <c r="DM367" s="3">
        <v>0</v>
      </c>
      <c r="DN367" s="3">
        <v>0</v>
      </c>
      <c r="DO367" s="3">
        <v>0</v>
      </c>
      <c r="DP367" s="3">
        <v>0</v>
      </c>
      <c r="DQ367" s="3">
        <v>0</v>
      </c>
      <c r="DR367" s="3">
        <v>0</v>
      </c>
      <c r="DS367" s="3">
        <v>0</v>
      </c>
      <c r="DT367" s="3">
        <v>0</v>
      </c>
      <c r="DU367" s="3">
        <v>0</v>
      </c>
      <c r="DV367" s="3">
        <v>0</v>
      </c>
      <c r="DW367" s="3">
        <v>0</v>
      </c>
      <c r="DX367" s="3">
        <v>0</v>
      </c>
      <c r="DY367" s="3">
        <v>0</v>
      </c>
      <c r="DZ367" s="3">
        <v>0</v>
      </c>
      <c r="EA367" s="3">
        <v>0</v>
      </c>
      <c r="EB367" s="3">
        <v>0</v>
      </c>
      <c r="EC367" s="3">
        <v>0</v>
      </c>
      <c r="ED367" s="3">
        <v>0</v>
      </c>
      <c r="EE367" s="3">
        <v>0</v>
      </c>
      <c r="EF367" s="3">
        <v>0</v>
      </c>
    </row>
    <row r="368" spans="1:136" ht="12.75" customHeight="1">
      <c r="A368" s="2" t="s">
        <v>859</v>
      </c>
      <c r="B368" s="2" t="s">
        <v>860</v>
      </c>
      <c r="C368" s="2" t="s">
        <v>468</v>
      </c>
      <c r="D368" s="2" t="s">
        <v>143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E368" s="3">
        <v>0</v>
      </c>
      <c r="CF368" s="3">
        <v>0</v>
      </c>
      <c r="CG368" s="3">
        <v>0</v>
      </c>
      <c r="CH368" s="3">
        <v>0</v>
      </c>
      <c r="CI368" s="3">
        <v>0</v>
      </c>
      <c r="CJ368" s="3">
        <v>0</v>
      </c>
      <c r="CK368" s="3">
        <v>0</v>
      </c>
      <c r="CL368" s="3">
        <v>0</v>
      </c>
      <c r="CM368" s="3">
        <v>0</v>
      </c>
      <c r="CN368" s="3">
        <v>0</v>
      </c>
      <c r="CO368" s="3">
        <v>0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CZ368" s="3">
        <v>0</v>
      </c>
      <c r="DA368" s="3"/>
      <c r="DB368" s="3">
        <v>0</v>
      </c>
      <c r="DC368" s="3">
        <v>0</v>
      </c>
      <c r="DD368" s="3">
        <v>0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L368" s="3">
        <v>0</v>
      </c>
      <c r="DM368" s="3">
        <v>0</v>
      </c>
      <c r="DN368" s="3">
        <v>0</v>
      </c>
      <c r="DO368" s="3">
        <v>0</v>
      </c>
      <c r="DP368" s="3">
        <v>0</v>
      </c>
      <c r="DQ368" s="3">
        <v>0</v>
      </c>
      <c r="DR368" s="3">
        <v>0</v>
      </c>
      <c r="DS368" s="3">
        <v>0</v>
      </c>
      <c r="DT368" s="3">
        <v>0</v>
      </c>
      <c r="DU368" s="3">
        <v>0</v>
      </c>
      <c r="DV368" s="3">
        <v>0</v>
      </c>
      <c r="DW368" s="3">
        <v>0</v>
      </c>
      <c r="DX368" s="3">
        <v>0</v>
      </c>
      <c r="DY368" s="3">
        <v>0</v>
      </c>
      <c r="DZ368" s="3">
        <v>0</v>
      </c>
      <c r="EA368" s="3">
        <v>0</v>
      </c>
      <c r="EB368" s="3">
        <v>0</v>
      </c>
      <c r="EC368" s="3">
        <v>0</v>
      </c>
      <c r="ED368" s="3">
        <v>0</v>
      </c>
      <c r="EE368" s="3">
        <v>0</v>
      </c>
      <c r="EF368" s="3">
        <v>0</v>
      </c>
    </row>
    <row r="369" spans="1:136" ht="12.75" customHeight="1">
      <c r="A369" s="2" t="s">
        <v>861</v>
      </c>
      <c r="B369" s="2" t="s">
        <v>862</v>
      </c>
      <c r="C369" s="2" t="s">
        <v>468</v>
      </c>
      <c r="D369" s="2" t="s">
        <v>143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E369" s="3">
        <v>0</v>
      </c>
      <c r="CF369" s="3">
        <v>0</v>
      </c>
      <c r="CG369" s="3">
        <v>0</v>
      </c>
      <c r="CH369" s="3">
        <v>0</v>
      </c>
      <c r="CI369" s="3">
        <v>0</v>
      </c>
      <c r="CJ369" s="3">
        <v>0</v>
      </c>
      <c r="CK369" s="3">
        <v>0</v>
      </c>
      <c r="CL369" s="3">
        <v>0</v>
      </c>
      <c r="CM369" s="3">
        <v>0</v>
      </c>
      <c r="CN369" s="3">
        <v>0</v>
      </c>
      <c r="CO369" s="3">
        <v>0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CZ369" s="3">
        <v>0</v>
      </c>
      <c r="DA369" s="3"/>
      <c r="DB369" s="3">
        <v>0</v>
      </c>
      <c r="DC369" s="3">
        <v>0</v>
      </c>
      <c r="DD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L369" s="3">
        <v>0</v>
      </c>
      <c r="DM369" s="3">
        <v>0</v>
      </c>
      <c r="DN369" s="3">
        <v>0</v>
      </c>
      <c r="DO369" s="3">
        <v>0</v>
      </c>
      <c r="DP369" s="3">
        <v>0</v>
      </c>
      <c r="DQ369" s="3">
        <v>0</v>
      </c>
      <c r="DR369" s="3">
        <v>0</v>
      </c>
      <c r="DS369" s="3">
        <v>0</v>
      </c>
      <c r="DT369" s="3">
        <v>0</v>
      </c>
      <c r="DU369" s="3">
        <v>0</v>
      </c>
      <c r="DV369" s="3">
        <v>0</v>
      </c>
      <c r="DW369" s="3">
        <v>0</v>
      </c>
      <c r="DX369" s="3">
        <v>0</v>
      </c>
      <c r="DY369" s="3">
        <v>0</v>
      </c>
      <c r="DZ369" s="3">
        <v>0</v>
      </c>
      <c r="EA369" s="3">
        <v>0</v>
      </c>
      <c r="EB369" s="3">
        <v>0</v>
      </c>
      <c r="EC369" s="3">
        <v>0</v>
      </c>
      <c r="ED369" s="3">
        <v>0</v>
      </c>
      <c r="EE369" s="3">
        <v>0</v>
      </c>
      <c r="EF369" s="3">
        <v>0</v>
      </c>
    </row>
    <row r="370" spans="1:136" ht="12.75" customHeight="1">
      <c r="A370" s="2" t="s">
        <v>863</v>
      </c>
      <c r="B370" s="2" t="s">
        <v>864</v>
      </c>
      <c r="C370" s="2" t="s">
        <v>468</v>
      </c>
      <c r="D370" s="2" t="s">
        <v>143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E370" s="3">
        <v>0</v>
      </c>
      <c r="CF370" s="3">
        <v>0</v>
      </c>
      <c r="CG370" s="3">
        <v>0</v>
      </c>
      <c r="CH370" s="3">
        <v>0</v>
      </c>
      <c r="CI370" s="3">
        <v>0</v>
      </c>
      <c r="CJ370" s="3">
        <v>0</v>
      </c>
      <c r="CK370" s="3">
        <v>0</v>
      </c>
      <c r="CL370" s="3">
        <v>0</v>
      </c>
      <c r="CM370" s="3">
        <v>0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CZ370" s="3">
        <v>0</v>
      </c>
      <c r="DA370" s="3"/>
      <c r="DB370" s="3">
        <v>0</v>
      </c>
      <c r="DC370" s="3">
        <v>0</v>
      </c>
      <c r="DD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L370" s="3">
        <v>0</v>
      </c>
      <c r="DM370" s="3">
        <v>0</v>
      </c>
      <c r="DN370" s="3">
        <v>0</v>
      </c>
      <c r="DO370" s="3">
        <v>0</v>
      </c>
      <c r="DP370" s="3">
        <v>0</v>
      </c>
      <c r="DQ370" s="3">
        <v>0</v>
      </c>
      <c r="DR370" s="3">
        <v>0</v>
      </c>
      <c r="DS370" s="3">
        <v>0</v>
      </c>
      <c r="DT370" s="3">
        <v>0</v>
      </c>
      <c r="DU370" s="3">
        <v>0</v>
      </c>
      <c r="DV370" s="3">
        <v>0</v>
      </c>
      <c r="DW370" s="3">
        <v>0</v>
      </c>
      <c r="DX370" s="3">
        <v>0</v>
      </c>
      <c r="DY370" s="3">
        <v>0</v>
      </c>
      <c r="DZ370" s="3">
        <v>0</v>
      </c>
      <c r="EA370" s="3">
        <v>0</v>
      </c>
      <c r="EB370" s="3">
        <v>0</v>
      </c>
      <c r="EC370" s="3">
        <v>0</v>
      </c>
      <c r="ED370" s="3">
        <v>0</v>
      </c>
      <c r="EE370" s="3">
        <v>0</v>
      </c>
      <c r="EF370" s="3">
        <v>0</v>
      </c>
    </row>
    <row r="371" spans="1:136" ht="12.75" customHeight="1">
      <c r="A371" s="2" t="s">
        <v>865</v>
      </c>
      <c r="B371" s="2" t="s">
        <v>866</v>
      </c>
      <c r="C371" s="2" t="s">
        <v>468</v>
      </c>
      <c r="D371" s="2" t="s">
        <v>143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E371" s="3">
        <v>0</v>
      </c>
      <c r="CF371" s="3">
        <v>0</v>
      </c>
      <c r="CG371" s="3">
        <v>0</v>
      </c>
      <c r="CH371" s="3">
        <v>0</v>
      </c>
      <c r="CI371" s="3">
        <v>0</v>
      </c>
      <c r="CJ371" s="3">
        <v>0</v>
      </c>
      <c r="CK371" s="3">
        <v>0</v>
      </c>
      <c r="CL371" s="3">
        <v>0</v>
      </c>
      <c r="CM371" s="3">
        <v>0</v>
      </c>
      <c r="CN371" s="3">
        <v>0</v>
      </c>
      <c r="CO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CZ371" s="3">
        <v>0</v>
      </c>
      <c r="DA371" s="3"/>
      <c r="DB371" s="3">
        <v>0</v>
      </c>
      <c r="DC371" s="3">
        <v>0</v>
      </c>
      <c r="DD371" s="3">
        <v>0</v>
      </c>
      <c r="DE371" s="3">
        <v>0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L371" s="3">
        <v>0</v>
      </c>
      <c r="DM371" s="3">
        <v>0</v>
      </c>
      <c r="DN371" s="3">
        <v>0</v>
      </c>
      <c r="DO371" s="3">
        <v>0</v>
      </c>
      <c r="DP371" s="3">
        <v>0</v>
      </c>
      <c r="DQ371" s="3">
        <v>0</v>
      </c>
      <c r="DR371" s="3">
        <v>0</v>
      </c>
      <c r="DS371" s="3">
        <v>0</v>
      </c>
      <c r="DT371" s="3">
        <v>0</v>
      </c>
      <c r="DU371" s="3">
        <v>0</v>
      </c>
      <c r="DV371" s="3">
        <v>0</v>
      </c>
      <c r="DW371" s="3">
        <v>0</v>
      </c>
      <c r="DX371" s="3">
        <v>0</v>
      </c>
      <c r="DY371" s="3">
        <v>0</v>
      </c>
      <c r="DZ371" s="3">
        <v>0</v>
      </c>
      <c r="EA371" s="3">
        <v>0</v>
      </c>
      <c r="EB371" s="3">
        <v>0</v>
      </c>
      <c r="EC371" s="3">
        <v>0</v>
      </c>
      <c r="ED371" s="3">
        <v>0</v>
      </c>
      <c r="EE371" s="3">
        <v>0</v>
      </c>
      <c r="EF371" s="3">
        <v>0</v>
      </c>
    </row>
    <row r="372" spans="1:136" ht="12.75" customHeight="1">
      <c r="A372" s="2" t="s">
        <v>867</v>
      </c>
      <c r="B372" s="2" t="s">
        <v>868</v>
      </c>
      <c r="C372" s="2" t="s">
        <v>468</v>
      </c>
      <c r="D372" s="2" t="s">
        <v>143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G372" s="3">
        <v>0</v>
      </c>
      <c r="CH372" s="3">
        <v>0</v>
      </c>
      <c r="CI372" s="3">
        <v>0</v>
      </c>
      <c r="CJ372" s="3">
        <v>0</v>
      </c>
      <c r="CK372" s="3">
        <v>0</v>
      </c>
      <c r="CL372" s="3">
        <v>0</v>
      </c>
      <c r="CM372" s="3">
        <v>0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CZ372" s="3">
        <v>0</v>
      </c>
      <c r="DA372" s="3"/>
      <c r="DB372" s="3">
        <v>0</v>
      </c>
      <c r="DC372" s="3">
        <v>0</v>
      </c>
      <c r="DD372" s="3">
        <v>0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L372" s="3">
        <v>0</v>
      </c>
      <c r="DM372" s="3">
        <v>0</v>
      </c>
      <c r="DN372" s="3">
        <v>0</v>
      </c>
      <c r="DO372" s="3">
        <v>0</v>
      </c>
      <c r="DP372" s="3">
        <v>0</v>
      </c>
      <c r="DQ372" s="3">
        <v>0</v>
      </c>
      <c r="DR372" s="3">
        <v>0</v>
      </c>
      <c r="DS372" s="3">
        <v>0</v>
      </c>
      <c r="DT372" s="3">
        <v>0</v>
      </c>
      <c r="DU372" s="3">
        <v>0</v>
      </c>
      <c r="DV372" s="3">
        <v>0</v>
      </c>
      <c r="DW372" s="3">
        <v>0</v>
      </c>
      <c r="DX372" s="3">
        <v>0</v>
      </c>
      <c r="DY372" s="3">
        <v>0</v>
      </c>
      <c r="DZ372" s="3">
        <v>0</v>
      </c>
      <c r="EA372" s="3">
        <v>0</v>
      </c>
      <c r="EB372" s="3">
        <v>0</v>
      </c>
      <c r="EC372" s="3">
        <v>0</v>
      </c>
      <c r="ED372" s="3">
        <v>0</v>
      </c>
      <c r="EE372" s="3">
        <v>0</v>
      </c>
      <c r="EF372" s="3">
        <v>0</v>
      </c>
    </row>
    <row r="373" spans="1:136" ht="12.75" customHeight="1">
      <c r="A373" s="2" t="s">
        <v>869</v>
      </c>
      <c r="B373" s="2" t="s">
        <v>870</v>
      </c>
      <c r="C373" s="2" t="s">
        <v>468</v>
      </c>
      <c r="D373" s="2" t="s">
        <v>143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  <c r="BW373" s="3">
        <v>0</v>
      </c>
      <c r="BX373" s="3">
        <v>0</v>
      </c>
      <c r="BY373" s="3">
        <v>0</v>
      </c>
      <c r="BZ373" s="3">
        <v>0</v>
      </c>
      <c r="CA373" s="3">
        <v>0</v>
      </c>
      <c r="CB373" s="3">
        <v>0</v>
      </c>
      <c r="CC373" s="3">
        <v>0</v>
      </c>
      <c r="CD373" s="3">
        <v>0</v>
      </c>
      <c r="CE373" s="3">
        <v>0</v>
      </c>
      <c r="CF373" s="3">
        <v>0</v>
      </c>
      <c r="CG373" s="3">
        <v>0</v>
      </c>
      <c r="CH373" s="3">
        <v>0</v>
      </c>
      <c r="CI373" s="3">
        <v>0</v>
      </c>
      <c r="CJ373" s="3">
        <v>0</v>
      </c>
      <c r="CK373" s="3">
        <v>0</v>
      </c>
      <c r="CL373" s="3">
        <v>0</v>
      </c>
      <c r="CM373" s="3">
        <v>0</v>
      </c>
      <c r="CN373" s="3">
        <v>0</v>
      </c>
      <c r="CO373" s="3">
        <v>0</v>
      </c>
      <c r="CP373" s="3">
        <v>0</v>
      </c>
      <c r="CQ373" s="3">
        <v>0</v>
      </c>
      <c r="CR373" s="3">
        <v>0</v>
      </c>
      <c r="CS373" s="3">
        <v>0</v>
      </c>
      <c r="CT373" s="3">
        <v>0</v>
      </c>
      <c r="CU373" s="3">
        <v>0</v>
      </c>
      <c r="CV373" s="3">
        <v>0</v>
      </c>
      <c r="CW373" s="3">
        <v>0</v>
      </c>
      <c r="CX373" s="3">
        <v>0</v>
      </c>
      <c r="CY373" s="3">
        <v>0</v>
      </c>
      <c r="CZ373" s="3">
        <v>0</v>
      </c>
      <c r="DA373" s="3"/>
      <c r="DB373" s="3">
        <v>0</v>
      </c>
      <c r="DC373" s="3">
        <v>0</v>
      </c>
      <c r="DD373" s="3">
        <v>0</v>
      </c>
      <c r="DE373" s="3">
        <v>0</v>
      </c>
      <c r="DF373" s="3">
        <v>0</v>
      </c>
      <c r="DG373" s="3">
        <v>0</v>
      </c>
      <c r="DH373" s="3">
        <v>0</v>
      </c>
      <c r="DI373" s="3">
        <v>0</v>
      </c>
      <c r="DJ373" s="3">
        <v>0</v>
      </c>
      <c r="DK373" s="3">
        <v>0</v>
      </c>
      <c r="DL373" s="3">
        <v>0</v>
      </c>
      <c r="DM373" s="3">
        <v>0</v>
      </c>
      <c r="DN373" s="3">
        <v>0</v>
      </c>
      <c r="DO373" s="3">
        <v>0</v>
      </c>
      <c r="DP373" s="3">
        <v>0</v>
      </c>
      <c r="DQ373" s="3">
        <v>0</v>
      </c>
      <c r="DR373" s="3">
        <v>0</v>
      </c>
      <c r="DS373" s="3">
        <v>0</v>
      </c>
      <c r="DT373" s="3">
        <v>0</v>
      </c>
      <c r="DU373" s="3">
        <v>0</v>
      </c>
      <c r="DV373" s="3">
        <v>0</v>
      </c>
      <c r="DW373" s="3">
        <v>0</v>
      </c>
      <c r="DX373" s="3">
        <v>0</v>
      </c>
      <c r="DY373" s="3">
        <v>0</v>
      </c>
      <c r="DZ373" s="3">
        <v>0</v>
      </c>
      <c r="EA373" s="3">
        <v>0</v>
      </c>
      <c r="EB373" s="3">
        <v>0</v>
      </c>
      <c r="EC373" s="3">
        <v>0</v>
      </c>
      <c r="ED373" s="3">
        <v>0</v>
      </c>
      <c r="EE373" s="3">
        <v>0</v>
      </c>
      <c r="EF373" s="3">
        <v>0</v>
      </c>
    </row>
    <row r="374" spans="1:136" ht="12.75" customHeight="1">
      <c r="A374" s="2" t="s">
        <v>871</v>
      </c>
      <c r="B374" s="2" t="s">
        <v>872</v>
      </c>
      <c r="C374" s="2" t="s">
        <v>468</v>
      </c>
      <c r="D374" s="2" t="s">
        <v>143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E374" s="3">
        <v>0</v>
      </c>
      <c r="CF374" s="3">
        <v>0</v>
      </c>
      <c r="CG374" s="3">
        <v>0</v>
      </c>
      <c r="CH374" s="3">
        <v>0</v>
      </c>
      <c r="CI374" s="3">
        <v>0</v>
      </c>
      <c r="CJ374" s="3">
        <v>0</v>
      </c>
      <c r="CK374" s="3">
        <v>0</v>
      </c>
      <c r="CL374" s="3">
        <v>0</v>
      </c>
      <c r="CM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CZ374" s="3">
        <v>0</v>
      </c>
      <c r="DA374" s="3"/>
      <c r="DB374" s="3">
        <v>0</v>
      </c>
      <c r="DC374" s="3">
        <v>0</v>
      </c>
      <c r="DD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L374" s="3">
        <v>0</v>
      </c>
      <c r="DM374" s="3">
        <v>0</v>
      </c>
      <c r="DN374" s="3">
        <v>0</v>
      </c>
      <c r="DO374" s="3">
        <v>0</v>
      </c>
      <c r="DP374" s="3">
        <v>0</v>
      </c>
      <c r="DQ374" s="3">
        <v>0</v>
      </c>
      <c r="DR374" s="3">
        <v>0</v>
      </c>
      <c r="DS374" s="3">
        <v>0</v>
      </c>
      <c r="DT374" s="3">
        <v>0</v>
      </c>
      <c r="DU374" s="3">
        <v>0</v>
      </c>
      <c r="DV374" s="3">
        <v>0</v>
      </c>
      <c r="DW374" s="3">
        <v>0</v>
      </c>
      <c r="DX374" s="3">
        <v>0</v>
      </c>
      <c r="DY374" s="3">
        <v>0</v>
      </c>
      <c r="DZ374" s="3">
        <v>0</v>
      </c>
      <c r="EA374" s="3">
        <v>0</v>
      </c>
      <c r="EB374" s="3">
        <v>0</v>
      </c>
      <c r="EC374" s="3">
        <v>0</v>
      </c>
      <c r="ED374" s="3">
        <v>0</v>
      </c>
      <c r="EE374" s="3">
        <v>0</v>
      </c>
      <c r="EF374" s="3">
        <v>0</v>
      </c>
    </row>
    <row r="375" spans="1:136" ht="12.75" customHeight="1">
      <c r="A375" s="2" t="s">
        <v>873</v>
      </c>
      <c r="B375" s="2" t="s">
        <v>874</v>
      </c>
      <c r="C375" s="2" t="s">
        <v>468</v>
      </c>
      <c r="D375" s="2" t="s">
        <v>143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>
        <v>0</v>
      </c>
      <c r="CC375" s="3">
        <v>0</v>
      </c>
      <c r="CD375" s="3">
        <v>0</v>
      </c>
      <c r="CE375" s="3">
        <v>0</v>
      </c>
      <c r="CF375" s="3">
        <v>0</v>
      </c>
      <c r="CG375" s="3">
        <v>0</v>
      </c>
      <c r="CH375" s="3">
        <v>0</v>
      </c>
      <c r="CI375" s="3">
        <v>0</v>
      </c>
      <c r="CJ375" s="3">
        <v>0</v>
      </c>
      <c r="CK375" s="3">
        <v>0</v>
      </c>
      <c r="CL375" s="3">
        <v>0</v>
      </c>
      <c r="CM375" s="3">
        <v>0</v>
      </c>
      <c r="CN375" s="3">
        <v>0</v>
      </c>
      <c r="CO375" s="3">
        <v>0</v>
      </c>
      <c r="CP375" s="3">
        <v>0</v>
      </c>
      <c r="CQ375" s="3">
        <v>0</v>
      </c>
      <c r="CR375" s="3">
        <v>0</v>
      </c>
      <c r="CS375" s="3">
        <v>0</v>
      </c>
      <c r="CT375" s="3">
        <v>0</v>
      </c>
      <c r="CU375" s="3">
        <v>0</v>
      </c>
      <c r="CV375" s="3">
        <v>0</v>
      </c>
      <c r="CW375" s="3">
        <v>0</v>
      </c>
      <c r="CX375" s="3">
        <v>0</v>
      </c>
      <c r="CY375" s="3">
        <v>0</v>
      </c>
      <c r="CZ375" s="3">
        <v>0</v>
      </c>
      <c r="DA375" s="3"/>
      <c r="DB375" s="3">
        <v>0</v>
      </c>
      <c r="DC375" s="3">
        <v>0</v>
      </c>
      <c r="DD375" s="3">
        <v>0</v>
      </c>
      <c r="DE375" s="3">
        <v>0</v>
      </c>
      <c r="DF375" s="3">
        <v>0</v>
      </c>
      <c r="DG375" s="3">
        <v>0</v>
      </c>
      <c r="DH375" s="3">
        <v>0</v>
      </c>
      <c r="DI375" s="3">
        <v>0</v>
      </c>
      <c r="DJ375" s="3">
        <v>0</v>
      </c>
      <c r="DK375" s="3">
        <v>0</v>
      </c>
      <c r="DL375" s="3">
        <v>0</v>
      </c>
      <c r="DM375" s="3">
        <v>0</v>
      </c>
      <c r="DN375" s="3">
        <v>0</v>
      </c>
      <c r="DO375" s="3">
        <v>0</v>
      </c>
      <c r="DP375" s="3">
        <v>0</v>
      </c>
      <c r="DQ375" s="3">
        <v>0</v>
      </c>
      <c r="DR375" s="3">
        <v>0</v>
      </c>
      <c r="DS375" s="3">
        <v>0</v>
      </c>
      <c r="DT375" s="3">
        <v>0</v>
      </c>
      <c r="DU375" s="3">
        <v>0</v>
      </c>
      <c r="DV375" s="3">
        <v>0</v>
      </c>
      <c r="DW375" s="3">
        <v>0</v>
      </c>
      <c r="DX375" s="3">
        <v>0</v>
      </c>
      <c r="DY375" s="3">
        <v>0</v>
      </c>
      <c r="DZ375" s="3">
        <v>0</v>
      </c>
      <c r="EA375" s="3">
        <v>0</v>
      </c>
      <c r="EB375" s="3">
        <v>0</v>
      </c>
      <c r="EC375" s="3">
        <v>0</v>
      </c>
      <c r="ED375" s="3">
        <v>0</v>
      </c>
      <c r="EE375" s="3">
        <v>0</v>
      </c>
      <c r="EF375" s="3">
        <v>0</v>
      </c>
    </row>
    <row r="376" spans="1:136" ht="12.75" customHeight="1">
      <c r="A376" s="2" t="s">
        <v>875</v>
      </c>
      <c r="B376" s="2" t="s">
        <v>876</v>
      </c>
      <c r="C376" s="2" t="s">
        <v>468</v>
      </c>
      <c r="D376" s="2" t="s">
        <v>143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E376" s="3">
        <v>0</v>
      </c>
      <c r="CF376" s="3">
        <v>0</v>
      </c>
      <c r="CG376" s="3">
        <v>0</v>
      </c>
      <c r="CH376" s="3">
        <v>0</v>
      </c>
      <c r="CI376" s="3">
        <v>0</v>
      </c>
      <c r="CJ376" s="3">
        <v>0</v>
      </c>
      <c r="CK376" s="3">
        <v>0</v>
      </c>
      <c r="CL376" s="3">
        <v>0</v>
      </c>
      <c r="CM376" s="3">
        <v>0</v>
      </c>
      <c r="CN376" s="3">
        <v>0</v>
      </c>
      <c r="CO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CZ376" s="3">
        <v>0</v>
      </c>
      <c r="DA376" s="3"/>
      <c r="DB376" s="3">
        <v>0</v>
      </c>
      <c r="DC376" s="3">
        <v>0</v>
      </c>
      <c r="DD376" s="3">
        <v>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L376" s="3">
        <v>0</v>
      </c>
      <c r="DM376" s="3">
        <v>0</v>
      </c>
      <c r="DN376" s="3">
        <v>0</v>
      </c>
      <c r="DO376" s="3">
        <v>0</v>
      </c>
      <c r="DP376" s="3">
        <v>0</v>
      </c>
      <c r="DQ376" s="3">
        <v>0</v>
      </c>
      <c r="DR376" s="3">
        <v>0</v>
      </c>
      <c r="DS376" s="3">
        <v>0</v>
      </c>
      <c r="DT376" s="3">
        <v>0</v>
      </c>
      <c r="DU376" s="3">
        <v>0</v>
      </c>
      <c r="DV376" s="3">
        <v>0</v>
      </c>
      <c r="DW376" s="3">
        <v>0</v>
      </c>
      <c r="DX376" s="3">
        <v>0</v>
      </c>
      <c r="DY376" s="3">
        <v>0</v>
      </c>
      <c r="DZ376" s="3">
        <v>0</v>
      </c>
      <c r="EA376" s="3">
        <v>0</v>
      </c>
      <c r="EB376" s="3">
        <v>0</v>
      </c>
      <c r="EC376" s="3">
        <v>0</v>
      </c>
      <c r="ED376" s="3">
        <v>0</v>
      </c>
      <c r="EE376" s="3">
        <v>0</v>
      </c>
      <c r="EF376" s="3">
        <v>0</v>
      </c>
    </row>
    <row r="377" spans="1:136" ht="12.75" customHeight="1">
      <c r="A377" s="2" t="s">
        <v>877</v>
      </c>
      <c r="B377" s="2" t="s">
        <v>878</v>
      </c>
      <c r="C377" s="2" t="s">
        <v>468</v>
      </c>
      <c r="D377" s="2" t="s">
        <v>138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0</v>
      </c>
      <c r="CA377" s="3">
        <v>0</v>
      </c>
      <c r="CB377" s="3">
        <v>0</v>
      </c>
      <c r="CC377" s="3">
        <v>0</v>
      </c>
      <c r="CD377" s="3">
        <v>0</v>
      </c>
      <c r="CE377" s="3">
        <v>0</v>
      </c>
      <c r="CF377" s="3">
        <v>0</v>
      </c>
      <c r="CG377" s="3">
        <v>0</v>
      </c>
      <c r="CH377" s="3">
        <v>0</v>
      </c>
      <c r="CI377" s="3">
        <v>0</v>
      </c>
      <c r="CJ377" s="3">
        <v>0</v>
      </c>
      <c r="CK377" s="3">
        <v>0</v>
      </c>
      <c r="CL377" s="3">
        <v>0</v>
      </c>
      <c r="CM377" s="3">
        <v>0</v>
      </c>
      <c r="CN377" s="3">
        <v>0</v>
      </c>
      <c r="CO377" s="3">
        <v>0</v>
      </c>
      <c r="CP377" s="3">
        <v>0</v>
      </c>
      <c r="CQ377" s="3">
        <v>0</v>
      </c>
      <c r="CR377" s="3">
        <v>0</v>
      </c>
      <c r="CS377" s="3">
        <v>0</v>
      </c>
      <c r="CT377" s="3">
        <v>0</v>
      </c>
      <c r="CU377" s="3">
        <v>0</v>
      </c>
      <c r="CV377" s="3">
        <v>0</v>
      </c>
      <c r="CW377" s="3">
        <v>0</v>
      </c>
      <c r="CX377" s="3">
        <v>0</v>
      </c>
      <c r="CY377" s="3">
        <v>0</v>
      </c>
      <c r="CZ377" s="3">
        <v>0</v>
      </c>
      <c r="DA377" s="3"/>
      <c r="DB377" s="3">
        <v>0</v>
      </c>
      <c r="DC377" s="3">
        <v>0</v>
      </c>
      <c r="DD377" s="3">
        <v>0</v>
      </c>
      <c r="DE377" s="3">
        <v>0</v>
      </c>
      <c r="DF377" s="3">
        <v>0</v>
      </c>
      <c r="DG377" s="3">
        <v>0</v>
      </c>
      <c r="DH377" s="3">
        <v>0</v>
      </c>
      <c r="DI377" s="3">
        <v>0</v>
      </c>
      <c r="DJ377" s="3">
        <v>0</v>
      </c>
      <c r="DK377" s="3">
        <v>0</v>
      </c>
      <c r="DL377" s="3">
        <v>0</v>
      </c>
      <c r="DM377" s="3">
        <v>0</v>
      </c>
      <c r="DN377" s="3">
        <v>0</v>
      </c>
      <c r="DO377" s="3">
        <v>0</v>
      </c>
      <c r="DP377" s="3">
        <v>0</v>
      </c>
      <c r="DQ377" s="3">
        <v>0</v>
      </c>
      <c r="DR377" s="3">
        <v>0</v>
      </c>
      <c r="DS377" s="3">
        <v>0</v>
      </c>
      <c r="DT377" s="3">
        <v>0</v>
      </c>
      <c r="DU377" s="3">
        <v>0</v>
      </c>
      <c r="DV377" s="3">
        <v>0</v>
      </c>
      <c r="DW377" s="3">
        <v>0</v>
      </c>
      <c r="DX377" s="3">
        <v>0</v>
      </c>
      <c r="DY377" s="3">
        <v>0</v>
      </c>
      <c r="DZ377" s="3">
        <v>0</v>
      </c>
      <c r="EA377" s="3">
        <v>0</v>
      </c>
      <c r="EB377" s="3">
        <v>0</v>
      </c>
      <c r="EC377" s="3">
        <v>0</v>
      </c>
      <c r="ED377" s="3">
        <v>0</v>
      </c>
      <c r="EE377" s="3">
        <v>0</v>
      </c>
      <c r="EF377" s="3">
        <v>0</v>
      </c>
    </row>
    <row r="378" spans="1:136" ht="12.75" customHeight="1">
      <c r="A378" s="2" t="s">
        <v>879</v>
      </c>
      <c r="B378" s="2" t="s">
        <v>880</v>
      </c>
      <c r="C378" s="2" t="s">
        <v>468</v>
      </c>
      <c r="D378" s="2" t="s">
        <v>143</v>
      </c>
      <c r="E378" s="3">
        <v>172000000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172000000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0</v>
      </c>
      <c r="CB378" s="3">
        <v>0</v>
      </c>
      <c r="CC378" s="3">
        <v>0</v>
      </c>
      <c r="CD378" s="3">
        <v>0</v>
      </c>
      <c r="CE378" s="3">
        <v>0</v>
      </c>
      <c r="CF378" s="3">
        <v>0</v>
      </c>
      <c r="CG378" s="3">
        <v>0</v>
      </c>
      <c r="CH378" s="3">
        <v>0</v>
      </c>
      <c r="CI378" s="3">
        <v>0</v>
      </c>
      <c r="CJ378" s="3">
        <v>0</v>
      </c>
      <c r="CK378" s="3">
        <v>0</v>
      </c>
      <c r="CL378" s="3">
        <v>0</v>
      </c>
      <c r="CM378" s="3">
        <v>0</v>
      </c>
      <c r="CN378" s="3">
        <v>0</v>
      </c>
      <c r="CO378" s="3">
        <v>0</v>
      </c>
      <c r="CP378" s="3">
        <v>0</v>
      </c>
      <c r="CQ378" s="3">
        <v>0</v>
      </c>
      <c r="CR378" s="3">
        <v>0</v>
      </c>
      <c r="CS378" s="3">
        <v>0</v>
      </c>
      <c r="CT378" s="3">
        <v>0</v>
      </c>
      <c r="CU378" s="3">
        <v>0</v>
      </c>
      <c r="CV378" s="3">
        <v>0</v>
      </c>
      <c r="CW378" s="3">
        <v>0</v>
      </c>
      <c r="CX378" s="3">
        <v>0</v>
      </c>
      <c r="CY378" s="3">
        <v>0</v>
      </c>
      <c r="CZ378" s="3">
        <v>0</v>
      </c>
      <c r="DA378" s="3"/>
      <c r="DB378" s="3">
        <v>0</v>
      </c>
      <c r="DC378" s="3">
        <v>0</v>
      </c>
      <c r="DD378" s="3">
        <v>0</v>
      </c>
      <c r="DE378" s="3">
        <v>0</v>
      </c>
      <c r="DF378" s="3">
        <v>0</v>
      </c>
      <c r="DG378" s="3">
        <v>0</v>
      </c>
      <c r="DH378" s="3">
        <v>0</v>
      </c>
      <c r="DI378" s="3">
        <v>0</v>
      </c>
      <c r="DJ378" s="3">
        <v>0</v>
      </c>
      <c r="DK378" s="3">
        <v>0</v>
      </c>
      <c r="DL378" s="3">
        <v>0</v>
      </c>
      <c r="DM378" s="3">
        <v>0</v>
      </c>
      <c r="DN378" s="3">
        <v>0</v>
      </c>
      <c r="DO378" s="3">
        <v>0</v>
      </c>
      <c r="DP378" s="3">
        <v>0</v>
      </c>
      <c r="DQ378" s="3">
        <v>0</v>
      </c>
      <c r="DR378" s="3">
        <v>0</v>
      </c>
      <c r="DS378" s="3">
        <v>0</v>
      </c>
      <c r="DT378" s="3">
        <v>0</v>
      </c>
      <c r="DU378" s="3">
        <v>0</v>
      </c>
      <c r="DV378" s="3">
        <v>0</v>
      </c>
      <c r="DW378" s="3">
        <v>0</v>
      </c>
      <c r="DX378" s="3">
        <v>0</v>
      </c>
      <c r="DY378" s="3">
        <v>0</v>
      </c>
      <c r="DZ378" s="3">
        <v>0</v>
      </c>
      <c r="EA378" s="3">
        <v>0</v>
      </c>
      <c r="EB378" s="3">
        <v>0</v>
      </c>
      <c r="EC378" s="3">
        <v>0</v>
      </c>
      <c r="ED378" s="3">
        <v>0</v>
      </c>
      <c r="EE378" s="3">
        <v>0</v>
      </c>
      <c r="EF378" s="3">
        <v>0</v>
      </c>
    </row>
    <row r="379" spans="1:136" ht="12.75" customHeight="1">
      <c r="A379" s="2" t="s">
        <v>881</v>
      </c>
      <c r="B379" s="2" t="s">
        <v>882</v>
      </c>
      <c r="C379" s="2" t="s">
        <v>468</v>
      </c>
      <c r="D379" s="2" t="s">
        <v>143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 s="3">
        <v>0</v>
      </c>
      <c r="CB379" s="3">
        <v>0</v>
      </c>
      <c r="CC379" s="3">
        <v>0</v>
      </c>
      <c r="CD379" s="3">
        <v>0</v>
      </c>
      <c r="CE379" s="3">
        <v>0</v>
      </c>
      <c r="CF379" s="3">
        <v>0</v>
      </c>
      <c r="CG379" s="3">
        <v>0</v>
      </c>
      <c r="CH379" s="3">
        <v>0</v>
      </c>
      <c r="CI379" s="3">
        <v>0</v>
      </c>
      <c r="CJ379" s="3">
        <v>0</v>
      </c>
      <c r="CK379" s="3">
        <v>0</v>
      </c>
      <c r="CL379" s="3">
        <v>0</v>
      </c>
      <c r="CM379" s="3">
        <v>0</v>
      </c>
      <c r="CN379" s="3">
        <v>0</v>
      </c>
      <c r="CO379" s="3">
        <v>0</v>
      </c>
      <c r="CP379" s="3">
        <v>0</v>
      </c>
      <c r="CQ379" s="3">
        <v>0</v>
      </c>
      <c r="CR379" s="3">
        <v>0</v>
      </c>
      <c r="CS379" s="3">
        <v>0</v>
      </c>
      <c r="CT379" s="3">
        <v>0</v>
      </c>
      <c r="CU379" s="3">
        <v>0</v>
      </c>
      <c r="CV379" s="3">
        <v>0</v>
      </c>
      <c r="CW379" s="3">
        <v>0</v>
      </c>
      <c r="CX379" s="3">
        <v>0</v>
      </c>
      <c r="CY379" s="3">
        <v>0</v>
      </c>
      <c r="CZ379" s="3">
        <v>0</v>
      </c>
      <c r="DA379" s="3"/>
      <c r="DB379" s="3">
        <v>0</v>
      </c>
      <c r="DC379" s="3">
        <v>0</v>
      </c>
      <c r="DD379" s="3">
        <v>0</v>
      </c>
      <c r="DE379" s="3">
        <v>0</v>
      </c>
      <c r="DF379" s="3">
        <v>0</v>
      </c>
      <c r="DG379" s="3">
        <v>0</v>
      </c>
      <c r="DH379" s="3">
        <v>0</v>
      </c>
      <c r="DI379" s="3">
        <v>0</v>
      </c>
      <c r="DJ379" s="3">
        <v>0</v>
      </c>
      <c r="DK379" s="3">
        <v>0</v>
      </c>
      <c r="DL379" s="3">
        <v>0</v>
      </c>
      <c r="DM379" s="3">
        <v>0</v>
      </c>
      <c r="DN379" s="3">
        <v>0</v>
      </c>
      <c r="DO379" s="3">
        <v>0</v>
      </c>
      <c r="DP379" s="3">
        <v>0</v>
      </c>
      <c r="DQ379" s="3">
        <v>0</v>
      </c>
      <c r="DR379" s="3">
        <v>0</v>
      </c>
      <c r="DS379" s="3">
        <v>0</v>
      </c>
      <c r="DT379" s="3">
        <v>0</v>
      </c>
      <c r="DU379" s="3">
        <v>0</v>
      </c>
      <c r="DV379" s="3">
        <v>0</v>
      </c>
      <c r="DW379" s="3">
        <v>0</v>
      </c>
      <c r="DX379" s="3">
        <v>0</v>
      </c>
      <c r="DY379" s="3">
        <v>0</v>
      </c>
      <c r="DZ379" s="3">
        <v>0</v>
      </c>
      <c r="EA379" s="3">
        <v>0</v>
      </c>
      <c r="EB379" s="3">
        <v>0</v>
      </c>
      <c r="EC379" s="3">
        <v>0</v>
      </c>
      <c r="ED379" s="3">
        <v>0</v>
      </c>
      <c r="EE379" s="3">
        <v>0</v>
      </c>
      <c r="EF379" s="3">
        <v>0</v>
      </c>
    </row>
    <row r="380" spans="1:136" ht="12.75" customHeight="1">
      <c r="A380" s="2" t="s">
        <v>883</v>
      </c>
      <c r="B380" s="2" t="s">
        <v>884</v>
      </c>
      <c r="C380" s="2" t="s">
        <v>468</v>
      </c>
      <c r="D380" s="2" t="s">
        <v>143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0</v>
      </c>
      <c r="CB380" s="3">
        <v>0</v>
      </c>
      <c r="CC380" s="3">
        <v>0</v>
      </c>
      <c r="CD380" s="3">
        <v>0</v>
      </c>
      <c r="CE380" s="3">
        <v>0</v>
      </c>
      <c r="CF380" s="3">
        <v>0</v>
      </c>
      <c r="CG380" s="3">
        <v>0</v>
      </c>
      <c r="CH380" s="3">
        <v>0</v>
      </c>
      <c r="CI380" s="3">
        <v>0</v>
      </c>
      <c r="CJ380" s="3">
        <v>0</v>
      </c>
      <c r="CK380" s="3">
        <v>0</v>
      </c>
      <c r="CL380" s="3">
        <v>0</v>
      </c>
      <c r="CM380" s="3">
        <v>0</v>
      </c>
      <c r="CN380" s="3">
        <v>0</v>
      </c>
      <c r="CO380" s="3">
        <v>0</v>
      </c>
      <c r="CP380" s="3">
        <v>0</v>
      </c>
      <c r="CQ380" s="3">
        <v>0</v>
      </c>
      <c r="CR380" s="3">
        <v>0</v>
      </c>
      <c r="CS380" s="3">
        <v>0</v>
      </c>
      <c r="CT380" s="3">
        <v>0</v>
      </c>
      <c r="CU380" s="3">
        <v>0</v>
      </c>
      <c r="CV380" s="3">
        <v>0</v>
      </c>
      <c r="CW380" s="3">
        <v>0</v>
      </c>
      <c r="CX380" s="3">
        <v>0</v>
      </c>
      <c r="CY380" s="3">
        <v>0</v>
      </c>
      <c r="CZ380" s="3">
        <v>0</v>
      </c>
      <c r="DA380" s="3"/>
      <c r="DB380" s="3">
        <v>0</v>
      </c>
      <c r="DC380" s="3">
        <v>0</v>
      </c>
      <c r="DD380" s="3">
        <v>0</v>
      </c>
      <c r="DE380" s="3">
        <v>0</v>
      </c>
      <c r="DF380" s="3">
        <v>0</v>
      </c>
      <c r="DG380" s="3">
        <v>0</v>
      </c>
      <c r="DH380" s="3">
        <v>0</v>
      </c>
      <c r="DI380" s="3">
        <v>0</v>
      </c>
      <c r="DJ380" s="3">
        <v>0</v>
      </c>
      <c r="DK380" s="3">
        <v>0</v>
      </c>
      <c r="DL380" s="3">
        <v>0</v>
      </c>
      <c r="DM380" s="3">
        <v>0</v>
      </c>
      <c r="DN380" s="3">
        <v>0</v>
      </c>
      <c r="DO380" s="3">
        <v>0</v>
      </c>
      <c r="DP380" s="3">
        <v>0</v>
      </c>
      <c r="DQ380" s="3">
        <v>0</v>
      </c>
      <c r="DR380" s="3">
        <v>0</v>
      </c>
      <c r="DS380" s="3">
        <v>0</v>
      </c>
      <c r="DT380" s="3">
        <v>0</v>
      </c>
      <c r="DU380" s="3">
        <v>0</v>
      </c>
      <c r="DV380" s="3">
        <v>0</v>
      </c>
      <c r="DW380" s="3">
        <v>0</v>
      </c>
      <c r="DX380" s="3">
        <v>0</v>
      </c>
      <c r="DY380" s="3">
        <v>0</v>
      </c>
      <c r="DZ380" s="3">
        <v>0</v>
      </c>
      <c r="EA380" s="3">
        <v>0</v>
      </c>
      <c r="EB380" s="3">
        <v>0</v>
      </c>
      <c r="EC380" s="3">
        <v>0</v>
      </c>
      <c r="ED380" s="3">
        <v>0</v>
      </c>
      <c r="EE380" s="3">
        <v>0</v>
      </c>
      <c r="EF380" s="3">
        <v>0</v>
      </c>
    </row>
    <row r="381" spans="1:136" ht="12.75" customHeight="1">
      <c r="A381" s="2" t="s">
        <v>885</v>
      </c>
      <c r="B381" s="2" t="s">
        <v>886</v>
      </c>
      <c r="C381" s="2" t="s">
        <v>468</v>
      </c>
      <c r="D381" s="2" t="s">
        <v>143</v>
      </c>
      <c r="E381" s="3">
        <v>27438797.539999999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-8921718.8000000007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3">
        <v>0</v>
      </c>
      <c r="BX381" s="3">
        <v>0</v>
      </c>
      <c r="BY381" s="3">
        <v>0</v>
      </c>
      <c r="BZ381" s="3">
        <v>0</v>
      </c>
      <c r="CA381" s="3">
        <v>0</v>
      </c>
      <c r="CB381" s="3">
        <v>0</v>
      </c>
      <c r="CC381" s="3">
        <v>0</v>
      </c>
      <c r="CD381" s="3">
        <v>0</v>
      </c>
      <c r="CE381" s="3">
        <v>0</v>
      </c>
      <c r="CF381" s="3">
        <v>0</v>
      </c>
      <c r="CG381" s="3">
        <v>0</v>
      </c>
      <c r="CH381" s="3">
        <v>0</v>
      </c>
      <c r="CI381" s="3">
        <v>0</v>
      </c>
      <c r="CJ381" s="3">
        <v>0</v>
      </c>
      <c r="CK381" s="3">
        <v>0</v>
      </c>
      <c r="CL381" s="3">
        <v>0</v>
      </c>
      <c r="CM381" s="3">
        <v>0</v>
      </c>
      <c r="CN381" s="3">
        <v>0</v>
      </c>
      <c r="CO381" s="3">
        <v>0</v>
      </c>
      <c r="CP381" s="3">
        <v>0</v>
      </c>
      <c r="CQ381" s="3">
        <v>0</v>
      </c>
      <c r="CR381" s="3">
        <v>0</v>
      </c>
      <c r="CS381" s="3">
        <v>0</v>
      </c>
      <c r="CT381" s="3">
        <v>0</v>
      </c>
      <c r="CU381" s="3">
        <v>0</v>
      </c>
      <c r="CV381" s="3">
        <v>0</v>
      </c>
      <c r="CW381" s="3">
        <v>0</v>
      </c>
      <c r="CX381" s="3">
        <v>0</v>
      </c>
      <c r="CY381" s="3">
        <v>0</v>
      </c>
      <c r="CZ381" s="3">
        <v>0</v>
      </c>
      <c r="DA381" s="3"/>
      <c r="DB381" s="3">
        <v>0</v>
      </c>
      <c r="DC381" s="3">
        <v>0</v>
      </c>
      <c r="DD381" s="3">
        <v>0</v>
      </c>
      <c r="DE381" s="3">
        <v>0</v>
      </c>
      <c r="DF381" s="3">
        <v>0</v>
      </c>
      <c r="DG381" s="3">
        <v>0</v>
      </c>
      <c r="DH381" s="3">
        <v>0</v>
      </c>
      <c r="DI381" s="3">
        <v>0</v>
      </c>
      <c r="DJ381" s="3">
        <v>0</v>
      </c>
      <c r="DK381" s="3">
        <v>0</v>
      </c>
      <c r="DL381" s="3">
        <v>0</v>
      </c>
      <c r="DM381" s="3">
        <v>0</v>
      </c>
      <c r="DN381" s="3">
        <v>0</v>
      </c>
      <c r="DO381" s="3">
        <v>0</v>
      </c>
      <c r="DP381" s="3">
        <v>0</v>
      </c>
      <c r="DQ381" s="3">
        <v>0</v>
      </c>
      <c r="DR381" s="3">
        <v>0</v>
      </c>
      <c r="DS381" s="3">
        <v>0</v>
      </c>
      <c r="DT381" s="3">
        <v>0</v>
      </c>
      <c r="DU381" s="3">
        <v>0</v>
      </c>
      <c r="DV381" s="3">
        <v>0</v>
      </c>
      <c r="DW381" s="3">
        <v>0</v>
      </c>
      <c r="DX381" s="3">
        <v>0</v>
      </c>
      <c r="DY381" s="3">
        <v>0</v>
      </c>
      <c r="DZ381" s="3">
        <v>0</v>
      </c>
      <c r="EA381" s="3">
        <v>0</v>
      </c>
      <c r="EB381" s="3">
        <v>0</v>
      </c>
      <c r="EC381" s="3">
        <v>0</v>
      </c>
      <c r="ED381" s="3">
        <v>0</v>
      </c>
      <c r="EE381" s="3">
        <v>0</v>
      </c>
      <c r="EF381" s="3">
        <v>0</v>
      </c>
    </row>
    <row r="382" spans="1:136" ht="12.75" customHeight="1">
      <c r="A382" s="2" t="s">
        <v>887</v>
      </c>
      <c r="B382" s="2" t="s">
        <v>888</v>
      </c>
      <c r="C382" s="2" t="s">
        <v>468</v>
      </c>
      <c r="D382" s="2" t="s">
        <v>143</v>
      </c>
      <c r="E382" s="3">
        <v>4923820.72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4923820.72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3">
        <v>0</v>
      </c>
      <c r="BX382" s="3">
        <v>0</v>
      </c>
      <c r="BY382" s="3">
        <v>0</v>
      </c>
      <c r="BZ382" s="3">
        <v>0</v>
      </c>
      <c r="CA382" s="3">
        <v>0</v>
      </c>
      <c r="CB382" s="3">
        <v>0</v>
      </c>
      <c r="CC382" s="3">
        <v>0</v>
      </c>
      <c r="CD382" s="3">
        <v>0</v>
      </c>
      <c r="CE382" s="3">
        <v>0</v>
      </c>
      <c r="CF382" s="3">
        <v>0</v>
      </c>
      <c r="CG382" s="3">
        <v>0</v>
      </c>
      <c r="CH382" s="3">
        <v>0</v>
      </c>
      <c r="CI382" s="3">
        <v>0</v>
      </c>
      <c r="CJ382" s="3">
        <v>0</v>
      </c>
      <c r="CK382" s="3">
        <v>0</v>
      </c>
      <c r="CL382" s="3">
        <v>0</v>
      </c>
      <c r="CM382" s="3">
        <v>0</v>
      </c>
      <c r="CN382" s="3">
        <v>0</v>
      </c>
      <c r="CO382" s="3">
        <v>0</v>
      </c>
      <c r="CP382" s="3">
        <v>0</v>
      </c>
      <c r="CQ382" s="3">
        <v>0</v>
      </c>
      <c r="CR382" s="3">
        <v>0</v>
      </c>
      <c r="CS382" s="3">
        <v>0</v>
      </c>
      <c r="CT382" s="3">
        <v>0</v>
      </c>
      <c r="CU382" s="3">
        <v>0</v>
      </c>
      <c r="CV382" s="3">
        <v>0</v>
      </c>
      <c r="CW382" s="3">
        <v>0</v>
      </c>
      <c r="CX382" s="3">
        <v>0</v>
      </c>
      <c r="CY382" s="3">
        <v>0</v>
      </c>
      <c r="CZ382" s="3">
        <v>0</v>
      </c>
      <c r="DA382" s="3"/>
      <c r="DB382" s="3">
        <v>0</v>
      </c>
      <c r="DC382" s="3">
        <v>0</v>
      </c>
      <c r="DD382" s="3">
        <v>0</v>
      </c>
      <c r="DE382" s="3">
        <v>0</v>
      </c>
      <c r="DF382" s="3">
        <v>0</v>
      </c>
      <c r="DG382" s="3">
        <v>0</v>
      </c>
      <c r="DH382" s="3">
        <v>0</v>
      </c>
      <c r="DI382" s="3">
        <v>0</v>
      </c>
      <c r="DJ382" s="3">
        <v>0</v>
      </c>
      <c r="DK382" s="3">
        <v>0</v>
      </c>
      <c r="DL382" s="3">
        <v>0</v>
      </c>
      <c r="DM382" s="3">
        <v>0</v>
      </c>
      <c r="DN382" s="3">
        <v>0</v>
      </c>
      <c r="DO382" s="3">
        <v>0</v>
      </c>
      <c r="DP382" s="3">
        <v>0</v>
      </c>
      <c r="DQ382" s="3">
        <v>0</v>
      </c>
      <c r="DR382" s="3">
        <v>0</v>
      </c>
      <c r="DS382" s="3">
        <v>0</v>
      </c>
      <c r="DT382" s="3">
        <v>0</v>
      </c>
      <c r="DU382" s="3">
        <v>0</v>
      </c>
      <c r="DV382" s="3">
        <v>0</v>
      </c>
      <c r="DW382" s="3">
        <v>0</v>
      </c>
      <c r="DX382" s="3">
        <v>0</v>
      </c>
      <c r="DY382" s="3">
        <v>0</v>
      </c>
      <c r="DZ382" s="3">
        <v>0</v>
      </c>
      <c r="EA382" s="3">
        <v>0</v>
      </c>
      <c r="EB382" s="3">
        <v>0</v>
      </c>
      <c r="EC382" s="3">
        <v>0</v>
      </c>
      <c r="ED382" s="3">
        <v>0</v>
      </c>
      <c r="EE382" s="3">
        <v>0</v>
      </c>
      <c r="EF382" s="3">
        <v>0</v>
      </c>
    </row>
    <row r="383" spans="1:136" ht="12.75" customHeight="1">
      <c r="A383" s="2" t="s">
        <v>889</v>
      </c>
      <c r="B383" s="2" t="s">
        <v>409</v>
      </c>
      <c r="C383" s="2" t="s">
        <v>468</v>
      </c>
      <c r="D383" s="2" t="s">
        <v>143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3">
        <v>0</v>
      </c>
      <c r="BX383" s="3">
        <v>0</v>
      </c>
      <c r="BY383" s="3">
        <v>0</v>
      </c>
      <c r="BZ383" s="3">
        <v>0</v>
      </c>
      <c r="CA383" s="3">
        <v>0</v>
      </c>
      <c r="CB383" s="3">
        <v>0</v>
      </c>
      <c r="CC383" s="3">
        <v>0</v>
      </c>
      <c r="CD383" s="3">
        <v>0</v>
      </c>
      <c r="CE383" s="3">
        <v>0</v>
      </c>
      <c r="CF383" s="3">
        <v>0</v>
      </c>
      <c r="CG383" s="3">
        <v>0</v>
      </c>
      <c r="CH383" s="3">
        <v>0</v>
      </c>
      <c r="CI383" s="3">
        <v>0</v>
      </c>
      <c r="CJ383" s="3">
        <v>0</v>
      </c>
      <c r="CK383" s="3">
        <v>0</v>
      </c>
      <c r="CL383" s="3">
        <v>0</v>
      </c>
      <c r="CM383" s="3">
        <v>0</v>
      </c>
      <c r="CN383" s="3">
        <v>0</v>
      </c>
      <c r="CO383" s="3">
        <v>0</v>
      </c>
      <c r="CP383" s="3">
        <v>0</v>
      </c>
      <c r="CQ383" s="3">
        <v>0</v>
      </c>
      <c r="CR383" s="3">
        <v>0</v>
      </c>
      <c r="CS383" s="3">
        <v>0</v>
      </c>
      <c r="CT383" s="3">
        <v>0</v>
      </c>
      <c r="CU383" s="3">
        <v>0</v>
      </c>
      <c r="CV383" s="3">
        <v>0</v>
      </c>
      <c r="CW383" s="3">
        <v>0</v>
      </c>
      <c r="CX383" s="3">
        <v>0</v>
      </c>
      <c r="CY383" s="3">
        <v>0</v>
      </c>
      <c r="CZ383" s="3">
        <v>0</v>
      </c>
      <c r="DA383" s="3"/>
      <c r="DB383" s="3">
        <v>0</v>
      </c>
      <c r="DC383" s="3">
        <v>0</v>
      </c>
      <c r="DD383" s="3">
        <v>0</v>
      </c>
      <c r="DE383" s="3">
        <v>0</v>
      </c>
      <c r="DF383" s="3">
        <v>0</v>
      </c>
      <c r="DG383" s="3">
        <v>0</v>
      </c>
      <c r="DH383" s="3">
        <v>0</v>
      </c>
      <c r="DI383" s="3">
        <v>0</v>
      </c>
      <c r="DJ383" s="3">
        <v>0</v>
      </c>
      <c r="DK383" s="3">
        <v>0</v>
      </c>
      <c r="DL383" s="3">
        <v>0</v>
      </c>
      <c r="DM383" s="3">
        <v>0</v>
      </c>
      <c r="DN383" s="3">
        <v>0</v>
      </c>
      <c r="DO383" s="3">
        <v>0</v>
      </c>
      <c r="DP383" s="3">
        <v>0</v>
      </c>
      <c r="DQ383" s="3">
        <v>0</v>
      </c>
      <c r="DR383" s="3">
        <v>0</v>
      </c>
      <c r="DS383" s="3">
        <v>0</v>
      </c>
      <c r="DT383" s="3">
        <v>0</v>
      </c>
      <c r="DU383" s="3">
        <v>0</v>
      </c>
      <c r="DV383" s="3">
        <v>0</v>
      </c>
      <c r="DW383" s="3">
        <v>0</v>
      </c>
      <c r="DX383" s="3">
        <v>0</v>
      </c>
      <c r="DY383" s="3">
        <v>0</v>
      </c>
      <c r="DZ383" s="3">
        <v>0</v>
      </c>
      <c r="EA383" s="3">
        <v>0</v>
      </c>
      <c r="EB383" s="3">
        <v>0</v>
      </c>
      <c r="EC383" s="3">
        <v>0</v>
      </c>
      <c r="ED383" s="3">
        <v>0</v>
      </c>
      <c r="EE383" s="3">
        <v>0</v>
      </c>
      <c r="EF383" s="3">
        <v>0</v>
      </c>
    </row>
    <row r="384" spans="1:136" ht="12.75" customHeight="1">
      <c r="A384" s="2" t="s">
        <v>890</v>
      </c>
      <c r="B384" s="2" t="s">
        <v>891</v>
      </c>
      <c r="C384" s="2" t="s">
        <v>468</v>
      </c>
      <c r="D384" s="2" t="s">
        <v>138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3">
        <v>0</v>
      </c>
      <c r="BX384" s="3">
        <v>0</v>
      </c>
      <c r="BY384" s="3">
        <v>0</v>
      </c>
      <c r="BZ384" s="3">
        <v>0</v>
      </c>
      <c r="CA384" s="3">
        <v>0</v>
      </c>
      <c r="CB384" s="3">
        <v>0</v>
      </c>
      <c r="CC384" s="3">
        <v>0</v>
      </c>
      <c r="CD384" s="3">
        <v>0</v>
      </c>
      <c r="CE384" s="3">
        <v>0</v>
      </c>
      <c r="CF384" s="3">
        <v>0</v>
      </c>
      <c r="CG384" s="3">
        <v>0</v>
      </c>
      <c r="CH384" s="3">
        <v>0</v>
      </c>
      <c r="CI384" s="3">
        <v>0</v>
      </c>
      <c r="CJ384" s="3">
        <v>0</v>
      </c>
      <c r="CK384" s="3">
        <v>0</v>
      </c>
      <c r="CL384" s="3">
        <v>0</v>
      </c>
      <c r="CM384" s="3">
        <v>0</v>
      </c>
      <c r="CN384" s="3">
        <v>0</v>
      </c>
      <c r="CO384" s="3">
        <v>0</v>
      </c>
      <c r="CP384" s="3">
        <v>0</v>
      </c>
      <c r="CQ384" s="3">
        <v>0</v>
      </c>
      <c r="CR384" s="3">
        <v>0</v>
      </c>
      <c r="CS384" s="3">
        <v>0</v>
      </c>
      <c r="CT384" s="3">
        <v>0</v>
      </c>
      <c r="CU384" s="3">
        <v>0</v>
      </c>
      <c r="CV384" s="3">
        <v>0</v>
      </c>
      <c r="CW384" s="3">
        <v>0</v>
      </c>
      <c r="CX384" s="3">
        <v>0</v>
      </c>
      <c r="CY384" s="3">
        <v>0</v>
      </c>
      <c r="CZ384" s="3">
        <v>0</v>
      </c>
      <c r="DA384" s="3"/>
      <c r="DB384" s="3">
        <v>0</v>
      </c>
      <c r="DC384" s="3">
        <v>0</v>
      </c>
      <c r="DD384" s="3">
        <v>0</v>
      </c>
      <c r="DE384" s="3">
        <v>0</v>
      </c>
      <c r="DF384" s="3">
        <v>0</v>
      </c>
      <c r="DG384" s="3">
        <v>0</v>
      </c>
      <c r="DH384" s="3">
        <v>0</v>
      </c>
      <c r="DI384" s="3">
        <v>0</v>
      </c>
      <c r="DJ384" s="3">
        <v>0</v>
      </c>
      <c r="DK384" s="3">
        <v>0</v>
      </c>
      <c r="DL384" s="3">
        <v>0</v>
      </c>
      <c r="DM384" s="3">
        <v>0</v>
      </c>
      <c r="DN384" s="3">
        <v>0</v>
      </c>
      <c r="DO384" s="3">
        <v>0</v>
      </c>
      <c r="DP384" s="3">
        <v>0</v>
      </c>
      <c r="DQ384" s="3">
        <v>0</v>
      </c>
      <c r="DR384" s="3">
        <v>0</v>
      </c>
      <c r="DS384" s="3">
        <v>0</v>
      </c>
      <c r="DT384" s="3">
        <v>0</v>
      </c>
      <c r="DU384" s="3">
        <v>0</v>
      </c>
      <c r="DV384" s="3">
        <v>0</v>
      </c>
      <c r="DW384" s="3">
        <v>0</v>
      </c>
      <c r="DX384" s="3">
        <v>0</v>
      </c>
      <c r="DY384" s="3">
        <v>0</v>
      </c>
      <c r="DZ384" s="3">
        <v>0</v>
      </c>
      <c r="EA384" s="3">
        <v>0</v>
      </c>
      <c r="EB384" s="3">
        <v>0</v>
      </c>
      <c r="EC384" s="3">
        <v>0</v>
      </c>
      <c r="ED384" s="3">
        <v>0</v>
      </c>
      <c r="EE384" s="3">
        <v>0</v>
      </c>
      <c r="EF384" s="3">
        <v>0</v>
      </c>
    </row>
    <row r="385" spans="1:136" ht="12.75" customHeight="1">
      <c r="A385" s="2" t="s">
        <v>892</v>
      </c>
      <c r="B385" s="2" t="s">
        <v>893</v>
      </c>
      <c r="C385" s="2" t="s">
        <v>468</v>
      </c>
      <c r="D385" s="2" t="s">
        <v>138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G385" s="3">
        <v>0</v>
      </c>
      <c r="CH385" s="3">
        <v>0</v>
      </c>
      <c r="CI385" s="3">
        <v>0</v>
      </c>
      <c r="CJ385" s="3">
        <v>0</v>
      </c>
      <c r="CK385" s="3">
        <v>0</v>
      </c>
      <c r="CL385" s="3">
        <v>0</v>
      </c>
      <c r="CM385" s="3">
        <v>0</v>
      </c>
      <c r="CN385" s="3">
        <v>0</v>
      </c>
      <c r="CO385" s="3">
        <v>0</v>
      </c>
      <c r="CP385" s="3">
        <v>0</v>
      </c>
      <c r="CQ385" s="3">
        <v>0</v>
      </c>
      <c r="CR385" s="3">
        <v>0</v>
      </c>
      <c r="CS385" s="3">
        <v>0</v>
      </c>
      <c r="CT385" s="3">
        <v>0</v>
      </c>
      <c r="CU385" s="3">
        <v>0</v>
      </c>
      <c r="CV385" s="3">
        <v>0</v>
      </c>
      <c r="CW385" s="3">
        <v>0</v>
      </c>
      <c r="CX385" s="3">
        <v>0</v>
      </c>
      <c r="CY385" s="3">
        <v>0</v>
      </c>
      <c r="CZ385" s="3">
        <v>0</v>
      </c>
      <c r="DA385" s="3"/>
      <c r="DB385" s="3">
        <v>0</v>
      </c>
      <c r="DC385" s="3">
        <v>0</v>
      </c>
      <c r="DD385" s="3">
        <v>0</v>
      </c>
      <c r="DE385" s="3">
        <v>0</v>
      </c>
      <c r="DF385" s="3">
        <v>0</v>
      </c>
      <c r="DG385" s="3">
        <v>0</v>
      </c>
      <c r="DH385" s="3">
        <v>0</v>
      </c>
      <c r="DI385" s="3">
        <v>0</v>
      </c>
      <c r="DJ385" s="3">
        <v>0</v>
      </c>
      <c r="DK385" s="3">
        <v>0</v>
      </c>
      <c r="DL385" s="3">
        <v>0</v>
      </c>
      <c r="DM385" s="3">
        <v>0</v>
      </c>
      <c r="DN385" s="3">
        <v>0</v>
      </c>
      <c r="DO385" s="3">
        <v>0</v>
      </c>
      <c r="DP385" s="3">
        <v>0</v>
      </c>
      <c r="DQ385" s="3">
        <v>0</v>
      </c>
      <c r="DR385" s="3">
        <v>0</v>
      </c>
      <c r="DS385" s="3">
        <v>0</v>
      </c>
      <c r="DT385" s="3">
        <v>0</v>
      </c>
      <c r="DU385" s="3">
        <v>0</v>
      </c>
      <c r="DV385" s="3">
        <v>0</v>
      </c>
      <c r="DW385" s="3">
        <v>0</v>
      </c>
      <c r="DX385" s="3">
        <v>0</v>
      </c>
      <c r="DY385" s="3">
        <v>0</v>
      </c>
      <c r="DZ385" s="3">
        <v>0</v>
      </c>
      <c r="EA385" s="3">
        <v>0</v>
      </c>
      <c r="EB385" s="3">
        <v>0</v>
      </c>
      <c r="EC385" s="3">
        <v>0</v>
      </c>
      <c r="ED385" s="3">
        <v>0</v>
      </c>
      <c r="EE385" s="3">
        <v>0</v>
      </c>
      <c r="EF385" s="3">
        <v>0</v>
      </c>
    </row>
    <row r="386" spans="1:136" ht="12.75" customHeight="1">
      <c r="A386" s="2" t="s">
        <v>894</v>
      </c>
      <c r="B386" s="2" t="s">
        <v>895</v>
      </c>
      <c r="C386" s="2" t="s">
        <v>468</v>
      </c>
      <c r="D386" s="2" t="s">
        <v>896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26453.32</v>
      </c>
      <c r="AI386" s="3">
        <v>555477.37</v>
      </c>
      <c r="AJ386" s="3">
        <v>205444.15</v>
      </c>
      <c r="AK386" s="3">
        <v>187380.9</v>
      </c>
      <c r="AL386" s="3">
        <v>52612.22</v>
      </c>
      <c r="AM386" s="3">
        <v>53916.07</v>
      </c>
      <c r="AN386" s="3">
        <v>149896.35</v>
      </c>
      <c r="AO386" s="3">
        <v>115359.67999999999</v>
      </c>
      <c r="AP386" s="3">
        <v>17873.86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3">
        <v>0</v>
      </c>
      <c r="BX386" s="3">
        <v>0</v>
      </c>
      <c r="BY386" s="3">
        <v>0</v>
      </c>
      <c r="BZ386" s="3">
        <v>0</v>
      </c>
      <c r="CA386" s="3">
        <v>0</v>
      </c>
      <c r="CB386" s="3">
        <v>0</v>
      </c>
      <c r="CC386" s="3">
        <v>0</v>
      </c>
      <c r="CD386" s="3">
        <v>0</v>
      </c>
      <c r="CE386" s="3">
        <v>0</v>
      </c>
      <c r="CF386" s="3">
        <v>0</v>
      </c>
      <c r="CG386" s="3">
        <v>0</v>
      </c>
      <c r="CH386" s="3">
        <v>0</v>
      </c>
      <c r="CI386" s="3">
        <v>0</v>
      </c>
      <c r="CJ386" s="3">
        <v>0</v>
      </c>
      <c r="CK386" s="3">
        <v>0</v>
      </c>
      <c r="CL386" s="3">
        <v>0</v>
      </c>
      <c r="CM386" s="3">
        <v>0</v>
      </c>
      <c r="CN386" s="3">
        <v>0</v>
      </c>
      <c r="CO386" s="3">
        <v>0</v>
      </c>
      <c r="CP386" s="3">
        <v>0</v>
      </c>
      <c r="CQ386" s="3">
        <v>0</v>
      </c>
      <c r="CR386" s="3">
        <v>0</v>
      </c>
      <c r="CS386" s="3">
        <v>0</v>
      </c>
      <c r="CT386" s="3">
        <v>0</v>
      </c>
      <c r="CU386" s="3">
        <v>0</v>
      </c>
      <c r="CV386" s="3">
        <v>0</v>
      </c>
      <c r="CW386" s="3">
        <v>0</v>
      </c>
      <c r="CX386" s="3">
        <v>0</v>
      </c>
      <c r="CY386" s="3">
        <v>0</v>
      </c>
      <c r="CZ386" s="3">
        <v>0</v>
      </c>
      <c r="DA386" s="3"/>
      <c r="DB386" s="3">
        <v>0</v>
      </c>
      <c r="DC386" s="3">
        <v>0</v>
      </c>
      <c r="DD386" s="3">
        <v>0</v>
      </c>
      <c r="DE386" s="3">
        <v>0</v>
      </c>
      <c r="DF386" s="3">
        <v>0</v>
      </c>
      <c r="DG386" s="3">
        <v>0</v>
      </c>
      <c r="DH386" s="3">
        <v>0</v>
      </c>
      <c r="DI386" s="3">
        <v>0</v>
      </c>
      <c r="DJ386" s="3">
        <v>0</v>
      </c>
      <c r="DK386" s="3">
        <v>0</v>
      </c>
      <c r="DL386" s="3">
        <v>0</v>
      </c>
      <c r="DM386" s="3">
        <v>0</v>
      </c>
      <c r="DN386" s="3">
        <v>0</v>
      </c>
      <c r="DO386" s="3">
        <v>0</v>
      </c>
      <c r="DP386" s="3">
        <v>0</v>
      </c>
      <c r="DQ386" s="3">
        <v>0</v>
      </c>
      <c r="DR386" s="3">
        <v>0</v>
      </c>
      <c r="DS386" s="3">
        <v>0</v>
      </c>
      <c r="DT386" s="3">
        <v>0</v>
      </c>
      <c r="DU386" s="3">
        <v>0</v>
      </c>
      <c r="DV386" s="3">
        <v>0</v>
      </c>
      <c r="DW386" s="3">
        <v>0</v>
      </c>
      <c r="DX386" s="3">
        <v>0</v>
      </c>
      <c r="DY386" s="3">
        <v>0</v>
      </c>
      <c r="DZ386" s="3">
        <v>0</v>
      </c>
      <c r="EA386" s="3">
        <v>0</v>
      </c>
      <c r="EB386" s="3">
        <v>0</v>
      </c>
      <c r="EC386" s="3">
        <v>0</v>
      </c>
      <c r="ED386" s="3">
        <v>0</v>
      </c>
      <c r="EE386" s="3">
        <v>0</v>
      </c>
      <c r="EF386" s="3">
        <v>0</v>
      </c>
    </row>
    <row r="387" spans="1:136" ht="12.75" customHeight="1">
      <c r="A387" s="2" t="s">
        <v>897</v>
      </c>
      <c r="B387" s="2" t="s">
        <v>898</v>
      </c>
      <c r="C387" s="2" t="s">
        <v>468</v>
      </c>
      <c r="D387" s="2" t="s">
        <v>896</v>
      </c>
      <c r="E387" s="3">
        <v>0</v>
      </c>
      <c r="F387" s="3">
        <v>18522377.010000002</v>
      </c>
      <c r="G387" s="3">
        <v>17619144.960000001</v>
      </c>
      <c r="H387" s="3">
        <v>16973018.93</v>
      </c>
      <c r="I387" s="3">
        <v>9031113.1199999992</v>
      </c>
      <c r="J387" s="3">
        <v>3133110.32</v>
      </c>
      <c r="K387" s="3">
        <v>-254862.91</v>
      </c>
      <c r="L387" s="3">
        <v>1613292.73</v>
      </c>
      <c r="M387" s="3">
        <v>2279334.04</v>
      </c>
      <c r="N387" s="3">
        <v>257074.38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6804646.4400000004</v>
      </c>
      <c r="AH387" s="3">
        <v>7586876.5599999996</v>
      </c>
      <c r="AI387" s="3">
        <v>5605414.9199999999</v>
      </c>
      <c r="AJ387" s="3">
        <v>2873626.36</v>
      </c>
      <c r="AK387" s="3">
        <v>1289117.3600000001</v>
      </c>
      <c r="AL387" s="3">
        <v>800730.63</v>
      </c>
      <c r="AM387" s="3">
        <v>693297.26</v>
      </c>
      <c r="AN387" s="3">
        <v>696010.7</v>
      </c>
      <c r="AO387" s="3">
        <v>1217883.33</v>
      </c>
      <c r="AP387" s="3">
        <v>2616339.3199999998</v>
      </c>
      <c r="AQ387" s="3">
        <v>9378753.0099999998</v>
      </c>
      <c r="AR387" s="3">
        <v>12977865.859999999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3">
        <v>0</v>
      </c>
      <c r="BX387" s="3">
        <v>0</v>
      </c>
      <c r="BY387" s="3">
        <v>0</v>
      </c>
      <c r="BZ387" s="3">
        <v>0</v>
      </c>
      <c r="CA387" s="3">
        <v>0</v>
      </c>
      <c r="CB387" s="3">
        <v>0</v>
      </c>
      <c r="CC387" s="3">
        <v>0</v>
      </c>
      <c r="CD387" s="3">
        <v>0</v>
      </c>
      <c r="CE387" s="3">
        <v>0</v>
      </c>
      <c r="CF387" s="3">
        <v>0</v>
      </c>
      <c r="CG387" s="3">
        <v>0</v>
      </c>
      <c r="CH387" s="3">
        <v>0</v>
      </c>
      <c r="CI387" s="3">
        <v>0</v>
      </c>
      <c r="CJ387" s="3">
        <v>0</v>
      </c>
      <c r="CK387" s="3">
        <v>0</v>
      </c>
      <c r="CL387" s="3">
        <v>0</v>
      </c>
      <c r="CM387" s="3">
        <v>0</v>
      </c>
      <c r="CN387" s="3">
        <v>0</v>
      </c>
      <c r="CO387" s="3">
        <v>0</v>
      </c>
      <c r="CP387" s="3">
        <v>0</v>
      </c>
      <c r="CQ387" s="3">
        <v>0</v>
      </c>
      <c r="CR387" s="3">
        <v>0</v>
      </c>
      <c r="CS387" s="3">
        <v>0</v>
      </c>
      <c r="CT387" s="3">
        <v>0</v>
      </c>
      <c r="CU387" s="3">
        <v>0</v>
      </c>
      <c r="CV387" s="3">
        <v>0</v>
      </c>
      <c r="CW387" s="3">
        <v>0</v>
      </c>
      <c r="CX387" s="3">
        <v>0</v>
      </c>
      <c r="CY387" s="3">
        <v>0</v>
      </c>
      <c r="CZ387" s="3">
        <v>0</v>
      </c>
      <c r="DA387" s="3"/>
      <c r="DB387" s="3">
        <v>0</v>
      </c>
      <c r="DC387" s="3">
        <v>0</v>
      </c>
      <c r="DD387" s="3">
        <v>0</v>
      </c>
      <c r="DE387" s="3">
        <v>0</v>
      </c>
      <c r="DF387" s="3">
        <v>0</v>
      </c>
      <c r="DG387" s="3">
        <v>0</v>
      </c>
      <c r="DH387" s="3">
        <v>0</v>
      </c>
      <c r="DI387" s="3">
        <v>0</v>
      </c>
      <c r="DJ387" s="3">
        <v>0</v>
      </c>
      <c r="DK387" s="3">
        <v>0</v>
      </c>
      <c r="DL387" s="3">
        <v>0</v>
      </c>
      <c r="DM387" s="3">
        <v>0</v>
      </c>
      <c r="DN387" s="3">
        <v>0</v>
      </c>
      <c r="DO387" s="3">
        <v>0</v>
      </c>
      <c r="DP387" s="3">
        <v>0</v>
      </c>
      <c r="DQ387" s="3">
        <v>0</v>
      </c>
      <c r="DR387" s="3">
        <v>0</v>
      </c>
      <c r="DS387" s="3">
        <v>0</v>
      </c>
      <c r="DT387" s="3">
        <v>0</v>
      </c>
      <c r="DU387" s="3">
        <v>0</v>
      </c>
      <c r="DV387" s="3">
        <v>0</v>
      </c>
      <c r="DW387" s="3">
        <v>0</v>
      </c>
      <c r="DX387" s="3">
        <v>0</v>
      </c>
      <c r="DY387" s="3">
        <v>0</v>
      </c>
      <c r="DZ387" s="3">
        <v>0</v>
      </c>
      <c r="EA387" s="3">
        <v>0</v>
      </c>
      <c r="EB387" s="3">
        <v>0</v>
      </c>
      <c r="EC387" s="3">
        <v>0</v>
      </c>
      <c r="ED387" s="3">
        <v>0</v>
      </c>
      <c r="EE387" s="3">
        <v>0</v>
      </c>
      <c r="EF387" s="3">
        <v>0</v>
      </c>
    </row>
    <row r="388" spans="1:136" ht="12.75" customHeight="1">
      <c r="A388" s="2" t="s">
        <v>899</v>
      </c>
      <c r="B388" s="2" t="s">
        <v>900</v>
      </c>
      <c r="C388" s="2" t="s">
        <v>468</v>
      </c>
      <c r="D388" s="2" t="s">
        <v>896</v>
      </c>
      <c r="E388" s="3">
        <v>0</v>
      </c>
      <c r="F388" s="3">
        <v>1300069.79</v>
      </c>
      <c r="G388" s="3">
        <v>607027.07999999996</v>
      </c>
      <c r="H388" s="3">
        <v>616387.57999999996</v>
      </c>
      <c r="I388" s="3">
        <v>242090.32</v>
      </c>
      <c r="J388" s="3">
        <v>5967.17</v>
      </c>
      <c r="K388" s="3">
        <v>1185378.1399999999</v>
      </c>
      <c r="L388" s="3">
        <v>418835.07</v>
      </c>
      <c r="M388" s="3">
        <v>586598.16</v>
      </c>
      <c r="N388" s="3">
        <v>55555.74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4663927</v>
      </c>
      <c r="AH388" s="3">
        <v>3577464.57</v>
      </c>
      <c r="AI388" s="3">
        <v>2537977.87</v>
      </c>
      <c r="AJ388" s="3">
        <v>2846192.78</v>
      </c>
      <c r="AK388" s="3">
        <v>386391.39</v>
      </c>
      <c r="AL388" s="3">
        <v>300828.26</v>
      </c>
      <c r="AM388" s="3">
        <v>489683.21</v>
      </c>
      <c r="AN388" s="3">
        <v>593248.36</v>
      </c>
      <c r="AO388" s="3">
        <v>230782.07999999999</v>
      </c>
      <c r="AP388" s="3">
        <v>917287.75</v>
      </c>
      <c r="AQ388" s="3">
        <v>868142.45</v>
      </c>
      <c r="AR388" s="3">
        <v>1552839.35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3">
        <v>0</v>
      </c>
      <c r="BX388" s="3">
        <v>0</v>
      </c>
      <c r="BY388" s="3">
        <v>0</v>
      </c>
      <c r="BZ388" s="3">
        <v>0</v>
      </c>
      <c r="CA388" s="3">
        <v>0</v>
      </c>
      <c r="CB388" s="3">
        <v>0</v>
      </c>
      <c r="CC388" s="3">
        <v>0</v>
      </c>
      <c r="CD388" s="3">
        <v>0</v>
      </c>
      <c r="CE388" s="3">
        <v>0</v>
      </c>
      <c r="CF388" s="3">
        <v>0</v>
      </c>
      <c r="CG388" s="3">
        <v>0</v>
      </c>
      <c r="CH388" s="3">
        <v>0</v>
      </c>
      <c r="CI388" s="3">
        <v>0</v>
      </c>
      <c r="CJ388" s="3">
        <v>0</v>
      </c>
      <c r="CK388" s="3">
        <v>0</v>
      </c>
      <c r="CL388" s="3">
        <v>0</v>
      </c>
      <c r="CM388" s="3">
        <v>0</v>
      </c>
      <c r="CN388" s="3">
        <v>0</v>
      </c>
      <c r="CO388" s="3">
        <v>0</v>
      </c>
      <c r="CP388" s="3">
        <v>0</v>
      </c>
      <c r="CQ388" s="3">
        <v>0</v>
      </c>
      <c r="CR388" s="3">
        <v>0</v>
      </c>
      <c r="CS388" s="3">
        <v>0</v>
      </c>
      <c r="CT388" s="3">
        <v>0</v>
      </c>
      <c r="CU388" s="3">
        <v>0</v>
      </c>
      <c r="CV388" s="3">
        <v>0</v>
      </c>
      <c r="CW388" s="3">
        <v>0</v>
      </c>
      <c r="CX388" s="3">
        <v>0</v>
      </c>
      <c r="CY388" s="3">
        <v>0</v>
      </c>
      <c r="CZ388" s="3">
        <v>0</v>
      </c>
      <c r="DA388" s="3"/>
      <c r="DB388" s="3">
        <v>0</v>
      </c>
      <c r="DC388" s="3">
        <v>0</v>
      </c>
      <c r="DD388" s="3">
        <v>0</v>
      </c>
      <c r="DE388" s="3">
        <v>0</v>
      </c>
      <c r="DF388" s="3">
        <v>0</v>
      </c>
      <c r="DG388" s="3">
        <v>0</v>
      </c>
      <c r="DH388" s="3">
        <v>0</v>
      </c>
      <c r="DI388" s="3">
        <v>0</v>
      </c>
      <c r="DJ388" s="3">
        <v>0</v>
      </c>
      <c r="DK388" s="3">
        <v>0</v>
      </c>
      <c r="DL388" s="3">
        <v>0</v>
      </c>
      <c r="DM388" s="3">
        <v>0</v>
      </c>
      <c r="DN388" s="3">
        <v>0</v>
      </c>
      <c r="DO388" s="3">
        <v>0</v>
      </c>
      <c r="DP388" s="3">
        <v>0</v>
      </c>
      <c r="DQ388" s="3">
        <v>0</v>
      </c>
      <c r="DR388" s="3">
        <v>0</v>
      </c>
      <c r="DS388" s="3">
        <v>0</v>
      </c>
      <c r="DT388" s="3">
        <v>0</v>
      </c>
      <c r="DU388" s="3">
        <v>0</v>
      </c>
      <c r="DV388" s="3">
        <v>0</v>
      </c>
      <c r="DW388" s="3">
        <v>0</v>
      </c>
      <c r="DX388" s="3">
        <v>0</v>
      </c>
      <c r="DY388" s="3">
        <v>0</v>
      </c>
      <c r="DZ388" s="3">
        <v>0</v>
      </c>
      <c r="EA388" s="3">
        <v>0</v>
      </c>
      <c r="EB388" s="3">
        <v>0</v>
      </c>
      <c r="EC388" s="3">
        <v>0</v>
      </c>
      <c r="ED388" s="3">
        <v>0</v>
      </c>
      <c r="EE388" s="3">
        <v>0</v>
      </c>
      <c r="EF388" s="3">
        <v>0</v>
      </c>
    </row>
    <row r="389" spans="1:136" ht="12.75" customHeight="1">
      <c r="A389" s="2" t="s">
        <v>901</v>
      </c>
      <c r="B389" s="2" t="s">
        <v>902</v>
      </c>
      <c r="C389" s="2" t="s">
        <v>468</v>
      </c>
      <c r="D389" s="2" t="s">
        <v>896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3">
        <v>0</v>
      </c>
      <c r="BX389" s="3">
        <v>0</v>
      </c>
      <c r="BY389" s="3">
        <v>0</v>
      </c>
      <c r="BZ389" s="3">
        <v>0</v>
      </c>
      <c r="CA389" s="3">
        <v>0</v>
      </c>
      <c r="CB389" s="3">
        <v>0</v>
      </c>
      <c r="CC389" s="3">
        <v>0</v>
      </c>
      <c r="CD389" s="3">
        <v>0</v>
      </c>
      <c r="CE389" s="3">
        <v>0</v>
      </c>
      <c r="CF389" s="3">
        <v>0</v>
      </c>
      <c r="CG389" s="3">
        <v>0</v>
      </c>
      <c r="CH389" s="3">
        <v>0</v>
      </c>
      <c r="CI389" s="3">
        <v>0</v>
      </c>
      <c r="CJ389" s="3">
        <v>0</v>
      </c>
      <c r="CK389" s="3">
        <v>0</v>
      </c>
      <c r="CL389" s="3">
        <v>0</v>
      </c>
      <c r="CM389" s="3">
        <v>0</v>
      </c>
      <c r="CN389" s="3">
        <v>0</v>
      </c>
      <c r="CO389" s="3">
        <v>0</v>
      </c>
      <c r="CP389" s="3">
        <v>0</v>
      </c>
      <c r="CQ389" s="3">
        <v>0</v>
      </c>
      <c r="CR389" s="3">
        <v>0</v>
      </c>
      <c r="CS389" s="3">
        <v>0</v>
      </c>
      <c r="CT389" s="3">
        <v>0</v>
      </c>
      <c r="CU389" s="3">
        <v>0</v>
      </c>
      <c r="CV389" s="3">
        <v>0</v>
      </c>
      <c r="CW389" s="3">
        <v>0</v>
      </c>
      <c r="CX389" s="3">
        <v>0</v>
      </c>
      <c r="CY389" s="3">
        <v>0</v>
      </c>
      <c r="CZ389" s="3">
        <v>0</v>
      </c>
      <c r="DA389" s="3"/>
      <c r="DB389" s="3">
        <v>0</v>
      </c>
      <c r="DC389" s="3">
        <v>0</v>
      </c>
      <c r="DD389" s="3">
        <v>0</v>
      </c>
      <c r="DE389" s="3">
        <v>0</v>
      </c>
      <c r="DF389" s="3">
        <v>0</v>
      </c>
      <c r="DG389" s="3">
        <v>0</v>
      </c>
      <c r="DH389" s="3">
        <v>0</v>
      </c>
      <c r="DI389" s="3">
        <v>0</v>
      </c>
      <c r="DJ389" s="3">
        <v>0</v>
      </c>
      <c r="DK389" s="3">
        <v>0</v>
      </c>
      <c r="DL389" s="3">
        <v>0</v>
      </c>
      <c r="DM389" s="3">
        <v>0</v>
      </c>
      <c r="DN389" s="3">
        <v>0</v>
      </c>
      <c r="DO389" s="3">
        <v>0</v>
      </c>
      <c r="DP389" s="3">
        <v>0</v>
      </c>
      <c r="DQ389" s="3">
        <v>0</v>
      </c>
      <c r="DR389" s="3">
        <v>0</v>
      </c>
      <c r="DS389" s="3">
        <v>0</v>
      </c>
      <c r="DT389" s="3">
        <v>0</v>
      </c>
      <c r="DU389" s="3">
        <v>0</v>
      </c>
      <c r="DV389" s="3">
        <v>0</v>
      </c>
      <c r="DW389" s="3">
        <v>0</v>
      </c>
      <c r="DX389" s="3">
        <v>0</v>
      </c>
      <c r="DY389" s="3">
        <v>0</v>
      </c>
      <c r="DZ389" s="3">
        <v>0</v>
      </c>
      <c r="EA389" s="3">
        <v>0</v>
      </c>
      <c r="EB389" s="3">
        <v>0</v>
      </c>
      <c r="EC389" s="3">
        <v>0</v>
      </c>
      <c r="ED389" s="3">
        <v>0</v>
      </c>
      <c r="EE389" s="3">
        <v>0</v>
      </c>
      <c r="EF389" s="3">
        <v>0</v>
      </c>
    </row>
    <row r="390" spans="1:136" ht="12.75" customHeight="1">
      <c r="A390" s="2" t="s">
        <v>903</v>
      </c>
      <c r="B390" s="2" t="s">
        <v>904</v>
      </c>
      <c r="C390" s="2" t="s">
        <v>468</v>
      </c>
      <c r="D390" s="2" t="s">
        <v>896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359360.96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2478906.71</v>
      </c>
      <c r="AH390" s="3">
        <v>1496593.42</v>
      </c>
      <c r="AI390" s="3">
        <v>1052287.4099999999</v>
      </c>
      <c r="AJ390" s="3">
        <v>1199334.48</v>
      </c>
      <c r="AK390" s="3">
        <v>413354.63</v>
      </c>
      <c r="AL390" s="3">
        <v>281655.5</v>
      </c>
      <c r="AM390" s="3">
        <v>191139.01</v>
      </c>
      <c r="AN390" s="3">
        <v>237547.09</v>
      </c>
      <c r="AO390" s="3">
        <v>137535.23000000001</v>
      </c>
      <c r="AP390" s="3">
        <v>351733.28</v>
      </c>
      <c r="AQ390" s="3">
        <v>105080.37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3">
        <v>0</v>
      </c>
      <c r="BX390" s="3">
        <v>0</v>
      </c>
      <c r="BY390" s="3">
        <v>0</v>
      </c>
      <c r="BZ390" s="3">
        <v>0</v>
      </c>
      <c r="CA390" s="3">
        <v>0</v>
      </c>
      <c r="CB390" s="3">
        <v>0</v>
      </c>
      <c r="CC390" s="3">
        <v>0</v>
      </c>
      <c r="CD390" s="3">
        <v>0</v>
      </c>
      <c r="CE390" s="3">
        <v>0</v>
      </c>
      <c r="CF390" s="3">
        <v>0</v>
      </c>
      <c r="CG390" s="3">
        <v>0</v>
      </c>
      <c r="CH390" s="3">
        <v>0</v>
      </c>
      <c r="CI390" s="3">
        <v>0</v>
      </c>
      <c r="CJ390" s="3">
        <v>0</v>
      </c>
      <c r="CK390" s="3">
        <v>0</v>
      </c>
      <c r="CL390" s="3">
        <v>0</v>
      </c>
      <c r="CM390" s="3">
        <v>0</v>
      </c>
      <c r="CN390" s="3">
        <v>0</v>
      </c>
      <c r="CO390" s="3">
        <v>0</v>
      </c>
      <c r="CP390" s="3">
        <v>0</v>
      </c>
      <c r="CQ390" s="3">
        <v>0</v>
      </c>
      <c r="CR390" s="3">
        <v>0</v>
      </c>
      <c r="CS390" s="3">
        <v>0</v>
      </c>
      <c r="CT390" s="3">
        <v>0</v>
      </c>
      <c r="CU390" s="3">
        <v>0</v>
      </c>
      <c r="CV390" s="3">
        <v>0</v>
      </c>
      <c r="CW390" s="3">
        <v>0</v>
      </c>
      <c r="CX390" s="3">
        <v>0</v>
      </c>
      <c r="CY390" s="3">
        <v>0</v>
      </c>
      <c r="CZ390" s="3">
        <v>0</v>
      </c>
      <c r="DA390" s="3"/>
      <c r="DB390" s="3">
        <v>0</v>
      </c>
      <c r="DC390" s="3">
        <v>0</v>
      </c>
      <c r="DD390" s="3">
        <v>0</v>
      </c>
      <c r="DE390" s="3">
        <v>0</v>
      </c>
      <c r="DF390" s="3">
        <v>0</v>
      </c>
      <c r="DG390" s="3">
        <v>0</v>
      </c>
      <c r="DH390" s="3">
        <v>0</v>
      </c>
      <c r="DI390" s="3">
        <v>0</v>
      </c>
      <c r="DJ390" s="3">
        <v>0</v>
      </c>
      <c r="DK390" s="3">
        <v>0</v>
      </c>
      <c r="DL390" s="3">
        <v>0</v>
      </c>
      <c r="DM390" s="3">
        <v>0</v>
      </c>
      <c r="DN390" s="3">
        <v>0</v>
      </c>
      <c r="DO390" s="3">
        <v>0</v>
      </c>
      <c r="DP390" s="3">
        <v>0</v>
      </c>
      <c r="DQ390" s="3">
        <v>0</v>
      </c>
      <c r="DR390" s="3">
        <v>0</v>
      </c>
      <c r="DS390" s="3">
        <v>0</v>
      </c>
      <c r="DT390" s="3">
        <v>0</v>
      </c>
      <c r="DU390" s="3">
        <v>0</v>
      </c>
      <c r="DV390" s="3">
        <v>0</v>
      </c>
      <c r="DW390" s="3">
        <v>0</v>
      </c>
      <c r="DX390" s="3">
        <v>0</v>
      </c>
      <c r="DY390" s="3">
        <v>0</v>
      </c>
      <c r="DZ390" s="3">
        <v>0</v>
      </c>
      <c r="EA390" s="3">
        <v>0</v>
      </c>
      <c r="EB390" s="3">
        <v>0</v>
      </c>
      <c r="EC390" s="3">
        <v>0</v>
      </c>
      <c r="ED390" s="3">
        <v>0</v>
      </c>
      <c r="EE390" s="3">
        <v>0</v>
      </c>
      <c r="EF390" s="3">
        <v>0</v>
      </c>
    </row>
    <row r="391" spans="1:136" ht="12.75" customHeight="1">
      <c r="A391" s="2" t="s">
        <v>905</v>
      </c>
      <c r="B391" s="2" t="s">
        <v>906</v>
      </c>
      <c r="C391" s="2" t="s">
        <v>468</v>
      </c>
      <c r="D391" s="2" t="s">
        <v>896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0</v>
      </c>
      <c r="CM391" s="3">
        <v>0</v>
      </c>
      <c r="CN391" s="3">
        <v>0</v>
      </c>
      <c r="CO391" s="3">
        <v>0</v>
      </c>
      <c r="CP391" s="3">
        <v>0</v>
      </c>
      <c r="CQ391" s="3">
        <v>0</v>
      </c>
      <c r="CR391" s="3">
        <v>0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/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>
        <v>0</v>
      </c>
      <c r="DP391" s="3">
        <v>0</v>
      </c>
      <c r="DQ391" s="3">
        <v>0</v>
      </c>
      <c r="DR391" s="3">
        <v>0</v>
      </c>
      <c r="DS391" s="3">
        <v>0</v>
      </c>
      <c r="DT391" s="3">
        <v>0</v>
      </c>
      <c r="DU391" s="3">
        <v>0</v>
      </c>
      <c r="DV391" s="3">
        <v>0</v>
      </c>
      <c r="DW391" s="3">
        <v>0</v>
      </c>
      <c r="DX391" s="3">
        <v>0</v>
      </c>
      <c r="DY391" s="3">
        <v>0</v>
      </c>
      <c r="DZ391" s="3">
        <v>0</v>
      </c>
      <c r="EA391" s="3">
        <v>0</v>
      </c>
      <c r="EB391" s="3">
        <v>0</v>
      </c>
      <c r="EC391" s="3">
        <v>0</v>
      </c>
      <c r="ED391" s="3">
        <v>0</v>
      </c>
      <c r="EE391" s="3">
        <v>0</v>
      </c>
      <c r="EF391" s="3">
        <v>0</v>
      </c>
    </row>
    <row r="392" spans="1:136" ht="12.75" customHeight="1">
      <c r="A392" s="2" t="s">
        <v>907</v>
      </c>
      <c r="B392" s="2" t="s">
        <v>908</v>
      </c>
      <c r="C392" s="2" t="s">
        <v>468</v>
      </c>
      <c r="D392" s="2" t="s">
        <v>896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212003.28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364239.26</v>
      </c>
      <c r="AH392" s="3">
        <v>115240.3</v>
      </c>
      <c r="AI392" s="3">
        <v>77024.92</v>
      </c>
      <c r="AJ392" s="3">
        <v>8420.4599999999991</v>
      </c>
      <c r="AK392" s="3">
        <v>18577.05</v>
      </c>
      <c r="AL392" s="3">
        <v>1748.7</v>
      </c>
      <c r="AM392" s="3">
        <v>30957.95</v>
      </c>
      <c r="AN392" s="3">
        <v>27237.24</v>
      </c>
      <c r="AO392" s="3">
        <v>22899.49</v>
      </c>
      <c r="AP392" s="3">
        <v>33819.379999999997</v>
      </c>
      <c r="AQ392" s="3">
        <v>14796.74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 s="3">
        <v>0</v>
      </c>
      <c r="CB392" s="3">
        <v>0</v>
      </c>
      <c r="CC392" s="3">
        <v>0</v>
      </c>
      <c r="CD392" s="3">
        <v>0</v>
      </c>
      <c r="CE392" s="3">
        <v>0</v>
      </c>
      <c r="CF392" s="3">
        <v>0</v>
      </c>
      <c r="CG392" s="3">
        <v>0</v>
      </c>
      <c r="CH392" s="3">
        <v>0</v>
      </c>
      <c r="CI392" s="3">
        <v>0</v>
      </c>
      <c r="CJ392" s="3">
        <v>0</v>
      </c>
      <c r="CK392" s="3">
        <v>0</v>
      </c>
      <c r="CL392" s="3">
        <v>0</v>
      </c>
      <c r="CM392" s="3">
        <v>0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</v>
      </c>
      <c r="CU392" s="3">
        <v>0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/>
      <c r="DB392" s="3">
        <v>0</v>
      </c>
      <c r="DC392" s="3">
        <v>0</v>
      </c>
      <c r="DD392" s="3">
        <v>0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>
        <v>0</v>
      </c>
      <c r="DP392" s="3">
        <v>0</v>
      </c>
      <c r="DQ392" s="3">
        <v>0</v>
      </c>
      <c r="DR392" s="3">
        <v>0</v>
      </c>
      <c r="DS392" s="3">
        <v>0</v>
      </c>
      <c r="DT392" s="3">
        <v>0</v>
      </c>
      <c r="DU392" s="3">
        <v>0</v>
      </c>
      <c r="DV392" s="3">
        <v>0</v>
      </c>
      <c r="DW392" s="3">
        <v>0</v>
      </c>
      <c r="DX392" s="3">
        <v>0</v>
      </c>
      <c r="DY392" s="3">
        <v>0</v>
      </c>
      <c r="DZ392" s="3">
        <v>0</v>
      </c>
      <c r="EA392" s="3">
        <v>0</v>
      </c>
      <c r="EB392" s="3">
        <v>0</v>
      </c>
      <c r="EC392" s="3">
        <v>0</v>
      </c>
      <c r="ED392" s="3">
        <v>0</v>
      </c>
      <c r="EE392" s="3">
        <v>0</v>
      </c>
      <c r="EF392" s="3">
        <v>0</v>
      </c>
    </row>
    <row r="393" spans="1:136" ht="12.75" customHeight="1">
      <c r="A393" s="2" t="s">
        <v>909</v>
      </c>
      <c r="B393" s="2" t="s">
        <v>910</v>
      </c>
      <c r="C393" s="2" t="s">
        <v>468</v>
      </c>
      <c r="D393" s="2" t="s">
        <v>896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2186.91</v>
      </c>
      <c r="AH393" s="3">
        <v>19598.13</v>
      </c>
      <c r="AI393" s="3">
        <v>7654.21</v>
      </c>
      <c r="AJ393" s="3">
        <v>47719.18</v>
      </c>
      <c r="AK393" s="3">
        <v>101246.66</v>
      </c>
      <c r="AL393" s="3">
        <v>97266</v>
      </c>
      <c r="AM393" s="3">
        <v>155343.82</v>
      </c>
      <c r="AN393" s="3">
        <v>6873.3</v>
      </c>
      <c r="AO393" s="3">
        <v>6112.84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3">
        <v>0</v>
      </c>
      <c r="BX393" s="3">
        <v>0</v>
      </c>
      <c r="BY393" s="3">
        <v>0</v>
      </c>
      <c r="BZ393" s="3">
        <v>0</v>
      </c>
      <c r="CA393" s="3">
        <v>0</v>
      </c>
      <c r="CB393" s="3">
        <v>0</v>
      </c>
      <c r="CC393" s="3">
        <v>0</v>
      </c>
      <c r="CD393" s="3">
        <v>0</v>
      </c>
      <c r="CE393" s="3">
        <v>0</v>
      </c>
      <c r="CF393" s="3">
        <v>0</v>
      </c>
      <c r="CG393" s="3">
        <v>0</v>
      </c>
      <c r="CH393" s="3">
        <v>0</v>
      </c>
      <c r="CI393" s="3">
        <v>0</v>
      </c>
      <c r="CJ393" s="3">
        <v>0</v>
      </c>
      <c r="CK393" s="3">
        <v>0</v>
      </c>
      <c r="CL393" s="3">
        <v>0</v>
      </c>
      <c r="CM393" s="3">
        <v>0</v>
      </c>
      <c r="CN393" s="3">
        <v>0</v>
      </c>
      <c r="CO393" s="3">
        <v>0</v>
      </c>
      <c r="CP393" s="3">
        <v>0</v>
      </c>
      <c r="CQ393" s="3">
        <v>0</v>
      </c>
      <c r="CR393" s="3">
        <v>0</v>
      </c>
      <c r="CS393" s="3">
        <v>0</v>
      </c>
      <c r="CT393" s="3">
        <v>0</v>
      </c>
      <c r="CU393" s="3">
        <v>0</v>
      </c>
      <c r="CV393" s="3">
        <v>0</v>
      </c>
      <c r="CW393" s="3">
        <v>0</v>
      </c>
      <c r="CX393" s="3">
        <v>0</v>
      </c>
      <c r="CY393" s="3">
        <v>0</v>
      </c>
      <c r="CZ393" s="3">
        <v>0</v>
      </c>
      <c r="DA393" s="3"/>
      <c r="DB393" s="3">
        <v>0</v>
      </c>
      <c r="DC393" s="3">
        <v>0</v>
      </c>
      <c r="DD393" s="3">
        <v>0</v>
      </c>
      <c r="DE393" s="3">
        <v>0</v>
      </c>
      <c r="DF393" s="3">
        <v>0</v>
      </c>
      <c r="DG393" s="3">
        <v>0</v>
      </c>
      <c r="DH393" s="3">
        <v>0</v>
      </c>
      <c r="DI393" s="3">
        <v>0</v>
      </c>
      <c r="DJ393" s="3">
        <v>0</v>
      </c>
      <c r="DK393" s="3">
        <v>0</v>
      </c>
      <c r="DL393" s="3">
        <v>0</v>
      </c>
      <c r="DM393" s="3">
        <v>0</v>
      </c>
      <c r="DN393" s="3">
        <v>0</v>
      </c>
      <c r="DO393" s="3">
        <v>0</v>
      </c>
      <c r="DP393" s="3">
        <v>0</v>
      </c>
      <c r="DQ393" s="3">
        <v>0</v>
      </c>
      <c r="DR393" s="3">
        <v>0</v>
      </c>
      <c r="DS393" s="3">
        <v>0</v>
      </c>
      <c r="DT393" s="3">
        <v>0</v>
      </c>
      <c r="DU393" s="3">
        <v>0</v>
      </c>
      <c r="DV393" s="3">
        <v>0</v>
      </c>
      <c r="DW393" s="3">
        <v>0</v>
      </c>
      <c r="DX393" s="3">
        <v>0</v>
      </c>
      <c r="DY393" s="3">
        <v>0</v>
      </c>
      <c r="DZ393" s="3">
        <v>0</v>
      </c>
      <c r="EA393" s="3">
        <v>0</v>
      </c>
      <c r="EB393" s="3">
        <v>0</v>
      </c>
      <c r="EC393" s="3">
        <v>0</v>
      </c>
      <c r="ED393" s="3">
        <v>0</v>
      </c>
      <c r="EE393" s="3">
        <v>0</v>
      </c>
      <c r="EF393" s="3">
        <v>0</v>
      </c>
    </row>
    <row r="394" spans="1:136" ht="12.75" customHeight="1">
      <c r="A394" s="2" t="s">
        <v>911</v>
      </c>
      <c r="B394" s="2" t="s">
        <v>912</v>
      </c>
      <c r="C394" s="2" t="s">
        <v>468</v>
      </c>
      <c r="D394" s="2" t="s">
        <v>896</v>
      </c>
      <c r="E394" s="3">
        <v>0</v>
      </c>
      <c r="F394" s="3">
        <v>129022.68</v>
      </c>
      <c r="G394" s="3">
        <v>80065.259999999995</v>
      </c>
      <c r="H394" s="3">
        <v>116562.76</v>
      </c>
      <c r="I394" s="3">
        <v>156312.44</v>
      </c>
      <c r="J394" s="3">
        <v>119778.67</v>
      </c>
      <c r="K394" s="3">
        <v>52572.83</v>
      </c>
      <c r="L394" s="3">
        <v>198956.74</v>
      </c>
      <c r="M394" s="3">
        <v>143382.07999999999</v>
      </c>
      <c r="N394" s="3">
        <v>6941.6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148195.10999999999</v>
      </c>
      <c r="AH394" s="3">
        <v>66840.88</v>
      </c>
      <c r="AI394" s="3">
        <v>140635.76</v>
      </c>
      <c r="AJ394" s="3">
        <v>136661.23000000001</v>
      </c>
      <c r="AK394" s="3">
        <v>45564.9</v>
      </c>
      <c r="AL394" s="3">
        <v>32318.76</v>
      </c>
      <c r="AM394" s="3">
        <v>27757.05</v>
      </c>
      <c r="AN394" s="3">
        <v>16244.14</v>
      </c>
      <c r="AO394" s="3">
        <v>5346.35</v>
      </c>
      <c r="AP394" s="3">
        <v>73679.12</v>
      </c>
      <c r="AQ394" s="3">
        <v>107376.17</v>
      </c>
      <c r="AR394" s="3">
        <v>219289.79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3">
        <v>0</v>
      </c>
      <c r="BX394" s="3">
        <v>0</v>
      </c>
      <c r="BY394" s="3">
        <v>0</v>
      </c>
      <c r="BZ394" s="3">
        <v>0</v>
      </c>
      <c r="CA394" s="3">
        <v>0</v>
      </c>
      <c r="CB394" s="3">
        <v>0</v>
      </c>
      <c r="CC394" s="3">
        <v>0</v>
      </c>
      <c r="CD394" s="3">
        <v>0</v>
      </c>
      <c r="CE394" s="3">
        <v>0</v>
      </c>
      <c r="CF394" s="3">
        <v>0</v>
      </c>
      <c r="CG394" s="3">
        <v>0</v>
      </c>
      <c r="CH394" s="3">
        <v>0</v>
      </c>
      <c r="CI394" s="3">
        <v>0</v>
      </c>
      <c r="CJ394" s="3">
        <v>0</v>
      </c>
      <c r="CK394" s="3">
        <v>0</v>
      </c>
      <c r="CL394" s="3">
        <v>0</v>
      </c>
      <c r="CM394" s="3">
        <v>0</v>
      </c>
      <c r="CN394" s="3">
        <v>0</v>
      </c>
      <c r="CO394" s="3">
        <v>0</v>
      </c>
      <c r="CP394" s="3">
        <v>0</v>
      </c>
      <c r="CQ394" s="3">
        <v>0</v>
      </c>
      <c r="CR394" s="3">
        <v>0</v>
      </c>
      <c r="CS394" s="3">
        <v>0</v>
      </c>
      <c r="CT394" s="3">
        <v>0</v>
      </c>
      <c r="CU394" s="3">
        <v>0</v>
      </c>
      <c r="CV394" s="3">
        <v>0</v>
      </c>
      <c r="CW394" s="3">
        <v>0</v>
      </c>
      <c r="CX394" s="3">
        <v>0</v>
      </c>
      <c r="CY394" s="3">
        <v>0</v>
      </c>
      <c r="CZ394" s="3">
        <v>0</v>
      </c>
      <c r="DA394" s="3"/>
      <c r="DB394" s="3">
        <v>0</v>
      </c>
      <c r="DC394" s="3">
        <v>0</v>
      </c>
      <c r="DD394" s="3">
        <v>0</v>
      </c>
      <c r="DE394" s="3">
        <v>0</v>
      </c>
      <c r="DF394" s="3">
        <v>0</v>
      </c>
      <c r="DG394" s="3">
        <v>0</v>
      </c>
      <c r="DH394" s="3">
        <v>0</v>
      </c>
      <c r="DI394" s="3">
        <v>0</v>
      </c>
      <c r="DJ394" s="3">
        <v>0</v>
      </c>
      <c r="DK394" s="3">
        <v>0</v>
      </c>
      <c r="DL394" s="3">
        <v>0</v>
      </c>
      <c r="DM394" s="3">
        <v>0</v>
      </c>
      <c r="DN394" s="3">
        <v>0</v>
      </c>
      <c r="DO394" s="3">
        <v>0</v>
      </c>
      <c r="DP394" s="3">
        <v>0</v>
      </c>
      <c r="DQ394" s="3">
        <v>0</v>
      </c>
      <c r="DR394" s="3">
        <v>0</v>
      </c>
      <c r="DS394" s="3">
        <v>0</v>
      </c>
      <c r="DT394" s="3">
        <v>0</v>
      </c>
      <c r="DU394" s="3">
        <v>0</v>
      </c>
      <c r="DV394" s="3">
        <v>0</v>
      </c>
      <c r="DW394" s="3">
        <v>0</v>
      </c>
      <c r="DX394" s="3">
        <v>0</v>
      </c>
      <c r="DY394" s="3">
        <v>0</v>
      </c>
      <c r="DZ394" s="3">
        <v>0</v>
      </c>
      <c r="EA394" s="3">
        <v>0</v>
      </c>
      <c r="EB394" s="3">
        <v>0</v>
      </c>
      <c r="EC394" s="3">
        <v>0</v>
      </c>
      <c r="ED394" s="3">
        <v>0</v>
      </c>
      <c r="EE394" s="3">
        <v>0</v>
      </c>
      <c r="EF394" s="3">
        <v>0</v>
      </c>
    </row>
    <row r="395" spans="1:136" ht="12.75" customHeight="1">
      <c r="A395" s="2" t="s">
        <v>913</v>
      </c>
      <c r="B395" s="2" t="s">
        <v>914</v>
      </c>
      <c r="C395" s="2" t="s">
        <v>468</v>
      </c>
      <c r="D395" s="2" t="s">
        <v>896</v>
      </c>
      <c r="E395" s="3">
        <v>0</v>
      </c>
      <c r="F395" s="3">
        <v>163437.20000000001</v>
      </c>
      <c r="G395" s="3">
        <v>0</v>
      </c>
      <c r="H395" s="3">
        <v>10109.5</v>
      </c>
      <c r="I395" s="3">
        <v>12139.82</v>
      </c>
      <c r="J395" s="3">
        <v>28020.19</v>
      </c>
      <c r="K395" s="3">
        <v>8087.6</v>
      </c>
      <c r="L395" s="3">
        <v>9502.9599999999991</v>
      </c>
      <c r="M395" s="3">
        <v>12636.9</v>
      </c>
      <c r="N395" s="3">
        <v>7784.33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69592.2</v>
      </c>
      <c r="AH395" s="3">
        <v>38859.839999999997</v>
      </c>
      <c r="AI395" s="3">
        <v>34275.72</v>
      </c>
      <c r="AJ395" s="3">
        <v>69035.03</v>
      </c>
      <c r="AK395" s="3">
        <v>11859.81</v>
      </c>
      <c r="AL395" s="3">
        <v>19850.48</v>
      </c>
      <c r="AM395" s="3">
        <v>27336.45</v>
      </c>
      <c r="AN395" s="3">
        <v>4521.0200000000004</v>
      </c>
      <c r="AO395" s="3">
        <v>28514.07</v>
      </c>
      <c r="AP395" s="3">
        <v>105686.99</v>
      </c>
      <c r="AQ395" s="3">
        <v>149053.03</v>
      </c>
      <c r="AR395" s="3">
        <v>16815.509999999998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3">
        <v>0</v>
      </c>
      <c r="BX395" s="3">
        <v>0</v>
      </c>
      <c r="BY395" s="3">
        <v>0</v>
      </c>
      <c r="BZ395" s="3">
        <v>0</v>
      </c>
      <c r="CA395" s="3">
        <v>0</v>
      </c>
      <c r="CB395" s="3">
        <v>0</v>
      </c>
      <c r="CC395" s="3">
        <v>0</v>
      </c>
      <c r="CD395" s="3">
        <v>0</v>
      </c>
      <c r="CE395" s="3">
        <v>0</v>
      </c>
      <c r="CF395" s="3">
        <v>0</v>
      </c>
      <c r="CG395" s="3">
        <v>0</v>
      </c>
      <c r="CH395" s="3">
        <v>0</v>
      </c>
      <c r="CI395" s="3">
        <v>0</v>
      </c>
      <c r="CJ395" s="3">
        <v>0</v>
      </c>
      <c r="CK395" s="3">
        <v>0</v>
      </c>
      <c r="CL395" s="3">
        <v>0</v>
      </c>
      <c r="CM395" s="3">
        <v>0</v>
      </c>
      <c r="CN395" s="3">
        <v>0</v>
      </c>
      <c r="CO395" s="3">
        <v>0</v>
      </c>
      <c r="CP395" s="3">
        <v>0</v>
      </c>
      <c r="CQ395" s="3">
        <v>0</v>
      </c>
      <c r="CR395" s="3">
        <v>0</v>
      </c>
      <c r="CS395" s="3">
        <v>0</v>
      </c>
      <c r="CT395" s="3">
        <v>0</v>
      </c>
      <c r="CU395" s="3">
        <v>0</v>
      </c>
      <c r="CV395" s="3">
        <v>0</v>
      </c>
      <c r="CW395" s="3">
        <v>0</v>
      </c>
      <c r="CX395" s="3">
        <v>0</v>
      </c>
      <c r="CY395" s="3">
        <v>0</v>
      </c>
      <c r="CZ395" s="3">
        <v>0</v>
      </c>
      <c r="DA395" s="3"/>
      <c r="DB395" s="3">
        <v>0</v>
      </c>
      <c r="DC395" s="3">
        <v>0</v>
      </c>
      <c r="DD395" s="3">
        <v>0</v>
      </c>
      <c r="DE395" s="3">
        <v>0</v>
      </c>
      <c r="DF395" s="3">
        <v>0</v>
      </c>
      <c r="DG395" s="3">
        <v>0</v>
      </c>
      <c r="DH395" s="3">
        <v>0</v>
      </c>
      <c r="DI395" s="3">
        <v>0</v>
      </c>
      <c r="DJ395" s="3">
        <v>0</v>
      </c>
      <c r="DK395" s="3">
        <v>0</v>
      </c>
      <c r="DL395" s="3">
        <v>0</v>
      </c>
      <c r="DM395" s="3">
        <v>0</v>
      </c>
      <c r="DN395" s="3">
        <v>0</v>
      </c>
      <c r="DO395" s="3">
        <v>0</v>
      </c>
      <c r="DP395" s="3">
        <v>0</v>
      </c>
      <c r="DQ395" s="3">
        <v>0</v>
      </c>
      <c r="DR395" s="3">
        <v>0</v>
      </c>
      <c r="DS395" s="3">
        <v>0</v>
      </c>
      <c r="DT395" s="3">
        <v>0</v>
      </c>
      <c r="DU395" s="3">
        <v>0</v>
      </c>
      <c r="DV395" s="3">
        <v>0</v>
      </c>
      <c r="DW395" s="3">
        <v>0</v>
      </c>
      <c r="DX395" s="3">
        <v>0</v>
      </c>
      <c r="DY395" s="3">
        <v>0</v>
      </c>
      <c r="DZ395" s="3">
        <v>0</v>
      </c>
      <c r="EA395" s="3">
        <v>0</v>
      </c>
      <c r="EB395" s="3">
        <v>0</v>
      </c>
      <c r="EC395" s="3">
        <v>0</v>
      </c>
      <c r="ED395" s="3">
        <v>0</v>
      </c>
      <c r="EE395" s="3">
        <v>0</v>
      </c>
      <c r="EF395" s="3">
        <v>0</v>
      </c>
    </row>
    <row r="396" spans="1:136" ht="12.75" customHeight="1">
      <c r="A396" s="2" t="s">
        <v>915</v>
      </c>
      <c r="B396" s="2" t="s">
        <v>916</v>
      </c>
      <c r="C396" s="2" t="s">
        <v>468</v>
      </c>
      <c r="D396" s="2" t="s">
        <v>896</v>
      </c>
      <c r="E396" s="3">
        <v>0</v>
      </c>
      <c r="F396" s="3">
        <v>36178.550000000003</v>
      </c>
      <c r="G396" s="3">
        <v>66059.320000000007</v>
      </c>
      <c r="H396" s="3">
        <v>32398.04</v>
      </c>
      <c r="I396" s="3">
        <v>26038.14</v>
      </c>
      <c r="J396" s="3">
        <v>0</v>
      </c>
      <c r="K396" s="3">
        <v>0</v>
      </c>
      <c r="L396" s="3">
        <v>9730.16</v>
      </c>
      <c r="M396" s="3">
        <v>25566.15</v>
      </c>
      <c r="N396" s="3">
        <v>5400.01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37101.35</v>
      </c>
      <c r="AH396" s="3">
        <v>11702.11</v>
      </c>
      <c r="AI396" s="3">
        <v>72508.88</v>
      </c>
      <c r="AJ396" s="3">
        <v>47091.24</v>
      </c>
      <c r="AK396" s="3">
        <v>22079.439999999999</v>
      </c>
      <c r="AL396" s="3">
        <v>15131.27</v>
      </c>
      <c r="AM396" s="3">
        <v>63509.79</v>
      </c>
      <c r="AN396" s="3">
        <v>0</v>
      </c>
      <c r="AO396" s="3">
        <v>7644.83</v>
      </c>
      <c r="AP396" s="3">
        <v>0</v>
      </c>
      <c r="AQ396" s="3">
        <v>110866.83</v>
      </c>
      <c r="AR396" s="3">
        <v>168601.67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3">
        <v>0</v>
      </c>
      <c r="BX396" s="3">
        <v>0</v>
      </c>
      <c r="BY396" s="3">
        <v>0</v>
      </c>
      <c r="BZ396" s="3">
        <v>0</v>
      </c>
      <c r="CA396" s="3">
        <v>0</v>
      </c>
      <c r="CB396" s="3">
        <v>0</v>
      </c>
      <c r="CC396" s="3">
        <v>0</v>
      </c>
      <c r="CD396" s="3">
        <v>0</v>
      </c>
      <c r="CE396" s="3">
        <v>0</v>
      </c>
      <c r="CF396" s="3">
        <v>0</v>
      </c>
      <c r="CG396" s="3">
        <v>0</v>
      </c>
      <c r="CH396" s="3">
        <v>0</v>
      </c>
      <c r="CI396" s="3">
        <v>0</v>
      </c>
      <c r="CJ396" s="3">
        <v>0</v>
      </c>
      <c r="CK396" s="3">
        <v>0</v>
      </c>
      <c r="CL396" s="3">
        <v>0</v>
      </c>
      <c r="CM396" s="3">
        <v>0</v>
      </c>
      <c r="CN396" s="3">
        <v>0</v>
      </c>
      <c r="CO396" s="3">
        <v>0</v>
      </c>
      <c r="CP396" s="3">
        <v>0</v>
      </c>
      <c r="CQ396" s="3">
        <v>0</v>
      </c>
      <c r="CR396" s="3">
        <v>0</v>
      </c>
      <c r="CS396" s="3">
        <v>0</v>
      </c>
      <c r="CT396" s="3">
        <v>0</v>
      </c>
      <c r="CU396" s="3">
        <v>0</v>
      </c>
      <c r="CV396" s="3">
        <v>0</v>
      </c>
      <c r="CW396" s="3">
        <v>0</v>
      </c>
      <c r="CX396" s="3">
        <v>0</v>
      </c>
      <c r="CY396" s="3">
        <v>0</v>
      </c>
      <c r="CZ396" s="3">
        <v>0</v>
      </c>
      <c r="DA396" s="3"/>
      <c r="DB396" s="3">
        <v>0</v>
      </c>
      <c r="DC396" s="3">
        <v>0</v>
      </c>
      <c r="DD396" s="3">
        <v>0</v>
      </c>
      <c r="DE396" s="3">
        <v>0</v>
      </c>
      <c r="DF396" s="3">
        <v>0</v>
      </c>
      <c r="DG396" s="3">
        <v>0</v>
      </c>
      <c r="DH396" s="3">
        <v>0</v>
      </c>
      <c r="DI396" s="3">
        <v>0</v>
      </c>
      <c r="DJ396" s="3">
        <v>0</v>
      </c>
      <c r="DK396" s="3">
        <v>0</v>
      </c>
      <c r="DL396" s="3">
        <v>0</v>
      </c>
      <c r="DM396" s="3">
        <v>0</v>
      </c>
      <c r="DN396" s="3">
        <v>0</v>
      </c>
      <c r="DO396" s="3">
        <v>0</v>
      </c>
      <c r="DP396" s="3">
        <v>0</v>
      </c>
      <c r="DQ396" s="3">
        <v>0</v>
      </c>
      <c r="DR396" s="3">
        <v>0</v>
      </c>
      <c r="DS396" s="3">
        <v>0</v>
      </c>
      <c r="DT396" s="3">
        <v>0</v>
      </c>
      <c r="DU396" s="3">
        <v>0</v>
      </c>
      <c r="DV396" s="3">
        <v>0</v>
      </c>
      <c r="DW396" s="3">
        <v>0</v>
      </c>
      <c r="DX396" s="3">
        <v>0</v>
      </c>
      <c r="DY396" s="3">
        <v>0</v>
      </c>
      <c r="DZ396" s="3">
        <v>0</v>
      </c>
      <c r="EA396" s="3">
        <v>0</v>
      </c>
      <c r="EB396" s="3">
        <v>0</v>
      </c>
      <c r="EC396" s="3">
        <v>0</v>
      </c>
      <c r="ED396" s="3">
        <v>0</v>
      </c>
      <c r="EE396" s="3">
        <v>0</v>
      </c>
      <c r="EF396" s="3">
        <v>0</v>
      </c>
    </row>
    <row r="397" spans="1:136" ht="12.75" customHeight="1">
      <c r="A397" s="2" t="s">
        <v>917</v>
      </c>
      <c r="B397" s="2" t="s">
        <v>918</v>
      </c>
      <c r="C397" s="2" t="s">
        <v>137</v>
      </c>
      <c r="D397" s="2" t="s">
        <v>138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3">
        <v>0</v>
      </c>
      <c r="BX397" s="3">
        <v>0</v>
      </c>
      <c r="BY397" s="3">
        <v>0</v>
      </c>
      <c r="BZ397" s="3">
        <v>0</v>
      </c>
      <c r="CA397" s="3">
        <v>0</v>
      </c>
      <c r="CB397" s="3">
        <v>0</v>
      </c>
      <c r="CC397" s="3">
        <v>0</v>
      </c>
      <c r="CD397" s="3">
        <v>0</v>
      </c>
      <c r="CE397" s="3">
        <v>0</v>
      </c>
      <c r="CF397" s="3">
        <v>0</v>
      </c>
      <c r="CG397" s="3">
        <v>0</v>
      </c>
      <c r="CH397" s="3">
        <v>0</v>
      </c>
      <c r="CI397" s="3">
        <v>0</v>
      </c>
      <c r="CJ397" s="3">
        <v>0</v>
      </c>
      <c r="CK397" s="3">
        <v>0</v>
      </c>
      <c r="CL397" s="3">
        <v>0</v>
      </c>
      <c r="CM397" s="3">
        <v>0</v>
      </c>
      <c r="CN397" s="3">
        <v>0</v>
      </c>
      <c r="CO397" s="3">
        <v>0</v>
      </c>
      <c r="CP397" s="3">
        <v>0</v>
      </c>
      <c r="CQ397" s="3">
        <v>0</v>
      </c>
      <c r="CR397" s="3">
        <v>0</v>
      </c>
      <c r="CS397" s="3">
        <v>0</v>
      </c>
      <c r="CT397" s="3">
        <v>0</v>
      </c>
      <c r="CU397" s="3">
        <v>0</v>
      </c>
      <c r="CV397" s="3">
        <v>0</v>
      </c>
      <c r="CW397" s="3">
        <v>0</v>
      </c>
      <c r="CX397" s="3">
        <v>0</v>
      </c>
      <c r="CY397" s="3">
        <v>0</v>
      </c>
      <c r="CZ397" s="3">
        <v>0</v>
      </c>
      <c r="DA397" s="3"/>
      <c r="DB397" s="3">
        <v>0</v>
      </c>
      <c r="DC397" s="3">
        <v>0</v>
      </c>
      <c r="DD397" s="3">
        <v>0</v>
      </c>
      <c r="DE397" s="3">
        <v>0</v>
      </c>
      <c r="DF397" s="3">
        <v>0</v>
      </c>
      <c r="DG397" s="3">
        <v>0</v>
      </c>
      <c r="DH397" s="3">
        <v>0</v>
      </c>
      <c r="DI397" s="3">
        <v>0</v>
      </c>
      <c r="DJ397" s="3">
        <v>0</v>
      </c>
      <c r="DK397" s="3">
        <v>0</v>
      </c>
      <c r="DL397" s="3">
        <v>0</v>
      </c>
      <c r="DM397" s="3">
        <v>0</v>
      </c>
      <c r="DN397" s="3">
        <v>0</v>
      </c>
      <c r="DO397" s="3">
        <v>0</v>
      </c>
      <c r="DP397" s="3">
        <v>0</v>
      </c>
      <c r="DQ397" s="3">
        <v>0</v>
      </c>
      <c r="DR397" s="3">
        <v>0</v>
      </c>
      <c r="DS397" s="3">
        <v>0</v>
      </c>
      <c r="DT397" s="3">
        <v>0</v>
      </c>
      <c r="DU397" s="3">
        <v>0</v>
      </c>
      <c r="DV397" s="3">
        <v>0</v>
      </c>
      <c r="DW397" s="3">
        <v>0</v>
      </c>
      <c r="DX397" s="3">
        <v>0</v>
      </c>
      <c r="DY397" s="3">
        <v>0</v>
      </c>
      <c r="DZ397" s="3">
        <v>0</v>
      </c>
      <c r="EA397" s="3">
        <v>0</v>
      </c>
      <c r="EB397" s="3">
        <v>0</v>
      </c>
      <c r="EC397" s="3">
        <v>0</v>
      </c>
      <c r="ED397" s="3">
        <v>0</v>
      </c>
      <c r="EE397" s="3">
        <v>0</v>
      </c>
      <c r="EF397" s="3">
        <v>0</v>
      </c>
    </row>
    <row r="398" spans="1:136" ht="12.75" customHeight="1">
      <c r="A398" s="2" t="s">
        <v>919</v>
      </c>
      <c r="B398" s="2" t="s">
        <v>920</v>
      </c>
      <c r="C398" s="2" t="s">
        <v>137</v>
      </c>
      <c r="D398" s="2" t="s">
        <v>896</v>
      </c>
      <c r="E398" s="3">
        <v>0</v>
      </c>
      <c r="F398" s="3">
        <v>18492.87</v>
      </c>
      <c r="G398" s="3">
        <v>3239.84</v>
      </c>
      <c r="H398" s="3">
        <v>10678.18</v>
      </c>
      <c r="I398" s="3">
        <v>17544.23</v>
      </c>
      <c r="J398" s="3">
        <v>1432.18</v>
      </c>
      <c r="K398" s="3">
        <v>6988.48</v>
      </c>
      <c r="L398" s="3">
        <v>909.6</v>
      </c>
      <c r="M398" s="3">
        <v>20782.88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23612.38</v>
      </c>
      <c r="AH398" s="3">
        <v>4752.34</v>
      </c>
      <c r="AI398" s="3">
        <v>26714.240000000002</v>
      </c>
      <c r="AJ398" s="3">
        <v>41274.639999999999</v>
      </c>
      <c r="AK398" s="3">
        <v>2943.92</v>
      </c>
      <c r="AL398" s="3">
        <v>1261.69</v>
      </c>
      <c r="AM398" s="3">
        <v>83401.83</v>
      </c>
      <c r="AN398" s="3">
        <v>5681.77</v>
      </c>
      <c r="AO398" s="3">
        <v>85963.09</v>
      </c>
      <c r="AP398" s="3">
        <v>120188.93</v>
      </c>
      <c r="AQ398" s="3">
        <v>69876.350000000006</v>
      </c>
      <c r="AR398" s="3">
        <v>44262.74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3">
        <v>0</v>
      </c>
      <c r="BX398" s="3">
        <v>0</v>
      </c>
      <c r="BY398" s="3">
        <v>0</v>
      </c>
      <c r="BZ398" s="3">
        <v>0</v>
      </c>
      <c r="CA398" s="3">
        <v>0</v>
      </c>
      <c r="CB398" s="3">
        <v>0</v>
      </c>
      <c r="CC398" s="3">
        <v>0</v>
      </c>
      <c r="CD398" s="3">
        <v>0</v>
      </c>
      <c r="CE398" s="3">
        <v>0</v>
      </c>
      <c r="CF398" s="3">
        <v>0</v>
      </c>
      <c r="CG398" s="3">
        <v>0</v>
      </c>
      <c r="CH398" s="3">
        <v>0</v>
      </c>
      <c r="CI398" s="3">
        <v>0</v>
      </c>
      <c r="CJ398" s="3">
        <v>0</v>
      </c>
      <c r="CK398" s="3">
        <v>0</v>
      </c>
      <c r="CL398" s="3">
        <v>0</v>
      </c>
      <c r="CM398" s="3">
        <v>0</v>
      </c>
      <c r="CN398" s="3">
        <v>0</v>
      </c>
      <c r="CO398" s="3">
        <v>0</v>
      </c>
      <c r="CP398" s="3">
        <v>0</v>
      </c>
      <c r="CQ398" s="3">
        <v>0</v>
      </c>
      <c r="CR398" s="3">
        <v>0</v>
      </c>
      <c r="CS398" s="3">
        <v>0</v>
      </c>
      <c r="CT398" s="3">
        <v>0</v>
      </c>
      <c r="CU398" s="3">
        <v>0</v>
      </c>
      <c r="CV398" s="3">
        <v>0</v>
      </c>
      <c r="CW398" s="3">
        <v>0</v>
      </c>
      <c r="CX398" s="3">
        <v>0</v>
      </c>
      <c r="CY398" s="3">
        <v>0</v>
      </c>
      <c r="CZ398" s="3">
        <v>0</v>
      </c>
      <c r="DA398" s="3"/>
      <c r="DB398" s="3">
        <v>0</v>
      </c>
      <c r="DC398" s="3">
        <v>0</v>
      </c>
      <c r="DD398" s="3">
        <v>0</v>
      </c>
      <c r="DE398" s="3">
        <v>0</v>
      </c>
      <c r="DF398" s="3">
        <v>0</v>
      </c>
      <c r="DG398" s="3">
        <v>0</v>
      </c>
      <c r="DH398" s="3">
        <v>0</v>
      </c>
      <c r="DI398" s="3">
        <v>0</v>
      </c>
      <c r="DJ398" s="3">
        <v>0</v>
      </c>
      <c r="DK398" s="3">
        <v>0</v>
      </c>
      <c r="DL398" s="3">
        <v>0</v>
      </c>
      <c r="DM398" s="3">
        <v>0</v>
      </c>
      <c r="DN398" s="3">
        <v>0</v>
      </c>
      <c r="DO398" s="3">
        <v>0</v>
      </c>
      <c r="DP398" s="3">
        <v>0</v>
      </c>
      <c r="DQ398" s="3">
        <v>0</v>
      </c>
      <c r="DR398" s="3">
        <v>0</v>
      </c>
      <c r="DS398" s="3">
        <v>0</v>
      </c>
      <c r="DT398" s="3">
        <v>0</v>
      </c>
      <c r="DU398" s="3">
        <v>0</v>
      </c>
      <c r="DV398" s="3">
        <v>0</v>
      </c>
      <c r="DW398" s="3">
        <v>0</v>
      </c>
      <c r="DX398" s="3">
        <v>0</v>
      </c>
      <c r="DY398" s="3">
        <v>0</v>
      </c>
      <c r="DZ398" s="3">
        <v>0</v>
      </c>
      <c r="EA398" s="3">
        <v>0</v>
      </c>
      <c r="EB398" s="3">
        <v>0</v>
      </c>
      <c r="EC398" s="3">
        <v>0</v>
      </c>
      <c r="ED398" s="3">
        <v>0</v>
      </c>
      <c r="EE398" s="3">
        <v>0</v>
      </c>
      <c r="EF398" s="3">
        <v>0</v>
      </c>
    </row>
    <row r="399" spans="1:136" ht="12.75" customHeight="1">
      <c r="A399" s="2" t="s">
        <v>921</v>
      </c>
      <c r="B399" s="2" t="s">
        <v>922</v>
      </c>
      <c r="C399" s="2" t="s">
        <v>468</v>
      </c>
      <c r="D399" s="2" t="s">
        <v>896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  <c r="BW399" s="3">
        <v>0</v>
      </c>
      <c r="BX399" s="3">
        <v>0</v>
      </c>
      <c r="BY399" s="3">
        <v>0</v>
      </c>
      <c r="BZ399" s="3">
        <v>0</v>
      </c>
      <c r="CA399" s="3">
        <v>0</v>
      </c>
      <c r="CB399" s="3">
        <v>0</v>
      </c>
      <c r="CC399" s="3">
        <v>0</v>
      </c>
      <c r="CD399" s="3">
        <v>0</v>
      </c>
      <c r="CE399" s="3">
        <v>0</v>
      </c>
      <c r="CF399" s="3">
        <v>0</v>
      </c>
      <c r="CG399" s="3">
        <v>0</v>
      </c>
      <c r="CH399" s="3">
        <v>0</v>
      </c>
      <c r="CI399" s="3">
        <v>0</v>
      </c>
      <c r="CJ399" s="3">
        <v>0</v>
      </c>
      <c r="CK399" s="3">
        <v>0</v>
      </c>
      <c r="CL399" s="3">
        <v>0</v>
      </c>
      <c r="CM399" s="3">
        <v>0</v>
      </c>
      <c r="CN399" s="3">
        <v>0</v>
      </c>
      <c r="CO399" s="3">
        <v>0</v>
      </c>
      <c r="CP399" s="3">
        <v>0</v>
      </c>
      <c r="CQ399" s="3">
        <v>0</v>
      </c>
      <c r="CR399" s="3">
        <v>0</v>
      </c>
      <c r="CS399" s="3">
        <v>0</v>
      </c>
      <c r="CT399" s="3">
        <v>0</v>
      </c>
      <c r="CU399" s="3">
        <v>0</v>
      </c>
      <c r="CV399" s="3">
        <v>0</v>
      </c>
      <c r="CW399" s="3">
        <v>0</v>
      </c>
      <c r="CX399" s="3">
        <v>0</v>
      </c>
      <c r="CY399" s="3">
        <v>0</v>
      </c>
      <c r="CZ399" s="3">
        <v>0</v>
      </c>
      <c r="DA399" s="3"/>
      <c r="DB399" s="3">
        <v>0</v>
      </c>
      <c r="DC399" s="3">
        <v>0</v>
      </c>
      <c r="DD399" s="3">
        <v>0</v>
      </c>
      <c r="DE399" s="3">
        <v>0</v>
      </c>
      <c r="DF399" s="3">
        <v>0</v>
      </c>
      <c r="DG399" s="3">
        <v>0</v>
      </c>
      <c r="DH399" s="3">
        <v>0</v>
      </c>
      <c r="DI399" s="3">
        <v>0</v>
      </c>
      <c r="DJ399" s="3">
        <v>0</v>
      </c>
      <c r="DK399" s="3">
        <v>0</v>
      </c>
      <c r="DL399" s="3">
        <v>0</v>
      </c>
      <c r="DM399" s="3">
        <v>0</v>
      </c>
      <c r="DN399" s="3">
        <v>0</v>
      </c>
      <c r="DO399" s="3">
        <v>0</v>
      </c>
      <c r="DP399" s="3">
        <v>0</v>
      </c>
      <c r="DQ399" s="3">
        <v>0</v>
      </c>
      <c r="DR399" s="3">
        <v>0</v>
      </c>
      <c r="DS399" s="3">
        <v>0</v>
      </c>
      <c r="DT399" s="3">
        <v>0</v>
      </c>
      <c r="DU399" s="3">
        <v>0</v>
      </c>
      <c r="DV399" s="3">
        <v>0</v>
      </c>
      <c r="DW399" s="3">
        <v>0</v>
      </c>
      <c r="DX399" s="3">
        <v>0</v>
      </c>
      <c r="DY399" s="3">
        <v>0</v>
      </c>
      <c r="DZ399" s="3">
        <v>0</v>
      </c>
      <c r="EA399" s="3">
        <v>0</v>
      </c>
      <c r="EB399" s="3">
        <v>0</v>
      </c>
      <c r="EC399" s="3">
        <v>0</v>
      </c>
      <c r="ED399" s="3">
        <v>0</v>
      </c>
      <c r="EE399" s="3">
        <v>0</v>
      </c>
      <c r="EF399" s="3">
        <v>0</v>
      </c>
    </row>
    <row r="400" spans="1:136" ht="12.75" customHeight="1">
      <c r="A400" s="2" t="s">
        <v>923</v>
      </c>
      <c r="B400" s="2" t="s">
        <v>924</v>
      </c>
      <c r="C400" s="2" t="s">
        <v>137</v>
      </c>
      <c r="D400" s="2" t="s">
        <v>138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3">
        <v>0</v>
      </c>
      <c r="BX400" s="3">
        <v>0</v>
      </c>
      <c r="BY400" s="3">
        <v>0</v>
      </c>
      <c r="BZ400" s="3">
        <v>0</v>
      </c>
      <c r="CA400" s="3">
        <v>0</v>
      </c>
      <c r="CB400" s="3">
        <v>0</v>
      </c>
      <c r="CC400" s="3">
        <v>0</v>
      </c>
      <c r="CD400" s="3">
        <v>0</v>
      </c>
      <c r="CE400" s="3">
        <v>0</v>
      </c>
      <c r="CF400" s="3">
        <v>0</v>
      </c>
      <c r="CG400" s="3">
        <v>0</v>
      </c>
      <c r="CH400" s="3">
        <v>0</v>
      </c>
      <c r="CI400" s="3">
        <v>0</v>
      </c>
      <c r="CJ400" s="3">
        <v>0</v>
      </c>
      <c r="CK400" s="3">
        <v>0</v>
      </c>
      <c r="CL400" s="3">
        <v>0</v>
      </c>
      <c r="CM400" s="3">
        <v>0</v>
      </c>
      <c r="CN400" s="3">
        <v>0</v>
      </c>
      <c r="CO400" s="3">
        <v>0</v>
      </c>
      <c r="CP400" s="3">
        <v>0</v>
      </c>
      <c r="CQ400" s="3">
        <v>0</v>
      </c>
      <c r="CR400" s="3">
        <v>0</v>
      </c>
      <c r="CS400" s="3">
        <v>0</v>
      </c>
      <c r="CT400" s="3">
        <v>0</v>
      </c>
      <c r="CU400" s="3">
        <v>0</v>
      </c>
      <c r="CV400" s="3">
        <v>0</v>
      </c>
      <c r="CW400" s="3">
        <v>0</v>
      </c>
      <c r="CX400" s="3">
        <v>0</v>
      </c>
      <c r="CY400" s="3">
        <v>0</v>
      </c>
      <c r="CZ400" s="3">
        <v>0</v>
      </c>
      <c r="DA400" s="3"/>
      <c r="DB400" s="3">
        <v>0</v>
      </c>
      <c r="DC400" s="3">
        <v>0</v>
      </c>
      <c r="DD400" s="3">
        <v>0</v>
      </c>
      <c r="DE400" s="3">
        <v>0</v>
      </c>
      <c r="DF400" s="3">
        <v>0</v>
      </c>
      <c r="DG400" s="3">
        <v>0</v>
      </c>
      <c r="DH400" s="3">
        <v>0</v>
      </c>
      <c r="DI400" s="3">
        <v>0</v>
      </c>
      <c r="DJ400" s="3">
        <v>0</v>
      </c>
      <c r="DK400" s="3">
        <v>0</v>
      </c>
      <c r="DL400" s="3">
        <v>0</v>
      </c>
      <c r="DM400" s="3">
        <v>0</v>
      </c>
      <c r="DN400" s="3">
        <v>0</v>
      </c>
      <c r="DO400" s="3">
        <v>0</v>
      </c>
      <c r="DP400" s="3">
        <v>0</v>
      </c>
      <c r="DQ400" s="3">
        <v>0</v>
      </c>
      <c r="DR400" s="3">
        <v>0</v>
      </c>
      <c r="DS400" s="3">
        <v>0</v>
      </c>
      <c r="DT400" s="3">
        <v>0</v>
      </c>
      <c r="DU400" s="3">
        <v>0</v>
      </c>
      <c r="DV400" s="3">
        <v>0</v>
      </c>
      <c r="DW400" s="3">
        <v>0</v>
      </c>
      <c r="DX400" s="3">
        <v>0</v>
      </c>
      <c r="DY400" s="3">
        <v>0</v>
      </c>
      <c r="DZ400" s="3">
        <v>0</v>
      </c>
      <c r="EA400" s="3">
        <v>0</v>
      </c>
      <c r="EB400" s="3">
        <v>0</v>
      </c>
      <c r="EC400" s="3">
        <v>0</v>
      </c>
      <c r="ED400" s="3">
        <v>0</v>
      </c>
      <c r="EE400" s="3">
        <v>0</v>
      </c>
      <c r="EF400" s="3">
        <v>0</v>
      </c>
    </row>
    <row r="401" spans="1:136" ht="12.75" customHeight="1">
      <c r="A401" s="2" t="s">
        <v>925</v>
      </c>
      <c r="B401" s="2" t="s">
        <v>926</v>
      </c>
      <c r="C401" s="2" t="s">
        <v>137</v>
      </c>
      <c r="D401" s="2" t="s">
        <v>896</v>
      </c>
      <c r="E401" s="3">
        <v>0</v>
      </c>
      <c r="F401" s="3">
        <v>214983.33</v>
      </c>
      <c r="G401" s="3">
        <v>207863.33</v>
      </c>
      <c r="H401" s="3">
        <v>171426.67</v>
      </c>
      <c r="I401" s="3">
        <v>188250</v>
      </c>
      <c r="J401" s="3">
        <v>195233.33</v>
      </c>
      <c r="K401" s="3">
        <v>205866.67</v>
      </c>
      <c r="L401" s="3">
        <v>183291.68</v>
      </c>
      <c r="M401" s="3">
        <v>153500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165910</v>
      </c>
      <c r="AH401" s="3">
        <v>192100</v>
      </c>
      <c r="AI401" s="3">
        <v>191925</v>
      </c>
      <c r="AJ401" s="3">
        <v>192100</v>
      </c>
      <c r="AK401" s="3">
        <v>174086.67</v>
      </c>
      <c r="AL401" s="3">
        <v>179076</v>
      </c>
      <c r="AM401" s="3">
        <v>174541.67</v>
      </c>
      <c r="AN401" s="3">
        <v>176658.33</v>
      </c>
      <c r="AO401" s="3">
        <v>168154.67</v>
      </c>
      <c r="AP401" s="3">
        <v>166008</v>
      </c>
      <c r="AQ401" s="3">
        <v>188270</v>
      </c>
      <c r="AR401" s="3">
        <v>133669.32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3">
        <v>0</v>
      </c>
      <c r="BX401" s="3">
        <v>0</v>
      </c>
      <c r="BY401" s="3">
        <v>0</v>
      </c>
      <c r="BZ401" s="3">
        <v>0</v>
      </c>
      <c r="CA401" s="3">
        <v>0</v>
      </c>
      <c r="CB401" s="3">
        <v>0</v>
      </c>
      <c r="CC401" s="3">
        <v>0</v>
      </c>
      <c r="CD401" s="3">
        <v>0</v>
      </c>
      <c r="CE401" s="3">
        <v>0</v>
      </c>
      <c r="CF401" s="3">
        <v>0</v>
      </c>
      <c r="CG401" s="3">
        <v>0</v>
      </c>
      <c r="CH401" s="3">
        <v>0</v>
      </c>
      <c r="CI401" s="3">
        <v>0</v>
      </c>
      <c r="CJ401" s="3">
        <v>0</v>
      </c>
      <c r="CK401" s="3">
        <v>0</v>
      </c>
      <c r="CL401" s="3">
        <v>0</v>
      </c>
      <c r="CM401" s="3">
        <v>0</v>
      </c>
      <c r="CN401" s="3">
        <v>0</v>
      </c>
      <c r="CO401" s="3">
        <v>0</v>
      </c>
      <c r="CP401" s="3">
        <v>0</v>
      </c>
      <c r="CQ401" s="3">
        <v>0</v>
      </c>
      <c r="CR401" s="3">
        <v>0</v>
      </c>
      <c r="CS401" s="3">
        <v>0</v>
      </c>
      <c r="CT401" s="3">
        <v>0</v>
      </c>
      <c r="CU401" s="3">
        <v>0</v>
      </c>
      <c r="CV401" s="3">
        <v>0</v>
      </c>
      <c r="CW401" s="3">
        <v>0</v>
      </c>
      <c r="CX401" s="3">
        <v>0</v>
      </c>
      <c r="CY401" s="3">
        <v>0</v>
      </c>
      <c r="CZ401" s="3">
        <v>0</v>
      </c>
      <c r="DA401" s="3"/>
      <c r="DB401" s="3">
        <v>0</v>
      </c>
      <c r="DC401" s="3">
        <v>0</v>
      </c>
      <c r="DD401" s="3">
        <v>0</v>
      </c>
      <c r="DE401" s="3">
        <v>0</v>
      </c>
      <c r="DF401" s="3">
        <v>0</v>
      </c>
      <c r="DG401" s="3">
        <v>0</v>
      </c>
      <c r="DH401" s="3">
        <v>0</v>
      </c>
      <c r="DI401" s="3">
        <v>0</v>
      </c>
      <c r="DJ401" s="3">
        <v>0</v>
      </c>
      <c r="DK401" s="3">
        <v>0</v>
      </c>
      <c r="DL401" s="3">
        <v>0</v>
      </c>
      <c r="DM401" s="3">
        <v>0</v>
      </c>
      <c r="DN401" s="3">
        <v>0</v>
      </c>
      <c r="DO401" s="3">
        <v>0</v>
      </c>
      <c r="DP401" s="3">
        <v>0</v>
      </c>
      <c r="DQ401" s="3">
        <v>0</v>
      </c>
      <c r="DR401" s="3">
        <v>0</v>
      </c>
      <c r="DS401" s="3">
        <v>0</v>
      </c>
      <c r="DT401" s="3">
        <v>0</v>
      </c>
      <c r="DU401" s="3">
        <v>0</v>
      </c>
      <c r="DV401" s="3">
        <v>0</v>
      </c>
      <c r="DW401" s="3">
        <v>0</v>
      </c>
      <c r="DX401" s="3">
        <v>0</v>
      </c>
      <c r="DY401" s="3">
        <v>0</v>
      </c>
      <c r="DZ401" s="3">
        <v>0</v>
      </c>
      <c r="EA401" s="3">
        <v>0</v>
      </c>
      <c r="EB401" s="3">
        <v>0</v>
      </c>
      <c r="EC401" s="3">
        <v>0</v>
      </c>
      <c r="ED401" s="3">
        <v>0</v>
      </c>
      <c r="EE401" s="3">
        <v>0</v>
      </c>
      <c r="EF401" s="3">
        <v>0</v>
      </c>
    </row>
    <row r="402" spans="1:136" ht="12.75" customHeight="1">
      <c r="A402" s="2" t="s">
        <v>927</v>
      </c>
      <c r="B402" s="2" t="s">
        <v>928</v>
      </c>
      <c r="C402" s="2" t="s">
        <v>137</v>
      </c>
      <c r="D402" s="2" t="s">
        <v>896</v>
      </c>
      <c r="E402" s="3">
        <v>0</v>
      </c>
      <c r="F402" s="3">
        <v>3700</v>
      </c>
      <c r="G402" s="3">
        <v>500</v>
      </c>
      <c r="H402" s="3">
        <v>1300</v>
      </c>
      <c r="I402" s="3">
        <v>2600</v>
      </c>
      <c r="J402" s="3">
        <v>1700</v>
      </c>
      <c r="K402" s="3">
        <v>4350</v>
      </c>
      <c r="L402" s="3">
        <v>7600</v>
      </c>
      <c r="M402" s="3">
        <v>12200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533.33000000000004</v>
      </c>
      <c r="AL402" s="3">
        <v>3400</v>
      </c>
      <c r="AM402" s="3">
        <v>3266.67</v>
      </c>
      <c r="AN402" s="3">
        <v>3200</v>
      </c>
      <c r="AO402" s="3">
        <v>800</v>
      </c>
      <c r="AP402" s="3">
        <v>2100</v>
      </c>
      <c r="AQ402" s="3">
        <v>2600</v>
      </c>
      <c r="AR402" s="3">
        <v>2600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3">
        <v>0</v>
      </c>
      <c r="BX402" s="3">
        <v>0</v>
      </c>
      <c r="BY402" s="3">
        <v>0</v>
      </c>
      <c r="BZ402" s="3">
        <v>0</v>
      </c>
      <c r="CA402" s="3">
        <v>0</v>
      </c>
      <c r="CB402" s="3">
        <v>0</v>
      </c>
      <c r="CC402" s="3">
        <v>0</v>
      </c>
      <c r="CD402" s="3">
        <v>0</v>
      </c>
      <c r="CE402" s="3">
        <v>0</v>
      </c>
      <c r="CF402" s="3">
        <v>0</v>
      </c>
      <c r="CG402" s="3">
        <v>0</v>
      </c>
      <c r="CH402" s="3">
        <v>0</v>
      </c>
      <c r="CI402" s="3">
        <v>0</v>
      </c>
      <c r="CJ402" s="3">
        <v>0</v>
      </c>
      <c r="CK402" s="3">
        <v>0</v>
      </c>
      <c r="CL402" s="3">
        <v>0</v>
      </c>
      <c r="CM402" s="3">
        <v>0</v>
      </c>
      <c r="CN402" s="3">
        <v>0</v>
      </c>
      <c r="CO402" s="3">
        <v>0</v>
      </c>
      <c r="CP402" s="3">
        <v>0</v>
      </c>
      <c r="CQ402" s="3">
        <v>0</v>
      </c>
      <c r="CR402" s="3">
        <v>0</v>
      </c>
      <c r="CS402" s="3">
        <v>0</v>
      </c>
      <c r="CT402" s="3">
        <v>0</v>
      </c>
      <c r="CU402" s="3">
        <v>0</v>
      </c>
      <c r="CV402" s="3">
        <v>0</v>
      </c>
      <c r="CW402" s="3">
        <v>0</v>
      </c>
      <c r="CX402" s="3">
        <v>0</v>
      </c>
      <c r="CY402" s="3">
        <v>0</v>
      </c>
      <c r="CZ402" s="3">
        <v>0</v>
      </c>
      <c r="DA402" s="3"/>
      <c r="DB402" s="3">
        <v>0</v>
      </c>
      <c r="DC402" s="3">
        <v>0</v>
      </c>
      <c r="DD402" s="3">
        <v>0</v>
      </c>
      <c r="DE402" s="3">
        <v>0</v>
      </c>
      <c r="DF402" s="3">
        <v>0</v>
      </c>
      <c r="DG402" s="3">
        <v>0</v>
      </c>
      <c r="DH402" s="3">
        <v>0</v>
      </c>
      <c r="DI402" s="3">
        <v>0</v>
      </c>
      <c r="DJ402" s="3">
        <v>0</v>
      </c>
      <c r="DK402" s="3">
        <v>0</v>
      </c>
      <c r="DL402" s="3">
        <v>0</v>
      </c>
      <c r="DM402" s="3">
        <v>0</v>
      </c>
      <c r="DN402" s="3">
        <v>0</v>
      </c>
      <c r="DO402" s="3">
        <v>0</v>
      </c>
      <c r="DP402" s="3">
        <v>0</v>
      </c>
      <c r="DQ402" s="3">
        <v>0</v>
      </c>
      <c r="DR402" s="3">
        <v>0</v>
      </c>
      <c r="DS402" s="3">
        <v>0</v>
      </c>
      <c r="DT402" s="3">
        <v>0</v>
      </c>
      <c r="DU402" s="3">
        <v>0</v>
      </c>
      <c r="DV402" s="3">
        <v>0</v>
      </c>
      <c r="DW402" s="3">
        <v>0</v>
      </c>
      <c r="DX402" s="3">
        <v>0</v>
      </c>
      <c r="DY402" s="3">
        <v>0</v>
      </c>
      <c r="DZ402" s="3">
        <v>0</v>
      </c>
      <c r="EA402" s="3">
        <v>0</v>
      </c>
      <c r="EB402" s="3">
        <v>0</v>
      </c>
      <c r="EC402" s="3">
        <v>0</v>
      </c>
      <c r="ED402" s="3">
        <v>0</v>
      </c>
      <c r="EE402" s="3">
        <v>0</v>
      </c>
      <c r="EF402" s="3">
        <v>0</v>
      </c>
    </row>
    <row r="403" spans="1:136" ht="12.75" customHeight="1">
      <c r="A403" s="2" t="s">
        <v>929</v>
      </c>
      <c r="B403" s="2" t="s">
        <v>930</v>
      </c>
      <c r="C403" s="2" t="s">
        <v>137</v>
      </c>
      <c r="D403" s="2" t="s">
        <v>896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  <c r="BW403" s="3">
        <v>0</v>
      </c>
      <c r="BX403" s="3">
        <v>0</v>
      </c>
      <c r="BY403" s="3">
        <v>0</v>
      </c>
      <c r="BZ403" s="3">
        <v>0</v>
      </c>
      <c r="CA403" s="3">
        <v>0</v>
      </c>
      <c r="CB403" s="3">
        <v>0</v>
      </c>
      <c r="CC403" s="3">
        <v>0</v>
      </c>
      <c r="CD403" s="3">
        <v>0</v>
      </c>
      <c r="CE403" s="3">
        <v>0</v>
      </c>
      <c r="CF403" s="3">
        <v>0</v>
      </c>
      <c r="CG403" s="3">
        <v>0</v>
      </c>
      <c r="CH403" s="3">
        <v>0</v>
      </c>
      <c r="CI403" s="3">
        <v>0</v>
      </c>
      <c r="CJ403" s="3">
        <v>0</v>
      </c>
      <c r="CK403" s="3">
        <v>0</v>
      </c>
      <c r="CL403" s="3">
        <v>0</v>
      </c>
      <c r="CM403" s="3">
        <v>0</v>
      </c>
      <c r="CN403" s="3">
        <v>0</v>
      </c>
      <c r="CO403" s="3">
        <v>0</v>
      </c>
      <c r="CP403" s="3">
        <v>0</v>
      </c>
      <c r="CQ403" s="3">
        <v>0</v>
      </c>
      <c r="CR403" s="3">
        <v>0</v>
      </c>
      <c r="CS403" s="3">
        <v>0</v>
      </c>
      <c r="CT403" s="3">
        <v>0</v>
      </c>
      <c r="CU403" s="3">
        <v>0</v>
      </c>
      <c r="CV403" s="3">
        <v>0</v>
      </c>
      <c r="CW403" s="3">
        <v>0</v>
      </c>
      <c r="CX403" s="3">
        <v>0</v>
      </c>
      <c r="CY403" s="3">
        <v>0</v>
      </c>
      <c r="CZ403" s="3">
        <v>0</v>
      </c>
      <c r="DA403" s="3"/>
      <c r="DB403" s="3">
        <v>0</v>
      </c>
      <c r="DC403" s="3">
        <v>0</v>
      </c>
      <c r="DD403" s="3">
        <v>0</v>
      </c>
      <c r="DE403" s="3">
        <v>0</v>
      </c>
      <c r="DF403" s="3">
        <v>0</v>
      </c>
      <c r="DG403" s="3">
        <v>0</v>
      </c>
      <c r="DH403" s="3">
        <v>0</v>
      </c>
      <c r="DI403" s="3">
        <v>0</v>
      </c>
      <c r="DJ403" s="3">
        <v>0</v>
      </c>
      <c r="DK403" s="3">
        <v>0</v>
      </c>
      <c r="DL403" s="3">
        <v>0</v>
      </c>
      <c r="DM403" s="3">
        <v>0</v>
      </c>
      <c r="DN403" s="3">
        <v>0</v>
      </c>
      <c r="DO403" s="3">
        <v>0</v>
      </c>
      <c r="DP403" s="3">
        <v>0</v>
      </c>
      <c r="DQ403" s="3">
        <v>0</v>
      </c>
      <c r="DR403" s="3">
        <v>0</v>
      </c>
      <c r="DS403" s="3">
        <v>0</v>
      </c>
      <c r="DT403" s="3">
        <v>0</v>
      </c>
      <c r="DU403" s="3">
        <v>0</v>
      </c>
      <c r="DV403" s="3">
        <v>0</v>
      </c>
      <c r="DW403" s="3">
        <v>0</v>
      </c>
      <c r="DX403" s="3">
        <v>0</v>
      </c>
      <c r="DY403" s="3">
        <v>0</v>
      </c>
      <c r="DZ403" s="3">
        <v>0</v>
      </c>
      <c r="EA403" s="3">
        <v>0</v>
      </c>
      <c r="EB403" s="3">
        <v>0</v>
      </c>
      <c r="EC403" s="3">
        <v>0</v>
      </c>
      <c r="ED403" s="3">
        <v>0</v>
      </c>
      <c r="EE403" s="3">
        <v>0</v>
      </c>
      <c r="EF403" s="3">
        <v>0</v>
      </c>
    </row>
    <row r="404" spans="1:136" ht="12.75" customHeight="1">
      <c r="A404" s="2" t="s">
        <v>931</v>
      </c>
      <c r="B404" s="2" t="s">
        <v>932</v>
      </c>
      <c r="C404" s="2" t="s">
        <v>137</v>
      </c>
      <c r="D404" s="2" t="s">
        <v>896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  <c r="BW404" s="3">
        <v>0</v>
      </c>
      <c r="BX404" s="3">
        <v>0</v>
      </c>
      <c r="BY404" s="3">
        <v>0</v>
      </c>
      <c r="BZ404" s="3">
        <v>0</v>
      </c>
      <c r="CA404" s="3">
        <v>0</v>
      </c>
      <c r="CB404" s="3">
        <v>0</v>
      </c>
      <c r="CC404" s="3">
        <v>0</v>
      </c>
      <c r="CD404" s="3">
        <v>0</v>
      </c>
      <c r="CE404" s="3">
        <v>0</v>
      </c>
      <c r="CF404" s="3">
        <v>0</v>
      </c>
      <c r="CG404" s="3">
        <v>0</v>
      </c>
      <c r="CH404" s="3">
        <v>0</v>
      </c>
      <c r="CI404" s="3">
        <v>0</v>
      </c>
      <c r="CJ404" s="3">
        <v>0</v>
      </c>
      <c r="CK404" s="3">
        <v>0</v>
      </c>
      <c r="CL404" s="3">
        <v>0</v>
      </c>
      <c r="CM404" s="3">
        <v>0</v>
      </c>
      <c r="CN404" s="3">
        <v>0</v>
      </c>
      <c r="CO404" s="3">
        <v>0</v>
      </c>
      <c r="CP404" s="3">
        <v>0</v>
      </c>
      <c r="CQ404" s="3">
        <v>0</v>
      </c>
      <c r="CR404" s="3">
        <v>0</v>
      </c>
      <c r="CS404" s="3">
        <v>0</v>
      </c>
      <c r="CT404" s="3">
        <v>0</v>
      </c>
      <c r="CU404" s="3">
        <v>0</v>
      </c>
      <c r="CV404" s="3">
        <v>0</v>
      </c>
      <c r="CW404" s="3">
        <v>0</v>
      </c>
      <c r="CX404" s="3">
        <v>0</v>
      </c>
      <c r="CY404" s="3">
        <v>0</v>
      </c>
      <c r="CZ404" s="3">
        <v>0</v>
      </c>
      <c r="DA404" s="3"/>
      <c r="DB404" s="3">
        <v>0</v>
      </c>
      <c r="DC404" s="3">
        <v>0</v>
      </c>
      <c r="DD404" s="3">
        <v>0</v>
      </c>
      <c r="DE404" s="3">
        <v>0</v>
      </c>
      <c r="DF404" s="3">
        <v>0</v>
      </c>
      <c r="DG404" s="3">
        <v>0</v>
      </c>
      <c r="DH404" s="3">
        <v>0</v>
      </c>
      <c r="DI404" s="3">
        <v>0</v>
      </c>
      <c r="DJ404" s="3">
        <v>0</v>
      </c>
      <c r="DK404" s="3">
        <v>0</v>
      </c>
      <c r="DL404" s="3">
        <v>0</v>
      </c>
      <c r="DM404" s="3">
        <v>0</v>
      </c>
      <c r="DN404" s="3">
        <v>0</v>
      </c>
      <c r="DO404" s="3">
        <v>0</v>
      </c>
      <c r="DP404" s="3">
        <v>0</v>
      </c>
      <c r="DQ404" s="3">
        <v>0</v>
      </c>
      <c r="DR404" s="3">
        <v>0</v>
      </c>
      <c r="DS404" s="3">
        <v>0</v>
      </c>
      <c r="DT404" s="3">
        <v>0</v>
      </c>
      <c r="DU404" s="3">
        <v>0</v>
      </c>
      <c r="DV404" s="3">
        <v>0</v>
      </c>
      <c r="DW404" s="3">
        <v>0</v>
      </c>
      <c r="DX404" s="3">
        <v>0</v>
      </c>
      <c r="DY404" s="3">
        <v>0</v>
      </c>
      <c r="DZ404" s="3">
        <v>0</v>
      </c>
      <c r="EA404" s="3">
        <v>0</v>
      </c>
      <c r="EB404" s="3">
        <v>0</v>
      </c>
      <c r="EC404" s="3">
        <v>0</v>
      </c>
      <c r="ED404" s="3">
        <v>0</v>
      </c>
      <c r="EE404" s="3">
        <v>0</v>
      </c>
      <c r="EF404" s="3">
        <v>0</v>
      </c>
    </row>
    <row r="405" spans="1:136" ht="12.75" customHeight="1">
      <c r="A405" s="2" t="s">
        <v>933</v>
      </c>
      <c r="B405" s="2" t="s">
        <v>934</v>
      </c>
      <c r="C405" s="2" t="s">
        <v>137</v>
      </c>
      <c r="D405" s="2" t="s">
        <v>896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3">
        <v>0</v>
      </c>
      <c r="BX405" s="3">
        <v>0</v>
      </c>
      <c r="BY405" s="3">
        <v>0</v>
      </c>
      <c r="BZ405" s="3">
        <v>0</v>
      </c>
      <c r="CA405" s="3">
        <v>0</v>
      </c>
      <c r="CB405" s="3">
        <v>0</v>
      </c>
      <c r="CC405" s="3">
        <v>0</v>
      </c>
      <c r="CD405" s="3">
        <v>0</v>
      </c>
      <c r="CE405" s="3">
        <v>0</v>
      </c>
      <c r="CF405" s="3">
        <v>0</v>
      </c>
      <c r="CG405" s="3">
        <v>0</v>
      </c>
      <c r="CH405" s="3">
        <v>0</v>
      </c>
      <c r="CI405" s="3">
        <v>0</v>
      </c>
      <c r="CJ405" s="3">
        <v>0</v>
      </c>
      <c r="CK405" s="3">
        <v>0</v>
      </c>
      <c r="CL405" s="3">
        <v>0</v>
      </c>
      <c r="CM405" s="3">
        <v>0</v>
      </c>
      <c r="CN405" s="3">
        <v>0</v>
      </c>
      <c r="CO405" s="3">
        <v>0</v>
      </c>
      <c r="CP405" s="3">
        <v>0</v>
      </c>
      <c r="CQ405" s="3">
        <v>0</v>
      </c>
      <c r="CR405" s="3">
        <v>0</v>
      </c>
      <c r="CS405" s="3">
        <v>0</v>
      </c>
      <c r="CT405" s="3">
        <v>0</v>
      </c>
      <c r="CU405" s="3">
        <v>0</v>
      </c>
      <c r="CV405" s="3">
        <v>0</v>
      </c>
      <c r="CW405" s="3">
        <v>0</v>
      </c>
      <c r="CX405" s="3">
        <v>0</v>
      </c>
      <c r="CY405" s="3">
        <v>0</v>
      </c>
      <c r="CZ405" s="3">
        <v>0</v>
      </c>
      <c r="DA405" s="3"/>
      <c r="DB405" s="3">
        <v>0</v>
      </c>
      <c r="DC405" s="3">
        <v>0</v>
      </c>
      <c r="DD405" s="3">
        <v>0</v>
      </c>
      <c r="DE405" s="3">
        <v>0</v>
      </c>
      <c r="DF405" s="3">
        <v>0</v>
      </c>
      <c r="DG405" s="3">
        <v>0</v>
      </c>
      <c r="DH405" s="3">
        <v>0</v>
      </c>
      <c r="DI405" s="3">
        <v>0</v>
      </c>
      <c r="DJ405" s="3">
        <v>0</v>
      </c>
      <c r="DK405" s="3">
        <v>0</v>
      </c>
      <c r="DL405" s="3">
        <v>0</v>
      </c>
      <c r="DM405" s="3">
        <v>0</v>
      </c>
      <c r="DN405" s="3">
        <v>0</v>
      </c>
      <c r="DO405" s="3">
        <v>0</v>
      </c>
      <c r="DP405" s="3">
        <v>0</v>
      </c>
      <c r="DQ405" s="3">
        <v>0</v>
      </c>
      <c r="DR405" s="3">
        <v>0</v>
      </c>
      <c r="DS405" s="3">
        <v>0</v>
      </c>
      <c r="DT405" s="3">
        <v>0</v>
      </c>
      <c r="DU405" s="3">
        <v>0</v>
      </c>
      <c r="DV405" s="3">
        <v>0</v>
      </c>
      <c r="DW405" s="3">
        <v>0</v>
      </c>
      <c r="DX405" s="3">
        <v>0</v>
      </c>
      <c r="DY405" s="3">
        <v>0</v>
      </c>
      <c r="DZ405" s="3">
        <v>0</v>
      </c>
      <c r="EA405" s="3">
        <v>0</v>
      </c>
      <c r="EB405" s="3">
        <v>0</v>
      </c>
      <c r="EC405" s="3">
        <v>0</v>
      </c>
      <c r="ED405" s="3">
        <v>0</v>
      </c>
      <c r="EE405" s="3">
        <v>0</v>
      </c>
      <c r="EF405" s="3">
        <v>0</v>
      </c>
    </row>
    <row r="406" spans="1:136" ht="12.75" customHeight="1">
      <c r="A406" s="2" t="s">
        <v>935</v>
      </c>
      <c r="B406" s="2" t="s">
        <v>936</v>
      </c>
      <c r="C406" s="2" t="s">
        <v>137</v>
      </c>
      <c r="D406" s="2" t="s">
        <v>896</v>
      </c>
      <c r="E406" s="3">
        <v>0</v>
      </c>
      <c r="F406" s="3">
        <v>3500</v>
      </c>
      <c r="G406" s="3">
        <v>2333.2199999999998</v>
      </c>
      <c r="H406" s="3">
        <v>4283.33</v>
      </c>
      <c r="I406" s="3">
        <v>6500</v>
      </c>
      <c r="J406" s="3">
        <v>6500</v>
      </c>
      <c r="K406" s="3">
        <v>6500</v>
      </c>
      <c r="L406" s="3">
        <v>4749.8999999999996</v>
      </c>
      <c r="M406" s="3">
        <v>3000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3500</v>
      </c>
      <c r="AH406" s="3">
        <v>3500</v>
      </c>
      <c r="AI406" s="3">
        <v>3500</v>
      </c>
      <c r="AJ406" s="3">
        <v>3500</v>
      </c>
      <c r="AK406" s="3">
        <v>3500</v>
      </c>
      <c r="AL406" s="3">
        <v>3500</v>
      </c>
      <c r="AM406" s="3">
        <v>3500</v>
      </c>
      <c r="AN406" s="3">
        <v>3500</v>
      </c>
      <c r="AO406" s="3">
        <v>3500</v>
      </c>
      <c r="AP406" s="3">
        <v>3500</v>
      </c>
      <c r="AQ406" s="3">
        <v>3500</v>
      </c>
      <c r="AR406" s="3">
        <v>3500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3">
        <v>0</v>
      </c>
      <c r="BX406" s="3">
        <v>0</v>
      </c>
      <c r="BY406" s="3">
        <v>0</v>
      </c>
      <c r="BZ406" s="3">
        <v>0</v>
      </c>
      <c r="CA406" s="3">
        <v>0</v>
      </c>
      <c r="CB406" s="3">
        <v>0</v>
      </c>
      <c r="CC406" s="3">
        <v>0</v>
      </c>
      <c r="CD406" s="3">
        <v>0</v>
      </c>
      <c r="CE406" s="3">
        <v>0</v>
      </c>
      <c r="CF406" s="3">
        <v>0</v>
      </c>
      <c r="CG406" s="3">
        <v>0</v>
      </c>
      <c r="CH406" s="3">
        <v>0</v>
      </c>
      <c r="CI406" s="3">
        <v>0</v>
      </c>
      <c r="CJ406" s="3">
        <v>0</v>
      </c>
      <c r="CK406" s="3">
        <v>0</v>
      </c>
      <c r="CL406" s="3">
        <v>0</v>
      </c>
      <c r="CM406" s="3">
        <v>0</v>
      </c>
      <c r="CN406" s="3">
        <v>0</v>
      </c>
      <c r="CO406" s="3">
        <v>0</v>
      </c>
      <c r="CP406" s="3">
        <v>0</v>
      </c>
      <c r="CQ406" s="3">
        <v>0</v>
      </c>
      <c r="CR406" s="3">
        <v>0</v>
      </c>
      <c r="CS406" s="3">
        <v>0</v>
      </c>
      <c r="CT406" s="3">
        <v>0</v>
      </c>
      <c r="CU406" s="3">
        <v>0</v>
      </c>
      <c r="CV406" s="3">
        <v>0</v>
      </c>
      <c r="CW406" s="3">
        <v>0</v>
      </c>
      <c r="CX406" s="3">
        <v>0</v>
      </c>
      <c r="CY406" s="3">
        <v>0</v>
      </c>
      <c r="CZ406" s="3">
        <v>0</v>
      </c>
      <c r="DA406" s="3"/>
      <c r="DB406" s="3">
        <v>0</v>
      </c>
      <c r="DC406" s="3">
        <v>0</v>
      </c>
      <c r="DD406" s="3">
        <v>0</v>
      </c>
      <c r="DE406" s="3">
        <v>0</v>
      </c>
      <c r="DF406" s="3">
        <v>0</v>
      </c>
      <c r="DG406" s="3">
        <v>0</v>
      </c>
      <c r="DH406" s="3">
        <v>0</v>
      </c>
      <c r="DI406" s="3">
        <v>0</v>
      </c>
      <c r="DJ406" s="3">
        <v>0</v>
      </c>
      <c r="DK406" s="3">
        <v>0</v>
      </c>
      <c r="DL406" s="3">
        <v>0</v>
      </c>
      <c r="DM406" s="3">
        <v>0</v>
      </c>
      <c r="DN406" s="3">
        <v>0</v>
      </c>
      <c r="DO406" s="3">
        <v>0</v>
      </c>
      <c r="DP406" s="3">
        <v>0</v>
      </c>
      <c r="DQ406" s="3">
        <v>0</v>
      </c>
      <c r="DR406" s="3">
        <v>0</v>
      </c>
      <c r="DS406" s="3">
        <v>0</v>
      </c>
      <c r="DT406" s="3">
        <v>0</v>
      </c>
      <c r="DU406" s="3">
        <v>0</v>
      </c>
      <c r="DV406" s="3">
        <v>0</v>
      </c>
      <c r="DW406" s="3">
        <v>0</v>
      </c>
      <c r="DX406" s="3">
        <v>0</v>
      </c>
      <c r="DY406" s="3">
        <v>0</v>
      </c>
      <c r="DZ406" s="3">
        <v>0</v>
      </c>
      <c r="EA406" s="3">
        <v>0</v>
      </c>
      <c r="EB406" s="3">
        <v>0</v>
      </c>
      <c r="EC406" s="3">
        <v>0</v>
      </c>
      <c r="ED406" s="3">
        <v>0</v>
      </c>
      <c r="EE406" s="3">
        <v>0</v>
      </c>
      <c r="EF406" s="3">
        <v>0</v>
      </c>
    </row>
    <row r="407" spans="1:136" ht="12.75" customHeight="1">
      <c r="A407" s="2" t="s">
        <v>937</v>
      </c>
      <c r="B407" s="2" t="s">
        <v>938</v>
      </c>
      <c r="C407" s="2" t="s">
        <v>137</v>
      </c>
      <c r="D407" s="2" t="s">
        <v>896</v>
      </c>
      <c r="E407" s="3">
        <v>0</v>
      </c>
      <c r="F407" s="3">
        <v>13824.98</v>
      </c>
      <c r="G407" s="3">
        <v>8934.56</v>
      </c>
      <c r="H407" s="3">
        <v>9786.2099999999991</v>
      </c>
      <c r="I407" s="3">
        <v>13343.56</v>
      </c>
      <c r="J407" s="3">
        <v>13941.08</v>
      </c>
      <c r="K407" s="3">
        <v>13026.2</v>
      </c>
      <c r="L407" s="3">
        <v>11806.87</v>
      </c>
      <c r="M407" s="3">
        <v>12211.37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7128.57</v>
      </c>
      <c r="AH407" s="3">
        <v>4812.66</v>
      </c>
      <c r="AI407" s="3">
        <v>6239.42</v>
      </c>
      <c r="AJ407" s="3">
        <v>4107.9399999999996</v>
      </c>
      <c r="AK407" s="3">
        <v>7145.64</v>
      </c>
      <c r="AL407" s="3">
        <v>6726.01</v>
      </c>
      <c r="AM407" s="3">
        <v>7408.06</v>
      </c>
      <c r="AN407" s="3">
        <v>10437.92</v>
      </c>
      <c r="AO407" s="3">
        <v>7511.68</v>
      </c>
      <c r="AP407" s="3">
        <v>9671.2199999999993</v>
      </c>
      <c r="AQ407" s="3">
        <v>10999.1</v>
      </c>
      <c r="AR407" s="3">
        <v>11387.82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3">
        <v>0</v>
      </c>
      <c r="BX407" s="3">
        <v>0</v>
      </c>
      <c r="BY407" s="3">
        <v>0</v>
      </c>
      <c r="BZ407" s="3">
        <v>0</v>
      </c>
      <c r="CA407" s="3">
        <v>0</v>
      </c>
      <c r="CB407" s="3">
        <v>0</v>
      </c>
      <c r="CC407" s="3">
        <v>0</v>
      </c>
      <c r="CD407" s="3">
        <v>0</v>
      </c>
      <c r="CE407" s="3">
        <v>0</v>
      </c>
      <c r="CF407" s="3">
        <v>0</v>
      </c>
      <c r="CG407" s="3">
        <v>0</v>
      </c>
      <c r="CH407" s="3">
        <v>0</v>
      </c>
      <c r="CI407" s="3">
        <v>0</v>
      </c>
      <c r="CJ407" s="3">
        <v>0</v>
      </c>
      <c r="CK407" s="3">
        <v>0</v>
      </c>
      <c r="CL407" s="3">
        <v>0</v>
      </c>
      <c r="CM407" s="3">
        <v>0</v>
      </c>
      <c r="CN407" s="3">
        <v>0</v>
      </c>
      <c r="CO407" s="3">
        <v>0</v>
      </c>
      <c r="CP407" s="3">
        <v>0</v>
      </c>
      <c r="CQ407" s="3">
        <v>0</v>
      </c>
      <c r="CR407" s="3">
        <v>0</v>
      </c>
      <c r="CS407" s="3">
        <v>0</v>
      </c>
      <c r="CT407" s="3">
        <v>0</v>
      </c>
      <c r="CU407" s="3">
        <v>0</v>
      </c>
      <c r="CV407" s="3">
        <v>0</v>
      </c>
      <c r="CW407" s="3">
        <v>0</v>
      </c>
      <c r="CX407" s="3">
        <v>0</v>
      </c>
      <c r="CY407" s="3">
        <v>0</v>
      </c>
      <c r="CZ407" s="3">
        <v>0</v>
      </c>
      <c r="DA407" s="3"/>
      <c r="DB407" s="3">
        <v>0</v>
      </c>
      <c r="DC407" s="3">
        <v>0</v>
      </c>
      <c r="DD407" s="3">
        <v>0</v>
      </c>
      <c r="DE407" s="3">
        <v>0</v>
      </c>
      <c r="DF407" s="3">
        <v>0</v>
      </c>
      <c r="DG407" s="3">
        <v>0</v>
      </c>
      <c r="DH407" s="3">
        <v>0</v>
      </c>
      <c r="DI407" s="3">
        <v>0</v>
      </c>
      <c r="DJ407" s="3">
        <v>0</v>
      </c>
      <c r="DK407" s="3">
        <v>0</v>
      </c>
      <c r="DL407" s="3">
        <v>0</v>
      </c>
      <c r="DM407" s="3">
        <v>0</v>
      </c>
      <c r="DN407" s="3">
        <v>0</v>
      </c>
      <c r="DO407" s="3">
        <v>0</v>
      </c>
      <c r="DP407" s="3">
        <v>0</v>
      </c>
      <c r="DQ407" s="3">
        <v>0</v>
      </c>
      <c r="DR407" s="3">
        <v>0</v>
      </c>
      <c r="DS407" s="3">
        <v>0</v>
      </c>
      <c r="DT407" s="3">
        <v>0</v>
      </c>
      <c r="DU407" s="3">
        <v>0</v>
      </c>
      <c r="DV407" s="3">
        <v>0</v>
      </c>
      <c r="DW407" s="3">
        <v>0</v>
      </c>
      <c r="DX407" s="3">
        <v>0</v>
      </c>
      <c r="DY407" s="3">
        <v>0</v>
      </c>
      <c r="DZ407" s="3">
        <v>0</v>
      </c>
      <c r="EA407" s="3">
        <v>0</v>
      </c>
      <c r="EB407" s="3">
        <v>0</v>
      </c>
      <c r="EC407" s="3">
        <v>0</v>
      </c>
      <c r="ED407" s="3">
        <v>0</v>
      </c>
      <c r="EE407" s="3">
        <v>0</v>
      </c>
      <c r="EF407" s="3">
        <v>0</v>
      </c>
    </row>
    <row r="408" spans="1:136" ht="12.75" customHeight="1">
      <c r="A408" s="2" t="s">
        <v>939</v>
      </c>
      <c r="B408" s="2" t="s">
        <v>940</v>
      </c>
      <c r="C408" s="2" t="s">
        <v>137</v>
      </c>
      <c r="D408" s="2" t="s">
        <v>896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8000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3">
        <v>0</v>
      </c>
      <c r="BX408" s="3">
        <v>0</v>
      </c>
      <c r="BY408" s="3">
        <v>0</v>
      </c>
      <c r="BZ408" s="3">
        <v>0</v>
      </c>
      <c r="CA408" s="3">
        <v>0</v>
      </c>
      <c r="CB408" s="3">
        <v>0</v>
      </c>
      <c r="CC408" s="3">
        <v>0</v>
      </c>
      <c r="CD408" s="3">
        <v>0</v>
      </c>
      <c r="CE408" s="3">
        <v>0</v>
      </c>
      <c r="CF408" s="3">
        <v>0</v>
      </c>
      <c r="CG408" s="3">
        <v>0</v>
      </c>
      <c r="CH408" s="3">
        <v>0</v>
      </c>
      <c r="CI408" s="3">
        <v>0</v>
      </c>
      <c r="CJ408" s="3">
        <v>0</v>
      </c>
      <c r="CK408" s="3">
        <v>0</v>
      </c>
      <c r="CL408" s="3">
        <v>0</v>
      </c>
      <c r="CM408" s="3">
        <v>0</v>
      </c>
      <c r="CN408" s="3">
        <v>0</v>
      </c>
      <c r="CO408" s="3">
        <v>0</v>
      </c>
      <c r="CP408" s="3">
        <v>0</v>
      </c>
      <c r="CQ408" s="3">
        <v>0</v>
      </c>
      <c r="CR408" s="3">
        <v>0</v>
      </c>
      <c r="CS408" s="3">
        <v>0</v>
      </c>
      <c r="CT408" s="3">
        <v>0</v>
      </c>
      <c r="CU408" s="3">
        <v>0</v>
      </c>
      <c r="CV408" s="3">
        <v>0</v>
      </c>
      <c r="CW408" s="3">
        <v>0</v>
      </c>
      <c r="CX408" s="3">
        <v>0</v>
      </c>
      <c r="CY408" s="3">
        <v>0</v>
      </c>
      <c r="CZ408" s="3">
        <v>0</v>
      </c>
      <c r="DA408" s="3"/>
      <c r="DB408" s="3">
        <v>0</v>
      </c>
      <c r="DC408" s="3">
        <v>0</v>
      </c>
      <c r="DD408" s="3">
        <v>0</v>
      </c>
      <c r="DE408" s="3">
        <v>0</v>
      </c>
      <c r="DF408" s="3">
        <v>0</v>
      </c>
      <c r="DG408" s="3">
        <v>0</v>
      </c>
      <c r="DH408" s="3">
        <v>0</v>
      </c>
      <c r="DI408" s="3">
        <v>0</v>
      </c>
      <c r="DJ408" s="3">
        <v>0</v>
      </c>
      <c r="DK408" s="3">
        <v>0</v>
      </c>
      <c r="DL408" s="3">
        <v>0</v>
      </c>
      <c r="DM408" s="3">
        <v>0</v>
      </c>
      <c r="DN408" s="3">
        <v>0</v>
      </c>
      <c r="DO408" s="3">
        <v>0</v>
      </c>
      <c r="DP408" s="3">
        <v>0</v>
      </c>
      <c r="DQ408" s="3">
        <v>0</v>
      </c>
      <c r="DR408" s="3">
        <v>0</v>
      </c>
      <c r="DS408" s="3">
        <v>0</v>
      </c>
      <c r="DT408" s="3">
        <v>0</v>
      </c>
      <c r="DU408" s="3">
        <v>0</v>
      </c>
      <c r="DV408" s="3">
        <v>0</v>
      </c>
      <c r="DW408" s="3">
        <v>0</v>
      </c>
      <c r="DX408" s="3">
        <v>0</v>
      </c>
      <c r="DY408" s="3">
        <v>0</v>
      </c>
      <c r="DZ408" s="3">
        <v>0</v>
      </c>
      <c r="EA408" s="3">
        <v>0</v>
      </c>
      <c r="EB408" s="3">
        <v>0</v>
      </c>
      <c r="EC408" s="3">
        <v>0</v>
      </c>
      <c r="ED408" s="3">
        <v>0</v>
      </c>
      <c r="EE408" s="3">
        <v>0</v>
      </c>
      <c r="EF408" s="3">
        <v>0</v>
      </c>
    </row>
    <row r="409" spans="1:136" ht="12.75" customHeight="1">
      <c r="A409" s="2" t="s">
        <v>941</v>
      </c>
      <c r="B409" s="2" t="s">
        <v>942</v>
      </c>
      <c r="C409" s="2" t="s">
        <v>137</v>
      </c>
      <c r="D409" s="2" t="s">
        <v>896</v>
      </c>
      <c r="E409" s="3">
        <v>0</v>
      </c>
      <c r="F409" s="3">
        <v>8154</v>
      </c>
      <c r="G409" s="3">
        <v>7650</v>
      </c>
      <c r="H409" s="3">
        <v>7638</v>
      </c>
      <c r="I409" s="3">
        <v>7050</v>
      </c>
      <c r="J409" s="3">
        <v>7362</v>
      </c>
      <c r="K409" s="3">
        <v>7893</v>
      </c>
      <c r="L409" s="3">
        <v>7890</v>
      </c>
      <c r="M409" s="3">
        <v>6775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6011</v>
      </c>
      <c r="AH409" s="3">
        <v>7305</v>
      </c>
      <c r="AI409" s="3">
        <v>7296</v>
      </c>
      <c r="AJ409" s="3">
        <v>7305</v>
      </c>
      <c r="AK409" s="3">
        <v>6584</v>
      </c>
      <c r="AL409" s="3">
        <v>6804</v>
      </c>
      <c r="AM409" s="3">
        <v>6392</v>
      </c>
      <c r="AN409" s="3">
        <v>6497</v>
      </c>
      <c r="AO409" s="3">
        <v>6258</v>
      </c>
      <c r="AP409" s="3">
        <v>6117</v>
      </c>
      <c r="AQ409" s="3">
        <v>7033</v>
      </c>
      <c r="AR409" s="3">
        <v>8447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3">
        <v>0</v>
      </c>
      <c r="BX409" s="3">
        <v>0</v>
      </c>
      <c r="BY409" s="3">
        <v>0</v>
      </c>
      <c r="BZ409" s="3">
        <v>0</v>
      </c>
      <c r="CA409" s="3">
        <v>0</v>
      </c>
      <c r="CB409" s="3">
        <v>0</v>
      </c>
      <c r="CC409" s="3">
        <v>0</v>
      </c>
      <c r="CD409" s="3">
        <v>0</v>
      </c>
      <c r="CE409" s="3">
        <v>0</v>
      </c>
      <c r="CF409" s="3">
        <v>0</v>
      </c>
      <c r="CG409" s="3">
        <v>0</v>
      </c>
      <c r="CH409" s="3">
        <v>0</v>
      </c>
      <c r="CI409" s="3">
        <v>0</v>
      </c>
      <c r="CJ409" s="3">
        <v>0</v>
      </c>
      <c r="CK409" s="3">
        <v>0</v>
      </c>
      <c r="CL409" s="3">
        <v>0</v>
      </c>
      <c r="CM409" s="3">
        <v>0</v>
      </c>
      <c r="CN409" s="3">
        <v>0</v>
      </c>
      <c r="CO409" s="3">
        <v>0</v>
      </c>
      <c r="CP409" s="3">
        <v>0</v>
      </c>
      <c r="CQ409" s="3">
        <v>0</v>
      </c>
      <c r="CR409" s="3">
        <v>0</v>
      </c>
      <c r="CS409" s="3">
        <v>0</v>
      </c>
      <c r="CT409" s="3">
        <v>0</v>
      </c>
      <c r="CU409" s="3">
        <v>0</v>
      </c>
      <c r="CV409" s="3">
        <v>0</v>
      </c>
      <c r="CW409" s="3">
        <v>0</v>
      </c>
      <c r="CX409" s="3">
        <v>0</v>
      </c>
      <c r="CY409" s="3">
        <v>0</v>
      </c>
      <c r="CZ409" s="3">
        <v>0</v>
      </c>
      <c r="DA409" s="3"/>
      <c r="DB409" s="3">
        <v>0</v>
      </c>
      <c r="DC409" s="3">
        <v>0</v>
      </c>
      <c r="DD409" s="3">
        <v>0</v>
      </c>
      <c r="DE409" s="3">
        <v>0</v>
      </c>
      <c r="DF409" s="3">
        <v>0</v>
      </c>
      <c r="DG409" s="3">
        <v>0</v>
      </c>
      <c r="DH409" s="3">
        <v>0</v>
      </c>
      <c r="DI409" s="3">
        <v>0</v>
      </c>
      <c r="DJ409" s="3">
        <v>0</v>
      </c>
      <c r="DK409" s="3">
        <v>0</v>
      </c>
      <c r="DL409" s="3">
        <v>0</v>
      </c>
      <c r="DM409" s="3">
        <v>0</v>
      </c>
      <c r="DN409" s="3">
        <v>0</v>
      </c>
      <c r="DO409" s="3">
        <v>0</v>
      </c>
      <c r="DP409" s="3">
        <v>0</v>
      </c>
      <c r="DQ409" s="3">
        <v>0</v>
      </c>
      <c r="DR409" s="3">
        <v>0</v>
      </c>
      <c r="DS409" s="3">
        <v>0</v>
      </c>
      <c r="DT409" s="3">
        <v>0</v>
      </c>
      <c r="DU409" s="3">
        <v>0</v>
      </c>
      <c r="DV409" s="3">
        <v>0</v>
      </c>
      <c r="DW409" s="3">
        <v>0</v>
      </c>
      <c r="DX409" s="3">
        <v>0</v>
      </c>
      <c r="DY409" s="3">
        <v>0</v>
      </c>
      <c r="DZ409" s="3">
        <v>0</v>
      </c>
      <c r="EA409" s="3">
        <v>0</v>
      </c>
      <c r="EB409" s="3">
        <v>0</v>
      </c>
      <c r="EC409" s="3">
        <v>0</v>
      </c>
      <c r="ED409" s="3">
        <v>0</v>
      </c>
      <c r="EE409" s="3">
        <v>0</v>
      </c>
      <c r="EF409" s="3">
        <v>0</v>
      </c>
    </row>
    <row r="410" spans="1:136" ht="12.75" customHeight="1">
      <c r="A410" s="2" t="s">
        <v>943</v>
      </c>
      <c r="B410" s="2" t="s">
        <v>944</v>
      </c>
      <c r="C410" s="2" t="s">
        <v>137</v>
      </c>
      <c r="D410" s="2" t="s">
        <v>896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3">
        <v>0</v>
      </c>
      <c r="BX410" s="3">
        <v>0</v>
      </c>
      <c r="BY410" s="3">
        <v>0</v>
      </c>
      <c r="BZ410" s="3">
        <v>0</v>
      </c>
      <c r="CA410" s="3">
        <v>0</v>
      </c>
      <c r="CB410" s="3">
        <v>0</v>
      </c>
      <c r="CC410" s="3">
        <v>0</v>
      </c>
      <c r="CD410" s="3">
        <v>0</v>
      </c>
      <c r="CE410" s="3">
        <v>0</v>
      </c>
      <c r="CF410" s="3">
        <v>0</v>
      </c>
      <c r="CG410" s="3">
        <v>0</v>
      </c>
      <c r="CH410" s="3">
        <v>0</v>
      </c>
      <c r="CI410" s="3">
        <v>0</v>
      </c>
      <c r="CJ410" s="3">
        <v>0</v>
      </c>
      <c r="CK410" s="3">
        <v>0</v>
      </c>
      <c r="CL410" s="3">
        <v>0</v>
      </c>
      <c r="CM410" s="3">
        <v>0</v>
      </c>
      <c r="CN410" s="3">
        <v>0</v>
      </c>
      <c r="CO410" s="3">
        <v>0</v>
      </c>
      <c r="CP410" s="3">
        <v>0</v>
      </c>
      <c r="CQ410" s="3">
        <v>0</v>
      </c>
      <c r="CR410" s="3">
        <v>0</v>
      </c>
      <c r="CS410" s="3">
        <v>0</v>
      </c>
      <c r="CT410" s="3">
        <v>0</v>
      </c>
      <c r="CU410" s="3">
        <v>0</v>
      </c>
      <c r="CV410" s="3">
        <v>0</v>
      </c>
      <c r="CW410" s="3">
        <v>0</v>
      </c>
      <c r="CX410" s="3">
        <v>0</v>
      </c>
      <c r="CY410" s="3">
        <v>0</v>
      </c>
      <c r="CZ410" s="3">
        <v>0</v>
      </c>
      <c r="DA410" s="3"/>
      <c r="DB410" s="3">
        <v>0</v>
      </c>
      <c r="DC410" s="3">
        <v>0</v>
      </c>
      <c r="DD410" s="3">
        <v>0</v>
      </c>
      <c r="DE410" s="3">
        <v>0</v>
      </c>
      <c r="DF410" s="3">
        <v>0</v>
      </c>
      <c r="DG410" s="3">
        <v>0</v>
      </c>
      <c r="DH410" s="3">
        <v>0</v>
      </c>
      <c r="DI410" s="3">
        <v>0</v>
      </c>
      <c r="DJ410" s="3">
        <v>0</v>
      </c>
      <c r="DK410" s="3">
        <v>0</v>
      </c>
      <c r="DL410" s="3">
        <v>0</v>
      </c>
      <c r="DM410" s="3">
        <v>0</v>
      </c>
      <c r="DN410" s="3">
        <v>0</v>
      </c>
      <c r="DO410" s="3">
        <v>0</v>
      </c>
      <c r="DP410" s="3">
        <v>0</v>
      </c>
      <c r="DQ410" s="3">
        <v>0</v>
      </c>
      <c r="DR410" s="3">
        <v>0</v>
      </c>
      <c r="DS410" s="3">
        <v>0</v>
      </c>
      <c r="DT410" s="3">
        <v>0</v>
      </c>
      <c r="DU410" s="3">
        <v>0</v>
      </c>
      <c r="DV410" s="3">
        <v>0</v>
      </c>
      <c r="DW410" s="3">
        <v>0</v>
      </c>
      <c r="DX410" s="3">
        <v>0</v>
      </c>
      <c r="DY410" s="3">
        <v>0</v>
      </c>
      <c r="DZ410" s="3">
        <v>0</v>
      </c>
      <c r="EA410" s="3">
        <v>0</v>
      </c>
      <c r="EB410" s="3">
        <v>0</v>
      </c>
      <c r="EC410" s="3">
        <v>0</v>
      </c>
      <c r="ED410" s="3">
        <v>0</v>
      </c>
      <c r="EE410" s="3">
        <v>0</v>
      </c>
      <c r="EF410" s="3">
        <v>0</v>
      </c>
    </row>
    <row r="411" spans="1:136" ht="12.75" customHeight="1">
      <c r="A411" s="2" t="s">
        <v>945</v>
      </c>
      <c r="B411" s="2" t="s">
        <v>946</v>
      </c>
      <c r="C411" s="2" t="s">
        <v>137</v>
      </c>
      <c r="D411" s="2" t="s">
        <v>896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  <c r="BW411" s="3">
        <v>0</v>
      </c>
      <c r="BX411" s="3">
        <v>0</v>
      </c>
      <c r="BY411" s="3">
        <v>0</v>
      </c>
      <c r="BZ411" s="3">
        <v>0</v>
      </c>
      <c r="CA411" s="3">
        <v>0</v>
      </c>
      <c r="CB411" s="3">
        <v>0</v>
      </c>
      <c r="CC411" s="3">
        <v>0</v>
      </c>
      <c r="CD411" s="3">
        <v>0</v>
      </c>
      <c r="CE411" s="3">
        <v>0</v>
      </c>
      <c r="CF411" s="3">
        <v>0</v>
      </c>
      <c r="CG411" s="3">
        <v>0</v>
      </c>
      <c r="CH411" s="3">
        <v>0</v>
      </c>
      <c r="CI411" s="3">
        <v>0</v>
      </c>
      <c r="CJ411" s="3">
        <v>0</v>
      </c>
      <c r="CK411" s="3">
        <v>0</v>
      </c>
      <c r="CL411" s="3">
        <v>0</v>
      </c>
      <c r="CM411" s="3">
        <v>0</v>
      </c>
      <c r="CN411" s="3">
        <v>0</v>
      </c>
      <c r="CO411" s="3">
        <v>0</v>
      </c>
      <c r="CP411" s="3">
        <v>0</v>
      </c>
      <c r="CQ411" s="3">
        <v>0</v>
      </c>
      <c r="CR411" s="3">
        <v>0</v>
      </c>
      <c r="CS411" s="3">
        <v>0</v>
      </c>
      <c r="CT411" s="3">
        <v>0</v>
      </c>
      <c r="CU411" s="3">
        <v>0</v>
      </c>
      <c r="CV411" s="3">
        <v>0</v>
      </c>
      <c r="CW411" s="3">
        <v>0</v>
      </c>
      <c r="CX411" s="3">
        <v>0</v>
      </c>
      <c r="CY411" s="3">
        <v>0</v>
      </c>
      <c r="CZ411" s="3">
        <v>0</v>
      </c>
      <c r="DA411" s="3"/>
      <c r="DB411" s="3">
        <v>0</v>
      </c>
      <c r="DC411" s="3">
        <v>0</v>
      </c>
      <c r="DD411" s="3">
        <v>0</v>
      </c>
      <c r="DE411" s="3">
        <v>0</v>
      </c>
      <c r="DF411" s="3">
        <v>0</v>
      </c>
      <c r="DG411" s="3">
        <v>0</v>
      </c>
      <c r="DH411" s="3">
        <v>0</v>
      </c>
      <c r="DI411" s="3">
        <v>0</v>
      </c>
      <c r="DJ411" s="3">
        <v>0</v>
      </c>
      <c r="DK411" s="3">
        <v>0</v>
      </c>
      <c r="DL411" s="3">
        <v>0</v>
      </c>
      <c r="DM411" s="3">
        <v>0</v>
      </c>
      <c r="DN411" s="3">
        <v>0</v>
      </c>
      <c r="DO411" s="3">
        <v>0</v>
      </c>
      <c r="DP411" s="3">
        <v>0</v>
      </c>
      <c r="DQ411" s="3">
        <v>0</v>
      </c>
      <c r="DR411" s="3">
        <v>0</v>
      </c>
      <c r="DS411" s="3">
        <v>0</v>
      </c>
      <c r="DT411" s="3">
        <v>0</v>
      </c>
      <c r="DU411" s="3">
        <v>0</v>
      </c>
      <c r="DV411" s="3">
        <v>0</v>
      </c>
      <c r="DW411" s="3">
        <v>0</v>
      </c>
      <c r="DX411" s="3">
        <v>0</v>
      </c>
      <c r="DY411" s="3">
        <v>0</v>
      </c>
      <c r="DZ411" s="3">
        <v>0</v>
      </c>
      <c r="EA411" s="3">
        <v>0</v>
      </c>
      <c r="EB411" s="3">
        <v>0</v>
      </c>
      <c r="EC411" s="3">
        <v>0</v>
      </c>
      <c r="ED411" s="3">
        <v>0</v>
      </c>
      <c r="EE411" s="3">
        <v>0</v>
      </c>
      <c r="EF411" s="3">
        <v>0</v>
      </c>
    </row>
    <row r="412" spans="1:136" ht="12.75" customHeight="1">
      <c r="A412" s="2" t="s">
        <v>947</v>
      </c>
      <c r="B412" s="2" t="s">
        <v>423</v>
      </c>
      <c r="C412" s="2" t="s">
        <v>137</v>
      </c>
      <c r="D412" s="2" t="s">
        <v>138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  <c r="BW412" s="3">
        <v>0</v>
      </c>
      <c r="BX412" s="3">
        <v>0</v>
      </c>
      <c r="BY412" s="3">
        <v>0</v>
      </c>
      <c r="BZ412" s="3">
        <v>0</v>
      </c>
      <c r="CA412" s="3">
        <v>0</v>
      </c>
      <c r="CB412" s="3">
        <v>0</v>
      </c>
      <c r="CC412" s="3">
        <v>0</v>
      </c>
      <c r="CD412" s="3">
        <v>0</v>
      </c>
      <c r="CE412" s="3">
        <v>0</v>
      </c>
      <c r="CF412" s="3">
        <v>0</v>
      </c>
      <c r="CG412" s="3">
        <v>0</v>
      </c>
      <c r="CH412" s="3">
        <v>0</v>
      </c>
      <c r="CI412" s="3">
        <v>0</v>
      </c>
      <c r="CJ412" s="3">
        <v>0</v>
      </c>
      <c r="CK412" s="3">
        <v>0</v>
      </c>
      <c r="CL412" s="3">
        <v>0</v>
      </c>
      <c r="CM412" s="3">
        <v>0</v>
      </c>
      <c r="CN412" s="3">
        <v>0</v>
      </c>
      <c r="CO412" s="3">
        <v>0</v>
      </c>
      <c r="CP412" s="3">
        <v>0</v>
      </c>
      <c r="CQ412" s="3">
        <v>0</v>
      </c>
      <c r="CR412" s="3">
        <v>0</v>
      </c>
      <c r="CS412" s="3">
        <v>0</v>
      </c>
      <c r="CT412" s="3">
        <v>0</v>
      </c>
      <c r="CU412" s="3">
        <v>0</v>
      </c>
      <c r="CV412" s="3">
        <v>0</v>
      </c>
      <c r="CW412" s="3">
        <v>0</v>
      </c>
      <c r="CX412" s="3">
        <v>0</v>
      </c>
      <c r="CY412" s="3">
        <v>0</v>
      </c>
      <c r="CZ412" s="3">
        <v>0</v>
      </c>
      <c r="DA412" s="3"/>
      <c r="DB412" s="3">
        <v>0</v>
      </c>
      <c r="DC412" s="3">
        <v>0</v>
      </c>
      <c r="DD412" s="3">
        <v>0</v>
      </c>
      <c r="DE412" s="3">
        <v>0</v>
      </c>
      <c r="DF412" s="3">
        <v>0</v>
      </c>
      <c r="DG412" s="3">
        <v>0</v>
      </c>
      <c r="DH412" s="3">
        <v>0</v>
      </c>
      <c r="DI412" s="3">
        <v>0</v>
      </c>
      <c r="DJ412" s="3">
        <v>0</v>
      </c>
      <c r="DK412" s="3">
        <v>0</v>
      </c>
      <c r="DL412" s="3">
        <v>0</v>
      </c>
      <c r="DM412" s="3">
        <v>0</v>
      </c>
      <c r="DN412" s="3">
        <v>0</v>
      </c>
      <c r="DO412" s="3">
        <v>0</v>
      </c>
      <c r="DP412" s="3">
        <v>0</v>
      </c>
      <c r="DQ412" s="3">
        <v>0</v>
      </c>
      <c r="DR412" s="3">
        <v>0</v>
      </c>
      <c r="DS412" s="3">
        <v>0</v>
      </c>
      <c r="DT412" s="3">
        <v>0</v>
      </c>
      <c r="DU412" s="3">
        <v>0</v>
      </c>
      <c r="DV412" s="3">
        <v>0</v>
      </c>
      <c r="DW412" s="3">
        <v>0</v>
      </c>
      <c r="DX412" s="3">
        <v>0</v>
      </c>
      <c r="DY412" s="3">
        <v>0</v>
      </c>
      <c r="DZ412" s="3">
        <v>0</v>
      </c>
      <c r="EA412" s="3">
        <v>0</v>
      </c>
      <c r="EB412" s="3">
        <v>0</v>
      </c>
      <c r="EC412" s="3">
        <v>0</v>
      </c>
      <c r="ED412" s="3">
        <v>0</v>
      </c>
      <c r="EE412" s="3">
        <v>0</v>
      </c>
      <c r="EF412" s="3">
        <v>0</v>
      </c>
    </row>
    <row r="413" spans="1:136" ht="12.75" customHeight="1">
      <c r="A413" s="2" t="s">
        <v>948</v>
      </c>
      <c r="B413" s="2" t="s">
        <v>949</v>
      </c>
      <c r="C413" s="2" t="s">
        <v>137</v>
      </c>
      <c r="D413" s="2" t="s">
        <v>896</v>
      </c>
      <c r="E413" s="3">
        <v>0</v>
      </c>
      <c r="F413" s="3">
        <v>0</v>
      </c>
      <c r="G413" s="3">
        <v>0</v>
      </c>
      <c r="H413" s="3">
        <v>3120</v>
      </c>
      <c r="I413" s="3">
        <v>0</v>
      </c>
      <c r="J413" s="3">
        <v>5790</v>
      </c>
      <c r="K413" s="3">
        <v>0</v>
      </c>
      <c r="L413" s="3">
        <v>0</v>
      </c>
      <c r="M413" s="3">
        <v>16850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150</v>
      </c>
      <c r="AJ413" s="3">
        <v>0</v>
      </c>
      <c r="AK413" s="3">
        <v>150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950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  <c r="BW413" s="3">
        <v>0</v>
      </c>
      <c r="BX413" s="3">
        <v>0</v>
      </c>
      <c r="BY413" s="3">
        <v>0</v>
      </c>
      <c r="BZ413" s="3">
        <v>0</v>
      </c>
      <c r="CA413" s="3">
        <v>0</v>
      </c>
      <c r="CB413" s="3">
        <v>0</v>
      </c>
      <c r="CC413" s="3">
        <v>0</v>
      </c>
      <c r="CD413" s="3">
        <v>0</v>
      </c>
      <c r="CE413" s="3">
        <v>0</v>
      </c>
      <c r="CF413" s="3">
        <v>0</v>
      </c>
      <c r="CG413" s="3">
        <v>0</v>
      </c>
      <c r="CH413" s="3">
        <v>0</v>
      </c>
      <c r="CI413" s="3">
        <v>0</v>
      </c>
      <c r="CJ413" s="3">
        <v>0</v>
      </c>
      <c r="CK413" s="3">
        <v>0</v>
      </c>
      <c r="CL413" s="3">
        <v>0</v>
      </c>
      <c r="CM413" s="3">
        <v>0</v>
      </c>
      <c r="CN413" s="3">
        <v>0</v>
      </c>
      <c r="CO413" s="3">
        <v>0</v>
      </c>
      <c r="CP413" s="3">
        <v>0</v>
      </c>
      <c r="CQ413" s="3">
        <v>0</v>
      </c>
      <c r="CR413" s="3">
        <v>0</v>
      </c>
      <c r="CS413" s="3">
        <v>0</v>
      </c>
      <c r="CT413" s="3">
        <v>0</v>
      </c>
      <c r="CU413" s="3">
        <v>0</v>
      </c>
      <c r="CV413" s="3">
        <v>0</v>
      </c>
      <c r="CW413" s="3">
        <v>0</v>
      </c>
      <c r="CX413" s="3">
        <v>0</v>
      </c>
      <c r="CY413" s="3">
        <v>0</v>
      </c>
      <c r="CZ413" s="3">
        <v>0</v>
      </c>
      <c r="DA413" s="3"/>
      <c r="DB413" s="3">
        <v>0</v>
      </c>
      <c r="DC413" s="3">
        <v>0</v>
      </c>
      <c r="DD413" s="3">
        <v>0</v>
      </c>
      <c r="DE413" s="3">
        <v>0</v>
      </c>
      <c r="DF413" s="3">
        <v>0</v>
      </c>
      <c r="DG413" s="3">
        <v>0</v>
      </c>
      <c r="DH413" s="3">
        <v>0</v>
      </c>
      <c r="DI413" s="3">
        <v>0</v>
      </c>
      <c r="DJ413" s="3">
        <v>0</v>
      </c>
      <c r="DK413" s="3">
        <v>0</v>
      </c>
      <c r="DL413" s="3">
        <v>0</v>
      </c>
      <c r="DM413" s="3">
        <v>0</v>
      </c>
      <c r="DN413" s="3">
        <v>0</v>
      </c>
      <c r="DO413" s="3">
        <v>0</v>
      </c>
      <c r="DP413" s="3">
        <v>0</v>
      </c>
      <c r="DQ413" s="3">
        <v>0</v>
      </c>
      <c r="DR413" s="3">
        <v>0</v>
      </c>
      <c r="DS413" s="3">
        <v>0</v>
      </c>
      <c r="DT413" s="3">
        <v>0</v>
      </c>
      <c r="DU413" s="3">
        <v>0</v>
      </c>
      <c r="DV413" s="3">
        <v>0</v>
      </c>
      <c r="DW413" s="3">
        <v>0</v>
      </c>
      <c r="DX413" s="3">
        <v>0</v>
      </c>
      <c r="DY413" s="3">
        <v>0</v>
      </c>
      <c r="DZ413" s="3">
        <v>0</v>
      </c>
      <c r="EA413" s="3">
        <v>0</v>
      </c>
      <c r="EB413" s="3">
        <v>0</v>
      </c>
      <c r="EC413" s="3">
        <v>0</v>
      </c>
      <c r="ED413" s="3">
        <v>0</v>
      </c>
      <c r="EE413" s="3">
        <v>0</v>
      </c>
      <c r="EF413" s="3">
        <v>0</v>
      </c>
    </row>
    <row r="414" spans="1:136" ht="12.75" customHeight="1">
      <c r="A414" s="2" t="s">
        <v>950</v>
      </c>
      <c r="B414" s="2" t="s">
        <v>951</v>
      </c>
      <c r="C414" s="2" t="s">
        <v>137</v>
      </c>
      <c r="D414" s="2" t="s">
        <v>896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17800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  <c r="BW414" s="3">
        <v>0</v>
      </c>
      <c r="BX414" s="3">
        <v>0</v>
      </c>
      <c r="BY414" s="3">
        <v>0</v>
      </c>
      <c r="BZ414" s="3">
        <v>0</v>
      </c>
      <c r="CA414" s="3">
        <v>0</v>
      </c>
      <c r="CB414" s="3">
        <v>0</v>
      </c>
      <c r="CC414" s="3">
        <v>0</v>
      </c>
      <c r="CD414" s="3">
        <v>0</v>
      </c>
      <c r="CE414" s="3">
        <v>0</v>
      </c>
      <c r="CF414" s="3">
        <v>0</v>
      </c>
      <c r="CG414" s="3">
        <v>0</v>
      </c>
      <c r="CH414" s="3">
        <v>0</v>
      </c>
      <c r="CI414" s="3">
        <v>0</v>
      </c>
      <c r="CJ414" s="3">
        <v>0</v>
      </c>
      <c r="CK414" s="3">
        <v>0</v>
      </c>
      <c r="CL414" s="3">
        <v>0</v>
      </c>
      <c r="CM414" s="3">
        <v>0</v>
      </c>
      <c r="CN414" s="3">
        <v>0</v>
      </c>
      <c r="CO414" s="3">
        <v>0</v>
      </c>
      <c r="CP414" s="3">
        <v>0</v>
      </c>
      <c r="CQ414" s="3">
        <v>0</v>
      </c>
      <c r="CR414" s="3">
        <v>0</v>
      </c>
      <c r="CS414" s="3">
        <v>0</v>
      </c>
      <c r="CT414" s="3">
        <v>0</v>
      </c>
      <c r="CU414" s="3">
        <v>0</v>
      </c>
      <c r="CV414" s="3">
        <v>0</v>
      </c>
      <c r="CW414" s="3">
        <v>0</v>
      </c>
      <c r="CX414" s="3">
        <v>0</v>
      </c>
      <c r="CY414" s="3">
        <v>0</v>
      </c>
      <c r="CZ414" s="3">
        <v>0</v>
      </c>
      <c r="DA414" s="3"/>
      <c r="DB414" s="3">
        <v>0</v>
      </c>
      <c r="DC414" s="3">
        <v>0</v>
      </c>
      <c r="DD414" s="3">
        <v>0</v>
      </c>
      <c r="DE414" s="3">
        <v>0</v>
      </c>
      <c r="DF414" s="3">
        <v>0</v>
      </c>
      <c r="DG414" s="3">
        <v>0</v>
      </c>
      <c r="DH414" s="3">
        <v>0</v>
      </c>
      <c r="DI414" s="3">
        <v>0</v>
      </c>
      <c r="DJ414" s="3">
        <v>0</v>
      </c>
      <c r="DK414" s="3">
        <v>0</v>
      </c>
      <c r="DL414" s="3">
        <v>0</v>
      </c>
      <c r="DM414" s="3">
        <v>0</v>
      </c>
      <c r="DN414" s="3">
        <v>0</v>
      </c>
      <c r="DO414" s="3">
        <v>0</v>
      </c>
      <c r="DP414" s="3">
        <v>0</v>
      </c>
      <c r="DQ414" s="3">
        <v>0</v>
      </c>
      <c r="DR414" s="3">
        <v>0</v>
      </c>
      <c r="DS414" s="3">
        <v>0</v>
      </c>
      <c r="DT414" s="3">
        <v>0</v>
      </c>
      <c r="DU414" s="3">
        <v>0</v>
      </c>
      <c r="DV414" s="3">
        <v>0</v>
      </c>
      <c r="DW414" s="3">
        <v>0</v>
      </c>
      <c r="DX414" s="3">
        <v>0</v>
      </c>
      <c r="DY414" s="3">
        <v>0</v>
      </c>
      <c r="DZ414" s="3">
        <v>0</v>
      </c>
      <c r="EA414" s="3">
        <v>0</v>
      </c>
      <c r="EB414" s="3">
        <v>0</v>
      </c>
      <c r="EC414" s="3">
        <v>0</v>
      </c>
      <c r="ED414" s="3">
        <v>0</v>
      </c>
      <c r="EE414" s="3">
        <v>0</v>
      </c>
      <c r="EF414" s="3">
        <v>0</v>
      </c>
    </row>
    <row r="415" spans="1:136" ht="12.75" customHeight="1">
      <c r="A415" s="2" t="s">
        <v>952</v>
      </c>
      <c r="B415" s="2" t="s">
        <v>953</v>
      </c>
      <c r="C415" s="2" t="s">
        <v>137</v>
      </c>
      <c r="D415" s="2" t="s">
        <v>896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3">
        <v>0</v>
      </c>
      <c r="BX415" s="3">
        <v>0</v>
      </c>
      <c r="BY415" s="3">
        <v>0</v>
      </c>
      <c r="BZ415" s="3">
        <v>0</v>
      </c>
      <c r="CA415" s="3">
        <v>0</v>
      </c>
      <c r="CB415" s="3">
        <v>0</v>
      </c>
      <c r="CC415" s="3">
        <v>0</v>
      </c>
      <c r="CD415" s="3">
        <v>0</v>
      </c>
      <c r="CE415" s="3">
        <v>0</v>
      </c>
      <c r="CF415" s="3">
        <v>0</v>
      </c>
      <c r="CG415" s="3">
        <v>0</v>
      </c>
      <c r="CH415" s="3">
        <v>0</v>
      </c>
      <c r="CI415" s="3">
        <v>0</v>
      </c>
      <c r="CJ415" s="3">
        <v>0</v>
      </c>
      <c r="CK415" s="3">
        <v>0</v>
      </c>
      <c r="CL415" s="3">
        <v>0</v>
      </c>
      <c r="CM415" s="3">
        <v>0</v>
      </c>
      <c r="CN415" s="3">
        <v>0</v>
      </c>
      <c r="CO415" s="3">
        <v>0</v>
      </c>
      <c r="CP415" s="3">
        <v>0</v>
      </c>
      <c r="CQ415" s="3">
        <v>0</v>
      </c>
      <c r="CR415" s="3">
        <v>0</v>
      </c>
      <c r="CS415" s="3">
        <v>0</v>
      </c>
      <c r="CT415" s="3">
        <v>0</v>
      </c>
      <c r="CU415" s="3">
        <v>0</v>
      </c>
      <c r="CV415" s="3">
        <v>0</v>
      </c>
      <c r="CW415" s="3">
        <v>0</v>
      </c>
      <c r="CX415" s="3">
        <v>0</v>
      </c>
      <c r="CY415" s="3">
        <v>0</v>
      </c>
      <c r="CZ415" s="3">
        <v>0</v>
      </c>
      <c r="DA415" s="3"/>
      <c r="DB415" s="3">
        <v>0</v>
      </c>
      <c r="DC415" s="3">
        <v>0</v>
      </c>
      <c r="DD415" s="3">
        <v>0</v>
      </c>
      <c r="DE415" s="3">
        <v>0</v>
      </c>
      <c r="DF415" s="3">
        <v>0</v>
      </c>
      <c r="DG415" s="3">
        <v>0</v>
      </c>
      <c r="DH415" s="3">
        <v>0</v>
      </c>
      <c r="DI415" s="3">
        <v>0</v>
      </c>
      <c r="DJ415" s="3">
        <v>0</v>
      </c>
      <c r="DK415" s="3">
        <v>0</v>
      </c>
      <c r="DL415" s="3">
        <v>0</v>
      </c>
      <c r="DM415" s="3">
        <v>0</v>
      </c>
      <c r="DN415" s="3">
        <v>0</v>
      </c>
      <c r="DO415" s="3">
        <v>0</v>
      </c>
      <c r="DP415" s="3">
        <v>0</v>
      </c>
      <c r="DQ415" s="3">
        <v>0</v>
      </c>
      <c r="DR415" s="3">
        <v>0</v>
      </c>
      <c r="DS415" s="3">
        <v>0</v>
      </c>
      <c r="DT415" s="3">
        <v>0</v>
      </c>
      <c r="DU415" s="3">
        <v>0</v>
      </c>
      <c r="DV415" s="3">
        <v>0</v>
      </c>
      <c r="DW415" s="3">
        <v>0</v>
      </c>
      <c r="DX415" s="3">
        <v>0</v>
      </c>
      <c r="DY415" s="3">
        <v>0</v>
      </c>
      <c r="DZ415" s="3">
        <v>0</v>
      </c>
      <c r="EA415" s="3">
        <v>0</v>
      </c>
      <c r="EB415" s="3">
        <v>0</v>
      </c>
      <c r="EC415" s="3">
        <v>0</v>
      </c>
      <c r="ED415" s="3">
        <v>0</v>
      </c>
      <c r="EE415" s="3">
        <v>0</v>
      </c>
      <c r="EF415" s="3">
        <v>0</v>
      </c>
    </row>
    <row r="416" spans="1:136" ht="12.75" customHeight="1">
      <c r="A416" s="2" t="s">
        <v>954</v>
      </c>
      <c r="B416" s="2" t="s">
        <v>955</v>
      </c>
      <c r="C416" s="2" t="s">
        <v>137</v>
      </c>
      <c r="D416" s="2" t="s">
        <v>896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185.05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  <c r="BW416" s="3">
        <v>0</v>
      </c>
      <c r="BX416" s="3">
        <v>0</v>
      </c>
      <c r="BY416" s="3">
        <v>0</v>
      </c>
      <c r="BZ416" s="3">
        <v>0</v>
      </c>
      <c r="CA416" s="3">
        <v>0</v>
      </c>
      <c r="CB416" s="3">
        <v>0</v>
      </c>
      <c r="CC416" s="3">
        <v>0</v>
      </c>
      <c r="CD416" s="3">
        <v>0</v>
      </c>
      <c r="CE416" s="3">
        <v>0</v>
      </c>
      <c r="CF416" s="3">
        <v>0</v>
      </c>
      <c r="CG416" s="3">
        <v>0</v>
      </c>
      <c r="CH416" s="3">
        <v>0</v>
      </c>
      <c r="CI416" s="3">
        <v>0</v>
      </c>
      <c r="CJ416" s="3">
        <v>0</v>
      </c>
      <c r="CK416" s="3">
        <v>0</v>
      </c>
      <c r="CL416" s="3">
        <v>0</v>
      </c>
      <c r="CM416" s="3">
        <v>0</v>
      </c>
      <c r="CN416" s="3">
        <v>0</v>
      </c>
      <c r="CO416" s="3">
        <v>0</v>
      </c>
      <c r="CP416" s="3">
        <v>0</v>
      </c>
      <c r="CQ416" s="3">
        <v>0</v>
      </c>
      <c r="CR416" s="3">
        <v>0</v>
      </c>
      <c r="CS416" s="3">
        <v>0</v>
      </c>
      <c r="CT416" s="3">
        <v>0</v>
      </c>
      <c r="CU416" s="3">
        <v>0</v>
      </c>
      <c r="CV416" s="3">
        <v>0</v>
      </c>
      <c r="CW416" s="3">
        <v>0</v>
      </c>
      <c r="CX416" s="3">
        <v>0</v>
      </c>
      <c r="CY416" s="3">
        <v>0</v>
      </c>
      <c r="CZ416" s="3">
        <v>0</v>
      </c>
      <c r="DA416" s="3"/>
      <c r="DB416" s="3">
        <v>0</v>
      </c>
      <c r="DC416" s="3">
        <v>0</v>
      </c>
      <c r="DD416" s="3">
        <v>0</v>
      </c>
      <c r="DE416" s="3">
        <v>0</v>
      </c>
      <c r="DF416" s="3">
        <v>0</v>
      </c>
      <c r="DG416" s="3">
        <v>0</v>
      </c>
      <c r="DH416" s="3">
        <v>0</v>
      </c>
      <c r="DI416" s="3">
        <v>0</v>
      </c>
      <c r="DJ416" s="3">
        <v>0</v>
      </c>
      <c r="DK416" s="3">
        <v>0</v>
      </c>
      <c r="DL416" s="3">
        <v>0</v>
      </c>
      <c r="DM416" s="3">
        <v>0</v>
      </c>
      <c r="DN416" s="3">
        <v>0</v>
      </c>
      <c r="DO416" s="3">
        <v>0</v>
      </c>
      <c r="DP416" s="3">
        <v>0</v>
      </c>
      <c r="DQ416" s="3">
        <v>0</v>
      </c>
      <c r="DR416" s="3">
        <v>0</v>
      </c>
      <c r="DS416" s="3">
        <v>0</v>
      </c>
      <c r="DT416" s="3">
        <v>0</v>
      </c>
      <c r="DU416" s="3">
        <v>0</v>
      </c>
      <c r="DV416" s="3">
        <v>0</v>
      </c>
      <c r="DW416" s="3">
        <v>0</v>
      </c>
      <c r="DX416" s="3">
        <v>0</v>
      </c>
      <c r="DY416" s="3">
        <v>0</v>
      </c>
      <c r="DZ416" s="3">
        <v>0</v>
      </c>
      <c r="EA416" s="3">
        <v>0</v>
      </c>
      <c r="EB416" s="3">
        <v>0</v>
      </c>
      <c r="EC416" s="3">
        <v>0</v>
      </c>
      <c r="ED416" s="3">
        <v>0</v>
      </c>
      <c r="EE416" s="3">
        <v>0</v>
      </c>
      <c r="EF416" s="3">
        <v>0</v>
      </c>
    </row>
    <row r="417" spans="1:136" ht="12.75" customHeight="1">
      <c r="A417" s="2" t="s">
        <v>956</v>
      </c>
      <c r="B417" s="2" t="s">
        <v>957</v>
      </c>
      <c r="C417" s="2" t="s">
        <v>137</v>
      </c>
      <c r="D417" s="2" t="s">
        <v>896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3">
        <v>0</v>
      </c>
      <c r="BX417" s="3">
        <v>0</v>
      </c>
      <c r="BY417" s="3">
        <v>0</v>
      </c>
      <c r="BZ417" s="3">
        <v>0</v>
      </c>
      <c r="CA417" s="3">
        <v>0</v>
      </c>
      <c r="CB417" s="3">
        <v>0</v>
      </c>
      <c r="CC417" s="3">
        <v>0</v>
      </c>
      <c r="CD417" s="3">
        <v>0</v>
      </c>
      <c r="CE417" s="3">
        <v>0</v>
      </c>
      <c r="CF417" s="3">
        <v>0</v>
      </c>
      <c r="CG417" s="3">
        <v>0</v>
      </c>
      <c r="CH417" s="3">
        <v>0</v>
      </c>
      <c r="CI417" s="3">
        <v>0</v>
      </c>
      <c r="CJ417" s="3">
        <v>0</v>
      </c>
      <c r="CK417" s="3">
        <v>0</v>
      </c>
      <c r="CL417" s="3">
        <v>0</v>
      </c>
      <c r="CM417" s="3">
        <v>0</v>
      </c>
      <c r="CN417" s="3">
        <v>0</v>
      </c>
      <c r="CO417" s="3">
        <v>0</v>
      </c>
      <c r="CP417" s="3">
        <v>0</v>
      </c>
      <c r="CQ417" s="3">
        <v>0</v>
      </c>
      <c r="CR417" s="3">
        <v>0</v>
      </c>
      <c r="CS417" s="3">
        <v>0</v>
      </c>
      <c r="CT417" s="3">
        <v>0</v>
      </c>
      <c r="CU417" s="3">
        <v>0</v>
      </c>
      <c r="CV417" s="3">
        <v>0</v>
      </c>
      <c r="CW417" s="3">
        <v>0</v>
      </c>
      <c r="CX417" s="3">
        <v>0</v>
      </c>
      <c r="CY417" s="3">
        <v>0</v>
      </c>
      <c r="CZ417" s="3">
        <v>0</v>
      </c>
      <c r="DA417" s="3"/>
      <c r="DB417" s="3">
        <v>0</v>
      </c>
      <c r="DC417" s="3">
        <v>0</v>
      </c>
      <c r="DD417" s="3">
        <v>0</v>
      </c>
      <c r="DE417" s="3">
        <v>0</v>
      </c>
      <c r="DF417" s="3">
        <v>0</v>
      </c>
      <c r="DG417" s="3">
        <v>0</v>
      </c>
      <c r="DH417" s="3">
        <v>0</v>
      </c>
      <c r="DI417" s="3">
        <v>0</v>
      </c>
      <c r="DJ417" s="3">
        <v>0</v>
      </c>
      <c r="DK417" s="3">
        <v>0</v>
      </c>
      <c r="DL417" s="3">
        <v>0</v>
      </c>
      <c r="DM417" s="3">
        <v>0</v>
      </c>
      <c r="DN417" s="3">
        <v>0</v>
      </c>
      <c r="DO417" s="3">
        <v>0</v>
      </c>
      <c r="DP417" s="3">
        <v>0</v>
      </c>
      <c r="DQ417" s="3">
        <v>0</v>
      </c>
      <c r="DR417" s="3">
        <v>0</v>
      </c>
      <c r="DS417" s="3">
        <v>0</v>
      </c>
      <c r="DT417" s="3">
        <v>0</v>
      </c>
      <c r="DU417" s="3">
        <v>0</v>
      </c>
      <c r="DV417" s="3">
        <v>0</v>
      </c>
      <c r="DW417" s="3">
        <v>0</v>
      </c>
      <c r="DX417" s="3">
        <v>0</v>
      </c>
      <c r="DY417" s="3">
        <v>0</v>
      </c>
      <c r="DZ417" s="3">
        <v>0</v>
      </c>
      <c r="EA417" s="3">
        <v>0</v>
      </c>
      <c r="EB417" s="3">
        <v>0</v>
      </c>
      <c r="EC417" s="3">
        <v>0</v>
      </c>
      <c r="ED417" s="3">
        <v>0</v>
      </c>
      <c r="EE417" s="3">
        <v>0</v>
      </c>
      <c r="EF417" s="3">
        <v>0</v>
      </c>
    </row>
    <row r="418" spans="1:136" ht="12.75" customHeight="1">
      <c r="A418" s="2" t="s">
        <v>958</v>
      </c>
      <c r="B418" s="2" t="s">
        <v>959</v>
      </c>
      <c r="C418" s="2" t="s">
        <v>137</v>
      </c>
      <c r="D418" s="2" t="s">
        <v>896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  <c r="BW418" s="3">
        <v>0</v>
      </c>
      <c r="BX418" s="3">
        <v>0</v>
      </c>
      <c r="BY418" s="3">
        <v>0</v>
      </c>
      <c r="BZ418" s="3">
        <v>0</v>
      </c>
      <c r="CA418" s="3">
        <v>0</v>
      </c>
      <c r="CB418" s="3">
        <v>0</v>
      </c>
      <c r="CC418" s="3">
        <v>0</v>
      </c>
      <c r="CD418" s="3">
        <v>0</v>
      </c>
      <c r="CE418" s="3">
        <v>0</v>
      </c>
      <c r="CF418" s="3">
        <v>0</v>
      </c>
      <c r="CG418" s="3">
        <v>0</v>
      </c>
      <c r="CH418" s="3">
        <v>0</v>
      </c>
      <c r="CI418" s="3">
        <v>0</v>
      </c>
      <c r="CJ418" s="3">
        <v>0</v>
      </c>
      <c r="CK418" s="3">
        <v>0</v>
      </c>
      <c r="CL418" s="3">
        <v>0</v>
      </c>
      <c r="CM418" s="3">
        <v>0</v>
      </c>
      <c r="CN418" s="3">
        <v>0</v>
      </c>
      <c r="CO418" s="3">
        <v>0</v>
      </c>
      <c r="CP418" s="3">
        <v>0</v>
      </c>
      <c r="CQ418" s="3">
        <v>0</v>
      </c>
      <c r="CR418" s="3">
        <v>0</v>
      </c>
      <c r="CS418" s="3">
        <v>0</v>
      </c>
      <c r="CT418" s="3">
        <v>0</v>
      </c>
      <c r="CU418" s="3">
        <v>0</v>
      </c>
      <c r="CV418" s="3">
        <v>0</v>
      </c>
      <c r="CW418" s="3">
        <v>0</v>
      </c>
      <c r="CX418" s="3">
        <v>0</v>
      </c>
      <c r="CY418" s="3">
        <v>0</v>
      </c>
      <c r="CZ418" s="3">
        <v>0</v>
      </c>
      <c r="DA418" s="3"/>
      <c r="DB418" s="3">
        <v>0</v>
      </c>
      <c r="DC418" s="3">
        <v>0</v>
      </c>
      <c r="DD418" s="3">
        <v>0</v>
      </c>
      <c r="DE418" s="3">
        <v>0</v>
      </c>
      <c r="DF418" s="3">
        <v>0</v>
      </c>
      <c r="DG418" s="3">
        <v>0</v>
      </c>
      <c r="DH418" s="3">
        <v>0</v>
      </c>
      <c r="DI418" s="3">
        <v>0</v>
      </c>
      <c r="DJ418" s="3">
        <v>0</v>
      </c>
      <c r="DK418" s="3">
        <v>0</v>
      </c>
      <c r="DL418" s="3">
        <v>0</v>
      </c>
      <c r="DM418" s="3">
        <v>0</v>
      </c>
      <c r="DN418" s="3">
        <v>0</v>
      </c>
      <c r="DO418" s="3">
        <v>0</v>
      </c>
      <c r="DP418" s="3">
        <v>0</v>
      </c>
      <c r="DQ418" s="3">
        <v>0</v>
      </c>
      <c r="DR418" s="3">
        <v>0</v>
      </c>
      <c r="DS418" s="3">
        <v>0</v>
      </c>
      <c r="DT418" s="3">
        <v>0</v>
      </c>
      <c r="DU418" s="3">
        <v>0</v>
      </c>
      <c r="DV418" s="3">
        <v>0</v>
      </c>
      <c r="DW418" s="3">
        <v>0</v>
      </c>
      <c r="DX418" s="3">
        <v>0</v>
      </c>
      <c r="DY418" s="3">
        <v>0</v>
      </c>
      <c r="DZ418" s="3">
        <v>0</v>
      </c>
      <c r="EA418" s="3">
        <v>0</v>
      </c>
      <c r="EB418" s="3">
        <v>0</v>
      </c>
      <c r="EC418" s="3">
        <v>0</v>
      </c>
      <c r="ED418" s="3">
        <v>0</v>
      </c>
      <c r="EE418" s="3">
        <v>0</v>
      </c>
      <c r="EF418" s="3">
        <v>0</v>
      </c>
    </row>
    <row r="419" spans="1:136" ht="12.75" customHeight="1">
      <c r="A419" s="2" t="s">
        <v>960</v>
      </c>
      <c r="B419" s="2" t="s">
        <v>961</v>
      </c>
      <c r="C419" s="2" t="s">
        <v>137</v>
      </c>
      <c r="D419" s="2" t="s">
        <v>138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3">
        <v>0</v>
      </c>
      <c r="BX419" s="3">
        <v>0</v>
      </c>
      <c r="BY419" s="3">
        <v>0</v>
      </c>
      <c r="BZ419" s="3">
        <v>0</v>
      </c>
      <c r="CA419" s="3">
        <v>0</v>
      </c>
      <c r="CB419" s="3">
        <v>0</v>
      </c>
      <c r="CC419" s="3">
        <v>0</v>
      </c>
      <c r="CD419" s="3">
        <v>0</v>
      </c>
      <c r="CE419" s="3">
        <v>0</v>
      </c>
      <c r="CF419" s="3">
        <v>0</v>
      </c>
      <c r="CG419" s="3">
        <v>0</v>
      </c>
      <c r="CH419" s="3">
        <v>0</v>
      </c>
      <c r="CI419" s="3">
        <v>0</v>
      </c>
      <c r="CJ419" s="3">
        <v>0</v>
      </c>
      <c r="CK419" s="3">
        <v>0</v>
      </c>
      <c r="CL419" s="3">
        <v>0</v>
      </c>
      <c r="CM419" s="3">
        <v>0</v>
      </c>
      <c r="CN419" s="3">
        <v>0</v>
      </c>
      <c r="CO419" s="3">
        <v>0</v>
      </c>
      <c r="CP419" s="3">
        <v>0</v>
      </c>
      <c r="CQ419" s="3">
        <v>0</v>
      </c>
      <c r="CR419" s="3">
        <v>0</v>
      </c>
      <c r="CS419" s="3">
        <v>0</v>
      </c>
      <c r="CT419" s="3">
        <v>0</v>
      </c>
      <c r="CU419" s="3">
        <v>0</v>
      </c>
      <c r="CV419" s="3">
        <v>0</v>
      </c>
      <c r="CW419" s="3">
        <v>0</v>
      </c>
      <c r="CX419" s="3">
        <v>0</v>
      </c>
      <c r="CY419" s="3">
        <v>0</v>
      </c>
      <c r="CZ419" s="3">
        <v>0</v>
      </c>
      <c r="DA419" s="3"/>
      <c r="DB419" s="3">
        <v>0</v>
      </c>
      <c r="DC419" s="3">
        <v>0</v>
      </c>
      <c r="DD419" s="3">
        <v>0</v>
      </c>
      <c r="DE419" s="3">
        <v>0</v>
      </c>
      <c r="DF419" s="3">
        <v>0</v>
      </c>
      <c r="DG419" s="3">
        <v>0</v>
      </c>
      <c r="DH419" s="3">
        <v>0</v>
      </c>
      <c r="DI419" s="3">
        <v>0</v>
      </c>
      <c r="DJ419" s="3">
        <v>0</v>
      </c>
      <c r="DK419" s="3">
        <v>0</v>
      </c>
      <c r="DL419" s="3">
        <v>0</v>
      </c>
      <c r="DM419" s="3">
        <v>0</v>
      </c>
      <c r="DN419" s="3">
        <v>0</v>
      </c>
      <c r="DO419" s="3">
        <v>0</v>
      </c>
      <c r="DP419" s="3">
        <v>0</v>
      </c>
      <c r="DQ419" s="3">
        <v>0</v>
      </c>
      <c r="DR419" s="3">
        <v>0</v>
      </c>
      <c r="DS419" s="3">
        <v>0</v>
      </c>
      <c r="DT419" s="3">
        <v>0</v>
      </c>
      <c r="DU419" s="3">
        <v>0</v>
      </c>
      <c r="DV419" s="3">
        <v>0</v>
      </c>
      <c r="DW419" s="3">
        <v>0</v>
      </c>
      <c r="DX419" s="3">
        <v>0</v>
      </c>
      <c r="DY419" s="3">
        <v>0</v>
      </c>
      <c r="DZ419" s="3">
        <v>0</v>
      </c>
      <c r="EA419" s="3">
        <v>0</v>
      </c>
      <c r="EB419" s="3">
        <v>0</v>
      </c>
      <c r="EC419" s="3">
        <v>0</v>
      </c>
      <c r="ED419" s="3">
        <v>0</v>
      </c>
      <c r="EE419" s="3">
        <v>0</v>
      </c>
      <c r="EF419" s="3">
        <v>0</v>
      </c>
    </row>
    <row r="420" spans="1:136" ht="12.75" customHeight="1">
      <c r="A420" s="2" t="s">
        <v>962</v>
      </c>
      <c r="B420" s="2" t="s">
        <v>963</v>
      </c>
      <c r="C420" s="2" t="s">
        <v>137</v>
      </c>
      <c r="D420" s="2" t="s">
        <v>896</v>
      </c>
      <c r="E420" s="3">
        <v>0</v>
      </c>
      <c r="F420" s="3">
        <v>897.2</v>
      </c>
      <c r="G420" s="3">
        <v>0</v>
      </c>
      <c r="H420" s="3">
        <v>0</v>
      </c>
      <c r="I420" s="3">
        <v>300</v>
      </c>
      <c r="J420" s="3">
        <v>0</v>
      </c>
      <c r="K420" s="3">
        <v>1617.5</v>
      </c>
      <c r="L420" s="3">
        <v>0</v>
      </c>
      <c r="M420" s="3">
        <v>16250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35000</v>
      </c>
      <c r="AI420" s="3">
        <v>900</v>
      </c>
      <c r="AJ420" s="3">
        <v>5549.25</v>
      </c>
      <c r="AK420" s="3">
        <v>1260</v>
      </c>
      <c r="AL420" s="3">
        <v>3200</v>
      </c>
      <c r="AM420" s="3">
        <v>1685.32</v>
      </c>
      <c r="AN420" s="3">
        <v>8780</v>
      </c>
      <c r="AO420" s="3">
        <v>0</v>
      </c>
      <c r="AP420" s="3">
        <v>0</v>
      </c>
      <c r="AQ420" s="3">
        <v>0</v>
      </c>
      <c r="AR420" s="3">
        <v>12.5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3">
        <v>0</v>
      </c>
      <c r="BX420" s="3">
        <v>0</v>
      </c>
      <c r="BY420" s="3">
        <v>0</v>
      </c>
      <c r="BZ420" s="3">
        <v>0</v>
      </c>
      <c r="CA420" s="3">
        <v>0</v>
      </c>
      <c r="CB420" s="3">
        <v>0</v>
      </c>
      <c r="CC420" s="3">
        <v>0</v>
      </c>
      <c r="CD420" s="3">
        <v>0</v>
      </c>
      <c r="CE420" s="3">
        <v>0</v>
      </c>
      <c r="CF420" s="3">
        <v>0</v>
      </c>
      <c r="CG420" s="3">
        <v>0</v>
      </c>
      <c r="CH420" s="3">
        <v>0</v>
      </c>
      <c r="CI420" s="3">
        <v>0</v>
      </c>
      <c r="CJ420" s="3">
        <v>0</v>
      </c>
      <c r="CK420" s="3">
        <v>0</v>
      </c>
      <c r="CL420" s="3">
        <v>0</v>
      </c>
      <c r="CM420" s="3">
        <v>0</v>
      </c>
      <c r="CN420" s="3">
        <v>0</v>
      </c>
      <c r="CO420" s="3">
        <v>0</v>
      </c>
      <c r="CP420" s="3">
        <v>0</v>
      </c>
      <c r="CQ420" s="3">
        <v>0</v>
      </c>
      <c r="CR420" s="3">
        <v>0</v>
      </c>
      <c r="CS420" s="3">
        <v>0</v>
      </c>
      <c r="CT420" s="3">
        <v>0</v>
      </c>
      <c r="CU420" s="3">
        <v>0</v>
      </c>
      <c r="CV420" s="3">
        <v>0</v>
      </c>
      <c r="CW420" s="3">
        <v>0</v>
      </c>
      <c r="CX420" s="3">
        <v>0</v>
      </c>
      <c r="CY420" s="3">
        <v>0</v>
      </c>
      <c r="CZ420" s="3">
        <v>0</v>
      </c>
      <c r="DA420" s="3"/>
      <c r="DB420" s="3">
        <v>0</v>
      </c>
      <c r="DC420" s="3">
        <v>0</v>
      </c>
      <c r="DD420" s="3">
        <v>0</v>
      </c>
      <c r="DE420" s="3">
        <v>0</v>
      </c>
      <c r="DF420" s="3">
        <v>0</v>
      </c>
      <c r="DG420" s="3">
        <v>0</v>
      </c>
      <c r="DH420" s="3">
        <v>0</v>
      </c>
      <c r="DI420" s="3">
        <v>0</v>
      </c>
      <c r="DJ420" s="3">
        <v>0</v>
      </c>
      <c r="DK420" s="3">
        <v>0</v>
      </c>
      <c r="DL420" s="3">
        <v>0</v>
      </c>
      <c r="DM420" s="3">
        <v>0</v>
      </c>
      <c r="DN420" s="3">
        <v>0</v>
      </c>
      <c r="DO420" s="3">
        <v>0</v>
      </c>
      <c r="DP420" s="3">
        <v>0</v>
      </c>
      <c r="DQ420" s="3">
        <v>0</v>
      </c>
      <c r="DR420" s="3">
        <v>0</v>
      </c>
      <c r="DS420" s="3">
        <v>0</v>
      </c>
      <c r="DT420" s="3">
        <v>0</v>
      </c>
      <c r="DU420" s="3">
        <v>0</v>
      </c>
      <c r="DV420" s="3">
        <v>0</v>
      </c>
      <c r="DW420" s="3">
        <v>0</v>
      </c>
      <c r="DX420" s="3">
        <v>0</v>
      </c>
      <c r="DY420" s="3">
        <v>0</v>
      </c>
      <c r="DZ420" s="3">
        <v>0</v>
      </c>
      <c r="EA420" s="3">
        <v>0</v>
      </c>
      <c r="EB420" s="3">
        <v>0</v>
      </c>
      <c r="EC420" s="3">
        <v>0</v>
      </c>
      <c r="ED420" s="3">
        <v>0</v>
      </c>
      <c r="EE420" s="3">
        <v>0</v>
      </c>
      <c r="EF420" s="3">
        <v>0</v>
      </c>
    </row>
    <row r="421" spans="1:136" ht="12.75" customHeight="1">
      <c r="A421" s="2" t="s">
        <v>964</v>
      </c>
      <c r="B421" s="2" t="s">
        <v>965</v>
      </c>
      <c r="C421" s="2" t="s">
        <v>137</v>
      </c>
      <c r="D421" s="2" t="s">
        <v>896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3">
        <v>0</v>
      </c>
      <c r="BX421" s="3">
        <v>0</v>
      </c>
      <c r="BY421" s="3">
        <v>0</v>
      </c>
      <c r="BZ421" s="3">
        <v>0</v>
      </c>
      <c r="CA421" s="3">
        <v>0</v>
      </c>
      <c r="CB421" s="3">
        <v>0</v>
      </c>
      <c r="CC421" s="3">
        <v>0</v>
      </c>
      <c r="CD421" s="3">
        <v>0</v>
      </c>
      <c r="CE421" s="3">
        <v>0</v>
      </c>
      <c r="CF421" s="3">
        <v>0</v>
      </c>
      <c r="CG421" s="3">
        <v>0</v>
      </c>
      <c r="CH421" s="3">
        <v>0</v>
      </c>
      <c r="CI421" s="3">
        <v>0</v>
      </c>
      <c r="CJ421" s="3">
        <v>0</v>
      </c>
      <c r="CK421" s="3">
        <v>0</v>
      </c>
      <c r="CL421" s="3">
        <v>0</v>
      </c>
      <c r="CM421" s="3">
        <v>0</v>
      </c>
      <c r="CN421" s="3">
        <v>0</v>
      </c>
      <c r="CO421" s="3">
        <v>0</v>
      </c>
      <c r="CP421" s="3">
        <v>0</v>
      </c>
      <c r="CQ421" s="3">
        <v>0</v>
      </c>
      <c r="CR421" s="3">
        <v>0</v>
      </c>
      <c r="CS421" s="3">
        <v>0</v>
      </c>
      <c r="CT421" s="3">
        <v>0</v>
      </c>
      <c r="CU421" s="3">
        <v>0</v>
      </c>
      <c r="CV421" s="3">
        <v>0</v>
      </c>
      <c r="CW421" s="3">
        <v>0</v>
      </c>
      <c r="CX421" s="3">
        <v>0</v>
      </c>
      <c r="CY421" s="3">
        <v>0</v>
      </c>
      <c r="CZ421" s="3">
        <v>0</v>
      </c>
      <c r="DA421" s="3"/>
      <c r="DB421" s="3">
        <v>0</v>
      </c>
      <c r="DC421" s="3">
        <v>0</v>
      </c>
      <c r="DD421" s="3">
        <v>0</v>
      </c>
      <c r="DE421" s="3">
        <v>0</v>
      </c>
      <c r="DF421" s="3">
        <v>0</v>
      </c>
      <c r="DG421" s="3">
        <v>0</v>
      </c>
      <c r="DH421" s="3">
        <v>0</v>
      </c>
      <c r="DI421" s="3">
        <v>0</v>
      </c>
      <c r="DJ421" s="3">
        <v>0</v>
      </c>
      <c r="DK421" s="3">
        <v>0</v>
      </c>
      <c r="DL421" s="3">
        <v>0</v>
      </c>
      <c r="DM421" s="3">
        <v>0</v>
      </c>
      <c r="DN421" s="3">
        <v>0</v>
      </c>
      <c r="DO421" s="3">
        <v>0</v>
      </c>
      <c r="DP421" s="3">
        <v>0</v>
      </c>
      <c r="DQ421" s="3">
        <v>0</v>
      </c>
      <c r="DR421" s="3">
        <v>0</v>
      </c>
      <c r="DS421" s="3">
        <v>0</v>
      </c>
      <c r="DT421" s="3">
        <v>0</v>
      </c>
      <c r="DU421" s="3">
        <v>0</v>
      </c>
      <c r="DV421" s="3">
        <v>0</v>
      </c>
      <c r="DW421" s="3">
        <v>0</v>
      </c>
      <c r="DX421" s="3">
        <v>0</v>
      </c>
      <c r="DY421" s="3">
        <v>0</v>
      </c>
      <c r="DZ421" s="3">
        <v>0</v>
      </c>
      <c r="EA421" s="3">
        <v>0</v>
      </c>
      <c r="EB421" s="3">
        <v>0</v>
      </c>
      <c r="EC421" s="3">
        <v>0</v>
      </c>
      <c r="ED421" s="3">
        <v>0</v>
      </c>
      <c r="EE421" s="3">
        <v>0</v>
      </c>
      <c r="EF421" s="3">
        <v>0</v>
      </c>
    </row>
    <row r="422" spans="1:136" ht="12.75" customHeight="1">
      <c r="A422" s="2" t="s">
        <v>966</v>
      </c>
      <c r="B422" s="2" t="s">
        <v>967</v>
      </c>
      <c r="C422" s="2" t="s">
        <v>137</v>
      </c>
      <c r="D422" s="2" t="s">
        <v>896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3">
        <v>0</v>
      </c>
      <c r="BX422" s="3">
        <v>0</v>
      </c>
      <c r="BY422" s="3">
        <v>0</v>
      </c>
      <c r="BZ422" s="3">
        <v>0</v>
      </c>
      <c r="CA422" s="3">
        <v>0</v>
      </c>
      <c r="CB422" s="3">
        <v>0</v>
      </c>
      <c r="CC422" s="3">
        <v>0</v>
      </c>
      <c r="CD422" s="3">
        <v>0</v>
      </c>
      <c r="CE422" s="3">
        <v>0</v>
      </c>
      <c r="CF422" s="3">
        <v>0</v>
      </c>
      <c r="CG422" s="3">
        <v>0</v>
      </c>
      <c r="CH422" s="3">
        <v>0</v>
      </c>
      <c r="CI422" s="3">
        <v>0</v>
      </c>
      <c r="CJ422" s="3">
        <v>0</v>
      </c>
      <c r="CK422" s="3">
        <v>0</v>
      </c>
      <c r="CL422" s="3">
        <v>0</v>
      </c>
      <c r="CM422" s="3">
        <v>0</v>
      </c>
      <c r="CN422" s="3">
        <v>0</v>
      </c>
      <c r="CO422" s="3">
        <v>0</v>
      </c>
      <c r="CP422" s="3">
        <v>0</v>
      </c>
      <c r="CQ422" s="3">
        <v>0</v>
      </c>
      <c r="CR422" s="3">
        <v>0</v>
      </c>
      <c r="CS422" s="3">
        <v>0</v>
      </c>
      <c r="CT422" s="3">
        <v>0</v>
      </c>
      <c r="CU422" s="3">
        <v>0</v>
      </c>
      <c r="CV422" s="3">
        <v>0</v>
      </c>
      <c r="CW422" s="3">
        <v>0</v>
      </c>
      <c r="CX422" s="3">
        <v>0</v>
      </c>
      <c r="CY422" s="3">
        <v>0</v>
      </c>
      <c r="CZ422" s="3">
        <v>0</v>
      </c>
      <c r="DA422" s="3"/>
      <c r="DB422" s="3">
        <v>0</v>
      </c>
      <c r="DC422" s="3">
        <v>0</v>
      </c>
      <c r="DD422" s="3">
        <v>0</v>
      </c>
      <c r="DE422" s="3">
        <v>0</v>
      </c>
      <c r="DF422" s="3">
        <v>0</v>
      </c>
      <c r="DG422" s="3">
        <v>0</v>
      </c>
      <c r="DH422" s="3">
        <v>0</v>
      </c>
      <c r="DI422" s="3">
        <v>0</v>
      </c>
      <c r="DJ422" s="3">
        <v>0</v>
      </c>
      <c r="DK422" s="3">
        <v>0</v>
      </c>
      <c r="DL422" s="3">
        <v>0</v>
      </c>
      <c r="DM422" s="3">
        <v>0</v>
      </c>
      <c r="DN422" s="3">
        <v>0</v>
      </c>
      <c r="DO422" s="3">
        <v>0</v>
      </c>
      <c r="DP422" s="3">
        <v>0</v>
      </c>
      <c r="DQ422" s="3">
        <v>0</v>
      </c>
      <c r="DR422" s="3">
        <v>0</v>
      </c>
      <c r="DS422" s="3">
        <v>0</v>
      </c>
      <c r="DT422" s="3">
        <v>0</v>
      </c>
      <c r="DU422" s="3">
        <v>0</v>
      </c>
      <c r="DV422" s="3">
        <v>0</v>
      </c>
      <c r="DW422" s="3">
        <v>0</v>
      </c>
      <c r="DX422" s="3">
        <v>0</v>
      </c>
      <c r="DY422" s="3">
        <v>0</v>
      </c>
      <c r="DZ422" s="3">
        <v>0</v>
      </c>
      <c r="EA422" s="3">
        <v>0</v>
      </c>
      <c r="EB422" s="3">
        <v>0</v>
      </c>
      <c r="EC422" s="3">
        <v>0</v>
      </c>
      <c r="ED422" s="3">
        <v>0</v>
      </c>
      <c r="EE422" s="3">
        <v>0</v>
      </c>
      <c r="EF422" s="3">
        <v>0</v>
      </c>
    </row>
    <row r="423" spans="1:136" ht="12.75" customHeight="1">
      <c r="A423" s="2" t="s">
        <v>968</v>
      </c>
      <c r="B423" s="2" t="s">
        <v>969</v>
      </c>
      <c r="C423" s="2" t="s">
        <v>137</v>
      </c>
      <c r="D423" s="2" t="s">
        <v>896</v>
      </c>
      <c r="E423" s="3">
        <v>0</v>
      </c>
      <c r="F423" s="3">
        <v>250</v>
      </c>
      <c r="G423" s="3">
        <v>7200</v>
      </c>
      <c r="H423" s="3">
        <v>0</v>
      </c>
      <c r="I423" s="3">
        <v>0</v>
      </c>
      <c r="J423" s="3">
        <v>710</v>
      </c>
      <c r="K423" s="3">
        <v>661.22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250</v>
      </c>
      <c r="AH423" s="3">
        <v>0</v>
      </c>
      <c r="AI423" s="3">
        <v>0</v>
      </c>
      <c r="AJ423" s="3">
        <v>0</v>
      </c>
      <c r="AK423" s="3">
        <v>0</v>
      </c>
      <c r="AL423" s="3">
        <v>200</v>
      </c>
      <c r="AM423" s="3">
        <v>583.17999999999995</v>
      </c>
      <c r="AN423" s="3">
        <v>325</v>
      </c>
      <c r="AO423" s="3">
        <v>125</v>
      </c>
      <c r="AP423" s="3">
        <v>0</v>
      </c>
      <c r="AQ423" s="3">
        <v>250</v>
      </c>
      <c r="AR423" s="3">
        <v>90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3">
        <v>0</v>
      </c>
      <c r="BX423" s="3">
        <v>0</v>
      </c>
      <c r="BY423" s="3">
        <v>0</v>
      </c>
      <c r="BZ423" s="3">
        <v>0</v>
      </c>
      <c r="CA423" s="3">
        <v>0</v>
      </c>
      <c r="CB423" s="3">
        <v>0</v>
      </c>
      <c r="CC423" s="3">
        <v>0</v>
      </c>
      <c r="CD423" s="3">
        <v>0</v>
      </c>
      <c r="CE423" s="3">
        <v>0</v>
      </c>
      <c r="CF423" s="3">
        <v>0</v>
      </c>
      <c r="CG423" s="3">
        <v>0</v>
      </c>
      <c r="CH423" s="3">
        <v>0</v>
      </c>
      <c r="CI423" s="3">
        <v>0</v>
      </c>
      <c r="CJ423" s="3">
        <v>0</v>
      </c>
      <c r="CK423" s="3">
        <v>0</v>
      </c>
      <c r="CL423" s="3">
        <v>0</v>
      </c>
      <c r="CM423" s="3">
        <v>0</v>
      </c>
      <c r="CN423" s="3">
        <v>0</v>
      </c>
      <c r="CO423" s="3">
        <v>0</v>
      </c>
      <c r="CP423" s="3">
        <v>0</v>
      </c>
      <c r="CQ423" s="3">
        <v>0</v>
      </c>
      <c r="CR423" s="3">
        <v>0</v>
      </c>
      <c r="CS423" s="3">
        <v>0</v>
      </c>
      <c r="CT423" s="3">
        <v>0</v>
      </c>
      <c r="CU423" s="3">
        <v>0</v>
      </c>
      <c r="CV423" s="3">
        <v>0</v>
      </c>
      <c r="CW423" s="3">
        <v>0</v>
      </c>
      <c r="CX423" s="3">
        <v>0</v>
      </c>
      <c r="CY423" s="3">
        <v>0</v>
      </c>
      <c r="CZ423" s="3">
        <v>0</v>
      </c>
      <c r="DA423" s="3"/>
      <c r="DB423" s="3">
        <v>0</v>
      </c>
      <c r="DC423" s="3">
        <v>0</v>
      </c>
      <c r="DD423" s="3">
        <v>0</v>
      </c>
      <c r="DE423" s="3">
        <v>0</v>
      </c>
      <c r="DF423" s="3">
        <v>0</v>
      </c>
      <c r="DG423" s="3">
        <v>0</v>
      </c>
      <c r="DH423" s="3">
        <v>0</v>
      </c>
      <c r="DI423" s="3">
        <v>0</v>
      </c>
      <c r="DJ423" s="3">
        <v>0</v>
      </c>
      <c r="DK423" s="3">
        <v>0</v>
      </c>
      <c r="DL423" s="3">
        <v>0</v>
      </c>
      <c r="DM423" s="3">
        <v>0</v>
      </c>
      <c r="DN423" s="3">
        <v>0</v>
      </c>
      <c r="DO423" s="3">
        <v>0</v>
      </c>
      <c r="DP423" s="3">
        <v>0</v>
      </c>
      <c r="DQ423" s="3">
        <v>0</v>
      </c>
      <c r="DR423" s="3">
        <v>0</v>
      </c>
      <c r="DS423" s="3">
        <v>0</v>
      </c>
      <c r="DT423" s="3">
        <v>0</v>
      </c>
      <c r="DU423" s="3">
        <v>0</v>
      </c>
      <c r="DV423" s="3">
        <v>0</v>
      </c>
      <c r="DW423" s="3">
        <v>0</v>
      </c>
      <c r="DX423" s="3">
        <v>0</v>
      </c>
      <c r="DY423" s="3">
        <v>0</v>
      </c>
      <c r="DZ423" s="3">
        <v>0</v>
      </c>
      <c r="EA423" s="3">
        <v>0</v>
      </c>
      <c r="EB423" s="3">
        <v>0</v>
      </c>
      <c r="EC423" s="3">
        <v>0</v>
      </c>
      <c r="ED423" s="3">
        <v>0</v>
      </c>
      <c r="EE423" s="3">
        <v>0</v>
      </c>
      <c r="EF423" s="3">
        <v>0</v>
      </c>
    </row>
    <row r="424" spans="1:136" ht="12.75" customHeight="1">
      <c r="A424" s="2" t="s">
        <v>970</v>
      </c>
      <c r="B424" s="2" t="s">
        <v>971</v>
      </c>
      <c r="C424" s="2" t="s">
        <v>137</v>
      </c>
      <c r="D424" s="2" t="s">
        <v>896</v>
      </c>
      <c r="E424" s="3">
        <v>0</v>
      </c>
      <c r="F424" s="3">
        <v>27423.8</v>
      </c>
      <c r="G424" s="3">
        <v>10802.71</v>
      </c>
      <c r="H424" s="3">
        <v>13639.05</v>
      </c>
      <c r="I424" s="3">
        <v>18516.22</v>
      </c>
      <c r="J424" s="3">
        <v>20945.54</v>
      </c>
      <c r="K424" s="3">
        <v>9403.14</v>
      </c>
      <c r="L424" s="3">
        <v>19858.64</v>
      </c>
      <c r="M424" s="3">
        <v>6483.68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13679.27</v>
      </c>
      <c r="AH424" s="3">
        <v>16912.11</v>
      </c>
      <c r="AI424" s="3">
        <v>17233.36</v>
      </c>
      <c r="AJ424" s="3">
        <v>21513.02</v>
      </c>
      <c r="AK424" s="3">
        <v>10749.41</v>
      </c>
      <c r="AL424" s="3">
        <v>15236.8</v>
      </c>
      <c r="AM424" s="3">
        <v>7936.98</v>
      </c>
      <c r="AN424" s="3">
        <v>12812.11</v>
      </c>
      <c r="AO424" s="3">
        <v>16126.86</v>
      </c>
      <c r="AP424" s="3">
        <v>21181.05</v>
      </c>
      <c r="AQ424" s="3">
        <v>15715.29</v>
      </c>
      <c r="AR424" s="3">
        <v>13813.43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3">
        <v>0</v>
      </c>
      <c r="BX424" s="3">
        <v>0</v>
      </c>
      <c r="BY424" s="3">
        <v>0</v>
      </c>
      <c r="BZ424" s="3">
        <v>0</v>
      </c>
      <c r="CA424" s="3">
        <v>0</v>
      </c>
      <c r="CB424" s="3">
        <v>0</v>
      </c>
      <c r="CC424" s="3">
        <v>0</v>
      </c>
      <c r="CD424" s="3">
        <v>0</v>
      </c>
      <c r="CE424" s="3">
        <v>0</v>
      </c>
      <c r="CF424" s="3">
        <v>0</v>
      </c>
      <c r="CG424" s="3">
        <v>0</v>
      </c>
      <c r="CH424" s="3">
        <v>0</v>
      </c>
      <c r="CI424" s="3">
        <v>0</v>
      </c>
      <c r="CJ424" s="3">
        <v>0</v>
      </c>
      <c r="CK424" s="3">
        <v>0</v>
      </c>
      <c r="CL424" s="3">
        <v>0</v>
      </c>
      <c r="CM424" s="3">
        <v>0</v>
      </c>
      <c r="CN424" s="3">
        <v>0</v>
      </c>
      <c r="CO424" s="3">
        <v>0</v>
      </c>
      <c r="CP424" s="3">
        <v>0</v>
      </c>
      <c r="CQ424" s="3">
        <v>0</v>
      </c>
      <c r="CR424" s="3">
        <v>0</v>
      </c>
      <c r="CS424" s="3">
        <v>0</v>
      </c>
      <c r="CT424" s="3">
        <v>0</v>
      </c>
      <c r="CU424" s="3">
        <v>0</v>
      </c>
      <c r="CV424" s="3">
        <v>0</v>
      </c>
      <c r="CW424" s="3">
        <v>0</v>
      </c>
      <c r="CX424" s="3">
        <v>0</v>
      </c>
      <c r="CY424" s="3">
        <v>0</v>
      </c>
      <c r="CZ424" s="3">
        <v>0</v>
      </c>
      <c r="DA424" s="3"/>
      <c r="DB424" s="3">
        <v>0</v>
      </c>
      <c r="DC424" s="3">
        <v>0</v>
      </c>
      <c r="DD424" s="3">
        <v>0</v>
      </c>
      <c r="DE424" s="3">
        <v>0</v>
      </c>
      <c r="DF424" s="3">
        <v>0</v>
      </c>
      <c r="DG424" s="3">
        <v>0</v>
      </c>
      <c r="DH424" s="3">
        <v>0</v>
      </c>
      <c r="DI424" s="3">
        <v>0</v>
      </c>
      <c r="DJ424" s="3">
        <v>0</v>
      </c>
      <c r="DK424" s="3">
        <v>0</v>
      </c>
      <c r="DL424" s="3">
        <v>0</v>
      </c>
      <c r="DM424" s="3">
        <v>0</v>
      </c>
      <c r="DN424" s="3">
        <v>0</v>
      </c>
      <c r="DO424" s="3">
        <v>0</v>
      </c>
      <c r="DP424" s="3">
        <v>0</v>
      </c>
      <c r="DQ424" s="3">
        <v>0</v>
      </c>
      <c r="DR424" s="3">
        <v>0</v>
      </c>
      <c r="DS424" s="3">
        <v>0</v>
      </c>
      <c r="DT424" s="3">
        <v>0</v>
      </c>
      <c r="DU424" s="3">
        <v>0</v>
      </c>
      <c r="DV424" s="3">
        <v>0</v>
      </c>
      <c r="DW424" s="3">
        <v>0</v>
      </c>
      <c r="DX424" s="3">
        <v>0</v>
      </c>
      <c r="DY424" s="3">
        <v>0</v>
      </c>
      <c r="DZ424" s="3">
        <v>0</v>
      </c>
      <c r="EA424" s="3">
        <v>0</v>
      </c>
      <c r="EB424" s="3">
        <v>0</v>
      </c>
      <c r="EC424" s="3">
        <v>0</v>
      </c>
      <c r="ED424" s="3">
        <v>0</v>
      </c>
      <c r="EE424" s="3">
        <v>0</v>
      </c>
      <c r="EF424" s="3">
        <v>0</v>
      </c>
    </row>
    <row r="425" spans="1:136" ht="12.75" customHeight="1">
      <c r="A425" s="2" t="s">
        <v>972</v>
      </c>
      <c r="B425" s="2" t="s">
        <v>973</v>
      </c>
      <c r="C425" s="2" t="s">
        <v>137</v>
      </c>
      <c r="D425" s="2" t="s">
        <v>896</v>
      </c>
      <c r="E425" s="3">
        <v>0</v>
      </c>
      <c r="F425" s="3">
        <v>0</v>
      </c>
      <c r="G425" s="3">
        <v>430</v>
      </c>
      <c r="H425" s="3">
        <v>0</v>
      </c>
      <c r="I425" s="3">
        <v>0</v>
      </c>
      <c r="J425" s="3">
        <v>0</v>
      </c>
      <c r="K425" s="3">
        <v>361.68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1796</v>
      </c>
      <c r="AP425" s="3">
        <v>0</v>
      </c>
      <c r="AQ425" s="3">
        <v>0</v>
      </c>
      <c r="AR425" s="3">
        <v>248.22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3">
        <v>0</v>
      </c>
      <c r="BX425" s="3">
        <v>0</v>
      </c>
      <c r="BY425" s="3">
        <v>0</v>
      </c>
      <c r="BZ425" s="3">
        <v>0</v>
      </c>
      <c r="CA425" s="3">
        <v>0</v>
      </c>
      <c r="CB425" s="3">
        <v>0</v>
      </c>
      <c r="CC425" s="3">
        <v>0</v>
      </c>
      <c r="CD425" s="3">
        <v>0</v>
      </c>
      <c r="CE425" s="3">
        <v>0</v>
      </c>
      <c r="CF425" s="3">
        <v>0</v>
      </c>
      <c r="CG425" s="3">
        <v>0</v>
      </c>
      <c r="CH425" s="3">
        <v>0</v>
      </c>
      <c r="CI425" s="3">
        <v>0</v>
      </c>
      <c r="CJ425" s="3">
        <v>0</v>
      </c>
      <c r="CK425" s="3">
        <v>0</v>
      </c>
      <c r="CL425" s="3">
        <v>0</v>
      </c>
      <c r="CM425" s="3">
        <v>0</v>
      </c>
      <c r="CN425" s="3">
        <v>0</v>
      </c>
      <c r="CO425" s="3">
        <v>0</v>
      </c>
      <c r="CP425" s="3">
        <v>0</v>
      </c>
      <c r="CQ425" s="3">
        <v>0</v>
      </c>
      <c r="CR425" s="3">
        <v>0</v>
      </c>
      <c r="CS425" s="3">
        <v>0</v>
      </c>
      <c r="CT425" s="3">
        <v>0</v>
      </c>
      <c r="CU425" s="3">
        <v>0</v>
      </c>
      <c r="CV425" s="3">
        <v>0</v>
      </c>
      <c r="CW425" s="3">
        <v>0</v>
      </c>
      <c r="CX425" s="3">
        <v>0</v>
      </c>
      <c r="CY425" s="3">
        <v>0</v>
      </c>
      <c r="CZ425" s="3">
        <v>0</v>
      </c>
      <c r="DA425" s="3"/>
      <c r="DB425" s="3">
        <v>0</v>
      </c>
      <c r="DC425" s="3">
        <v>0</v>
      </c>
      <c r="DD425" s="3">
        <v>0</v>
      </c>
      <c r="DE425" s="3">
        <v>0</v>
      </c>
      <c r="DF425" s="3">
        <v>0</v>
      </c>
      <c r="DG425" s="3">
        <v>0</v>
      </c>
      <c r="DH425" s="3">
        <v>0</v>
      </c>
      <c r="DI425" s="3">
        <v>0</v>
      </c>
      <c r="DJ425" s="3">
        <v>0</v>
      </c>
      <c r="DK425" s="3">
        <v>0</v>
      </c>
      <c r="DL425" s="3">
        <v>0</v>
      </c>
      <c r="DM425" s="3">
        <v>0</v>
      </c>
      <c r="DN425" s="3">
        <v>0</v>
      </c>
      <c r="DO425" s="3">
        <v>0</v>
      </c>
      <c r="DP425" s="3">
        <v>0</v>
      </c>
      <c r="DQ425" s="3">
        <v>0</v>
      </c>
      <c r="DR425" s="3">
        <v>0</v>
      </c>
      <c r="DS425" s="3">
        <v>0</v>
      </c>
      <c r="DT425" s="3">
        <v>0</v>
      </c>
      <c r="DU425" s="3">
        <v>0</v>
      </c>
      <c r="DV425" s="3">
        <v>0</v>
      </c>
      <c r="DW425" s="3">
        <v>0</v>
      </c>
      <c r="DX425" s="3">
        <v>0</v>
      </c>
      <c r="DY425" s="3">
        <v>0</v>
      </c>
      <c r="DZ425" s="3">
        <v>0</v>
      </c>
      <c r="EA425" s="3">
        <v>0</v>
      </c>
      <c r="EB425" s="3">
        <v>0</v>
      </c>
      <c r="EC425" s="3">
        <v>0</v>
      </c>
      <c r="ED425" s="3">
        <v>0</v>
      </c>
      <c r="EE425" s="3">
        <v>0</v>
      </c>
      <c r="EF425" s="3">
        <v>0</v>
      </c>
    </row>
    <row r="426" spans="1:136" ht="12.75" customHeight="1">
      <c r="A426" s="2" t="s">
        <v>974</v>
      </c>
      <c r="B426" s="2" t="s">
        <v>975</v>
      </c>
      <c r="C426" s="2" t="s">
        <v>137</v>
      </c>
      <c r="D426" s="2" t="s">
        <v>896</v>
      </c>
      <c r="E426" s="3">
        <v>0</v>
      </c>
      <c r="F426" s="3">
        <v>7276.44</v>
      </c>
      <c r="G426" s="3">
        <v>7373.54</v>
      </c>
      <c r="H426" s="3">
        <v>7203.64</v>
      </c>
      <c r="I426" s="3">
        <v>8102.37</v>
      </c>
      <c r="J426" s="3">
        <v>7747.66</v>
      </c>
      <c r="K426" s="3">
        <v>6977.24</v>
      </c>
      <c r="L426" s="3">
        <v>6711.5</v>
      </c>
      <c r="M426" s="3">
        <v>7245.5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3173.49</v>
      </c>
      <c r="AH426" s="3">
        <v>3251.52</v>
      </c>
      <c r="AI426" s="3">
        <v>3054.27</v>
      </c>
      <c r="AJ426" s="3">
        <v>8168.92</v>
      </c>
      <c r="AK426" s="3">
        <v>8408</v>
      </c>
      <c r="AL426" s="3">
        <v>6716.5</v>
      </c>
      <c r="AM426" s="3">
        <v>9003.6200000000008</v>
      </c>
      <c r="AN426" s="3">
        <v>6662.82</v>
      </c>
      <c r="AO426" s="3">
        <v>7751</v>
      </c>
      <c r="AP426" s="3">
        <v>9273</v>
      </c>
      <c r="AQ426" s="3">
        <v>2387.92</v>
      </c>
      <c r="AR426" s="3">
        <v>5710.81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  <c r="BW426" s="3">
        <v>0</v>
      </c>
      <c r="BX426" s="3">
        <v>0</v>
      </c>
      <c r="BY426" s="3">
        <v>0</v>
      </c>
      <c r="BZ426" s="3">
        <v>0</v>
      </c>
      <c r="CA426" s="3">
        <v>0</v>
      </c>
      <c r="CB426" s="3">
        <v>0</v>
      </c>
      <c r="CC426" s="3">
        <v>0</v>
      </c>
      <c r="CD426" s="3">
        <v>0</v>
      </c>
      <c r="CE426" s="3">
        <v>0</v>
      </c>
      <c r="CF426" s="3">
        <v>0</v>
      </c>
      <c r="CG426" s="3">
        <v>0</v>
      </c>
      <c r="CH426" s="3">
        <v>0</v>
      </c>
      <c r="CI426" s="3">
        <v>0</v>
      </c>
      <c r="CJ426" s="3">
        <v>0</v>
      </c>
      <c r="CK426" s="3">
        <v>0</v>
      </c>
      <c r="CL426" s="3">
        <v>0</v>
      </c>
      <c r="CM426" s="3">
        <v>0</v>
      </c>
      <c r="CN426" s="3">
        <v>0</v>
      </c>
      <c r="CO426" s="3">
        <v>0</v>
      </c>
      <c r="CP426" s="3">
        <v>0</v>
      </c>
      <c r="CQ426" s="3">
        <v>0</v>
      </c>
      <c r="CR426" s="3">
        <v>0</v>
      </c>
      <c r="CS426" s="3">
        <v>0</v>
      </c>
      <c r="CT426" s="3">
        <v>0</v>
      </c>
      <c r="CU426" s="3">
        <v>0</v>
      </c>
      <c r="CV426" s="3">
        <v>0</v>
      </c>
      <c r="CW426" s="3">
        <v>0</v>
      </c>
      <c r="CX426" s="3">
        <v>0</v>
      </c>
      <c r="CY426" s="3">
        <v>0</v>
      </c>
      <c r="CZ426" s="3">
        <v>0</v>
      </c>
      <c r="DA426" s="3"/>
      <c r="DB426" s="3">
        <v>0</v>
      </c>
      <c r="DC426" s="3">
        <v>0</v>
      </c>
      <c r="DD426" s="3">
        <v>0</v>
      </c>
      <c r="DE426" s="3">
        <v>0</v>
      </c>
      <c r="DF426" s="3">
        <v>0</v>
      </c>
      <c r="DG426" s="3">
        <v>0</v>
      </c>
      <c r="DH426" s="3">
        <v>0</v>
      </c>
      <c r="DI426" s="3">
        <v>0</v>
      </c>
      <c r="DJ426" s="3">
        <v>0</v>
      </c>
      <c r="DK426" s="3">
        <v>0</v>
      </c>
      <c r="DL426" s="3">
        <v>0</v>
      </c>
      <c r="DM426" s="3">
        <v>0</v>
      </c>
      <c r="DN426" s="3">
        <v>0</v>
      </c>
      <c r="DO426" s="3">
        <v>0</v>
      </c>
      <c r="DP426" s="3">
        <v>0</v>
      </c>
      <c r="DQ426" s="3">
        <v>0</v>
      </c>
      <c r="DR426" s="3">
        <v>0</v>
      </c>
      <c r="DS426" s="3">
        <v>0</v>
      </c>
      <c r="DT426" s="3">
        <v>0</v>
      </c>
      <c r="DU426" s="3">
        <v>0</v>
      </c>
      <c r="DV426" s="3">
        <v>0</v>
      </c>
      <c r="DW426" s="3">
        <v>0</v>
      </c>
      <c r="DX426" s="3">
        <v>0</v>
      </c>
      <c r="DY426" s="3">
        <v>0</v>
      </c>
      <c r="DZ426" s="3">
        <v>0</v>
      </c>
      <c r="EA426" s="3">
        <v>0</v>
      </c>
      <c r="EB426" s="3">
        <v>0</v>
      </c>
      <c r="EC426" s="3">
        <v>0</v>
      </c>
      <c r="ED426" s="3">
        <v>0</v>
      </c>
      <c r="EE426" s="3">
        <v>0</v>
      </c>
      <c r="EF426" s="3">
        <v>0</v>
      </c>
    </row>
    <row r="427" spans="1:136" ht="12.75" customHeight="1">
      <c r="A427" s="2" t="s">
        <v>976</v>
      </c>
      <c r="B427" s="2" t="s">
        <v>977</v>
      </c>
      <c r="C427" s="2" t="s">
        <v>137</v>
      </c>
      <c r="D427" s="2" t="s">
        <v>896</v>
      </c>
      <c r="E427" s="3">
        <v>0</v>
      </c>
      <c r="F427" s="3">
        <v>0</v>
      </c>
      <c r="G427" s="3">
        <v>250</v>
      </c>
      <c r="H427" s="3">
        <v>5850</v>
      </c>
      <c r="I427" s="3">
        <v>300</v>
      </c>
      <c r="J427" s="3">
        <v>4350</v>
      </c>
      <c r="K427" s="3">
        <v>150</v>
      </c>
      <c r="L427" s="3">
        <v>7550</v>
      </c>
      <c r="M427" s="3">
        <v>150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5400</v>
      </c>
      <c r="AH427" s="3">
        <v>400</v>
      </c>
      <c r="AI427" s="3">
        <v>5400</v>
      </c>
      <c r="AJ427" s="3">
        <v>0</v>
      </c>
      <c r="AK427" s="3">
        <v>450</v>
      </c>
      <c r="AL427" s="3">
        <v>5550</v>
      </c>
      <c r="AM427" s="3">
        <v>200</v>
      </c>
      <c r="AN427" s="3">
        <v>6200</v>
      </c>
      <c r="AO427" s="3">
        <v>150</v>
      </c>
      <c r="AP427" s="3">
        <v>6000</v>
      </c>
      <c r="AQ427" s="3">
        <v>150</v>
      </c>
      <c r="AR427" s="3">
        <v>500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  <c r="BW427" s="3">
        <v>0</v>
      </c>
      <c r="BX427" s="3">
        <v>0</v>
      </c>
      <c r="BY427" s="3">
        <v>0</v>
      </c>
      <c r="BZ427" s="3">
        <v>0</v>
      </c>
      <c r="CA427" s="3">
        <v>0</v>
      </c>
      <c r="CB427" s="3">
        <v>0</v>
      </c>
      <c r="CC427" s="3">
        <v>0</v>
      </c>
      <c r="CD427" s="3">
        <v>0</v>
      </c>
      <c r="CE427" s="3">
        <v>0</v>
      </c>
      <c r="CF427" s="3">
        <v>0</v>
      </c>
      <c r="CG427" s="3">
        <v>0</v>
      </c>
      <c r="CH427" s="3">
        <v>0</v>
      </c>
      <c r="CI427" s="3">
        <v>0</v>
      </c>
      <c r="CJ427" s="3">
        <v>0</v>
      </c>
      <c r="CK427" s="3">
        <v>0</v>
      </c>
      <c r="CL427" s="3">
        <v>0</v>
      </c>
      <c r="CM427" s="3">
        <v>0</v>
      </c>
      <c r="CN427" s="3">
        <v>0</v>
      </c>
      <c r="CO427" s="3">
        <v>0</v>
      </c>
      <c r="CP427" s="3">
        <v>0</v>
      </c>
      <c r="CQ427" s="3">
        <v>0</v>
      </c>
      <c r="CR427" s="3">
        <v>0</v>
      </c>
      <c r="CS427" s="3">
        <v>0</v>
      </c>
      <c r="CT427" s="3">
        <v>0</v>
      </c>
      <c r="CU427" s="3">
        <v>0</v>
      </c>
      <c r="CV427" s="3">
        <v>0</v>
      </c>
      <c r="CW427" s="3">
        <v>0</v>
      </c>
      <c r="CX427" s="3">
        <v>0</v>
      </c>
      <c r="CY427" s="3">
        <v>0</v>
      </c>
      <c r="CZ427" s="3">
        <v>0</v>
      </c>
      <c r="DA427" s="3"/>
      <c r="DB427" s="3">
        <v>0</v>
      </c>
      <c r="DC427" s="3">
        <v>0</v>
      </c>
      <c r="DD427" s="3">
        <v>0</v>
      </c>
      <c r="DE427" s="3">
        <v>0</v>
      </c>
      <c r="DF427" s="3">
        <v>0</v>
      </c>
      <c r="DG427" s="3">
        <v>0</v>
      </c>
      <c r="DH427" s="3">
        <v>0</v>
      </c>
      <c r="DI427" s="3">
        <v>0</v>
      </c>
      <c r="DJ427" s="3">
        <v>0</v>
      </c>
      <c r="DK427" s="3">
        <v>0</v>
      </c>
      <c r="DL427" s="3">
        <v>0</v>
      </c>
      <c r="DM427" s="3">
        <v>0</v>
      </c>
      <c r="DN427" s="3">
        <v>0</v>
      </c>
      <c r="DO427" s="3">
        <v>0</v>
      </c>
      <c r="DP427" s="3">
        <v>0</v>
      </c>
      <c r="DQ427" s="3">
        <v>0</v>
      </c>
      <c r="DR427" s="3">
        <v>0</v>
      </c>
      <c r="DS427" s="3">
        <v>0</v>
      </c>
      <c r="DT427" s="3">
        <v>0</v>
      </c>
      <c r="DU427" s="3">
        <v>0</v>
      </c>
      <c r="DV427" s="3">
        <v>0</v>
      </c>
      <c r="DW427" s="3">
        <v>0</v>
      </c>
      <c r="DX427" s="3">
        <v>0</v>
      </c>
      <c r="DY427" s="3">
        <v>0</v>
      </c>
      <c r="DZ427" s="3">
        <v>0</v>
      </c>
      <c r="EA427" s="3">
        <v>0</v>
      </c>
      <c r="EB427" s="3">
        <v>0</v>
      </c>
      <c r="EC427" s="3">
        <v>0</v>
      </c>
      <c r="ED427" s="3">
        <v>0</v>
      </c>
      <c r="EE427" s="3">
        <v>0</v>
      </c>
      <c r="EF427" s="3">
        <v>0</v>
      </c>
    </row>
    <row r="428" spans="1:136" ht="12.75" customHeight="1">
      <c r="A428" s="2" t="s">
        <v>978</v>
      </c>
      <c r="B428" s="2" t="s">
        <v>979</v>
      </c>
      <c r="C428" s="2" t="s">
        <v>137</v>
      </c>
      <c r="D428" s="2" t="s">
        <v>896</v>
      </c>
      <c r="E428" s="3">
        <v>0</v>
      </c>
      <c r="F428" s="3">
        <v>875.21</v>
      </c>
      <c r="G428" s="3">
        <v>1292.6099999999999</v>
      </c>
      <c r="H428" s="3">
        <v>1590.84</v>
      </c>
      <c r="I428" s="3">
        <v>601.73</v>
      </c>
      <c r="J428" s="3">
        <v>673.58</v>
      </c>
      <c r="K428" s="3">
        <v>60.54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671.36</v>
      </c>
      <c r="AI428" s="3">
        <v>633.73</v>
      </c>
      <c r="AJ428" s="3">
        <v>512.47</v>
      </c>
      <c r="AK428" s="3">
        <v>165.76</v>
      </c>
      <c r="AL428" s="3">
        <v>1019.92</v>
      </c>
      <c r="AM428" s="3">
        <v>2341.19</v>
      </c>
      <c r="AN428" s="3">
        <v>1208.83</v>
      </c>
      <c r="AO428" s="3">
        <v>546.17999999999995</v>
      </c>
      <c r="AP428" s="3">
        <v>80.56</v>
      </c>
      <c r="AQ428" s="3">
        <v>226.05</v>
      </c>
      <c r="AR428" s="3">
        <v>3372.33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3">
        <v>0</v>
      </c>
      <c r="BX428" s="3">
        <v>0</v>
      </c>
      <c r="BY428" s="3">
        <v>0</v>
      </c>
      <c r="BZ428" s="3">
        <v>0</v>
      </c>
      <c r="CA428" s="3">
        <v>0</v>
      </c>
      <c r="CB428" s="3">
        <v>0</v>
      </c>
      <c r="CC428" s="3">
        <v>0</v>
      </c>
      <c r="CD428" s="3">
        <v>0</v>
      </c>
      <c r="CE428" s="3">
        <v>0</v>
      </c>
      <c r="CF428" s="3">
        <v>0</v>
      </c>
      <c r="CG428" s="3">
        <v>0</v>
      </c>
      <c r="CH428" s="3">
        <v>0</v>
      </c>
      <c r="CI428" s="3">
        <v>0</v>
      </c>
      <c r="CJ428" s="3">
        <v>0</v>
      </c>
      <c r="CK428" s="3">
        <v>0</v>
      </c>
      <c r="CL428" s="3">
        <v>0</v>
      </c>
      <c r="CM428" s="3">
        <v>0</v>
      </c>
      <c r="CN428" s="3">
        <v>0</v>
      </c>
      <c r="CO428" s="3">
        <v>0</v>
      </c>
      <c r="CP428" s="3">
        <v>0</v>
      </c>
      <c r="CQ428" s="3">
        <v>0</v>
      </c>
      <c r="CR428" s="3">
        <v>0</v>
      </c>
      <c r="CS428" s="3">
        <v>0</v>
      </c>
      <c r="CT428" s="3">
        <v>0</v>
      </c>
      <c r="CU428" s="3">
        <v>0</v>
      </c>
      <c r="CV428" s="3">
        <v>0</v>
      </c>
      <c r="CW428" s="3">
        <v>0</v>
      </c>
      <c r="CX428" s="3">
        <v>0</v>
      </c>
      <c r="CY428" s="3">
        <v>0</v>
      </c>
      <c r="CZ428" s="3">
        <v>0</v>
      </c>
      <c r="DA428" s="3"/>
      <c r="DB428" s="3">
        <v>0</v>
      </c>
      <c r="DC428" s="3">
        <v>0</v>
      </c>
      <c r="DD428" s="3">
        <v>0</v>
      </c>
      <c r="DE428" s="3">
        <v>0</v>
      </c>
      <c r="DF428" s="3">
        <v>0</v>
      </c>
      <c r="DG428" s="3">
        <v>0</v>
      </c>
      <c r="DH428" s="3">
        <v>0</v>
      </c>
      <c r="DI428" s="3">
        <v>0</v>
      </c>
      <c r="DJ428" s="3">
        <v>0</v>
      </c>
      <c r="DK428" s="3">
        <v>0</v>
      </c>
      <c r="DL428" s="3">
        <v>0</v>
      </c>
      <c r="DM428" s="3">
        <v>0</v>
      </c>
      <c r="DN428" s="3">
        <v>0</v>
      </c>
      <c r="DO428" s="3">
        <v>0</v>
      </c>
      <c r="DP428" s="3">
        <v>0</v>
      </c>
      <c r="DQ428" s="3">
        <v>0</v>
      </c>
      <c r="DR428" s="3">
        <v>0</v>
      </c>
      <c r="DS428" s="3">
        <v>0</v>
      </c>
      <c r="DT428" s="3">
        <v>0</v>
      </c>
      <c r="DU428" s="3">
        <v>0</v>
      </c>
      <c r="DV428" s="3">
        <v>0</v>
      </c>
      <c r="DW428" s="3">
        <v>0</v>
      </c>
      <c r="DX428" s="3">
        <v>0</v>
      </c>
      <c r="DY428" s="3">
        <v>0</v>
      </c>
      <c r="DZ428" s="3">
        <v>0</v>
      </c>
      <c r="EA428" s="3">
        <v>0</v>
      </c>
      <c r="EB428" s="3">
        <v>0</v>
      </c>
      <c r="EC428" s="3">
        <v>0</v>
      </c>
      <c r="ED428" s="3">
        <v>0</v>
      </c>
      <c r="EE428" s="3">
        <v>0</v>
      </c>
      <c r="EF428" s="3">
        <v>0</v>
      </c>
    </row>
    <row r="429" spans="1:136" ht="12.75" customHeight="1">
      <c r="A429" s="2" t="s">
        <v>980</v>
      </c>
      <c r="B429" s="2" t="s">
        <v>981</v>
      </c>
      <c r="C429" s="2" t="s">
        <v>137</v>
      </c>
      <c r="D429" s="2" t="s">
        <v>896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45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  <c r="BW429" s="3">
        <v>0</v>
      </c>
      <c r="BX429" s="3">
        <v>0</v>
      </c>
      <c r="BY429" s="3">
        <v>0</v>
      </c>
      <c r="BZ429" s="3">
        <v>0</v>
      </c>
      <c r="CA429" s="3">
        <v>0</v>
      </c>
      <c r="CB429" s="3">
        <v>0</v>
      </c>
      <c r="CC429" s="3">
        <v>0</v>
      </c>
      <c r="CD429" s="3">
        <v>0</v>
      </c>
      <c r="CE429" s="3">
        <v>0</v>
      </c>
      <c r="CF429" s="3">
        <v>0</v>
      </c>
      <c r="CG429" s="3">
        <v>0</v>
      </c>
      <c r="CH429" s="3">
        <v>0</v>
      </c>
      <c r="CI429" s="3">
        <v>0</v>
      </c>
      <c r="CJ429" s="3">
        <v>0</v>
      </c>
      <c r="CK429" s="3">
        <v>0</v>
      </c>
      <c r="CL429" s="3">
        <v>0</v>
      </c>
      <c r="CM429" s="3">
        <v>0</v>
      </c>
      <c r="CN429" s="3">
        <v>0</v>
      </c>
      <c r="CO429" s="3">
        <v>0</v>
      </c>
      <c r="CP429" s="3">
        <v>0</v>
      </c>
      <c r="CQ429" s="3">
        <v>0</v>
      </c>
      <c r="CR429" s="3">
        <v>0</v>
      </c>
      <c r="CS429" s="3">
        <v>0</v>
      </c>
      <c r="CT429" s="3">
        <v>0</v>
      </c>
      <c r="CU429" s="3">
        <v>0</v>
      </c>
      <c r="CV429" s="3">
        <v>0</v>
      </c>
      <c r="CW429" s="3">
        <v>0</v>
      </c>
      <c r="CX429" s="3">
        <v>0</v>
      </c>
      <c r="CY429" s="3">
        <v>0</v>
      </c>
      <c r="CZ429" s="3">
        <v>0</v>
      </c>
      <c r="DA429" s="3"/>
      <c r="DB429" s="3">
        <v>0</v>
      </c>
      <c r="DC429" s="3">
        <v>0</v>
      </c>
      <c r="DD429" s="3">
        <v>0</v>
      </c>
      <c r="DE429" s="3">
        <v>0</v>
      </c>
      <c r="DF429" s="3">
        <v>0</v>
      </c>
      <c r="DG429" s="3">
        <v>0</v>
      </c>
      <c r="DH429" s="3">
        <v>0</v>
      </c>
      <c r="DI429" s="3">
        <v>0</v>
      </c>
      <c r="DJ429" s="3">
        <v>0</v>
      </c>
      <c r="DK429" s="3">
        <v>0</v>
      </c>
      <c r="DL429" s="3">
        <v>0</v>
      </c>
      <c r="DM429" s="3">
        <v>0</v>
      </c>
      <c r="DN429" s="3">
        <v>0</v>
      </c>
      <c r="DO429" s="3">
        <v>0</v>
      </c>
      <c r="DP429" s="3">
        <v>0</v>
      </c>
      <c r="DQ429" s="3">
        <v>0</v>
      </c>
      <c r="DR429" s="3">
        <v>0</v>
      </c>
      <c r="DS429" s="3">
        <v>0</v>
      </c>
      <c r="DT429" s="3">
        <v>0</v>
      </c>
      <c r="DU429" s="3">
        <v>0</v>
      </c>
      <c r="DV429" s="3">
        <v>0</v>
      </c>
      <c r="DW429" s="3">
        <v>0</v>
      </c>
      <c r="DX429" s="3">
        <v>0</v>
      </c>
      <c r="DY429" s="3">
        <v>0</v>
      </c>
      <c r="DZ429" s="3">
        <v>0</v>
      </c>
      <c r="EA429" s="3">
        <v>0</v>
      </c>
      <c r="EB429" s="3">
        <v>0</v>
      </c>
      <c r="EC429" s="3">
        <v>0</v>
      </c>
      <c r="ED429" s="3">
        <v>0</v>
      </c>
      <c r="EE429" s="3">
        <v>0</v>
      </c>
      <c r="EF429" s="3">
        <v>0</v>
      </c>
    </row>
    <row r="430" spans="1:136" ht="12.75" customHeight="1">
      <c r="A430" s="2" t="s">
        <v>982</v>
      </c>
      <c r="B430" s="2" t="s">
        <v>983</v>
      </c>
      <c r="C430" s="2" t="s">
        <v>137</v>
      </c>
      <c r="D430" s="2" t="s">
        <v>896</v>
      </c>
      <c r="E430" s="3">
        <v>0</v>
      </c>
      <c r="F430" s="3">
        <v>0</v>
      </c>
      <c r="G430" s="3">
        <v>1911</v>
      </c>
      <c r="H430" s="3">
        <v>2034</v>
      </c>
      <c r="I430" s="3">
        <v>1953</v>
      </c>
      <c r="J430" s="3">
        <v>1395</v>
      </c>
      <c r="K430" s="3">
        <v>1122</v>
      </c>
      <c r="L430" s="3">
        <v>249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3">
        <v>0</v>
      </c>
      <c r="BX430" s="3">
        <v>0</v>
      </c>
      <c r="BY430" s="3">
        <v>0</v>
      </c>
      <c r="BZ430" s="3">
        <v>0</v>
      </c>
      <c r="CA430" s="3">
        <v>0</v>
      </c>
      <c r="CB430" s="3">
        <v>0</v>
      </c>
      <c r="CC430" s="3">
        <v>0</v>
      </c>
      <c r="CD430" s="3">
        <v>0</v>
      </c>
      <c r="CE430" s="3">
        <v>0</v>
      </c>
      <c r="CF430" s="3">
        <v>0</v>
      </c>
      <c r="CG430" s="3">
        <v>0</v>
      </c>
      <c r="CH430" s="3">
        <v>0</v>
      </c>
      <c r="CI430" s="3">
        <v>0</v>
      </c>
      <c r="CJ430" s="3">
        <v>0</v>
      </c>
      <c r="CK430" s="3">
        <v>0</v>
      </c>
      <c r="CL430" s="3">
        <v>0</v>
      </c>
      <c r="CM430" s="3">
        <v>0</v>
      </c>
      <c r="CN430" s="3">
        <v>0</v>
      </c>
      <c r="CO430" s="3">
        <v>0</v>
      </c>
      <c r="CP430" s="3">
        <v>0</v>
      </c>
      <c r="CQ430" s="3">
        <v>0</v>
      </c>
      <c r="CR430" s="3">
        <v>0</v>
      </c>
      <c r="CS430" s="3">
        <v>0</v>
      </c>
      <c r="CT430" s="3">
        <v>0</v>
      </c>
      <c r="CU430" s="3">
        <v>0</v>
      </c>
      <c r="CV430" s="3">
        <v>0</v>
      </c>
      <c r="CW430" s="3">
        <v>0</v>
      </c>
      <c r="CX430" s="3">
        <v>0</v>
      </c>
      <c r="CY430" s="3">
        <v>0</v>
      </c>
      <c r="CZ430" s="3">
        <v>0</v>
      </c>
      <c r="DA430" s="3"/>
      <c r="DB430" s="3">
        <v>0</v>
      </c>
      <c r="DC430" s="3">
        <v>0</v>
      </c>
      <c r="DD430" s="3">
        <v>0</v>
      </c>
      <c r="DE430" s="3">
        <v>0</v>
      </c>
      <c r="DF430" s="3">
        <v>0</v>
      </c>
      <c r="DG430" s="3">
        <v>0</v>
      </c>
      <c r="DH430" s="3">
        <v>0</v>
      </c>
      <c r="DI430" s="3">
        <v>0</v>
      </c>
      <c r="DJ430" s="3">
        <v>0</v>
      </c>
      <c r="DK430" s="3">
        <v>0</v>
      </c>
      <c r="DL430" s="3">
        <v>0</v>
      </c>
      <c r="DM430" s="3">
        <v>0</v>
      </c>
      <c r="DN430" s="3">
        <v>0</v>
      </c>
      <c r="DO430" s="3">
        <v>0</v>
      </c>
      <c r="DP430" s="3">
        <v>0</v>
      </c>
      <c r="DQ430" s="3">
        <v>0</v>
      </c>
      <c r="DR430" s="3">
        <v>0</v>
      </c>
      <c r="DS430" s="3">
        <v>0</v>
      </c>
      <c r="DT430" s="3">
        <v>0</v>
      </c>
      <c r="DU430" s="3">
        <v>0</v>
      </c>
      <c r="DV430" s="3">
        <v>0</v>
      </c>
      <c r="DW430" s="3">
        <v>0</v>
      </c>
      <c r="DX430" s="3">
        <v>0</v>
      </c>
      <c r="DY430" s="3">
        <v>0</v>
      </c>
      <c r="DZ430" s="3">
        <v>0</v>
      </c>
      <c r="EA430" s="3">
        <v>0</v>
      </c>
      <c r="EB430" s="3">
        <v>0</v>
      </c>
      <c r="EC430" s="3">
        <v>0</v>
      </c>
      <c r="ED430" s="3">
        <v>0</v>
      </c>
      <c r="EE430" s="3">
        <v>0</v>
      </c>
      <c r="EF430" s="3">
        <v>0</v>
      </c>
    </row>
    <row r="431" spans="1:136" ht="12.75" customHeight="1">
      <c r="A431" s="2" t="s">
        <v>984</v>
      </c>
      <c r="B431" s="2" t="s">
        <v>985</v>
      </c>
      <c r="C431" s="2" t="s">
        <v>137</v>
      </c>
      <c r="D431" s="2" t="s">
        <v>896</v>
      </c>
      <c r="E431" s="3">
        <v>0</v>
      </c>
      <c r="F431" s="3">
        <v>0</v>
      </c>
      <c r="G431" s="3">
        <v>0</v>
      </c>
      <c r="H431" s="3">
        <v>975</v>
      </c>
      <c r="I431" s="3">
        <v>0</v>
      </c>
      <c r="J431" s="3">
        <v>1200</v>
      </c>
      <c r="K431" s="3">
        <v>330.69</v>
      </c>
      <c r="L431" s="3">
        <v>2155.69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4177.93</v>
      </c>
      <c r="AH431" s="3">
        <v>0</v>
      </c>
      <c r="AI431" s="3">
        <v>1050</v>
      </c>
      <c r="AJ431" s="3">
        <v>103</v>
      </c>
      <c r="AK431" s="3">
        <v>180</v>
      </c>
      <c r="AL431" s="3">
        <v>1089</v>
      </c>
      <c r="AM431" s="3">
        <v>186.13</v>
      </c>
      <c r="AN431" s="3">
        <v>1150</v>
      </c>
      <c r="AO431" s="3">
        <v>0</v>
      </c>
      <c r="AP431" s="3">
        <v>1050</v>
      </c>
      <c r="AQ431" s="3">
        <v>250</v>
      </c>
      <c r="AR431" s="3">
        <v>20000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  <c r="BW431" s="3">
        <v>0</v>
      </c>
      <c r="BX431" s="3">
        <v>0</v>
      </c>
      <c r="BY431" s="3">
        <v>0</v>
      </c>
      <c r="BZ431" s="3">
        <v>0</v>
      </c>
      <c r="CA431" s="3">
        <v>0</v>
      </c>
      <c r="CB431" s="3">
        <v>0</v>
      </c>
      <c r="CC431" s="3">
        <v>0</v>
      </c>
      <c r="CD431" s="3">
        <v>0</v>
      </c>
      <c r="CE431" s="3">
        <v>0</v>
      </c>
      <c r="CF431" s="3">
        <v>0</v>
      </c>
      <c r="CG431" s="3">
        <v>0</v>
      </c>
      <c r="CH431" s="3">
        <v>0</v>
      </c>
      <c r="CI431" s="3">
        <v>0</v>
      </c>
      <c r="CJ431" s="3">
        <v>0</v>
      </c>
      <c r="CK431" s="3">
        <v>0</v>
      </c>
      <c r="CL431" s="3">
        <v>0</v>
      </c>
      <c r="CM431" s="3">
        <v>0</v>
      </c>
      <c r="CN431" s="3">
        <v>0</v>
      </c>
      <c r="CO431" s="3">
        <v>0</v>
      </c>
      <c r="CP431" s="3">
        <v>0</v>
      </c>
      <c r="CQ431" s="3">
        <v>0</v>
      </c>
      <c r="CR431" s="3">
        <v>0</v>
      </c>
      <c r="CS431" s="3">
        <v>0</v>
      </c>
      <c r="CT431" s="3">
        <v>0</v>
      </c>
      <c r="CU431" s="3">
        <v>0</v>
      </c>
      <c r="CV431" s="3">
        <v>0</v>
      </c>
      <c r="CW431" s="3">
        <v>0</v>
      </c>
      <c r="CX431" s="3">
        <v>0</v>
      </c>
      <c r="CY431" s="3">
        <v>0</v>
      </c>
      <c r="CZ431" s="3">
        <v>0</v>
      </c>
      <c r="DA431" s="3"/>
      <c r="DB431" s="3">
        <v>0</v>
      </c>
      <c r="DC431" s="3">
        <v>0</v>
      </c>
      <c r="DD431" s="3">
        <v>0</v>
      </c>
      <c r="DE431" s="3">
        <v>0</v>
      </c>
      <c r="DF431" s="3">
        <v>0</v>
      </c>
      <c r="DG431" s="3">
        <v>0</v>
      </c>
      <c r="DH431" s="3">
        <v>0</v>
      </c>
      <c r="DI431" s="3">
        <v>0</v>
      </c>
      <c r="DJ431" s="3">
        <v>0</v>
      </c>
      <c r="DK431" s="3">
        <v>0</v>
      </c>
      <c r="DL431" s="3">
        <v>0</v>
      </c>
      <c r="DM431" s="3">
        <v>0</v>
      </c>
      <c r="DN431" s="3">
        <v>0</v>
      </c>
      <c r="DO431" s="3">
        <v>0</v>
      </c>
      <c r="DP431" s="3">
        <v>0</v>
      </c>
      <c r="DQ431" s="3">
        <v>0</v>
      </c>
      <c r="DR431" s="3">
        <v>0</v>
      </c>
      <c r="DS431" s="3">
        <v>0</v>
      </c>
      <c r="DT431" s="3">
        <v>0</v>
      </c>
      <c r="DU431" s="3">
        <v>0</v>
      </c>
      <c r="DV431" s="3">
        <v>0</v>
      </c>
      <c r="DW431" s="3">
        <v>0</v>
      </c>
      <c r="DX431" s="3">
        <v>0</v>
      </c>
      <c r="DY431" s="3">
        <v>0</v>
      </c>
      <c r="DZ431" s="3">
        <v>0</v>
      </c>
      <c r="EA431" s="3">
        <v>0</v>
      </c>
      <c r="EB431" s="3">
        <v>0</v>
      </c>
      <c r="EC431" s="3">
        <v>0</v>
      </c>
      <c r="ED431" s="3">
        <v>0</v>
      </c>
      <c r="EE431" s="3">
        <v>0</v>
      </c>
      <c r="EF431" s="3">
        <v>0</v>
      </c>
    </row>
    <row r="432" spans="1:136" ht="12.75" customHeight="1">
      <c r="A432" s="2" t="s">
        <v>986</v>
      </c>
      <c r="B432" s="2" t="s">
        <v>987</v>
      </c>
      <c r="C432" s="2" t="s">
        <v>137</v>
      </c>
      <c r="D432" s="2" t="s">
        <v>896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2864.4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3">
        <v>0</v>
      </c>
      <c r="BX432" s="3">
        <v>0</v>
      </c>
      <c r="BY432" s="3">
        <v>0</v>
      </c>
      <c r="BZ432" s="3">
        <v>0</v>
      </c>
      <c r="CA432" s="3">
        <v>0</v>
      </c>
      <c r="CB432" s="3">
        <v>0</v>
      </c>
      <c r="CC432" s="3">
        <v>0</v>
      </c>
      <c r="CD432" s="3">
        <v>0</v>
      </c>
      <c r="CE432" s="3">
        <v>0</v>
      </c>
      <c r="CF432" s="3">
        <v>0</v>
      </c>
      <c r="CG432" s="3">
        <v>0</v>
      </c>
      <c r="CH432" s="3">
        <v>0</v>
      </c>
      <c r="CI432" s="3">
        <v>0</v>
      </c>
      <c r="CJ432" s="3">
        <v>0</v>
      </c>
      <c r="CK432" s="3">
        <v>0</v>
      </c>
      <c r="CL432" s="3">
        <v>0</v>
      </c>
      <c r="CM432" s="3">
        <v>0</v>
      </c>
      <c r="CN432" s="3">
        <v>0</v>
      </c>
      <c r="CO432" s="3">
        <v>0</v>
      </c>
      <c r="CP432" s="3">
        <v>0</v>
      </c>
      <c r="CQ432" s="3">
        <v>0</v>
      </c>
      <c r="CR432" s="3">
        <v>0</v>
      </c>
      <c r="CS432" s="3">
        <v>0</v>
      </c>
      <c r="CT432" s="3">
        <v>0</v>
      </c>
      <c r="CU432" s="3">
        <v>0</v>
      </c>
      <c r="CV432" s="3">
        <v>0</v>
      </c>
      <c r="CW432" s="3">
        <v>0</v>
      </c>
      <c r="CX432" s="3">
        <v>0</v>
      </c>
      <c r="CY432" s="3">
        <v>0</v>
      </c>
      <c r="CZ432" s="3">
        <v>0</v>
      </c>
      <c r="DA432" s="3"/>
      <c r="DB432" s="3">
        <v>0</v>
      </c>
      <c r="DC432" s="3">
        <v>0</v>
      </c>
      <c r="DD432" s="3">
        <v>0</v>
      </c>
      <c r="DE432" s="3">
        <v>0</v>
      </c>
      <c r="DF432" s="3">
        <v>0</v>
      </c>
      <c r="DG432" s="3">
        <v>0</v>
      </c>
      <c r="DH432" s="3">
        <v>0</v>
      </c>
      <c r="DI432" s="3">
        <v>0</v>
      </c>
      <c r="DJ432" s="3">
        <v>0</v>
      </c>
      <c r="DK432" s="3">
        <v>0</v>
      </c>
      <c r="DL432" s="3">
        <v>0</v>
      </c>
      <c r="DM432" s="3">
        <v>0</v>
      </c>
      <c r="DN432" s="3">
        <v>0</v>
      </c>
      <c r="DO432" s="3">
        <v>0</v>
      </c>
      <c r="DP432" s="3">
        <v>0</v>
      </c>
      <c r="DQ432" s="3">
        <v>0</v>
      </c>
      <c r="DR432" s="3">
        <v>0</v>
      </c>
      <c r="DS432" s="3">
        <v>0</v>
      </c>
      <c r="DT432" s="3">
        <v>0</v>
      </c>
      <c r="DU432" s="3">
        <v>0</v>
      </c>
      <c r="DV432" s="3">
        <v>0</v>
      </c>
      <c r="DW432" s="3">
        <v>0</v>
      </c>
      <c r="DX432" s="3">
        <v>0</v>
      </c>
      <c r="DY432" s="3">
        <v>0</v>
      </c>
      <c r="DZ432" s="3">
        <v>0</v>
      </c>
      <c r="EA432" s="3">
        <v>0</v>
      </c>
      <c r="EB432" s="3">
        <v>0</v>
      </c>
      <c r="EC432" s="3">
        <v>0</v>
      </c>
      <c r="ED432" s="3">
        <v>0</v>
      </c>
      <c r="EE432" s="3">
        <v>0</v>
      </c>
      <c r="EF432" s="3">
        <v>0</v>
      </c>
    </row>
    <row r="433" spans="1:136" ht="12.75" customHeight="1">
      <c r="A433" s="2" t="s">
        <v>988</v>
      </c>
      <c r="B433" s="2" t="s">
        <v>989</v>
      </c>
      <c r="C433" s="2" t="s">
        <v>137</v>
      </c>
      <c r="D433" s="2" t="s">
        <v>896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704.32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463.49</v>
      </c>
      <c r="AJ433" s="3">
        <v>585</v>
      </c>
      <c r="AK433" s="3">
        <v>285</v>
      </c>
      <c r="AL433" s="3">
        <v>0</v>
      </c>
      <c r="AM433" s="3">
        <v>473.05</v>
      </c>
      <c r="AN433" s="3">
        <v>0</v>
      </c>
      <c r="AO433" s="3">
        <v>0</v>
      </c>
      <c r="AP433" s="3">
        <v>263.82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3">
        <v>0</v>
      </c>
      <c r="BX433" s="3">
        <v>0</v>
      </c>
      <c r="BY433" s="3">
        <v>0</v>
      </c>
      <c r="BZ433" s="3">
        <v>0</v>
      </c>
      <c r="CA433" s="3">
        <v>0</v>
      </c>
      <c r="CB433" s="3">
        <v>0</v>
      </c>
      <c r="CC433" s="3">
        <v>0</v>
      </c>
      <c r="CD433" s="3">
        <v>0</v>
      </c>
      <c r="CE433" s="3">
        <v>0</v>
      </c>
      <c r="CF433" s="3">
        <v>0</v>
      </c>
      <c r="CG433" s="3">
        <v>0</v>
      </c>
      <c r="CH433" s="3">
        <v>0</v>
      </c>
      <c r="CI433" s="3">
        <v>0</v>
      </c>
      <c r="CJ433" s="3">
        <v>0</v>
      </c>
      <c r="CK433" s="3">
        <v>0</v>
      </c>
      <c r="CL433" s="3">
        <v>0</v>
      </c>
      <c r="CM433" s="3">
        <v>0</v>
      </c>
      <c r="CN433" s="3">
        <v>0</v>
      </c>
      <c r="CO433" s="3">
        <v>0</v>
      </c>
      <c r="CP433" s="3">
        <v>0</v>
      </c>
      <c r="CQ433" s="3">
        <v>0</v>
      </c>
      <c r="CR433" s="3">
        <v>0</v>
      </c>
      <c r="CS433" s="3">
        <v>0</v>
      </c>
      <c r="CT433" s="3">
        <v>0</v>
      </c>
      <c r="CU433" s="3">
        <v>0</v>
      </c>
      <c r="CV433" s="3">
        <v>0</v>
      </c>
      <c r="CW433" s="3">
        <v>0</v>
      </c>
      <c r="CX433" s="3">
        <v>0</v>
      </c>
      <c r="CY433" s="3">
        <v>0</v>
      </c>
      <c r="CZ433" s="3">
        <v>0</v>
      </c>
      <c r="DA433" s="3"/>
      <c r="DB433" s="3">
        <v>0</v>
      </c>
      <c r="DC433" s="3">
        <v>0</v>
      </c>
      <c r="DD433" s="3">
        <v>0</v>
      </c>
      <c r="DE433" s="3">
        <v>0</v>
      </c>
      <c r="DF433" s="3">
        <v>0</v>
      </c>
      <c r="DG433" s="3">
        <v>0</v>
      </c>
      <c r="DH433" s="3">
        <v>0</v>
      </c>
      <c r="DI433" s="3">
        <v>0</v>
      </c>
      <c r="DJ433" s="3">
        <v>0</v>
      </c>
      <c r="DK433" s="3">
        <v>0</v>
      </c>
      <c r="DL433" s="3">
        <v>0</v>
      </c>
      <c r="DM433" s="3">
        <v>0</v>
      </c>
      <c r="DN433" s="3">
        <v>0</v>
      </c>
      <c r="DO433" s="3">
        <v>0</v>
      </c>
      <c r="DP433" s="3">
        <v>0</v>
      </c>
      <c r="DQ433" s="3">
        <v>0</v>
      </c>
      <c r="DR433" s="3">
        <v>0</v>
      </c>
      <c r="DS433" s="3">
        <v>0</v>
      </c>
      <c r="DT433" s="3">
        <v>0</v>
      </c>
      <c r="DU433" s="3">
        <v>0</v>
      </c>
      <c r="DV433" s="3">
        <v>0</v>
      </c>
      <c r="DW433" s="3">
        <v>0</v>
      </c>
      <c r="DX433" s="3">
        <v>0</v>
      </c>
      <c r="DY433" s="3">
        <v>0</v>
      </c>
      <c r="DZ433" s="3">
        <v>0</v>
      </c>
      <c r="EA433" s="3">
        <v>0</v>
      </c>
      <c r="EB433" s="3">
        <v>0</v>
      </c>
      <c r="EC433" s="3">
        <v>0</v>
      </c>
      <c r="ED433" s="3">
        <v>0</v>
      </c>
      <c r="EE433" s="3">
        <v>0</v>
      </c>
      <c r="EF433" s="3">
        <v>0</v>
      </c>
    </row>
    <row r="434" spans="1:136" ht="12.75" customHeight="1">
      <c r="A434" s="2" t="s">
        <v>990</v>
      </c>
      <c r="B434" s="2" t="s">
        <v>991</v>
      </c>
      <c r="C434" s="2" t="s">
        <v>137</v>
      </c>
      <c r="D434" s="2" t="s">
        <v>896</v>
      </c>
      <c r="E434" s="3">
        <v>0</v>
      </c>
      <c r="F434" s="3">
        <v>63584.68</v>
      </c>
      <c r="G434" s="3">
        <v>67938.929999999993</v>
      </c>
      <c r="H434" s="3">
        <v>69826.259999999995</v>
      </c>
      <c r="I434" s="3">
        <v>65445.71</v>
      </c>
      <c r="J434" s="3">
        <v>49776.27</v>
      </c>
      <c r="K434" s="3">
        <v>31249.9</v>
      </c>
      <c r="L434" s="3">
        <v>48509.67</v>
      </c>
      <c r="M434" s="3">
        <v>46655.87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45253.37</v>
      </c>
      <c r="AH434" s="3">
        <v>51173.32</v>
      </c>
      <c r="AI434" s="3">
        <v>44122.29</v>
      </c>
      <c r="AJ434" s="3">
        <v>61521.62</v>
      </c>
      <c r="AK434" s="3">
        <v>41867.79</v>
      </c>
      <c r="AL434" s="3">
        <v>28895.71</v>
      </c>
      <c r="AM434" s="3">
        <v>23656.37</v>
      </c>
      <c r="AN434" s="3">
        <v>32605.56</v>
      </c>
      <c r="AO434" s="3">
        <v>28711.119999999999</v>
      </c>
      <c r="AP434" s="3">
        <v>54567.63</v>
      </c>
      <c r="AQ434" s="3">
        <v>55621.89</v>
      </c>
      <c r="AR434" s="3">
        <v>59845.05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3">
        <v>0</v>
      </c>
      <c r="BX434" s="3">
        <v>0</v>
      </c>
      <c r="BY434" s="3">
        <v>0</v>
      </c>
      <c r="BZ434" s="3">
        <v>0</v>
      </c>
      <c r="CA434" s="3">
        <v>0</v>
      </c>
      <c r="CB434" s="3">
        <v>0</v>
      </c>
      <c r="CC434" s="3">
        <v>0</v>
      </c>
      <c r="CD434" s="3">
        <v>0</v>
      </c>
      <c r="CE434" s="3">
        <v>0</v>
      </c>
      <c r="CF434" s="3">
        <v>0</v>
      </c>
      <c r="CG434" s="3">
        <v>0</v>
      </c>
      <c r="CH434" s="3">
        <v>0</v>
      </c>
      <c r="CI434" s="3">
        <v>0</v>
      </c>
      <c r="CJ434" s="3">
        <v>0</v>
      </c>
      <c r="CK434" s="3">
        <v>0</v>
      </c>
      <c r="CL434" s="3">
        <v>0</v>
      </c>
      <c r="CM434" s="3">
        <v>0</v>
      </c>
      <c r="CN434" s="3">
        <v>0</v>
      </c>
      <c r="CO434" s="3">
        <v>0</v>
      </c>
      <c r="CP434" s="3">
        <v>0</v>
      </c>
      <c r="CQ434" s="3">
        <v>0</v>
      </c>
      <c r="CR434" s="3">
        <v>0</v>
      </c>
      <c r="CS434" s="3">
        <v>0</v>
      </c>
      <c r="CT434" s="3">
        <v>0</v>
      </c>
      <c r="CU434" s="3">
        <v>0</v>
      </c>
      <c r="CV434" s="3">
        <v>0</v>
      </c>
      <c r="CW434" s="3">
        <v>0</v>
      </c>
      <c r="CX434" s="3">
        <v>0</v>
      </c>
      <c r="CY434" s="3">
        <v>0</v>
      </c>
      <c r="CZ434" s="3">
        <v>0</v>
      </c>
      <c r="DA434" s="3"/>
      <c r="DB434" s="3">
        <v>0</v>
      </c>
      <c r="DC434" s="3">
        <v>0</v>
      </c>
      <c r="DD434" s="3">
        <v>0</v>
      </c>
      <c r="DE434" s="3">
        <v>0</v>
      </c>
      <c r="DF434" s="3">
        <v>0</v>
      </c>
      <c r="DG434" s="3">
        <v>0</v>
      </c>
      <c r="DH434" s="3">
        <v>0</v>
      </c>
      <c r="DI434" s="3">
        <v>0</v>
      </c>
      <c r="DJ434" s="3">
        <v>0</v>
      </c>
      <c r="DK434" s="3">
        <v>0</v>
      </c>
      <c r="DL434" s="3">
        <v>0</v>
      </c>
      <c r="DM434" s="3">
        <v>0</v>
      </c>
      <c r="DN434" s="3">
        <v>0</v>
      </c>
      <c r="DO434" s="3">
        <v>0</v>
      </c>
      <c r="DP434" s="3">
        <v>0</v>
      </c>
      <c r="DQ434" s="3">
        <v>0</v>
      </c>
      <c r="DR434" s="3">
        <v>0</v>
      </c>
      <c r="DS434" s="3">
        <v>0</v>
      </c>
      <c r="DT434" s="3">
        <v>0</v>
      </c>
      <c r="DU434" s="3">
        <v>0</v>
      </c>
      <c r="DV434" s="3">
        <v>0</v>
      </c>
      <c r="DW434" s="3">
        <v>0</v>
      </c>
      <c r="DX434" s="3">
        <v>0</v>
      </c>
      <c r="DY434" s="3">
        <v>0</v>
      </c>
      <c r="DZ434" s="3">
        <v>0</v>
      </c>
      <c r="EA434" s="3">
        <v>0</v>
      </c>
      <c r="EB434" s="3">
        <v>0</v>
      </c>
      <c r="EC434" s="3">
        <v>0</v>
      </c>
      <c r="ED434" s="3">
        <v>0</v>
      </c>
      <c r="EE434" s="3">
        <v>0</v>
      </c>
      <c r="EF434" s="3">
        <v>0</v>
      </c>
    </row>
    <row r="435" spans="1:136" ht="12.75" customHeight="1">
      <c r="A435" s="2" t="s">
        <v>992</v>
      </c>
      <c r="B435" s="2" t="s">
        <v>993</v>
      </c>
      <c r="C435" s="2" t="s">
        <v>137</v>
      </c>
      <c r="D435" s="2" t="s">
        <v>896</v>
      </c>
      <c r="E435" s="3">
        <v>0</v>
      </c>
      <c r="F435" s="3">
        <v>1408686.48</v>
      </c>
      <c r="G435" s="3">
        <v>922314.12</v>
      </c>
      <c r="H435" s="3">
        <v>727110.94</v>
      </c>
      <c r="I435" s="3">
        <v>593937.69999999995</v>
      </c>
      <c r="J435" s="3">
        <v>238921.37</v>
      </c>
      <c r="K435" s="3">
        <v>90205.8</v>
      </c>
      <c r="L435" s="3">
        <v>164481.10999999999</v>
      </c>
      <c r="M435" s="3">
        <v>236639.51</v>
      </c>
      <c r="N435" s="3">
        <v>10824.12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1020658.56</v>
      </c>
      <c r="AH435" s="3">
        <v>645935.86</v>
      </c>
      <c r="AI435" s="3">
        <v>712676.12</v>
      </c>
      <c r="AJ435" s="3">
        <v>667276.63</v>
      </c>
      <c r="AK435" s="3">
        <v>176700.48</v>
      </c>
      <c r="AL435" s="3">
        <v>131640.85</v>
      </c>
      <c r="AM435" s="3">
        <v>237708.26</v>
      </c>
      <c r="AN435" s="3">
        <v>378079.87</v>
      </c>
      <c r="AO435" s="3">
        <v>124206.56</v>
      </c>
      <c r="AP435" s="3">
        <v>191743.28</v>
      </c>
      <c r="AQ435" s="3">
        <v>375670.46</v>
      </c>
      <c r="AR435" s="3">
        <v>771682.92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 s="3">
        <v>0</v>
      </c>
      <c r="BF435" s="3">
        <v>0</v>
      </c>
      <c r="BG435" s="3">
        <v>0</v>
      </c>
      <c r="BH435" s="3">
        <v>0</v>
      </c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0</v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  <c r="BW435" s="3">
        <v>0</v>
      </c>
      <c r="BX435" s="3">
        <v>0</v>
      </c>
      <c r="BY435" s="3">
        <v>0</v>
      </c>
      <c r="BZ435" s="3">
        <v>0</v>
      </c>
      <c r="CA435" s="3">
        <v>0</v>
      </c>
      <c r="CB435" s="3">
        <v>0</v>
      </c>
      <c r="CC435" s="3">
        <v>0</v>
      </c>
      <c r="CD435" s="3">
        <v>0</v>
      </c>
      <c r="CE435" s="3">
        <v>0</v>
      </c>
      <c r="CF435" s="3">
        <v>0</v>
      </c>
      <c r="CG435" s="3">
        <v>0</v>
      </c>
      <c r="CH435" s="3">
        <v>0</v>
      </c>
      <c r="CI435" s="3">
        <v>0</v>
      </c>
      <c r="CJ435" s="3">
        <v>0</v>
      </c>
      <c r="CK435" s="3">
        <v>0</v>
      </c>
      <c r="CL435" s="3">
        <v>0</v>
      </c>
      <c r="CM435" s="3">
        <v>0</v>
      </c>
      <c r="CN435" s="3">
        <v>0</v>
      </c>
      <c r="CO435" s="3">
        <v>0</v>
      </c>
      <c r="CP435" s="3">
        <v>0</v>
      </c>
      <c r="CQ435" s="3">
        <v>0</v>
      </c>
      <c r="CR435" s="3">
        <v>0</v>
      </c>
      <c r="CS435" s="3">
        <v>0</v>
      </c>
      <c r="CT435" s="3">
        <v>0</v>
      </c>
      <c r="CU435" s="3">
        <v>0</v>
      </c>
      <c r="CV435" s="3">
        <v>0</v>
      </c>
      <c r="CW435" s="3">
        <v>0</v>
      </c>
      <c r="CX435" s="3">
        <v>0</v>
      </c>
      <c r="CY435" s="3">
        <v>0</v>
      </c>
      <c r="CZ435" s="3">
        <v>0</v>
      </c>
      <c r="DA435" s="3"/>
      <c r="DB435" s="3">
        <v>0</v>
      </c>
      <c r="DC435" s="3">
        <v>0</v>
      </c>
      <c r="DD435" s="3">
        <v>0</v>
      </c>
      <c r="DE435" s="3">
        <v>0</v>
      </c>
      <c r="DF435" s="3">
        <v>0</v>
      </c>
      <c r="DG435" s="3">
        <v>0</v>
      </c>
      <c r="DH435" s="3">
        <v>0</v>
      </c>
      <c r="DI435" s="3">
        <v>0</v>
      </c>
      <c r="DJ435" s="3">
        <v>0</v>
      </c>
      <c r="DK435" s="3">
        <v>0</v>
      </c>
      <c r="DL435" s="3">
        <v>0</v>
      </c>
      <c r="DM435" s="3">
        <v>0</v>
      </c>
      <c r="DN435" s="3">
        <v>0</v>
      </c>
      <c r="DO435" s="3">
        <v>0</v>
      </c>
      <c r="DP435" s="3">
        <v>0</v>
      </c>
      <c r="DQ435" s="3">
        <v>0</v>
      </c>
      <c r="DR435" s="3">
        <v>0</v>
      </c>
      <c r="DS435" s="3">
        <v>0</v>
      </c>
      <c r="DT435" s="3">
        <v>0</v>
      </c>
      <c r="DU435" s="3">
        <v>0</v>
      </c>
      <c r="DV435" s="3">
        <v>0</v>
      </c>
      <c r="DW435" s="3">
        <v>0</v>
      </c>
      <c r="DX435" s="3">
        <v>0</v>
      </c>
      <c r="DY435" s="3">
        <v>0</v>
      </c>
      <c r="DZ435" s="3">
        <v>0</v>
      </c>
      <c r="EA435" s="3">
        <v>0</v>
      </c>
      <c r="EB435" s="3">
        <v>0</v>
      </c>
      <c r="EC435" s="3">
        <v>0</v>
      </c>
      <c r="ED435" s="3">
        <v>0</v>
      </c>
      <c r="EE435" s="3">
        <v>0</v>
      </c>
      <c r="EF435" s="3">
        <v>0</v>
      </c>
    </row>
    <row r="436" spans="1:136" ht="12.75" customHeight="1">
      <c r="A436" s="2" t="s">
        <v>994</v>
      </c>
      <c r="B436" s="2" t="s">
        <v>995</v>
      </c>
      <c r="C436" s="2" t="s">
        <v>137</v>
      </c>
      <c r="D436" s="2" t="s">
        <v>896</v>
      </c>
      <c r="E436" s="3">
        <v>0</v>
      </c>
      <c r="F436" s="3">
        <v>50331.45</v>
      </c>
      <c r="G436" s="3">
        <v>46020.78</v>
      </c>
      <c r="H436" s="3">
        <v>36461.82</v>
      </c>
      <c r="I436" s="3">
        <v>24436.83</v>
      </c>
      <c r="J436" s="3">
        <v>8345.57</v>
      </c>
      <c r="K436" s="3">
        <v>4142.58</v>
      </c>
      <c r="L436" s="3">
        <v>5623.64</v>
      </c>
      <c r="M436" s="3">
        <v>7636.42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47042.04</v>
      </c>
      <c r="AH436" s="3">
        <v>43084.46</v>
      </c>
      <c r="AI436" s="3">
        <v>36557.230000000003</v>
      </c>
      <c r="AJ436" s="3">
        <v>30118.42</v>
      </c>
      <c r="AK436" s="3">
        <v>17271.57</v>
      </c>
      <c r="AL436" s="3">
        <v>14771.76</v>
      </c>
      <c r="AM436" s="3">
        <v>14872.21</v>
      </c>
      <c r="AN436" s="3">
        <v>4525</v>
      </c>
      <c r="AO436" s="3">
        <v>4668.1400000000003</v>
      </c>
      <c r="AP436" s="3">
        <v>51142.35</v>
      </c>
      <c r="AQ436" s="3">
        <v>26802.29</v>
      </c>
      <c r="AR436" s="3">
        <v>37480.99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3">
        <v>0</v>
      </c>
      <c r="BX436" s="3">
        <v>0</v>
      </c>
      <c r="BY436" s="3">
        <v>0</v>
      </c>
      <c r="BZ436" s="3">
        <v>0</v>
      </c>
      <c r="CA436" s="3">
        <v>0</v>
      </c>
      <c r="CB436" s="3">
        <v>0</v>
      </c>
      <c r="CC436" s="3">
        <v>0</v>
      </c>
      <c r="CD436" s="3">
        <v>0</v>
      </c>
      <c r="CE436" s="3">
        <v>0</v>
      </c>
      <c r="CF436" s="3">
        <v>0</v>
      </c>
      <c r="CG436" s="3">
        <v>0</v>
      </c>
      <c r="CH436" s="3">
        <v>0</v>
      </c>
      <c r="CI436" s="3">
        <v>0</v>
      </c>
      <c r="CJ436" s="3">
        <v>0</v>
      </c>
      <c r="CK436" s="3">
        <v>0</v>
      </c>
      <c r="CL436" s="3">
        <v>0</v>
      </c>
      <c r="CM436" s="3">
        <v>0</v>
      </c>
      <c r="CN436" s="3">
        <v>0</v>
      </c>
      <c r="CO436" s="3">
        <v>0</v>
      </c>
      <c r="CP436" s="3">
        <v>0</v>
      </c>
      <c r="CQ436" s="3">
        <v>0</v>
      </c>
      <c r="CR436" s="3">
        <v>0</v>
      </c>
      <c r="CS436" s="3">
        <v>0</v>
      </c>
      <c r="CT436" s="3">
        <v>0</v>
      </c>
      <c r="CU436" s="3">
        <v>0</v>
      </c>
      <c r="CV436" s="3">
        <v>0</v>
      </c>
      <c r="CW436" s="3">
        <v>0</v>
      </c>
      <c r="CX436" s="3">
        <v>0</v>
      </c>
      <c r="CY436" s="3">
        <v>0</v>
      </c>
      <c r="CZ436" s="3">
        <v>0</v>
      </c>
      <c r="DA436" s="3"/>
      <c r="DB436" s="3">
        <v>0</v>
      </c>
      <c r="DC436" s="3">
        <v>0</v>
      </c>
      <c r="DD436" s="3">
        <v>0</v>
      </c>
      <c r="DE436" s="3">
        <v>0</v>
      </c>
      <c r="DF436" s="3">
        <v>0</v>
      </c>
      <c r="DG436" s="3">
        <v>0</v>
      </c>
      <c r="DH436" s="3">
        <v>0</v>
      </c>
      <c r="DI436" s="3">
        <v>0</v>
      </c>
      <c r="DJ436" s="3">
        <v>0</v>
      </c>
      <c r="DK436" s="3">
        <v>0</v>
      </c>
      <c r="DL436" s="3">
        <v>0</v>
      </c>
      <c r="DM436" s="3">
        <v>0</v>
      </c>
      <c r="DN436" s="3">
        <v>0</v>
      </c>
      <c r="DO436" s="3">
        <v>0</v>
      </c>
      <c r="DP436" s="3">
        <v>0</v>
      </c>
      <c r="DQ436" s="3">
        <v>0</v>
      </c>
      <c r="DR436" s="3">
        <v>0</v>
      </c>
      <c r="DS436" s="3">
        <v>0</v>
      </c>
      <c r="DT436" s="3">
        <v>0</v>
      </c>
      <c r="DU436" s="3">
        <v>0</v>
      </c>
      <c r="DV436" s="3">
        <v>0</v>
      </c>
      <c r="DW436" s="3">
        <v>0</v>
      </c>
      <c r="DX436" s="3">
        <v>0</v>
      </c>
      <c r="DY436" s="3">
        <v>0</v>
      </c>
      <c r="DZ436" s="3">
        <v>0</v>
      </c>
      <c r="EA436" s="3">
        <v>0</v>
      </c>
      <c r="EB436" s="3">
        <v>0</v>
      </c>
      <c r="EC436" s="3">
        <v>0</v>
      </c>
      <c r="ED436" s="3">
        <v>0</v>
      </c>
      <c r="EE436" s="3">
        <v>0</v>
      </c>
      <c r="EF436" s="3">
        <v>0</v>
      </c>
    </row>
    <row r="437" spans="1:136" ht="12.75" customHeight="1">
      <c r="A437" s="2" t="s">
        <v>996</v>
      </c>
      <c r="B437" s="2" t="s">
        <v>997</v>
      </c>
      <c r="C437" s="2" t="s">
        <v>137</v>
      </c>
      <c r="D437" s="2" t="s">
        <v>896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 s="3">
        <v>0</v>
      </c>
      <c r="BF437" s="3">
        <v>0</v>
      </c>
      <c r="BG437" s="3">
        <v>0</v>
      </c>
      <c r="BH437" s="3">
        <v>0</v>
      </c>
      <c r="BI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0</v>
      </c>
      <c r="BP437" s="3">
        <v>0</v>
      </c>
      <c r="BQ437" s="3">
        <v>0</v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  <c r="BW437" s="3">
        <v>0</v>
      </c>
      <c r="BX437" s="3">
        <v>0</v>
      </c>
      <c r="BY437" s="3">
        <v>0</v>
      </c>
      <c r="BZ437" s="3">
        <v>0</v>
      </c>
      <c r="CA437" s="3">
        <v>0</v>
      </c>
      <c r="CB437" s="3">
        <v>0</v>
      </c>
      <c r="CC437" s="3">
        <v>0</v>
      </c>
      <c r="CD437" s="3">
        <v>0</v>
      </c>
      <c r="CE437" s="3">
        <v>0</v>
      </c>
      <c r="CF437" s="3">
        <v>0</v>
      </c>
      <c r="CG437" s="3">
        <v>0</v>
      </c>
      <c r="CH437" s="3">
        <v>0</v>
      </c>
      <c r="CI437" s="3">
        <v>0</v>
      </c>
      <c r="CJ437" s="3">
        <v>0</v>
      </c>
      <c r="CK437" s="3">
        <v>0</v>
      </c>
      <c r="CL437" s="3">
        <v>0</v>
      </c>
      <c r="CM437" s="3">
        <v>0</v>
      </c>
      <c r="CN437" s="3">
        <v>0</v>
      </c>
      <c r="CO437" s="3">
        <v>0</v>
      </c>
      <c r="CP437" s="3">
        <v>0</v>
      </c>
      <c r="CQ437" s="3">
        <v>0</v>
      </c>
      <c r="CR437" s="3">
        <v>0</v>
      </c>
      <c r="CS437" s="3">
        <v>0</v>
      </c>
      <c r="CT437" s="3">
        <v>0</v>
      </c>
      <c r="CU437" s="3">
        <v>0</v>
      </c>
      <c r="CV437" s="3">
        <v>0</v>
      </c>
      <c r="CW437" s="3">
        <v>0</v>
      </c>
      <c r="CX437" s="3">
        <v>0</v>
      </c>
      <c r="CY437" s="3">
        <v>0</v>
      </c>
      <c r="CZ437" s="3">
        <v>0</v>
      </c>
      <c r="DA437" s="3"/>
      <c r="DB437" s="3">
        <v>0</v>
      </c>
      <c r="DC437" s="3">
        <v>0</v>
      </c>
      <c r="DD437" s="3">
        <v>0</v>
      </c>
      <c r="DE437" s="3">
        <v>0</v>
      </c>
      <c r="DF437" s="3">
        <v>0</v>
      </c>
      <c r="DG437" s="3">
        <v>0</v>
      </c>
      <c r="DH437" s="3">
        <v>0</v>
      </c>
      <c r="DI437" s="3">
        <v>0</v>
      </c>
      <c r="DJ437" s="3">
        <v>0</v>
      </c>
      <c r="DK437" s="3">
        <v>0</v>
      </c>
      <c r="DL437" s="3">
        <v>0</v>
      </c>
      <c r="DM437" s="3">
        <v>0</v>
      </c>
      <c r="DN437" s="3">
        <v>0</v>
      </c>
      <c r="DO437" s="3">
        <v>0</v>
      </c>
      <c r="DP437" s="3">
        <v>0</v>
      </c>
      <c r="DQ437" s="3">
        <v>0</v>
      </c>
      <c r="DR437" s="3">
        <v>0</v>
      </c>
      <c r="DS437" s="3">
        <v>0</v>
      </c>
      <c r="DT437" s="3">
        <v>0</v>
      </c>
      <c r="DU437" s="3">
        <v>0</v>
      </c>
      <c r="DV437" s="3">
        <v>0</v>
      </c>
      <c r="DW437" s="3">
        <v>0</v>
      </c>
      <c r="DX437" s="3">
        <v>0</v>
      </c>
      <c r="DY437" s="3">
        <v>0</v>
      </c>
      <c r="DZ437" s="3">
        <v>0</v>
      </c>
      <c r="EA437" s="3">
        <v>0</v>
      </c>
      <c r="EB437" s="3">
        <v>0</v>
      </c>
      <c r="EC437" s="3">
        <v>0</v>
      </c>
      <c r="ED437" s="3">
        <v>0</v>
      </c>
      <c r="EE437" s="3">
        <v>0</v>
      </c>
      <c r="EF437" s="3">
        <v>0</v>
      </c>
    </row>
    <row r="438" spans="1:136" ht="12.75" customHeight="1">
      <c r="A438" s="2" t="s">
        <v>998</v>
      </c>
      <c r="B438" s="2" t="s">
        <v>999</v>
      </c>
      <c r="C438" s="2" t="s">
        <v>137</v>
      </c>
      <c r="D438" s="2" t="s">
        <v>896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  <c r="BW438" s="3">
        <v>0</v>
      </c>
      <c r="BX438" s="3">
        <v>0</v>
      </c>
      <c r="BY438" s="3">
        <v>0</v>
      </c>
      <c r="BZ438" s="3">
        <v>0</v>
      </c>
      <c r="CA438" s="3">
        <v>0</v>
      </c>
      <c r="CB438" s="3">
        <v>0</v>
      </c>
      <c r="CC438" s="3">
        <v>0</v>
      </c>
      <c r="CD438" s="3">
        <v>0</v>
      </c>
      <c r="CE438" s="3">
        <v>0</v>
      </c>
      <c r="CF438" s="3">
        <v>0</v>
      </c>
      <c r="CG438" s="3">
        <v>0</v>
      </c>
      <c r="CH438" s="3">
        <v>0</v>
      </c>
      <c r="CI438" s="3">
        <v>0</v>
      </c>
      <c r="CJ438" s="3">
        <v>0</v>
      </c>
      <c r="CK438" s="3">
        <v>0</v>
      </c>
      <c r="CL438" s="3">
        <v>0</v>
      </c>
      <c r="CM438" s="3">
        <v>0</v>
      </c>
      <c r="CN438" s="3">
        <v>0</v>
      </c>
      <c r="CO438" s="3">
        <v>0</v>
      </c>
      <c r="CP438" s="3">
        <v>0</v>
      </c>
      <c r="CQ438" s="3">
        <v>0</v>
      </c>
      <c r="CR438" s="3">
        <v>0</v>
      </c>
      <c r="CS438" s="3">
        <v>0</v>
      </c>
      <c r="CT438" s="3">
        <v>0</v>
      </c>
      <c r="CU438" s="3">
        <v>0</v>
      </c>
      <c r="CV438" s="3">
        <v>0</v>
      </c>
      <c r="CW438" s="3">
        <v>0</v>
      </c>
      <c r="CX438" s="3">
        <v>0</v>
      </c>
      <c r="CY438" s="3">
        <v>0</v>
      </c>
      <c r="CZ438" s="3">
        <v>0</v>
      </c>
      <c r="DA438" s="3"/>
      <c r="DB438" s="3">
        <v>0</v>
      </c>
      <c r="DC438" s="3">
        <v>0</v>
      </c>
      <c r="DD438" s="3">
        <v>0</v>
      </c>
      <c r="DE438" s="3">
        <v>0</v>
      </c>
      <c r="DF438" s="3">
        <v>0</v>
      </c>
      <c r="DG438" s="3">
        <v>0</v>
      </c>
      <c r="DH438" s="3">
        <v>0</v>
      </c>
      <c r="DI438" s="3">
        <v>0</v>
      </c>
      <c r="DJ438" s="3">
        <v>0</v>
      </c>
      <c r="DK438" s="3">
        <v>0</v>
      </c>
      <c r="DL438" s="3">
        <v>0</v>
      </c>
      <c r="DM438" s="3">
        <v>0</v>
      </c>
      <c r="DN438" s="3">
        <v>0</v>
      </c>
      <c r="DO438" s="3">
        <v>0</v>
      </c>
      <c r="DP438" s="3">
        <v>0</v>
      </c>
      <c r="DQ438" s="3">
        <v>0</v>
      </c>
      <c r="DR438" s="3">
        <v>0</v>
      </c>
      <c r="DS438" s="3">
        <v>0</v>
      </c>
      <c r="DT438" s="3">
        <v>0</v>
      </c>
      <c r="DU438" s="3">
        <v>0</v>
      </c>
      <c r="DV438" s="3">
        <v>0</v>
      </c>
      <c r="DW438" s="3">
        <v>0</v>
      </c>
      <c r="DX438" s="3">
        <v>0</v>
      </c>
      <c r="DY438" s="3">
        <v>0</v>
      </c>
      <c r="DZ438" s="3">
        <v>0</v>
      </c>
      <c r="EA438" s="3">
        <v>0</v>
      </c>
      <c r="EB438" s="3">
        <v>0</v>
      </c>
      <c r="EC438" s="3">
        <v>0</v>
      </c>
      <c r="ED438" s="3">
        <v>0</v>
      </c>
      <c r="EE438" s="3">
        <v>0</v>
      </c>
      <c r="EF438" s="3">
        <v>0</v>
      </c>
    </row>
    <row r="439" spans="1:136" ht="12.75" customHeight="1">
      <c r="A439" s="2" t="s">
        <v>1000</v>
      </c>
      <c r="B439" s="2" t="s">
        <v>1001</v>
      </c>
      <c r="C439" s="2" t="s">
        <v>137</v>
      </c>
      <c r="D439" s="2" t="s">
        <v>896</v>
      </c>
      <c r="E439" s="3">
        <v>0</v>
      </c>
      <c r="F439" s="3">
        <v>7792.75</v>
      </c>
      <c r="G439" s="3">
        <v>0</v>
      </c>
      <c r="H439" s="3">
        <v>505.48</v>
      </c>
      <c r="I439" s="3">
        <v>602.36</v>
      </c>
      <c r="J439" s="3">
        <v>1401.01</v>
      </c>
      <c r="K439" s="3">
        <v>404.38</v>
      </c>
      <c r="L439" s="3">
        <v>475.15</v>
      </c>
      <c r="M439" s="3">
        <v>631.84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3098.45</v>
      </c>
      <c r="AH439" s="3">
        <v>2803.74</v>
      </c>
      <c r="AI439" s="3">
        <v>1731.1</v>
      </c>
      <c r="AJ439" s="3">
        <v>3486.62</v>
      </c>
      <c r="AK439" s="3">
        <v>598.98</v>
      </c>
      <c r="AL439" s="3">
        <v>1002.55</v>
      </c>
      <c r="AM439" s="3">
        <v>1380.63</v>
      </c>
      <c r="AN439" s="3">
        <v>228.33</v>
      </c>
      <c r="AO439" s="3">
        <v>1695</v>
      </c>
      <c r="AP439" s="3">
        <v>3381.48</v>
      </c>
      <c r="AQ439" s="3">
        <v>7479.88</v>
      </c>
      <c r="AR439" s="3">
        <v>840.77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3">
        <v>0</v>
      </c>
      <c r="BQ439" s="3">
        <v>0</v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  <c r="BW439" s="3">
        <v>0</v>
      </c>
      <c r="BX439" s="3">
        <v>0</v>
      </c>
      <c r="BY439" s="3">
        <v>0</v>
      </c>
      <c r="BZ439" s="3">
        <v>0</v>
      </c>
      <c r="CA439" s="3">
        <v>0</v>
      </c>
      <c r="CB439" s="3">
        <v>0</v>
      </c>
      <c r="CC439" s="3">
        <v>0</v>
      </c>
      <c r="CD439" s="3">
        <v>0</v>
      </c>
      <c r="CE439" s="3">
        <v>0</v>
      </c>
      <c r="CF439" s="3">
        <v>0</v>
      </c>
      <c r="CG439" s="3">
        <v>0</v>
      </c>
      <c r="CH439" s="3">
        <v>0</v>
      </c>
      <c r="CI439" s="3">
        <v>0</v>
      </c>
      <c r="CJ439" s="3">
        <v>0</v>
      </c>
      <c r="CK439" s="3">
        <v>0</v>
      </c>
      <c r="CL439" s="3">
        <v>0</v>
      </c>
      <c r="CM439" s="3">
        <v>0</v>
      </c>
      <c r="CN439" s="3">
        <v>0</v>
      </c>
      <c r="CO439" s="3">
        <v>0</v>
      </c>
      <c r="CP439" s="3">
        <v>0</v>
      </c>
      <c r="CQ439" s="3">
        <v>0</v>
      </c>
      <c r="CR439" s="3">
        <v>0</v>
      </c>
      <c r="CS439" s="3">
        <v>0</v>
      </c>
      <c r="CT439" s="3">
        <v>0</v>
      </c>
      <c r="CU439" s="3">
        <v>0</v>
      </c>
      <c r="CV439" s="3">
        <v>0</v>
      </c>
      <c r="CW439" s="3">
        <v>0</v>
      </c>
      <c r="CX439" s="3">
        <v>0</v>
      </c>
      <c r="CY439" s="3">
        <v>0</v>
      </c>
      <c r="CZ439" s="3">
        <v>0</v>
      </c>
      <c r="DA439" s="3"/>
      <c r="DB439" s="3">
        <v>0</v>
      </c>
      <c r="DC439" s="3">
        <v>0</v>
      </c>
      <c r="DD439" s="3">
        <v>0</v>
      </c>
      <c r="DE439" s="3">
        <v>0</v>
      </c>
      <c r="DF439" s="3">
        <v>0</v>
      </c>
      <c r="DG439" s="3">
        <v>0</v>
      </c>
      <c r="DH439" s="3">
        <v>0</v>
      </c>
      <c r="DI439" s="3">
        <v>0</v>
      </c>
      <c r="DJ439" s="3">
        <v>0</v>
      </c>
      <c r="DK439" s="3">
        <v>0</v>
      </c>
      <c r="DL439" s="3">
        <v>0</v>
      </c>
      <c r="DM439" s="3">
        <v>0</v>
      </c>
      <c r="DN439" s="3">
        <v>0</v>
      </c>
      <c r="DO439" s="3">
        <v>0</v>
      </c>
      <c r="DP439" s="3">
        <v>0</v>
      </c>
      <c r="DQ439" s="3">
        <v>0</v>
      </c>
      <c r="DR439" s="3">
        <v>0</v>
      </c>
      <c r="DS439" s="3">
        <v>0</v>
      </c>
      <c r="DT439" s="3">
        <v>0</v>
      </c>
      <c r="DU439" s="3">
        <v>0</v>
      </c>
      <c r="DV439" s="3">
        <v>0</v>
      </c>
      <c r="DW439" s="3">
        <v>0</v>
      </c>
      <c r="DX439" s="3">
        <v>0</v>
      </c>
      <c r="DY439" s="3">
        <v>0</v>
      </c>
      <c r="DZ439" s="3">
        <v>0</v>
      </c>
      <c r="EA439" s="3">
        <v>0</v>
      </c>
      <c r="EB439" s="3">
        <v>0</v>
      </c>
      <c r="EC439" s="3">
        <v>0</v>
      </c>
      <c r="ED439" s="3">
        <v>0</v>
      </c>
      <c r="EE439" s="3">
        <v>0</v>
      </c>
      <c r="EF439" s="3">
        <v>0</v>
      </c>
    </row>
    <row r="440" spans="1:136" ht="12.75" customHeight="1">
      <c r="A440" s="2" t="s">
        <v>1002</v>
      </c>
      <c r="B440" s="2" t="s">
        <v>1003</v>
      </c>
      <c r="C440" s="2" t="s">
        <v>137</v>
      </c>
      <c r="D440" s="2" t="s">
        <v>896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3">
        <v>0</v>
      </c>
      <c r="BX440" s="3">
        <v>0</v>
      </c>
      <c r="BY440" s="3">
        <v>0</v>
      </c>
      <c r="BZ440" s="3">
        <v>0</v>
      </c>
      <c r="CA440" s="3">
        <v>0</v>
      </c>
      <c r="CB440" s="3">
        <v>0</v>
      </c>
      <c r="CC440" s="3">
        <v>0</v>
      </c>
      <c r="CD440" s="3">
        <v>0</v>
      </c>
      <c r="CE440" s="3">
        <v>0</v>
      </c>
      <c r="CF440" s="3">
        <v>0</v>
      </c>
      <c r="CG440" s="3">
        <v>0</v>
      </c>
      <c r="CH440" s="3">
        <v>0</v>
      </c>
      <c r="CI440" s="3">
        <v>0</v>
      </c>
      <c r="CJ440" s="3">
        <v>0</v>
      </c>
      <c r="CK440" s="3">
        <v>0</v>
      </c>
      <c r="CL440" s="3">
        <v>0</v>
      </c>
      <c r="CM440" s="3">
        <v>0</v>
      </c>
      <c r="CN440" s="3">
        <v>0</v>
      </c>
      <c r="CO440" s="3">
        <v>0</v>
      </c>
      <c r="CP440" s="3">
        <v>0</v>
      </c>
      <c r="CQ440" s="3">
        <v>0</v>
      </c>
      <c r="CR440" s="3">
        <v>0</v>
      </c>
      <c r="CS440" s="3">
        <v>0</v>
      </c>
      <c r="CT440" s="3">
        <v>0</v>
      </c>
      <c r="CU440" s="3">
        <v>0</v>
      </c>
      <c r="CV440" s="3">
        <v>0</v>
      </c>
      <c r="CW440" s="3">
        <v>0</v>
      </c>
      <c r="CX440" s="3">
        <v>0</v>
      </c>
      <c r="CY440" s="3">
        <v>0</v>
      </c>
      <c r="CZ440" s="3">
        <v>0</v>
      </c>
      <c r="DA440" s="3"/>
      <c r="DB440" s="3">
        <v>0</v>
      </c>
      <c r="DC440" s="3">
        <v>0</v>
      </c>
      <c r="DD440" s="3">
        <v>0</v>
      </c>
      <c r="DE440" s="3">
        <v>0</v>
      </c>
      <c r="DF440" s="3">
        <v>0</v>
      </c>
      <c r="DG440" s="3">
        <v>0</v>
      </c>
      <c r="DH440" s="3">
        <v>0</v>
      </c>
      <c r="DI440" s="3">
        <v>0</v>
      </c>
      <c r="DJ440" s="3">
        <v>0</v>
      </c>
      <c r="DK440" s="3">
        <v>0</v>
      </c>
      <c r="DL440" s="3">
        <v>0</v>
      </c>
      <c r="DM440" s="3">
        <v>0</v>
      </c>
      <c r="DN440" s="3">
        <v>0</v>
      </c>
      <c r="DO440" s="3">
        <v>0</v>
      </c>
      <c r="DP440" s="3">
        <v>0</v>
      </c>
      <c r="DQ440" s="3">
        <v>0</v>
      </c>
      <c r="DR440" s="3">
        <v>0</v>
      </c>
      <c r="DS440" s="3">
        <v>0</v>
      </c>
      <c r="DT440" s="3">
        <v>0</v>
      </c>
      <c r="DU440" s="3">
        <v>0</v>
      </c>
      <c r="DV440" s="3">
        <v>0</v>
      </c>
      <c r="DW440" s="3">
        <v>0</v>
      </c>
      <c r="DX440" s="3">
        <v>0</v>
      </c>
      <c r="DY440" s="3">
        <v>0</v>
      </c>
      <c r="DZ440" s="3">
        <v>0</v>
      </c>
      <c r="EA440" s="3">
        <v>0</v>
      </c>
      <c r="EB440" s="3">
        <v>0</v>
      </c>
      <c r="EC440" s="3">
        <v>0</v>
      </c>
      <c r="ED440" s="3">
        <v>0</v>
      </c>
      <c r="EE440" s="3">
        <v>0</v>
      </c>
      <c r="EF440" s="3">
        <v>0</v>
      </c>
    </row>
    <row r="441" spans="1:136" ht="12.75" customHeight="1">
      <c r="A441" s="2" t="s">
        <v>1004</v>
      </c>
      <c r="B441" s="2" t="s">
        <v>1005</v>
      </c>
      <c r="C441" s="2" t="s">
        <v>137</v>
      </c>
      <c r="D441" s="2" t="s">
        <v>896</v>
      </c>
      <c r="E441" s="3">
        <v>0</v>
      </c>
      <c r="F441" s="3">
        <v>7332</v>
      </c>
      <c r="G441" s="3">
        <v>7332</v>
      </c>
      <c r="H441" s="3">
        <v>7332</v>
      </c>
      <c r="I441" s="3">
        <v>7332</v>
      </c>
      <c r="J441" s="3">
        <v>7332</v>
      </c>
      <c r="K441" s="3">
        <v>9325.33</v>
      </c>
      <c r="L441" s="3">
        <v>7332</v>
      </c>
      <c r="M441" s="3">
        <v>1950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11061.64</v>
      </c>
      <c r="AH441" s="3">
        <v>7085</v>
      </c>
      <c r="AI441" s="3">
        <v>7085</v>
      </c>
      <c r="AJ441" s="3">
        <v>7085</v>
      </c>
      <c r="AK441" s="3">
        <v>7085</v>
      </c>
      <c r="AL441" s="3">
        <v>7085</v>
      </c>
      <c r="AM441" s="3">
        <v>7085</v>
      </c>
      <c r="AN441" s="3">
        <v>7085</v>
      </c>
      <c r="AO441" s="3">
        <v>7085</v>
      </c>
      <c r="AP441" s="3">
        <v>7085</v>
      </c>
      <c r="AQ441" s="3">
        <v>7085</v>
      </c>
      <c r="AR441" s="3">
        <v>7085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0</v>
      </c>
      <c r="BP441" s="3">
        <v>0</v>
      </c>
      <c r="BQ441" s="3">
        <v>0</v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  <c r="BW441" s="3">
        <v>0</v>
      </c>
      <c r="BX441" s="3">
        <v>0</v>
      </c>
      <c r="BY441" s="3">
        <v>0</v>
      </c>
      <c r="BZ441" s="3">
        <v>0</v>
      </c>
      <c r="CA441" s="3">
        <v>0</v>
      </c>
      <c r="CB441" s="3">
        <v>0</v>
      </c>
      <c r="CC441" s="3">
        <v>0</v>
      </c>
      <c r="CD441" s="3">
        <v>0</v>
      </c>
      <c r="CE441" s="3">
        <v>0</v>
      </c>
      <c r="CF441" s="3">
        <v>0</v>
      </c>
      <c r="CG441" s="3">
        <v>0</v>
      </c>
      <c r="CH441" s="3">
        <v>0</v>
      </c>
      <c r="CI441" s="3">
        <v>0</v>
      </c>
      <c r="CJ441" s="3">
        <v>0</v>
      </c>
      <c r="CK441" s="3">
        <v>0</v>
      </c>
      <c r="CL441" s="3">
        <v>0</v>
      </c>
      <c r="CM441" s="3">
        <v>0</v>
      </c>
      <c r="CN441" s="3">
        <v>0</v>
      </c>
      <c r="CO441" s="3">
        <v>0</v>
      </c>
      <c r="CP441" s="3">
        <v>0</v>
      </c>
      <c r="CQ441" s="3">
        <v>0</v>
      </c>
      <c r="CR441" s="3">
        <v>0</v>
      </c>
      <c r="CS441" s="3">
        <v>0</v>
      </c>
      <c r="CT441" s="3">
        <v>0</v>
      </c>
      <c r="CU441" s="3">
        <v>0</v>
      </c>
      <c r="CV441" s="3">
        <v>0</v>
      </c>
      <c r="CW441" s="3">
        <v>0</v>
      </c>
      <c r="CX441" s="3">
        <v>0</v>
      </c>
      <c r="CY441" s="3">
        <v>0</v>
      </c>
      <c r="CZ441" s="3">
        <v>0</v>
      </c>
      <c r="DA441" s="3"/>
      <c r="DB441" s="3">
        <v>0</v>
      </c>
      <c r="DC441" s="3">
        <v>0</v>
      </c>
      <c r="DD441" s="3">
        <v>0</v>
      </c>
      <c r="DE441" s="3">
        <v>0</v>
      </c>
      <c r="DF441" s="3">
        <v>0</v>
      </c>
      <c r="DG441" s="3">
        <v>0</v>
      </c>
      <c r="DH441" s="3">
        <v>0</v>
      </c>
      <c r="DI441" s="3">
        <v>0</v>
      </c>
      <c r="DJ441" s="3">
        <v>0</v>
      </c>
      <c r="DK441" s="3">
        <v>0</v>
      </c>
      <c r="DL441" s="3">
        <v>0</v>
      </c>
      <c r="DM441" s="3">
        <v>0</v>
      </c>
      <c r="DN441" s="3">
        <v>0</v>
      </c>
      <c r="DO441" s="3">
        <v>0</v>
      </c>
      <c r="DP441" s="3">
        <v>0</v>
      </c>
      <c r="DQ441" s="3">
        <v>0</v>
      </c>
      <c r="DR441" s="3">
        <v>0</v>
      </c>
      <c r="DS441" s="3">
        <v>0</v>
      </c>
      <c r="DT441" s="3">
        <v>0</v>
      </c>
      <c r="DU441" s="3">
        <v>0</v>
      </c>
      <c r="DV441" s="3">
        <v>0</v>
      </c>
      <c r="DW441" s="3">
        <v>0</v>
      </c>
      <c r="DX441" s="3">
        <v>0</v>
      </c>
      <c r="DY441" s="3">
        <v>0</v>
      </c>
      <c r="DZ441" s="3">
        <v>0</v>
      </c>
      <c r="EA441" s="3">
        <v>0</v>
      </c>
      <c r="EB441" s="3">
        <v>0</v>
      </c>
      <c r="EC441" s="3">
        <v>0</v>
      </c>
      <c r="ED441" s="3">
        <v>0</v>
      </c>
      <c r="EE441" s="3">
        <v>0</v>
      </c>
      <c r="EF441" s="3">
        <v>0</v>
      </c>
    </row>
    <row r="442" spans="1:136" ht="12.75" customHeight="1">
      <c r="A442" s="2" t="s">
        <v>1006</v>
      </c>
      <c r="B442" s="2" t="s">
        <v>1007</v>
      </c>
      <c r="C442" s="2" t="s">
        <v>137</v>
      </c>
      <c r="D442" s="2" t="s">
        <v>896</v>
      </c>
      <c r="E442" s="3">
        <v>0</v>
      </c>
      <c r="F442" s="3">
        <v>3518.62</v>
      </c>
      <c r="G442" s="3">
        <v>3518.62</v>
      </c>
      <c r="H442" s="3">
        <v>3518.61</v>
      </c>
      <c r="I442" s="3">
        <v>3518.62</v>
      </c>
      <c r="J442" s="3">
        <v>3754.37</v>
      </c>
      <c r="K442" s="3">
        <v>3754.37</v>
      </c>
      <c r="L442" s="3">
        <v>3754.37</v>
      </c>
      <c r="M442" s="3">
        <v>3754.37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14757.46</v>
      </c>
      <c r="AH442" s="3">
        <v>0</v>
      </c>
      <c r="AI442" s="3">
        <v>0</v>
      </c>
      <c r="AJ442" s="3">
        <v>0</v>
      </c>
      <c r="AK442" s="3">
        <v>3518.62</v>
      </c>
      <c r="AL442" s="3">
        <v>3518.62</v>
      </c>
      <c r="AM442" s="3">
        <v>3518.62</v>
      </c>
      <c r="AN442" s="3">
        <v>3518.62</v>
      </c>
      <c r="AO442" s="3">
        <v>3518.62</v>
      </c>
      <c r="AP442" s="3">
        <v>3518.62</v>
      </c>
      <c r="AQ442" s="3">
        <v>3518.62</v>
      </c>
      <c r="AR442" s="3">
        <v>3518.62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3">
        <v>0</v>
      </c>
      <c r="BX442" s="3">
        <v>0</v>
      </c>
      <c r="BY442" s="3">
        <v>0</v>
      </c>
      <c r="BZ442" s="3">
        <v>0</v>
      </c>
      <c r="CA442" s="3">
        <v>0</v>
      </c>
      <c r="CB442" s="3">
        <v>0</v>
      </c>
      <c r="CC442" s="3">
        <v>0</v>
      </c>
      <c r="CD442" s="3">
        <v>0</v>
      </c>
      <c r="CE442" s="3">
        <v>0</v>
      </c>
      <c r="CF442" s="3">
        <v>0</v>
      </c>
      <c r="CG442" s="3">
        <v>0</v>
      </c>
      <c r="CH442" s="3">
        <v>0</v>
      </c>
      <c r="CI442" s="3">
        <v>0</v>
      </c>
      <c r="CJ442" s="3">
        <v>0</v>
      </c>
      <c r="CK442" s="3">
        <v>0</v>
      </c>
      <c r="CL442" s="3">
        <v>0</v>
      </c>
      <c r="CM442" s="3">
        <v>0</v>
      </c>
      <c r="CN442" s="3">
        <v>0</v>
      </c>
      <c r="CO442" s="3">
        <v>0</v>
      </c>
      <c r="CP442" s="3">
        <v>0</v>
      </c>
      <c r="CQ442" s="3">
        <v>0</v>
      </c>
      <c r="CR442" s="3">
        <v>0</v>
      </c>
      <c r="CS442" s="3">
        <v>0</v>
      </c>
      <c r="CT442" s="3">
        <v>0</v>
      </c>
      <c r="CU442" s="3">
        <v>0</v>
      </c>
      <c r="CV442" s="3">
        <v>0</v>
      </c>
      <c r="CW442" s="3">
        <v>0</v>
      </c>
      <c r="CX442" s="3">
        <v>0</v>
      </c>
      <c r="CY442" s="3">
        <v>0</v>
      </c>
      <c r="CZ442" s="3">
        <v>0</v>
      </c>
      <c r="DA442" s="3"/>
      <c r="DB442" s="3">
        <v>0</v>
      </c>
      <c r="DC442" s="3">
        <v>0</v>
      </c>
      <c r="DD442" s="3">
        <v>0</v>
      </c>
      <c r="DE442" s="3">
        <v>0</v>
      </c>
      <c r="DF442" s="3">
        <v>0</v>
      </c>
      <c r="DG442" s="3">
        <v>0</v>
      </c>
      <c r="DH442" s="3">
        <v>0</v>
      </c>
      <c r="DI442" s="3">
        <v>0</v>
      </c>
      <c r="DJ442" s="3">
        <v>0</v>
      </c>
      <c r="DK442" s="3">
        <v>0</v>
      </c>
      <c r="DL442" s="3">
        <v>0</v>
      </c>
      <c r="DM442" s="3">
        <v>0</v>
      </c>
      <c r="DN442" s="3">
        <v>0</v>
      </c>
      <c r="DO442" s="3">
        <v>0</v>
      </c>
      <c r="DP442" s="3">
        <v>0</v>
      </c>
      <c r="DQ442" s="3">
        <v>0</v>
      </c>
      <c r="DR442" s="3">
        <v>0</v>
      </c>
      <c r="DS442" s="3">
        <v>0</v>
      </c>
      <c r="DT442" s="3">
        <v>0</v>
      </c>
      <c r="DU442" s="3">
        <v>0</v>
      </c>
      <c r="DV442" s="3">
        <v>0</v>
      </c>
      <c r="DW442" s="3">
        <v>0</v>
      </c>
      <c r="DX442" s="3">
        <v>0</v>
      </c>
      <c r="DY442" s="3">
        <v>0</v>
      </c>
      <c r="DZ442" s="3">
        <v>0</v>
      </c>
      <c r="EA442" s="3">
        <v>0</v>
      </c>
      <c r="EB442" s="3">
        <v>0</v>
      </c>
      <c r="EC442" s="3">
        <v>0</v>
      </c>
      <c r="ED442" s="3">
        <v>0</v>
      </c>
      <c r="EE442" s="3">
        <v>0</v>
      </c>
      <c r="EF442" s="3">
        <v>0</v>
      </c>
    </row>
    <row r="443" spans="1:136" ht="12.75" customHeight="1">
      <c r="A443" s="2" t="s">
        <v>1008</v>
      </c>
      <c r="B443" s="2" t="s">
        <v>1009</v>
      </c>
      <c r="C443" s="2" t="s">
        <v>137</v>
      </c>
      <c r="D443" s="2" t="s">
        <v>896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209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3">
        <v>0</v>
      </c>
      <c r="BX443" s="3">
        <v>0</v>
      </c>
      <c r="BY443" s="3">
        <v>0</v>
      </c>
      <c r="BZ443" s="3">
        <v>0</v>
      </c>
      <c r="CA443" s="3">
        <v>0</v>
      </c>
      <c r="CB443" s="3">
        <v>0</v>
      </c>
      <c r="CC443" s="3">
        <v>0</v>
      </c>
      <c r="CD443" s="3">
        <v>0</v>
      </c>
      <c r="CE443" s="3">
        <v>0</v>
      </c>
      <c r="CF443" s="3">
        <v>0</v>
      </c>
      <c r="CG443" s="3">
        <v>0</v>
      </c>
      <c r="CH443" s="3">
        <v>0</v>
      </c>
      <c r="CI443" s="3">
        <v>0</v>
      </c>
      <c r="CJ443" s="3">
        <v>0</v>
      </c>
      <c r="CK443" s="3">
        <v>0</v>
      </c>
      <c r="CL443" s="3">
        <v>0</v>
      </c>
      <c r="CM443" s="3">
        <v>0</v>
      </c>
      <c r="CN443" s="3">
        <v>0</v>
      </c>
      <c r="CO443" s="3">
        <v>0</v>
      </c>
      <c r="CP443" s="3">
        <v>0</v>
      </c>
      <c r="CQ443" s="3">
        <v>0</v>
      </c>
      <c r="CR443" s="3">
        <v>0</v>
      </c>
      <c r="CS443" s="3">
        <v>0</v>
      </c>
      <c r="CT443" s="3">
        <v>0</v>
      </c>
      <c r="CU443" s="3">
        <v>0</v>
      </c>
      <c r="CV443" s="3">
        <v>0</v>
      </c>
      <c r="CW443" s="3">
        <v>0</v>
      </c>
      <c r="CX443" s="3">
        <v>0</v>
      </c>
      <c r="CY443" s="3">
        <v>0</v>
      </c>
      <c r="CZ443" s="3">
        <v>0</v>
      </c>
      <c r="DA443" s="3"/>
      <c r="DB443" s="3">
        <v>0</v>
      </c>
      <c r="DC443" s="3">
        <v>0</v>
      </c>
      <c r="DD443" s="3">
        <v>0</v>
      </c>
      <c r="DE443" s="3">
        <v>0</v>
      </c>
      <c r="DF443" s="3">
        <v>0</v>
      </c>
      <c r="DG443" s="3">
        <v>0</v>
      </c>
      <c r="DH443" s="3">
        <v>0</v>
      </c>
      <c r="DI443" s="3">
        <v>0</v>
      </c>
      <c r="DJ443" s="3">
        <v>0</v>
      </c>
      <c r="DK443" s="3">
        <v>0</v>
      </c>
      <c r="DL443" s="3">
        <v>0</v>
      </c>
      <c r="DM443" s="3">
        <v>0</v>
      </c>
      <c r="DN443" s="3">
        <v>0</v>
      </c>
      <c r="DO443" s="3">
        <v>0</v>
      </c>
      <c r="DP443" s="3">
        <v>0</v>
      </c>
      <c r="DQ443" s="3">
        <v>0</v>
      </c>
      <c r="DR443" s="3">
        <v>0</v>
      </c>
      <c r="DS443" s="3">
        <v>0</v>
      </c>
      <c r="DT443" s="3">
        <v>0</v>
      </c>
      <c r="DU443" s="3">
        <v>0</v>
      </c>
      <c r="DV443" s="3">
        <v>0</v>
      </c>
      <c r="DW443" s="3">
        <v>0</v>
      </c>
      <c r="DX443" s="3">
        <v>0</v>
      </c>
      <c r="DY443" s="3">
        <v>0</v>
      </c>
      <c r="DZ443" s="3">
        <v>0</v>
      </c>
      <c r="EA443" s="3">
        <v>0</v>
      </c>
      <c r="EB443" s="3">
        <v>0</v>
      </c>
      <c r="EC443" s="3">
        <v>0</v>
      </c>
      <c r="ED443" s="3">
        <v>0</v>
      </c>
      <c r="EE443" s="3">
        <v>0</v>
      </c>
      <c r="EF443" s="3">
        <v>0</v>
      </c>
    </row>
    <row r="444" spans="1:136" ht="12.75" customHeight="1">
      <c r="A444" s="2" t="s">
        <v>1010</v>
      </c>
      <c r="B444" s="2" t="s">
        <v>1011</v>
      </c>
      <c r="C444" s="2" t="s">
        <v>137</v>
      </c>
      <c r="D444" s="2" t="s">
        <v>896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156064.9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3">
        <v>0</v>
      </c>
      <c r="BX444" s="3">
        <v>0</v>
      </c>
      <c r="BY444" s="3">
        <v>0</v>
      </c>
      <c r="BZ444" s="3">
        <v>0</v>
      </c>
      <c r="CA444" s="3">
        <v>0</v>
      </c>
      <c r="CB444" s="3">
        <v>0</v>
      </c>
      <c r="CC444" s="3">
        <v>0</v>
      </c>
      <c r="CD444" s="3">
        <v>0</v>
      </c>
      <c r="CE444" s="3">
        <v>0</v>
      </c>
      <c r="CF444" s="3">
        <v>0</v>
      </c>
      <c r="CG444" s="3">
        <v>0</v>
      </c>
      <c r="CH444" s="3">
        <v>0</v>
      </c>
      <c r="CI444" s="3">
        <v>0</v>
      </c>
      <c r="CJ444" s="3">
        <v>0</v>
      </c>
      <c r="CK444" s="3">
        <v>0</v>
      </c>
      <c r="CL444" s="3">
        <v>0</v>
      </c>
      <c r="CM444" s="3">
        <v>0</v>
      </c>
      <c r="CN444" s="3">
        <v>0</v>
      </c>
      <c r="CO444" s="3">
        <v>0</v>
      </c>
      <c r="CP444" s="3">
        <v>0</v>
      </c>
      <c r="CQ444" s="3">
        <v>0</v>
      </c>
      <c r="CR444" s="3">
        <v>0</v>
      </c>
      <c r="CS444" s="3">
        <v>0</v>
      </c>
      <c r="CT444" s="3">
        <v>0</v>
      </c>
      <c r="CU444" s="3">
        <v>0</v>
      </c>
      <c r="CV444" s="3">
        <v>0</v>
      </c>
      <c r="CW444" s="3">
        <v>0</v>
      </c>
      <c r="CX444" s="3">
        <v>0</v>
      </c>
      <c r="CY444" s="3">
        <v>0</v>
      </c>
      <c r="CZ444" s="3">
        <v>0</v>
      </c>
      <c r="DA444" s="3"/>
      <c r="DB444" s="3">
        <v>0</v>
      </c>
      <c r="DC444" s="3">
        <v>0</v>
      </c>
      <c r="DD444" s="3">
        <v>0</v>
      </c>
      <c r="DE444" s="3">
        <v>0</v>
      </c>
      <c r="DF444" s="3">
        <v>0</v>
      </c>
      <c r="DG444" s="3">
        <v>0</v>
      </c>
      <c r="DH444" s="3">
        <v>0</v>
      </c>
      <c r="DI444" s="3">
        <v>0</v>
      </c>
      <c r="DJ444" s="3">
        <v>0</v>
      </c>
      <c r="DK444" s="3">
        <v>0</v>
      </c>
      <c r="DL444" s="3">
        <v>0</v>
      </c>
      <c r="DM444" s="3">
        <v>0</v>
      </c>
      <c r="DN444" s="3">
        <v>0</v>
      </c>
      <c r="DO444" s="3">
        <v>0</v>
      </c>
      <c r="DP444" s="3">
        <v>0</v>
      </c>
      <c r="DQ444" s="3">
        <v>0</v>
      </c>
      <c r="DR444" s="3">
        <v>0</v>
      </c>
      <c r="DS444" s="3">
        <v>0</v>
      </c>
      <c r="DT444" s="3">
        <v>0</v>
      </c>
      <c r="DU444" s="3">
        <v>0</v>
      </c>
      <c r="DV444" s="3">
        <v>0</v>
      </c>
      <c r="DW444" s="3">
        <v>0</v>
      </c>
      <c r="DX444" s="3">
        <v>0</v>
      </c>
      <c r="DY444" s="3">
        <v>0</v>
      </c>
      <c r="DZ444" s="3">
        <v>0</v>
      </c>
      <c r="EA444" s="3">
        <v>0</v>
      </c>
      <c r="EB444" s="3">
        <v>0</v>
      </c>
      <c r="EC444" s="3">
        <v>0</v>
      </c>
      <c r="ED444" s="3">
        <v>0</v>
      </c>
      <c r="EE444" s="3">
        <v>0</v>
      </c>
      <c r="EF444" s="3">
        <v>0</v>
      </c>
    </row>
    <row r="445" spans="1:136" ht="12.75" customHeight="1">
      <c r="A445" s="2" t="s">
        <v>1012</v>
      </c>
      <c r="B445" s="2" t="s">
        <v>1013</v>
      </c>
      <c r="C445" s="2" t="s">
        <v>468</v>
      </c>
      <c r="D445" s="2" t="s">
        <v>138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  <c r="BW445" s="3">
        <v>0</v>
      </c>
      <c r="BX445" s="3">
        <v>0</v>
      </c>
      <c r="BY445" s="3">
        <v>0</v>
      </c>
      <c r="BZ445" s="3">
        <v>0</v>
      </c>
      <c r="CA445" s="3">
        <v>0</v>
      </c>
      <c r="CB445" s="3">
        <v>0</v>
      </c>
      <c r="CC445" s="3">
        <v>0</v>
      </c>
      <c r="CD445" s="3">
        <v>0</v>
      </c>
      <c r="CE445" s="3">
        <v>0</v>
      </c>
      <c r="CF445" s="3">
        <v>0</v>
      </c>
      <c r="CG445" s="3">
        <v>0</v>
      </c>
      <c r="CH445" s="3">
        <v>0</v>
      </c>
      <c r="CI445" s="3">
        <v>0</v>
      </c>
      <c r="CJ445" s="3">
        <v>0</v>
      </c>
      <c r="CK445" s="3">
        <v>0</v>
      </c>
      <c r="CL445" s="3">
        <v>0</v>
      </c>
      <c r="CM445" s="3">
        <v>0</v>
      </c>
      <c r="CN445" s="3">
        <v>0</v>
      </c>
      <c r="CO445" s="3">
        <v>0</v>
      </c>
      <c r="CP445" s="3">
        <v>0</v>
      </c>
      <c r="CQ445" s="3">
        <v>0</v>
      </c>
      <c r="CR445" s="3">
        <v>0</v>
      </c>
      <c r="CS445" s="3">
        <v>0</v>
      </c>
      <c r="CT445" s="3">
        <v>0</v>
      </c>
      <c r="CU445" s="3">
        <v>0</v>
      </c>
      <c r="CV445" s="3">
        <v>0</v>
      </c>
      <c r="CW445" s="3">
        <v>0</v>
      </c>
      <c r="CX445" s="3">
        <v>0</v>
      </c>
      <c r="CY445" s="3">
        <v>0</v>
      </c>
      <c r="CZ445" s="3">
        <v>0</v>
      </c>
      <c r="DA445" s="3"/>
      <c r="DB445" s="3">
        <v>0</v>
      </c>
      <c r="DC445" s="3">
        <v>0</v>
      </c>
      <c r="DD445" s="3">
        <v>0</v>
      </c>
      <c r="DE445" s="3">
        <v>0</v>
      </c>
      <c r="DF445" s="3">
        <v>0</v>
      </c>
      <c r="DG445" s="3">
        <v>0</v>
      </c>
      <c r="DH445" s="3">
        <v>0</v>
      </c>
      <c r="DI445" s="3">
        <v>0</v>
      </c>
      <c r="DJ445" s="3">
        <v>0</v>
      </c>
      <c r="DK445" s="3">
        <v>0</v>
      </c>
      <c r="DL445" s="3">
        <v>0</v>
      </c>
      <c r="DM445" s="3">
        <v>0</v>
      </c>
      <c r="DN445" s="3">
        <v>0</v>
      </c>
      <c r="DO445" s="3">
        <v>0</v>
      </c>
      <c r="DP445" s="3">
        <v>0</v>
      </c>
      <c r="DQ445" s="3">
        <v>0</v>
      </c>
      <c r="DR445" s="3">
        <v>0</v>
      </c>
      <c r="DS445" s="3">
        <v>0</v>
      </c>
      <c r="DT445" s="3">
        <v>0</v>
      </c>
      <c r="DU445" s="3">
        <v>0</v>
      </c>
      <c r="DV445" s="3">
        <v>0</v>
      </c>
      <c r="DW445" s="3">
        <v>0</v>
      </c>
      <c r="DX445" s="3">
        <v>0</v>
      </c>
      <c r="DY445" s="3">
        <v>0</v>
      </c>
      <c r="DZ445" s="3">
        <v>0</v>
      </c>
      <c r="EA445" s="3">
        <v>0</v>
      </c>
      <c r="EB445" s="3">
        <v>0</v>
      </c>
      <c r="EC445" s="3">
        <v>0</v>
      </c>
      <c r="ED445" s="3">
        <v>0</v>
      </c>
      <c r="EE445" s="3">
        <v>0</v>
      </c>
      <c r="EF445" s="3">
        <v>0</v>
      </c>
    </row>
    <row r="446" spans="1:136" ht="12.75" customHeight="1">
      <c r="A446" s="2" t="s">
        <v>1014</v>
      </c>
      <c r="B446" s="2" t="s">
        <v>1015</v>
      </c>
      <c r="C446" s="2" t="s">
        <v>137</v>
      </c>
      <c r="D446" s="2" t="s">
        <v>138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  <c r="BW446" s="3">
        <v>0</v>
      </c>
      <c r="BX446" s="3">
        <v>0</v>
      </c>
      <c r="BY446" s="3">
        <v>0</v>
      </c>
      <c r="BZ446" s="3">
        <v>0</v>
      </c>
      <c r="CA446" s="3">
        <v>0</v>
      </c>
      <c r="CB446" s="3">
        <v>0</v>
      </c>
      <c r="CC446" s="3">
        <v>0</v>
      </c>
      <c r="CD446" s="3">
        <v>0</v>
      </c>
      <c r="CE446" s="3">
        <v>0</v>
      </c>
      <c r="CF446" s="3">
        <v>0</v>
      </c>
      <c r="CG446" s="3">
        <v>0</v>
      </c>
      <c r="CH446" s="3">
        <v>0</v>
      </c>
      <c r="CI446" s="3">
        <v>0</v>
      </c>
      <c r="CJ446" s="3">
        <v>0</v>
      </c>
      <c r="CK446" s="3">
        <v>0</v>
      </c>
      <c r="CL446" s="3">
        <v>0</v>
      </c>
      <c r="CM446" s="3">
        <v>0</v>
      </c>
      <c r="CN446" s="3">
        <v>0</v>
      </c>
      <c r="CO446" s="3">
        <v>0</v>
      </c>
      <c r="CP446" s="3">
        <v>0</v>
      </c>
      <c r="CQ446" s="3">
        <v>0</v>
      </c>
      <c r="CR446" s="3">
        <v>0</v>
      </c>
      <c r="CS446" s="3">
        <v>0</v>
      </c>
      <c r="CT446" s="3">
        <v>0</v>
      </c>
      <c r="CU446" s="3">
        <v>0</v>
      </c>
      <c r="CV446" s="3">
        <v>0</v>
      </c>
      <c r="CW446" s="3">
        <v>0</v>
      </c>
      <c r="CX446" s="3">
        <v>0</v>
      </c>
      <c r="CY446" s="3">
        <v>0</v>
      </c>
      <c r="CZ446" s="3">
        <v>0</v>
      </c>
      <c r="DA446" s="3"/>
      <c r="DB446" s="3">
        <v>0</v>
      </c>
      <c r="DC446" s="3">
        <v>0</v>
      </c>
      <c r="DD446" s="3">
        <v>0</v>
      </c>
      <c r="DE446" s="3">
        <v>0</v>
      </c>
      <c r="DF446" s="3">
        <v>0</v>
      </c>
      <c r="DG446" s="3">
        <v>0</v>
      </c>
      <c r="DH446" s="3">
        <v>0</v>
      </c>
      <c r="DI446" s="3">
        <v>0</v>
      </c>
      <c r="DJ446" s="3">
        <v>0</v>
      </c>
      <c r="DK446" s="3">
        <v>0</v>
      </c>
      <c r="DL446" s="3">
        <v>0</v>
      </c>
      <c r="DM446" s="3">
        <v>0</v>
      </c>
      <c r="DN446" s="3">
        <v>0</v>
      </c>
      <c r="DO446" s="3">
        <v>0</v>
      </c>
      <c r="DP446" s="3">
        <v>0</v>
      </c>
      <c r="DQ446" s="3">
        <v>0</v>
      </c>
      <c r="DR446" s="3">
        <v>0</v>
      </c>
      <c r="DS446" s="3">
        <v>0</v>
      </c>
      <c r="DT446" s="3">
        <v>0</v>
      </c>
      <c r="DU446" s="3">
        <v>0</v>
      </c>
      <c r="DV446" s="3">
        <v>0</v>
      </c>
      <c r="DW446" s="3">
        <v>0</v>
      </c>
      <c r="DX446" s="3">
        <v>0</v>
      </c>
      <c r="DY446" s="3">
        <v>0</v>
      </c>
      <c r="DZ446" s="3">
        <v>0</v>
      </c>
      <c r="EA446" s="3">
        <v>0</v>
      </c>
      <c r="EB446" s="3">
        <v>0</v>
      </c>
      <c r="EC446" s="3">
        <v>0</v>
      </c>
      <c r="ED446" s="3">
        <v>0</v>
      </c>
      <c r="EE446" s="3">
        <v>0</v>
      </c>
      <c r="EF446" s="3">
        <v>0</v>
      </c>
    </row>
    <row r="447" spans="1:136" ht="12.75" customHeight="1">
      <c r="A447" s="2" t="s">
        <v>1016</v>
      </c>
      <c r="B447" s="2" t="s">
        <v>1017</v>
      </c>
      <c r="C447" s="2" t="s">
        <v>137</v>
      </c>
      <c r="D447" s="2" t="s">
        <v>896</v>
      </c>
      <c r="E447" s="3">
        <v>0</v>
      </c>
      <c r="F447" s="3">
        <v>174500</v>
      </c>
      <c r="G447" s="3">
        <v>174500</v>
      </c>
      <c r="H447" s="3">
        <v>174500</v>
      </c>
      <c r="I447" s="3">
        <v>172500</v>
      </c>
      <c r="J447" s="3">
        <v>174500</v>
      </c>
      <c r="K447" s="3">
        <v>172500</v>
      </c>
      <c r="L447" s="3">
        <v>166266.66</v>
      </c>
      <c r="M447" s="3">
        <v>165533.32999999999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204600</v>
      </c>
      <c r="AH447" s="3">
        <v>232680</v>
      </c>
      <c r="AI447" s="3">
        <v>233800</v>
      </c>
      <c r="AJ447" s="3">
        <v>233190</v>
      </c>
      <c r="AK447" s="3">
        <v>232000</v>
      </c>
      <c r="AL447" s="3">
        <v>221420</v>
      </c>
      <c r="AM447" s="3">
        <v>218843.33</v>
      </c>
      <c r="AN447" s="3">
        <v>241093.33</v>
      </c>
      <c r="AO447" s="3">
        <v>178833.33</v>
      </c>
      <c r="AP447" s="3">
        <v>180190</v>
      </c>
      <c r="AQ447" s="3">
        <v>180400</v>
      </c>
      <c r="AR447" s="3">
        <v>99380.87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F447" s="3">
        <v>0</v>
      </c>
      <c r="BG447" s="3">
        <v>0</v>
      </c>
      <c r="BH447" s="3">
        <v>0</v>
      </c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  <c r="BW447" s="3">
        <v>0</v>
      </c>
      <c r="BX447" s="3">
        <v>0</v>
      </c>
      <c r="BY447" s="3">
        <v>0</v>
      </c>
      <c r="BZ447" s="3">
        <v>0</v>
      </c>
      <c r="CA447" s="3">
        <v>0</v>
      </c>
      <c r="CB447" s="3">
        <v>0</v>
      </c>
      <c r="CC447" s="3">
        <v>0</v>
      </c>
      <c r="CD447" s="3">
        <v>0</v>
      </c>
      <c r="CE447" s="3">
        <v>0</v>
      </c>
      <c r="CF447" s="3">
        <v>0</v>
      </c>
      <c r="CG447" s="3">
        <v>0</v>
      </c>
      <c r="CH447" s="3">
        <v>0</v>
      </c>
      <c r="CI447" s="3">
        <v>0</v>
      </c>
      <c r="CJ447" s="3">
        <v>0</v>
      </c>
      <c r="CK447" s="3">
        <v>0</v>
      </c>
      <c r="CL447" s="3">
        <v>0</v>
      </c>
      <c r="CM447" s="3">
        <v>0</v>
      </c>
      <c r="CN447" s="3">
        <v>0</v>
      </c>
      <c r="CO447" s="3">
        <v>0</v>
      </c>
      <c r="CP447" s="3">
        <v>0</v>
      </c>
      <c r="CQ447" s="3">
        <v>0</v>
      </c>
      <c r="CR447" s="3">
        <v>0</v>
      </c>
      <c r="CS447" s="3">
        <v>0</v>
      </c>
      <c r="CT447" s="3">
        <v>0</v>
      </c>
      <c r="CU447" s="3">
        <v>0</v>
      </c>
      <c r="CV447" s="3">
        <v>0</v>
      </c>
      <c r="CW447" s="3">
        <v>0</v>
      </c>
      <c r="CX447" s="3">
        <v>0</v>
      </c>
      <c r="CY447" s="3">
        <v>0</v>
      </c>
      <c r="CZ447" s="3">
        <v>0</v>
      </c>
      <c r="DA447" s="3"/>
      <c r="DB447" s="3">
        <v>0</v>
      </c>
      <c r="DC447" s="3">
        <v>0</v>
      </c>
      <c r="DD447" s="3">
        <v>0</v>
      </c>
      <c r="DE447" s="3">
        <v>0</v>
      </c>
      <c r="DF447" s="3">
        <v>0</v>
      </c>
      <c r="DG447" s="3">
        <v>0</v>
      </c>
      <c r="DH447" s="3">
        <v>0</v>
      </c>
      <c r="DI447" s="3">
        <v>0</v>
      </c>
      <c r="DJ447" s="3">
        <v>0</v>
      </c>
      <c r="DK447" s="3">
        <v>0</v>
      </c>
      <c r="DL447" s="3">
        <v>0</v>
      </c>
      <c r="DM447" s="3">
        <v>0</v>
      </c>
      <c r="DN447" s="3">
        <v>0</v>
      </c>
      <c r="DO447" s="3">
        <v>0</v>
      </c>
      <c r="DP447" s="3">
        <v>0</v>
      </c>
      <c r="DQ447" s="3">
        <v>0</v>
      </c>
      <c r="DR447" s="3">
        <v>0</v>
      </c>
      <c r="DS447" s="3">
        <v>0</v>
      </c>
      <c r="DT447" s="3">
        <v>0</v>
      </c>
      <c r="DU447" s="3">
        <v>0</v>
      </c>
      <c r="DV447" s="3">
        <v>0</v>
      </c>
      <c r="DW447" s="3">
        <v>0</v>
      </c>
      <c r="DX447" s="3">
        <v>0</v>
      </c>
      <c r="DY447" s="3">
        <v>0</v>
      </c>
      <c r="DZ447" s="3">
        <v>0</v>
      </c>
      <c r="EA447" s="3">
        <v>0</v>
      </c>
      <c r="EB447" s="3">
        <v>0</v>
      </c>
      <c r="EC447" s="3">
        <v>0</v>
      </c>
      <c r="ED447" s="3">
        <v>0</v>
      </c>
      <c r="EE447" s="3">
        <v>0</v>
      </c>
      <c r="EF447" s="3">
        <v>0</v>
      </c>
    </row>
    <row r="448" spans="1:136" ht="12.75" customHeight="1">
      <c r="A448" s="2" t="s">
        <v>1018</v>
      </c>
      <c r="B448" s="2" t="s">
        <v>1019</v>
      </c>
      <c r="C448" s="2" t="s">
        <v>137</v>
      </c>
      <c r="D448" s="2" t="s">
        <v>896</v>
      </c>
      <c r="E448" s="3">
        <v>0</v>
      </c>
      <c r="F448" s="3">
        <v>40450</v>
      </c>
      <c r="G448" s="3">
        <v>21170</v>
      </c>
      <c r="H448" s="3">
        <v>0</v>
      </c>
      <c r="I448" s="3">
        <v>0</v>
      </c>
      <c r="J448" s="3">
        <v>0</v>
      </c>
      <c r="K448" s="3">
        <v>0</v>
      </c>
      <c r="L448" s="3">
        <v>5600</v>
      </c>
      <c r="M448" s="3">
        <v>300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62730</v>
      </c>
      <c r="AH448" s="3">
        <v>33040</v>
      </c>
      <c r="AI448" s="3">
        <v>35700</v>
      </c>
      <c r="AJ448" s="3">
        <v>32640</v>
      </c>
      <c r="AK448" s="3">
        <v>16710</v>
      </c>
      <c r="AL448" s="3">
        <v>21080</v>
      </c>
      <c r="AM448" s="3">
        <v>23120</v>
      </c>
      <c r="AN448" s="3">
        <v>19380</v>
      </c>
      <c r="AO448" s="3">
        <v>25160</v>
      </c>
      <c r="AP448" s="3">
        <v>23060</v>
      </c>
      <c r="AQ448" s="3">
        <v>24340</v>
      </c>
      <c r="AR448" s="3">
        <v>41920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  <c r="BW448" s="3">
        <v>0</v>
      </c>
      <c r="BX448" s="3">
        <v>0</v>
      </c>
      <c r="BY448" s="3">
        <v>0</v>
      </c>
      <c r="BZ448" s="3">
        <v>0</v>
      </c>
      <c r="CA448" s="3">
        <v>0</v>
      </c>
      <c r="CB448" s="3">
        <v>0</v>
      </c>
      <c r="CC448" s="3">
        <v>0</v>
      </c>
      <c r="CD448" s="3">
        <v>0</v>
      </c>
      <c r="CE448" s="3">
        <v>0</v>
      </c>
      <c r="CF448" s="3">
        <v>0</v>
      </c>
      <c r="CG448" s="3">
        <v>0</v>
      </c>
      <c r="CH448" s="3">
        <v>0</v>
      </c>
      <c r="CI448" s="3">
        <v>0</v>
      </c>
      <c r="CJ448" s="3">
        <v>0</v>
      </c>
      <c r="CK448" s="3">
        <v>0</v>
      </c>
      <c r="CL448" s="3">
        <v>0</v>
      </c>
      <c r="CM448" s="3">
        <v>0</v>
      </c>
      <c r="CN448" s="3">
        <v>0</v>
      </c>
      <c r="CO448" s="3">
        <v>0</v>
      </c>
      <c r="CP448" s="3">
        <v>0</v>
      </c>
      <c r="CQ448" s="3">
        <v>0</v>
      </c>
      <c r="CR448" s="3">
        <v>0</v>
      </c>
      <c r="CS448" s="3">
        <v>0</v>
      </c>
      <c r="CT448" s="3">
        <v>0</v>
      </c>
      <c r="CU448" s="3">
        <v>0</v>
      </c>
      <c r="CV448" s="3">
        <v>0</v>
      </c>
      <c r="CW448" s="3">
        <v>0</v>
      </c>
      <c r="CX448" s="3">
        <v>0</v>
      </c>
      <c r="CY448" s="3">
        <v>0</v>
      </c>
      <c r="CZ448" s="3">
        <v>0</v>
      </c>
      <c r="DA448" s="3"/>
      <c r="DB448" s="3">
        <v>0</v>
      </c>
      <c r="DC448" s="3">
        <v>0</v>
      </c>
      <c r="DD448" s="3">
        <v>0</v>
      </c>
      <c r="DE448" s="3">
        <v>0</v>
      </c>
      <c r="DF448" s="3">
        <v>0</v>
      </c>
      <c r="DG448" s="3">
        <v>0</v>
      </c>
      <c r="DH448" s="3">
        <v>0</v>
      </c>
      <c r="DI448" s="3">
        <v>0</v>
      </c>
      <c r="DJ448" s="3">
        <v>0</v>
      </c>
      <c r="DK448" s="3">
        <v>0</v>
      </c>
      <c r="DL448" s="3">
        <v>0</v>
      </c>
      <c r="DM448" s="3">
        <v>0</v>
      </c>
      <c r="DN448" s="3">
        <v>0</v>
      </c>
      <c r="DO448" s="3">
        <v>0</v>
      </c>
      <c r="DP448" s="3">
        <v>0</v>
      </c>
      <c r="DQ448" s="3">
        <v>0</v>
      </c>
      <c r="DR448" s="3">
        <v>0</v>
      </c>
      <c r="DS448" s="3">
        <v>0</v>
      </c>
      <c r="DT448" s="3">
        <v>0</v>
      </c>
      <c r="DU448" s="3">
        <v>0</v>
      </c>
      <c r="DV448" s="3">
        <v>0</v>
      </c>
      <c r="DW448" s="3">
        <v>0</v>
      </c>
      <c r="DX448" s="3">
        <v>0</v>
      </c>
      <c r="DY448" s="3">
        <v>0</v>
      </c>
      <c r="DZ448" s="3">
        <v>0</v>
      </c>
      <c r="EA448" s="3">
        <v>0</v>
      </c>
      <c r="EB448" s="3">
        <v>0</v>
      </c>
      <c r="EC448" s="3">
        <v>0</v>
      </c>
      <c r="ED448" s="3">
        <v>0</v>
      </c>
      <c r="EE448" s="3">
        <v>0</v>
      </c>
      <c r="EF448" s="3">
        <v>0</v>
      </c>
    </row>
    <row r="449" spans="1:136" ht="12.75" customHeight="1">
      <c r="A449" s="2" t="s">
        <v>1020</v>
      </c>
      <c r="B449" s="2" t="s">
        <v>1021</v>
      </c>
      <c r="C449" s="2" t="s">
        <v>137</v>
      </c>
      <c r="D449" s="2" t="s">
        <v>896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3">
        <v>0</v>
      </c>
      <c r="BX449" s="3">
        <v>0</v>
      </c>
      <c r="BY449" s="3">
        <v>0</v>
      </c>
      <c r="BZ449" s="3">
        <v>0</v>
      </c>
      <c r="CA449" s="3">
        <v>0</v>
      </c>
      <c r="CB449" s="3">
        <v>0</v>
      </c>
      <c r="CC449" s="3">
        <v>0</v>
      </c>
      <c r="CD449" s="3">
        <v>0</v>
      </c>
      <c r="CE449" s="3">
        <v>0</v>
      </c>
      <c r="CF449" s="3">
        <v>0</v>
      </c>
      <c r="CG449" s="3">
        <v>0</v>
      </c>
      <c r="CH449" s="3">
        <v>0</v>
      </c>
      <c r="CI449" s="3">
        <v>0</v>
      </c>
      <c r="CJ449" s="3">
        <v>0</v>
      </c>
      <c r="CK449" s="3">
        <v>0</v>
      </c>
      <c r="CL449" s="3">
        <v>0</v>
      </c>
      <c r="CM449" s="3">
        <v>0</v>
      </c>
      <c r="CN449" s="3">
        <v>0</v>
      </c>
      <c r="CO449" s="3">
        <v>0</v>
      </c>
      <c r="CP449" s="3">
        <v>0</v>
      </c>
      <c r="CQ449" s="3">
        <v>0</v>
      </c>
      <c r="CR449" s="3">
        <v>0</v>
      </c>
      <c r="CS449" s="3">
        <v>0</v>
      </c>
      <c r="CT449" s="3">
        <v>0</v>
      </c>
      <c r="CU449" s="3">
        <v>0</v>
      </c>
      <c r="CV449" s="3">
        <v>0</v>
      </c>
      <c r="CW449" s="3">
        <v>0</v>
      </c>
      <c r="CX449" s="3">
        <v>0</v>
      </c>
      <c r="CY449" s="3">
        <v>0</v>
      </c>
      <c r="CZ449" s="3">
        <v>0</v>
      </c>
      <c r="DA449" s="3"/>
      <c r="DB449" s="3">
        <v>0</v>
      </c>
      <c r="DC449" s="3">
        <v>0</v>
      </c>
      <c r="DD449" s="3">
        <v>0</v>
      </c>
      <c r="DE449" s="3">
        <v>0</v>
      </c>
      <c r="DF449" s="3">
        <v>0</v>
      </c>
      <c r="DG449" s="3">
        <v>0</v>
      </c>
      <c r="DH449" s="3">
        <v>0</v>
      </c>
      <c r="DI449" s="3">
        <v>0</v>
      </c>
      <c r="DJ449" s="3">
        <v>0</v>
      </c>
      <c r="DK449" s="3">
        <v>0</v>
      </c>
      <c r="DL449" s="3">
        <v>0</v>
      </c>
      <c r="DM449" s="3">
        <v>0</v>
      </c>
      <c r="DN449" s="3">
        <v>0</v>
      </c>
      <c r="DO449" s="3">
        <v>0</v>
      </c>
      <c r="DP449" s="3">
        <v>0</v>
      </c>
      <c r="DQ449" s="3">
        <v>0</v>
      </c>
      <c r="DR449" s="3">
        <v>0</v>
      </c>
      <c r="DS449" s="3">
        <v>0</v>
      </c>
      <c r="DT449" s="3">
        <v>0</v>
      </c>
      <c r="DU449" s="3">
        <v>0</v>
      </c>
      <c r="DV449" s="3">
        <v>0</v>
      </c>
      <c r="DW449" s="3">
        <v>0</v>
      </c>
      <c r="DX449" s="3">
        <v>0</v>
      </c>
      <c r="DY449" s="3">
        <v>0</v>
      </c>
      <c r="DZ449" s="3">
        <v>0</v>
      </c>
      <c r="EA449" s="3">
        <v>0</v>
      </c>
      <c r="EB449" s="3">
        <v>0</v>
      </c>
      <c r="EC449" s="3">
        <v>0</v>
      </c>
      <c r="ED449" s="3">
        <v>0</v>
      </c>
      <c r="EE449" s="3">
        <v>0</v>
      </c>
      <c r="EF449" s="3">
        <v>0</v>
      </c>
    </row>
    <row r="450" spans="1:136" ht="12.75" customHeight="1">
      <c r="A450" s="2" t="s">
        <v>1022</v>
      </c>
      <c r="B450" s="2" t="s">
        <v>932</v>
      </c>
      <c r="C450" s="2" t="s">
        <v>137</v>
      </c>
      <c r="D450" s="2" t="s">
        <v>896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  <c r="BW450" s="3">
        <v>0</v>
      </c>
      <c r="BX450" s="3">
        <v>0</v>
      </c>
      <c r="BY450" s="3">
        <v>0</v>
      </c>
      <c r="BZ450" s="3">
        <v>0</v>
      </c>
      <c r="CA450" s="3">
        <v>0</v>
      </c>
      <c r="CB450" s="3">
        <v>0</v>
      </c>
      <c r="CC450" s="3">
        <v>0</v>
      </c>
      <c r="CD450" s="3">
        <v>0</v>
      </c>
      <c r="CE450" s="3">
        <v>0</v>
      </c>
      <c r="CF450" s="3">
        <v>0</v>
      </c>
      <c r="CG450" s="3">
        <v>0</v>
      </c>
      <c r="CH450" s="3">
        <v>0</v>
      </c>
      <c r="CI450" s="3">
        <v>0</v>
      </c>
      <c r="CJ450" s="3">
        <v>0</v>
      </c>
      <c r="CK450" s="3">
        <v>0</v>
      </c>
      <c r="CL450" s="3">
        <v>0</v>
      </c>
      <c r="CM450" s="3">
        <v>0</v>
      </c>
      <c r="CN450" s="3">
        <v>0</v>
      </c>
      <c r="CO450" s="3">
        <v>0</v>
      </c>
      <c r="CP450" s="3">
        <v>0</v>
      </c>
      <c r="CQ450" s="3">
        <v>0</v>
      </c>
      <c r="CR450" s="3">
        <v>0</v>
      </c>
      <c r="CS450" s="3">
        <v>0</v>
      </c>
      <c r="CT450" s="3">
        <v>0</v>
      </c>
      <c r="CU450" s="3">
        <v>0</v>
      </c>
      <c r="CV450" s="3">
        <v>0</v>
      </c>
      <c r="CW450" s="3">
        <v>0</v>
      </c>
      <c r="CX450" s="3">
        <v>0</v>
      </c>
      <c r="CY450" s="3">
        <v>0</v>
      </c>
      <c r="CZ450" s="3">
        <v>0</v>
      </c>
      <c r="DA450" s="3"/>
      <c r="DB450" s="3">
        <v>0</v>
      </c>
      <c r="DC450" s="3">
        <v>0</v>
      </c>
      <c r="DD450" s="3">
        <v>0</v>
      </c>
      <c r="DE450" s="3">
        <v>0</v>
      </c>
      <c r="DF450" s="3">
        <v>0</v>
      </c>
      <c r="DG450" s="3">
        <v>0</v>
      </c>
      <c r="DH450" s="3">
        <v>0</v>
      </c>
      <c r="DI450" s="3">
        <v>0</v>
      </c>
      <c r="DJ450" s="3">
        <v>0</v>
      </c>
      <c r="DK450" s="3">
        <v>0</v>
      </c>
      <c r="DL450" s="3">
        <v>0</v>
      </c>
      <c r="DM450" s="3">
        <v>0</v>
      </c>
      <c r="DN450" s="3">
        <v>0</v>
      </c>
      <c r="DO450" s="3">
        <v>0</v>
      </c>
      <c r="DP450" s="3">
        <v>0</v>
      </c>
      <c r="DQ450" s="3">
        <v>0</v>
      </c>
      <c r="DR450" s="3">
        <v>0</v>
      </c>
      <c r="DS450" s="3">
        <v>0</v>
      </c>
      <c r="DT450" s="3">
        <v>0</v>
      </c>
      <c r="DU450" s="3">
        <v>0</v>
      </c>
      <c r="DV450" s="3">
        <v>0</v>
      </c>
      <c r="DW450" s="3">
        <v>0</v>
      </c>
      <c r="DX450" s="3">
        <v>0</v>
      </c>
      <c r="DY450" s="3">
        <v>0</v>
      </c>
      <c r="DZ450" s="3">
        <v>0</v>
      </c>
      <c r="EA450" s="3">
        <v>0</v>
      </c>
      <c r="EB450" s="3">
        <v>0</v>
      </c>
      <c r="EC450" s="3">
        <v>0</v>
      </c>
      <c r="ED450" s="3">
        <v>0</v>
      </c>
      <c r="EE450" s="3">
        <v>0</v>
      </c>
      <c r="EF450" s="3">
        <v>0</v>
      </c>
    </row>
    <row r="451" spans="1:136" ht="12.75" customHeight="1">
      <c r="A451" s="2" t="s">
        <v>1023</v>
      </c>
      <c r="B451" s="2" t="s">
        <v>934</v>
      </c>
      <c r="C451" s="2" t="s">
        <v>137</v>
      </c>
      <c r="D451" s="2" t="s">
        <v>896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  <c r="BW451" s="3">
        <v>0</v>
      </c>
      <c r="BX451" s="3">
        <v>0</v>
      </c>
      <c r="BY451" s="3">
        <v>0</v>
      </c>
      <c r="BZ451" s="3">
        <v>0</v>
      </c>
      <c r="CA451" s="3">
        <v>0</v>
      </c>
      <c r="CB451" s="3">
        <v>0</v>
      </c>
      <c r="CC451" s="3">
        <v>0</v>
      </c>
      <c r="CD451" s="3">
        <v>0</v>
      </c>
      <c r="CE451" s="3">
        <v>0</v>
      </c>
      <c r="CF451" s="3">
        <v>0</v>
      </c>
      <c r="CG451" s="3">
        <v>0</v>
      </c>
      <c r="CH451" s="3">
        <v>0</v>
      </c>
      <c r="CI451" s="3">
        <v>0</v>
      </c>
      <c r="CJ451" s="3">
        <v>0</v>
      </c>
      <c r="CK451" s="3">
        <v>0</v>
      </c>
      <c r="CL451" s="3">
        <v>0</v>
      </c>
      <c r="CM451" s="3">
        <v>0</v>
      </c>
      <c r="CN451" s="3">
        <v>0</v>
      </c>
      <c r="CO451" s="3">
        <v>0</v>
      </c>
      <c r="CP451" s="3">
        <v>0</v>
      </c>
      <c r="CQ451" s="3">
        <v>0</v>
      </c>
      <c r="CR451" s="3">
        <v>0</v>
      </c>
      <c r="CS451" s="3">
        <v>0</v>
      </c>
      <c r="CT451" s="3">
        <v>0</v>
      </c>
      <c r="CU451" s="3">
        <v>0</v>
      </c>
      <c r="CV451" s="3">
        <v>0</v>
      </c>
      <c r="CW451" s="3">
        <v>0</v>
      </c>
      <c r="CX451" s="3">
        <v>0</v>
      </c>
      <c r="CY451" s="3">
        <v>0</v>
      </c>
      <c r="CZ451" s="3">
        <v>0</v>
      </c>
      <c r="DA451" s="3"/>
      <c r="DB451" s="3">
        <v>0</v>
      </c>
      <c r="DC451" s="3">
        <v>0</v>
      </c>
      <c r="DD451" s="3">
        <v>0</v>
      </c>
      <c r="DE451" s="3">
        <v>0</v>
      </c>
      <c r="DF451" s="3">
        <v>0</v>
      </c>
      <c r="DG451" s="3">
        <v>0</v>
      </c>
      <c r="DH451" s="3">
        <v>0</v>
      </c>
      <c r="DI451" s="3">
        <v>0</v>
      </c>
      <c r="DJ451" s="3">
        <v>0</v>
      </c>
      <c r="DK451" s="3">
        <v>0</v>
      </c>
      <c r="DL451" s="3">
        <v>0</v>
      </c>
      <c r="DM451" s="3">
        <v>0</v>
      </c>
      <c r="DN451" s="3">
        <v>0</v>
      </c>
      <c r="DO451" s="3">
        <v>0</v>
      </c>
      <c r="DP451" s="3">
        <v>0</v>
      </c>
      <c r="DQ451" s="3">
        <v>0</v>
      </c>
      <c r="DR451" s="3">
        <v>0</v>
      </c>
      <c r="DS451" s="3">
        <v>0</v>
      </c>
      <c r="DT451" s="3">
        <v>0</v>
      </c>
      <c r="DU451" s="3">
        <v>0</v>
      </c>
      <c r="DV451" s="3">
        <v>0</v>
      </c>
      <c r="DW451" s="3">
        <v>0</v>
      </c>
      <c r="DX451" s="3">
        <v>0</v>
      </c>
      <c r="DY451" s="3">
        <v>0</v>
      </c>
      <c r="DZ451" s="3">
        <v>0</v>
      </c>
      <c r="EA451" s="3">
        <v>0</v>
      </c>
      <c r="EB451" s="3">
        <v>0</v>
      </c>
      <c r="EC451" s="3">
        <v>0</v>
      </c>
      <c r="ED451" s="3">
        <v>0</v>
      </c>
      <c r="EE451" s="3">
        <v>0</v>
      </c>
      <c r="EF451" s="3">
        <v>0</v>
      </c>
    </row>
    <row r="452" spans="1:136" ht="12.75" customHeight="1">
      <c r="A452" s="2" t="s">
        <v>1024</v>
      </c>
      <c r="B452" s="2" t="s">
        <v>936</v>
      </c>
      <c r="C452" s="2" t="s">
        <v>137</v>
      </c>
      <c r="D452" s="2" t="s">
        <v>896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  <c r="BW452" s="3">
        <v>0</v>
      </c>
      <c r="BX452" s="3">
        <v>0</v>
      </c>
      <c r="BY452" s="3">
        <v>0</v>
      </c>
      <c r="BZ452" s="3">
        <v>0</v>
      </c>
      <c r="CA452" s="3">
        <v>0</v>
      </c>
      <c r="CB452" s="3">
        <v>0</v>
      </c>
      <c r="CC452" s="3">
        <v>0</v>
      </c>
      <c r="CD452" s="3">
        <v>0</v>
      </c>
      <c r="CE452" s="3">
        <v>0</v>
      </c>
      <c r="CF452" s="3">
        <v>0</v>
      </c>
      <c r="CG452" s="3">
        <v>0</v>
      </c>
      <c r="CH452" s="3">
        <v>0</v>
      </c>
      <c r="CI452" s="3">
        <v>0</v>
      </c>
      <c r="CJ452" s="3">
        <v>0</v>
      </c>
      <c r="CK452" s="3">
        <v>0</v>
      </c>
      <c r="CL452" s="3">
        <v>0</v>
      </c>
      <c r="CM452" s="3">
        <v>0</v>
      </c>
      <c r="CN452" s="3">
        <v>0</v>
      </c>
      <c r="CO452" s="3">
        <v>0</v>
      </c>
      <c r="CP452" s="3">
        <v>0</v>
      </c>
      <c r="CQ452" s="3">
        <v>0</v>
      </c>
      <c r="CR452" s="3">
        <v>0</v>
      </c>
      <c r="CS452" s="3">
        <v>0</v>
      </c>
      <c r="CT452" s="3">
        <v>0</v>
      </c>
      <c r="CU452" s="3">
        <v>0</v>
      </c>
      <c r="CV452" s="3">
        <v>0</v>
      </c>
      <c r="CW452" s="3">
        <v>0</v>
      </c>
      <c r="CX452" s="3">
        <v>0</v>
      </c>
      <c r="CY452" s="3">
        <v>0</v>
      </c>
      <c r="CZ452" s="3">
        <v>0</v>
      </c>
      <c r="DA452" s="3"/>
      <c r="DB452" s="3">
        <v>0</v>
      </c>
      <c r="DC452" s="3">
        <v>0</v>
      </c>
      <c r="DD452" s="3">
        <v>0</v>
      </c>
      <c r="DE452" s="3">
        <v>0</v>
      </c>
      <c r="DF452" s="3">
        <v>0</v>
      </c>
      <c r="DG452" s="3">
        <v>0</v>
      </c>
      <c r="DH452" s="3">
        <v>0</v>
      </c>
      <c r="DI452" s="3">
        <v>0</v>
      </c>
      <c r="DJ452" s="3">
        <v>0</v>
      </c>
      <c r="DK452" s="3">
        <v>0</v>
      </c>
      <c r="DL452" s="3">
        <v>0</v>
      </c>
      <c r="DM452" s="3">
        <v>0</v>
      </c>
      <c r="DN452" s="3">
        <v>0</v>
      </c>
      <c r="DO452" s="3">
        <v>0</v>
      </c>
      <c r="DP452" s="3">
        <v>0</v>
      </c>
      <c r="DQ452" s="3">
        <v>0</v>
      </c>
      <c r="DR452" s="3">
        <v>0</v>
      </c>
      <c r="DS452" s="3">
        <v>0</v>
      </c>
      <c r="DT452" s="3">
        <v>0</v>
      </c>
      <c r="DU452" s="3">
        <v>0</v>
      </c>
      <c r="DV452" s="3">
        <v>0</v>
      </c>
      <c r="DW452" s="3">
        <v>0</v>
      </c>
      <c r="DX452" s="3">
        <v>0</v>
      </c>
      <c r="DY452" s="3">
        <v>0</v>
      </c>
      <c r="DZ452" s="3">
        <v>0</v>
      </c>
      <c r="EA452" s="3">
        <v>0</v>
      </c>
      <c r="EB452" s="3">
        <v>0</v>
      </c>
      <c r="EC452" s="3">
        <v>0</v>
      </c>
      <c r="ED452" s="3">
        <v>0</v>
      </c>
      <c r="EE452" s="3">
        <v>0</v>
      </c>
      <c r="EF452" s="3">
        <v>0</v>
      </c>
    </row>
    <row r="453" spans="1:136" ht="12.75" customHeight="1">
      <c r="A453" s="2" t="s">
        <v>1025</v>
      </c>
      <c r="B453" s="2" t="s">
        <v>938</v>
      </c>
      <c r="C453" s="2" t="s">
        <v>137</v>
      </c>
      <c r="D453" s="2" t="s">
        <v>896</v>
      </c>
      <c r="E453" s="3">
        <v>0</v>
      </c>
      <c r="F453" s="3">
        <v>16273.3</v>
      </c>
      <c r="G453" s="3">
        <v>7275.86</v>
      </c>
      <c r="H453" s="3">
        <v>7240.98</v>
      </c>
      <c r="I453" s="3">
        <v>9884.89</v>
      </c>
      <c r="J453" s="3">
        <v>10517.12</v>
      </c>
      <c r="K453" s="3">
        <v>9596.48</v>
      </c>
      <c r="L453" s="3">
        <v>8854.1</v>
      </c>
      <c r="M453" s="3">
        <v>11831.37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13745.24</v>
      </c>
      <c r="AH453" s="3">
        <v>7538.04</v>
      </c>
      <c r="AI453" s="3">
        <v>9273.9599999999991</v>
      </c>
      <c r="AJ453" s="3">
        <v>7170.55</v>
      </c>
      <c r="AK453" s="3">
        <v>10951</v>
      </c>
      <c r="AL453" s="3">
        <v>7221.84</v>
      </c>
      <c r="AM453" s="3">
        <v>8482.81</v>
      </c>
      <c r="AN453" s="3">
        <v>12441.53</v>
      </c>
      <c r="AO453" s="3">
        <v>6872.94</v>
      </c>
      <c r="AP453" s="3">
        <v>12907.84</v>
      </c>
      <c r="AQ453" s="3">
        <v>13991.41</v>
      </c>
      <c r="AR453" s="3">
        <v>13321.5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I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Q453" s="3">
        <v>0</v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  <c r="BW453" s="3">
        <v>0</v>
      </c>
      <c r="BX453" s="3">
        <v>0</v>
      </c>
      <c r="BY453" s="3">
        <v>0</v>
      </c>
      <c r="BZ453" s="3">
        <v>0</v>
      </c>
      <c r="CA453" s="3">
        <v>0</v>
      </c>
      <c r="CB453" s="3">
        <v>0</v>
      </c>
      <c r="CC453" s="3">
        <v>0</v>
      </c>
      <c r="CD453" s="3">
        <v>0</v>
      </c>
      <c r="CE453" s="3">
        <v>0</v>
      </c>
      <c r="CF453" s="3">
        <v>0</v>
      </c>
      <c r="CG453" s="3">
        <v>0</v>
      </c>
      <c r="CH453" s="3">
        <v>0</v>
      </c>
      <c r="CI453" s="3">
        <v>0</v>
      </c>
      <c r="CJ453" s="3">
        <v>0</v>
      </c>
      <c r="CK453" s="3">
        <v>0</v>
      </c>
      <c r="CL453" s="3">
        <v>0</v>
      </c>
      <c r="CM453" s="3">
        <v>0</v>
      </c>
      <c r="CN453" s="3">
        <v>0</v>
      </c>
      <c r="CO453" s="3">
        <v>0</v>
      </c>
      <c r="CP453" s="3">
        <v>0</v>
      </c>
      <c r="CQ453" s="3">
        <v>0</v>
      </c>
      <c r="CR453" s="3">
        <v>0</v>
      </c>
      <c r="CS453" s="3">
        <v>0</v>
      </c>
      <c r="CT453" s="3">
        <v>0</v>
      </c>
      <c r="CU453" s="3">
        <v>0</v>
      </c>
      <c r="CV453" s="3">
        <v>0</v>
      </c>
      <c r="CW453" s="3">
        <v>0</v>
      </c>
      <c r="CX453" s="3">
        <v>0</v>
      </c>
      <c r="CY453" s="3">
        <v>0</v>
      </c>
      <c r="CZ453" s="3">
        <v>0</v>
      </c>
      <c r="DA453" s="3"/>
      <c r="DB453" s="3">
        <v>0</v>
      </c>
      <c r="DC453" s="3">
        <v>0</v>
      </c>
      <c r="DD453" s="3">
        <v>0</v>
      </c>
      <c r="DE453" s="3">
        <v>0</v>
      </c>
      <c r="DF453" s="3">
        <v>0</v>
      </c>
      <c r="DG453" s="3">
        <v>0</v>
      </c>
      <c r="DH453" s="3">
        <v>0</v>
      </c>
      <c r="DI453" s="3">
        <v>0</v>
      </c>
      <c r="DJ453" s="3">
        <v>0</v>
      </c>
      <c r="DK453" s="3">
        <v>0</v>
      </c>
      <c r="DL453" s="3">
        <v>0</v>
      </c>
      <c r="DM453" s="3">
        <v>0</v>
      </c>
      <c r="DN453" s="3">
        <v>0</v>
      </c>
      <c r="DO453" s="3">
        <v>0</v>
      </c>
      <c r="DP453" s="3">
        <v>0</v>
      </c>
      <c r="DQ453" s="3">
        <v>0</v>
      </c>
      <c r="DR453" s="3">
        <v>0</v>
      </c>
      <c r="DS453" s="3">
        <v>0</v>
      </c>
      <c r="DT453" s="3">
        <v>0</v>
      </c>
      <c r="DU453" s="3">
        <v>0</v>
      </c>
      <c r="DV453" s="3">
        <v>0</v>
      </c>
      <c r="DW453" s="3">
        <v>0</v>
      </c>
      <c r="DX453" s="3">
        <v>0</v>
      </c>
      <c r="DY453" s="3">
        <v>0</v>
      </c>
      <c r="DZ453" s="3">
        <v>0</v>
      </c>
      <c r="EA453" s="3">
        <v>0</v>
      </c>
      <c r="EB453" s="3">
        <v>0</v>
      </c>
      <c r="EC453" s="3">
        <v>0</v>
      </c>
      <c r="ED453" s="3">
        <v>0</v>
      </c>
      <c r="EE453" s="3">
        <v>0</v>
      </c>
      <c r="EF453" s="3">
        <v>0</v>
      </c>
    </row>
    <row r="454" spans="1:136" ht="12.75" customHeight="1">
      <c r="A454" s="2" t="s">
        <v>1026</v>
      </c>
      <c r="B454" s="2" t="s">
        <v>940</v>
      </c>
      <c r="C454" s="2" t="s">
        <v>137</v>
      </c>
      <c r="D454" s="2" t="s">
        <v>896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G454" s="3">
        <v>0</v>
      </c>
      <c r="BH454" s="3">
        <v>0</v>
      </c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0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U454" s="3">
        <v>0</v>
      </c>
      <c r="BV454" s="3">
        <v>0</v>
      </c>
      <c r="BW454" s="3">
        <v>0</v>
      </c>
      <c r="BX454" s="3">
        <v>0</v>
      </c>
      <c r="BY454" s="3">
        <v>0</v>
      </c>
      <c r="BZ454" s="3">
        <v>0</v>
      </c>
      <c r="CA454" s="3">
        <v>0</v>
      </c>
      <c r="CB454" s="3">
        <v>0</v>
      </c>
      <c r="CC454" s="3">
        <v>0</v>
      </c>
      <c r="CD454" s="3">
        <v>0</v>
      </c>
      <c r="CE454" s="3">
        <v>0</v>
      </c>
      <c r="CF454" s="3">
        <v>0</v>
      </c>
      <c r="CG454" s="3">
        <v>0</v>
      </c>
      <c r="CH454" s="3">
        <v>0</v>
      </c>
      <c r="CI454" s="3">
        <v>0</v>
      </c>
      <c r="CJ454" s="3">
        <v>0</v>
      </c>
      <c r="CK454" s="3">
        <v>0</v>
      </c>
      <c r="CL454" s="3">
        <v>0</v>
      </c>
      <c r="CM454" s="3">
        <v>0</v>
      </c>
      <c r="CN454" s="3">
        <v>0</v>
      </c>
      <c r="CO454" s="3">
        <v>0</v>
      </c>
      <c r="CP454" s="3">
        <v>0</v>
      </c>
      <c r="CQ454" s="3">
        <v>0</v>
      </c>
      <c r="CR454" s="3">
        <v>0</v>
      </c>
      <c r="CS454" s="3">
        <v>0</v>
      </c>
      <c r="CT454" s="3">
        <v>0</v>
      </c>
      <c r="CU454" s="3">
        <v>0</v>
      </c>
      <c r="CV454" s="3">
        <v>0</v>
      </c>
      <c r="CW454" s="3">
        <v>0</v>
      </c>
      <c r="CX454" s="3">
        <v>0</v>
      </c>
      <c r="CY454" s="3">
        <v>0</v>
      </c>
      <c r="CZ454" s="3">
        <v>0</v>
      </c>
      <c r="DA454" s="3"/>
      <c r="DB454" s="3">
        <v>0</v>
      </c>
      <c r="DC454" s="3">
        <v>0</v>
      </c>
      <c r="DD454" s="3">
        <v>0</v>
      </c>
      <c r="DE454" s="3">
        <v>0</v>
      </c>
      <c r="DF454" s="3">
        <v>0</v>
      </c>
      <c r="DG454" s="3">
        <v>0</v>
      </c>
      <c r="DH454" s="3">
        <v>0</v>
      </c>
      <c r="DI454" s="3">
        <v>0</v>
      </c>
      <c r="DJ454" s="3">
        <v>0</v>
      </c>
      <c r="DK454" s="3">
        <v>0</v>
      </c>
      <c r="DL454" s="3">
        <v>0</v>
      </c>
      <c r="DM454" s="3">
        <v>0</v>
      </c>
      <c r="DN454" s="3">
        <v>0</v>
      </c>
      <c r="DO454" s="3">
        <v>0</v>
      </c>
      <c r="DP454" s="3">
        <v>0</v>
      </c>
      <c r="DQ454" s="3">
        <v>0</v>
      </c>
      <c r="DR454" s="3">
        <v>0</v>
      </c>
      <c r="DS454" s="3">
        <v>0</v>
      </c>
      <c r="DT454" s="3">
        <v>0</v>
      </c>
      <c r="DU454" s="3">
        <v>0</v>
      </c>
      <c r="DV454" s="3">
        <v>0</v>
      </c>
      <c r="DW454" s="3">
        <v>0</v>
      </c>
      <c r="DX454" s="3">
        <v>0</v>
      </c>
      <c r="DY454" s="3">
        <v>0</v>
      </c>
      <c r="DZ454" s="3">
        <v>0</v>
      </c>
      <c r="EA454" s="3">
        <v>0</v>
      </c>
      <c r="EB454" s="3">
        <v>0</v>
      </c>
      <c r="EC454" s="3">
        <v>0</v>
      </c>
      <c r="ED454" s="3">
        <v>0</v>
      </c>
      <c r="EE454" s="3">
        <v>0</v>
      </c>
      <c r="EF454" s="3">
        <v>0</v>
      </c>
    </row>
    <row r="455" spans="1:136" ht="12.75" customHeight="1">
      <c r="A455" s="2" t="s">
        <v>1027</v>
      </c>
      <c r="B455" s="2" t="s">
        <v>1028</v>
      </c>
      <c r="C455" s="2" t="s">
        <v>137</v>
      </c>
      <c r="D455" s="2" t="s">
        <v>896</v>
      </c>
      <c r="E455" s="3">
        <v>0</v>
      </c>
      <c r="F455" s="3">
        <v>8250</v>
      </c>
      <c r="G455" s="3">
        <v>8250</v>
      </c>
      <c r="H455" s="3">
        <v>8250</v>
      </c>
      <c r="I455" s="3">
        <v>8250</v>
      </c>
      <c r="J455" s="3">
        <v>8250</v>
      </c>
      <c r="K455" s="3">
        <v>8250</v>
      </c>
      <c r="L455" s="3">
        <v>7938</v>
      </c>
      <c r="M455" s="3">
        <v>7930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8490</v>
      </c>
      <c r="AH455" s="3">
        <v>9935</v>
      </c>
      <c r="AI455" s="3">
        <v>9865</v>
      </c>
      <c r="AJ455" s="3">
        <v>9925</v>
      </c>
      <c r="AK455" s="3">
        <v>9865</v>
      </c>
      <c r="AL455" s="3">
        <v>9321</v>
      </c>
      <c r="AM455" s="3">
        <v>9242</v>
      </c>
      <c r="AN455" s="3">
        <v>9338</v>
      </c>
      <c r="AO455" s="3">
        <v>8605</v>
      </c>
      <c r="AP455" s="3">
        <v>8580</v>
      </c>
      <c r="AQ455" s="3">
        <v>8605</v>
      </c>
      <c r="AR455" s="3">
        <v>8224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  <c r="BW455" s="3">
        <v>0</v>
      </c>
      <c r="BX455" s="3">
        <v>0</v>
      </c>
      <c r="BY455" s="3">
        <v>0</v>
      </c>
      <c r="BZ455" s="3">
        <v>0</v>
      </c>
      <c r="CA455" s="3">
        <v>0</v>
      </c>
      <c r="CB455" s="3">
        <v>0</v>
      </c>
      <c r="CC455" s="3">
        <v>0</v>
      </c>
      <c r="CD455" s="3">
        <v>0</v>
      </c>
      <c r="CE455" s="3">
        <v>0</v>
      </c>
      <c r="CF455" s="3">
        <v>0</v>
      </c>
      <c r="CG455" s="3">
        <v>0</v>
      </c>
      <c r="CH455" s="3">
        <v>0</v>
      </c>
      <c r="CI455" s="3">
        <v>0</v>
      </c>
      <c r="CJ455" s="3">
        <v>0</v>
      </c>
      <c r="CK455" s="3">
        <v>0</v>
      </c>
      <c r="CL455" s="3">
        <v>0</v>
      </c>
      <c r="CM455" s="3">
        <v>0</v>
      </c>
      <c r="CN455" s="3">
        <v>0</v>
      </c>
      <c r="CO455" s="3">
        <v>0</v>
      </c>
      <c r="CP455" s="3">
        <v>0</v>
      </c>
      <c r="CQ455" s="3">
        <v>0</v>
      </c>
      <c r="CR455" s="3">
        <v>0</v>
      </c>
      <c r="CS455" s="3">
        <v>0</v>
      </c>
      <c r="CT455" s="3">
        <v>0</v>
      </c>
      <c r="CU455" s="3">
        <v>0</v>
      </c>
      <c r="CV455" s="3">
        <v>0</v>
      </c>
      <c r="CW455" s="3">
        <v>0</v>
      </c>
      <c r="CX455" s="3">
        <v>0</v>
      </c>
      <c r="CY455" s="3">
        <v>0</v>
      </c>
      <c r="CZ455" s="3">
        <v>0</v>
      </c>
      <c r="DA455" s="3"/>
      <c r="DB455" s="3">
        <v>0</v>
      </c>
      <c r="DC455" s="3">
        <v>0</v>
      </c>
      <c r="DD455" s="3">
        <v>0</v>
      </c>
      <c r="DE455" s="3">
        <v>0</v>
      </c>
      <c r="DF455" s="3">
        <v>0</v>
      </c>
      <c r="DG455" s="3">
        <v>0</v>
      </c>
      <c r="DH455" s="3">
        <v>0</v>
      </c>
      <c r="DI455" s="3">
        <v>0</v>
      </c>
      <c r="DJ455" s="3">
        <v>0</v>
      </c>
      <c r="DK455" s="3">
        <v>0</v>
      </c>
      <c r="DL455" s="3">
        <v>0</v>
      </c>
      <c r="DM455" s="3">
        <v>0</v>
      </c>
      <c r="DN455" s="3">
        <v>0</v>
      </c>
      <c r="DO455" s="3">
        <v>0</v>
      </c>
      <c r="DP455" s="3">
        <v>0</v>
      </c>
      <c r="DQ455" s="3">
        <v>0</v>
      </c>
      <c r="DR455" s="3">
        <v>0</v>
      </c>
      <c r="DS455" s="3">
        <v>0</v>
      </c>
      <c r="DT455" s="3">
        <v>0</v>
      </c>
      <c r="DU455" s="3">
        <v>0</v>
      </c>
      <c r="DV455" s="3">
        <v>0</v>
      </c>
      <c r="DW455" s="3">
        <v>0</v>
      </c>
      <c r="DX455" s="3">
        <v>0</v>
      </c>
      <c r="DY455" s="3">
        <v>0</v>
      </c>
      <c r="DZ455" s="3">
        <v>0</v>
      </c>
      <c r="EA455" s="3">
        <v>0</v>
      </c>
      <c r="EB455" s="3">
        <v>0</v>
      </c>
      <c r="EC455" s="3">
        <v>0</v>
      </c>
      <c r="ED455" s="3">
        <v>0</v>
      </c>
      <c r="EE455" s="3">
        <v>0</v>
      </c>
      <c r="EF455" s="3">
        <v>0</v>
      </c>
    </row>
    <row r="456" spans="1:136" ht="12.75" customHeight="1">
      <c r="A456" s="2" t="s">
        <v>1029</v>
      </c>
      <c r="B456" s="2" t="s">
        <v>944</v>
      </c>
      <c r="C456" s="2" t="s">
        <v>137</v>
      </c>
      <c r="D456" s="2" t="s">
        <v>896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  <c r="BW456" s="3">
        <v>0</v>
      </c>
      <c r="BX456" s="3">
        <v>0</v>
      </c>
      <c r="BY456" s="3">
        <v>0</v>
      </c>
      <c r="BZ456" s="3">
        <v>0</v>
      </c>
      <c r="CA456" s="3">
        <v>0</v>
      </c>
      <c r="CB456" s="3">
        <v>0</v>
      </c>
      <c r="CC456" s="3">
        <v>0</v>
      </c>
      <c r="CD456" s="3">
        <v>0</v>
      </c>
      <c r="CE456" s="3">
        <v>0</v>
      </c>
      <c r="CF456" s="3">
        <v>0</v>
      </c>
      <c r="CG456" s="3">
        <v>0</v>
      </c>
      <c r="CH456" s="3">
        <v>0</v>
      </c>
      <c r="CI456" s="3">
        <v>0</v>
      </c>
      <c r="CJ456" s="3">
        <v>0</v>
      </c>
      <c r="CK456" s="3">
        <v>0</v>
      </c>
      <c r="CL456" s="3">
        <v>0</v>
      </c>
      <c r="CM456" s="3">
        <v>0</v>
      </c>
      <c r="CN456" s="3">
        <v>0</v>
      </c>
      <c r="CO456" s="3">
        <v>0</v>
      </c>
      <c r="CP456" s="3">
        <v>0</v>
      </c>
      <c r="CQ456" s="3">
        <v>0</v>
      </c>
      <c r="CR456" s="3">
        <v>0</v>
      </c>
      <c r="CS456" s="3">
        <v>0</v>
      </c>
      <c r="CT456" s="3">
        <v>0</v>
      </c>
      <c r="CU456" s="3">
        <v>0</v>
      </c>
      <c r="CV456" s="3">
        <v>0</v>
      </c>
      <c r="CW456" s="3">
        <v>0</v>
      </c>
      <c r="CX456" s="3">
        <v>0</v>
      </c>
      <c r="CY456" s="3">
        <v>0</v>
      </c>
      <c r="CZ456" s="3">
        <v>0</v>
      </c>
      <c r="DA456" s="3"/>
      <c r="DB456" s="3">
        <v>0</v>
      </c>
      <c r="DC456" s="3">
        <v>0</v>
      </c>
      <c r="DD456" s="3">
        <v>0</v>
      </c>
      <c r="DE456" s="3">
        <v>0</v>
      </c>
      <c r="DF456" s="3">
        <v>0</v>
      </c>
      <c r="DG456" s="3">
        <v>0</v>
      </c>
      <c r="DH456" s="3">
        <v>0</v>
      </c>
      <c r="DI456" s="3">
        <v>0</v>
      </c>
      <c r="DJ456" s="3">
        <v>0</v>
      </c>
      <c r="DK456" s="3">
        <v>0</v>
      </c>
      <c r="DL456" s="3">
        <v>0</v>
      </c>
      <c r="DM456" s="3">
        <v>0</v>
      </c>
      <c r="DN456" s="3">
        <v>0</v>
      </c>
      <c r="DO456" s="3">
        <v>0</v>
      </c>
      <c r="DP456" s="3">
        <v>0</v>
      </c>
      <c r="DQ456" s="3">
        <v>0</v>
      </c>
      <c r="DR456" s="3">
        <v>0</v>
      </c>
      <c r="DS456" s="3">
        <v>0</v>
      </c>
      <c r="DT456" s="3">
        <v>0</v>
      </c>
      <c r="DU456" s="3">
        <v>0</v>
      </c>
      <c r="DV456" s="3">
        <v>0</v>
      </c>
      <c r="DW456" s="3">
        <v>0</v>
      </c>
      <c r="DX456" s="3">
        <v>0</v>
      </c>
      <c r="DY456" s="3">
        <v>0</v>
      </c>
      <c r="DZ456" s="3">
        <v>0</v>
      </c>
      <c r="EA456" s="3">
        <v>0</v>
      </c>
      <c r="EB456" s="3">
        <v>0</v>
      </c>
      <c r="EC456" s="3">
        <v>0</v>
      </c>
      <c r="ED456" s="3">
        <v>0</v>
      </c>
      <c r="EE456" s="3">
        <v>0</v>
      </c>
      <c r="EF456" s="3">
        <v>0</v>
      </c>
    </row>
    <row r="457" spans="1:136" ht="12.75" customHeight="1">
      <c r="A457" s="2" t="s">
        <v>1030</v>
      </c>
      <c r="B457" s="2" t="s">
        <v>946</v>
      </c>
      <c r="C457" s="2" t="s">
        <v>137</v>
      </c>
      <c r="D457" s="2" t="s">
        <v>896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  <c r="BW457" s="3">
        <v>0</v>
      </c>
      <c r="BX457" s="3">
        <v>0</v>
      </c>
      <c r="BY457" s="3">
        <v>0</v>
      </c>
      <c r="BZ457" s="3">
        <v>0</v>
      </c>
      <c r="CA457" s="3">
        <v>0</v>
      </c>
      <c r="CB457" s="3">
        <v>0</v>
      </c>
      <c r="CC457" s="3">
        <v>0</v>
      </c>
      <c r="CD457" s="3">
        <v>0</v>
      </c>
      <c r="CE457" s="3">
        <v>0</v>
      </c>
      <c r="CF457" s="3">
        <v>0</v>
      </c>
      <c r="CG457" s="3">
        <v>0</v>
      </c>
      <c r="CH457" s="3">
        <v>0</v>
      </c>
      <c r="CI457" s="3">
        <v>0</v>
      </c>
      <c r="CJ457" s="3">
        <v>0</v>
      </c>
      <c r="CK457" s="3">
        <v>0</v>
      </c>
      <c r="CL457" s="3">
        <v>0</v>
      </c>
      <c r="CM457" s="3">
        <v>0</v>
      </c>
      <c r="CN457" s="3">
        <v>0</v>
      </c>
      <c r="CO457" s="3">
        <v>0</v>
      </c>
      <c r="CP457" s="3">
        <v>0</v>
      </c>
      <c r="CQ457" s="3">
        <v>0</v>
      </c>
      <c r="CR457" s="3">
        <v>0</v>
      </c>
      <c r="CS457" s="3">
        <v>0</v>
      </c>
      <c r="CT457" s="3">
        <v>0</v>
      </c>
      <c r="CU457" s="3">
        <v>0</v>
      </c>
      <c r="CV457" s="3">
        <v>0</v>
      </c>
      <c r="CW457" s="3">
        <v>0</v>
      </c>
      <c r="CX457" s="3">
        <v>0</v>
      </c>
      <c r="CY457" s="3">
        <v>0</v>
      </c>
      <c r="CZ457" s="3">
        <v>0</v>
      </c>
      <c r="DA457" s="3"/>
      <c r="DB457" s="3">
        <v>0</v>
      </c>
      <c r="DC457" s="3">
        <v>0</v>
      </c>
      <c r="DD457" s="3">
        <v>0</v>
      </c>
      <c r="DE457" s="3">
        <v>0</v>
      </c>
      <c r="DF457" s="3">
        <v>0</v>
      </c>
      <c r="DG457" s="3">
        <v>0</v>
      </c>
      <c r="DH457" s="3">
        <v>0</v>
      </c>
      <c r="DI457" s="3">
        <v>0</v>
      </c>
      <c r="DJ457" s="3">
        <v>0</v>
      </c>
      <c r="DK457" s="3">
        <v>0</v>
      </c>
      <c r="DL457" s="3">
        <v>0</v>
      </c>
      <c r="DM457" s="3">
        <v>0</v>
      </c>
      <c r="DN457" s="3">
        <v>0</v>
      </c>
      <c r="DO457" s="3">
        <v>0</v>
      </c>
      <c r="DP457" s="3">
        <v>0</v>
      </c>
      <c r="DQ457" s="3">
        <v>0</v>
      </c>
      <c r="DR457" s="3">
        <v>0</v>
      </c>
      <c r="DS457" s="3">
        <v>0</v>
      </c>
      <c r="DT457" s="3">
        <v>0</v>
      </c>
      <c r="DU457" s="3">
        <v>0</v>
      </c>
      <c r="DV457" s="3">
        <v>0</v>
      </c>
      <c r="DW457" s="3">
        <v>0</v>
      </c>
      <c r="DX457" s="3">
        <v>0</v>
      </c>
      <c r="DY457" s="3">
        <v>0</v>
      </c>
      <c r="DZ457" s="3">
        <v>0</v>
      </c>
      <c r="EA457" s="3">
        <v>0</v>
      </c>
      <c r="EB457" s="3">
        <v>0</v>
      </c>
      <c r="EC457" s="3">
        <v>0</v>
      </c>
      <c r="ED457" s="3">
        <v>0</v>
      </c>
      <c r="EE457" s="3">
        <v>0</v>
      </c>
      <c r="EF457" s="3">
        <v>0</v>
      </c>
    </row>
    <row r="458" spans="1:136" ht="12.75" customHeight="1">
      <c r="A458" s="2" t="s">
        <v>1031</v>
      </c>
      <c r="B458" s="2" t="s">
        <v>423</v>
      </c>
      <c r="C458" s="2" t="s">
        <v>137</v>
      </c>
      <c r="D458" s="2" t="s">
        <v>138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3">
        <v>0</v>
      </c>
      <c r="BX458" s="3">
        <v>0</v>
      </c>
      <c r="BY458" s="3">
        <v>0</v>
      </c>
      <c r="BZ458" s="3">
        <v>0</v>
      </c>
      <c r="CA458" s="3">
        <v>0</v>
      </c>
      <c r="CB458" s="3">
        <v>0</v>
      </c>
      <c r="CC458" s="3">
        <v>0</v>
      </c>
      <c r="CD458" s="3">
        <v>0</v>
      </c>
      <c r="CE458" s="3">
        <v>0</v>
      </c>
      <c r="CF458" s="3">
        <v>0</v>
      </c>
      <c r="CG458" s="3">
        <v>0</v>
      </c>
      <c r="CH458" s="3">
        <v>0</v>
      </c>
      <c r="CI458" s="3">
        <v>0</v>
      </c>
      <c r="CJ458" s="3">
        <v>0</v>
      </c>
      <c r="CK458" s="3">
        <v>0</v>
      </c>
      <c r="CL458" s="3">
        <v>0</v>
      </c>
      <c r="CM458" s="3">
        <v>0</v>
      </c>
      <c r="CN458" s="3">
        <v>0</v>
      </c>
      <c r="CO458" s="3">
        <v>0</v>
      </c>
      <c r="CP458" s="3">
        <v>0</v>
      </c>
      <c r="CQ458" s="3">
        <v>0</v>
      </c>
      <c r="CR458" s="3">
        <v>0</v>
      </c>
      <c r="CS458" s="3">
        <v>0</v>
      </c>
      <c r="CT458" s="3">
        <v>0</v>
      </c>
      <c r="CU458" s="3">
        <v>0</v>
      </c>
      <c r="CV458" s="3">
        <v>0</v>
      </c>
      <c r="CW458" s="3">
        <v>0</v>
      </c>
      <c r="CX458" s="3">
        <v>0</v>
      </c>
      <c r="CY458" s="3">
        <v>0</v>
      </c>
      <c r="CZ458" s="3">
        <v>0</v>
      </c>
      <c r="DA458" s="3"/>
      <c r="DB458" s="3">
        <v>0</v>
      </c>
      <c r="DC458" s="3">
        <v>0</v>
      </c>
      <c r="DD458" s="3">
        <v>0</v>
      </c>
      <c r="DE458" s="3">
        <v>0</v>
      </c>
      <c r="DF458" s="3">
        <v>0</v>
      </c>
      <c r="DG458" s="3">
        <v>0</v>
      </c>
      <c r="DH458" s="3">
        <v>0</v>
      </c>
      <c r="DI458" s="3">
        <v>0</v>
      </c>
      <c r="DJ458" s="3">
        <v>0</v>
      </c>
      <c r="DK458" s="3">
        <v>0</v>
      </c>
      <c r="DL458" s="3">
        <v>0</v>
      </c>
      <c r="DM458" s="3">
        <v>0</v>
      </c>
      <c r="DN458" s="3">
        <v>0</v>
      </c>
      <c r="DO458" s="3">
        <v>0</v>
      </c>
      <c r="DP458" s="3">
        <v>0</v>
      </c>
      <c r="DQ458" s="3">
        <v>0</v>
      </c>
      <c r="DR458" s="3">
        <v>0</v>
      </c>
      <c r="DS458" s="3">
        <v>0</v>
      </c>
      <c r="DT458" s="3">
        <v>0</v>
      </c>
      <c r="DU458" s="3">
        <v>0</v>
      </c>
      <c r="DV458" s="3">
        <v>0</v>
      </c>
      <c r="DW458" s="3">
        <v>0</v>
      </c>
      <c r="DX458" s="3">
        <v>0</v>
      </c>
      <c r="DY458" s="3">
        <v>0</v>
      </c>
      <c r="DZ458" s="3">
        <v>0</v>
      </c>
      <c r="EA458" s="3">
        <v>0</v>
      </c>
      <c r="EB458" s="3">
        <v>0</v>
      </c>
      <c r="EC458" s="3">
        <v>0</v>
      </c>
      <c r="ED458" s="3">
        <v>0</v>
      </c>
      <c r="EE458" s="3">
        <v>0</v>
      </c>
      <c r="EF458" s="3">
        <v>0</v>
      </c>
    </row>
    <row r="459" spans="1:136" ht="12.75" customHeight="1">
      <c r="A459" s="2" t="s">
        <v>1032</v>
      </c>
      <c r="B459" s="2" t="s">
        <v>949</v>
      </c>
      <c r="C459" s="2" t="s">
        <v>137</v>
      </c>
      <c r="D459" s="2" t="s">
        <v>896</v>
      </c>
      <c r="E459" s="3">
        <v>0</v>
      </c>
      <c r="F459" s="3">
        <v>0</v>
      </c>
      <c r="G459" s="3">
        <v>0</v>
      </c>
      <c r="H459" s="3">
        <v>5340</v>
      </c>
      <c r="I459" s="3">
        <v>0</v>
      </c>
      <c r="J459" s="3">
        <v>5040</v>
      </c>
      <c r="K459" s="3">
        <v>0</v>
      </c>
      <c r="L459" s="3">
        <v>0</v>
      </c>
      <c r="M459" s="3">
        <v>8550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0</v>
      </c>
      <c r="BG459" s="3">
        <v>0</v>
      </c>
      <c r="BH459" s="3">
        <v>0</v>
      </c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Q459" s="3">
        <v>0</v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  <c r="BW459" s="3">
        <v>0</v>
      </c>
      <c r="BX459" s="3">
        <v>0</v>
      </c>
      <c r="BY459" s="3">
        <v>0</v>
      </c>
      <c r="BZ459" s="3">
        <v>0</v>
      </c>
      <c r="CA459" s="3">
        <v>0</v>
      </c>
      <c r="CB459" s="3">
        <v>0</v>
      </c>
      <c r="CC459" s="3">
        <v>0</v>
      </c>
      <c r="CD459" s="3">
        <v>0</v>
      </c>
      <c r="CE459" s="3">
        <v>0</v>
      </c>
      <c r="CF459" s="3">
        <v>0</v>
      </c>
      <c r="CG459" s="3">
        <v>0</v>
      </c>
      <c r="CH459" s="3">
        <v>0</v>
      </c>
      <c r="CI459" s="3">
        <v>0</v>
      </c>
      <c r="CJ459" s="3">
        <v>0</v>
      </c>
      <c r="CK459" s="3">
        <v>0</v>
      </c>
      <c r="CL459" s="3">
        <v>0</v>
      </c>
      <c r="CM459" s="3">
        <v>0</v>
      </c>
      <c r="CN459" s="3">
        <v>0</v>
      </c>
      <c r="CO459" s="3">
        <v>0</v>
      </c>
      <c r="CP459" s="3">
        <v>0</v>
      </c>
      <c r="CQ459" s="3">
        <v>0</v>
      </c>
      <c r="CR459" s="3">
        <v>0</v>
      </c>
      <c r="CS459" s="3">
        <v>0</v>
      </c>
      <c r="CT459" s="3">
        <v>0</v>
      </c>
      <c r="CU459" s="3">
        <v>0</v>
      </c>
      <c r="CV459" s="3">
        <v>0</v>
      </c>
      <c r="CW459" s="3">
        <v>0</v>
      </c>
      <c r="CX459" s="3">
        <v>0</v>
      </c>
      <c r="CY459" s="3">
        <v>0</v>
      </c>
      <c r="CZ459" s="3">
        <v>0</v>
      </c>
      <c r="DA459" s="3"/>
      <c r="DB459" s="3">
        <v>0</v>
      </c>
      <c r="DC459" s="3">
        <v>0</v>
      </c>
      <c r="DD459" s="3">
        <v>0</v>
      </c>
      <c r="DE459" s="3">
        <v>0</v>
      </c>
      <c r="DF459" s="3">
        <v>0</v>
      </c>
      <c r="DG459" s="3">
        <v>0</v>
      </c>
      <c r="DH459" s="3">
        <v>0</v>
      </c>
      <c r="DI459" s="3">
        <v>0</v>
      </c>
      <c r="DJ459" s="3">
        <v>0</v>
      </c>
      <c r="DK459" s="3">
        <v>0</v>
      </c>
      <c r="DL459" s="3">
        <v>0</v>
      </c>
      <c r="DM459" s="3">
        <v>0</v>
      </c>
      <c r="DN459" s="3">
        <v>0</v>
      </c>
      <c r="DO459" s="3">
        <v>0</v>
      </c>
      <c r="DP459" s="3">
        <v>0</v>
      </c>
      <c r="DQ459" s="3">
        <v>0</v>
      </c>
      <c r="DR459" s="3">
        <v>0</v>
      </c>
      <c r="DS459" s="3">
        <v>0</v>
      </c>
      <c r="DT459" s="3">
        <v>0</v>
      </c>
      <c r="DU459" s="3">
        <v>0</v>
      </c>
      <c r="DV459" s="3">
        <v>0</v>
      </c>
      <c r="DW459" s="3">
        <v>0</v>
      </c>
      <c r="DX459" s="3">
        <v>0</v>
      </c>
      <c r="DY459" s="3">
        <v>0</v>
      </c>
      <c r="DZ459" s="3">
        <v>0</v>
      </c>
      <c r="EA459" s="3">
        <v>0</v>
      </c>
      <c r="EB459" s="3">
        <v>0</v>
      </c>
      <c r="EC459" s="3">
        <v>0</v>
      </c>
      <c r="ED459" s="3">
        <v>0</v>
      </c>
      <c r="EE459" s="3">
        <v>0</v>
      </c>
      <c r="EF459" s="3">
        <v>0</v>
      </c>
    </row>
    <row r="460" spans="1:136" ht="12.75" customHeight="1">
      <c r="A460" s="2" t="s">
        <v>1033</v>
      </c>
      <c r="B460" s="2" t="s">
        <v>951</v>
      </c>
      <c r="C460" s="2" t="s">
        <v>137</v>
      </c>
      <c r="D460" s="2" t="s">
        <v>896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168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120</v>
      </c>
      <c r="AH460" s="3">
        <v>0</v>
      </c>
      <c r="AI460" s="3">
        <v>744</v>
      </c>
      <c r="AJ460" s="3">
        <v>200</v>
      </c>
      <c r="AK460" s="3">
        <v>0</v>
      </c>
      <c r="AL460" s="3">
        <v>0</v>
      </c>
      <c r="AM460" s="3">
        <v>0</v>
      </c>
      <c r="AN460" s="3">
        <v>0</v>
      </c>
      <c r="AO460" s="3">
        <v>660</v>
      </c>
      <c r="AP460" s="3">
        <v>2778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0</v>
      </c>
      <c r="BG460" s="3">
        <v>0</v>
      </c>
      <c r="BH460" s="3">
        <v>0</v>
      </c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0</v>
      </c>
      <c r="BP460" s="3">
        <v>0</v>
      </c>
      <c r="BQ460" s="3">
        <v>0</v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  <c r="BW460" s="3">
        <v>0</v>
      </c>
      <c r="BX460" s="3">
        <v>0</v>
      </c>
      <c r="BY460" s="3">
        <v>0</v>
      </c>
      <c r="BZ460" s="3">
        <v>0</v>
      </c>
      <c r="CA460" s="3">
        <v>0</v>
      </c>
      <c r="CB460" s="3">
        <v>0</v>
      </c>
      <c r="CC460" s="3">
        <v>0</v>
      </c>
      <c r="CD460" s="3">
        <v>0</v>
      </c>
      <c r="CE460" s="3">
        <v>0</v>
      </c>
      <c r="CF460" s="3">
        <v>0</v>
      </c>
      <c r="CG460" s="3">
        <v>0</v>
      </c>
      <c r="CH460" s="3">
        <v>0</v>
      </c>
      <c r="CI460" s="3">
        <v>0</v>
      </c>
      <c r="CJ460" s="3">
        <v>0</v>
      </c>
      <c r="CK460" s="3">
        <v>0</v>
      </c>
      <c r="CL460" s="3">
        <v>0</v>
      </c>
      <c r="CM460" s="3">
        <v>0</v>
      </c>
      <c r="CN460" s="3">
        <v>0</v>
      </c>
      <c r="CO460" s="3">
        <v>0</v>
      </c>
      <c r="CP460" s="3">
        <v>0</v>
      </c>
      <c r="CQ460" s="3">
        <v>0</v>
      </c>
      <c r="CR460" s="3">
        <v>0</v>
      </c>
      <c r="CS460" s="3">
        <v>0</v>
      </c>
      <c r="CT460" s="3">
        <v>0</v>
      </c>
      <c r="CU460" s="3">
        <v>0</v>
      </c>
      <c r="CV460" s="3">
        <v>0</v>
      </c>
      <c r="CW460" s="3">
        <v>0</v>
      </c>
      <c r="CX460" s="3">
        <v>0</v>
      </c>
      <c r="CY460" s="3">
        <v>0</v>
      </c>
      <c r="CZ460" s="3">
        <v>0</v>
      </c>
      <c r="DA460" s="3"/>
      <c r="DB460" s="3">
        <v>0</v>
      </c>
      <c r="DC460" s="3">
        <v>0</v>
      </c>
      <c r="DD460" s="3">
        <v>0</v>
      </c>
      <c r="DE460" s="3">
        <v>0</v>
      </c>
      <c r="DF460" s="3">
        <v>0</v>
      </c>
      <c r="DG460" s="3">
        <v>0</v>
      </c>
      <c r="DH460" s="3">
        <v>0</v>
      </c>
      <c r="DI460" s="3">
        <v>0</v>
      </c>
      <c r="DJ460" s="3">
        <v>0</v>
      </c>
      <c r="DK460" s="3">
        <v>0</v>
      </c>
      <c r="DL460" s="3">
        <v>0</v>
      </c>
      <c r="DM460" s="3">
        <v>0</v>
      </c>
      <c r="DN460" s="3">
        <v>0</v>
      </c>
      <c r="DO460" s="3">
        <v>0</v>
      </c>
      <c r="DP460" s="3">
        <v>0</v>
      </c>
      <c r="DQ460" s="3">
        <v>0</v>
      </c>
      <c r="DR460" s="3">
        <v>0</v>
      </c>
      <c r="DS460" s="3">
        <v>0</v>
      </c>
      <c r="DT460" s="3">
        <v>0</v>
      </c>
      <c r="DU460" s="3">
        <v>0</v>
      </c>
      <c r="DV460" s="3">
        <v>0</v>
      </c>
      <c r="DW460" s="3">
        <v>0</v>
      </c>
      <c r="DX460" s="3">
        <v>0</v>
      </c>
      <c r="DY460" s="3">
        <v>0</v>
      </c>
      <c r="DZ460" s="3">
        <v>0</v>
      </c>
      <c r="EA460" s="3">
        <v>0</v>
      </c>
      <c r="EB460" s="3">
        <v>0</v>
      </c>
      <c r="EC460" s="3">
        <v>0</v>
      </c>
      <c r="ED460" s="3">
        <v>0</v>
      </c>
      <c r="EE460" s="3">
        <v>0</v>
      </c>
      <c r="EF460" s="3">
        <v>0</v>
      </c>
    </row>
    <row r="461" spans="1:136" ht="12.75" customHeight="1">
      <c r="A461" s="2" t="s">
        <v>1034</v>
      </c>
      <c r="B461" s="2" t="s">
        <v>953</v>
      </c>
      <c r="C461" s="2" t="s">
        <v>137</v>
      </c>
      <c r="D461" s="2" t="s">
        <v>896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3339.6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1168.22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>
        <v>0</v>
      </c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  <c r="BW461" s="3">
        <v>0</v>
      </c>
      <c r="BX461" s="3">
        <v>0</v>
      </c>
      <c r="BY461" s="3">
        <v>0</v>
      </c>
      <c r="BZ461" s="3">
        <v>0</v>
      </c>
      <c r="CA461" s="3">
        <v>0</v>
      </c>
      <c r="CB461" s="3">
        <v>0</v>
      </c>
      <c r="CC461" s="3">
        <v>0</v>
      </c>
      <c r="CD461" s="3">
        <v>0</v>
      </c>
      <c r="CE461" s="3">
        <v>0</v>
      </c>
      <c r="CF461" s="3">
        <v>0</v>
      </c>
      <c r="CG461" s="3">
        <v>0</v>
      </c>
      <c r="CH461" s="3">
        <v>0</v>
      </c>
      <c r="CI461" s="3">
        <v>0</v>
      </c>
      <c r="CJ461" s="3">
        <v>0</v>
      </c>
      <c r="CK461" s="3">
        <v>0</v>
      </c>
      <c r="CL461" s="3">
        <v>0</v>
      </c>
      <c r="CM461" s="3">
        <v>0</v>
      </c>
      <c r="CN461" s="3">
        <v>0</v>
      </c>
      <c r="CO461" s="3">
        <v>0</v>
      </c>
      <c r="CP461" s="3">
        <v>0</v>
      </c>
      <c r="CQ461" s="3">
        <v>0</v>
      </c>
      <c r="CR461" s="3">
        <v>0</v>
      </c>
      <c r="CS461" s="3">
        <v>0</v>
      </c>
      <c r="CT461" s="3">
        <v>0</v>
      </c>
      <c r="CU461" s="3">
        <v>0</v>
      </c>
      <c r="CV461" s="3">
        <v>0</v>
      </c>
      <c r="CW461" s="3">
        <v>0</v>
      </c>
      <c r="CX461" s="3">
        <v>0</v>
      </c>
      <c r="CY461" s="3">
        <v>0</v>
      </c>
      <c r="CZ461" s="3">
        <v>0</v>
      </c>
      <c r="DA461" s="3"/>
      <c r="DB461" s="3">
        <v>0</v>
      </c>
      <c r="DC461" s="3">
        <v>0</v>
      </c>
      <c r="DD461" s="3">
        <v>0</v>
      </c>
      <c r="DE461" s="3">
        <v>0</v>
      </c>
      <c r="DF461" s="3">
        <v>0</v>
      </c>
      <c r="DG461" s="3">
        <v>0</v>
      </c>
      <c r="DH461" s="3">
        <v>0</v>
      </c>
      <c r="DI461" s="3">
        <v>0</v>
      </c>
      <c r="DJ461" s="3">
        <v>0</v>
      </c>
      <c r="DK461" s="3">
        <v>0</v>
      </c>
      <c r="DL461" s="3">
        <v>0</v>
      </c>
      <c r="DM461" s="3">
        <v>0</v>
      </c>
      <c r="DN461" s="3">
        <v>0</v>
      </c>
      <c r="DO461" s="3">
        <v>0</v>
      </c>
      <c r="DP461" s="3">
        <v>0</v>
      </c>
      <c r="DQ461" s="3">
        <v>0</v>
      </c>
      <c r="DR461" s="3">
        <v>0</v>
      </c>
      <c r="DS461" s="3">
        <v>0</v>
      </c>
      <c r="DT461" s="3">
        <v>0</v>
      </c>
      <c r="DU461" s="3">
        <v>0</v>
      </c>
      <c r="DV461" s="3">
        <v>0</v>
      </c>
      <c r="DW461" s="3">
        <v>0</v>
      </c>
      <c r="DX461" s="3">
        <v>0</v>
      </c>
      <c r="DY461" s="3">
        <v>0</v>
      </c>
      <c r="DZ461" s="3">
        <v>0</v>
      </c>
      <c r="EA461" s="3">
        <v>0</v>
      </c>
      <c r="EB461" s="3">
        <v>0</v>
      </c>
      <c r="EC461" s="3">
        <v>0</v>
      </c>
      <c r="ED461" s="3">
        <v>0</v>
      </c>
      <c r="EE461" s="3">
        <v>0</v>
      </c>
      <c r="EF461" s="3">
        <v>0</v>
      </c>
    </row>
    <row r="462" spans="1:136" ht="12.75" customHeight="1">
      <c r="A462" s="2" t="s">
        <v>1035</v>
      </c>
      <c r="B462" s="2" t="s">
        <v>955</v>
      </c>
      <c r="C462" s="2" t="s">
        <v>137</v>
      </c>
      <c r="D462" s="2" t="s">
        <v>896</v>
      </c>
      <c r="E462" s="3">
        <v>0</v>
      </c>
      <c r="F462" s="3">
        <v>0</v>
      </c>
      <c r="G462" s="3">
        <v>0</v>
      </c>
      <c r="H462" s="3">
        <v>669.36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564.6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3">
        <v>0</v>
      </c>
      <c r="BX462" s="3">
        <v>0</v>
      </c>
      <c r="BY462" s="3">
        <v>0</v>
      </c>
      <c r="BZ462" s="3">
        <v>0</v>
      </c>
      <c r="CA462" s="3">
        <v>0</v>
      </c>
      <c r="CB462" s="3">
        <v>0</v>
      </c>
      <c r="CC462" s="3">
        <v>0</v>
      </c>
      <c r="CD462" s="3">
        <v>0</v>
      </c>
      <c r="CE462" s="3">
        <v>0</v>
      </c>
      <c r="CF462" s="3">
        <v>0</v>
      </c>
      <c r="CG462" s="3">
        <v>0</v>
      </c>
      <c r="CH462" s="3">
        <v>0</v>
      </c>
      <c r="CI462" s="3">
        <v>0</v>
      </c>
      <c r="CJ462" s="3">
        <v>0</v>
      </c>
      <c r="CK462" s="3">
        <v>0</v>
      </c>
      <c r="CL462" s="3">
        <v>0</v>
      </c>
      <c r="CM462" s="3">
        <v>0</v>
      </c>
      <c r="CN462" s="3">
        <v>0</v>
      </c>
      <c r="CO462" s="3">
        <v>0</v>
      </c>
      <c r="CP462" s="3">
        <v>0</v>
      </c>
      <c r="CQ462" s="3">
        <v>0</v>
      </c>
      <c r="CR462" s="3">
        <v>0</v>
      </c>
      <c r="CS462" s="3">
        <v>0</v>
      </c>
      <c r="CT462" s="3">
        <v>0</v>
      </c>
      <c r="CU462" s="3">
        <v>0</v>
      </c>
      <c r="CV462" s="3">
        <v>0</v>
      </c>
      <c r="CW462" s="3">
        <v>0</v>
      </c>
      <c r="CX462" s="3">
        <v>0</v>
      </c>
      <c r="CY462" s="3">
        <v>0</v>
      </c>
      <c r="CZ462" s="3">
        <v>0</v>
      </c>
      <c r="DA462" s="3"/>
      <c r="DB462" s="3">
        <v>0</v>
      </c>
      <c r="DC462" s="3">
        <v>0</v>
      </c>
      <c r="DD462" s="3">
        <v>0</v>
      </c>
      <c r="DE462" s="3">
        <v>0</v>
      </c>
      <c r="DF462" s="3">
        <v>0</v>
      </c>
      <c r="DG462" s="3">
        <v>0</v>
      </c>
      <c r="DH462" s="3">
        <v>0</v>
      </c>
      <c r="DI462" s="3">
        <v>0</v>
      </c>
      <c r="DJ462" s="3">
        <v>0</v>
      </c>
      <c r="DK462" s="3">
        <v>0</v>
      </c>
      <c r="DL462" s="3">
        <v>0</v>
      </c>
      <c r="DM462" s="3">
        <v>0</v>
      </c>
      <c r="DN462" s="3">
        <v>0</v>
      </c>
      <c r="DO462" s="3">
        <v>0</v>
      </c>
      <c r="DP462" s="3">
        <v>0</v>
      </c>
      <c r="DQ462" s="3">
        <v>0</v>
      </c>
      <c r="DR462" s="3">
        <v>0</v>
      </c>
      <c r="DS462" s="3">
        <v>0</v>
      </c>
      <c r="DT462" s="3">
        <v>0</v>
      </c>
      <c r="DU462" s="3">
        <v>0</v>
      </c>
      <c r="DV462" s="3">
        <v>0</v>
      </c>
      <c r="DW462" s="3">
        <v>0</v>
      </c>
      <c r="DX462" s="3">
        <v>0</v>
      </c>
      <c r="DY462" s="3">
        <v>0</v>
      </c>
      <c r="DZ462" s="3">
        <v>0</v>
      </c>
      <c r="EA462" s="3">
        <v>0</v>
      </c>
      <c r="EB462" s="3">
        <v>0</v>
      </c>
      <c r="EC462" s="3">
        <v>0</v>
      </c>
      <c r="ED462" s="3">
        <v>0</v>
      </c>
      <c r="EE462" s="3">
        <v>0</v>
      </c>
      <c r="EF462" s="3">
        <v>0</v>
      </c>
    </row>
    <row r="463" spans="1:136" ht="12.75" customHeight="1">
      <c r="A463" s="2" t="s">
        <v>1036</v>
      </c>
      <c r="B463" s="2" t="s">
        <v>957</v>
      </c>
      <c r="C463" s="2" t="s">
        <v>137</v>
      </c>
      <c r="D463" s="2" t="s">
        <v>896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 s="3">
        <v>0</v>
      </c>
      <c r="BF463" s="3">
        <v>0</v>
      </c>
      <c r="BG463" s="3">
        <v>0</v>
      </c>
      <c r="BH463" s="3">
        <v>0</v>
      </c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0</v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  <c r="BW463" s="3">
        <v>0</v>
      </c>
      <c r="BX463" s="3">
        <v>0</v>
      </c>
      <c r="BY463" s="3">
        <v>0</v>
      </c>
      <c r="BZ463" s="3">
        <v>0</v>
      </c>
      <c r="CA463" s="3">
        <v>0</v>
      </c>
      <c r="CB463" s="3">
        <v>0</v>
      </c>
      <c r="CC463" s="3">
        <v>0</v>
      </c>
      <c r="CD463" s="3">
        <v>0</v>
      </c>
      <c r="CE463" s="3">
        <v>0</v>
      </c>
      <c r="CF463" s="3">
        <v>0</v>
      </c>
      <c r="CG463" s="3">
        <v>0</v>
      </c>
      <c r="CH463" s="3">
        <v>0</v>
      </c>
      <c r="CI463" s="3">
        <v>0</v>
      </c>
      <c r="CJ463" s="3">
        <v>0</v>
      </c>
      <c r="CK463" s="3">
        <v>0</v>
      </c>
      <c r="CL463" s="3">
        <v>0</v>
      </c>
      <c r="CM463" s="3">
        <v>0</v>
      </c>
      <c r="CN463" s="3">
        <v>0</v>
      </c>
      <c r="CO463" s="3">
        <v>0</v>
      </c>
      <c r="CP463" s="3">
        <v>0</v>
      </c>
      <c r="CQ463" s="3">
        <v>0</v>
      </c>
      <c r="CR463" s="3">
        <v>0</v>
      </c>
      <c r="CS463" s="3">
        <v>0</v>
      </c>
      <c r="CT463" s="3">
        <v>0</v>
      </c>
      <c r="CU463" s="3">
        <v>0</v>
      </c>
      <c r="CV463" s="3">
        <v>0</v>
      </c>
      <c r="CW463" s="3">
        <v>0</v>
      </c>
      <c r="CX463" s="3">
        <v>0</v>
      </c>
      <c r="CY463" s="3">
        <v>0</v>
      </c>
      <c r="CZ463" s="3">
        <v>0</v>
      </c>
      <c r="DA463" s="3"/>
      <c r="DB463" s="3">
        <v>0</v>
      </c>
      <c r="DC463" s="3">
        <v>0</v>
      </c>
      <c r="DD463" s="3">
        <v>0</v>
      </c>
      <c r="DE463" s="3">
        <v>0</v>
      </c>
      <c r="DF463" s="3">
        <v>0</v>
      </c>
      <c r="DG463" s="3">
        <v>0</v>
      </c>
      <c r="DH463" s="3">
        <v>0</v>
      </c>
      <c r="DI463" s="3">
        <v>0</v>
      </c>
      <c r="DJ463" s="3">
        <v>0</v>
      </c>
      <c r="DK463" s="3">
        <v>0</v>
      </c>
      <c r="DL463" s="3">
        <v>0</v>
      </c>
      <c r="DM463" s="3">
        <v>0</v>
      </c>
      <c r="DN463" s="3">
        <v>0</v>
      </c>
      <c r="DO463" s="3">
        <v>0</v>
      </c>
      <c r="DP463" s="3">
        <v>0</v>
      </c>
      <c r="DQ463" s="3">
        <v>0</v>
      </c>
      <c r="DR463" s="3">
        <v>0</v>
      </c>
      <c r="DS463" s="3">
        <v>0</v>
      </c>
      <c r="DT463" s="3">
        <v>0</v>
      </c>
      <c r="DU463" s="3">
        <v>0</v>
      </c>
      <c r="DV463" s="3">
        <v>0</v>
      </c>
      <c r="DW463" s="3">
        <v>0</v>
      </c>
      <c r="DX463" s="3">
        <v>0</v>
      </c>
      <c r="DY463" s="3">
        <v>0</v>
      </c>
      <c r="DZ463" s="3">
        <v>0</v>
      </c>
      <c r="EA463" s="3">
        <v>0</v>
      </c>
      <c r="EB463" s="3">
        <v>0</v>
      </c>
      <c r="EC463" s="3">
        <v>0</v>
      </c>
      <c r="ED463" s="3">
        <v>0</v>
      </c>
      <c r="EE463" s="3">
        <v>0</v>
      </c>
      <c r="EF463" s="3">
        <v>0</v>
      </c>
    </row>
    <row r="464" spans="1:136" ht="12.75" customHeight="1">
      <c r="A464" s="2" t="s">
        <v>1037</v>
      </c>
      <c r="B464" s="2" t="s">
        <v>959</v>
      </c>
      <c r="C464" s="2" t="s">
        <v>137</v>
      </c>
      <c r="D464" s="2" t="s">
        <v>896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360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0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  <c r="BW464" s="3">
        <v>0</v>
      </c>
      <c r="BX464" s="3">
        <v>0</v>
      </c>
      <c r="BY464" s="3">
        <v>0</v>
      </c>
      <c r="BZ464" s="3">
        <v>0</v>
      </c>
      <c r="CA464" s="3">
        <v>0</v>
      </c>
      <c r="CB464" s="3">
        <v>0</v>
      </c>
      <c r="CC464" s="3">
        <v>0</v>
      </c>
      <c r="CD464" s="3">
        <v>0</v>
      </c>
      <c r="CE464" s="3">
        <v>0</v>
      </c>
      <c r="CF464" s="3">
        <v>0</v>
      </c>
      <c r="CG464" s="3">
        <v>0</v>
      </c>
      <c r="CH464" s="3">
        <v>0</v>
      </c>
      <c r="CI464" s="3">
        <v>0</v>
      </c>
      <c r="CJ464" s="3">
        <v>0</v>
      </c>
      <c r="CK464" s="3">
        <v>0</v>
      </c>
      <c r="CL464" s="3">
        <v>0</v>
      </c>
      <c r="CM464" s="3">
        <v>0</v>
      </c>
      <c r="CN464" s="3">
        <v>0</v>
      </c>
      <c r="CO464" s="3">
        <v>0</v>
      </c>
      <c r="CP464" s="3">
        <v>0</v>
      </c>
      <c r="CQ464" s="3">
        <v>0</v>
      </c>
      <c r="CR464" s="3">
        <v>0</v>
      </c>
      <c r="CS464" s="3">
        <v>0</v>
      </c>
      <c r="CT464" s="3">
        <v>0</v>
      </c>
      <c r="CU464" s="3">
        <v>0</v>
      </c>
      <c r="CV464" s="3">
        <v>0</v>
      </c>
      <c r="CW464" s="3">
        <v>0</v>
      </c>
      <c r="CX464" s="3">
        <v>0</v>
      </c>
      <c r="CY464" s="3">
        <v>0</v>
      </c>
      <c r="CZ464" s="3">
        <v>0</v>
      </c>
      <c r="DA464" s="3"/>
      <c r="DB464" s="3">
        <v>0</v>
      </c>
      <c r="DC464" s="3">
        <v>0</v>
      </c>
      <c r="DD464" s="3">
        <v>0</v>
      </c>
      <c r="DE464" s="3">
        <v>0</v>
      </c>
      <c r="DF464" s="3">
        <v>0</v>
      </c>
      <c r="DG464" s="3">
        <v>0</v>
      </c>
      <c r="DH464" s="3">
        <v>0</v>
      </c>
      <c r="DI464" s="3">
        <v>0</v>
      </c>
      <c r="DJ464" s="3">
        <v>0</v>
      </c>
      <c r="DK464" s="3">
        <v>0</v>
      </c>
      <c r="DL464" s="3">
        <v>0</v>
      </c>
      <c r="DM464" s="3">
        <v>0</v>
      </c>
      <c r="DN464" s="3">
        <v>0</v>
      </c>
      <c r="DO464" s="3">
        <v>0</v>
      </c>
      <c r="DP464" s="3">
        <v>0</v>
      </c>
      <c r="DQ464" s="3">
        <v>0</v>
      </c>
      <c r="DR464" s="3">
        <v>0</v>
      </c>
      <c r="DS464" s="3">
        <v>0</v>
      </c>
      <c r="DT464" s="3">
        <v>0</v>
      </c>
      <c r="DU464" s="3">
        <v>0</v>
      </c>
      <c r="DV464" s="3">
        <v>0</v>
      </c>
      <c r="DW464" s="3">
        <v>0</v>
      </c>
      <c r="DX464" s="3">
        <v>0</v>
      </c>
      <c r="DY464" s="3">
        <v>0</v>
      </c>
      <c r="DZ464" s="3">
        <v>0</v>
      </c>
      <c r="EA464" s="3">
        <v>0</v>
      </c>
      <c r="EB464" s="3">
        <v>0</v>
      </c>
      <c r="EC464" s="3">
        <v>0</v>
      </c>
      <c r="ED464" s="3">
        <v>0</v>
      </c>
      <c r="EE464" s="3">
        <v>0</v>
      </c>
      <c r="EF464" s="3">
        <v>0</v>
      </c>
    </row>
    <row r="465" spans="1:136" ht="12.75" customHeight="1">
      <c r="A465" s="2" t="s">
        <v>1038</v>
      </c>
      <c r="B465" s="2" t="s">
        <v>961</v>
      </c>
      <c r="C465" s="2" t="s">
        <v>137</v>
      </c>
      <c r="D465" s="2" t="s">
        <v>138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F465" s="3">
        <v>0</v>
      </c>
      <c r="BG465" s="3">
        <v>0</v>
      </c>
      <c r="BH465" s="3">
        <v>0</v>
      </c>
      <c r="BI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  <c r="BW465" s="3">
        <v>0</v>
      </c>
      <c r="BX465" s="3">
        <v>0</v>
      </c>
      <c r="BY465" s="3">
        <v>0</v>
      </c>
      <c r="BZ465" s="3">
        <v>0</v>
      </c>
      <c r="CA465" s="3">
        <v>0</v>
      </c>
      <c r="CB465" s="3">
        <v>0</v>
      </c>
      <c r="CC465" s="3">
        <v>0</v>
      </c>
      <c r="CD465" s="3">
        <v>0</v>
      </c>
      <c r="CE465" s="3">
        <v>0</v>
      </c>
      <c r="CF465" s="3">
        <v>0</v>
      </c>
      <c r="CG465" s="3">
        <v>0</v>
      </c>
      <c r="CH465" s="3">
        <v>0</v>
      </c>
      <c r="CI465" s="3">
        <v>0</v>
      </c>
      <c r="CJ465" s="3">
        <v>0</v>
      </c>
      <c r="CK465" s="3">
        <v>0</v>
      </c>
      <c r="CL465" s="3">
        <v>0</v>
      </c>
      <c r="CM465" s="3">
        <v>0</v>
      </c>
      <c r="CN465" s="3">
        <v>0</v>
      </c>
      <c r="CO465" s="3">
        <v>0</v>
      </c>
      <c r="CP465" s="3">
        <v>0</v>
      </c>
      <c r="CQ465" s="3">
        <v>0</v>
      </c>
      <c r="CR465" s="3">
        <v>0</v>
      </c>
      <c r="CS465" s="3">
        <v>0</v>
      </c>
      <c r="CT465" s="3">
        <v>0</v>
      </c>
      <c r="CU465" s="3">
        <v>0</v>
      </c>
      <c r="CV465" s="3">
        <v>0</v>
      </c>
      <c r="CW465" s="3">
        <v>0</v>
      </c>
      <c r="CX465" s="3">
        <v>0</v>
      </c>
      <c r="CY465" s="3">
        <v>0</v>
      </c>
      <c r="CZ465" s="3">
        <v>0</v>
      </c>
      <c r="DA465" s="3"/>
      <c r="DB465" s="3">
        <v>0</v>
      </c>
      <c r="DC465" s="3">
        <v>0</v>
      </c>
      <c r="DD465" s="3">
        <v>0</v>
      </c>
      <c r="DE465" s="3">
        <v>0</v>
      </c>
      <c r="DF465" s="3">
        <v>0</v>
      </c>
      <c r="DG465" s="3">
        <v>0</v>
      </c>
      <c r="DH465" s="3">
        <v>0</v>
      </c>
      <c r="DI465" s="3">
        <v>0</v>
      </c>
      <c r="DJ465" s="3">
        <v>0</v>
      </c>
      <c r="DK465" s="3">
        <v>0</v>
      </c>
      <c r="DL465" s="3">
        <v>0</v>
      </c>
      <c r="DM465" s="3">
        <v>0</v>
      </c>
      <c r="DN465" s="3">
        <v>0</v>
      </c>
      <c r="DO465" s="3">
        <v>0</v>
      </c>
      <c r="DP465" s="3">
        <v>0</v>
      </c>
      <c r="DQ465" s="3">
        <v>0</v>
      </c>
      <c r="DR465" s="3">
        <v>0</v>
      </c>
      <c r="DS465" s="3">
        <v>0</v>
      </c>
      <c r="DT465" s="3">
        <v>0</v>
      </c>
      <c r="DU465" s="3">
        <v>0</v>
      </c>
      <c r="DV465" s="3">
        <v>0</v>
      </c>
      <c r="DW465" s="3">
        <v>0</v>
      </c>
      <c r="DX465" s="3">
        <v>0</v>
      </c>
      <c r="DY465" s="3">
        <v>0</v>
      </c>
      <c r="DZ465" s="3">
        <v>0</v>
      </c>
      <c r="EA465" s="3">
        <v>0</v>
      </c>
      <c r="EB465" s="3">
        <v>0</v>
      </c>
      <c r="EC465" s="3">
        <v>0</v>
      </c>
      <c r="ED465" s="3">
        <v>0</v>
      </c>
      <c r="EE465" s="3">
        <v>0</v>
      </c>
      <c r="EF465" s="3">
        <v>0</v>
      </c>
    </row>
    <row r="466" spans="1:136" ht="12.75" customHeight="1">
      <c r="A466" s="2" t="s">
        <v>1039</v>
      </c>
      <c r="B466" s="2" t="s">
        <v>963</v>
      </c>
      <c r="C466" s="2" t="s">
        <v>137</v>
      </c>
      <c r="D466" s="2" t="s">
        <v>896</v>
      </c>
      <c r="E466" s="3">
        <v>0</v>
      </c>
      <c r="F466" s="3">
        <v>74598.5</v>
      </c>
      <c r="G466" s="3">
        <v>45994.080000000002</v>
      </c>
      <c r="H466" s="3">
        <v>43948.76</v>
      </c>
      <c r="I466" s="3">
        <v>38568.5</v>
      </c>
      <c r="J466" s="3">
        <v>49987.27</v>
      </c>
      <c r="K466" s="3">
        <v>22439.98</v>
      </c>
      <c r="L466" s="3">
        <v>44844.28</v>
      </c>
      <c r="M466" s="3">
        <v>43200.88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55993.88</v>
      </c>
      <c r="AH466" s="3">
        <v>46073.24</v>
      </c>
      <c r="AI466" s="3">
        <v>48488.4</v>
      </c>
      <c r="AJ466" s="3">
        <v>60619.03</v>
      </c>
      <c r="AK466" s="3">
        <v>56075.42</v>
      </c>
      <c r="AL466" s="3">
        <v>48398.12</v>
      </c>
      <c r="AM466" s="3">
        <v>30555.66</v>
      </c>
      <c r="AN466" s="3">
        <v>44657.11</v>
      </c>
      <c r="AO466" s="3">
        <v>40949.1</v>
      </c>
      <c r="AP466" s="3">
        <v>40209.79</v>
      </c>
      <c r="AQ466" s="3">
        <v>37672.61</v>
      </c>
      <c r="AR466" s="3">
        <v>43488.49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3">
        <v>0</v>
      </c>
      <c r="BX466" s="3">
        <v>0</v>
      </c>
      <c r="BY466" s="3">
        <v>0</v>
      </c>
      <c r="BZ466" s="3">
        <v>0</v>
      </c>
      <c r="CA466" s="3">
        <v>0</v>
      </c>
      <c r="CB466" s="3">
        <v>0</v>
      </c>
      <c r="CC466" s="3">
        <v>0</v>
      </c>
      <c r="CD466" s="3">
        <v>0</v>
      </c>
      <c r="CE466" s="3">
        <v>0</v>
      </c>
      <c r="CF466" s="3">
        <v>0</v>
      </c>
      <c r="CG466" s="3">
        <v>0</v>
      </c>
      <c r="CH466" s="3">
        <v>0</v>
      </c>
      <c r="CI466" s="3">
        <v>0</v>
      </c>
      <c r="CJ466" s="3">
        <v>0</v>
      </c>
      <c r="CK466" s="3">
        <v>0</v>
      </c>
      <c r="CL466" s="3">
        <v>0</v>
      </c>
      <c r="CM466" s="3">
        <v>0</v>
      </c>
      <c r="CN466" s="3">
        <v>0</v>
      </c>
      <c r="CO466" s="3">
        <v>0</v>
      </c>
      <c r="CP466" s="3">
        <v>0</v>
      </c>
      <c r="CQ466" s="3">
        <v>0</v>
      </c>
      <c r="CR466" s="3">
        <v>0</v>
      </c>
      <c r="CS466" s="3">
        <v>0</v>
      </c>
      <c r="CT466" s="3">
        <v>0</v>
      </c>
      <c r="CU466" s="3">
        <v>0</v>
      </c>
      <c r="CV466" s="3">
        <v>0</v>
      </c>
      <c r="CW466" s="3">
        <v>0</v>
      </c>
      <c r="CX466" s="3">
        <v>0</v>
      </c>
      <c r="CY466" s="3">
        <v>0</v>
      </c>
      <c r="CZ466" s="3">
        <v>0</v>
      </c>
      <c r="DA466" s="3"/>
      <c r="DB466" s="3">
        <v>0</v>
      </c>
      <c r="DC466" s="3">
        <v>0</v>
      </c>
      <c r="DD466" s="3">
        <v>0</v>
      </c>
      <c r="DE466" s="3">
        <v>0</v>
      </c>
      <c r="DF466" s="3">
        <v>0</v>
      </c>
      <c r="DG466" s="3">
        <v>0</v>
      </c>
      <c r="DH466" s="3">
        <v>0</v>
      </c>
      <c r="DI466" s="3">
        <v>0</v>
      </c>
      <c r="DJ466" s="3">
        <v>0</v>
      </c>
      <c r="DK466" s="3">
        <v>0</v>
      </c>
      <c r="DL466" s="3">
        <v>0</v>
      </c>
      <c r="DM466" s="3">
        <v>0</v>
      </c>
      <c r="DN466" s="3">
        <v>0</v>
      </c>
      <c r="DO466" s="3">
        <v>0</v>
      </c>
      <c r="DP466" s="3">
        <v>0</v>
      </c>
      <c r="DQ466" s="3">
        <v>0</v>
      </c>
      <c r="DR466" s="3">
        <v>0</v>
      </c>
      <c r="DS466" s="3">
        <v>0</v>
      </c>
      <c r="DT466" s="3">
        <v>0</v>
      </c>
      <c r="DU466" s="3">
        <v>0</v>
      </c>
      <c r="DV466" s="3">
        <v>0</v>
      </c>
      <c r="DW466" s="3">
        <v>0</v>
      </c>
      <c r="DX466" s="3">
        <v>0</v>
      </c>
      <c r="DY466" s="3">
        <v>0</v>
      </c>
      <c r="DZ466" s="3">
        <v>0</v>
      </c>
      <c r="EA466" s="3">
        <v>0</v>
      </c>
      <c r="EB466" s="3">
        <v>0</v>
      </c>
      <c r="EC466" s="3">
        <v>0</v>
      </c>
      <c r="ED466" s="3">
        <v>0</v>
      </c>
      <c r="EE466" s="3">
        <v>0</v>
      </c>
      <c r="EF466" s="3">
        <v>0</v>
      </c>
    </row>
    <row r="467" spans="1:136" ht="12.75" customHeight="1">
      <c r="A467" s="2" t="s">
        <v>1040</v>
      </c>
      <c r="B467" s="2" t="s">
        <v>965</v>
      </c>
      <c r="C467" s="2" t="s">
        <v>137</v>
      </c>
      <c r="D467" s="2" t="s">
        <v>896</v>
      </c>
      <c r="E467" s="3">
        <v>0</v>
      </c>
      <c r="F467" s="3">
        <v>3060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>
        <v>0</v>
      </c>
      <c r="BO467" s="3">
        <v>0</v>
      </c>
      <c r="BP467" s="3">
        <v>0</v>
      </c>
      <c r="BQ467" s="3">
        <v>0</v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  <c r="BW467" s="3">
        <v>0</v>
      </c>
      <c r="BX467" s="3">
        <v>0</v>
      </c>
      <c r="BY467" s="3">
        <v>0</v>
      </c>
      <c r="BZ467" s="3">
        <v>0</v>
      </c>
      <c r="CA467" s="3">
        <v>0</v>
      </c>
      <c r="CB467" s="3">
        <v>0</v>
      </c>
      <c r="CC467" s="3">
        <v>0</v>
      </c>
      <c r="CD467" s="3">
        <v>0</v>
      </c>
      <c r="CE467" s="3">
        <v>0</v>
      </c>
      <c r="CF467" s="3">
        <v>0</v>
      </c>
      <c r="CG467" s="3">
        <v>0</v>
      </c>
      <c r="CH467" s="3">
        <v>0</v>
      </c>
      <c r="CI467" s="3">
        <v>0</v>
      </c>
      <c r="CJ467" s="3">
        <v>0</v>
      </c>
      <c r="CK467" s="3">
        <v>0</v>
      </c>
      <c r="CL467" s="3">
        <v>0</v>
      </c>
      <c r="CM467" s="3">
        <v>0</v>
      </c>
      <c r="CN467" s="3">
        <v>0</v>
      </c>
      <c r="CO467" s="3">
        <v>0</v>
      </c>
      <c r="CP467" s="3">
        <v>0</v>
      </c>
      <c r="CQ467" s="3">
        <v>0</v>
      </c>
      <c r="CR467" s="3">
        <v>0</v>
      </c>
      <c r="CS467" s="3">
        <v>0</v>
      </c>
      <c r="CT467" s="3">
        <v>0</v>
      </c>
      <c r="CU467" s="3">
        <v>0</v>
      </c>
      <c r="CV467" s="3">
        <v>0</v>
      </c>
      <c r="CW467" s="3">
        <v>0</v>
      </c>
      <c r="CX467" s="3">
        <v>0</v>
      </c>
      <c r="CY467" s="3">
        <v>0</v>
      </c>
      <c r="CZ467" s="3">
        <v>0</v>
      </c>
      <c r="DA467" s="3"/>
      <c r="DB467" s="3">
        <v>0</v>
      </c>
      <c r="DC467" s="3">
        <v>0</v>
      </c>
      <c r="DD467" s="3">
        <v>0</v>
      </c>
      <c r="DE467" s="3">
        <v>0</v>
      </c>
      <c r="DF467" s="3">
        <v>0</v>
      </c>
      <c r="DG467" s="3">
        <v>0</v>
      </c>
      <c r="DH467" s="3">
        <v>0</v>
      </c>
      <c r="DI467" s="3">
        <v>0</v>
      </c>
      <c r="DJ467" s="3">
        <v>0</v>
      </c>
      <c r="DK467" s="3">
        <v>0</v>
      </c>
      <c r="DL467" s="3">
        <v>0</v>
      </c>
      <c r="DM467" s="3">
        <v>0</v>
      </c>
      <c r="DN467" s="3">
        <v>0</v>
      </c>
      <c r="DO467" s="3">
        <v>0</v>
      </c>
      <c r="DP467" s="3">
        <v>0</v>
      </c>
      <c r="DQ467" s="3">
        <v>0</v>
      </c>
      <c r="DR467" s="3">
        <v>0</v>
      </c>
      <c r="DS467" s="3">
        <v>0</v>
      </c>
      <c r="DT467" s="3">
        <v>0</v>
      </c>
      <c r="DU467" s="3">
        <v>0</v>
      </c>
      <c r="DV467" s="3">
        <v>0</v>
      </c>
      <c r="DW467" s="3">
        <v>0</v>
      </c>
      <c r="DX467" s="3">
        <v>0</v>
      </c>
      <c r="DY467" s="3">
        <v>0</v>
      </c>
      <c r="DZ467" s="3">
        <v>0</v>
      </c>
      <c r="EA467" s="3">
        <v>0</v>
      </c>
      <c r="EB467" s="3">
        <v>0</v>
      </c>
      <c r="EC467" s="3">
        <v>0</v>
      </c>
      <c r="ED467" s="3">
        <v>0</v>
      </c>
      <c r="EE467" s="3">
        <v>0</v>
      </c>
      <c r="EF467" s="3">
        <v>0</v>
      </c>
    </row>
    <row r="468" spans="1:136" ht="12.75" customHeight="1">
      <c r="A468" s="2" t="s">
        <v>1041</v>
      </c>
      <c r="B468" s="2" t="s">
        <v>967</v>
      </c>
      <c r="C468" s="2" t="s">
        <v>137</v>
      </c>
      <c r="D468" s="2" t="s">
        <v>896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  <c r="BW468" s="3">
        <v>0</v>
      </c>
      <c r="BX468" s="3">
        <v>0</v>
      </c>
      <c r="BY468" s="3">
        <v>0</v>
      </c>
      <c r="BZ468" s="3">
        <v>0</v>
      </c>
      <c r="CA468" s="3">
        <v>0</v>
      </c>
      <c r="CB468" s="3">
        <v>0</v>
      </c>
      <c r="CC468" s="3">
        <v>0</v>
      </c>
      <c r="CD468" s="3">
        <v>0</v>
      </c>
      <c r="CE468" s="3">
        <v>0</v>
      </c>
      <c r="CF468" s="3">
        <v>0</v>
      </c>
      <c r="CG468" s="3">
        <v>0</v>
      </c>
      <c r="CH468" s="3">
        <v>0</v>
      </c>
      <c r="CI468" s="3">
        <v>0</v>
      </c>
      <c r="CJ468" s="3">
        <v>0</v>
      </c>
      <c r="CK468" s="3">
        <v>0</v>
      </c>
      <c r="CL468" s="3">
        <v>0</v>
      </c>
      <c r="CM468" s="3">
        <v>0</v>
      </c>
      <c r="CN468" s="3">
        <v>0</v>
      </c>
      <c r="CO468" s="3">
        <v>0</v>
      </c>
      <c r="CP468" s="3">
        <v>0</v>
      </c>
      <c r="CQ468" s="3">
        <v>0</v>
      </c>
      <c r="CR468" s="3">
        <v>0</v>
      </c>
      <c r="CS468" s="3">
        <v>0</v>
      </c>
      <c r="CT468" s="3">
        <v>0</v>
      </c>
      <c r="CU468" s="3">
        <v>0</v>
      </c>
      <c r="CV468" s="3">
        <v>0</v>
      </c>
      <c r="CW468" s="3">
        <v>0</v>
      </c>
      <c r="CX468" s="3">
        <v>0</v>
      </c>
      <c r="CY468" s="3">
        <v>0</v>
      </c>
      <c r="CZ468" s="3">
        <v>0</v>
      </c>
      <c r="DA468" s="3"/>
      <c r="DB468" s="3">
        <v>0</v>
      </c>
      <c r="DC468" s="3">
        <v>0</v>
      </c>
      <c r="DD468" s="3">
        <v>0</v>
      </c>
      <c r="DE468" s="3">
        <v>0</v>
      </c>
      <c r="DF468" s="3">
        <v>0</v>
      </c>
      <c r="DG468" s="3">
        <v>0</v>
      </c>
      <c r="DH468" s="3">
        <v>0</v>
      </c>
      <c r="DI468" s="3">
        <v>0</v>
      </c>
      <c r="DJ468" s="3">
        <v>0</v>
      </c>
      <c r="DK468" s="3">
        <v>0</v>
      </c>
      <c r="DL468" s="3">
        <v>0</v>
      </c>
      <c r="DM468" s="3">
        <v>0</v>
      </c>
      <c r="DN468" s="3">
        <v>0</v>
      </c>
      <c r="DO468" s="3">
        <v>0</v>
      </c>
      <c r="DP468" s="3">
        <v>0</v>
      </c>
      <c r="DQ468" s="3">
        <v>0</v>
      </c>
      <c r="DR468" s="3">
        <v>0</v>
      </c>
      <c r="DS468" s="3">
        <v>0</v>
      </c>
      <c r="DT468" s="3">
        <v>0</v>
      </c>
      <c r="DU468" s="3">
        <v>0</v>
      </c>
      <c r="DV468" s="3">
        <v>0</v>
      </c>
      <c r="DW468" s="3">
        <v>0</v>
      </c>
      <c r="DX468" s="3">
        <v>0</v>
      </c>
      <c r="DY468" s="3">
        <v>0</v>
      </c>
      <c r="DZ468" s="3">
        <v>0</v>
      </c>
      <c r="EA468" s="3">
        <v>0</v>
      </c>
      <c r="EB468" s="3">
        <v>0</v>
      </c>
      <c r="EC468" s="3">
        <v>0</v>
      </c>
      <c r="ED468" s="3">
        <v>0</v>
      </c>
      <c r="EE468" s="3">
        <v>0</v>
      </c>
      <c r="EF468" s="3">
        <v>0</v>
      </c>
    </row>
    <row r="469" spans="1:136" ht="12.75" customHeight="1">
      <c r="A469" s="2" t="s">
        <v>1042</v>
      </c>
      <c r="B469" s="2" t="s">
        <v>969</v>
      </c>
      <c r="C469" s="2" t="s">
        <v>137</v>
      </c>
      <c r="D469" s="2" t="s">
        <v>896</v>
      </c>
      <c r="E469" s="3">
        <v>0</v>
      </c>
      <c r="F469" s="3">
        <v>14115</v>
      </c>
      <c r="G469" s="3">
        <v>16795.5</v>
      </c>
      <c r="H469" s="3">
        <v>17816.63</v>
      </c>
      <c r="I469" s="3">
        <v>11198.27</v>
      </c>
      <c r="J469" s="3">
        <v>13600.88</v>
      </c>
      <c r="K469" s="3">
        <v>9078.44</v>
      </c>
      <c r="L469" s="3">
        <v>19576.86</v>
      </c>
      <c r="M469" s="3">
        <v>13637.38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20405.25</v>
      </c>
      <c r="AH469" s="3">
        <v>12742.2</v>
      </c>
      <c r="AI469" s="3">
        <v>22937.65</v>
      </c>
      <c r="AJ469" s="3">
        <v>22481.919999999998</v>
      </c>
      <c r="AK469" s="3">
        <v>14531.5</v>
      </c>
      <c r="AL469" s="3">
        <v>9446.5</v>
      </c>
      <c r="AM469" s="3">
        <v>12596.75</v>
      </c>
      <c r="AN469" s="3">
        <v>17537.490000000002</v>
      </c>
      <c r="AO469" s="3">
        <v>10129.469999999999</v>
      </c>
      <c r="AP469" s="3">
        <v>14243</v>
      </c>
      <c r="AQ469" s="3">
        <v>16204</v>
      </c>
      <c r="AR469" s="3">
        <v>15267.05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 s="3">
        <v>0</v>
      </c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  <c r="BW469" s="3">
        <v>0</v>
      </c>
      <c r="BX469" s="3">
        <v>0</v>
      </c>
      <c r="BY469" s="3">
        <v>0</v>
      </c>
      <c r="BZ469" s="3">
        <v>0</v>
      </c>
      <c r="CA469" s="3">
        <v>0</v>
      </c>
      <c r="CB469" s="3">
        <v>0</v>
      </c>
      <c r="CC469" s="3">
        <v>0</v>
      </c>
      <c r="CD469" s="3">
        <v>0</v>
      </c>
      <c r="CE469" s="3">
        <v>0</v>
      </c>
      <c r="CF469" s="3">
        <v>0</v>
      </c>
      <c r="CG469" s="3">
        <v>0</v>
      </c>
      <c r="CH469" s="3">
        <v>0</v>
      </c>
      <c r="CI469" s="3">
        <v>0</v>
      </c>
      <c r="CJ469" s="3">
        <v>0</v>
      </c>
      <c r="CK469" s="3">
        <v>0</v>
      </c>
      <c r="CL469" s="3">
        <v>0</v>
      </c>
      <c r="CM469" s="3">
        <v>0</v>
      </c>
      <c r="CN469" s="3">
        <v>0</v>
      </c>
      <c r="CO469" s="3">
        <v>0</v>
      </c>
      <c r="CP469" s="3">
        <v>0</v>
      </c>
      <c r="CQ469" s="3">
        <v>0</v>
      </c>
      <c r="CR469" s="3">
        <v>0</v>
      </c>
      <c r="CS469" s="3">
        <v>0</v>
      </c>
      <c r="CT469" s="3">
        <v>0</v>
      </c>
      <c r="CU469" s="3">
        <v>0</v>
      </c>
      <c r="CV469" s="3">
        <v>0</v>
      </c>
      <c r="CW469" s="3">
        <v>0</v>
      </c>
      <c r="CX469" s="3">
        <v>0</v>
      </c>
      <c r="CY469" s="3">
        <v>0</v>
      </c>
      <c r="CZ469" s="3">
        <v>0</v>
      </c>
      <c r="DA469" s="3"/>
      <c r="DB469" s="3">
        <v>0</v>
      </c>
      <c r="DC469" s="3">
        <v>0</v>
      </c>
      <c r="DD469" s="3">
        <v>0</v>
      </c>
      <c r="DE469" s="3">
        <v>0</v>
      </c>
      <c r="DF469" s="3">
        <v>0</v>
      </c>
      <c r="DG469" s="3">
        <v>0</v>
      </c>
      <c r="DH469" s="3">
        <v>0</v>
      </c>
      <c r="DI469" s="3">
        <v>0</v>
      </c>
      <c r="DJ469" s="3">
        <v>0</v>
      </c>
      <c r="DK469" s="3">
        <v>0</v>
      </c>
      <c r="DL469" s="3">
        <v>0</v>
      </c>
      <c r="DM469" s="3">
        <v>0</v>
      </c>
      <c r="DN469" s="3">
        <v>0</v>
      </c>
      <c r="DO469" s="3">
        <v>0</v>
      </c>
      <c r="DP469" s="3">
        <v>0</v>
      </c>
      <c r="DQ469" s="3">
        <v>0</v>
      </c>
      <c r="DR469" s="3">
        <v>0</v>
      </c>
      <c r="DS469" s="3">
        <v>0</v>
      </c>
      <c r="DT469" s="3">
        <v>0</v>
      </c>
      <c r="DU469" s="3">
        <v>0</v>
      </c>
      <c r="DV469" s="3">
        <v>0</v>
      </c>
      <c r="DW469" s="3">
        <v>0</v>
      </c>
      <c r="DX469" s="3">
        <v>0</v>
      </c>
      <c r="DY469" s="3">
        <v>0</v>
      </c>
      <c r="DZ469" s="3">
        <v>0</v>
      </c>
      <c r="EA469" s="3">
        <v>0</v>
      </c>
      <c r="EB469" s="3">
        <v>0</v>
      </c>
      <c r="EC469" s="3">
        <v>0</v>
      </c>
      <c r="ED469" s="3">
        <v>0</v>
      </c>
      <c r="EE469" s="3">
        <v>0</v>
      </c>
      <c r="EF469" s="3">
        <v>0</v>
      </c>
    </row>
    <row r="470" spans="1:136" ht="12.75" customHeight="1">
      <c r="A470" s="2" t="s">
        <v>1043</v>
      </c>
      <c r="B470" s="2" t="s">
        <v>971</v>
      </c>
      <c r="C470" s="2" t="s">
        <v>137</v>
      </c>
      <c r="D470" s="2" t="s">
        <v>896</v>
      </c>
      <c r="E470" s="3">
        <v>0</v>
      </c>
      <c r="F470" s="3">
        <v>1173.52</v>
      </c>
      <c r="G470" s="3">
        <v>3631.8</v>
      </c>
      <c r="H470" s="3">
        <v>9854.49</v>
      </c>
      <c r="I470" s="3">
        <v>2074.5300000000002</v>
      </c>
      <c r="J470" s="3">
        <v>1865.58</v>
      </c>
      <c r="K470" s="3">
        <v>23947.98</v>
      </c>
      <c r="L470" s="3">
        <v>2048.2600000000002</v>
      </c>
      <c r="M470" s="3">
        <v>3822.13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2491.9499999999998</v>
      </c>
      <c r="AH470" s="3">
        <v>2511.5</v>
      </c>
      <c r="AI470" s="3">
        <v>11611.16</v>
      </c>
      <c r="AJ470" s="3">
        <v>2481.29</v>
      </c>
      <c r="AK470" s="3">
        <v>3724.44</v>
      </c>
      <c r="AL470" s="3">
        <v>2490.9</v>
      </c>
      <c r="AM470" s="3">
        <v>1539.3</v>
      </c>
      <c r="AN470" s="3">
        <v>2957.84</v>
      </c>
      <c r="AO470" s="3">
        <v>1802.21</v>
      </c>
      <c r="AP470" s="3">
        <v>2432.9299999999998</v>
      </c>
      <c r="AQ470" s="3">
        <v>6394.71</v>
      </c>
      <c r="AR470" s="3">
        <v>3501.96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3">
        <v>0</v>
      </c>
      <c r="BX470" s="3">
        <v>0</v>
      </c>
      <c r="BY470" s="3">
        <v>0</v>
      </c>
      <c r="BZ470" s="3">
        <v>0</v>
      </c>
      <c r="CA470" s="3">
        <v>0</v>
      </c>
      <c r="CB470" s="3">
        <v>0</v>
      </c>
      <c r="CC470" s="3">
        <v>0</v>
      </c>
      <c r="CD470" s="3">
        <v>0</v>
      </c>
      <c r="CE470" s="3">
        <v>0</v>
      </c>
      <c r="CF470" s="3">
        <v>0</v>
      </c>
      <c r="CG470" s="3">
        <v>0</v>
      </c>
      <c r="CH470" s="3">
        <v>0</v>
      </c>
      <c r="CI470" s="3">
        <v>0</v>
      </c>
      <c r="CJ470" s="3">
        <v>0</v>
      </c>
      <c r="CK470" s="3">
        <v>0</v>
      </c>
      <c r="CL470" s="3">
        <v>0</v>
      </c>
      <c r="CM470" s="3">
        <v>0</v>
      </c>
      <c r="CN470" s="3">
        <v>0</v>
      </c>
      <c r="CO470" s="3">
        <v>0</v>
      </c>
      <c r="CP470" s="3">
        <v>0</v>
      </c>
      <c r="CQ470" s="3">
        <v>0</v>
      </c>
      <c r="CR470" s="3">
        <v>0</v>
      </c>
      <c r="CS470" s="3">
        <v>0</v>
      </c>
      <c r="CT470" s="3">
        <v>0</v>
      </c>
      <c r="CU470" s="3">
        <v>0</v>
      </c>
      <c r="CV470" s="3">
        <v>0</v>
      </c>
      <c r="CW470" s="3">
        <v>0</v>
      </c>
      <c r="CX470" s="3">
        <v>0</v>
      </c>
      <c r="CY470" s="3">
        <v>0</v>
      </c>
      <c r="CZ470" s="3">
        <v>0</v>
      </c>
      <c r="DA470" s="3"/>
      <c r="DB470" s="3">
        <v>0</v>
      </c>
      <c r="DC470" s="3">
        <v>0</v>
      </c>
      <c r="DD470" s="3">
        <v>0</v>
      </c>
      <c r="DE470" s="3">
        <v>0</v>
      </c>
      <c r="DF470" s="3">
        <v>0</v>
      </c>
      <c r="DG470" s="3">
        <v>0</v>
      </c>
      <c r="DH470" s="3">
        <v>0</v>
      </c>
      <c r="DI470" s="3">
        <v>0</v>
      </c>
      <c r="DJ470" s="3">
        <v>0</v>
      </c>
      <c r="DK470" s="3">
        <v>0</v>
      </c>
      <c r="DL470" s="3">
        <v>0</v>
      </c>
      <c r="DM470" s="3">
        <v>0</v>
      </c>
      <c r="DN470" s="3">
        <v>0</v>
      </c>
      <c r="DO470" s="3">
        <v>0</v>
      </c>
      <c r="DP470" s="3">
        <v>0</v>
      </c>
      <c r="DQ470" s="3">
        <v>0</v>
      </c>
      <c r="DR470" s="3">
        <v>0</v>
      </c>
      <c r="DS470" s="3">
        <v>0</v>
      </c>
      <c r="DT470" s="3">
        <v>0</v>
      </c>
      <c r="DU470" s="3">
        <v>0</v>
      </c>
      <c r="DV470" s="3">
        <v>0</v>
      </c>
      <c r="DW470" s="3">
        <v>0</v>
      </c>
      <c r="DX470" s="3">
        <v>0</v>
      </c>
      <c r="DY470" s="3">
        <v>0</v>
      </c>
      <c r="DZ470" s="3">
        <v>0</v>
      </c>
      <c r="EA470" s="3">
        <v>0</v>
      </c>
      <c r="EB470" s="3">
        <v>0</v>
      </c>
      <c r="EC470" s="3">
        <v>0</v>
      </c>
      <c r="ED470" s="3">
        <v>0</v>
      </c>
      <c r="EE470" s="3">
        <v>0</v>
      </c>
      <c r="EF470" s="3">
        <v>0</v>
      </c>
    </row>
    <row r="471" spans="1:136" ht="12.75" customHeight="1">
      <c r="A471" s="2" t="s">
        <v>1044</v>
      </c>
      <c r="B471" s="2" t="s">
        <v>973</v>
      </c>
      <c r="C471" s="2" t="s">
        <v>137</v>
      </c>
      <c r="D471" s="2" t="s">
        <v>896</v>
      </c>
      <c r="E471" s="3">
        <v>0</v>
      </c>
      <c r="F471" s="3">
        <v>0</v>
      </c>
      <c r="G471" s="3">
        <v>190</v>
      </c>
      <c r="H471" s="3">
        <v>0</v>
      </c>
      <c r="I471" s="3">
        <v>0</v>
      </c>
      <c r="J471" s="3">
        <v>0</v>
      </c>
      <c r="K471" s="3">
        <v>0</v>
      </c>
      <c r="L471" s="3">
        <v>130</v>
      </c>
      <c r="M471" s="3">
        <v>1700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1074.77</v>
      </c>
      <c r="AI471" s="3">
        <v>75</v>
      </c>
      <c r="AJ471" s="3">
        <v>0</v>
      </c>
      <c r="AK471" s="3">
        <v>1132</v>
      </c>
      <c r="AL471" s="3">
        <v>1618</v>
      </c>
      <c r="AM471" s="3">
        <v>0</v>
      </c>
      <c r="AN471" s="3">
        <v>0</v>
      </c>
      <c r="AO471" s="3">
        <v>0</v>
      </c>
      <c r="AP471" s="3">
        <v>0</v>
      </c>
      <c r="AQ471" s="3">
        <v>116.83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>
        <v>0</v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  <c r="BW471" s="3">
        <v>0</v>
      </c>
      <c r="BX471" s="3">
        <v>0</v>
      </c>
      <c r="BY471" s="3">
        <v>0</v>
      </c>
      <c r="BZ471" s="3">
        <v>0</v>
      </c>
      <c r="CA471" s="3">
        <v>0</v>
      </c>
      <c r="CB471" s="3">
        <v>0</v>
      </c>
      <c r="CC471" s="3">
        <v>0</v>
      </c>
      <c r="CD471" s="3">
        <v>0</v>
      </c>
      <c r="CE471" s="3">
        <v>0</v>
      </c>
      <c r="CF471" s="3">
        <v>0</v>
      </c>
      <c r="CG471" s="3">
        <v>0</v>
      </c>
      <c r="CH471" s="3">
        <v>0</v>
      </c>
      <c r="CI471" s="3">
        <v>0</v>
      </c>
      <c r="CJ471" s="3">
        <v>0</v>
      </c>
      <c r="CK471" s="3">
        <v>0</v>
      </c>
      <c r="CL471" s="3">
        <v>0</v>
      </c>
      <c r="CM471" s="3">
        <v>0</v>
      </c>
      <c r="CN471" s="3">
        <v>0</v>
      </c>
      <c r="CO471" s="3">
        <v>0</v>
      </c>
      <c r="CP471" s="3">
        <v>0</v>
      </c>
      <c r="CQ471" s="3">
        <v>0</v>
      </c>
      <c r="CR471" s="3">
        <v>0</v>
      </c>
      <c r="CS471" s="3">
        <v>0</v>
      </c>
      <c r="CT471" s="3">
        <v>0</v>
      </c>
      <c r="CU471" s="3">
        <v>0</v>
      </c>
      <c r="CV471" s="3">
        <v>0</v>
      </c>
      <c r="CW471" s="3">
        <v>0</v>
      </c>
      <c r="CX471" s="3">
        <v>0</v>
      </c>
      <c r="CY471" s="3">
        <v>0</v>
      </c>
      <c r="CZ471" s="3">
        <v>0</v>
      </c>
      <c r="DA471" s="3"/>
      <c r="DB471" s="3">
        <v>0</v>
      </c>
      <c r="DC471" s="3">
        <v>0</v>
      </c>
      <c r="DD471" s="3">
        <v>0</v>
      </c>
      <c r="DE471" s="3">
        <v>0</v>
      </c>
      <c r="DF471" s="3">
        <v>0</v>
      </c>
      <c r="DG471" s="3">
        <v>0</v>
      </c>
      <c r="DH471" s="3">
        <v>0</v>
      </c>
      <c r="DI471" s="3">
        <v>0</v>
      </c>
      <c r="DJ471" s="3">
        <v>0</v>
      </c>
      <c r="DK471" s="3">
        <v>0</v>
      </c>
      <c r="DL471" s="3">
        <v>0</v>
      </c>
      <c r="DM471" s="3">
        <v>0</v>
      </c>
      <c r="DN471" s="3">
        <v>0</v>
      </c>
      <c r="DO471" s="3">
        <v>0</v>
      </c>
      <c r="DP471" s="3">
        <v>0</v>
      </c>
      <c r="DQ471" s="3">
        <v>0</v>
      </c>
      <c r="DR471" s="3">
        <v>0</v>
      </c>
      <c r="DS471" s="3">
        <v>0</v>
      </c>
      <c r="DT471" s="3">
        <v>0</v>
      </c>
      <c r="DU471" s="3">
        <v>0</v>
      </c>
      <c r="DV471" s="3">
        <v>0</v>
      </c>
      <c r="DW471" s="3">
        <v>0</v>
      </c>
      <c r="DX471" s="3">
        <v>0</v>
      </c>
      <c r="DY471" s="3">
        <v>0</v>
      </c>
      <c r="DZ471" s="3">
        <v>0</v>
      </c>
      <c r="EA471" s="3">
        <v>0</v>
      </c>
      <c r="EB471" s="3">
        <v>0</v>
      </c>
      <c r="EC471" s="3">
        <v>0</v>
      </c>
      <c r="ED471" s="3">
        <v>0</v>
      </c>
      <c r="EE471" s="3">
        <v>0</v>
      </c>
      <c r="EF471" s="3">
        <v>0</v>
      </c>
    </row>
    <row r="472" spans="1:136" ht="12.75" customHeight="1">
      <c r="A472" s="2" t="s">
        <v>1045</v>
      </c>
      <c r="B472" s="2" t="s">
        <v>975</v>
      </c>
      <c r="C472" s="2" t="s">
        <v>137</v>
      </c>
      <c r="D472" s="2" t="s">
        <v>896</v>
      </c>
      <c r="E472" s="3">
        <v>0</v>
      </c>
      <c r="F472" s="3">
        <v>25.22</v>
      </c>
      <c r="G472" s="3">
        <v>22.22</v>
      </c>
      <c r="H472" s="3">
        <v>0</v>
      </c>
      <c r="I472" s="3">
        <v>0</v>
      </c>
      <c r="J472" s="3">
        <v>0</v>
      </c>
      <c r="K472" s="3">
        <v>18.87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114.71</v>
      </c>
      <c r="AH472" s="3">
        <v>121.21</v>
      </c>
      <c r="AI472" s="3">
        <v>104.77</v>
      </c>
      <c r="AJ472" s="3">
        <v>6</v>
      </c>
      <c r="AK472" s="3">
        <v>12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3.31</v>
      </c>
      <c r="AR472" s="3">
        <v>69.19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3">
        <v>0</v>
      </c>
      <c r="BX472" s="3">
        <v>0</v>
      </c>
      <c r="BY472" s="3">
        <v>0</v>
      </c>
      <c r="BZ472" s="3">
        <v>0</v>
      </c>
      <c r="CA472" s="3">
        <v>0</v>
      </c>
      <c r="CB472" s="3">
        <v>0</v>
      </c>
      <c r="CC472" s="3">
        <v>0</v>
      </c>
      <c r="CD472" s="3">
        <v>0</v>
      </c>
      <c r="CE472" s="3">
        <v>0</v>
      </c>
      <c r="CF472" s="3">
        <v>0</v>
      </c>
      <c r="CG472" s="3">
        <v>0</v>
      </c>
      <c r="CH472" s="3">
        <v>0</v>
      </c>
      <c r="CI472" s="3">
        <v>0</v>
      </c>
      <c r="CJ472" s="3">
        <v>0</v>
      </c>
      <c r="CK472" s="3">
        <v>0</v>
      </c>
      <c r="CL472" s="3">
        <v>0</v>
      </c>
      <c r="CM472" s="3">
        <v>0</v>
      </c>
      <c r="CN472" s="3">
        <v>0</v>
      </c>
      <c r="CO472" s="3">
        <v>0</v>
      </c>
      <c r="CP472" s="3">
        <v>0</v>
      </c>
      <c r="CQ472" s="3">
        <v>0</v>
      </c>
      <c r="CR472" s="3">
        <v>0</v>
      </c>
      <c r="CS472" s="3">
        <v>0</v>
      </c>
      <c r="CT472" s="3">
        <v>0</v>
      </c>
      <c r="CU472" s="3">
        <v>0</v>
      </c>
      <c r="CV472" s="3">
        <v>0</v>
      </c>
      <c r="CW472" s="3">
        <v>0</v>
      </c>
      <c r="CX472" s="3">
        <v>0</v>
      </c>
      <c r="CY472" s="3">
        <v>0</v>
      </c>
      <c r="CZ472" s="3">
        <v>0</v>
      </c>
      <c r="DA472" s="3"/>
      <c r="DB472" s="3">
        <v>0</v>
      </c>
      <c r="DC472" s="3">
        <v>0</v>
      </c>
      <c r="DD472" s="3">
        <v>0</v>
      </c>
      <c r="DE472" s="3">
        <v>0</v>
      </c>
      <c r="DF472" s="3">
        <v>0</v>
      </c>
      <c r="DG472" s="3">
        <v>0</v>
      </c>
      <c r="DH472" s="3">
        <v>0</v>
      </c>
      <c r="DI472" s="3">
        <v>0</v>
      </c>
      <c r="DJ472" s="3">
        <v>0</v>
      </c>
      <c r="DK472" s="3">
        <v>0</v>
      </c>
      <c r="DL472" s="3">
        <v>0</v>
      </c>
      <c r="DM472" s="3">
        <v>0</v>
      </c>
      <c r="DN472" s="3">
        <v>0</v>
      </c>
      <c r="DO472" s="3">
        <v>0</v>
      </c>
      <c r="DP472" s="3">
        <v>0</v>
      </c>
      <c r="DQ472" s="3">
        <v>0</v>
      </c>
      <c r="DR472" s="3">
        <v>0</v>
      </c>
      <c r="DS472" s="3">
        <v>0</v>
      </c>
      <c r="DT472" s="3">
        <v>0</v>
      </c>
      <c r="DU472" s="3">
        <v>0</v>
      </c>
      <c r="DV472" s="3">
        <v>0</v>
      </c>
      <c r="DW472" s="3">
        <v>0</v>
      </c>
      <c r="DX472" s="3">
        <v>0</v>
      </c>
      <c r="DY472" s="3">
        <v>0</v>
      </c>
      <c r="DZ472" s="3">
        <v>0</v>
      </c>
      <c r="EA472" s="3">
        <v>0</v>
      </c>
      <c r="EB472" s="3">
        <v>0</v>
      </c>
      <c r="EC472" s="3">
        <v>0</v>
      </c>
      <c r="ED472" s="3">
        <v>0</v>
      </c>
      <c r="EE472" s="3">
        <v>0</v>
      </c>
      <c r="EF472" s="3">
        <v>0</v>
      </c>
    </row>
    <row r="473" spans="1:136" ht="12.75" customHeight="1">
      <c r="A473" s="2" t="s">
        <v>1046</v>
      </c>
      <c r="B473" s="2" t="s">
        <v>1047</v>
      </c>
      <c r="C473" s="2" t="s">
        <v>137</v>
      </c>
      <c r="D473" s="2" t="s">
        <v>896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1869.16</v>
      </c>
      <c r="M473" s="3">
        <v>5130.84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I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  <c r="BW473" s="3">
        <v>0</v>
      </c>
      <c r="BX473" s="3">
        <v>0</v>
      </c>
      <c r="BY473" s="3">
        <v>0</v>
      </c>
      <c r="BZ473" s="3">
        <v>0</v>
      </c>
      <c r="CA473" s="3">
        <v>0</v>
      </c>
      <c r="CB473" s="3">
        <v>0</v>
      </c>
      <c r="CC473" s="3">
        <v>0</v>
      </c>
      <c r="CD473" s="3">
        <v>0</v>
      </c>
      <c r="CE473" s="3">
        <v>0</v>
      </c>
      <c r="CF473" s="3">
        <v>0</v>
      </c>
      <c r="CG473" s="3">
        <v>0</v>
      </c>
      <c r="CH473" s="3">
        <v>0</v>
      </c>
      <c r="CI473" s="3">
        <v>0</v>
      </c>
      <c r="CJ473" s="3">
        <v>0</v>
      </c>
      <c r="CK473" s="3">
        <v>0</v>
      </c>
      <c r="CL473" s="3">
        <v>0</v>
      </c>
      <c r="CM473" s="3">
        <v>0</v>
      </c>
      <c r="CN473" s="3">
        <v>0</v>
      </c>
      <c r="CO473" s="3">
        <v>0</v>
      </c>
      <c r="CP473" s="3">
        <v>0</v>
      </c>
      <c r="CQ473" s="3">
        <v>0</v>
      </c>
      <c r="CR473" s="3">
        <v>0</v>
      </c>
      <c r="CS473" s="3">
        <v>0</v>
      </c>
      <c r="CT473" s="3">
        <v>0</v>
      </c>
      <c r="CU473" s="3">
        <v>0</v>
      </c>
      <c r="CV473" s="3">
        <v>0</v>
      </c>
      <c r="CW473" s="3">
        <v>0</v>
      </c>
      <c r="CX473" s="3">
        <v>0</v>
      </c>
      <c r="CY473" s="3">
        <v>0</v>
      </c>
      <c r="CZ473" s="3">
        <v>0</v>
      </c>
      <c r="DA473" s="3"/>
      <c r="DB473" s="3">
        <v>0</v>
      </c>
      <c r="DC473" s="3">
        <v>0</v>
      </c>
      <c r="DD473" s="3">
        <v>0</v>
      </c>
      <c r="DE473" s="3">
        <v>0</v>
      </c>
      <c r="DF473" s="3">
        <v>0</v>
      </c>
      <c r="DG473" s="3">
        <v>0</v>
      </c>
      <c r="DH473" s="3">
        <v>0</v>
      </c>
      <c r="DI473" s="3">
        <v>0</v>
      </c>
      <c r="DJ473" s="3">
        <v>0</v>
      </c>
      <c r="DK473" s="3">
        <v>0</v>
      </c>
      <c r="DL473" s="3">
        <v>0</v>
      </c>
      <c r="DM473" s="3">
        <v>0</v>
      </c>
      <c r="DN473" s="3">
        <v>0</v>
      </c>
      <c r="DO473" s="3">
        <v>0</v>
      </c>
      <c r="DP473" s="3">
        <v>0</v>
      </c>
      <c r="DQ473" s="3">
        <v>0</v>
      </c>
      <c r="DR473" s="3">
        <v>0</v>
      </c>
      <c r="DS473" s="3">
        <v>0</v>
      </c>
      <c r="DT473" s="3">
        <v>0</v>
      </c>
      <c r="DU473" s="3">
        <v>0</v>
      </c>
      <c r="DV473" s="3">
        <v>0</v>
      </c>
      <c r="DW473" s="3">
        <v>0</v>
      </c>
      <c r="DX473" s="3">
        <v>0</v>
      </c>
      <c r="DY473" s="3">
        <v>0</v>
      </c>
      <c r="DZ473" s="3">
        <v>0</v>
      </c>
      <c r="EA473" s="3">
        <v>0</v>
      </c>
      <c r="EB473" s="3">
        <v>0</v>
      </c>
      <c r="EC473" s="3">
        <v>0</v>
      </c>
      <c r="ED473" s="3">
        <v>0</v>
      </c>
      <c r="EE473" s="3">
        <v>0</v>
      </c>
      <c r="EF473" s="3">
        <v>0</v>
      </c>
    </row>
    <row r="474" spans="1:136" ht="12.75" customHeight="1">
      <c r="A474" s="2" t="s">
        <v>1048</v>
      </c>
      <c r="B474" s="2" t="s">
        <v>977</v>
      </c>
      <c r="C474" s="2" t="s">
        <v>137</v>
      </c>
      <c r="D474" s="2" t="s">
        <v>896</v>
      </c>
      <c r="E474" s="3">
        <v>0</v>
      </c>
      <c r="F474" s="3">
        <v>650</v>
      </c>
      <c r="G474" s="3">
        <v>300</v>
      </c>
      <c r="H474" s="3">
        <v>0</v>
      </c>
      <c r="I474" s="3">
        <v>0</v>
      </c>
      <c r="J474" s="3">
        <v>0</v>
      </c>
      <c r="K474" s="3">
        <v>0</v>
      </c>
      <c r="L474" s="3">
        <v>280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2950</v>
      </c>
      <c r="AH474" s="3">
        <v>5640</v>
      </c>
      <c r="AI474" s="3">
        <v>324</v>
      </c>
      <c r="AJ474" s="3">
        <v>1050</v>
      </c>
      <c r="AK474" s="3">
        <v>300</v>
      </c>
      <c r="AL474" s="3">
        <v>550</v>
      </c>
      <c r="AM474" s="3">
        <v>1940</v>
      </c>
      <c r="AN474" s="3">
        <v>150</v>
      </c>
      <c r="AO474" s="3">
        <v>150</v>
      </c>
      <c r="AP474" s="3">
        <v>600</v>
      </c>
      <c r="AQ474" s="3">
        <v>500</v>
      </c>
      <c r="AR474" s="3">
        <v>6250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  <c r="BW474" s="3">
        <v>0</v>
      </c>
      <c r="BX474" s="3">
        <v>0</v>
      </c>
      <c r="BY474" s="3">
        <v>0</v>
      </c>
      <c r="BZ474" s="3">
        <v>0</v>
      </c>
      <c r="CA474" s="3">
        <v>0</v>
      </c>
      <c r="CB474" s="3">
        <v>0</v>
      </c>
      <c r="CC474" s="3">
        <v>0</v>
      </c>
      <c r="CD474" s="3">
        <v>0</v>
      </c>
      <c r="CE474" s="3">
        <v>0</v>
      </c>
      <c r="CF474" s="3">
        <v>0</v>
      </c>
      <c r="CG474" s="3">
        <v>0</v>
      </c>
      <c r="CH474" s="3">
        <v>0</v>
      </c>
      <c r="CI474" s="3">
        <v>0</v>
      </c>
      <c r="CJ474" s="3">
        <v>0</v>
      </c>
      <c r="CK474" s="3">
        <v>0</v>
      </c>
      <c r="CL474" s="3">
        <v>0</v>
      </c>
      <c r="CM474" s="3">
        <v>0</v>
      </c>
      <c r="CN474" s="3">
        <v>0</v>
      </c>
      <c r="CO474" s="3">
        <v>0</v>
      </c>
      <c r="CP474" s="3">
        <v>0</v>
      </c>
      <c r="CQ474" s="3">
        <v>0</v>
      </c>
      <c r="CR474" s="3">
        <v>0</v>
      </c>
      <c r="CS474" s="3">
        <v>0</v>
      </c>
      <c r="CT474" s="3">
        <v>0</v>
      </c>
      <c r="CU474" s="3">
        <v>0</v>
      </c>
      <c r="CV474" s="3">
        <v>0</v>
      </c>
      <c r="CW474" s="3">
        <v>0</v>
      </c>
      <c r="CX474" s="3">
        <v>0</v>
      </c>
      <c r="CY474" s="3">
        <v>0</v>
      </c>
      <c r="CZ474" s="3">
        <v>0</v>
      </c>
      <c r="DA474" s="3"/>
      <c r="DB474" s="3">
        <v>0</v>
      </c>
      <c r="DC474" s="3">
        <v>0</v>
      </c>
      <c r="DD474" s="3">
        <v>0</v>
      </c>
      <c r="DE474" s="3">
        <v>0</v>
      </c>
      <c r="DF474" s="3">
        <v>0</v>
      </c>
      <c r="DG474" s="3">
        <v>0</v>
      </c>
      <c r="DH474" s="3">
        <v>0</v>
      </c>
      <c r="DI474" s="3">
        <v>0</v>
      </c>
      <c r="DJ474" s="3">
        <v>0</v>
      </c>
      <c r="DK474" s="3">
        <v>0</v>
      </c>
      <c r="DL474" s="3">
        <v>0</v>
      </c>
      <c r="DM474" s="3">
        <v>0</v>
      </c>
      <c r="DN474" s="3">
        <v>0</v>
      </c>
      <c r="DO474" s="3">
        <v>0</v>
      </c>
      <c r="DP474" s="3">
        <v>0</v>
      </c>
      <c r="DQ474" s="3">
        <v>0</v>
      </c>
      <c r="DR474" s="3">
        <v>0</v>
      </c>
      <c r="DS474" s="3">
        <v>0</v>
      </c>
      <c r="DT474" s="3">
        <v>0</v>
      </c>
      <c r="DU474" s="3">
        <v>0</v>
      </c>
      <c r="DV474" s="3">
        <v>0</v>
      </c>
      <c r="DW474" s="3">
        <v>0</v>
      </c>
      <c r="DX474" s="3">
        <v>0</v>
      </c>
      <c r="DY474" s="3">
        <v>0</v>
      </c>
      <c r="DZ474" s="3">
        <v>0</v>
      </c>
      <c r="EA474" s="3">
        <v>0</v>
      </c>
      <c r="EB474" s="3">
        <v>0</v>
      </c>
      <c r="EC474" s="3">
        <v>0</v>
      </c>
      <c r="ED474" s="3">
        <v>0</v>
      </c>
      <c r="EE474" s="3">
        <v>0</v>
      </c>
      <c r="EF474" s="3">
        <v>0</v>
      </c>
    </row>
    <row r="475" spans="1:136" ht="12.75" customHeight="1">
      <c r="A475" s="2" t="s">
        <v>1049</v>
      </c>
      <c r="B475" s="2" t="s">
        <v>979</v>
      </c>
      <c r="C475" s="2" t="s">
        <v>137</v>
      </c>
      <c r="D475" s="2" t="s">
        <v>896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  <c r="BW475" s="3">
        <v>0</v>
      </c>
      <c r="BX475" s="3">
        <v>0</v>
      </c>
      <c r="BY475" s="3">
        <v>0</v>
      </c>
      <c r="BZ475" s="3">
        <v>0</v>
      </c>
      <c r="CA475" s="3">
        <v>0</v>
      </c>
      <c r="CB475" s="3">
        <v>0</v>
      </c>
      <c r="CC475" s="3">
        <v>0</v>
      </c>
      <c r="CD475" s="3">
        <v>0</v>
      </c>
      <c r="CE475" s="3">
        <v>0</v>
      </c>
      <c r="CF475" s="3">
        <v>0</v>
      </c>
      <c r="CG475" s="3">
        <v>0</v>
      </c>
      <c r="CH475" s="3">
        <v>0</v>
      </c>
      <c r="CI475" s="3">
        <v>0</v>
      </c>
      <c r="CJ475" s="3">
        <v>0</v>
      </c>
      <c r="CK475" s="3">
        <v>0</v>
      </c>
      <c r="CL475" s="3">
        <v>0</v>
      </c>
      <c r="CM475" s="3">
        <v>0</v>
      </c>
      <c r="CN475" s="3">
        <v>0</v>
      </c>
      <c r="CO475" s="3">
        <v>0</v>
      </c>
      <c r="CP475" s="3">
        <v>0</v>
      </c>
      <c r="CQ475" s="3">
        <v>0</v>
      </c>
      <c r="CR475" s="3">
        <v>0</v>
      </c>
      <c r="CS475" s="3">
        <v>0</v>
      </c>
      <c r="CT475" s="3">
        <v>0</v>
      </c>
      <c r="CU475" s="3">
        <v>0</v>
      </c>
      <c r="CV475" s="3">
        <v>0</v>
      </c>
      <c r="CW475" s="3">
        <v>0</v>
      </c>
      <c r="CX475" s="3">
        <v>0</v>
      </c>
      <c r="CY475" s="3">
        <v>0</v>
      </c>
      <c r="CZ475" s="3">
        <v>0</v>
      </c>
      <c r="DA475" s="3"/>
      <c r="DB475" s="3">
        <v>0</v>
      </c>
      <c r="DC475" s="3">
        <v>0</v>
      </c>
      <c r="DD475" s="3">
        <v>0</v>
      </c>
      <c r="DE475" s="3">
        <v>0</v>
      </c>
      <c r="DF475" s="3">
        <v>0</v>
      </c>
      <c r="DG475" s="3">
        <v>0</v>
      </c>
      <c r="DH475" s="3">
        <v>0</v>
      </c>
      <c r="DI475" s="3">
        <v>0</v>
      </c>
      <c r="DJ475" s="3">
        <v>0</v>
      </c>
      <c r="DK475" s="3">
        <v>0</v>
      </c>
      <c r="DL475" s="3">
        <v>0</v>
      </c>
      <c r="DM475" s="3">
        <v>0</v>
      </c>
      <c r="DN475" s="3">
        <v>0</v>
      </c>
      <c r="DO475" s="3">
        <v>0</v>
      </c>
      <c r="DP475" s="3">
        <v>0</v>
      </c>
      <c r="DQ475" s="3">
        <v>0</v>
      </c>
      <c r="DR475" s="3">
        <v>0</v>
      </c>
      <c r="DS475" s="3">
        <v>0</v>
      </c>
      <c r="DT475" s="3">
        <v>0</v>
      </c>
      <c r="DU475" s="3">
        <v>0</v>
      </c>
      <c r="DV475" s="3">
        <v>0</v>
      </c>
      <c r="DW475" s="3">
        <v>0</v>
      </c>
      <c r="DX475" s="3">
        <v>0</v>
      </c>
      <c r="DY475" s="3">
        <v>0</v>
      </c>
      <c r="DZ475" s="3">
        <v>0</v>
      </c>
      <c r="EA475" s="3">
        <v>0</v>
      </c>
      <c r="EB475" s="3">
        <v>0</v>
      </c>
      <c r="EC475" s="3">
        <v>0</v>
      </c>
      <c r="ED475" s="3">
        <v>0</v>
      </c>
      <c r="EE475" s="3">
        <v>0</v>
      </c>
      <c r="EF475" s="3">
        <v>0</v>
      </c>
    </row>
    <row r="476" spans="1:136" ht="12.75" customHeight="1">
      <c r="A476" s="2" t="s">
        <v>1050</v>
      </c>
      <c r="B476" s="2" t="s">
        <v>981</v>
      </c>
      <c r="C476" s="2" t="s">
        <v>137</v>
      </c>
      <c r="D476" s="2" t="s">
        <v>896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  <c r="BW476" s="3">
        <v>0</v>
      </c>
      <c r="BX476" s="3">
        <v>0</v>
      </c>
      <c r="BY476" s="3">
        <v>0</v>
      </c>
      <c r="BZ476" s="3">
        <v>0</v>
      </c>
      <c r="CA476" s="3">
        <v>0</v>
      </c>
      <c r="CB476" s="3">
        <v>0</v>
      </c>
      <c r="CC476" s="3">
        <v>0</v>
      </c>
      <c r="CD476" s="3">
        <v>0</v>
      </c>
      <c r="CE476" s="3">
        <v>0</v>
      </c>
      <c r="CF476" s="3">
        <v>0</v>
      </c>
      <c r="CG476" s="3">
        <v>0</v>
      </c>
      <c r="CH476" s="3">
        <v>0</v>
      </c>
      <c r="CI476" s="3">
        <v>0</v>
      </c>
      <c r="CJ476" s="3">
        <v>0</v>
      </c>
      <c r="CK476" s="3">
        <v>0</v>
      </c>
      <c r="CL476" s="3">
        <v>0</v>
      </c>
      <c r="CM476" s="3">
        <v>0</v>
      </c>
      <c r="CN476" s="3">
        <v>0</v>
      </c>
      <c r="CO476" s="3">
        <v>0</v>
      </c>
      <c r="CP476" s="3">
        <v>0</v>
      </c>
      <c r="CQ476" s="3">
        <v>0</v>
      </c>
      <c r="CR476" s="3">
        <v>0</v>
      </c>
      <c r="CS476" s="3">
        <v>0</v>
      </c>
      <c r="CT476" s="3">
        <v>0</v>
      </c>
      <c r="CU476" s="3">
        <v>0</v>
      </c>
      <c r="CV476" s="3">
        <v>0</v>
      </c>
      <c r="CW476" s="3">
        <v>0</v>
      </c>
      <c r="CX476" s="3">
        <v>0</v>
      </c>
      <c r="CY476" s="3">
        <v>0</v>
      </c>
      <c r="CZ476" s="3">
        <v>0</v>
      </c>
      <c r="DA476" s="3"/>
      <c r="DB476" s="3">
        <v>0</v>
      </c>
      <c r="DC476" s="3">
        <v>0</v>
      </c>
      <c r="DD476" s="3">
        <v>0</v>
      </c>
      <c r="DE476" s="3">
        <v>0</v>
      </c>
      <c r="DF476" s="3">
        <v>0</v>
      </c>
      <c r="DG476" s="3">
        <v>0</v>
      </c>
      <c r="DH476" s="3">
        <v>0</v>
      </c>
      <c r="DI476" s="3">
        <v>0</v>
      </c>
      <c r="DJ476" s="3">
        <v>0</v>
      </c>
      <c r="DK476" s="3">
        <v>0</v>
      </c>
      <c r="DL476" s="3">
        <v>0</v>
      </c>
      <c r="DM476" s="3">
        <v>0</v>
      </c>
      <c r="DN476" s="3">
        <v>0</v>
      </c>
      <c r="DO476" s="3">
        <v>0</v>
      </c>
      <c r="DP476" s="3">
        <v>0</v>
      </c>
      <c r="DQ476" s="3">
        <v>0</v>
      </c>
      <c r="DR476" s="3">
        <v>0</v>
      </c>
      <c r="DS476" s="3">
        <v>0</v>
      </c>
      <c r="DT476" s="3">
        <v>0</v>
      </c>
      <c r="DU476" s="3">
        <v>0</v>
      </c>
      <c r="DV476" s="3">
        <v>0</v>
      </c>
      <c r="DW476" s="3">
        <v>0</v>
      </c>
      <c r="DX476" s="3">
        <v>0</v>
      </c>
      <c r="DY476" s="3">
        <v>0</v>
      </c>
      <c r="DZ476" s="3">
        <v>0</v>
      </c>
      <c r="EA476" s="3">
        <v>0</v>
      </c>
      <c r="EB476" s="3">
        <v>0</v>
      </c>
      <c r="EC476" s="3">
        <v>0</v>
      </c>
      <c r="ED476" s="3">
        <v>0</v>
      </c>
      <c r="EE476" s="3">
        <v>0</v>
      </c>
      <c r="EF476" s="3">
        <v>0</v>
      </c>
    </row>
    <row r="477" spans="1:136" ht="12.75" customHeight="1">
      <c r="A477" s="2" t="s">
        <v>1051</v>
      </c>
      <c r="B477" s="2" t="s">
        <v>983</v>
      </c>
      <c r="C477" s="2" t="s">
        <v>137</v>
      </c>
      <c r="D477" s="2" t="s">
        <v>896</v>
      </c>
      <c r="E477" s="3">
        <v>0</v>
      </c>
      <c r="F477" s="3">
        <v>172178</v>
      </c>
      <c r="G477" s="3">
        <v>159367</v>
      </c>
      <c r="H477" s="3">
        <v>166283</v>
      </c>
      <c r="I477" s="3">
        <v>162223</v>
      </c>
      <c r="J477" s="3">
        <v>137651</v>
      </c>
      <c r="K477" s="3">
        <v>113290</v>
      </c>
      <c r="L477" s="3">
        <v>126558</v>
      </c>
      <c r="M477" s="3">
        <v>116850.75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166670</v>
      </c>
      <c r="AH477" s="3">
        <v>155172</v>
      </c>
      <c r="AI477" s="3">
        <v>135133</v>
      </c>
      <c r="AJ477" s="3">
        <v>161945</v>
      </c>
      <c r="AK477" s="3">
        <v>138259</v>
      </c>
      <c r="AL477" s="3">
        <v>115224</v>
      </c>
      <c r="AM477" s="3">
        <v>106050</v>
      </c>
      <c r="AN477" s="3">
        <v>105217</v>
      </c>
      <c r="AO477" s="3">
        <v>97155</v>
      </c>
      <c r="AP477" s="3">
        <v>155728</v>
      </c>
      <c r="AQ477" s="3">
        <v>155114</v>
      </c>
      <c r="AR477" s="3">
        <v>152024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0</v>
      </c>
      <c r="BP477" s="3">
        <v>0</v>
      </c>
      <c r="BQ477" s="3">
        <v>0</v>
      </c>
      <c r="BR477" s="3">
        <v>0</v>
      </c>
      <c r="BS477" s="3">
        <v>0</v>
      </c>
      <c r="BT477" s="3">
        <v>0</v>
      </c>
      <c r="BU477" s="3">
        <v>0</v>
      </c>
      <c r="BV477" s="3">
        <v>0</v>
      </c>
      <c r="BW477" s="3">
        <v>0</v>
      </c>
      <c r="BX477" s="3">
        <v>0</v>
      </c>
      <c r="BY477" s="3">
        <v>0</v>
      </c>
      <c r="BZ477" s="3">
        <v>0</v>
      </c>
      <c r="CA477" s="3">
        <v>0</v>
      </c>
      <c r="CB477" s="3">
        <v>0</v>
      </c>
      <c r="CC477" s="3">
        <v>0</v>
      </c>
      <c r="CD477" s="3">
        <v>0</v>
      </c>
      <c r="CE477" s="3">
        <v>0</v>
      </c>
      <c r="CF477" s="3">
        <v>0</v>
      </c>
      <c r="CG477" s="3">
        <v>0</v>
      </c>
      <c r="CH477" s="3">
        <v>0</v>
      </c>
      <c r="CI477" s="3">
        <v>0</v>
      </c>
      <c r="CJ477" s="3">
        <v>0</v>
      </c>
      <c r="CK477" s="3">
        <v>0</v>
      </c>
      <c r="CL477" s="3">
        <v>0</v>
      </c>
      <c r="CM477" s="3">
        <v>0</v>
      </c>
      <c r="CN477" s="3">
        <v>0</v>
      </c>
      <c r="CO477" s="3">
        <v>0</v>
      </c>
      <c r="CP477" s="3">
        <v>0</v>
      </c>
      <c r="CQ477" s="3">
        <v>0</v>
      </c>
      <c r="CR477" s="3">
        <v>0</v>
      </c>
      <c r="CS477" s="3">
        <v>0</v>
      </c>
      <c r="CT477" s="3">
        <v>0</v>
      </c>
      <c r="CU477" s="3">
        <v>0</v>
      </c>
      <c r="CV477" s="3">
        <v>0</v>
      </c>
      <c r="CW477" s="3">
        <v>0</v>
      </c>
      <c r="CX477" s="3">
        <v>0</v>
      </c>
      <c r="CY477" s="3">
        <v>0</v>
      </c>
      <c r="CZ477" s="3">
        <v>0</v>
      </c>
      <c r="DA477" s="3"/>
      <c r="DB477" s="3">
        <v>0</v>
      </c>
      <c r="DC477" s="3">
        <v>0</v>
      </c>
      <c r="DD477" s="3">
        <v>0</v>
      </c>
      <c r="DE477" s="3">
        <v>0</v>
      </c>
      <c r="DF477" s="3">
        <v>0</v>
      </c>
      <c r="DG477" s="3">
        <v>0</v>
      </c>
      <c r="DH477" s="3">
        <v>0</v>
      </c>
      <c r="DI477" s="3">
        <v>0</v>
      </c>
      <c r="DJ477" s="3">
        <v>0</v>
      </c>
      <c r="DK477" s="3">
        <v>0</v>
      </c>
      <c r="DL477" s="3">
        <v>0</v>
      </c>
      <c r="DM477" s="3">
        <v>0</v>
      </c>
      <c r="DN477" s="3">
        <v>0</v>
      </c>
      <c r="DO477" s="3">
        <v>0</v>
      </c>
      <c r="DP477" s="3">
        <v>0</v>
      </c>
      <c r="DQ477" s="3">
        <v>0</v>
      </c>
      <c r="DR477" s="3">
        <v>0</v>
      </c>
      <c r="DS477" s="3">
        <v>0</v>
      </c>
      <c r="DT477" s="3">
        <v>0</v>
      </c>
      <c r="DU477" s="3">
        <v>0</v>
      </c>
      <c r="DV477" s="3">
        <v>0</v>
      </c>
      <c r="DW477" s="3">
        <v>0</v>
      </c>
      <c r="DX477" s="3">
        <v>0</v>
      </c>
      <c r="DY477" s="3">
        <v>0</v>
      </c>
      <c r="DZ477" s="3">
        <v>0</v>
      </c>
      <c r="EA477" s="3">
        <v>0</v>
      </c>
      <c r="EB477" s="3">
        <v>0</v>
      </c>
      <c r="EC477" s="3">
        <v>0</v>
      </c>
      <c r="ED477" s="3">
        <v>0</v>
      </c>
      <c r="EE477" s="3">
        <v>0</v>
      </c>
      <c r="EF477" s="3">
        <v>0</v>
      </c>
    </row>
    <row r="478" spans="1:136" ht="12.75" customHeight="1">
      <c r="A478" s="2" t="s">
        <v>1052</v>
      </c>
      <c r="B478" s="2" t="s">
        <v>985</v>
      </c>
      <c r="C478" s="2" t="s">
        <v>137</v>
      </c>
      <c r="D478" s="2" t="s">
        <v>896</v>
      </c>
      <c r="E478" s="3">
        <v>0</v>
      </c>
      <c r="F478" s="3">
        <v>1090</v>
      </c>
      <c r="G478" s="3">
        <v>830</v>
      </c>
      <c r="H478" s="3">
        <v>385</v>
      </c>
      <c r="I478" s="3">
        <v>150</v>
      </c>
      <c r="J478" s="3">
        <v>360</v>
      </c>
      <c r="K478" s="3">
        <v>150</v>
      </c>
      <c r="L478" s="3">
        <v>3079.5</v>
      </c>
      <c r="M478" s="3">
        <v>441.73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300</v>
      </c>
      <c r="AH478" s="3">
        <v>880</v>
      </c>
      <c r="AI478" s="3">
        <v>400</v>
      </c>
      <c r="AJ478" s="3">
        <v>525</v>
      </c>
      <c r="AK478" s="3">
        <v>575</v>
      </c>
      <c r="AL478" s="3">
        <v>1630</v>
      </c>
      <c r="AM478" s="3">
        <v>1025</v>
      </c>
      <c r="AN478" s="3">
        <v>675</v>
      </c>
      <c r="AO478" s="3">
        <v>1880</v>
      </c>
      <c r="AP478" s="3">
        <v>1010</v>
      </c>
      <c r="AQ478" s="3">
        <v>250</v>
      </c>
      <c r="AR478" s="3">
        <v>3150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  <c r="BW478" s="3">
        <v>0</v>
      </c>
      <c r="BX478" s="3">
        <v>0</v>
      </c>
      <c r="BY478" s="3">
        <v>0</v>
      </c>
      <c r="BZ478" s="3">
        <v>0</v>
      </c>
      <c r="CA478" s="3">
        <v>0</v>
      </c>
      <c r="CB478" s="3">
        <v>0</v>
      </c>
      <c r="CC478" s="3">
        <v>0</v>
      </c>
      <c r="CD478" s="3">
        <v>0</v>
      </c>
      <c r="CE478" s="3">
        <v>0</v>
      </c>
      <c r="CF478" s="3">
        <v>0</v>
      </c>
      <c r="CG478" s="3">
        <v>0</v>
      </c>
      <c r="CH478" s="3">
        <v>0</v>
      </c>
      <c r="CI478" s="3">
        <v>0</v>
      </c>
      <c r="CJ478" s="3">
        <v>0</v>
      </c>
      <c r="CK478" s="3">
        <v>0</v>
      </c>
      <c r="CL478" s="3">
        <v>0</v>
      </c>
      <c r="CM478" s="3">
        <v>0</v>
      </c>
      <c r="CN478" s="3">
        <v>0</v>
      </c>
      <c r="CO478" s="3">
        <v>0</v>
      </c>
      <c r="CP478" s="3">
        <v>0</v>
      </c>
      <c r="CQ478" s="3">
        <v>0</v>
      </c>
      <c r="CR478" s="3">
        <v>0</v>
      </c>
      <c r="CS478" s="3">
        <v>0</v>
      </c>
      <c r="CT478" s="3">
        <v>0</v>
      </c>
      <c r="CU478" s="3">
        <v>0</v>
      </c>
      <c r="CV478" s="3">
        <v>0</v>
      </c>
      <c r="CW478" s="3">
        <v>0</v>
      </c>
      <c r="CX478" s="3">
        <v>0</v>
      </c>
      <c r="CY478" s="3">
        <v>0</v>
      </c>
      <c r="CZ478" s="3">
        <v>0</v>
      </c>
      <c r="DA478" s="3"/>
      <c r="DB478" s="3">
        <v>0</v>
      </c>
      <c r="DC478" s="3">
        <v>0</v>
      </c>
      <c r="DD478" s="3">
        <v>0</v>
      </c>
      <c r="DE478" s="3">
        <v>0</v>
      </c>
      <c r="DF478" s="3">
        <v>0</v>
      </c>
      <c r="DG478" s="3">
        <v>0</v>
      </c>
      <c r="DH478" s="3">
        <v>0</v>
      </c>
      <c r="DI478" s="3">
        <v>0</v>
      </c>
      <c r="DJ478" s="3">
        <v>0</v>
      </c>
      <c r="DK478" s="3">
        <v>0</v>
      </c>
      <c r="DL478" s="3">
        <v>0</v>
      </c>
      <c r="DM478" s="3">
        <v>0</v>
      </c>
      <c r="DN478" s="3">
        <v>0</v>
      </c>
      <c r="DO478" s="3">
        <v>0</v>
      </c>
      <c r="DP478" s="3">
        <v>0</v>
      </c>
      <c r="DQ478" s="3">
        <v>0</v>
      </c>
      <c r="DR478" s="3">
        <v>0</v>
      </c>
      <c r="DS478" s="3">
        <v>0</v>
      </c>
      <c r="DT478" s="3">
        <v>0</v>
      </c>
      <c r="DU478" s="3">
        <v>0</v>
      </c>
      <c r="DV478" s="3">
        <v>0</v>
      </c>
      <c r="DW478" s="3">
        <v>0</v>
      </c>
      <c r="DX478" s="3">
        <v>0</v>
      </c>
      <c r="DY478" s="3">
        <v>0</v>
      </c>
      <c r="DZ478" s="3">
        <v>0</v>
      </c>
      <c r="EA478" s="3">
        <v>0</v>
      </c>
      <c r="EB478" s="3">
        <v>0</v>
      </c>
      <c r="EC478" s="3">
        <v>0</v>
      </c>
      <c r="ED478" s="3">
        <v>0</v>
      </c>
      <c r="EE478" s="3">
        <v>0</v>
      </c>
      <c r="EF478" s="3">
        <v>0</v>
      </c>
    </row>
    <row r="479" spans="1:136" ht="12.75" customHeight="1">
      <c r="A479" s="2" t="s">
        <v>1053</v>
      </c>
      <c r="B479" s="2" t="s">
        <v>987</v>
      </c>
      <c r="C479" s="2" t="s">
        <v>137</v>
      </c>
      <c r="D479" s="2" t="s">
        <v>896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  <c r="BW479" s="3">
        <v>0</v>
      </c>
      <c r="BX479" s="3">
        <v>0</v>
      </c>
      <c r="BY479" s="3">
        <v>0</v>
      </c>
      <c r="BZ479" s="3">
        <v>0</v>
      </c>
      <c r="CA479" s="3">
        <v>0</v>
      </c>
      <c r="CB479" s="3">
        <v>0</v>
      </c>
      <c r="CC479" s="3">
        <v>0</v>
      </c>
      <c r="CD479" s="3">
        <v>0</v>
      </c>
      <c r="CE479" s="3">
        <v>0</v>
      </c>
      <c r="CF479" s="3">
        <v>0</v>
      </c>
      <c r="CG479" s="3">
        <v>0</v>
      </c>
      <c r="CH479" s="3">
        <v>0</v>
      </c>
      <c r="CI479" s="3">
        <v>0</v>
      </c>
      <c r="CJ479" s="3">
        <v>0</v>
      </c>
      <c r="CK479" s="3">
        <v>0</v>
      </c>
      <c r="CL479" s="3">
        <v>0</v>
      </c>
      <c r="CM479" s="3">
        <v>0</v>
      </c>
      <c r="CN479" s="3">
        <v>0</v>
      </c>
      <c r="CO479" s="3">
        <v>0</v>
      </c>
      <c r="CP479" s="3">
        <v>0</v>
      </c>
      <c r="CQ479" s="3">
        <v>0</v>
      </c>
      <c r="CR479" s="3">
        <v>0</v>
      </c>
      <c r="CS479" s="3">
        <v>0</v>
      </c>
      <c r="CT479" s="3">
        <v>0</v>
      </c>
      <c r="CU479" s="3">
        <v>0</v>
      </c>
      <c r="CV479" s="3">
        <v>0</v>
      </c>
      <c r="CW479" s="3">
        <v>0</v>
      </c>
      <c r="CX479" s="3">
        <v>0</v>
      </c>
      <c r="CY479" s="3">
        <v>0</v>
      </c>
      <c r="CZ479" s="3">
        <v>0</v>
      </c>
      <c r="DA479" s="3"/>
      <c r="DB479" s="3">
        <v>0</v>
      </c>
      <c r="DC479" s="3">
        <v>0</v>
      </c>
      <c r="DD479" s="3">
        <v>0</v>
      </c>
      <c r="DE479" s="3">
        <v>0</v>
      </c>
      <c r="DF479" s="3">
        <v>0</v>
      </c>
      <c r="DG479" s="3">
        <v>0</v>
      </c>
      <c r="DH479" s="3">
        <v>0</v>
      </c>
      <c r="DI479" s="3">
        <v>0</v>
      </c>
      <c r="DJ479" s="3">
        <v>0</v>
      </c>
      <c r="DK479" s="3">
        <v>0</v>
      </c>
      <c r="DL479" s="3">
        <v>0</v>
      </c>
      <c r="DM479" s="3">
        <v>0</v>
      </c>
      <c r="DN479" s="3">
        <v>0</v>
      </c>
      <c r="DO479" s="3">
        <v>0</v>
      </c>
      <c r="DP479" s="3">
        <v>0</v>
      </c>
      <c r="DQ479" s="3">
        <v>0</v>
      </c>
      <c r="DR479" s="3">
        <v>0</v>
      </c>
      <c r="DS479" s="3">
        <v>0</v>
      </c>
      <c r="DT479" s="3">
        <v>0</v>
      </c>
      <c r="DU479" s="3">
        <v>0</v>
      </c>
      <c r="DV479" s="3">
        <v>0</v>
      </c>
      <c r="DW479" s="3">
        <v>0</v>
      </c>
      <c r="DX479" s="3">
        <v>0</v>
      </c>
      <c r="DY479" s="3">
        <v>0</v>
      </c>
      <c r="DZ479" s="3">
        <v>0</v>
      </c>
      <c r="EA479" s="3">
        <v>0</v>
      </c>
      <c r="EB479" s="3">
        <v>0</v>
      </c>
      <c r="EC479" s="3">
        <v>0</v>
      </c>
      <c r="ED479" s="3">
        <v>0</v>
      </c>
      <c r="EE479" s="3">
        <v>0</v>
      </c>
      <c r="EF479" s="3">
        <v>0</v>
      </c>
    </row>
    <row r="480" spans="1:136" ht="12.75" customHeight="1">
      <c r="A480" s="2" t="s">
        <v>1054</v>
      </c>
      <c r="B480" s="2" t="s">
        <v>989</v>
      </c>
      <c r="C480" s="2" t="s">
        <v>137</v>
      </c>
      <c r="D480" s="2" t="s">
        <v>896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3">
        <v>0</v>
      </c>
      <c r="DA480" s="3"/>
      <c r="DB480" s="3">
        <v>0</v>
      </c>
      <c r="DC480" s="3">
        <v>0</v>
      </c>
      <c r="DD480" s="3">
        <v>0</v>
      </c>
      <c r="DE480" s="3">
        <v>0</v>
      </c>
      <c r="DF480" s="3">
        <v>0</v>
      </c>
      <c r="DG480" s="3">
        <v>0</v>
      </c>
      <c r="DH480" s="3">
        <v>0</v>
      </c>
      <c r="DI480" s="3">
        <v>0</v>
      </c>
      <c r="DJ480" s="3">
        <v>0</v>
      </c>
      <c r="DK480" s="3">
        <v>0</v>
      </c>
      <c r="DL480" s="3">
        <v>0</v>
      </c>
      <c r="DM480" s="3">
        <v>0</v>
      </c>
      <c r="DN480" s="3">
        <v>0</v>
      </c>
      <c r="DO480" s="3">
        <v>0</v>
      </c>
      <c r="DP480" s="3">
        <v>0</v>
      </c>
      <c r="DQ480" s="3">
        <v>0</v>
      </c>
      <c r="DR480" s="3">
        <v>0</v>
      </c>
      <c r="DS480" s="3">
        <v>0</v>
      </c>
      <c r="DT480" s="3">
        <v>0</v>
      </c>
      <c r="DU480" s="3">
        <v>0</v>
      </c>
      <c r="DV480" s="3">
        <v>0</v>
      </c>
      <c r="DW480" s="3">
        <v>0</v>
      </c>
      <c r="DX480" s="3">
        <v>0</v>
      </c>
      <c r="DY480" s="3">
        <v>0</v>
      </c>
      <c r="DZ480" s="3">
        <v>0</v>
      </c>
      <c r="EA480" s="3">
        <v>0</v>
      </c>
      <c r="EB480" s="3">
        <v>0</v>
      </c>
      <c r="EC480" s="3">
        <v>0</v>
      </c>
      <c r="ED480" s="3">
        <v>0</v>
      </c>
      <c r="EE480" s="3">
        <v>0</v>
      </c>
      <c r="EF480" s="3">
        <v>0</v>
      </c>
    </row>
    <row r="481" spans="1:136" ht="12.75" customHeight="1">
      <c r="A481" s="2" t="s">
        <v>1055</v>
      </c>
      <c r="B481" s="2" t="s">
        <v>1009</v>
      </c>
      <c r="C481" s="2" t="s">
        <v>137</v>
      </c>
      <c r="D481" s="2" t="s">
        <v>896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3">
        <v>0</v>
      </c>
      <c r="DA481" s="3"/>
      <c r="DB481" s="3">
        <v>0</v>
      </c>
      <c r="DC481" s="3">
        <v>0</v>
      </c>
      <c r="DD481" s="3">
        <v>0</v>
      </c>
      <c r="DE481" s="3">
        <v>0</v>
      </c>
      <c r="DF481" s="3">
        <v>0</v>
      </c>
      <c r="DG481" s="3">
        <v>0</v>
      </c>
      <c r="DH481" s="3">
        <v>0</v>
      </c>
      <c r="DI481" s="3">
        <v>0</v>
      </c>
      <c r="DJ481" s="3">
        <v>0</v>
      </c>
      <c r="DK481" s="3">
        <v>0</v>
      </c>
      <c r="DL481" s="3">
        <v>0</v>
      </c>
      <c r="DM481" s="3">
        <v>0</v>
      </c>
      <c r="DN481" s="3">
        <v>0</v>
      </c>
      <c r="DO481" s="3">
        <v>0</v>
      </c>
      <c r="DP481" s="3">
        <v>0</v>
      </c>
      <c r="DQ481" s="3">
        <v>0</v>
      </c>
      <c r="DR481" s="3">
        <v>0</v>
      </c>
      <c r="DS481" s="3">
        <v>0</v>
      </c>
      <c r="DT481" s="3">
        <v>0</v>
      </c>
      <c r="DU481" s="3">
        <v>0</v>
      </c>
      <c r="DV481" s="3">
        <v>0</v>
      </c>
      <c r="DW481" s="3">
        <v>0</v>
      </c>
      <c r="DX481" s="3">
        <v>0</v>
      </c>
      <c r="DY481" s="3">
        <v>0</v>
      </c>
      <c r="DZ481" s="3">
        <v>0</v>
      </c>
      <c r="EA481" s="3">
        <v>0</v>
      </c>
      <c r="EB481" s="3">
        <v>0</v>
      </c>
      <c r="EC481" s="3">
        <v>0</v>
      </c>
      <c r="ED481" s="3">
        <v>0</v>
      </c>
      <c r="EE481" s="3">
        <v>0</v>
      </c>
      <c r="EF481" s="3">
        <v>0</v>
      </c>
    </row>
    <row r="482" spans="1:136" ht="12.75" customHeight="1">
      <c r="A482" s="2" t="s">
        <v>1056</v>
      </c>
      <c r="B482" s="2" t="s">
        <v>1011</v>
      </c>
      <c r="C482" s="2" t="s">
        <v>137</v>
      </c>
      <c r="D482" s="2" t="s">
        <v>896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162934.91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3">
        <v>0</v>
      </c>
      <c r="DA482" s="3"/>
      <c r="DB482" s="3">
        <v>0</v>
      </c>
      <c r="DC482" s="3">
        <v>0</v>
      </c>
      <c r="DD482" s="3">
        <v>0</v>
      </c>
      <c r="DE482" s="3">
        <v>0</v>
      </c>
      <c r="DF482" s="3">
        <v>0</v>
      </c>
      <c r="DG482" s="3">
        <v>0</v>
      </c>
      <c r="DH482" s="3">
        <v>0</v>
      </c>
      <c r="DI482" s="3">
        <v>0</v>
      </c>
      <c r="DJ482" s="3">
        <v>0</v>
      </c>
      <c r="DK482" s="3">
        <v>0</v>
      </c>
      <c r="DL482" s="3">
        <v>0</v>
      </c>
      <c r="DM482" s="3">
        <v>0</v>
      </c>
      <c r="DN482" s="3">
        <v>0</v>
      </c>
      <c r="DO482" s="3">
        <v>0</v>
      </c>
      <c r="DP482" s="3">
        <v>0</v>
      </c>
      <c r="DQ482" s="3">
        <v>0</v>
      </c>
      <c r="DR482" s="3">
        <v>0</v>
      </c>
      <c r="DS482" s="3">
        <v>0</v>
      </c>
      <c r="DT482" s="3">
        <v>0</v>
      </c>
      <c r="DU482" s="3">
        <v>0</v>
      </c>
      <c r="DV482" s="3">
        <v>0</v>
      </c>
      <c r="DW482" s="3">
        <v>0</v>
      </c>
      <c r="DX482" s="3">
        <v>0</v>
      </c>
      <c r="DY482" s="3">
        <v>0</v>
      </c>
      <c r="DZ482" s="3">
        <v>0</v>
      </c>
      <c r="EA482" s="3">
        <v>0</v>
      </c>
      <c r="EB482" s="3">
        <v>0</v>
      </c>
      <c r="EC482" s="3">
        <v>0</v>
      </c>
      <c r="ED482" s="3">
        <v>0</v>
      </c>
      <c r="EE482" s="3">
        <v>0</v>
      </c>
      <c r="EF482" s="3">
        <v>0</v>
      </c>
    </row>
    <row r="483" spans="1:136" ht="12.75" customHeight="1">
      <c r="A483" s="2" t="s">
        <v>1057</v>
      </c>
      <c r="B483" s="2" t="s">
        <v>1058</v>
      </c>
      <c r="C483" s="2" t="s">
        <v>468</v>
      </c>
      <c r="D483" s="2" t="s">
        <v>138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3">
        <v>0</v>
      </c>
      <c r="DA483" s="3"/>
      <c r="DB483" s="3">
        <v>0</v>
      </c>
      <c r="DC483" s="3">
        <v>0</v>
      </c>
      <c r="DD483" s="3">
        <v>0</v>
      </c>
      <c r="DE483" s="3">
        <v>0</v>
      </c>
      <c r="DF483" s="3">
        <v>0</v>
      </c>
      <c r="DG483" s="3">
        <v>0</v>
      </c>
      <c r="DH483" s="3">
        <v>0</v>
      </c>
      <c r="DI483" s="3">
        <v>0</v>
      </c>
      <c r="DJ483" s="3">
        <v>0</v>
      </c>
      <c r="DK483" s="3">
        <v>0</v>
      </c>
      <c r="DL483" s="3">
        <v>0</v>
      </c>
      <c r="DM483" s="3">
        <v>0</v>
      </c>
      <c r="DN483" s="3">
        <v>0</v>
      </c>
      <c r="DO483" s="3">
        <v>0</v>
      </c>
      <c r="DP483" s="3">
        <v>0</v>
      </c>
      <c r="DQ483" s="3">
        <v>0</v>
      </c>
      <c r="DR483" s="3">
        <v>0</v>
      </c>
      <c r="DS483" s="3">
        <v>0</v>
      </c>
      <c r="DT483" s="3">
        <v>0</v>
      </c>
      <c r="DU483" s="3">
        <v>0</v>
      </c>
      <c r="DV483" s="3">
        <v>0</v>
      </c>
      <c r="DW483" s="3">
        <v>0</v>
      </c>
      <c r="DX483" s="3">
        <v>0</v>
      </c>
      <c r="DY483" s="3">
        <v>0</v>
      </c>
      <c r="DZ483" s="3">
        <v>0</v>
      </c>
      <c r="EA483" s="3">
        <v>0</v>
      </c>
      <c r="EB483" s="3">
        <v>0</v>
      </c>
      <c r="EC483" s="3">
        <v>0</v>
      </c>
      <c r="ED483" s="3">
        <v>0</v>
      </c>
      <c r="EE483" s="3">
        <v>0</v>
      </c>
      <c r="EF483" s="3">
        <v>0</v>
      </c>
    </row>
    <row r="484" spans="1:136" ht="12.75" customHeight="1">
      <c r="A484" s="2" t="s">
        <v>1059</v>
      </c>
      <c r="B484" s="2" t="s">
        <v>1060</v>
      </c>
      <c r="C484" s="2" t="s">
        <v>468</v>
      </c>
      <c r="D484" s="2" t="s">
        <v>896</v>
      </c>
      <c r="E484" s="3">
        <v>0</v>
      </c>
      <c r="F484" s="3">
        <v>28189.73</v>
      </c>
      <c r="G484" s="3">
        <v>13221.5</v>
      </c>
      <c r="H484" s="3">
        <v>12905.6</v>
      </c>
      <c r="I484" s="3">
        <v>7971.95</v>
      </c>
      <c r="J484" s="3">
        <v>10894.4</v>
      </c>
      <c r="K484" s="3">
        <v>10585.96</v>
      </c>
      <c r="L484" s="3">
        <v>9755.1200000000008</v>
      </c>
      <c r="M484" s="3">
        <v>16388.8</v>
      </c>
      <c r="N484" s="3">
        <v>186.92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10467.200000000001</v>
      </c>
      <c r="AI484" s="3">
        <v>12660.69</v>
      </c>
      <c r="AJ484" s="3">
        <v>11512.15</v>
      </c>
      <c r="AK484" s="3">
        <v>2344.86</v>
      </c>
      <c r="AL484" s="3">
        <v>7906.53</v>
      </c>
      <c r="AM484" s="3">
        <v>7157.95</v>
      </c>
      <c r="AN484" s="3">
        <v>5056.03</v>
      </c>
      <c r="AO484" s="3">
        <v>4056.06</v>
      </c>
      <c r="AP484" s="3">
        <v>14845.77</v>
      </c>
      <c r="AQ484" s="3">
        <v>8507.4599999999991</v>
      </c>
      <c r="AR484" s="3">
        <v>12033.61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3">
        <v>0</v>
      </c>
      <c r="DA484" s="3"/>
      <c r="DB484" s="3">
        <v>0</v>
      </c>
      <c r="DC484" s="3">
        <v>0</v>
      </c>
      <c r="DD484" s="3">
        <v>0</v>
      </c>
      <c r="DE484" s="3">
        <v>0</v>
      </c>
      <c r="DF484" s="3">
        <v>0</v>
      </c>
      <c r="DG484" s="3">
        <v>0</v>
      </c>
      <c r="DH484" s="3">
        <v>0</v>
      </c>
      <c r="DI484" s="3">
        <v>0</v>
      </c>
      <c r="DJ484" s="3">
        <v>0</v>
      </c>
      <c r="DK484" s="3">
        <v>0</v>
      </c>
      <c r="DL484" s="3">
        <v>0</v>
      </c>
      <c r="DM484" s="3">
        <v>0</v>
      </c>
      <c r="DN484" s="3">
        <v>0</v>
      </c>
      <c r="DO484" s="3">
        <v>0</v>
      </c>
      <c r="DP484" s="3">
        <v>0</v>
      </c>
      <c r="DQ484" s="3">
        <v>0</v>
      </c>
      <c r="DR484" s="3">
        <v>0</v>
      </c>
      <c r="DS484" s="3">
        <v>0</v>
      </c>
      <c r="DT484" s="3">
        <v>0</v>
      </c>
      <c r="DU484" s="3">
        <v>0</v>
      </c>
      <c r="DV484" s="3">
        <v>0</v>
      </c>
      <c r="DW484" s="3">
        <v>0</v>
      </c>
      <c r="DX484" s="3">
        <v>0</v>
      </c>
      <c r="DY484" s="3">
        <v>0</v>
      </c>
      <c r="DZ484" s="3">
        <v>0</v>
      </c>
      <c r="EA484" s="3">
        <v>0</v>
      </c>
      <c r="EB484" s="3">
        <v>0</v>
      </c>
      <c r="EC484" s="3">
        <v>0</v>
      </c>
      <c r="ED484" s="3">
        <v>0</v>
      </c>
      <c r="EE484" s="3">
        <v>0</v>
      </c>
      <c r="EF484" s="3">
        <v>0</v>
      </c>
    </row>
    <row r="485" spans="1:136" ht="12.75" customHeight="1">
      <c r="A485" s="2" t="s">
        <v>1061</v>
      </c>
      <c r="B485" s="2" t="s">
        <v>918</v>
      </c>
      <c r="C485" s="2" t="s">
        <v>137</v>
      </c>
      <c r="D485" s="2" t="s">
        <v>138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3">
        <v>0</v>
      </c>
      <c r="DA485" s="3"/>
      <c r="DB485" s="3">
        <v>0</v>
      </c>
      <c r="DC485" s="3">
        <v>0</v>
      </c>
      <c r="DD485" s="3">
        <v>0</v>
      </c>
      <c r="DE485" s="3">
        <v>0</v>
      </c>
      <c r="DF485" s="3">
        <v>0</v>
      </c>
      <c r="DG485" s="3">
        <v>0</v>
      </c>
      <c r="DH485" s="3">
        <v>0</v>
      </c>
      <c r="DI485" s="3">
        <v>0</v>
      </c>
      <c r="DJ485" s="3">
        <v>0</v>
      </c>
      <c r="DK485" s="3">
        <v>0</v>
      </c>
      <c r="DL485" s="3">
        <v>0</v>
      </c>
      <c r="DM485" s="3">
        <v>0</v>
      </c>
      <c r="DN485" s="3">
        <v>0</v>
      </c>
      <c r="DO485" s="3">
        <v>0</v>
      </c>
      <c r="DP485" s="3">
        <v>0</v>
      </c>
      <c r="DQ485" s="3">
        <v>0</v>
      </c>
      <c r="DR485" s="3">
        <v>0</v>
      </c>
      <c r="DS485" s="3">
        <v>0</v>
      </c>
      <c r="DT485" s="3">
        <v>0</v>
      </c>
      <c r="DU485" s="3">
        <v>0</v>
      </c>
      <c r="DV485" s="3">
        <v>0</v>
      </c>
      <c r="DW485" s="3">
        <v>0</v>
      </c>
      <c r="DX485" s="3">
        <v>0</v>
      </c>
      <c r="DY485" s="3">
        <v>0</v>
      </c>
      <c r="DZ485" s="3">
        <v>0</v>
      </c>
      <c r="EA485" s="3">
        <v>0</v>
      </c>
      <c r="EB485" s="3">
        <v>0</v>
      </c>
      <c r="EC485" s="3">
        <v>0</v>
      </c>
      <c r="ED485" s="3">
        <v>0</v>
      </c>
      <c r="EE485" s="3">
        <v>0</v>
      </c>
      <c r="EF485" s="3">
        <v>0</v>
      </c>
    </row>
    <row r="486" spans="1:136" ht="12.75" customHeight="1">
      <c r="A486" s="2" t="s">
        <v>1062</v>
      </c>
      <c r="B486" s="2" t="s">
        <v>1063</v>
      </c>
      <c r="C486" s="2" t="s">
        <v>137</v>
      </c>
      <c r="D486" s="2" t="s">
        <v>896</v>
      </c>
      <c r="E486" s="3">
        <v>0</v>
      </c>
      <c r="F486" s="3">
        <v>0</v>
      </c>
      <c r="G486" s="3">
        <v>0</v>
      </c>
      <c r="H486" s="3">
        <v>186.92</v>
      </c>
      <c r="I486" s="3">
        <v>93.46</v>
      </c>
      <c r="J486" s="3">
        <v>46.73</v>
      </c>
      <c r="K486" s="3">
        <v>0</v>
      </c>
      <c r="L486" s="3">
        <v>46.73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168.22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46.73</v>
      </c>
      <c r="AQ486" s="3">
        <v>0</v>
      </c>
      <c r="AR486" s="3">
        <v>56.07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3">
        <v>0</v>
      </c>
      <c r="DA486" s="3"/>
      <c r="DB486" s="3">
        <v>0</v>
      </c>
      <c r="DC486" s="3">
        <v>0</v>
      </c>
      <c r="DD486" s="3">
        <v>0</v>
      </c>
      <c r="DE486" s="3">
        <v>0</v>
      </c>
      <c r="DF486" s="3">
        <v>0</v>
      </c>
      <c r="DG486" s="3">
        <v>0</v>
      </c>
      <c r="DH486" s="3">
        <v>0</v>
      </c>
      <c r="DI486" s="3">
        <v>0</v>
      </c>
      <c r="DJ486" s="3">
        <v>0</v>
      </c>
      <c r="DK486" s="3">
        <v>0</v>
      </c>
      <c r="DL486" s="3">
        <v>0</v>
      </c>
      <c r="DM486" s="3">
        <v>0</v>
      </c>
      <c r="DN486" s="3">
        <v>0</v>
      </c>
      <c r="DO486" s="3">
        <v>0</v>
      </c>
      <c r="DP486" s="3">
        <v>0</v>
      </c>
      <c r="DQ486" s="3">
        <v>0</v>
      </c>
      <c r="DR486" s="3">
        <v>0</v>
      </c>
      <c r="DS486" s="3">
        <v>0</v>
      </c>
      <c r="DT486" s="3">
        <v>0</v>
      </c>
      <c r="DU486" s="3">
        <v>0</v>
      </c>
      <c r="DV486" s="3">
        <v>0</v>
      </c>
      <c r="DW486" s="3">
        <v>0</v>
      </c>
      <c r="DX486" s="3">
        <v>0</v>
      </c>
      <c r="DY486" s="3">
        <v>0</v>
      </c>
      <c r="DZ486" s="3">
        <v>0</v>
      </c>
      <c r="EA486" s="3">
        <v>0</v>
      </c>
      <c r="EB486" s="3">
        <v>0</v>
      </c>
      <c r="EC486" s="3">
        <v>0</v>
      </c>
      <c r="ED486" s="3">
        <v>0</v>
      </c>
      <c r="EE486" s="3">
        <v>0</v>
      </c>
      <c r="EF486" s="3">
        <v>0</v>
      </c>
    </row>
    <row r="487" spans="1:136" ht="12.75" customHeight="1">
      <c r="A487" s="2" t="s">
        <v>1064</v>
      </c>
      <c r="B487" s="2" t="s">
        <v>1065</v>
      </c>
      <c r="C487" s="2" t="s">
        <v>137</v>
      </c>
      <c r="D487" s="2" t="s">
        <v>138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3">
        <v>0</v>
      </c>
      <c r="DA487" s="3"/>
      <c r="DB487" s="3">
        <v>0</v>
      </c>
      <c r="DC487" s="3">
        <v>0</v>
      </c>
      <c r="DD487" s="3">
        <v>0</v>
      </c>
      <c r="DE487" s="3">
        <v>0</v>
      </c>
      <c r="DF487" s="3">
        <v>0</v>
      </c>
      <c r="DG487" s="3">
        <v>0</v>
      </c>
      <c r="DH487" s="3">
        <v>0</v>
      </c>
      <c r="DI487" s="3">
        <v>0</v>
      </c>
      <c r="DJ487" s="3">
        <v>0</v>
      </c>
      <c r="DK487" s="3">
        <v>0</v>
      </c>
      <c r="DL487" s="3">
        <v>0</v>
      </c>
      <c r="DM487" s="3">
        <v>0</v>
      </c>
      <c r="DN487" s="3">
        <v>0</v>
      </c>
      <c r="DO487" s="3">
        <v>0</v>
      </c>
      <c r="DP487" s="3">
        <v>0</v>
      </c>
      <c r="DQ487" s="3">
        <v>0</v>
      </c>
      <c r="DR487" s="3">
        <v>0</v>
      </c>
      <c r="DS487" s="3">
        <v>0</v>
      </c>
      <c r="DT487" s="3">
        <v>0</v>
      </c>
      <c r="DU487" s="3">
        <v>0</v>
      </c>
      <c r="DV487" s="3">
        <v>0</v>
      </c>
      <c r="DW487" s="3">
        <v>0</v>
      </c>
      <c r="DX487" s="3">
        <v>0</v>
      </c>
      <c r="DY487" s="3">
        <v>0</v>
      </c>
      <c r="DZ487" s="3">
        <v>0</v>
      </c>
      <c r="EA487" s="3">
        <v>0</v>
      </c>
      <c r="EB487" s="3">
        <v>0</v>
      </c>
      <c r="EC487" s="3">
        <v>0</v>
      </c>
      <c r="ED487" s="3">
        <v>0</v>
      </c>
      <c r="EE487" s="3">
        <v>0</v>
      </c>
      <c r="EF487" s="3">
        <v>0</v>
      </c>
    </row>
    <row r="488" spans="1:136" ht="12.75" customHeight="1">
      <c r="A488" s="2" t="s">
        <v>1066</v>
      </c>
      <c r="B488" s="2" t="s">
        <v>1067</v>
      </c>
      <c r="C488" s="2" t="s">
        <v>137</v>
      </c>
      <c r="D488" s="2" t="s">
        <v>896</v>
      </c>
      <c r="E488" s="3">
        <v>0</v>
      </c>
      <c r="F488" s="3">
        <v>9760.11</v>
      </c>
      <c r="G488" s="3">
        <v>4759.1099999999997</v>
      </c>
      <c r="H488" s="3">
        <v>4143.25</v>
      </c>
      <c r="I488" s="3">
        <v>2773.8</v>
      </c>
      <c r="J488" s="3">
        <v>3785.26</v>
      </c>
      <c r="K488" s="3">
        <v>3133.22</v>
      </c>
      <c r="L488" s="3">
        <v>3463.45</v>
      </c>
      <c r="M488" s="3">
        <v>6435.34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1701.51</v>
      </c>
      <c r="AI488" s="3">
        <v>3269.13</v>
      </c>
      <c r="AJ488" s="3">
        <v>4519.88</v>
      </c>
      <c r="AK488" s="3">
        <v>890.94</v>
      </c>
      <c r="AL488" s="3">
        <v>3009.19</v>
      </c>
      <c r="AM488" s="3">
        <v>2523.5300000000002</v>
      </c>
      <c r="AN488" s="3">
        <v>2045.6</v>
      </c>
      <c r="AO488" s="3">
        <v>1561.19</v>
      </c>
      <c r="AP488" s="3">
        <v>5185.87</v>
      </c>
      <c r="AQ488" s="3">
        <v>3359.57</v>
      </c>
      <c r="AR488" s="3">
        <v>4352.22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3">
        <v>0</v>
      </c>
      <c r="DA488" s="3"/>
      <c r="DB488" s="3">
        <v>0</v>
      </c>
      <c r="DC488" s="3">
        <v>0</v>
      </c>
      <c r="DD488" s="3">
        <v>0</v>
      </c>
      <c r="DE488" s="3">
        <v>0</v>
      </c>
      <c r="DF488" s="3">
        <v>0</v>
      </c>
      <c r="DG488" s="3">
        <v>0</v>
      </c>
      <c r="DH488" s="3">
        <v>0</v>
      </c>
      <c r="DI488" s="3">
        <v>0</v>
      </c>
      <c r="DJ488" s="3">
        <v>0</v>
      </c>
      <c r="DK488" s="3">
        <v>0</v>
      </c>
      <c r="DL488" s="3">
        <v>0</v>
      </c>
      <c r="DM488" s="3">
        <v>0</v>
      </c>
      <c r="DN488" s="3">
        <v>0</v>
      </c>
      <c r="DO488" s="3">
        <v>0</v>
      </c>
      <c r="DP488" s="3">
        <v>0</v>
      </c>
      <c r="DQ488" s="3">
        <v>0</v>
      </c>
      <c r="DR488" s="3">
        <v>0</v>
      </c>
      <c r="DS488" s="3">
        <v>0</v>
      </c>
      <c r="DT488" s="3">
        <v>0</v>
      </c>
      <c r="DU488" s="3">
        <v>0</v>
      </c>
      <c r="DV488" s="3">
        <v>0</v>
      </c>
      <c r="DW488" s="3">
        <v>0</v>
      </c>
      <c r="DX488" s="3">
        <v>0</v>
      </c>
      <c r="DY488" s="3">
        <v>0</v>
      </c>
      <c r="DZ488" s="3">
        <v>0</v>
      </c>
      <c r="EA488" s="3">
        <v>0</v>
      </c>
      <c r="EB488" s="3">
        <v>0</v>
      </c>
      <c r="EC488" s="3">
        <v>0</v>
      </c>
      <c r="ED488" s="3">
        <v>0</v>
      </c>
      <c r="EE488" s="3">
        <v>0</v>
      </c>
      <c r="EF488" s="3">
        <v>0</v>
      </c>
    </row>
    <row r="489" spans="1:136" ht="12.75" customHeight="1">
      <c r="A489" s="2" t="s">
        <v>1068</v>
      </c>
      <c r="B489" s="2" t="s">
        <v>423</v>
      </c>
      <c r="C489" s="2" t="s">
        <v>137</v>
      </c>
      <c r="D489" s="2" t="s">
        <v>138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3">
        <v>0</v>
      </c>
      <c r="DA489" s="3"/>
      <c r="DB489" s="3">
        <v>0</v>
      </c>
      <c r="DC489" s="3">
        <v>0</v>
      </c>
      <c r="DD489" s="3">
        <v>0</v>
      </c>
      <c r="DE489" s="3">
        <v>0</v>
      </c>
      <c r="DF489" s="3">
        <v>0</v>
      </c>
      <c r="DG489" s="3">
        <v>0</v>
      </c>
      <c r="DH489" s="3">
        <v>0</v>
      </c>
      <c r="DI489" s="3">
        <v>0</v>
      </c>
      <c r="DJ489" s="3">
        <v>0</v>
      </c>
      <c r="DK489" s="3">
        <v>0</v>
      </c>
      <c r="DL489" s="3">
        <v>0</v>
      </c>
      <c r="DM489" s="3">
        <v>0</v>
      </c>
      <c r="DN489" s="3">
        <v>0</v>
      </c>
      <c r="DO489" s="3">
        <v>0</v>
      </c>
      <c r="DP489" s="3">
        <v>0</v>
      </c>
      <c r="DQ489" s="3">
        <v>0</v>
      </c>
      <c r="DR489" s="3">
        <v>0</v>
      </c>
      <c r="DS489" s="3">
        <v>0</v>
      </c>
      <c r="DT489" s="3">
        <v>0</v>
      </c>
      <c r="DU489" s="3">
        <v>0</v>
      </c>
      <c r="DV489" s="3">
        <v>0</v>
      </c>
      <c r="DW489" s="3">
        <v>0</v>
      </c>
      <c r="DX489" s="3">
        <v>0</v>
      </c>
      <c r="DY489" s="3">
        <v>0</v>
      </c>
      <c r="DZ489" s="3">
        <v>0</v>
      </c>
      <c r="EA489" s="3">
        <v>0</v>
      </c>
      <c r="EB489" s="3">
        <v>0</v>
      </c>
      <c r="EC489" s="3">
        <v>0</v>
      </c>
      <c r="ED489" s="3">
        <v>0</v>
      </c>
      <c r="EE489" s="3">
        <v>0</v>
      </c>
      <c r="EF489" s="3">
        <v>0</v>
      </c>
    </row>
    <row r="490" spans="1:136" ht="12.75" customHeight="1">
      <c r="A490" s="2" t="s">
        <v>1069</v>
      </c>
      <c r="B490" s="2" t="s">
        <v>953</v>
      </c>
      <c r="C490" s="2" t="s">
        <v>137</v>
      </c>
      <c r="D490" s="2" t="s">
        <v>896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3">
        <v>0</v>
      </c>
      <c r="DA490" s="3"/>
      <c r="DB490" s="3">
        <v>0</v>
      </c>
      <c r="DC490" s="3">
        <v>0</v>
      </c>
      <c r="DD490" s="3">
        <v>0</v>
      </c>
      <c r="DE490" s="3">
        <v>0</v>
      </c>
      <c r="DF490" s="3">
        <v>0</v>
      </c>
      <c r="DG490" s="3">
        <v>0</v>
      </c>
      <c r="DH490" s="3">
        <v>0</v>
      </c>
      <c r="DI490" s="3">
        <v>0</v>
      </c>
      <c r="DJ490" s="3">
        <v>0</v>
      </c>
      <c r="DK490" s="3">
        <v>0</v>
      </c>
      <c r="DL490" s="3">
        <v>0</v>
      </c>
      <c r="DM490" s="3">
        <v>0</v>
      </c>
      <c r="DN490" s="3">
        <v>0</v>
      </c>
      <c r="DO490" s="3">
        <v>0</v>
      </c>
      <c r="DP490" s="3">
        <v>0</v>
      </c>
      <c r="DQ490" s="3">
        <v>0</v>
      </c>
      <c r="DR490" s="3">
        <v>0</v>
      </c>
      <c r="DS490" s="3">
        <v>0</v>
      </c>
      <c r="DT490" s="3">
        <v>0</v>
      </c>
      <c r="DU490" s="3">
        <v>0</v>
      </c>
      <c r="DV490" s="3">
        <v>0</v>
      </c>
      <c r="DW490" s="3">
        <v>0</v>
      </c>
      <c r="DX490" s="3">
        <v>0</v>
      </c>
      <c r="DY490" s="3">
        <v>0</v>
      </c>
      <c r="DZ490" s="3">
        <v>0</v>
      </c>
      <c r="EA490" s="3">
        <v>0</v>
      </c>
      <c r="EB490" s="3">
        <v>0</v>
      </c>
      <c r="EC490" s="3">
        <v>0</v>
      </c>
      <c r="ED490" s="3">
        <v>0</v>
      </c>
      <c r="EE490" s="3">
        <v>0</v>
      </c>
      <c r="EF490" s="3">
        <v>0</v>
      </c>
    </row>
    <row r="491" spans="1:136" ht="12.75" customHeight="1">
      <c r="A491" s="2" t="s">
        <v>1070</v>
      </c>
      <c r="B491" s="2" t="s">
        <v>955</v>
      </c>
      <c r="C491" s="2" t="s">
        <v>137</v>
      </c>
      <c r="D491" s="2" t="s">
        <v>896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3">
        <v>0</v>
      </c>
      <c r="DA491" s="3"/>
      <c r="DB491" s="3">
        <v>0</v>
      </c>
      <c r="DC491" s="3">
        <v>0</v>
      </c>
      <c r="DD491" s="3">
        <v>0</v>
      </c>
      <c r="DE491" s="3">
        <v>0</v>
      </c>
      <c r="DF491" s="3">
        <v>0</v>
      </c>
      <c r="DG491" s="3">
        <v>0</v>
      </c>
      <c r="DH491" s="3">
        <v>0</v>
      </c>
      <c r="DI491" s="3">
        <v>0</v>
      </c>
      <c r="DJ491" s="3">
        <v>0</v>
      </c>
      <c r="DK491" s="3">
        <v>0</v>
      </c>
      <c r="DL491" s="3">
        <v>0</v>
      </c>
      <c r="DM491" s="3">
        <v>0</v>
      </c>
      <c r="DN491" s="3">
        <v>0</v>
      </c>
      <c r="DO491" s="3">
        <v>0</v>
      </c>
      <c r="DP491" s="3">
        <v>0</v>
      </c>
      <c r="DQ491" s="3">
        <v>0</v>
      </c>
      <c r="DR491" s="3">
        <v>0</v>
      </c>
      <c r="DS491" s="3">
        <v>0</v>
      </c>
      <c r="DT491" s="3">
        <v>0</v>
      </c>
      <c r="DU491" s="3">
        <v>0</v>
      </c>
      <c r="DV491" s="3">
        <v>0</v>
      </c>
      <c r="DW491" s="3">
        <v>0</v>
      </c>
      <c r="DX491" s="3">
        <v>0</v>
      </c>
      <c r="DY491" s="3">
        <v>0</v>
      </c>
      <c r="DZ491" s="3">
        <v>0</v>
      </c>
      <c r="EA491" s="3">
        <v>0</v>
      </c>
      <c r="EB491" s="3">
        <v>0</v>
      </c>
      <c r="EC491" s="3">
        <v>0</v>
      </c>
      <c r="ED491" s="3">
        <v>0</v>
      </c>
      <c r="EE491" s="3">
        <v>0</v>
      </c>
      <c r="EF491" s="3">
        <v>0</v>
      </c>
    </row>
    <row r="492" spans="1:136" ht="12.75" customHeight="1">
      <c r="A492" s="2" t="s">
        <v>1071</v>
      </c>
      <c r="B492" s="2" t="s">
        <v>961</v>
      </c>
      <c r="C492" s="2" t="s">
        <v>137</v>
      </c>
      <c r="D492" s="2" t="s">
        <v>138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3">
        <v>0</v>
      </c>
      <c r="DA492" s="3"/>
      <c r="DB492" s="3">
        <v>0</v>
      </c>
      <c r="DC492" s="3">
        <v>0</v>
      </c>
      <c r="DD492" s="3">
        <v>0</v>
      </c>
      <c r="DE492" s="3">
        <v>0</v>
      </c>
      <c r="DF492" s="3">
        <v>0</v>
      </c>
      <c r="DG492" s="3">
        <v>0</v>
      </c>
      <c r="DH492" s="3">
        <v>0</v>
      </c>
      <c r="DI492" s="3">
        <v>0</v>
      </c>
      <c r="DJ492" s="3">
        <v>0</v>
      </c>
      <c r="DK492" s="3">
        <v>0</v>
      </c>
      <c r="DL492" s="3">
        <v>0</v>
      </c>
      <c r="DM492" s="3">
        <v>0</v>
      </c>
      <c r="DN492" s="3">
        <v>0</v>
      </c>
      <c r="DO492" s="3">
        <v>0</v>
      </c>
      <c r="DP492" s="3">
        <v>0</v>
      </c>
      <c r="DQ492" s="3">
        <v>0</v>
      </c>
      <c r="DR492" s="3">
        <v>0</v>
      </c>
      <c r="DS492" s="3">
        <v>0</v>
      </c>
      <c r="DT492" s="3">
        <v>0</v>
      </c>
      <c r="DU492" s="3">
        <v>0</v>
      </c>
      <c r="DV492" s="3">
        <v>0</v>
      </c>
      <c r="DW492" s="3">
        <v>0</v>
      </c>
      <c r="DX492" s="3">
        <v>0</v>
      </c>
      <c r="DY492" s="3">
        <v>0</v>
      </c>
      <c r="DZ492" s="3">
        <v>0</v>
      </c>
      <c r="EA492" s="3">
        <v>0</v>
      </c>
      <c r="EB492" s="3">
        <v>0</v>
      </c>
      <c r="EC492" s="3">
        <v>0</v>
      </c>
      <c r="ED492" s="3">
        <v>0</v>
      </c>
      <c r="EE492" s="3">
        <v>0</v>
      </c>
      <c r="EF492" s="3">
        <v>0</v>
      </c>
    </row>
    <row r="493" spans="1:136" ht="12.75" customHeight="1">
      <c r="A493" s="2" t="s">
        <v>1072</v>
      </c>
      <c r="B493" s="2" t="s">
        <v>963</v>
      </c>
      <c r="C493" s="2" t="s">
        <v>137</v>
      </c>
      <c r="D493" s="2" t="s">
        <v>896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3">
        <v>0</v>
      </c>
      <c r="DA493" s="3"/>
      <c r="DB493" s="3">
        <v>0</v>
      </c>
      <c r="DC493" s="3">
        <v>0</v>
      </c>
      <c r="DD493" s="3">
        <v>0</v>
      </c>
      <c r="DE493" s="3">
        <v>0</v>
      </c>
      <c r="DF493" s="3">
        <v>0</v>
      </c>
      <c r="DG493" s="3">
        <v>0</v>
      </c>
      <c r="DH493" s="3">
        <v>0</v>
      </c>
      <c r="DI493" s="3">
        <v>0</v>
      </c>
      <c r="DJ493" s="3">
        <v>0</v>
      </c>
      <c r="DK493" s="3">
        <v>0</v>
      </c>
      <c r="DL493" s="3">
        <v>0</v>
      </c>
      <c r="DM493" s="3">
        <v>0</v>
      </c>
      <c r="DN493" s="3">
        <v>0</v>
      </c>
      <c r="DO493" s="3">
        <v>0</v>
      </c>
      <c r="DP493" s="3">
        <v>0</v>
      </c>
      <c r="DQ493" s="3">
        <v>0</v>
      </c>
      <c r="DR493" s="3">
        <v>0</v>
      </c>
      <c r="DS493" s="3">
        <v>0</v>
      </c>
      <c r="DT493" s="3">
        <v>0</v>
      </c>
      <c r="DU493" s="3">
        <v>0</v>
      </c>
      <c r="DV493" s="3">
        <v>0</v>
      </c>
      <c r="DW493" s="3">
        <v>0</v>
      </c>
      <c r="DX493" s="3">
        <v>0</v>
      </c>
      <c r="DY493" s="3">
        <v>0</v>
      </c>
      <c r="DZ493" s="3">
        <v>0</v>
      </c>
      <c r="EA493" s="3">
        <v>0</v>
      </c>
      <c r="EB493" s="3">
        <v>0</v>
      </c>
      <c r="EC493" s="3">
        <v>0</v>
      </c>
      <c r="ED493" s="3">
        <v>0</v>
      </c>
      <c r="EE493" s="3">
        <v>0</v>
      </c>
      <c r="EF493" s="3">
        <v>0</v>
      </c>
    </row>
    <row r="494" spans="1:136" ht="12.75" customHeight="1">
      <c r="A494" s="2" t="s">
        <v>1073</v>
      </c>
      <c r="B494" s="2" t="s">
        <v>967</v>
      </c>
      <c r="C494" s="2" t="s">
        <v>137</v>
      </c>
      <c r="D494" s="2" t="s">
        <v>896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3">
        <v>0</v>
      </c>
      <c r="DA494" s="3"/>
      <c r="DB494" s="3">
        <v>0</v>
      </c>
      <c r="DC494" s="3">
        <v>0</v>
      </c>
      <c r="DD494" s="3">
        <v>0</v>
      </c>
      <c r="DE494" s="3">
        <v>0</v>
      </c>
      <c r="DF494" s="3">
        <v>0</v>
      </c>
      <c r="DG494" s="3">
        <v>0</v>
      </c>
      <c r="DH494" s="3">
        <v>0</v>
      </c>
      <c r="DI494" s="3">
        <v>0</v>
      </c>
      <c r="DJ494" s="3">
        <v>0</v>
      </c>
      <c r="DK494" s="3">
        <v>0</v>
      </c>
      <c r="DL494" s="3">
        <v>0</v>
      </c>
      <c r="DM494" s="3">
        <v>0</v>
      </c>
      <c r="DN494" s="3">
        <v>0</v>
      </c>
      <c r="DO494" s="3">
        <v>0</v>
      </c>
      <c r="DP494" s="3">
        <v>0</v>
      </c>
      <c r="DQ494" s="3">
        <v>0</v>
      </c>
      <c r="DR494" s="3">
        <v>0</v>
      </c>
      <c r="DS494" s="3">
        <v>0</v>
      </c>
      <c r="DT494" s="3">
        <v>0</v>
      </c>
      <c r="DU494" s="3">
        <v>0</v>
      </c>
      <c r="DV494" s="3">
        <v>0</v>
      </c>
      <c r="DW494" s="3">
        <v>0</v>
      </c>
      <c r="DX494" s="3">
        <v>0</v>
      </c>
      <c r="DY494" s="3">
        <v>0</v>
      </c>
      <c r="DZ494" s="3">
        <v>0</v>
      </c>
      <c r="EA494" s="3">
        <v>0</v>
      </c>
      <c r="EB494" s="3">
        <v>0</v>
      </c>
      <c r="EC494" s="3">
        <v>0</v>
      </c>
      <c r="ED494" s="3">
        <v>0</v>
      </c>
      <c r="EE494" s="3">
        <v>0</v>
      </c>
      <c r="EF494" s="3">
        <v>0</v>
      </c>
    </row>
    <row r="495" spans="1:136" ht="12.75" customHeight="1">
      <c r="A495" s="2" t="s">
        <v>1074</v>
      </c>
      <c r="B495" s="2" t="s">
        <v>971</v>
      </c>
      <c r="C495" s="2" t="s">
        <v>137</v>
      </c>
      <c r="D495" s="2" t="s">
        <v>896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3">
        <v>0</v>
      </c>
      <c r="DA495" s="3"/>
      <c r="DB495" s="3">
        <v>0</v>
      </c>
      <c r="DC495" s="3">
        <v>0</v>
      </c>
      <c r="DD495" s="3">
        <v>0</v>
      </c>
      <c r="DE495" s="3">
        <v>0</v>
      </c>
      <c r="DF495" s="3">
        <v>0</v>
      </c>
      <c r="DG495" s="3">
        <v>0</v>
      </c>
      <c r="DH495" s="3">
        <v>0</v>
      </c>
      <c r="DI495" s="3">
        <v>0</v>
      </c>
      <c r="DJ495" s="3">
        <v>0</v>
      </c>
      <c r="DK495" s="3">
        <v>0</v>
      </c>
      <c r="DL495" s="3">
        <v>0</v>
      </c>
      <c r="DM495" s="3">
        <v>0</v>
      </c>
      <c r="DN495" s="3">
        <v>0</v>
      </c>
      <c r="DO495" s="3">
        <v>0</v>
      </c>
      <c r="DP495" s="3">
        <v>0</v>
      </c>
      <c r="DQ495" s="3">
        <v>0</v>
      </c>
      <c r="DR495" s="3">
        <v>0</v>
      </c>
      <c r="DS495" s="3">
        <v>0</v>
      </c>
      <c r="DT495" s="3">
        <v>0</v>
      </c>
      <c r="DU495" s="3">
        <v>0</v>
      </c>
      <c r="DV495" s="3">
        <v>0</v>
      </c>
      <c r="DW495" s="3">
        <v>0</v>
      </c>
      <c r="DX495" s="3">
        <v>0</v>
      </c>
      <c r="DY495" s="3">
        <v>0</v>
      </c>
      <c r="DZ495" s="3">
        <v>0</v>
      </c>
      <c r="EA495" s="3">
        <v>0</v>
      </c>
      <c r="EB495" s="3">
        <v>0</v>
      </c>
      <c r="EC495" s="3">
        <v>0</v>
      </c>
      <c r="ED495" s="3">
        <v>0</v>
      </c>
      <c r="EE495" s="3">
        <v>0</v>
      </c>
      <c r="EF495" s="3">
        <v>0</v>
      </c>
    </row>
    <row r="496" spans="1:136" ht="12.75" customHeight="1">
      <c r="A496" s="2" t="s">
        <v>1075</v>
      </c>
      <c r="B496" s="2" t="s">
        <v>973</v>
      </c>
      <c r="C496" s="2" t="s">
        <v>137</v>
      </c>
      <c r="D496" s="2" t="s">
        <v>896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3">
        <v>0</v>
      </c>
      <c r="DA496" s="3"/>
      <c r="DB496" s="3">
        <v>0</v>
      </c>
      <c r="DC496" s="3">
        <v>0</v>
      </c>
      <c r="DD496" s="3">
        <v>0</v>
      </c>
      <c r="DE496" s="3">
        <v>0</v>
      </c>
      <c r="DF496" s="3">
        <v>0</v>
      </c>
      <c r="DG496" s="3">
        <v>0</v>
      </c>
      <c r="DH496" s="3">
        <v>0</v>
      </c>
      <c r="DI496" s="3">
        <v>0</v>
      </c>
      <c r="DJ496" s="3">
        <v>0</v>
      </c>
      <c r="DK496" s="3">
        <v>0</v>
      </c>
      <c r="DL496" s="3">
        <v>0</v>
      </c>
      <c r="DM496" s="3">
        <v>0</v>
      </c>
      <c r="DN496" s="3">
        <v>0</v>
      </c>
      <c r="DO496" s="3">
        <v>0</v>
      </c>
      <c r="DP496" s="3">
        <v>0</v>
      </c>
      <c r="DQ496" s="3">
        <v>0</v>
      </c>
      <c r="DR496" s="3">
        <v>0</v>
      </c>
      <c r="DS496" s="3">
        <v>0</v>
      </c>
      <c r="DT496" s="3">
        <v>0</v>
      </c>
      <c r="DU496" s="3">
        <v>0</v>
      </c>
      <c r="DV496" s="3">
        <v>0</v>
      </c>
      <c r="DW496" s="3">
        <v>0</v>
      </c>
      <c r="DX496" s="3">
        <v>0</v>
      </c>
      <c r="DY496" s="3">
        <v>0</v>
      </c>
      <c r="DZ496" s="3">
        <v>0</v>
      </c>
      <c r="EA496" s="3">
        <v>0</v>
      </c>
      <c r="EB496" s="3">
        <v>0</v>
      </c>
      <c r="EC496" s="3">
        <v>0</v>
      </c>
      <c r="ED496" s="3">
        <v>0</v>
      </c>
      <c r="EE496" s="3">
        <v>0</v>
      </c>
      <c r="EF496" s="3">
        <v>0</v>
      </c>
    </row>
    <row r="497" spans="1:136" ht="12.75" customHeight="1">
      <c r="A497" s="2" t="s">
        <v>1076</v>
      </c>
      <c r="B497" s="2" t="s">
        <v>1077</v>
      </c>
      <c r="C497" s="2" t="s">
        <v>137</v>
      </c>
      <c r="D497" s="2" t="s">
        <v>896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3">
        <v>0</v>
      </c>
      <c r="DA497" s="3"/>
      <c r="DB497" s="3">
        <v>0</v>
      </c>
      <c r="DC497" s="3">
        <v>0</v>
      </c>
      <c r="DD497" s="3">
        <v>0</v>
      </c>
      <c r="DE497" s="3">
        <v>0</v>
      </c>
      <c r="DF497" s="3">
        <v>0</v>
      </c>
      <c r="DG497" s="3">
        <v>0</v>
      </c>
      <c r="DH497" s="3">
        <v>0</v>
      </c>
      <c r="DI497" s="3">
        <v>0</v>
      </c>
      <c r="DJ497" s="3">
        <v>0</v>
      </c>
      <c r="DK497" s="3">
        <v>0</v>
      </c>
      <c r="DL497" s="3">
        <v>0</v>
      </c>
      <c r="DM497" s="3">
        <v>0</v>
      </c>
      <c r="DN497" s="3">
        <v>0</v>
      </c>
      <c r="DO497" s="3">
        <v>0</v>
      </c>
      <c r="DP497" s="3">
        <v>0</v>
      </c>
      <c r="DQ497" s="3">
        <v>0</v>
      </c>
      <c r="DR497" s="3">
        <v>0</v>
      </c>
      <c r="DS497" s="3">
        <v>0</v>
      </c>
      <c r="DT497" s="3">
        <v>0</v>
      </c>
      <c r="DU497" s="3">
        <v>0</v>
      </c>
      <c r="DV497" s="3">
        <v>0</v>
      </c>
      <c r="DW497" s="3">
        <v>0</v>
      </c>
      <c r="DX497" s="3">
        <v>0</v>
      </c>
      <c r="DY497" s="3">
        <v>0</v>
      </c>
      <c r="DZ497" s="3">
        <v>0</v>
      </c>
      <c r="EA497" s="3">
        <v>0</v>
      </c>
      <c r="EB497" s="3">
        <v>0</v>
      </c>
      <c r="EC497" s="3">
        <v>0</v>
      </c>
      <c r="ED497" s="3">
        <v>0</v>
      </c>
      <c r="EE497" s="3">
        <v>0</v>
      </c>
      <c r="EF497" s="3">
        <v>0</v>
      </c>
    </row>
    <row r="498" spans="1:136" ht="12.75" customHeight="1">
      <c r="A498" s="2" t="s">
        <v>1078</v>
      </c>
      <c r="B498" s="2" t="s">
        <v>989</v>
      </c>
      <c r="C498" s="2" t="s">
        <v>137</v>
      </c>
      <c r="D498" s="2" t="s">
        <v>896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3">
        <v>0</v>
      </c>
      <c r="DA498" s="3"/>
      <c r="DB498" s="3">
        <v>0</v>
      </c>
      <c r="DC498" s="3">
        <v>0</v>
      </c>
      <c r="DD498" s="3">
        <v>0</v>
      </c>
      <c r="DE498" s="3">
        <v>0</v>
      </c>
      <c r="DF498" s="3">
        <v>0</v>
      </c>
      <c r="DG498" s="3">
        <v>0</v>
      </c>
      <c r="DH498" s="3">
        <v>0</v>
      </c>
      <c r="DI498" s="3">
        <v>0</v>
      </c>
      <c r="DJ498" s="3">
        <v>0</v>
      </c>
      <c r="DK498" s="3">
        <v>0</v>
      </c>
      <c r="DL498" s="3">
        <v>0</v>
      </c>
      <c r="DM498" s="3">
        <v>0</v>
      </c>
      <c r="DN498" s="3">
        <v>0</v>
      </c>
      <c r="DO498" s="3">
        <v>0</v>
      </c>
      <c r="DP498" s="3">
        <v>0</v>
      </c>
      <c r="DQ498" s="3">
        <v>0</v>
      </c>
      <c r="DR498" s="3">
        <v>0</v>
      </c>
      <c r="DS498" s="3">
        <v>0</v>
      </c>
      <c r="DT498" s="3">
        <v>0</v>
      </c>
      <c r="DU498" s="3">
        <v>0</v>
      </c>
      <c r="DV498" s="3">
        <v>0</v>
      </c>
      <c r="DW498" s="3">
        <v>0</v>
      </c>
      <c r="DX498" s="3">
        <v>0</v>
      </c>
      <c r="DY498" s="3">
        <v>0</v>
      </c>
      <c r="DZ498" s="3">
        <v>0</v>
      </c>
      <c r="EA498" s="3">
        <v>0</v>
      </c>
      <c r="EB498" s="3">
        <v>0</v>
      </c>
      <c r="EC498" s="3">
        <v>0</v>
      </c>
      <c r="ED498" s="3">
        <v>0</v>
      </c>
      <c r="EE498" s="3">
        <v>0</v>
      </c>
      <c r="EF498" s="3">
        <v>0</v>
      </c>
    </row>
    <row r="499" spans="1:136" ht="12.75" customHeight="1">
      <c r="A499" s="2" t="s">
        <v>1079</v>
      </c>
      <c r="B499" s="2" t="s">
        <v>1011</v>
      </c>
      <c r="C499" s="2" t="s">
        <v>137</v>
      </c>
      <c r="D499" s="2" t="s">
        <v>896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3">
        <v>0</v>
      </c>
      <c r="DA499" s="3"/>
      <c r="DB499" s="3">
        <v>0</v>
      </c>
      <c r="DC499" s="3">
        <v>0</v>
      </c>
      <c r="DD499" s="3">
        <v>0</v>
      </c>
      <c r="DE499" s="3">
        <v>0</v>
      </c>
      <c r="DF499" s="3">
        <v>0</v>
      </c>
      <c r="DG499" s="3">
        <v>0</v>
      </c>
      <c r="DH499" s="3">
        <v>0</v>
      </c>
      <c r="DI499" s="3">
        <v>0</v>
      </c>
      <c r="DJ499" s="3">
        <v>0</v>
      </c>
      <c r="DK499" s="3">
        <v>0</v>
      </c>
      <c r="DL499" s="3">
        <v>0</v>
      </c>
      <c r="DM499" s="3">
        <v>0</v>
      </c>
      <c r="DN499" s="3">
        <v>0</v>
      </c>
      <c r="DO499" s="3">
        <v>0</v>
      </c>
      <c r="DP499" s="3">
        <v>0</v>
      </c>
      <c r="DQ499" s="3">
        <v>0</v>
      </c>
      <c r="DR499" s="3">
        <v>0</v>
      </c>
      <c r="DS499" s="3">
        <v>0</v>
      </c>
      <c r="DT499" s="3">
        <v>0</v>
      </c>
      <c r="DU499" s="3">
        <v>0</v>
      </c>
      <c r="DV499" s="3">
        <v>0</v>
      </c>
      <c r="DW499" s="3">
        <v>0</v>
      </c>
      <c r="DX499" s="3">
        <v>0</v>
      </c>
      <c r="DY499" s="3">
        <v>0</v>
      </c>
      <c r="DZ499" s="3">
        <v>0</v>
      </c>
      <c r="EA499" s="3">
        <v>0</v>
      </c>
      <c r="EB499" s="3">
        <v>0</v>
      </c>
      <c r="EC499" s="3">
        <v>0</v>
      </c>
      <c r="ED499" s="3">
        <v>0</v>
      </c>
      <c r="EE499" s="3">
        <v>0</v>
      </c>
      <c r="EF499" s="3">
        <v>0</v>
      </c>
    </row>
    <row r="500" spans="1:136" ht="12.75" customHeight="1">
      <c r="A500" s="2" t="s">
        <v>1080</v>
      </c>
      <c r="B500" s="2" t="s">
        <v>1081</v>
      </c>
      <c r="C500" s="2" t="s">
        <v>468</v>
      </c>
      <c r="D500" s="2" t="s">
        <v>138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3">
        <v>0</v>
      </c>
      <c r="DA500" s="3"/>
      <c r="DB500" s="3">
        <v>0</v>
      </c>
      <c r="DC500" s="3">
        <v>0</v>
      </c>
      <c r="DD500" s="3">
        <v>0</v>
      </c>
      <c r="DE500" s="3">
        <v>0</v>
      </c>
      <c r="DF500" s="3">
        <v>0</v>
      </c>
      <c r="DG500" s="3">
        <v>0</v>
      </c>
      <c r="DH500" s="3">
        <v>0</v>
      </c>
      <c r="DI500" s="3">
        <v>0</v>
      </c>
      <c r="DJ500" s="3">
        <v>0</v>
      </c>
      <c r="DK500" s="3">
        <v>0</v>
      </c>
      <c r="DL500" s="3">
        <v>0</v>
      </c>
      <c r="DM500" s="3">
        <v>0</v>
      </c>
      <c r="DN500" s="3">
        <v>0</v>
      </c>
      <c r="DO500" s="3">
        <v>0</v>
      </c>
      <c r="DP500" s="3">
        <v>0</v>
      </c>
      <c r="DQ500" s="3">
        <v>0</v>
      </c>
      <c r="DR500" s="3">
        <v>0</v>
      </c>
      <c r="DS500" s="3">
        <v>0</v>
      </c>
      <c r="DT500" s="3">
        <v>0</v>
      </c>
      <c r="DU500" s="3">
        <v>0</v>
      </c>
      <c r="DV500" s="3">
        <v>0</v>
      </c>
      <c r="DW500" s="3">
        <v>0</v>
      </c>
      <c r="DX500" s="3">
        <v>0</v>
      </c>
      <c r="DY500" s="3">
        <v>0</v>
      </c>
      <c r="DZ500" s="3">
        <v>0</v>
      </c>
      <c r="EA500" s="3">
        <v>0</v>
      </c>
      <c r="EB500" s="3">
        <v>0</v>
      </c>
      <c r="EC500" s="3">
        <v>0</v>
      </c>
      <c r="ED500" s="3">
        <v>0</v>
      </c>
      <c r="EE500" s="3">
        <v>0</v>
      </c>
      <c r="EF500" s="3">
        <v>0</v>
      </c>
    </row>
    <row r="501" spans="1:136" ht="12.75" customHeight="1">
      <c r="A501" s="2" t="s">
        <v>1082</v>
      </c>
      <c r="B501" s="2" t="s">
        <v>1083</v>
      </c>
      <c r="C501" s="2" t="s">
        <v>468</v>
      </c>
      <c r="D501" s="2" t="s">
        <v>896</v>
      </c>
      <c r="E501" s="3">
        <v>0</v>
      </c>
      <c r="F501" s="3">
        <v>0</v>
      </c>
      <c r="G501" s="3">
        <v>654.20000000000005</v>
      </c>
      <c r="H501" s="3">
        <v>334.86</v>
      </c>
      <c r="I501" s="3">
        <v>0</v>
      </c>
      <c r="J501" s="3">
        <v>9.35</v>
      </c>
      <c r="K501" s="3">
        <v>171.32</v>
      </c>
      <c r="L501" s="3">
        <v>653.25</v>
      </c>
      <c r="M501" s="3">
        <v>74.77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8.5</v>
      </c>
      <c r="AM501" s="3">
        <v>0</v>
      </c>
      <c r="AN501" s="3">
        <v>25.5</v>
      </c>
      <c r="AO501" s="3">
        <v>0</v>
      </c>
      <c r="AP501" s="3">
        <v>0</v>
      </c>
      <c r="AQ501" s="3">
        <v>32.71</v>
      </c>
      <c r="AR501" s="3">
        <v>65.42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3">
        <v>0</v>
      </c>
      <c r="DA501" s="3"/>
      <c r="DB501" s="3">
        <v>0</v>
      </c>
      <c r="DC501" s="3">
        <v>0</v>
      </c>
      <c r="DD501" s="3">
        <v>0</v>
      </c>
      <c r="DE501" s="3">
        <v>0</v>
      </c>
      <c r="DF501" s="3">
        <v>0</v>
      </c>
      <c r="DG501" s="3">
        <v>0</v>
      </c>
      <c r="DH501" s="3">
        <v>0</v>
      </c>
      <c r="DI501" s="3">
        <v>0</v>
      </c>
      <c r="DJ501" s="3">
        <v>0</v>
      </c>
      <c r="DK501" s="3">
        <v>0</v>
      </c>
      <c r="DL501" s="3">
        <v>0</v>
      </c>
      <c r="DM501" s="3">
        <v>0</v>
      </c>
      <c r="DN501" s="3">
        <v>0</v>
      </c>
      <c r="DO501" s="3">
        <v>0</v>
      </c>
      <c r="DP501" s="3">
        <v>0</v>
      </c>
      <c r="DQ501" s="3">
        <v>0</v>
      </c>
      <c r="DR501" s="3">
        <v>0</v>
      </c>
      <c r="DS501" s="3">
        <v>0</v>
      </c>
      <c r="DT501" s="3">
        <v>0</v>
      </c>
      <c r="DU501" s="3">
        <v>0</v>
      </c>
      <c r="DV501" s="3">
        <v>0</v>
      </c>
      <c r="DW501" s="3">
        <v>0</v>
      </c>
      <c r="DX501" s="3">
        <v>0</v>
      </c>
      <c r="DY501" s="3">
        <v>0</v>
      </c>
      <c r="DZ501" s="3">
        <v>0</v>
      </c>
      <c r="EA501" s="3">
        <v>0</v>
      </c>
      <c r="EB501" s="3">
        <v>0</v>
      </c>
      <c r="EC501" s="3">
        <v>0</v>
      </c>
      <c r="ED501" s="3">
        <v>0</v>
      </c>
      <c r="EE501" s="3">
        <v>0</v>
      </c>
      <c r="EF501" s="3">
        <v>0</v>
      </c>
    </row>
    <row r="502" spans="1:136" ht="12.75" customHeight="1">
      <c r="A502" s="2" t="s">
        <v>1084</v>
      </c>
      <c r="B502" s="2" t="s">
        <v>1085</v>
      </c>
      <c r="C502" s="2" t="s">
        <v>468</v>
      </c>
      <c r="D502" s="2" t="s">
        <v>896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178.42</v>
      </c>
      <c r="AH502" s="3">
        <v>208.16</v>
      </c>
      <c r="AI502" s="3">
        <v>306.64</v>
      </c>
      <c r="AJ502" s="3">
        <v>29.74</v>
      </c>
      <c r="AK502" s="3">
        <v>29.74</v>
      </c>
      <c r="AL502" s="3">
        <v>0</v>
      </c>
      <c r="AM502" s="3">
        <v>0</v>
      </c>
      <c r="AN502" s="3">
        <v>267.64</v>
      </c>
      <c r="AO502" s="3">
        <v>0</v>
      </c>
      <c r="AP502" s="3">
        <v>905.43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3">
        <v>0</v>
      </c>
      <c r="DA502" s="3"/>
      <c r="DB502" s="3">
        <v>0</v>
      </c>
      <c r="DC502" s="3">
        <v>0</v>
      </c>
      <c r="DD502" s="3">
        <v>0</v>
      </c>
      <c r="DE502" s="3">
        <v>0</v>
      </c>
      <c r="DF502" s="3">
        <v>0</v>
      </c>
      <c r="DG502" s="3">
        <v>0</v>
      </c>
      <c r="DH502" s="3">
        <v>0</v>
      </c>
      <c r="DI502" s="3">
        <v>0</v>
      </c>
      <c r="DJ502" s="3">
        <v>0</v>
      </c>
      <c r="DK502" s="3">
        <v>0</v>
      </c>
      <c r="DL502" s="3">
        <v>0</v>
      </c>
      <c r="DM502" s="3">
        <v>0</v>
      </c>
      <c r="DN502" s="3">
        <v>0</v>
      </c>
      <c r="DO502" s="3">
        <v>0</v>
      </c>
      <c r="DP502" s="3">
        <v>0</v>
      </c>
      <c r="DQ502" s="3">
        <v>0</v>
      </c>
      <c r="DR502" s="3">
        <v>0</v>
      </c>
      <c r="DS502" s="3">
        <v>0</v>
      </c>
      <c r="DT502" s="3">
        <v>0</v>
      </c>
      <c r="DU502" s="3">
        <v>0</v>
      </c>
      <c r="DV502" s="3">
        <v>0</v>
      </c>
      <c r="DW502" s="3">
        <v>0</v>
      </c>
      <c r="DX502" s="3">
        <v>0</v>
      </c>
      <c r="DY502" s="3">
        <v>0</v>
      </c>
      <c r="DZ502" s="3">
        <v>0</v>
      </c>
      <c r="EA502" s="3">
        <v>0</v>
      </c>
      <c r="EB502" s="3">
        <v>0</v>
      </c>
      <c r="EC502" s="3">
        <v>0</v>
      </c>
      <c r="ED502" s="3">
        <v>0</v>
      </c>
      <c r="EE502" s="3">
        <v>0</v>
      </c>
      <c r="EF502" s="3">
        <v>0</v>
      </c>
    </row>
    <row r="503" spans="1:136" ht="12.75" customHeight="1">
      <c r="A503" s="2" t="s">
        <v>1086</v>
      </c>
      <c r="B503" s="2" t="s">
        <v>1087</v>
      </c>
      <c r="C503" s="2" t="s">
        <v>468</v>
      </c>
      <c r="D503" s="2" t="s">
        <v>896</v>
      </c>
      <c r="E503" s="3">
        <v>0</v>
      </c>
      <c r="F503" s="3">
        <v>608.01</v>
      </c>
      <c r="G503" s="3">
        <v>140.80000000000001</v>
      </c>
      <c r="H503" s="3">
        <v>0</v>
      </c>
      <c r="I503" s="3">
        <v>0</v>
      </c>
      <c r="J503" s="3">
        <v>64</v>
      </c>
      <c r="K503" s="3">
        <v>915.21</v>
      </c>
      <c r="L503" s="3">
        <v>1978.82</v>
      </c>
      <c r="M503" s="3">
        <v>172.8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624.75</v>
      </c>
      <c r="AH503" s="3">
        <v>0</v>
      </c>
      <c r="AI503" s="3">
        <v>2207.2600000000002</v>
      </c>
      <c r="AJ503" s="3">
        <v>2221.38</v>
      </c>
      <c r="AK503" s="3">
        <v>471.28</v>
      </c>
      <c r="AL503" s="3">
        <v>0</v>
      </c>
      <c r="AM503" s="3">
        <v>0</v>
      </c>
      <c r="AN503" s="3">
        <v>0</v>
      </c>
      <c r="AO503" s="3">
        <v>256.01</v>
      </c>
      <c r="AP503" s="3">
        <v>523.66</v>
      </c>
      <c r="AQ503" s="3">
        <v>115.21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3">
        <v>0</v>
      </c>
      <c r="DA503" s="3"/>
      <c r="DB503" s="3">
        <v>0</v>
      </c>
      <c r="DC503" s="3">
        <v>0</v>
      </c>
      <c r="DD503" s="3">
        <v>0</v>
      </c>
      <c r="DE503" s="3">
        <v>0</v>
      </c>
      <c r="DF503" s="3">
        <v>0</v>
      </c>
      <c r="DG503" s="3">
        <v>0</v>
      </c>
      <c r="DH503" s="3">
        <v>0</v>
      </c>
      <c r="DI503" s="3">
        <v>0</v>
      </c>
      <c r="DJ503" s="3">
        <v>0</v>
      </c>
      <c r="DK503" s="3">
        <v>0</v>
      </c>
      <c r="DL503" s="3">
        <v>0</v>
      </c>
      <c r="DM503" s="3">
        <v>0</v>
      </c>
      <c r="DN503" s="3">
        <v>0</v>
      </c>
      <c r="DO503" s="3">
        <v>0</v>
      </c>
      <c r="DP503" s="3">
        <v>0</v>
      </c>
      <c r="DQ503" s="3">
        <v>0</v>
      </c>
      <c r="DR503" s="3">
        <v>0</v>
      </c>
      <c r="DS503" s="3">
        <v>0</v>
      </c>
      <c r="DT503" s="3">
        <v>0</v>
      </c>
      <c r="DU503" s="3">
        <v>0</v>
      </c>
      <c r="DV503" s="3">
        <v>0</v>
      </c>
      <c r="DW503" s="3">
        <v>0</v>
      </c>
      <c r="DX503" s="3">
        <v>0</v>
      </c>
      <c r="DY503" s="3">
        <v>0</v>
      </c>
      <c r="DZ503" s="3">
        <v>0</v>
      </c>
      <c r="EA503" s="3">
        <v>0</v>
      </c>
      <c r="EB503" s="3">
        <v>0</v>
      </c>
      <c r="EC503" s="3">
        <v>0</v>
      </c>
      <c r="ED503" s="3">
        <v>0</v>
      </c>
      <c r="EE503" s="3">
        <v>0</v>
      </c>
      <c r="EF503" s="3">
        <v>0</v>
      </c>
    </row>
    <row r="504" spans="1:136" ht="12.75" customHeight="1">
      <c r="A504" s="2" t="s">
        <v>1088</v>
      </c>
      <c r="B504" s="2" t="s">
        <v>1089</v>
      </c>
      <c r="C504" s="2" t="s">
        <v>468</v>
      </c>
      <c r="D504" s="2" t="s">
        <v>896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3">
        <v>0</v>
      </c>
      <c r="DA504" s="3"/>
      <c r="DB504" s="3">
        <v>0</v>
      </c>
      <c r="DC504" s="3">
        <v>0</v>
      </c>
      <c r="DD504" s="3">
        <v>0</v>
      </c>
      <c r="DE504" s="3">
        <v>0</v>
      </c>
      <c r="DF504" s="3">
        <v>0</v>
      </c>
      <c r="DG504" s="3">
        <v>0</v>
      </c>
      <c r="DH504" s="3">
        <v>0</v>
      </c>
      <c r="DI504" s="3">
        <v>0</v>
      </c>
      <c r="DJ504" s="3">
        <v>0</v>
      </c>
      <c r="DK504" s="3">
        <v>0</v>
      </c>
      <c r="DL504" s="3">
        <v>0</v>
      </c>
      <c r="DM504" s="3">
        <v>0</v>
      </c>
      <c r="DN504" s="3">
        <v>0</v>
      </c>
      <c r="DO504" s="3">
        <v>0</v>
      </c>
      <c r="DP504" s="3">
        <v>0</v>
      </c>
      <c r="DQ504" s="3">
        <v>0</v>
      </c>
      <c r="DR504" s="3">
        <v>0</v>
      </c>
      <c r="DS504" s="3">
        <v>0</v>
      </c>
      <c r="DT504" s="3">
        <v>0</v>
      </c>
      <c r="DU504" s="3">
        <v>0</v>
      </c>
      <c r="DV504" s="3">
        <v>0</v>
      </c>
      <c r="DW504" s="3">
        <v>0</v>
      </c>
      <c r="DX504" s="3">
        <v>0</v>
      </c>
      <c r="DY504" s="3">
        <v>0</v>
      </c>
      <c r="DZ504" s="3">
        <v>0</v>
      </c>
      <c r="EA504" s="3">
        <v>0</v>
      </c>
      <c r="EB504" s="3">
        <v>0</v>
      </c>
      <c r="EC504" s="3">
        <v>0</v>
      </c>
      <c r="ED504" s="3">
        <v>0</v>
      </c>
      <c r="EE504" s="3">
        <v>0</v>
      </c>
      <c r="EF504" s="3">
        <v>0</v>
      </c>
    </row>
    <row r="505" spans="1:136" ht="12.75" customHeight="1">
      <c r="A505" s="2" t="s">
        <v>1090</v>
      </c>
      <c r="B505" s="2" t="s">
        <v>918</v>
      </c>
      <c r="C505" s="2" t="s">
        <v>137</v>
      </c>
      <c r="D505" s="2" t="s">
        <v>138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3">
        <v>0</v>
      </c>
      <c r="DA505" s="3"/>
      <c r="DB505" s="3">
        <v>0</v>
      </c>
      <c r="DC505" s="3">
        <v>0</v>
      </c>
      <c r="DD505" s="3">
        <v>0</v>
      </c>
      <c r="DE505" s="3">
        <v>0</v>
      </c>
      <c r="DF505" s="3">
        <v>0</v>
      </c>
      <c r="DG505" s="3">
        <v>0</v>
      </c>
      <c r="DH505" s="3">
        <v>0</v>
      </c>
      <c r="DI505" s="3">
        <v>0</v>
      </c>
      <c r="DJ505" s="3">
        <v>0</v>
      </c>
      <c r="DK505" s="3">
        <v>0</v>
      </c>
      <c r="DL505" s="3">
        <v>0</v>
      </c>
      <c r="DM505" s="3">
        <v>0</v>
      </c>
      <c r="DN505" s="3">
        <v>0</v>
      </c>
      <c r="DO505" s="3">
        <v>0</v>
      </c>
      <c r="DP505" s="3">
        <v>0</v>
      </c>
      <c r="DQ505" s="3">
        <v>0</v>
      </c>
      <c r="DR505" s="3">
        <v>0</v>
      </c>
      <c r="DS505" s="3">
        <v>0</v>
      </c>
      <c r="DT505" s="3">
        <v>0</v>
      </c>
      <c r="DU505" s="3">
        <v>0</v>
      </c>
      <c r="DV505" s="3">
        <v>0</v>
      </c>
      <c r="DW505" s="3">
        <v>0</v>
      </c>
      <c r="DX505" s="3">
        <v>0</v>
      </c>
      <c r="DY505" s="3">
        <v>0</v>
      </c>
      <c r="DZ505" s="3">
        <v>0</v>
      </c>
      <c r="EA505" s="3">
        <v>0</v>
      </c>
      <c r="EB505" s="3">
        <v>0</v>
      </c>
      <c r="EC505" s="3">
        <v>0</v>
      </c>
      <c r="ED505" s="3">
        <v>0</v>
      </c>
      <c r="EE505" s="3">
        <v>0</v>
      </c>
      <c r="EF505" s="3">
        <v>0</v>
      </c>
    </row>
    <row r="506" spans="1:136" ht="12.75" customHeight="1">
      <c r="A506" s="2" t="s">
        <v>1091</v>
      </c>
      <c r="B506" s="2" t="s">
        <v>1092</v>
      </c>
      <c r="C506" s="2" t="s">
        <v>137</v>
      </c>
      <c r="D506" s="2" t="s">
        <v>896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112.15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3">
        <v>0</v>
      </c>
      <c r="DA506" s="3"/>
      <c r="DB506" s="3">
        <v>0</v>
      </c>
      <c r="DC506" s="3">
        <v>0</v>
      </c>
      <c r="DD506" s="3">
        <v>0</v>
      </c>
      <c r="DE506" s="3">
        <v>0</v>
      </c>
      <c r="DF506" s="3">
        <v>0</v>
      </c>
      <c r="DG506" s="3">
        <v>0</v>
      </c>
      <c r="DH506" s="3">
        <v>0</v>
      </c>
      <c r="DI506" s="3">
        <v>0</v>
      </c>
      <c r="DJ506" s="3">
        <v>0</v>
      </c>
      <c r="DK506" s="3">
        <v>0</v>
      </c>
      <c r="DL506" s="3">
        <v>0</v>
      </c>
      <c r="DM506" s="3">
        <v>0</v>
      </c>
      <c r="DN506" s="3">
        <v>0</v>
      </c>
      <c r="DO506" s="3">
        <v>0</v>
      </c>
      <c r="DP506" s="3">
        <v>0</v>
      </c>
      <c r="DQ506" s="3">
        <v>0</v>
      </c>
      <c r="DR506" s="3">
        <v>0</v>
      </c>
      <c r="DS506" s="3">
        <v>0</v>
      </c>
      <c r="DT506" s="3">
        <v>0</v>
      </c>
      <c r="DU506" s="3">
        <v>0</v>
      </c>
      <c r="DV506" s="3">
        <v>0</v>
      </c>
      <c r="DW506" s="3">
        <v>0</v>
      </c>
      <c r="DX506" s="3">
        <v>0</v>
      </c>
      <c r="DY506" s="3">
        <v>0</v>
      </c>
      <c r="DZ506" s="3">
        <v>0</v>
      </c>
      <c r="EA506" s="3">
        <v>0</v>
      </c>
      <c r="EB506" s="3">
        <v>0</v>
      </c>
      <c r="EC506" s="3">
        <v>0</v>
      </c>
      <c r="ED506" s="3">
        <v>0</v>
      </c>
      <c r="EE506" s="3">
        <v>0</v>
      </c>
      <c r="EF506" s="3">
        <v>0</v>
      </c>
    </row>
    <row r="507" spans="1:136" ht="12.75" customHeight="1">
      <c r="A507" s="2" t="s">
        <v>1093</v>
      </c>
      <c r="B507" s="2" t="s">
        <v>1094</v>
      </c>
      <c r="C507" s="2" t="s">
        <v>137</v>
      </c>
      <c r="D507" s="2" t="s">
        <v>138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3">
        <v>0</v>
      </c>
      <c r="DA507" s="3"/>
      <c r="DB507" s="3">
        <v>0</v>
      </c>
      <c r="DC507" s="3">
        <v>0</v>
      </c>
      <c r="DD507" s="3">
        <v>0</v>
      </c>
      <c r="DE507" s="3">
        <v>0</v>
      </c>
      <c r="DF507" s="3">
        <v>0</v>
      </c>
      <c r="DG507" s="3">
        <v>0</v>
      </c>
      <c r="DH507" s="3">
        <v>0</v>
      </c>
      <c r="DI507" s="3">
        <v>0</v>
      </c>
      <c r="DJ507" s="3">
        <v>0</v>
      </c>
      <c r="DK507" s="3">
        <v>0</v>
      </c>
      <c r="DL507" s="3">
        <v>0</v>
      </c>
      <c r="DM507" s="3">
        <v>0</v>
      </c>
      <c r="DN507" s="3">
        <v>0</v>
      </c>
      <c r="DO507" s="3">
        <v>0</v>
      </c>
      <c r="DP507" s="3">
        <v>0</v>
      </c>
      <c r="DQ507" s="3">
        <v>0</v>
      </c>
      <c r="DR507" s="3">
        <v>0</v>
      </c>
      <c r="DS507" s="3">
        <v>0</v>
      </c>
      <c r="DT507" s="3">
        <v>0</v>
      </c>
      <c r="DU507" s="3">
        <v>0</v>
      </c>
      <c r="DV507" s="3">
        <v>0</v>
      </c>
      <c r="DW507" s="3">
        <v>0</v>
      </c>
      <c r="DX507" s="3">
        <v>0</v>
      </c>
      <c r="DY507" s="3">
        <v>0</v>
      </c>
      <c r="DZ507" s="3">
        <v>0</v>
      </c>
      <c r="EA507" s="3">
        <v>0</v>
      </c>
      <c r="EB507" s="3">
        <v>0</v>
      </c>
      <c r="EC507" s="3">
        <v>0</v>
      </c>
      <c r="ED507" s="3">
        <v>0</v>
      </c>
      <c r="EE507" s="3">
        <v>0</v>
      </c>
      <c r="EF507" s="3">
        <v>0</v>
      </c>
    </row>
    <row r="508" spans="1:136" ht="12.75" customHeight="1">
      <c r="A508" s="2" t="s">
        <v>1095</v>
      </c>
      <c r="B508" s="2" t="s">
        <v>1096</v>
      </c>
      <c r="C508" s="2" t="s">
        <v>137</v>
      </c>
      <c r="D508" s="2" t="s">
        <v>896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48.48</v>
      </c>
      <c r="AI508" s="3">
        <v>0</v>
      </c>
      <c r="AJ508" s="3">
        <v>3</v>
      </c>
      <c r="AK508" s="3">
        <v>12</v>
      </c>
      <c r="AL508" s="3">
        <v>3</v>
      </c>
      <c r="AM508" s="3">
        <v>0</v>
      </c>
      <c r="AN508" s="3">
        <v>110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3">
        <v>0</v>
      </c>
      <c r="DA508" s="3"/>
      <c r="DB508" s="3">
        <v>0</v>
      </c>
      <c r="DC508" s="3">
        <v>0</v>
      </c>
      <c r="DD508" s="3">
        <v>0</v>
      </c>
      <c r="DE508" s="3">
        <v>0</v>
      </c>
      <c r="DF508" s="3">
        <v>0</v>
      </c>
      <c r="DG508" s="3">
        <v>0</v>
      </c>
      <c r="DH508" s="3">
        <v>0</v>
      </c>
      <c r="DI508" s="3">
        <v>0</v>
      </c>
      <c r="DJ508" s="3">
        <v>0</v>
      </c>
      <c r="DK508" s="3">
        <v>0</v>
      </c>
      <c r="DL508" s="3">
        <v>0</v>
      </c>
      <c r="DM508" s="3">
        <v>0</v>
      </c>
      <c r="DN508" s="3">
        <v>0</v>
      </c>
      <c r="DO508" s="3">
        <v>0</v>
      </c>
      <c r="DP508" s="3">
        <v>0</v>
      </c>
      <c r="DQ508" s="3">
        <v>0</v>
      </c>
      <c r="DR508" s="3">
        <v>0</v>
      </c>
      <c r="DS508" s="3">
        <v>0</v>
      </c>
      <c r="DT508" s="3">
        <v>0</v>
      </c>
      <c r="DU508" s="3">
        <v>0</v>
      </c>
      <c r="DV508" s="3">
        <v>0</v>
      </c>
      <c r="DW508" s="3">
        <v>0</v>
      </c>
      <c r="DX508" s="3">
        <v>0</v>
      </c>
      <c r="DY508" s="3">
        <v>0</v>
      </c>
      <c r="DZ508" s="3">
        <v>0</v>
      </c>
      <c r="EA508" s="3">
        <v>0</v>
      </c>
      <c r="EB508" s="3">
        <v>0</v>
      </c>
      <c r="EC508" s="3">
        <v>0</v>
      </c>
      <c r="ED508" s="3">
        <v>0</v>
      </c>
      <c r="EE508" s="3">
        <v>0</v>
      </c>
      <c r="EF508" s="3">
        <v>0</v>
      </c>
    </row>
    <row r="509" spans="1:136" ht="12.75" customHeight="1">
      <c r="A509" s="2" t="s">
        <v>1097</v>
      </c>
      <c r="B509" s="2" t="s">
        <v>1098</v>
      </c>
      <c r="C509" s="2" t="s">
        <v>137</v>
      </c>
      <c r="D509" s="2" t="s">
        <v>896</v>
      </c>
      <c r="E509" s="3">
        <v>0</v>
      </c>
      <c r="F509" s="3">
        <v>133.08000000000001</v>
      </c>
      <c r="G509" s="3">
        <v>77.03</v>
      </c>
      <c r="H509" s="3">
        <v>165.32</v>
      </c>
      <c r="I509" s="3">
        <v>0</v>
      </c>
      <c r="J509" s="3">
        <v>16.04</v>
      </c>
      <c r="K509" s="3">
        <v>245.98</v>
      </c>
      <c r="L509" s="3">
        <v>792.28</v>
      </c>
      <c r="M509" s="3">
        <v>41.67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45.88</v>
      </c>
      <c r="AH509" s="3">
        <v>0</v>
      </c>
      <c r="AI509" s="3">
        <v>304.89</v>
      </c>
      <c r="AJ509" s="3">
        <v>786</v>
      </c>
      <c r="AK509" s="3">
        <v>162</v>
      </c>
      <c r="AL509" s="3">
        <v>0</v>
      </c>
      <c r="AM509" s="3">
        <v>0</v>
      </c>
      <c r="AN509" s="3">
        <v>0</v>
      </c>
      <c r="AO509" s="3">
        <v>88</v>
      </c>
      <c r="AP509" s="3">
        <v>453</v>
      </c>
      <c r="AQ509" s="3">
        <v>3.22</v>
      </c>
      <c r="AR509" s="3">
        <v>7.03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3">
        <v>0</v>
      </c>
      <c r="DA509" s="3"/>
      <c r="DB509" s="3">
        <v>0</v>
      </c>
      <c r="DC509" s="3">
        <v>0</v>
      </c>
      <c r="DD509" s="3">
        <v>0</v>
      </c>
      <c r="DE509" s="3">
        <v>0</v>
      </c>
      <c r="DF509" s="3">
        <v>0</v>
      </c>
      <c r="DG509" s="3">
        <v>0</v>
      </c>
      <c r="DH509" s="3">
        <v>0</v>
      </c>
      <c r="DI509" s="3">
        <v>0</v>
      </c>
      <c r="DJ509" s="3">
        <v>0</v>
      </c>
      <c r="DK509" s="3">
        <v>0</v>
      </c>
      <c r="DL509" s="3">
        <v>0</v>
      </c>
      <c r="DM509" s="3">
        <v>0</v>
      </c>
      <c r="DN509" s="3">
        <v>0</v>
      </c>
      <c r="DO509" s="3">
        <v>0</v>
      </c>
      <c r="DP509" s="3">
        <v>0</v>
      </c>
      <c r="DQ509" s="3">
        <v>0</v>
      </c>
      <c r="DR509" s="3">
        <v>0</v>
      </c>
      <c r="DS509" s="3">
        <v>0</v>
      </c>
      <c r="DT509" s="3">
        <v>0</v>
      </c>
      <c r="DU509" s="3">
        <v>0</v>
      </c>
      <c r="DV509" s="3">
        <v>0</v>
      </c>
      <c r="DW509" s="3">
        <v>0</v>
      </c>
      <c r="DX509" s="3">
        <v>0</v>
      </c>
      <c r="DY509" s="3">
        <v>0</v>
      </c>
      <c r="DZ509" s="3">
        <v>0</v>
      </c>
      <c r="EA509" s="3">
        <v>0</v>
      </c>
      <c r="EB509" s="3">
        <v>0</v>
      </c>
      <c r="EC509" s="3">
        <v>0</v>
      </c>
      <c r="ED509" s="3">
        <v>0</v>
      </c>
      <c r="EE509" s="3">
        <v>0</v>
      </c>
      <c r="EF509" s="3">
        <v>0</v>
      </c>
    </row>
    <row r="510" spans="1:136" ht="12.75" customHeight="1">
      <c r="A510" s="2" t="s">
        <v>1099</v>
      </c>
      <c r="B510" s="2" t="s">
        <v>961</v>
      </c>
      <c r="C510" s="2" t="s">
        <v>137</v>
      </c>
      <c r="D510" s="2" t="s">
        <v>138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3">
        <v>0</v>
      </c>
      <c r="DA510" s="3"/>
      <c r="DB510" s="3">
        <v>0</v>
      </c>
      <c r="DC510" s="3">
        <v>0</v>
      </c>
      <c r="DD510" s="3">
        <v>0</v>
      </c>
      <c r="DE510" s="3">
        <v>0</v>
      </c>
      <c r="DF510" s="3">
        <v>0</v>
      </c>
      <c r="DG510" s="3">
        <v>0</v>
      </c>
      <c r="DH510" s="3">
        <v>0</v>
      </c>
      <c r="DI510" s="3">
        <v>0</v>
      </c>
      <c r="DJ510" s="3">
        <v>0</v>
      </c>
      <c r="DK510" s="3">
        <v>0</v>
      </c>
      <c r="DL510" s="3">
        <v>0</v>
      </c>
      <c r="DM510" s="3">
        <v>0</v>
      </c>
      <c r="DN510" s="3">
        <v>0</v>
      </c>
      <c r="DO510" s="3">
        <v>0</v>
      </c>
      <c r="DP510" s="3">
        <v>0</v>
      </c>
      <c r="DQ510" s="3">
        <v>0</v>
      </c>
      <c r="DR510" s="3">
        <v>0</v>
      </c>
      <c r="DS510" s="3">
        <v>0</v>
      </c>
      <c r="DT510" s="3">
        <v>0</v>
      </c>
      <c r="DU510" s="3">
        <v>0</v>
      </c>
      <c r="DV510" s="3">
        <v>0</v>
      </c>
      <c r="DW510" s="3">
        <v>0</v>
      </c>
      <c r="DX510" s="3">
        <v>0</v>
      </c>
      <c r="DY510" s="3">
        <v>0</v>
      </c>
      <c r="DZ510" s="3">
        <v>0</v>
      </c>
      <c r="EA510" s="3">
        <v>0</v>
      </c>
      <c r="EB510" s="3">
        <v>0</v>
      </c>
      <c r="EC510" s="3">
        <v>0</v>
      </c>
      <c r="ED510" s="3">
        <v>0</v>
      </c>
      <c r="EE510" s="3">
        <v>0</v>
      </c>
      <c r="EF510" s="3">
        <v>0</v>
      </c>
    </row>
    <row r="511" spans="1:136" ht="12.75" customHeight="1">
      <c r="A511" s="2" t="s">
        <v>1100</v>
      </c>
      <c r="B511" s="2" t="s">
        <v>971</v>
      </c>
      <c r="C511" s="2" t="s">
        <v>137</v>
      </c>
      <c r="D511" s="2" t="s">
        <v>896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3">
        <v>0</v>
      </c>
      <c r="DA511" s="3"/>
      <c r="DB511" s="3">
        <v>0</v>
      </c>
      <c r="DC511" s="3">
        <v>0</v>
      </c>
      <c r="DD511" s="3">
        <v>0</v>
      </c>
      <c r="DE511" s="3">
        <v>0</v>
      </c>
      <c r="DF511" s="3">
        <v>0</v>
      </c>
      <c r="DG511" s="3">
        <v>0</v>
      </c>
      <c r="DH511" s="3">
        <v>0</v>
      </c>
      <c r="DI511" s="3">
        <v>0</v>
      </c>
      <c r="DJ511" s="3">
        <v>0</v>
      </c>
      <c r="DK511" s="3">
        <v>0</v>
      </c>
      <c r="DL511" s="3">
        <v>0</v>
      </c>
      <c r="DM511" s="3">
        <v>0</v>
      </c>
      <c r="DN511" s="3">
        <v>0</v>
      </c>
      <c r="DO511" s="3">
        <v>0</v>
      </c>
      <c r="DP511" s="3">
        <v>0</v>
      </c>
      <c r="DQ511" s="3">
        <v>0</v>
      </c>
      <c r="DR511" s="3">
        <v>0</v>
      </c>
      <c r="DS511" s="3">
        <v>0</v>
      </c>
      <c r="DT511" s="3">
        <v>0</v>
      </c>
      <c r="DU511" s="3">
        <v>0</v>
      </c>
      <c r="DV511" s="3">
        <v>0</v>
      </c>
      <c r="DW511" s="3">
        <v>0</v>
      </c>
      <c r="DX511" s="3">
        <v>0</v>
      </c>
      <c r="DY511" s="3">
        <v>0</v>
      </c>
      <c r="DZ511" s="3">
        <v>0</v>
      </c>
      <c r="EA511" s="3">
        <v>0</v>
      </c>
      <c r="EB511" s="3">
        <v>0</v>
      </c>
      <c r="EC511" s="3">
        <v>0</v>
      </c>
      <c r="ED511" s="3">
        <v>0</v>
      </c>
      <c r="EE511" s="3">
        <v>0</v>
      </c>
      <c r="EF511" s="3">
        <v>0</v>
      </c>
    </row>
    <row r="512" spans="1:136" ht="12.75" customHeight="1">
      <c r="A512" s="2" t="s">
        <v>1101</v>
      </c>
      <c r="B512" s="2" t="s">
        <v>1011</v>
      </c>
      <c r="C512" s="2" t="s">
        <v>137</v>
      </c>
      <c r="D512" s="2" t="s">
        <v>896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3">
        <v>0</v>
      </c>
      <c r="DA512" s="3"/>
      <c r="DB512" s="3">
        <v>0</v>
      </c>
      <c r="DC512" s="3">
        <v>0</v>
      </c>
      <c r="DD512" s="3">
        <v>0</v>
      </c>
      <c r="DE512" s="3">
        <v>0</v>
      </c>
      <c r="DF512" s="3">
        <v>0</v>
      </c>
      <c r="DG512" s="3">
        <v>0</v>
      </c>
      <c r="DH512" s="3">
        <v>0</v>
      </c>
      <c r="DI512" s="3">
        <v>0</v>
      </c>
      <c r="DJ512" s="3">
        <v>0</v>
      </c>
      <c r="DK512" s="3">
        <v>0</v>
      </c>
      <c r="DL512" s="3">
        <v>0</v>
      </c>
      <c r="DM512" s="3">
        <v>0</v>
      </c>
      <c r="DN512" s="3">
        <v>0</v>
      </c>
      <c r="DO512" s="3">
        <v>0</v>
      </c>
      <c r="DP512" s="3">
        <v>0</v>
      </c>
      <c r="DQ512" s="3">
        <v>0</v>
      </c>
      <c r="DR512" s="3">
        <v>0</v>
      </c>
      <c r="DS512" s="3">
        <v>0</v>
      </c>
      <c r="DT512" s="3">
        <v>0</v>
      </c>
      <c r="DU512" s="3">
        <v>0</v>
      </c>
      <c r="DV512" s="3">
        <v>0</v>
      </c>
      <c r="DW512" s="3">
        <v>0</v>
      </c>
      <c r="DX512" s="3">
        <v>0</v>
      </c>
      <c r="DY512" s="3">
        <v>0</v>
      </c>
      <c r="DZ512" s="3">
        <v>0</v>
      </c>
      <c r="EA512" s="3">
        <v>0</v>
      </c>
      <c r="EB512" s="3">
        <v>0</v>
      </c>
      <c r="EC512" s="3">
        <v>0</v>
      </c>
      <c r="ED512" s="3">
        <v>0</v>
      </c>
      <c r="EE512" s="3">
        <v>0</v>
      </c>
      <c r="EF512" s="3">
        <v>0</v>
      </c>
    </row>
    <row r="513" spans="1:136" ht="12.75" customHeight="1">
      <c r="A513" s="2" t="s">
        <v>1102</v>
      </c>
      <c r="B513" s="2" t="s">
        <v>1103</v>
      </c>
      <c r="C513" s="2" t="s">
        <v>468</v>
      </c>
      <c r="D513" s="2" t="s">
        <v>138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3">
        <v>0</v>
      </c>
      <c r="DA513" s="3"/>
      <c r="DB513" s="3">
        <v>0</v>
      </c>
      <c r="DC513" s="3">
        <v>0</v>
      </c>
      <c r="DD513" s="3">
        <v>0</v>
      </c>
      <c r="DE513" s="3">
        <v>0</v>
      </c>
      <c r="DF513" s="3">
        <v>0</v>
      </c>
      <c r="DG513" s="3">
        <v>0</v>
      </c>
      <c r="DH513" s="3">
        <v>0</v>
      </c>
      <c r="DI513" s="3">
        <v>0</v>
      </c>
      <c r="DJ513" s="3">
        <v>0</v>
      </c>
      <c r="DK513" s="3">
        <v>0</v>
      </c>
      <c r="DL513" s="3">
        <v>0</v>
      </c>
      <c r="DM513" s="3">
        <v>0</v>
      </c>
      <c r="DN513" s="3">
        <v>0</v>
      </c>
      <c r="DO513" s="3">
        <v>0</v>
      </c>
      <c r="DP513" s="3">
        <v>0</v>
      </c>
      <c r="DQ513" s="3">
        <v>0</v>
      </c>
      <c r="DR513" s="3">
        <v>0</v>
      </c>
      <c r="DS513" s="3">
        <v>0</v>
      </c>
      <c r="DT513" s="3">
        <v>0</v>
      </c>
      <c r="DU513" s="3">
        <v>0</v>
      </c>
      <c r="DV513" s="3">
        <v>0</v>
      </c>
      <c r="DW513" s="3">
        <v>0</v>
      </c>
      <c r="DX513" s="3">
        <v>0</v>
      </c>
      <c r="DY513" s="3">
        <v>0</v>
      </c>
      <c r="DZ513" s="3">
        <v>0</v>
      </c>
      <c r="EA513" s="3">
        <v>0</v>
      </c>
      <c r="EB513" s="3">
        <v>0</v>
      </c>
      <c r="EC513" s="3">
        <v>0</v>
      </c>
      <c r="ED513" s="3">
        <v>0</v>
      </c>
      <c r="EE513" s="3">
        <v>0</v>
      </c>
      <c r="EF513" s="3">
        <v>0</v>
      </c>
    </row>
    <row r="514" spans="1:136" ht="12.75" customHeight="1">
      <c r="A514" s="2" t="s">
        <v>1104</v>
      </c>
      <c r="B514" s="2" t="s">
        <v>1105</v>
      </c>
      <c r="C514" s="2" t="s">
        <v>468</v>
      </c>
      <c r="D514" s="2" t="s">
        <v>138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3">
        <v>0</v>
      </c>
      <c r="DA514" s="3"/>
      <c r="DB514" s="3">
        <v>0</v>
      </c>
      <c r="DC514" s="3">
        <v>0</v>
      </c>
      <c r="DD514" s="3">
        <v>0</v>
      </c>
      <c r="DE514" s="3">
        <v>0</v>
      </c>
      <c r="DF514" s="3">
        <v>0</v>
      </c>
      <c r="DG514" s="3">
        <v>0</v>
      </c>
      <c r="DH514" s="3">
        <v>0</v>
      </c>
      <c r="DI514" s="3">
        <v>0</v>
      </c>
      <c r="DJ514" s="3">
        <v>0</v>
      </c>
      <c r="DK514" s="3">
        <v>0</v>
      </c>
      <c r="DL514" s="3">
        <v>0</v>
      </c>
      <c r="DM514" s="3">
        <v>0</v>
      </c>
      <c r="DN514" s="3">
        <v>0</v>
      </c>
      <c r="DO514" s="3">
        <v>0</v>
      </c>
      <c r="DP514" s="3">
        <v>0</v>
      </c>
      <c r="DQ514" s="3">
        <v>0</v>
      </c>
      <c r="DR514" s="3">
        <v>0</v>
      </c>
      <c r="DS514" s="3">
        <v>0</v>
      </c>
      <c r="DT514" s="3">
        <v>0</v>
      </c>
      <c r="DU514" s="3">
        <v>0</v>
      </c>
      <c r="DV514" s="3">
        <v>0</v>
      </c>
      <c r="DW514" s="3">
        <v>0</v>
      </c>
      <c r="DX514" s="3">
        <v>0</v>
      </c>
      <c r="DY514" s="3">
        <v>0</v>
      </c>
      <c r="DZ514" s="3">
        <v>0</v>
      </c>
      <c r="EA514" s="3">
        <v>0</v>
      </c>
      <c r="EB514" s="3">
        <v>0</v>
      </c>
      <c r="EC514" s="3">
        <v>0</v>
      </c>
      <c r="ED514" s="3">
        <v>0</v>
      </c>
      <c r="EE514" s="3">
        <v>0</v>
      </c>
      <c r="EF514" s="3">
        <v>0</v>
      </c>
    </row>
    <row r="515" spans="1:136" ht="12.75" customHeight="1">
      <c r="A515" s="2" t="s">
        <v>1106</v>
      </c>
      <c r="B515" s="2" t="s">
        <v>1107</v>
      </c>
      <c r="C515" s="2" t="s">
        <v>468</v>
      </c>
      <c r="D515" s="2" t="s">
        <v>896</v>
      </c>
      <c r="E515" s="3">
        <v>0</v>
      </c>
      <c r="F515" s="3">
        <v>22570.12</v>
      </c>
      <c r="G515" s="3">
        <v>8463.89</v>
      </c>
      <c r="H515" s="3">
        <v>9617.66</v>
      </c>
      <c r="I515" s="3">
        <v>10331.34</v>
      </c>
      <c r="J515" s="3">
        <v>4596.43</v>
      </c>
      <c r="K515" s="3">
        <v>5293.13</v>
      </c>
      <c r="L515" s="3">
        <v>7621.06</v>
      </c>
      <c r="M515" s="3">
        <v>6813.93</v>
      </c>
      <c r="N515" s="3">
        <v>1835.18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13954.09</v>
      </c>
      <c r="AH515" s="3">
        <v>5129.12</v>
      </c>
      <c r="AI515" s="3">
        <v>6887</v>
      </c>
      <c r="AJ515" s="3">
        <v>9753.61</v>
      </c>
      <c r="AK515" s="3">
        <v>6796.95</v>
      </c>
      <c r="AL515" s="3">
        <v>4672.8900000000003</v>
      </c>
      <c r="AM515" s="3">
        <v>2744.27</v>
      </c>
      <c r="AN515" s="3">
        <v>3593.88</v>
      </c>
      <c r="AO515" s="3">
        <v>3933.74</v>
      </c>
      <c r="AP515" s="3">
        <v>5080.7</v>
      </c>
      <c r="AQ515" s="3">
        <v>12203.91</v>
      </c>
      <c r="AR515" s="3">
        <v>9622.7900000000009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3">
        <v>0</v>
      </c>
      <c r="DA515" s="3"/>
      <c r="DB515" s="3">
        <v>0</v>
      </c>
      <c r="DC515" s="3">
        <v>0</v>
      </c>
      <c r="DD515" s="3">
        <v>0</v>
      </c>
      <c r="DE515" s="3">
        <v>0</v>
      </c>
      <c r="DF515" s="3">
        <v>0</v>
      </c>
      <c r="DG515" s="3">
        <v>0</v>
      </c>
      <c r="DH515" s="3">
        <v>0</v>
      </c>
      <c r="DI515" s="3">
        <v>0</v>
      </c>
      <c r="DJ515" s="3">
        <v>0</v>
      </c>
      <c r="DK515" s="3">
        <v>0</v>
      </c>
      <c r="DL515" s="3">
        <v>0</v>
      </c>
      <c r="DM515" s="3">
        <v>0</v>
      </c>
      <c r="DN515" s="3">
        <v>0</v>
      </c>
      <c r="DO515" s="3">
        <v>0</v>
      </c>
      <c r="DP515" s="3">
        <v>0</v>
      </c>
      <c r="DQ515" s="3">
        <v>0</v>
      </c>
      <c r="DR515" s="3">
        <v>0</v>
      </c>
      <c r="DS515" s="3">
        <v>0</v>
      </c>
      <c r="DT515" s="3">
        <v>0</v>
      </c>
      <c r="DU515" s="3">
        <v>0</v>
      </c>
      <c r="DV515" s="3">
        <v>0</v>
      </c>
      <c r="DW515" s="3">
        <v>0</v>
      </c>
      <c r="DX515" s="3">
        <v>0</v>
      </c>
      <c r="DY515" s="3">
        <v>0</v>
      </c>
      <c r="DZ515" s="3">
        <v>0</v>
      </c>
      <c r="EA515" s="3">
        <v>0</v>
      </c>
      <c r="EB515" s="3">
        <v>0</v>
      </c>
      <c r="EC515" s="3">
        <v>0</v>
      </c>
      <c r="ED515" s="3">
        <v>0</v>
      </c>
      <c r="EE515" s="3">
        <v>0</v>
      </c>
      <c r="EF515" s="3">
        <v>0</v>
      </c>
    </row>
    <row r="516" spans="1:136" ht="12.75" customHeight="1">
      <c r="A516" s="2" t="s">
        <v>1108</v>
      </c>
      <c r="B516" s="2" t="s">
        <v>1109</v>
      </c>
      <c r="C516" s="2" t="s">
        <v>468</v>
      </c>
      <c r="D516" s="2" t="s">
        <v>896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3">
        <v>0</v>
      </c>
      <c r="DA516" s="3"/>
      <c r="DB516" s="3">
        <v>0</v>
      </c>
      <c r="DC516" s="3">
        <v>0</v>
      </c>
      <c r="DD516" s="3">
        <v>0</v>
      </c>
      <c r="DE516" s="3">
        <v>0</v>
      </c>
      <c r="DF516" s="3">
        <v>0</v>
      </c>
      <c r="DG516" s="3">
        <v>0</v>
      </c>
      <c r="DH516" s="3">
        <v>0</v>
      </c>
      <c r="DI516" s="3">
        <v>0</v>
      </c>
      <c r="DJ516" s="3">
        <v>0</v>
      </c>
      <c r="DK516" s="3">
        <v>0</v>
      </c>
      <c r="DL516" s="3">
        <v>0</v>
      </c>
      <c r="DM516" s="3">
        <v>0</v>
      </c>
      <c r="DN516" s="3">
        <v>0</v>
      </c>
      <c r="DO516" s="3">
        <v>0</v>
      </c>
      <c r="DP516" s="3">
        <v>0</v>
      </c>
      <c r="DQ516" s="3">
        <v>0</v>
      </c>
      <c r="DR516" s="3">
        <v>0</v>
      </c>
      <c r="DS516" s="3">
        <v>0</v>
      </c>
      <c r="DT516" s="3">
        <v>0</v>
      </c>
      <c r="DU516" s="3">
        <v>0</v>
      </c>
      <c r="DV516" s="3">
        <v>0</v>
      </c>
      <c r="DW516" s="3">
        <v>0</v>
      </c>
      <c r="DX516" s="3">
        <v>0</v>
      </c>
      <c r="DY516" s="3">
        <v>0</v>
      </c>
      <c r="DZ516" s="3">
        <v>0</v>
      </c>
      <c r="EA516" s="3">
        <v>0</v>
      </c>
      <c r="EB516" s="3">
        <v>0</v>
      </c>
      <c r="EC516" s="3">
        <v>0</v>
      </c>
      <c r="ED516" s="3">
        <v>0</v>
      </c>
      <c r="EE516" s="3">
        <v>0</v>
      </c>
      <c r="EF516" s="3">
        <v>0</v>
      </c>
    </row>
    <row r="517" spans="1:136" ht="12.75" customHeight="1">
      <c r="A517" s="2" t="s">
        <v>1110</v>
      </c>
      <c r="B517" s="2" t="s">
        <v>918</v>
      </c>
      <c r="C517" s="2" t="s">
        <v>137</v>
      </c>
      <c r="D517" s="2" t="s">
        <v>138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3">
        <v>0</v>
      </c>
      <c r="DA517" s="3"/>
      <c r="DB517" s="3">
        <v>0</v>
      </c>
      <c r="DC517" s="3">
        <v>0</v>
      </c>
      <c r="DD517" s="3">
        <v>0</v>
      </c>
      <c r="DE517" s="3">
        <v>0</v>
      </c>
      <c r="DF517" s="3">
        <v>0</v>
      </c>
      <c r="DG517" s="3">
        <v>0</v>
      </c>
      <c r="DH517" s="3">
        <v>0</v>
      </c>
      <c r="DI517" s="3">
        <v>0</v>
      </c>
      <c r="DJ517" s="3">
        <v>0</v>
      </c>
      <c r="DK517" s="3">
        <v>0</v>
      </c>
      <c r="DL517" s="3">
        <v>0</v>
      </c>
      <c r="DM517" s="3">
        <v>0</v>
      </c>
      <c r="DN517" s="3">
        <v>0</v>
      </c>
      <c r="DO517" s="3">
        <v>0</v>
      </c>
      <c r="DP517" s="3">
        <v>0</v>
      </c>
      <c r="DQ517" s="3">
        <v>0</v>
      </c>
      <c r="DR517" s="3">
        <v>0</v>
      </c>
      <c r="DS517" s="3">
        <v>0</v>
      </c>
      <c r="DT517" s="3">
        <v>0</v>
      </c>
      <c r="DU517" s="3">
        <v>0</v>
      </c>
      <c r="DV517" s="3">
        <v>0</v>
      </c>
      <c r="DW517" s="3">
        <v>0</v>
      </c>
      <c r="DX517" s="3">
        <v>0</v>
      </c>
      <c r="DY517" s="3">
        <v>0</v>
      </c>
      <c r="DZ517" s="3">
        <v>0</v>
      </c>
      <c r="EA517" s="3">
        <v>0</v>
      </c>
      <c r="EB517" s="3">
        <v>0</v>
      </c>
      <c r="EC517" s="3">
        <v>0</v>
      </c>
      <c r="ED517" s="3">
        <v>0</v>
      </c>
      <c r="EE517" s="3">
        <v>0</v>
      </c>
      <c r="EF517" s="3">
        <v>0</v>
      </c>
    </row>
    <row r="518" spans="1:136" ht="12.75" customHeight="1">
      <c r="A518" s="2" t="s">
        <v>1111</v>
      </c>
      <c r="B518" s="2" t="s">
        <v>1112</v>
      </c>
      <c r="C518" s="2" t="s">
        <v>137</v>
      </c>
      <c r="D518" s="2" t="s">
        <v>896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641.46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3">
        <v>0</v>
      </c>
      <c r="DA518" s="3"/>
      <c r="DB518" s="3">
        <v>0</v>
      </c>
      <c r="DC518" s="3">
        <v>0</v>
      </c>
      <c r="DD518" s="3">
        <v>0</v>
      </c>
      <c r="DE518" s="3">
        <v>0</v>
      </c>
      <c r="DF518" s="3">
        <v>0</v>
      </c>
      <c r="DG518" s="3">
        <v>0</v>
      </c>
      <c r="DH518" s="3">
        <v>0</v>
      </c>
      <c r="DI518" s="3">
        <v>0</v>
      </c>
      <c r="DJ518" s="3">
        <v>0</v>
      </c>
      <c r="DK518" s="3">
        <v>0</v>
      </c>
      <c r="DL518" s="3">
        <v>0</v>
      </c>
      <c r="DM518" s="3">
        <v>0</v>
      </c>
      <c r="DN518" s="3">
        <v>0</v>
      </c>
      <c r="DO518" s="3">
        <v>0</v>
      </c>
      <c r="DP518" s="3">
        <v>0</v>
      </c>
      <c r="DQ518" s="3">
        <v>0</v>
      </c>
      <c r="DR518" s="3">
        <v>0</v>
      </c>
      <c r="DS518" s="3">
        <v>0</v>
      </c>
      <c r="DT518" s="3">
        <v>0</v>
      </c>
      <c r="DU518" s="3">
        <v>0</v>
      </c>
      <c r="DV518" s="3">
        <v>0</v>
      </c>
      <c r="DW518" s="3">
        <v>0</v>
      </c>
      <c r="DX518" s="3">
        <v>0</v>
      </c>
      <c r="DY518" s="3">
        <v>0</v>
      </c>
      <c r="DZ518" s="3">
        <v>0</v>
      </c>
      <c r="EA518" s="3">
        <v>0</v>
      </c>
      <c r="EB518" s="3">
        <v>0</v>
      </c>
      <c r="EC518" s="3">
        <v>0</v>
      </c>
      <c r="ED518" s="3">
        <v>0</v>
      </c>
      <c r="EE518" s="3">
        <v>0</v>
      </c>
      <c r="EF518" s="3">
        <v>0</v>
      </c>
    </row>
    <row r="519" spans="1:136" ht="12.75" customHeight="1">
      <c r="A519" s="2" t="s">
        <v>1113</v>
      </c>
      <c r="B519" s="2" t="s">
        <v>1114</v>
      </c>
      <c r="C519" s="2" t="s">
        <v>137</v>
      </c>
      <c r="D519" s="2" t="s">
        <v>138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>
        <v>0</v>
      </c>
      <c r="BF519" s="3">
        <v>0</v>
      </c>
      <c r="BG519" s="3">
        <v>0</v>
      </c>
      <c r="BH519" s="3">
        <v>0</v>
      </c>
      <c r="BI519" s="3">
        <v>0</v>
      </c>
      <c r="BJ519" s="3">
        <v>0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3">
        <v>0</v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  <c r="BW519" s="3">
        <v>0</v>
      </c>
      <c r="BX519" s="3">
        <v>0</v>
      </c>
      <c r="BY519" s="3">
        <v>0</v>
      </c>
      <c r="BZ519" s="3">
        <v>0</v>
      </c>
      <c r="CA519" s="3">
        <v>0</v>
      </c>
      <c r="CB519" s="3">
        <v>0</v>
      </c>
      <c r="CC519" s="3">
        <v>0</v>
      </c>
      <c r="CD519" s="3">
        <v>0</v>
      </c>
      <c r="CE519" s="3">
        <v>0</v>
      </c>
      <c r="CF519" s="3">
        <v>0</v>
      </c>
      <c r="CG519" s="3">
        <v>0</v>
      </c>
      <c r="CH519" s="3">
        <v>0</v>
      </c>
      <c r="CI519" s="3">
        <v>0</v>
      </c>
      <c r="CJ519" s="3">
        <v>0</v>
      </c>
      <c r="CK519" s="3">
        <v>0</v>
      </c>
      <c r="CL519" s="3">
        <v>0</v>
      </c>
      <c r="CM519" s="3">
        <v>0</v>
      </c>
      <c r="CN519" s="3">
        <v>0</v>
      </c>
      <c r="CO519" s="3">
        <v>0</v>
      </c>
      <c r="CP519" s="3">
        <v>0</v>
      </c>
      <c r="CQ519" s="3">
        <v>0</v>
      </c>
      <c r="CR519" s="3">
        <v>0</v>
      </c>
      <c r="CS519" s="3">
        <v>0</v>
      </c>
      <c r="CT519" s="3">
        <v>0</v>
      </c>
      <c r="CU519" s="3">
        <v>0</v>
      </c>
      <c r="CV519" s="3">
        <v>0</v>
      </c>
      <c r="CW519" s="3">
        <v>0</v>
      </c>
      <c r="CX519" s="3">
        <v>0</v>
      </c>
      <c r="CY519" s="3">
        <v>0</v>
      </c>
      <c r="CZ519" s="3">
        <v>0</v>
      </c>
      <c r="DA519" s="3"/>
      <c r="DB519" s="3">
        <v>0</v>
      </c>
      <c r="DC519" s="3">
        <v>0</v>
      </c>
      <c r="DD519" s="3">
        <v>0</v>
      </c>
      <c r="DE519" s="3">
        <v>0</v>
      </c>
      <c r="DF519" s="3">
        <v>0</v>
      </c>
      <c r="DG519" s="3">
        <v>0</v>
      </c>
      <c r="DH519" s="3">
        <v>0</v>
      </c>
      <c r="DI519" s="3">
        <v>0</v>
      </c>
      <c r="DJ519" s="3">
        <v>0</v>
      </c>
      <c r="DK519" s="3">
        <v>0</v>
      </c>
      <c r="DL519" s="3">
        <v>0</v>
      </c>
      <c r="DM519" s="3">
        <v>0</v>
      </c>
      <c r="DN519" s="3">
        <v>0</v>
      </c>
      <c r="DO519" s="3">
        <v>0</v>
      </c>
      <c r="DP519" s="3">
        <v>0</v>
      </c>
      <c r="DQ519" s="3">
        <v>0</v>
      </c>
      <c r="DR519" s="3">
        <v>0</v>
      </c>
      <c r="DS519" s="3">
        <v>0</v>
      </c>
      <c r="DT519" s="3">
        <v>0</v>
      </c>
      <c r="DU519" s="3">
        <v>0</v>
      </c>
      <c r="DV519" s="3">
        <v>0</v>
      </c>
      <c r="DW519" s="3">
        <v>0</v>
      </c>
      <c r="DX519" s="3">
        <v>0</v>
      </c>
      <c r="DY519" s="3">
        <v>0</v>
      </c>
      <c r="DZ519" s="3">
        <v>0</v>
      </c>
      <c r="EA519" s="3">
        <v>0</v>
      </c>
      <c r="EB519" s="3">
        <v>0</v>
      </c>
      <c r="EC519" s="3">
        <v>0</v>
      </c>
      <c r="ED519" s="3">
        <v>0</v>
      </c>
      <c r="EE519" s="3">
        <v>0</v>
      </c>
      <c r="EF519" s="3">
        <v>0</v>
      </c>
    </row>
    <row r="520" spans="1:136" ht="12.75" customHeight="1">
      <c r="A520" s="2" t="s">
        <v>1115</v>
      </c>
      <c r="B520" s="2" t="s">
        <v>1116</v>
      </c>
      <c r="C520" s="2" t="s">
        <v>137</v>
      </c>
      <c r="D520" s="2" t="s">
        <v>896</v>
      </c>
      <c r="E520" s="3">
        <v>0</v>
      </c>
      <c r="F520" s="3">
        <v>2139.8200000000002</v>
      </c>
      <c r="G520" s="3">
        <v>828.03</v>
      </c>
      <c r="H520" s="3">
        <v>1185.8499999999999</v>
      </c>
      <c r="I520" s="3">
        <v>1578.32</v>
      </c>
      <c r="J520" s="3">
        <v>1049.3499999999999</v>
      </c>
      <c r="K520" s="3">
        <v>824.29</v>
      </c>
      <c r="L520" s="3">
        <v>877.57</v>
      </c>
      <c r="M520" s="3">
        <v>818.69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1371.03</v>
      </c>
      <c r="AH520" s="3">
        <v>964.49</v>
      </c>
      <c r="AI520" s="3">
        <v>1209.3399999999999</v>
      </c>
      <c r="AJ520" s="3">
        <v>983.18</v>
      </c>
      <c r="AK520" s="3">
        <v>1000.47</v>
      </c>
      <c r="AL520" s="3">
        <v>939.25</v>
      </c>
      <c r="AM520" s="3">
        <v>2197.9499999999998</v>
      </c>
      <c r="AN520" s="3">
        <v>247.91</v>
      </c>
      <c r="AO520" s="3">
        <v>1172.9000000000001</v>
      </c>
      <c r="AP520" s="3">
        <v>1206.17</v>
      </c>
      <c r="AQ520" s="3">
        <v>1187.8599999999999</v>
      </c>
      <c r="AR520" s="3">
        <v>1215.7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3">
        <v>0</v>
      </c>
      <c r="BX520" s="3">
        <v>0</v>
      </c>
      <c r="BY520" s="3">
        <v>0</v>
      </c>
      <c r="BZ520" s="3">
        <v>0</v>
      </c>
      <c r="CA520" s="3">
        <v>0</v>
      </c>
      <c r="CB520" s="3">
        <v>0</v>
      </c>
      <c r="CC520" s="3">
        <v>0</v>
      </c>
      <c r="CD520" s="3">
        <v>0</v>
      </c>
      <c r="CE520" s="3">
        <v>0</v>
      </c>
      <c r="CF520" s="3">
        <v>0</v>
      </c>
      <c r="CG520" s="3">
        <v>0</v>
      </c>
      <c r="CH520" s="3">
        <v>0</v>
      </c>
      <c r="CI520" s="3">
        <v>0</v>
      </c>
      <c r="CJ520" s="3">
        <v>0</v>
      </c>
      <c r="CK520" s="3">
        <v>0</v>
      </c>
      <c r="CL520" s="3">
        <v>0</v>
      </c>
      <c r="CM520" s="3">
        <v>0</v>
      </c>
      <c r="CN520" s="3">
        <v>0</v>
      </c>
      <c r="CO520" s="3">
        <v>0</v>
      </c>
      <c r="CP520" s="3">
        <v>0</v>
      </c>
      <c r="CQ520" s="3">
        <v>0</v>
      </c>
      <c r="CR520" s="3">
        <v>0</v>
      </c>
      <c r="CS520" s="3">
        <v>0</v>
      </c>
      <c r="CT520" s="3">
        <v>0</v>
      </c>
      <c r="CU520" s="3">
        <v>0</v>
      </c>
      <c r="CV520" s="3">
        <v>0</v>
      </c>
      <c r="CW520" s="3">
        <v>0</v>
      </c>
      <c r="CX520" s="3">
        <v>0</v>
      </c>
      <c r="CY520" s="3">
        <v>0</v>
      </c>
      <c r="CZ520" s="3">
        <v>0</v>
      </c>
      <c r="DA520" s="3"/>
      <c r="DB520" s="3">
        <v>0</v>
      </c>
      <c r="DC520" s="3">
        <v>0</v>
      </c>
      <c r="DD520" s="3">
        <v>0</v>
      </c>
      <c r="DE520" s="3">
        <v>0</v>
      </c>
      <c r="DF520" s="3">
        <v>0</v>
      </c>
      <c r="DG520" s="3">
        <v>0</v>
      </c>
      <c r="DH520" s="3">
        <v>0</v>
      </c>
      <c r="DI520" s="3">
        <v>0</v>
      </c>
      <c r="DJ520" s="3">
        <v>0</v>
      </c>
      <c r="DK520" s="3">
        <v>0</v>
      </c>
      <c r="DL520" s="3">
        <v>0</v>
      </c>
      <c r="DM520" s="3">
        <v>0</v>
      </c>
      <c r="DN520" s="3">
        <v>0</v>
      </c>
      <c r="DO520" s="3">
        <v>0</v>
      </c>
      <c r="DP520" s="3">
        <v>0</v>
      </c>
      <c r="DQ520" s="3">
        <v>0</v>
      </c>
      <c r="DR520" s="3">
        <v>0</v>
      </c>
      <c r="DS520" s="3">
        <v>0</v>
      </c>
      <c r="DT520" s="3">
        <v>0</v>
      </c>
      <c r="DU520" s="3">
        <v>0</v>
      </c>
      <c r="DV520" s="3">
        <v>0</v>
      </c>
      <c r="DW520" s="3">
        <v>0</v>
      </c>
      <c r="DX520" s="3">
        <v>0</v>
      </c>
      <c r="DY520" s="3">
        <v>0</v>
      </c>
      <c r="DZ520" s="3">
        <v>0</v>
      </c>
      <c r="EA520" s="3">
        <v>0</v>
      </c>
      <c r="EB520" s="3">
        <v>0</v>
      </c>
      <c r="EC520" s="3">
        <v>0</v>
      </c>
      <c r="ED520" s="3">
        <v>0</v>
      </c>
      <c r="EE520" s="3">
        <v>0</v>
      </c>
      <c r="EF520" s="3">
        <v>0</v>
      </c>
    </row>
    <row r="521" spans="1:136" ht="12.75" customHeight="1">
      <c r="A521" s="2" t="s">
        <v>1117</v>
      </c>
      <c r="B521" s="2" t="s">
        <v>1015</v>
      </c>
      <c r="C521" s="2" t="s">
        <v>137</v>
      </c>
      <c r="D521" s="2" t="s">
        <v>138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s="3">
        <v>0</v>
      </c>
      <c r="BH521" s="3">
        <v>0</v>
      </c>
      <c r="BI521" s="3">
        <v>0</v>
      </c>
      <c r="BJ521" s="3">
        <v>0</v>
      </c>
      <c r="BK521" s="3">
        <v>0</v>
      </c>
      <c r="BL521" s="3">
        <v>0</v>
      </c>
      <c r="BM521" s="3">
        <v>0</v>
      </c>
      <c r="BN521" s="3">
        <v>0</v>
      </c>
      <c r="BO521" s="3">
        <v>0</v>
      </c>
      <c r="BP521" s="3">
        <v>0</v>
      </c>
      <c r="BQ521" s="3">
        <v>0</v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  <c r="BW521" s="3">
        <v>0</v>
      </c>
      <c r="BX521" s="3">
        <v>0</v>
      </c>
      <c r="BY521" s="3">
        <v>0</v>
      </c>
      <c r="BZ521" s="3">
        <v>0</v>
      </c>
      <c r="CA521" s="3">
        <v>0</v>
      </c>
      <c r="CB521" s="3">
        <v>0</v>
      </c>
      <c r="CC521" s="3">
        <v>0</v>
      </c>
      <c r="CD521" s="3">
        <v>0</v>
      </c>
      <c r="CE521" s="3">
        <v>0</v>
      </c>
      <c r="CF521" s="3">
        <v>0</v>
      </c>
      <c r="CG521" s="3">
        <v>0</v>
      </c>
      <c r="CH521" s="3">
        <v>0</v>
      </c>
      <c r="CI521" s="3">
        <v>0</v>
      </c>
      <c r="CJ521" s="3">
        <v>0</v>
      </c>
      <c r="CK521" s="3">
        <v>0</v>
      </c>
      <c r="CL521" s="3">
        <v>0</v>
      </c>
      <c r="CM521" s="3">
        <v>0</v>
      </c>
      <c r="CN521" s="3">
        <v>0</v>
      </c>
      <c r="CO521" s="3">
        <v>0</v>
      </c>
      <c r="CP521" s="3">
        <v>0</v>
      </c>
      <c r="CQ521" s="3">
        <v>0</v>
      </c>
      <c r="CR521" s="3">
        <v>0</v>
      </c>
      <c r="CS521" s="3">
        <v>0</v>
      </c>
      <c r="CT521" s="3">
        <v>0</v>
      </c>
      <c r="CU521" s="3">
        <v>0</v>
      </c>
      <c r="CV521" s="3">
        <v>0</v>
      </c>
      <c r="CW521" s="3">
        <v>0</v>
      </c>
      <c r="CX521" s="3">
        <v>0</v>
      </c>
      <c r="CY521" s="3">
        <v>0</v>
      </c>
      <c r="CZ521" s="3">
        <v>0</v>
      </c>
      <c r="DA521" s="3"/>
      <c r="DB521" s="3">
        <v>0</v>
      </c>
      <c r="DC521" s="3">
        <v>0</v>
      </c>
      <c r="DD521" s="3">
        <v>0</v>
      </c>
      <c r="DE521" s="3">
        <v>0</v>
      </c>
      <c r="DF521" s="3">
        <v>0</v>
      </c>
      <c r="DG521" s="3">
        <v>0</v>
      </c>
      <c r="DH521" s="3">
        <v>0</v>
      </c>
      <c r="DI521" s="3">
        <v>0</v>
      </c>
      <c r="DJ521" s="3">
        <v>0</v>
      </c>
      <c r="DK521" s="3">
        <v>0</v>
      </c>
      <c r="DL521" s="3">
        <v>0</v>
      </c>
      <c r="DM521" s="3">
        <v>0</v>
      </c>
      <c r="DN521" s="3">
        <v>0</v>
      </c>
      <c r="DO521" s="3">
        <v>0</v>
      </c>
      <c r="DP521" s="3">
        <v>0</v>
      </c>
      <c r="DQ521" s="3">
        <v>0</v>
      </c>
      <c r="DR521" s="3">
        <v>0</v>
      </c>
      <c r="DS521" s="3">
        <v>0</v>
      </c>
      <c r="DT521" s="3">
        <v>0</v>
      </c>
      <c r="DU521" s="3">
        <v>0</v>
      </c>
      <c r="DV521" s="3">
        <v>0</v>
      </c>
      <c r="DW521" s="3">
        <v>0</v>
      </c>
      <c r="DX521" s="3">
        <v>0</v>
      </c>
      <c r="DY521" s="3">
        <v>0</v>
      </c>
      <c r="DZ521" s="3">
        <v>0</v>
      </c>
      <c r="EA521" s="3">
        <v>0</v>
      </c>
      <c r="EB521" s="3">
        <v>0</v>
      </c>
      <c r="EC521" s="3">
        <v>0</v>
      </c>
      <c r="ED521" s="3">
        <v>0</v>
      </c>
      <c r="EE521" s="3">
        <v>0</v>
      </c>
      <c r="EF521" s="3">
        <v>0</v>
      </c>
    </row>
    <row r="522" spans="1:136" ht="12.75" customHeight="1">
      <c r="A522" s="2" t="s">
        <v>1118</v>
      </c>
      <c r="B522" s="2" t="s">
        <v>1119</v>
      </c>
      <c r="C522" s="2" t="s">
        <v>137</v>
      </c>
      <c r="D522" s="2" t="s">
        <v>896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  <c r="BW522" s="3">
        <v>0</v>
      </c>
      <c r="BX522" s="3">
        <v>0</v>
      </c>
      <c r="BY522" s="3">
        <v>0</v>
      </c>
      <c r="BZ522" s="3">
        <v>0</v>
      </c>
      <c r="CA522" s="3">
        <v>0</v>
      </c>
      <c r="CB522" s="3">
        <v>0</v>
      </c>
      <c r="CC522" s="3">
        <v>0</v>
      </c>
      <c r="CD522" s="3">
        <v>0</v>
      </c>
      <c r="CE522" s="3">
        <v>0</v>
      </c>
      <c r="CF522" s="3">
        <v>0</v>
      </c>
      <c r="CG522" s="3">
        <v>0</v>
      </c>
      <c r="CH522" s="3">
        <v>0</v>
      </c>
      <c r="CI522" s="3">
        <v>0</v>
      </c>
      <c r="CJ522" s="3">
        <v>0</v>
      </c>
      <c r="CK522" s="3">
        <v>0</v>
      </c>
      <c r="CL522" s="3">
        <v>0</v>
      </c>
      <c r="CM522" s="3">
        <v>0</v>
      </c>
      <c r="CN522" s="3">
        <v>0</v>
      </c>
      <c r="CO522" s="3">
        <v>0</v>
      </c>
      <c r="CP522" s="3">
        <v>0</v>
      </c>
      <c r="CQ522" s="3">
        <v>0</v>
      </c>
      <c r="CR522" s="3">
        <v>0</v>
      </c>
      <c r="CS522" s="3">
        <v>0</v>
      </c>
      <c r="CT522" s="3">
        <v>0</v>
      </c>
      <c r="CU522" s="3">
        <v>0</v>
      </c>
      <c r="CV522" s="3">
        <v>0</v>
      </c>
      <c r="CW522" s="3">
        <v>0</v>
      </c>
      <c r="CX522" s="3">
        <v>0</v>
      </c>
      <c r="CY522" s="3">
        <v>0</v>
      </c>
      <c r="CZ522" s="3">
        <v>0</v>
      </c>
      <c r="DA522" s="3"/>
      <c r="DB522" s="3">
        <v>0</v>
      </c>
      <c r="DC522" s="3">
        <v>0</v>
      </c>
      <c r="DD522" s="3">
        <v>0</v>
      </c>
      <c r="DE522" s="3">
        <v>0</v>
      </c>
      <c r="DF522" s="3">
        <v>0</v>
      </c>
      <c r="DG522" s="3">
        <v>0</v>
      </c>
      <c r="DH522" s="3">
        <v>0</v>
      </c>
      <c r="DI522" s="3">
        <v>0</v>
      </c>
      <c r="DJ522" s="3">
        <v>0</v>
      </c>
      <c r="DK522" s="3">
        <v>0</v>
      </c>
      <c r="DL522" s="3">
        <v>0</v>
      </c>
      <c r="DM522" s="3">
        <v>0</v>
      </c>
      <c r="DN522" s="3">
        <v>0</v>
      </c>
      <c r="DO522" s="3">
        <v>0</v>
      </c>
      <c r="DP522" s="3">
        <v>0</v>
      </c>
      <c r="DQ522" s="3">
        <v>0</v>
      </c>
      <c r="DR522" s="3">
        <v>0</v>
      </c>
      <c r="DS522" s="3">
        <v>0</v>
      </c>
      <c r="DT522" s="3">
        <v>0</v>
      </c>
      <c r="DU522" s="3">
        <v>0</v>
      </c>
      <c r="DV522" s="3">
        <v>0</v>
      </c>
      <c r="DW522" s="3">
        <v>0</v>
      </c>
      <c r="DX522" s="3">
        <v>0</v>
      </c>
      <c r="DY522" s="3">
        <v>0</v>
      </c>
      <c r="DZ522" s="3">
        <v>0</v>
      </c>
      <c r="EA522" s="3">
        <v>0</v>
      </c>
      <c r="EB522" s="3">
        <v>0</v>
      </c>
      <c r="EC522" s="3">
        <v>0</v>
      </c>
      <c r="ED522" s="3">
        <v>0</v>
      </c>
      <c r="EE522" s="3">
        <v>0</v>
      </c>
      <c r="EF522" s="3">
        <v>0</v>
      </c>
    </row>
    <row r="523" spans="1:136" ht="12.75" customHeight="1">
      <c r="A523" s="2" t="s">
        <v>1120</v>
      </c>
      <c r="B523" s="2" t="s">
        <v>1121</v>
      </c>
      <c r="C523" s="2" t="s">
        <v>137</v>
      </c>
      <c r="D523" s="2" t="s">
        <v>896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0</v>
      </c>
      <c r="BP523" s="3">
        <v>0</v>
      </c>
      <c r="BQ523" s="3">
        <v>0</v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  <c r="BW523" s="3">
        <v>0</v>
      </c>
      <c r="BX523" s="3">
        <v>0</v>
      </c>
      <c r="BY523" s="3">
        <v>0</v>
      </c>
      <c r="BZ523" s="3">
        <v>0</v>
      </c>
      <c r="CA523" s="3">
        <v>0</v>
      </c>
      <c r="CB523" s="3">
        <v>0</v>
      </c>
      <c r="CC523" s="3">
        <v>0</v>
      </c>
      <c r="CD523" s="3">
        <v>0</v>
      </c>
      <c r="CE523" s="3">
        <v>0</v>
      </c>
      <c r="CF523" s="3">
        <v>0</v>
      </c>
      <c r="CG523" s="3">
        <v>0</v>
      </c>
      <c r="CH523" s="3">
        <v>0</v>
      </c>
      <c r="CI523" s="3">
        <v>0</v>
      </c>
      <c r="CJ523" s="3">
        <v>0</v>
      </c>
      <c r="CK523" s="3">
        <v>0</v>
      </c>
      <c r="CL523" s="3">
        <v>0</v>
      </c>
      <c r="CM523" s="3">
        <v>0</v>
      </c>
      <c r="CN523" s="3">
        <v>0</v>
      </c>
      <c r="CO523" s="3">
        <v>0</v>
      </c>
      <c r="CP523" s="3">
        <v>0</v>
      </c>
      <c r="CQ523" s="3">
        <v>0</v>
      </c>
      <c r="CR523" s="3">
        <v>0</v>
      </c>
      <c r="CS523" s="3">
        <v>0</v>
      </c>
      <c r="CT523" s="3">
        <v>0</v>
      </c>
      <c r="CU523" s="3">
        <v>0</v>
      </c>
      <c r="CV523" s="3">
        <v>0</v>
      </c>
      <c r="CW523" s="3">
        <v>0</v>
      </c>
      <c r="CX523" s="3">
        <v>0</v>
      </c>
      <c r="CY523" s="3">
        <v>0</v>
      </c>
      <c r="CZ523" s="3">
        <v>0</v>
      </c>
      <c r="DA523" s="3"/>
      <c r="DB523" s="3">
        <v>0</v>
      </c>
      <c r="DC523" s="3">
        <v>0</v>
      </c>
      <c r="DD523" s="3">
        <v>0</v>
      </c>
      <c r="DE523" s="3">
        <v>0</v>
      </c>
      <c r="DF523" s="3">
        <v>0</v>
      </c>
      <c r="DG523" s="3">
        <v>0</v>
      </c>
      <c r="DH523" s="3">
        <v>0</v>
      </c>
      <c r="DI523" s="3">
        <v>0</v>
      </c>
      <c r="DJ523" s="3">
        <v>0</v>
      </c>
      <c r="DK523" s="3">
        <v>0</v>
      </c>
      <c r="DL523" s="3">
        <v>0</v>
      </c>
      <c r="DM523" s="3">
        <v>0</v>
      </c>
      <c r="DN523" s="3">
        <v>0</v>
      </c>
      <c r="DO523" s="3">
        <v>0</v>
      </c>
      <c r="DP523" s="3">
        <v>0</v>
      </c>
      <c r="DQ523" s="3">
        <v>0</v>
      </c>
      <c r="DR523" s="3">
        <v>0</v>
      </c>
      <c r="DS523" s="3">
        <v>0</v>
      </c>
      <c r="DT523" s="3">
        <v>0</v>
      </c>
      <c r="DU523" s="3">
        <v>0</v>
      </c>
      <c r="DV523" s="3">
        <v>0</v>
      </c>
      <c r="DW523" s="3">
        <v>0</v>
      </c>
      <c r="DX523" s="3">
        <v>0</v>
      </c>
      <c r="DY523" s="3">
        <v>0</v>
      </c>
      <c r="DZ523" s="3">
        <v>0</v>
      </c>
      <c r="EA523" s="3">
        <v>0</v>
      </c>
      <c r="EB523" s="3">
        <v>0</v>
      </c>
      <c r="EC523" s="3">
        <v>0</v>
      </c>
      <c r="ED523" s="3">
        <v>0</v>
      </c>
      <c r="EE523" s="3">
        <v>0</v>
      </c>
      <c r="EF523" s="3">
        <v>0</v>
      </c>
    </row>
    <row r="524" spans="1:136" ht="12.75" customHeight="1">
      <c r="A524" s="2" t="s">
        <v>1122</v>
      </c>
      <c r="B524" s="2" t="s">
        <v>1021</v>
      </c>
      <c r="C524" s="2" t="s">
        <v>137</v>
      </c>
      <c r="D524" s="2" t="s">
        <v>896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3">
        <v>0</v>
      </c>
      <c r="BQ524" s="3">
        <v>0</v>
      </c>
      <c r="BR524" s="3">
        <v>0</v>
      </c>
      <c r="BS524" s="3">
        <v>0</v>
      </c>
      <c r="BT524" s="3">
        <v>0</v>
      </c>
      <c r="BU524" s="3">
        <v>0</v>
      </c>
      <c r="BV524" s="3">
        <v>0</v>
      </c>
      <c r="BW524" s="3">
        <v>0</v>
      </c>
      <c r="BX524" s="3">
        <v>0</v>
      </c>
      <c r="BY524" s="3">
        <v>0</v>
      </c>
      <c r="BZ524" s="3">
        <v>0</v>
      </c>
      <c r="CA524" s="3">
        <v>0</v>
      </c>
      <c r="CB524" s="3">
        <v>0</v>
      </c>
      <c r="CC524" s="3">
        <v>0</v>
      </c>
      <c r="CD524" s="3">
        <v>0</v>
      </c>
      <c r="CE524" s="3">
        <v>0</v>
      </c>
      <c r="CF524" s="3">
        <v>0</v>
      </c>
      <c r="CG524" s="3">
        <v>0</v>
      </c>
      <c r="CH524" s="3">
        <v>0</v>
      </c>
      <c r="CI524" s="3">
        <v>0</v>
      </c>
      <c r="CJ524" s="3">
        <v>0</v>
      </c>
      <c r="CK524" s="3">
        <v>0</v>
      </c>
      <c r="CL524" s="3">
        <v>0</v>
      </c>
      <c r="CM524" s="3">
        <v>0</v>
      </c>
      <c r="CN524" s="3">
        <v>0</v>
      </c>
      <c r="CO524" s="3">
        <v>0</v>
      </c>
      <c r="CP524" s="3">
        <v>0</v>
      </c>
      <c r="CQ524" s="3">
        <v>0</v>
      </c>
      <c r="CR524" s="3">
        <v>0</v>
      </c>
      <c r="CS524" s="3">
        <v>0</v>
      </c>
      <c r="CT524" s="3">
        <v>0</v>
      </c>
      <c r="CU524" s="3">
        <v>0</v>
      </c>
      <c r="CV524" s="3">
        <v>0</v>
      </c>
      <c r="CW524" s="3">
        <v>0</v>
      </c>
      <c r="CX524" s="3">
        <v>0</v>
      </c>
      <c r="CY524" s="3">
        <v>0</v>
      </c>
      <c r="CZ524" s="3">
        <v>0</v>
      </c>
      <c r="DA524" s="3"/>
      <c r="DB524" s="3">
        <v>0</v>
      </c>
      <c r="DC524" s="3">
        <v>0</v>
      </c>
      <c r="DD524" s="3">
        <v>0</v>
      </c>
      <c r="DE524" s="3">
        <v>0</v>
      </c>
      <c r="DF524" s="3">
        <v>0</v>
      </c>
      <c r="DG524" s="3">
        <v>0</v>
      </c>
      <c r="DH524" s="3">
        <v>0</v>
      </c>
      <c r="DI524" s="3">
        <v>0</v>
      </c>
      <c r="DJ524" s="3">
        <v>0</v>
      </c>
      <c r="DK524" s="3">
        <v>0</v>
      </c>
      <c r="DL524" s="3">
        <v>0</v>
      </c>
      <c r="DM524" s="3">
        <v>0</v>
      </c>
      <c r="DN524" s="3">
        <v>0</v>
      </c>
      <c r="DO524" s="3">
        <v>0</v>
      </c>
      <c r="DP524" s="3">
        <v>0</v>
      </c>
      <c r="DQ524" s="3">
        <v>0</v>
      </c>
      <c r="DR524" s="3">
        <v>0</v>
      </c>
      <c r="DS524" s="3">
        <v>0</v>
      </c>
      <c r="DT524" s="3">
        <v>0</v>
      </c>
      <c r="DU524" s="3">
        <v>0</v>
      </c>
      <c r="DV524" s="3">
        <v>0</v>
      </c>
      <c r="DW524" s="3">
        <v>0</v>
      </c>
      <c r="DX524" s="3">
        <v>0</v>
      </c>
      <c r="DY524" s="3">
        <v>0</v>
      </c>
      <c r="DZ524" s="3">
        <v>0</v>
      </c>
      <c r="EA524" s="3">
        <v>0</v>
      </c>
      <c r="EB524" s="3">
        <v>0</v>
      </c>
      <c r="EC524" s="3">
        <v>0</v>
      </c>
      <c r="ED524" s="3">
        <v>0</v>
      </c>
      <c r="EE524" s="3">
        <v>0</v>
      </c>
      <c r="EF524" s="3">
        <v>0</v>
      </c>
    </row>
    <row r="525" spans="1:136" ht="12.75" customHeight="1">
      <c r="A525" s="2" t="s">
        <v>1123</v>
      </c>
      <c r="B525" s="2" t="s">
        <v>932</v>
      </c>
      <c r="C525" s="2" t="s">
        <v>137</v>
      </c>
      <c r="D525" s="2" t="s">
        <v>896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  <c r="BW525" s="3">
        <v>0</v>
      </c>
      <c r="BX525" s="3">
        <v>0</v>
      </c>
      <c r="BY525" s="3">
        <v>0</v>
      </c>
      <c r="BZ525" s="3">
        <v>0</v>
      </c>
      <c r="CA525" s="3">
        <v>0</v>
      </c>
      <c r="CB525" s="3">
        <v>0</v>
      </c>
      <c r="CC525" s="3">
        <v>0</v>
      </c>
      <c r="CD525" s="3">
        <v>0</v>
      </c>
      <c r="CE525" s="3">
        <v>0</v>
      </c>
      <c r="CF525" s="3">
        <v>0</v>
      </c>
      <c r="CG525" s="3">
        <v>0</v>
      </c>
      <c r="CH525" s="3">
        <v>0</v>
      </c>
      <c r="CI525" s="3">
        <v>0</v>
      </c>
      <c r="CJ525" s="3">
        <v>0</v>
      </c>
      <c r="CK525" s="3">
        <v>0</v>
      </c>
      <c r="CL525" s="3">
        <v>0</v>
      </c>
      <c r="CM525" s="3">
        <v>0</v>
      </c>
      <c r="CN525" s="3">
        <v>0</v>
      </c>
      <c r="CO525" s="3">
        <v>0</v>
      </c>
      <c r="CP525" s="3">
        <v>0</v>
      </c>
      <c r="CQ525" s="3">
        <v>0</v>
      </c>
      <c r="CR525" s="3">
        <v>0</v>
      </c>
      <c r="CS525" s="3">
        <v>0</v>
      </c>
      <c r="CT525" s="3">
        <v>0</v>
      </c>
      <c r="CU525" s="3">
        <v>0</v>
      </c>
      <c r="CV525" s="3">
        <v>0</v>
      </c>
      <c r="CW525" s="3">
        <v>0</v>
      </c>
      <c r="CX525" s="3">
        <v>0</v>
      </c>
      <c r="CY525" s="3">
        <v>0</v>
      </c>
      <c r="CZ525" s="3">
        <v>0</v>
      </c>
      <c r="DA525" s="3"/>
      <c r="DB525" s="3">
        <v>0</v>
      </c>
      <c r="DC525" s="3">
        <v>0</v>
      </c>
      <c r="DD525" s="3">
        <v>0</v>
      </c>
      <c r="DE525" s="3">
        <v>0</v>
      </c>
      <c r="DF525" s="3">
        <v>0</v>
      </c>
      <c r="DG525" s="3">
        <v>0</v>
      </c>
      <c r="DH525" s="3">
        <v>0</v>
      </c>
      <c r="DI525" s="3">
        <v>0</v>
      </c>
      <c r="DJ525" s="3">
        <v>0</v>
      </c>
      <c r="DK525" s="3">
        <v>0</v>
      </c>
      <c r="DL525" s="3">
        <v>0</v>
      </c>
      <c r="DM525" s="3">
        <v>0</v>
      </c>
      <c r="DN525" s="3">
        <v>0</v>
      </c>
      <c r="DO525" s="3">
        <v>0</v>
      </c>
      <c r="DP525" s="3">
        <v>0</v>
      </c>
      <c r="DQ525" s="3">
        <v>0</v>
      </c>
      <c r="DR525" s="3">
        <v>0</v>
      </c>
      <c r="DS525" s="3">
        <v>0</v>
      </c>
      <c r="DT525" s="3">
        <v>0</v>
      </c>
      <c r="DU525" s="3">
        <v>0</v>
      </c>
      <c r="DV525" s="3">
        <v>0</v>
      </c>
      <c r="DW525" s="3">
        <v>0</v>
      </c>
      <c r="DX525" s="3">
        <v>0</v>
      </c>
      <c r="DY525" s="3">
        <v>0</v>
      </c>
      <c r="DZ525" s="3">
        <v>0</v>
      </c>
      <c r="EA525" s="3">
        <v>0</v>
      </c>
      <c r="EB525" s="3">
        <v>0</v>
      </c>
      <c r="EC525" s="3">
        <v>0</v>
      </c>
      <c r="ED525" s="3">
        <v>0</v>
      </c>
      <c r="EE525" s="3">
        <v>0</v>
      </c>
      <c r="EF525" s="3">
        <v>0</v>
      </c>
    </row>
    <row r="526" spans="1:136" ht="12.75" customHeight="1">
      <c r="A526" s="2" t="s">
        <v>1124</v>
      </c>
      <c r="B526" s="2" t="s">
        <v>934</v>
      </c>
      <c r="C526" s="2" t="s">
        <v>137</v>
      </c>
      <c r="D526" s="2" t="s">
        <v>896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 s="3">
        <v>0</v>
      </c>
      <c r="BF526" s="3">
        <v>0</v>
      </c>
      <c r="BG526" s="3">
        <v>0</v>
      </c>
      <c r="BH526" s="3">
        <v>0</v>
      </c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  <c r="BW526" s="3">
        <v>0</v>
      </c>
      <c r="BX526" s="3">
        <v>0</v>
      </c>
      <c r="BY526" s="3">
        <v>0</v>
      </c>
      <c r="BZ526" s="3">
        <v>0</v>
      </c>
      <c r="CA526" s="3">
        <v>0</v>
      </c>
      <c r="CB526" s="3">
        <v>0</v>
      </c>
      <c r="CC526" s="3">
        <v>0</v>
      </c>
      <c r="CD526" s="3">
        <v>0</v>
      </c>
      <c r="CE526" s="3">
        <v>0</v>
      </c>
      <c r="CF526" s="3">
        <v>0</v>
      </c>
      <c r="CG526" s="3">
        <v>0</v>
      </c>
      <c r="CH526" s="3">
        <v>0</v>
      </c>
      <c r="CI526" s="3">
        <v>0</v>
      </c>
      <c r="CJ526" s="3">
        <v>0</v>
      </c>
      <c r="CK526" s="3">
        <v>0</v>
      </c>
      <c r="CL526" s="3">
        <v>0</v>
      </c>
      <c r="CM526" s="3">
        <v>0</v>
      </c>
      <c r="CN526" s="3">
        <v>0</v>
      </c>
      <c r="CO526" s="3">
        <v>0</v>
      </c>
      <c r="CP526" s="3">
        <v>0</v>
      </c>
      <c r="CQ526" s="3">
        <v>0</v>
      </c>
      <c r="CR526" s="3">
        <v>0</v>
      </c>
      <c r="CS526" s="3">
        <v>0</v>
      </c>
      <c r="CT526" s="3">
        <v>0</v>
      </c>
      <c r="CU526" s="3">
        <v>0</v>
      </c>
      <c r="CV526" s="3">
        <v>0</v>
      </c>
      <c r="CW526" s="3">
        <v>0</v>
      </c>
      <c r="CX526" s="3">
        <v>0</v>
      </c>
      <c r="CY526" s="3">
        <v>0</v>
      </c>
      <c r="CZ526" s="3">
        <v>0</v>
      </c>
      <c r="DA526" s="3"/>
      <c r="DB526" s="3">
        <v>0</v>
      </c>
      <c r="DC526" s="3">
        <v>0</v>
      </c>
      <c r="DD526" s="3">
        <v>0</v>
      </c>
      <c r="DE526" s="3">
        <v>0</v>
      </c>
      <c r="DF526" s="3">
        <v>0</v>
      </c>
      <c r="DG526" s="3">
        <v>0</v>
      </c>
      <c r="DH526" s="3">
        <v>0</v>
      </c>
      <c r="DI526" s="3">
        <v>0</v>
      </c>
      <c r="DJ526" s="3">
        <v>0</v>
      </c>
      <c r="DK526" s="3">
        <v>0</v>
      </c>
      <c r="DL526" s="3">
        <v>0</v>
      </c>
      <c r="DM526" s="3">
        <v>0</v>
      </c>
      <c r="DN526" s="3">
        <v>0</v>
      </c>
      <c r="DO526" s="3">
        <v>0</v>
      </c>
      <c r="DP526" s="3">
        <v>0</v>
      </c>
      <c r="DQ526" s="3">
        <v>0</v>
      </c>
      <c r="DR526" s="3">
        <v>0</v>
      </c>
      <c r="DS526" s="3">
        <v>0</v>
      </c>
      <c r="DT526" s="3">
        <v>0</v>
      </c>
      <c r="DU526" s="3">
        <v>0</v>
      </c>
      <c r="DV526" s="3">
        <v>0</v>
      </c>
      <c r="DW526" s="3">
        <v>0</v>
      </c>
      <c r="DX526" s="3">
        <v>0</v>
      </c>
      <c r="DY526" s="3">
        <v>0</v>
      </c>
      <c r="DZ526" s="3">
        <v>0</v>
      </c>
      <c r="EA526" s="3">
        <v>0</v>
      </c>
      <c r="EB526" s="3">
        <v>0</v>
      </c>
      <c r="EC526" s="3">
        <v>0</v>
      </c>
      <c r="ED526" s="3">
        <v>0</v>
      </c>
      <c r="EE526" s="3">
        <v>0</v>
      </c>
      <c r="EF526" s="3">
        <v>0</v>
      </c>
    </row>
    <row r="527" spans="1:136" ht="12.75" customHeight="1">
      <c r="A527" s="2" t="s">
        <v>1125</v>
      </c>
      <c r="B527" s="2" t="s">
        <v>936</v>
      </c>
      <c r="C527" s="2" t="s">
        <v>137</v>
      </c>
      <c r="D527" s="2" t="s">
        <v>896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>
        <v>0</v>
      </c>
      <c r="BH527" s="3">
        <v>0</v>
      </c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3">
        <v>0</v>
      </c>
      <c r="BQ527" s="3">
        <v>0</v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  <c r="BW527" s="3">
        <v>0</v>
      </c>
      <c r="BX527" s="3">
        <v>0</v>
      </c>
      <c r="BY527" s="3">
        <v>0</v>
      </c>
      <c r="BZ527" s="3">
        <v>0</v>
      </c>
      <c r="CA527" s="3">
        <v>0</v>
      </c>
      <c r="CB527" s="3">
        <v>0</v>
      </c>
      <c r="CC527" s="3">
        <v>0</v>
      </c>
      <c r="CD527" s="3">
        <v>0</v>
      </c>
      <c r="CE527" s="3">
        <v>0</v>
      </c>
      <c r="CF527" s="3">
        <v>0</v>
      </c>
      <c r="CG527" s="3">
        <v>0</v>
      </c>
      <c r="CH527" s="3">
        <v>0</v>
      </c>
      <c r="CI527" s="3">
        <v>0</v>
      </c>
      <c r="CJ527" s="3">
        <v>0</v>
      </c>
      <c r="CK527" s="3">
        <v>0</v>
      </c>
      <c r="CL527" s="3">
        <v>0</v>
      </c>
      <c r="CM527" s="3">
        <v>0</v>
      </c>
      <c r="CN527" s="3">
        <v>0</v>
      </c>
      <c r="CO527" s="3">
        <v>0</v>
      </c>
      <c r="CP527" s="3">
        <v>0</v>
      </c>
      <c r="CQ527" s="3">
        <v>0</v>
      </c>
      <c r="CR527" s="3">
        <v>0</v>
      </c>
      <c r="CS527" s="3">
        <v>0</v>
      </c>
      <c r="CT527" s="3">
        <v>0</v>
      </c>
      <c r="CU527" s="3">
        <v>0</v>
      </c>
      <c r="CV527" s="3">
        <v>0</v>
      </c>
      <c r="CW527" s="3">
        <v>0</v>
      </c>
      <c r="CX527" s="3">
        <v>0</v>
      </c>
      <c r="CY527" s="3">
        <v>0</v>
      </c>
      <c r="CZ527" s="3">
        <v>0</v>
      </c>
      <c r="DA527" s="3"/>
      <c r="DB527" s="3">
        <v>0</v>
      </c>
      <c r="DC527" s="3">
        <v>0</v>
      </c>
      <c r="DD527" s="3">
        <v>0</v>
      </c>
      <c r="DE527" s="3">
        <v>0</v>
      </c>
      <c r="DF527" s="3">
        <v>0</v>
      </c>
      <c r="DG527" s="3">
        <v>0</v>
      </c>
      <c r="DH527" s="3">
        <v>0</v>
      </c>
      <c r="DI527" s="3">
        <v>0</v>
      </c>
      <c r="DJ527" s="3">
        <v>0</v>
      </c>
      <c r="DK527" s="3">
        <v>0</v>
      </c>
      <c r="DL527" s="3">
        <v>0</v>
      </c>
      <c r="DM527" s="3">
        <v>0</v>
      </c>
      <c r="DN527" s="3">
        <v>0</v>
      </c>
      <c r="DO527" s="3">
        <v>0</v>
      </c>
      <c r="DP527" s="3">
        <v>0</v>
      </c>
      <c r="DQ527" s="3">
        <v>0</v>
      </c>
      <c r="DR527" s="3">
        <v>0</v>
      </c>
      <c r="DS527" s="3">
        <v>0</v>
      </c>
      <c r="DT527" s="3">
        <v>0</v>
      </c>
      <c r="DU527" s="3">
        <v>0</v>
      </c>
      <c r="DV527" s="3">
        <v>0</v>
      </c>
      <c r="DW527" s="3">
        <v>0</v>
      </c>
      <c r="DX527" s="3">
        <v>0</v>
      </c>
      <c r="DY527" s="3">
        <v>0</v>
      </c>
      <c r="DZ527" s="3">
        <v>0</v>
      </c>
      <c r="EA527" s="3">
        <v>0</v>
      </c>
      <c r="EB527" s="3">
        <v>0</v>
      </c>
      <c r="EC527" s="3">
        <v>0</v>
      </c>
      <c r="ED527" s="3">
        <v>0</v>
      </c>
      <c r="EE527" s="3">
        <v>0</v>
      </c>
      <c r="EF527" s="3">
        <v>0</v>
      </c>
    </row>
    <row r="528" spans="1:136" ht="12.75" customHeight="1">
      <c r="A528" s="2" t="s">
        <v>1126</v>
      </c>
      <c r="B528" s="2" t="s">
        <v>938</v>
      </c>
      <c r="C528" s="2" t="s">
        <v>137</v>
      </c>
      <c r="D528" s="2" t="s">
        <v>896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0</v>
      </c>
      <c r="BQ528" s="3">
        <v>0</v>
      </c>
      <c r="BR528" s="3">
        <v>0</v>
      </c>
      <c r="BS528" s="3">
        <v>0</v>
      </c>
      <c r="BT528" s="3">
        <v>0</v>
      </c>
      <c r="BU528" s="3">
        <v>0</v>
      </c>
      <c r="BV528" s="3">
        <v>0</v>
      </c>
      <c r="BW528" s="3">
        <v>0</v>
      </c>
      <c r="BX528" s="3">
        <v>0</v>
      </c>
      <c r="BY528" s="3">
        <v>0</v>
      </c>
      <c r="BZ528" s="3">
        <v>0</v>
      </c>
      <c r="CA528" s="3">
        <v>0</v>
      </c>
      <c r="CB528" s="3">
        <v>0</v>
      </c>
      <c r="CC528" s="3">
        <v>0</v>
      </c>
      <c r="CD528" s="3">
        <v>0</v>
      </c>
      <c r="CE528" s="3">
        <v>0</v>
      </c>
      <c r="CF528" s="3">
        <v>0</v>
      </c>
      <c r="CG528" s="3">
        <v>0</v>
      </c>
      <c r="CH528" s="3">
        <v>0</v>
      </c>
      <c r="CI528" s="3">
        <v>0</v>
      </c>
      <c r="CJ528" s="3">
        <v>0</v>
      </c>
      <c r="CK528" s="3">
        <v>0</v>
      </c>
      <c r="CL528" s="3">
        <v>0</v>
      </c>
      <c r="CM528" s="3">
        <v>0</v>
      </c>
      <c r="CN528" s="3">
        <v>0</v>
      </c>
      <c r="CO528" s="3">
        <v>0</v>
      </c>
      <c r="CP528" s="3">
        <v>0</v>
      </c>
      <c r="CQ528" s="3">
        <v>0</v>
      </c>
      <c r="CR528" s="3">
        <v>0</v>
      </c>
      <c r="CS528" s="3">
        <v>0</v>
      </c>
      <c r="CT528" s="3">
        <v>0</v>
      </c>
      <c r="CU528" s="3">
        <v>0</v>
      </c>
      <c r="CV528" s="3">
        <v>0</v>
      </c>
      <c r="CW528" s="3">
        <v>0</v>
      </c>
      <c r="CX528" s="3">
        <v>0</v>
      </c>
      <c r="CY528" s="3">
        <v>0</v>
      </c>
      <c r="CZ528" s="3">
        <v>0</v>
      </c>
      <c r="DA528" s="3"/>
      <c r="DB528" s="3">
        <v>0</v>
      </c>
      <c r="DC528" s="3">
        <v>0</v>
      </c>
      <c r="DD528" s="3">
        <v>0</v>
      </c>
      <c r="DE528" s="3">
        <v>0</v>
      </c>
      <c r="DF528" s="3">
        <v>0</v>
      </c>
      <c r="DG528" s="3">
        <v>0</v>
      </c>
      <c r="DH528" s="3">
        <v>0</v>
      </c>
      <c r="DI528" s="3">
        <v>0</v>
      </c>
      <c r="DJ528" s="3">
        <v>0</v>
      </c>
      <c r="DK528" s="3">
        <v>0</v>
      </c>
      <c r="DL528" s="3">
        <v>0</v>
      </c>
      <c r="DM528" s="3">
        <v>0</v>
      </c>
      <c r="DN528" s="3">
        <v>0</v>
      </c>
      <c r="DO528" s="3">
        <v>0</v>
      </c>
      <c r="DP528" s="3">
        <v>0</v>
      </c>
      <c r="DQ528" s="3">
        <v>0</v>
      </c>
      <c r="DR528" s="3">
        <v>0</v>
      </c>
      <c r="DS528" s="3">
        <v>0</v>
      </c>
      <c r="DT528" s="3">
        <v>0</v>
      </c>
      <c r="DU528" s="3">
        <v>0</v>
      </c>
      <c r="DV528" s="3">
        <v>0</v>
      </c>
      <c r="DW528" s="3">
        <v>0</v>
      </c>
      <c r="DX528" s="3">
        <v>0</v>
      </c>
      <c r="DY528" s="3">
        <v>0</v>
      </c>
      <c r="DZ528" s="3">
        <v>0</v>
      </c>
      <c r="EA528" s="3">
        <v>0</v>
      </c>
      <c r="EB528" s="3">
        <v>0</v>
      </c>
      <c r="EC528" s="3">
        <v>0</v>
      </c>
      <c r="ED528" s="3">
        <v>0</v>
      </c>
      <c r="EE528" s="3">
        <v>0</v>
      </c>
      <c r="EF528" s="3">
        <v>0</v>
      </c>
    </row>
    <row r="529" spans="1:136" ht="12.75" customHeight="1">
      <c r="A529" s="2" t="s">
        <v>1127</v>
      </c>
      <c r="B529" s="2" t="s">
        <v>940</v>
      </c>
      <c r="C529" s="2" t="s">
        <v>137</v>
      </c>
      <c r="D529" s="2" t="s">
        <v>896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 s="3">
        <v>0</v>
      </c>
      <c r="BF529" s="3">
        <v>0</v>
      </c>
      <c r="BG529" s="3">
        <v>0</v>
      </c>
      <c r="BH529" s="3">
        <v>0</v>
      </c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0</v>
      </c>
      <c r="BO529" s="3">
        <v>0</v>
      </c>
      <c r="BP529" s="3">
        <v>0</v>
      </c>
      <c r="BQ529" s="3">
        <v>0</v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  <c r="BW529" s="3">
        <v>0</v>
      </c>
      <c r="BX529" s="3">
        <v>0</v>
      </c>
      <c r="BY529" s="3">
        <v>0</v>
      </c>
      <c r="BZ529" s="3">
        <v>0</v>
      </c>
      <c r="CA529" s="3">
        <v>0</v>
      </c>
      <c r="CB529" s="3">
        <v>0</v>
      </c>
      <c r="CC529" s="3">
        <v>0</v>
      </c>
      <c r="CD529" s="3">
        <v>0</v>
      </c>
      <c r="CE529" s="3">
        <v>0</v>
      </c>
      <c r="CF529" s="3">
        <v>0</v>
      </c>
      <c r="CG529" s="3">
        <v>0</v>
      </c>
      <c r="CH529" s="3">
        <v>0</v>
      </c>
      <c r="CI529" s="3">
        <v>0</v>
      </c>
      <c r="CJ529" s="3">
        <v>0</v>
      </c>
      <c r="CK529" s="3">
        <v>0</v>
      </c>
      <c r="CL529" s="3">
        <v>0</v>
      </c>
      <c r="CM529" s="3">
        <v>0</v>
      </c>
      <c r="CN529" s="3">
        <v>0</v>
      </c>
      <c r="CO529" s="3">
        <v>0</v>
      </c>
      <c r="CP529" s="3">
        <v>0</v>
      </c>
      <c r="CQ529" s="3">
        <v>0</v>
      </c>
      <c r="CR529" s="3">
        <v>0</v>
      </c>
      <c r="CS529" s="3">
        <v>0</v>
      </c>
      <c r="CT529" s="3">
        <v>0</v>
      </c>
      <c r="CU529" s="3">
        <v>0</v>
      </c>
      <c r="CV529" s="3">
        <v>0</v>
      </c>
      <c r="CW529" s="3">
        <v>0</v>
      </c>
      <c r="CX529" s="3">
        <v>0</v>
      </c>
      <c r="CY529" s="3">
        <v>0</v>
      </c>
      <c r="CZ529" s="3">
        <v>0</v>
      </c>
      <c r="DA529" s="3"/>
      <c r="DB529" s="3">
        <v>0</v>
      </c>
      <c r="DC529" s="3">
        <v>0</v>
      </c>
      <c r="DD529" s="3">
        <v>0</v>
      </c>
      <c r="DE529" s="3">
        <v>0</v>
      </c>
      <c r="DF529" s="3">
        <v>0</v>
      </c>
      <c r="DG529" s="3">
        <v>0</v>
      </c>
      <c r="DH529" s="3">
        <v>0</v>
      </c>
      <c r="DI529" s="3">
        <v>0</v>
      </c>
      <c r="DJ529" s="3">
        <v>0</v>
      </c>
      <c r="DK529" s="3">
        <v>0</v>
      </c>
      <c r="DL529" s="3">
        <v>0</v>
      </c>
      <c r="DM529" s="3">
        <v>0</v>
      </c>
      <c r="DN529" s="3">
        <v>0</v>
      </c>
      <c r="DO529" s="3">
        <v>0</v>
      </c>
      <c r="DP529" s="3">
        <v>0</v>
      </c>
      <c r="DQ529" s="3">
        <v>0</v>
      </c>
      <c r="DR529" s="3">
        <v>0</v>
      </c>
      <c r="DS529" s="3">
        <v>0</v>
      </c>
      <c r="DT529" s="3">
        <v>0</v>
      </c>
      <c r="DU529" s="3">
        <v>0</v>
      </c>
      <c r="DV529" s="3">
        <v>0</v>
      </c>
      <c r="DW529" s="3">
        <v>0</v>
      </c>
      <c r="DX529" s="3">
        <v>0</v>
      </c>
      <c r="DY529" s="3">
        <v>0</v>
      </c>
      <c r="DZ529" s="3">
        <v>0</v>
      </c>
      <c r="EA529" s="3">
        <v>0</v>
      </c>
      <c r="EB529" s="3">
        <v>0</v>
      </c>
      <c r="EC529" s="3">
        <v>0</v>
      </c>
      <c r="ED529" s="3">
        <v>0</v>
      </c>
      <c r="EE529" s="3">
        <v>0</v>
      </c>
      <c r="EF529" s="3">
        <v>0</v>
      </c>
    </row>
    <row r="530" spans="1:136" ht="12.75" customHeight="1">
      <c r="A530" s="2" t="s">
        <v>1128</v>
      </c>
      <c r="B530" s="2" t="s">
        <v>1028</v>
      </c>
      <c r="C530" s="2" t="s">
        <v>137</v>
      </c>
      <c r="D530" s="2" t="s">
        <v>896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3">
        <v>0</v>
      </c>
      <c r="BX530" s="3">
        <v>0</v>
      </c>
      <c r="BY530" s="3">
        <v>0</v>
      </c>
      <c r="BZ530" s="3">
        <v>0</v>
      </c>
      <c r="CA530" s="3">
        <v>0</v>
      </c>
      <c r="CB530" s="3">
        <v>0</v>
      </c>
      <c r="CC530" s="3">
        <v>0</v>
      </c>
      <c r="CD530" s="3">
        <v>0</v>
      </c>
      <c r="CE530" s="3">
        <v>0</v>
      </c>
      <c r="CF530" s="3">
        <v>0</v>
      </c>
      <c r="CG530" s="3">
        <v>0</v>
      </c>
      <c r="CH530" s="3">
        <v>0</v>
      </c>
      <c r="CI530" s="3">
        <v>0</v>
      </c>
      <c r="CJ530" s="3">
        <v>0</v>
      </c>
      <c r="CK530" s="3">
        <v>0</v>
      </c>
      <c r="CL530" s="3">
        <v>0</v>
      </c>
      <c r="CM530" s="3">
        <v>0</v>
      </c>
      <c r="CN530" s="3">
        <v>0</v>
      </c>
      <c r="CO530" s="3">
        <v>0</v>
      </c>
      <c r="CP530" s="3">
        <v>0</v>
      </c>
      <c r="CQ530" s="3">
        <v>0</v>
      </c>
      <c r="CR530" s="3">
        <v>0</v>
      </c>
      <c r="CS530" s="3">
        <v>0</v>
      </c>
      <c r="CT530" s="3">
        <v>0</v>
      </c>
      <c r="CU530" s="3">
        <v>0</v>
      </c>
      <c r="CV530" s="3">
        <v>0</v>
      </c>
      <c r="CW530" s="3">
        <v>0</v>
      </c>
      <c r="CX530" s="3">
        <v>0</v>
      </c>
      <c r="CY530" s="3">
        <v>0</v>
      </c>
      <c r="CZ530" s="3">
        <v>0</v>
      </c>
      <c r="DA530" s="3"/>
      <c r="DB530" s="3">
        <v>0</v>
      </c>
      <c r="DC530" s="3">
        <v>0</v>
      </c>
      <c r="DD530" s="3">
        <v>0</v>
      </c>
      <c r="DE530" s="3">
        <v>0</v>
      </c>
      <c r="DF530" s="3">
        <v>0</v>
      </c>
      <c r="DG530" s="3">
        <v>0</v>
      </c>
      <c r="DH530" s="3">
        <v>0</v>
      </c>
      <c r="DI530" s="3">
        <v>0</v>
      </c>
      <c r="DJ530" s="3">
        <v>0</v>
      </c>
      <c r="DK530" s="3">
        <v>0</v>
      </c>
      <c r="DL530" s="3">
        <v>0</v>
      </c>
      <c r="DM530" s="3">
        <v>0</v>
      </c>
      <c r="DN530" s="3">
        <v>0</v>
      </c>
      <c r="DO530" s="3">
        <v>0</v>
      </c>
      <c r="DP530" s="3">
        <v>0</v>
      </c>
      <c r="DQ530" s="3">
        <v>0</v>
      </c>
      <c r="DR530" s="3">
        <v>0</v>
      </c>
      <c r="DS530" s="3">
        <v>0</v>
      </c>
      <c r="DT530" s="3">
        <v>0</v>
      </c>
      <c r="DU530" s="3">
        <v>0</v>
      </c>
      <c r="DV530" s="3">
        <v>0</v>
      </c>
      <c r="DW530" s="3">
        <v>0</v>
      </c>
      <c r="DX530" s="3">
        <v>0</v>
      </c>
      <c r="DY530" s="3">
        <v>0</v>
      </c>
      <c r="DZ530" s="3">
        <v>0</v>
      </c>
      <c r="EA530" s="3">
        <v>0</v>
      </c>
      <c r="EB530" s="3">
        <v>0</v>
      </c>
      <c r="EC530" s="3">
        <v>0</v>
      </c>
      <c r="ED530" s="3">
        <v>0</v>
      </c>
      <c r="EE530" s="3">
        <v>0</v>
      </c>
      <c r="EF530" s="3">
        <v>0</v>
      </c>
    </row>
    <row r="531" spans="1:136" ht="12.75" customHeight="1">
      <c r="A531" s="2" t="s">
        <v>1129</v>
      </c>
      <c r="B531" s="2" t="s">
        <v>944</v>
      </c>
      <c r="C531" s="2" t="s">
        <v>137</v>
      </c>
      <c r="D531" s="2" t="s">
        <v>896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3">
        <v>0</v>
      </c>
      <c r="BH531" s="3">
        <v>0</v>
      </c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>
        <v>0</v>
      </c>
      <c r="BO531" s="3">
        <v>0</v>
      </c>
      <c r="BP531" s="3">
        <v>0</v>
      </c>
      <c r="BQ531" s="3">
        <v>0</v>
      </c>
      <c r="BR531" s="3">
        <v>0</v>
      </c>
      <c r="BS531" s="3">
        <v>0</v>
      </c>
      <c r="BT531" s="3">
        <v>0</v>
      </c>
      <c r="BU531" s="3">
        <v>0</v>
      </c>
      <c r="BV531" s="3">
        <v>0</v>
      </c>
      <c r="BW531" s="3">
        <v>0</v>
      </c>
      <c r="BX531" s="3">
        <v>0</v>
      </c>
      <c r="BY531" s="3">
        <v>0</v>
      </c>
      <c r="BZ531" s="3">
        <v>0</v>
      </c>
      <c r="CA531" s="3">
        <v>0</v>
      </c>
      <c r="CB531" s="3">
        <v>0</v>
      </c>
      <c r="CC531" s="3">
        <v>0</v>
      </c>
      <c r="CD531" s="3">
        <v>0</v>
      </c>
      <c r="CE531" s="3">
        <v>0</v>
      </c>
      <c r="CF531" s="3">
        <v>0</v>
      </c>
      <c r="CG531" s="3">
        <v>0</v>
      </c>
      <c r="CH531" s="3">
        <v>0</v>
      </c>
      <c r="CI531" s="3">
        <v>0</v>
      </c>
      <c r="CJ531" s="3">
        <v>0</v>
      </c>
      <c r="CK531" s="3">
        <v>0</v>
      </c>
      <c r="CL531" s="3">
        <v>0</v>
      </c>
      <c r="CM531" s="3">
        <v>0</v>
      </c>
      <c r="CN531" s="3">
        <v>0</v>
      </c>
      <c r="CO531" s="3">
        <v>0</v>
      </c>
      <c r="CP531" s="3">
        <v>0</v>
      </c>
      <c r="CQ531" s="3">
        <v>0</v>
      </c>
      <c r="CR531" s="3">
        <v>0</v>
      </c>
      <c r="CS531" s="3">
        <v>0</v>
      </c>
      <c r="CT531" s="3">
        <v>0</v>
      </c>
      <c r="CU531" s="3">
        <v>0</v>
      </c>
      <c r="CV531" s="3">
        <v>0</v>
      </c>
      <c r="CW531" s="3">
        <v>0</v>
      </c>
      <c r="CX531" s="3">
        <v>0</v>
      </c>
      <c r="CY531" s="3">
        <v>0</v>
      </c>
      <c r="CZ531" s="3">
        <v>0</v>
      </c>
      <c r="DA531" s="3"/>
      <c r="DB531" s="3">
        <v>0</v>
      </c>
      <c r="DC531" s="3">
        <v>0</v>
      </c>
      <c r="DD531" s="3">
        <v>0</v>
      </c>
      <c r="DE531" s="3">
        <v>0</v>
      </c>
      <c r="DF531" s="3">
        <v>0</v>
      </c>
      <c r="DG531" s="3">
        <v>0</v>
      </c>
      <c r="DH531" s="3">
        <v>0</v>
      </c>
      <c r="DI531" s="3">
        <v>0</v>
      </c>
      <c r="DJ531" s="3">
        <v>0</v>
      </c>
      <c r="DK531" s="3">
        <v>0</v>
      </c>
      <c r="DL531" s="3">
        <v>0</v>
      </c>
      <c r="DM531" s="3">
        <v>0</v>
      </c>
      <c r="DN531" s="3">
        <v>0</v>
      </c>
      <c r="DO531" s="3">
        <v>0</v>
      </c>
      <c r="DP531" s="3">
        <v>0</v>
      </c>
      <c r="DQ531" s="3">
        <v>0</v>
      </c>
      <c r="DR531" s="3">
        <v>0</v>
      </c>
      <c r="DS531" s="3">
        <v>0</v>
      </c>
      <c r="DT531" s="3">
        <v>0</v>
      </c>
      <c r="DU531" s="3">
        <v>0</v>
      </c>
      <c r="DV531" s="3">
        <v>0</v>
      </c>
      <c r="DW531" s="3">
        <v>0</v>
      </c>
      <c r="DX531" s="3">
        <v>0</v>
      </c>
      <c r="DY531" s="3">
        <v>0</v>
      </c>
      <c r="DZ531" s="3">
        <v>0</v>
      </c>
      <c r="EA531" s="3">
        <v>0</v>
      </c>
      <c r="EB531" s="3">
        <v>0</v>
      </c>
      <c r="EC531" s="3">
        <v>0</v>
      </c>
      <c r="ED531" s="3">
        <v>0</v>
      </c>
      <c r="EE531" s="3">
        <v>0</v>
      </c>
      <c r="EF531" s="3">
        <v>0</v>
      </c>
    </row>
    <row r="532" spans="1:136" ht="12.75" customHeight="1">
      <c r="A532" s="2" t="s">
        <v>1130</v>
      </c>
      <c r="B532" s="2" t="s">
        <v>946</v>
      </c>
      <c r="C532" s="2" t="s">
        <v>137</v>
      </c>
      <c r="D532" s="2" t="s">
        <v>896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0</v>
      </c>
      <c r="BP532" s="3">
        <v>0</v>
      </c>
      <c r="BQ532" s="3">
        <v>0</v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  <c r="BW532" s="3">
        <v>0</v>
      </c>
      <c r="BX532" s="3">
        <v>0</v>
      </c>
      <c r="BY532" s="3">
        <v>0</v>
      </c>
      <c r="BZ532" s="3">
        <v>0</v>
      </c>
      <c r="CA532" s="3">
        <v>0</v>
      </c>
      <c r="CB532" s="3">
        <v>0</v>
      </c>
      <c r="CC532" s="3">
        <v>0</v>
      </c>
      <c r="CD532" s="3">
        <v>0</v>
      </c>
      <c r="CE532" s="3">
        <v>0</v>
      </c>
      <c r="CF532" s="3">
        <v>0</v>
      </c>
      <c r="CG532" s="3">
        <v>0</v>
      </c>
      <c r="CH532" s="3">
        <v>0</v>
      </c>
      <c r="CI532" s="3">
        <v>0</v>
      </c>
      <c r="CJ532" s="3">
        <v>0</v>
      </c>
      <c r="CK532" s="3">
        <v>0</v>
      </c>
      <c r="CL532" s="3">
        <v>0</v>
      </c>
      <c r="CM532" s="3">
        <v>0</v>
      </c>
      <c r="CN532" s="3">
        <v>0</v>
      </c>
      <c r="CO532" s="3">
        <v>0</v>
      </c>
      <c r="CP532" s="3">
        <v>0</v>
      </c>
      <c r="CQ532" s="3">
        <v>0</v>
      </c>
      <c r="CR532" s="3">
        <v>0</v>
      </c>
      <c r="CS532" s="3">
        <v>0</v>
      </c>
      <c r="CT532" s="3">
        <v>0</v>
      </c>
      <c r="CU532" s="3">
        <v>0</v>
      </c>
      <c r="CV532" s="3">
        <v>0</v>
      </c>
      <c r="CW532" s="3">
        <v>0</v>
      </c>
      <c r="CX532" s="3">
        <v>0</v>
      </c>
      <c r="CY532" s="3">
        <v>0</v>
      </c>
      <c r="CZ532" s="3">
        <v>0</v>
      </c>
      <c r="DA532" s="3"/>
      <c r="DB532" s="3">
        <v>0</v>
      </c>
      <c r="DC532" s="3">
        <v>0</v>
      </c>
      <c r="DD532" s="3">
        <v>0</v>
      </c>
      <c r="DE532" s="3">
        <v>0</v>
      </c>
      <c r="DF532" s="3">
        <v>0</v>
      </c>
      <c r="DG532" s="3">
        <v>0</v>
      </c>
      <c r="DH532" s="3">
        <v>0</v>
      </c>
      <c r="DI532" s="3">
        <v>0</v>
      </c>
      <c r="DJ532" s="3">
        <v>0</v>
      </c>
      <c r="DK532" s="3">
        <v>0</v>
      </c>
      <c r="DL532" s="3">
        <v>0</v>
      </c>
      <c r="DM532" s="3">
        <v>0</v>
      </c>
      <c r="DN532" s="3">
        <v>0</v>
      </c>
      <c r="DO532" s="3">
        <v>0</v>
      </c>
      <c r="DP532" s="3">
        <v>0</v>
      </c>
      <c r="DQ532" s="3">
        <v>0</v>
      </c>
      <c r="DR532" s="3">
        <v>0</v>
      </c>
      <c r="DS532" s="3">
        <v>0</v>
      </c>
      <c r="DT532" s="3">
        <v>0</v>
      </c>
      <c r="DU532" s="3">
        <v>0</v>
      </c>
      <c r="DV532" s="3">
        <v>0</v>
      </c>
      <c r="DW532" s="3">
        <v>0</v>
      </c>
      <c r="DX532" s="3">
        <v>0</v>
      </c>
      <c r="DY532" s="3">
        <v>0</v>
      </c>
      <c r="DZ532" s="3">
        <v>0</v>
      </c>
      <c r="EA532" s="3">
        <v>0</v>
      </c>
      <c r="EB532" s="3">
        <v>0</v>
      </c>
      <c r="EC532" s="3">
        <v>0</v>
      </c>
      <c r="ED532" s="3">
        <v>0</v>
      </c>
      <c r="EE532" s="3">
        <v>0</v>
      </c>
      <c r="EF532" s="3">
        <v>0</v>
      </c>
    </row>
    <row r="533" spans="1:136" ht="12.75" customHeight="1">
      <c r="A533" s="2" t="s">
        <v>1131</v>
      </c>
      <c r="B533" s="2" t="s">
        <v>423</v>
      </c>
      <c r="C533" s="2" t="s">
        <v>137</v>
      </c>
      <c r="D533" s="2" t="s">
        <v>138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I533" s="3">
        <v>0</v>
      </c>
      <c r="BJ533" s="3">
        <v>0</v>
      </c>
      <c r="BK533" s="3">
        <v>0</v>
      </c>
      <c r="BL533" s="3">
        <v>0</v>
      </c>
      <c r="BM533" s="3">
        <v>0</v>
      </c>
      <c r="BN533" s="3">
        <v>0</v>
      </c>
      <c r="BO533" s="3">
        <v>0</v>
      </c>
      <c r="BP533" s="3">
        <v>0</v>
      </c>
      <c r="BQ533" s="3">
        <v>0</v>
      </c>
      <c r="BR533" s="3">
        <v>0</v>
      </c>
      <c r="BS533" s="3">
        <v>0</v>
      </c>
      <c r="BT533" s="3">
        <v>0</v>
      </c>
      <c r="BU533" s="3">
        <v>0</v>
      </c>
      <c r="BV533" s="3">
        <v>0</v>
      </c>
      <c r="BW533" s="3">
        <v>0</v>
      </c>
      <c r="BX533" s="3">
        <v>0</v>
      </c>
      <c r="BY533" s="3">
        <v>0</v>
      </c>
      <c r="BZ533" s="3">
        <v>0</v>
      </c>
      <c r="CA533" s="3">
        <v>0</v>
      </c>
      <c r="CB533" s="3">
        <v>0</v>
      </c>
      <c r="CC533" s="3">
        <v>0</v>
      </c>
      <c r="CD533" s="3">
        <v>0</v>
      </c>
      <c r="CE533" s="3">
        <v>0</v>
      </c>
      <c r="CF533" s="3">
        <v>0</v>
      </c>
      <c r="CG533" s="3">
        <v>0</v>
      </c>
      <c r="CH533" s="3">
        <v>0</v>
      </c>
      <c r="CI533" s="3">
        <v>0</v>
      </c>
      <c r="CJ533" s="3">
        <v>0</v>
      </c>
      <c r="CK533" s="3">
        <v>0</v>
      </c>
      <c r="CL533" s="3">
        <v>0</v>
      </c>
      <c r="CM533" s="3">
        <v>0</v>
      </c>
      <c r="CN533" s="3">
        <v>0</v>
      </c>
      <c r="CO533" s="3">
        <v>0</v>
      </c>
      <c r="CP533" s="3">
        <v>0</v>
      </c>
      <c r="CQ533" s="3">
        <v>0</v>
      </c>
      <c r="CR533" s="3">
        <v>0</v>
      </c>
      <c r="CS533" s="3">
        <v>0</v>
      </c>
      <c r="CT533" s="3">
        <v>0</v>
      </c>
      <c r="CU533" s="3">
        <v>0</v>
      </c>
      <c r="CV533" s="3">
        <v>0</v>
      </c>
      <c r="CW533" s="3">
        <v>0</v>
      </c>
      <c r="CX533" s="3">
        <v>0</v>
      </c>
      <c r="CY533" s="3">
        <v>0</v>
      </c>
      <c r="CZ533" s="3">
        <v>0</v>
      </c>
      <c r="DA533" s="3"/>
      <c r="DB533" s="3">
        <v>0</v>
      </c>
      <c r="DC533" s="3">
        <v>0</v>
      </c>
      <c r="DD533" s="3">
        <v>0</v>
      </c>
      <c r="DE533" s="3">
        <v>0</v>
      </c>
      <c r="DF533" s="3">
        <v>0</v>
      </c>
      <c r="DG533" s="3">
        <v>0</v>
      </c>
      <c r="DH533" s="3">
        <v>0</v>
      </c>
      <c r="DI533" s="3">
        <v>0</v>
      </c>
      <c r="DJ533" s="3">
        <v>0</v>
      </c>
      <c r="DK533" s="3">
        <v>0</v>
      </c>
      <c r="DL533" s="3">
        <v>0</v>
      </c>
      <c r="DM533" s="3">
        <v>0</v>
      </c>
      <c r="DN533" s="3">
        <v>0</v>
      </c>
      <c r="DO533" s="3">
        <v>0</v>
      </c>
      <c r="DP533" s="3">
        <v>0</v>
      </c>
      <c r="DQ533" s="3">
        <v>0</v>
      </c>
      <c r="DR533" s="3">
        <v>0</v>
      </c>
      <c r="DS533" s="3">
        <v>0</v>
      </c>
      <c r="DT533" s="3">
        <v>0</v>
      </c>
      <c r="DU533" s="3">
        <v>0</v>
      </c>
      <c r="DV533" s="3">
        <v>0</v>
      </c>
      <c r="DW533" s="3">
        <v>0</v>
      </c>
      <c r="DX533" s="3">
        <v>0</v>
      </c>
      <c r="DY533" s="3">
        <v>0</v>
      </c>
      <c r="DZ533" s="3">
        <v>0</v>
      </c>
      <c r="EA533" s="3">
        <v>0</v>
      </c>
      <c r="EB533" s="3">
        <v>0</v>
      </c>
      <c r="EC533" s="3">
        <v>0</v>
      </c>
      <c r="ED533" s="3">
        <v>0</v>
      </c>
      <c r="EE533" s="3">
        <v>0</v>
      </c>
      <c r="EF533" s="3">
        <v>0</v>
      </c>
    </row>
    <row r="534" spans="1:136" ht="12.75" customHeight="1">
      <c r="A534" s="2" t="s">
        <v>1132</v>
      </c>
      <c r="B534" s="2" t="s">
        <v>949</v>
      </c>
      <c r="C534" s="2" t="s">
        <v>137</v>
      </c>
      <c r="D534" s="2" t="s">
        <v>896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 s="3">
        <v>0</v>
      </c>
      <c r="BF534" s="3">
        <v>0</v>
      </c>
      <c r="BG534" s="3">
        <v>0</v>
      </c>
      <c r="BH534" s="3">
        <v>0</v>
      </c>
      <c r="BI534" s="3">
        <v>0</v>
      </c>
      <c r="BJ534" s="3">
        <v>0</v>
      </c>
      <c r="BK534" s="3">
        <v>0</v>
      </c>
      <c r="BL534" s="3">
        <v>0</v>
      </c>
      <c r="BM534" s="3">
        <v>0</v>
      </c>
      <c r="BN534" s="3">
        <v>0</v>
      </c>
      <c r="BO534" s="3">
        <v>0</v>
      </c>
      <c r="BP534" s="3">
        <v>0</v>
      </c>
      <c r="BQ534" s="3">
        <v>0</v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  <c r="BW534" s="3">
        <v>0</v>
      </c>
      <c r="BX534" s="3">
        <v>0</v>
      </c>
      <c r="BY534" s="3">
        <v>0</v>
      </c>
      <c r="BZ534" s="3">
        <v>0</v>
      </c>
      <c r="CA534" s="3">
        <v>0</v>
      </c>
      <c r="CB534" s="3">
        <v>0</v>
      </c>
      <c r="CC534" s="3">
        <v>0</v>
      </c>
      <c r="CD534" s="3">
        <v>0</v>
      </c>
      <c r="CE534" s="3">
        <v>0</v>
      </c>
      <c r="CF534" s="3">
        <v>0</v>
      </c>
      <c r="CG534" s="3">
        <v>0</v>
      </c>
      <c r="CH534" s="3">
        <v>0</v>
      </c>
      <c r="CI534" s="3">
        <v>0</v>
      </c>
      <c r="CJ534" s="3">
        <v>0</v>
      </c>
      <c r="CK534" s="3">
        <v>0</v>
      </c>
      <c r="CL534" s="3">
        <v>0</v>
      </c>
      <c r="CM534" s="3">
        <v>0</v>
      </c>
      <c r="CN534" s="3">
        <v>0</v>
      </c>
      <c r="CO534" s="3">
        <v>0</v>
      </c>
      <c r="CP534" s="3">
        <v>0</v>
      </c>
      <c r="CQ534" s="3">
        <v>0</v>
      </c>
      <c r="CR534" s="3">
        <v>0</v>
      </c>
      <c r="CS534" s="3">
        <v>0</v>
      </c>
      <c r="CT534" s="3">
        <v>0</v>
      </c>
      <c r="CU534" s="3">
        <v>0</v>
      </c>
      <c r="CV534" s="3">
        <v>0</v>
      </c>
      <c r="CW534" s="3">
        <v>0</v>
      </c>
      <c r="CX534" s="3">
        <v>0</v>
      </c>
      <c r="CY534" s="3">
        <v>0</v>
      </c>
      <c r="CZ534" s="3">
        <v>0</v>
      </c>
      <c r="DA534" s="3"/>
      <c r="DB534" s="3">
        <v>0</v>
      </c>
      <c r="DC534" s="3">
        <v>0</v>
      </c>
      <c r="DD534" s="3">
        <v>0</v>
      </c>
      <c r="DE534" s="3">
        <v>0</v>
      </c>
      <c r="DF534" s="3">
        <v>0</v>
      </c>
      <c r="DG534" s="3">
        <v>0</v>
      </c>
      <c r="DH534" s="3">
        <v>0</v>
      </c>
      <c r="DI534" s="3">
        <v>0</v>
      </c>
      <c r="DJ534" s="3">
        <v>0</v>
      </c>
      <c r="DK534" s="3">
        <v>0</v>
      </c>
      <c r="DL534" s="3">
        <v>0</v>
      </c>
      <c r="DM534" s="3">
        <v>0</v>
      </c>
      <c r="DN534" s="3">
        <v>0</v>
      </c>
      <c r="DO534" s="3">
        <v>0</v>
      </c>
      <c r="DP534" s="3">
        <v>0</v>
      </c>
      <c r="DQ534" s="3">
        <v>0</v>
      </c>
      <c r="DR534" s="3">
        <v>0</v>
      </c>
      <c r="DS534" s="3">
        <v>0</v>
      </c>
      <c r="DT534" s="3">
        <v>0</v>
      </c>
      <c r="DU534" s="3">
        <v>0</v>
      </c>
      <c r="DV534" s="3">
        <v>0</v>
      </c>
      <c r="DW534" s="3">
        <v>0</v>
      </c>
      <c r="DX534" s="3">
        <v>0</v>
      </c>
      <c r="DY534" s="3">
        <v>0</v>
      </c>
      <c r="DZ534" s="3">
        <v>0</v>
      </c>
      <c r="EA534" s="3">
        <v>0</v>
      </c>
      <c r="EB534" s="3">
        <v>0</v>
      </c>
      <c r="EC534" s="3">
        <v>0</v>
      </c>
      <c r="ED534" s="3">
        <v>0</v>
      </c>
      <c r="EE534" s="3">
        <v>0</v>
      </c>
      <c r="EF534" s="3">
        <v>0</v>
      </c>
    </row>
    <row r="535" spans="1:136" ht="12.75" customHeight="1">
      <c r="A535" s="2" t="s">
        <v>1133</v>
      </c>
      <c r="B535" s="2" t="s">
        <v>951</v>
      </c>
      <c r="C535" s="2" t="s">
        <v>137</v>
      </c>
      <c r="D535" s="2" t="s">
        <v>896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 s="3">
        <v>0</v>
      </c>
      <c r="BI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3">
        <v>0</v>
      </c>
      <c r="BQ535" s="3">
        <v>0</v>
      </c>
      <c r="BR535" s="3">
        <v>0</v>
      </c>
      <c r="BS535" s="3">
        <v>0</v>
      </c>
      <c r="BT535" s="3">
        <v>0</v>
      </c>
      <c r="BU535" s="3">
        <v>0</v>
      </c>
      <c r="BV535" s="3">
        <v>0</v>
      </c>
      <c r="BW535" s="3">
        <v>0</v>
      </c>
      <c r="BX535" s="3">
        <v>0</v>
      </c>
      <c r="BY535" s="3">
        <v>0</v>
      </c>
      <c r="BZ535" s="3">
        <v>0</v>
      </c>
      <c r="CA535" s="3">
        <v>0</v>
      </c>
      <c r="CB535" s="3">
        <v>0</v>
      </c>
      <c r="CC535" s="3">
        <v>0</v>
      </c>
      <c r="CD535" s="3">
        <v>0</v>
      </c>
      <c r="CE535" s="3">
        <v>0</v>
      </c>
      <c r="CF535" s="3">
        <v>0</v>
      </c>
      <c r="CG535" s="3">
        <v>0</v>
      </c>
      <c r="CH535" s="3">
        <v>0</v>
      </c>
      <c r="CI535" s="3">
        <v>0</v>
      </c>
      <c r="CJ535" s="3">
        <v>0</v>
      </c>
      <c r="CK535" s="3">
        <v>0</v>
      </c>
      <c r="CL535" s="3">
        <v>0</v>
      </c>
      <c r="CM535" s="3">
        <v>0</v>
      </c>
      <c r="CN535" s="3">
        <v>0</v>
      </c>
      <c r="CO535" s="3">
        <v>0</v>
      </c>
      <c r="CP535" s="3">
        <v>0</v>
      </c>
      <c r="CQ535" s="3">
        <v>0</v>
      </c>
      <c r="CR535" s="3">
        <v>0</v>
      </c>
      <c r="CS535" s="3">
        <v>0</v>
      </c>
      <c r="CT535" s="3">
        <v>0</v>
      </c>
      <c r="CU535" s="3">
        <v>0</v>
      </c>
      <c r="CV535" s="3">
        <v>0</v>
      </c>
      <c r="CW535" s="3">
        <v>0</v>
      </c>
      <c r="CX535" s="3">
        <v>0</v>
      </c>
      <c r="CY535" s="3">
        <v>0</v>
      </c>
      <c r="CZ535" s="3">
        <v>0</v>
      </c>
      <c r="DA535" s="3"/>
      <c r="DB535" s="3">
        <v>0</v>
      </c>
      <c r="DC535" s="3">
        <v>0</v>
      </c>
      <c r="DD535" s="3">
        <v>0</v>
      </c>
      <c r="DE535" s="3">
        <v>0</v>
      </c>
      <c r="DF535" s="3">
        <v>0</v>
      </c>
      <c r="DG535" s="3">
        <v>0</v>
      </c>
      <c r="DH535" s="3">
        <v>0</v>
      </c>
      <c r="DI535" s="3">
        <v>0</v>
      </c>
      <c r="DJ535" s="3">
        <v>0</v>
      </c>
      <c r="DK535" s="3">
        <v>0</v>
      </c>
      <c r="DL535" s="3">
        <v>0</v>
      </c>
      <c r="DM535" s="3">
        <v>0</v>
      </c>
      <c r="DN535" s="3">
        <v>0</v>
      </c>
      <c r="DO535" s="3">
        <v>0</v>
      </c>
      <c r="DP535" s="3">
        <v>0</v>
      </c>
      <c r="DQ535" s="3">
        <v>0</v>
      </c>
      <c r="DR535" s="3">
        <v>0</v>
      </c>
      <c r="DS535" s="3">
        <v>0</v>
      </c>
      <c r="DT535" s="3">
        <v>0</v>
      </c>
      <c r="DU535" s="3">
        <v>0</v>
      </c>
      <c r="DV535" s="3">
        <v>0</v>
      </c>
      <c r="DW535" s="3">
        <v>0</v>
      </c>
      <c r="DX535" s="3">
        <v>0</v>
      </c>
      <c r="DY535" s="3">
        <v>0</v>
      </c>
      <c r="DZ535" s="3">
        <v>0</v>
      </c>
      <c r="EA535" s="3">
        <v>0</v>
      </c>
      <c r="EB535" s="3">
        <v>0</v>
      </c>
      <c r="EC535" s="3">
        <v>0</v>
      </c>
      <c r="ED535" s="3">
        <v>0</v>
      </c>
      <c r="EE535" s="3">
        <v>0</v>
      </c>
      <c r="EF535" s="3">
        <v>0</v>
      </c>
    </row>
    <row r="536" spans="1:136" ht="12.75" customHeight="1">
      <c r="A536" s="2" t="s">
        <v>1134</v>
      </c>
      <c r="B536" s="2" t="s">
        <v>953</v>
      </c>
      <c r="C536" s="2" t="s">
        <v>137</v>
      </c>
      <c r="D536" s="2" t="s">
        <v>896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  <c r="BW536" s="3">
        <v>0</v>
      </c>
      <c r="BX536" s="3">
        <v>0</v>
      </c>
      <c r="BY536" s="3">
        <v>0</v>
      </c>
      <c r="BZ536" s="3">
        <v>0</v>
      </c>
      <c r="CA536" s="3">
        <v>0</v>
      </c>
      <c r="CB536" s="3">
        <v>0</v>
      </c>
      <c r="CC536" s="3">
        <v>0</v>
      </c>
      <c r="CD536" s="3">
        <v>0</v>
      </c>
      <c r="CE536" s="3">
        <v>0</v>
      </c>
      <c r="CF536" s="3">
        <v>0</v>
      </c>
      <c r="CG536" s="3">
        <v>0</v>
      </c>
      <c r="CH536" s="3">
        <v>0</v>
      </c>
      <c r="CI536" s="3">
        <v>0</v>
      </c>
      <c r="CJ536" s="3">
        <v>0</v>
      </c>
      <c r="CK536" s="3">
        <v>0</v>
      </c>
      <c r="CL536" s="3">
        <v>0</v>
      </c>
      <c r="CM536" s="3">
        <v>0</v>
      </c>
      <c r="CN536" s="3">
        <v>0</v>
      </c>
      <c r="CO536" s="3">
        <v>0</v>
      </c>
      <c r="CP536" s="3">
        <v>0</v>
      </c>
      <c r="CQ536" s="3">
        <v>0</v>
      </c>
      <c r="CR536" s="3">
        <v>0</v>
      </c>
      <c r="CS536" s="3">
        <v>0</v>
      </c>
      <c r="CT536" s="3">
        <v>0</v>
      </c>
      <c r="CU536" s="3">
        <v>0</v>
      </c>
      <c r="CV536" s="3">
        <v>0</v>
      </c>
      <c r="CW536" s="3">
        <v>0</v>
      </c>
      <c r="CX536" s="3">
        <v>0</v>
      </c>
      <c r="CY536" s="3">
        <v>0</v>
      </c>
      <c r="CZ536" s="3">
        <v>0</v>
      </c>
      <c r="DA536" s="3"/>
      <c r="DB536" s="3">
        <v>0</v>
      </c>
      <c r="DC536" s="3">
        <v>0</v>
      </c>
      <c r="DD536" s="3">
        <v>0</v>
      </c>
      <c r="DE536" s="3">
        <v>0</v>
      </c>
      <c r="DF536" s="3">
        <v>0</v>
      </c>
      <c r="DG536" s="3">
        <v>0</v>
      </c>
      <c r="DH536" s="3">
        <v>0</v>
      </c>
      <c r="DI536" s="3">
        <v>0</v>
      </c>
      <c r="DJ536" s="3">
        <v>0</v>
      </c>
      <c r="DK536" s="3">
        <v>0</v>
      </c>
      <c r="DL536" s="3">
        <v>0</v>
      </c>
      <c r="DM536" s="3">
        <v>0</v>
      </c>
      <c r="DN536" s="3">
        <v>0</v>
      </c>
      <c r="DO536" s="3">
        <v>0</v>
      </c>
      <c r="DP536" s="3">
        <v>0</v>
      </c>
      <c r="DQ536" s="3">
        <v>0</v>
      </c>
      <c r="DR536" s="3">
        <v>0</v>
      </c>
      <c r="DS536" s="3">
        <v>0</v>
      </c>
      <c r="DT536" s="3">
        <v>0</v>
      </c>
      <c r="DU536" s="3">
        <v>0</v>
      </c>
      <c r="DV536" s="3">
        <v>0</v>
      </c>
      <c r="DW536" s="3">
        <v>0</v>
      </c>
      <c r="DX536" s="3">
        <v>0</v>
      </c>
      <c r="DY536" s="3">
        <v>0</v>
      </c>
      <c r="DZ536" s="3">
        <v>0</v>
      </c>
      <c r="EA536" s="3">
        <v>0</v>
      </c>
      <c r="EB536" s="3">
        <v>0</v>
      </c>
      <c r="EC536" s="3">
        <v>0</v>
      </c>
      <c r="ED536" s="3">
        <v>0</v>
      </c>
      <c r="EE536" s="3">
        <v>0</v>
      </c>
      <c r="EF536" s="3">
        <v>0</v>
      </c>
    </row>
    <row r="537" spans="1:136" ht="12.75" customHeight="1">
      <c r="A537" s="2" t="s">
        <v>1135</v>
      </c>
      <c r="B537" s="2" t="s">
        <v>955</v>
      </c>
      <c r="C537" s="2" t="s">
        <v>137</v>
      </c>
      <c r="D537" s="2" t="s">
        <v>896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F537" s="3">
        <v>0</v>
      </c>
      <c r="BG537" s="3">
        <v>0</v>
      </c>
      <c r="BH537" s="3">
        <v>0</v>
      </c>
      <c r="BI537" s="3">
        <v>0</v>
      </c>
      <c r="BJ537" s="3">
        <v>0</v>
      </c>
      <c r="BK537" s="3">
        <v>0</v>
      </c>
      <c r="BL537" s="3">
        <v>0</v>
      </c>
      <c r="BM537" s="3">
        <v>0</v>
      </c>
      <c r="BN537" s="3">
        <v>0</v>
      </c>
      <c r="BO537" s="3">
        <v>0</v>
      </c>
      <c r="BP537" s="3">
        <v>0</v>
      </c>
      <c r="BQ537" s="3">
        <v>0</v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  <c r="BW537" s="3">
        <v>0</v>
      </c>
      <c r="BX537" s="3">
        <v>0</v>
      </c>
      <c r="BY537" s="3">
        <v>0</v>
      </c>
      <c r="BZ537" s="3">
        <v>0</v>
      </c>
      <c r="CA537" s="3">
        <v>0</v>
      </c>
      <c r="CB537" s="3">
        <v>0</v>
      </c>
      <c r="CC537" s="3">
        <v>0</v>
      </c>
      <c r="CD537" s="3">
        <v>0</v>
      </c>
      <c r="CE537" s="3">
        <v>0</v>
      </c>
      <c r="CF537" s="3">
        <v>0</v>
      </c>
      <c r="CG537" s="3">
        <v>0</v>
      </c>
      <c r="CH537" s="3">
        <v>0</v>
      </c>
      <c r="CI537" s="3">
        <v>0</v>
      </c>
      <c r="CJ537" s="3">
        <v>0</v>
      </c>
      <c r="CK537" s="3">
        <v>0</v>
      </c>
      <c r="CL537" s="3">
        <v>0</v>
      </c>
      <c r="CM537" s="3">
        <v>0</v>
      </c>
      <c r="CN537" s="3">
        <v>0</v>
      </c>
      <c r="CO537" s="3">
        <v>0</v>
      </c>
      <c r="CP537" s="3">
        <v>0</v>
      </c>
      <c r="CQ537" s="3">
        <v>0</v>
      </c>
      <c r="CR537" s="3">
        <v>0</v>
      </c>
      <c r="CS537" s="3">
        <v>0</v>
      </c>
      <c r="CT537" s="3">
        <v>0</v>
      </c>
      <c r="CU537" s="3">
        <v>0</v>
      </c>
      <c r="CV537" s="3">
        <v>0</v>
      </c>
      <c r="CW537" s="3">
        <v>0</v>
      </c>
      <c r="CX537" s="3">
        <v>0</v>
      </c>
      <c r="CY537" s="3">
        <v>0</v>
      </c>
      <c r="CZ537" s="3">
        <v>0</v>
      </c>
      <c r="DA537" s="3"/>
      <c r="DB537" s="3">
        <v>0</v>
      </c>
      <c r="DC537" s="3">
        <v>0</v>
      </c>
      <c r="DD537" s="3">
        <v>0</v>
      </c>
      <c r="DE537" s="3">
        <v>0</v>
      </c>
      <c r="DF537" s="3">
        <v>0</v>
      </c>
      <c r="DG537" s="3">
        <v>0</v>
      </c>
      <c r="DH537" s="3">
        <v>0</v>
      </c>
      <c r="DI537" s="3">
        <v>0</v>
      </c>
      <c r="DJ537" s="3">
        <v>0</v>
      </c>
      <c r="DK537" s="3">
        <v>0</v>
      </c>
      <c r="DL537" s="3">
        <v>0</v>
      </c>
      <c r="DM537" s="3">
        <v>0</v>
      </c>
      <c r="DN537" s="3">
        <v>0</v>
      </c>
      <c r="DO537" s="3">
        <v>0</v>
      </c>
      <c r="DP537" s="3">
        <v>0</v>
      </c>
      <c r="DQ537" s="3">
        <v>0</v>
      </c>
      <c r="DR537" s="3">
        <v>0</v>
      </c>
      <c r="DS537" s="3">
        <v>0</v>
      </c>
      <c r="DT537" s="3">
        <v>0</v>
      </c>
      <c r="DU537" s="3">
        <v>0</v>
      </c>
      <c r="DV537" s="3">
        <v>0</v>
      </c>
      <c r="DW537" s="3">
        <v>0</v>
      </c>
      <c r="DX537" s="3">
        <v>0</v>
      </c>
      <c r="DY537" s="3">
        <v>0</v>
      </c>
      <c r="DZ537" s="3">
        <v>0</v>
      </c>
      <c r="EA537" s="3">
        <v>0</v>
      </c>
      <c r="EB537" s="3">
        <v>0</v>
      </c>
      <c r="EC537" s="3">
        <v>0</v>
      </c>
      <c r="ED537" s="3">
        <v>0</v>
      </c>
      <c r="EE537" s="3">
        <v>0</v>
      </c>
      <c r="EF537" s="3">
        <v>0</v>
      </c>
    </row>
    <row r="538" spans="1:136" ht="12.75" customHeight="1">
      <c r="A538" s="2" t="s">
        <v>1136</v>
      </c>
      <c r="B538" s="2" t="s">
        <v>959</v>
      </c>
      <c r="C538" s="2" t="s">
        <v>137</v>
      </c>
      <c r="D538" s="2" t="s">
        <v>896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 s="3">
        <v>0</v>
      </c>
      <c r="BF538" s="3">
        <v>0</v>
      </c>
      <c r="BG538" s="3">
        <v>0</v>
      </c>
      <c r="BH538" s="3">
        <v>0</v>
      </c>
      <c r="BI538" s="3">
        <v>0</v>
      </c>
      <c r="BJ538" s="3">
        <v>0</v>
      </c>
      <c r="BK538" s="3">
        <v>0</v>
      </c>
      <c r="BL538" s="3">
        <v>0</v>
      </c>
      <c r="BM538" s="3">
        <v>0</v>
      </c>
      <c r="BN538" s="3">
        <v>0</v>
      </c>
      <c r="BO538" s="3">
        <v>0</v>
      </c>
      <c r="BP538" s="3">
        <v>0</v>
      </c>
      <c r="BQ538" s="3">
        <v>0</v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  <c r="BW538" s="3">
        <v>0</v>
      </c>
      <c r="BX538" s="3">
        <v>0</v>
      </c>
      <c r="BY538" s="3">
        <v>0</v>
      </c>
      <c r="BZ538" s="3">
        <v>0</v>
      </c>
      <c r="CA538" s="3">
        <v>0</v>
      </c>
      <c r="CB538" s="3">
        <v>0</v>
      </c>
      <c r="CC538" s="3">
        <v>0</v>
      </c>
      <c r="CD538" s="3">
        <v>0</v>
      </c>
      <c r="CE538" s="3">
        <v>0</v>
      </c>
      <c r="CF538" s="3">
        <v>0</v>
      </c>
      <c r="CG538" s="3">
        <v>0</v>
      </c>
      <c r="CH538" s="3">
        <v>0</v>
      </c>
      <c r="CI538" s="3">
        <v>0</v>
      </c>
      <c r="CJ538" s="3">
        <v>0</v>
      </c>
      <c r="CK538" s="3">
        <v>0</v>
      </c>
      <c r="CL538" s="3">
        <v>0</v>
      </c>
      <c r="CM538" s="3">
        <v>0</v>
      </c>
      <c r="CN538" s="3">
        <v>0</v>
      </c>
      <c r="CO538" s="3">
        <v>0</v>
      </c>
      <c r="CP538" s="3">
        <v>0</v>
      </c>
      <c r="CQ538" s="3">
        <v>0</v>
      </c>
      <c r="CR538" s="3">
        <v>0</v>
      </c>
      <c r="CS538" s="3">
        <v>0</v>
      </c>
      <c r="CT538" s="3">
        <v>0</v>
      </c>
      <c r="CU538" s="3">
        <v>0</v>
      </c>
      <c r="CV538" s="3">
        <v>0</v>
      </c>
      <c r="CW538" s="3">
        <v>0</v>
      </c>
      <c r="CX538" s="3">
        <v>0</v>
      </c>
      <c r="CY538" s="3">
        <v>0</v>
      </c>
      <c r="CZ538" s="3">
        <v>0</v>
      </c>
      <c r="DA538" s="3"/>
      <c r="DB538" s="3">
        <v>0</v>
      </c>
      <c r="DC538" s="3">
        <v>0</v>
      </c>
      <c r="DD538" s="3">
        <v>0</v>
      </c>
      <c r="DE538" s="3">
        <v>0</v>
      </c>
      <c r="DF538" s="3">
        <v>0</v>
      </c>
      <c r="DG538" s="3">
        <v>0</v>
      </c>
      <c r="DH538" s="3">
        <v>0</v>
      </c>
      <c r="DI538" s="3">
        <v>0</v>
      </c>
      <c r="DJ538" s="3">
        <v>0</v>
      </c>
      <c r="DK538" s="3">
        <v>0</v>
      </c>
      <c r="DL538" s="3">
        <v>0</v>
      </c>
      <c r="DM538" s="3">
        <v>0</v>
      </c>
      <c r="DN538" s="3">
        <v>0</v>
      </c>
      <c r="DO538" s="3">
        <v>0</v>
      </c>
      <c r="DP538" s="3">
        <v>0</v>
      </c>
      <c r="DQ538" s="3">
        <v>0</v>
      </c>
      <c r="DR538" s="3">
        <v>0</v>
      </c>
      <c r="DS538" s="3">
        <v>0</v>
      </c>
      <c r="DT538" s="3">
        <v>0</v>
      </c>
      <c r="DU538" s="3">
        <v>0</v>
      </c>
      <c r="DV538" s="3">
        <v>0</v>
      </c>
      <c r="DW538" s="3">
        <v>0</v>
      </c>
      <c r="DX538" s="3">
        <v>0</v>
      </c>
      <c r="DY538" s="3">
        <v>0</v>
      </c>
      <c r="DZ538" s="3">
        <v>0</v>
      </c>
      <c r="EA538" s="3">
        <v>0</v>
      </c>
      <c r="EB538" s="3">
        <v>0</v>
      </c>
      <c r="EC538" s="3">
        <v>0</v>
      </c>
      <c r="ED538" s="3">
        <v>0</v>
      </c>
      <c r="EE538" s="3">
        <v>0</v>
      </c>
      <c r="EF538" s="3">
        <v>0</v>
      </c>
    </row>
    <row r="539" spans="1:136" ht="12.75" customHeight="1">
      <c r="A539" s="2" t="s">
        <v>1137</v>
      </c>
      <c r="B539" s="2" t="s">
        <v>961</v>
      </c>
      <c r="C539" s="2" t="s">
        <v>137</v>
      </c>
      <c r="D539" s="2" t="s">
        <v>138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0</v>
      </c>
      <c r="BO539" s="3">
        <v>0</v>
      </c>
      <c r="BP539" s="3">
        <v>0</v>
      </c>
      <c r="BQ539" s="3">
        <v>0</v>
      </c>
      <c r="BR539" s="3">
        <v>0</v>
      </c>
      <c r="BS539" s="3">
        <v>0</v>
      </c>
      <c r="BT539" s="3">
        <v>0</v>
      </c>
      <c r="BU539" s="3">
        <v>0</v>
      </c>
      <c r="BV539" s="3">
        <v>0</v>
      </c>
      <c r="BW539" s="3">
        <v>0</v>
      </c>
      <c r="BX539" s="3">
        <v>0</v>
      </c>
      <c r="BY539" s="3">
        <v>0</v>
      </c>
      <c r="BZ539" s="3">
        <v>0</v>
      </c>
      <c r="CA539" s="3">
        <v>0</v>
      </c>
      <c r="CB539" s="3">
        <v>0</v>
      </c>
      <c r="CC539" s="3">
        <v>0</v>
      </c>
      <c r="CD539" s="3">
        <v>0</v>
      </c>
      <c r="CE539" s="3">
        <v>0</v>
      </c>
      <c r="CF539" s="3">
        <v>0</v>
      </c>
      <c r="CG539" s="3">
        <v>0</v>
      </c>
      <c r="CH539" s="3">
        <v>0</v>
      </c>
      <c r="CI539" s="3">
        <v>0</v>
      </c>
      <c r="CJ539" s="3">
        <v>0</v>
      </c>
      <c r="CK539" s="3">
        <v>0</v>
      </c>
      <c r="CL539" s="3">
        <v>0</v>
      </c>
      <c r="CM539" s="3">
        <v>0</v>
      </c>
      <c r="CN539" s="3">
        <v>0</v>
      </c>
      <c r="CO539" s="3">
        <v>0</v>
      </c>
      <c r="CP539" s="3">
        <v>0</v>
      </c>
      <c r="CQ539" s="3">
        <v>0</v>
      </c>
      <c r="CR539" s="3">
        <v>0</v>
      </c>
      <c r="CS539" s="3">
        <v>0</v>
      </c>
      <c r="CT539" s="3">
        <v>0</v>
      </c>
      <c r="CU539" s="3">
        <v>0</v>
      </c>
      <c r="CV539" s="3">
        <v>0</v>
      </c>
      <c r="CW539" s="3">
        <v>0</v>
      </c>
      <c r="CX539" s="3">
        <v>0</v>
      </c>
      <c r="CY539" s="3">
        <v>0</v>
      </c>
      <c r="CZ539" s="3">
        <v>0</v>
      </c>
      <c r="DA539" s="3"/>
      <c r="DB539" s="3">
        <v>0</v>
      </c>
      <c r="DC539" s="3">
        <v>0</v>
      </c>
      <c r="DD539" s="3">
        <v>0</v>
      </c>
      <c r="DE539" s="3">
        <v>0</v>
      </c>
      <c r="DF539" s="3">
        <v>0</v>
      </c>
      <c r="DG539" s="3">
        <v>0</v>
      </c>
      <c r="DH539" s="3">
        <v>0</v>
      </c>
      <c r="DI539" s="3">
        <v>0</v>
      </c>
      <c r="DJ539" s="3">
        <v>0</v>
      </c>
      <c r="DK539" s="3">
        <v>0</v>
      </c>
      <c r="DL539" s="3">
        <v>0</v>
      </c>
      <c r="DM539" s="3">
        <v>0</v>
      </c>
      <c r="DN539" s="3">
        <v>0</v>
      </c>
      <c r="DO539" s="3">
        <v>0</v>
      </c>
      <c r="DP539" s="3">
        <v>0</v>
      </c>
      <c r="DQ539" s="3">
        <v>0</v>
      </c>
      <c r="DR539" s="3">
        <v>0</v>
      </c>
      <c r="DS539" s="3">
        <v>0</v>
      </c>
      <c r="DT539" s="3">
        <v>0</v>
      </c>
      <c r="DU539" s="3">
        <v>0</v>
      </c>
      <c r="DV539" s="3">
        <v>0</v>
      </c>
      <c r="DW539" s="3">
        <v>0</v>
      </c>
      <c r="DX539" s="3">
        <v>0</v>
      </c>
      <c r="DY539" s="3">
        <v>0</v>
      </c>
      <c r="DZ539" s="3">
        <v>0</v>
      </c>
      <c r="EA539" s="3">
        <v>0</v>
      </c>
      <c r="EB539" s="3">
        <v>0</v>
      </c>
      <c r="EC539" s="3">
        <v>0</v>
      </c>
      <c r="ED539" s="3">
        <v>0</v>
      </c>
      <c r="EE539" s="3">
        <v>0</v>
      </c>
      <c r="EF539" s="3">
        <v>0</v>
      </c>
    </row>
    <row r="540" spans="1:136" ht="12.75" customHeight="1">
      <c r="A540" s="2" t="s">
        <v>1138</v>
      </c>
      <c r="B540" s="2" t="s">
        <v>963</v>
      </c>
      <c r="C540" s="2" t="s">
        <v>137</v>
      </c>
      <c r="D540" s="2" t="s">
        <v>896</v>
      </c>
      <c r="E540" s="3">
        <v>0</v>
      </c>
      <c r="F540" s="3">
        <v>0</v>
      </c>
      <c r="G540" s="3">
        <v>0</v>
      </c>
      <c r="H540" s="3">
        <v>118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 s="3">
        <v>0</v>
      </c>
      <c r="BF540" s="3">
        <v>0</v>
      </c>
      <c r="BG540" s="3">
        <v>0</v>
      </c>
      <c r="BH540" s="3">
        <v>0</v>
      </c>
      <c r="BI540" s="3">
        <v>0</v>
      </c>
      <c r="BJ540" s="3">
        <v>0</v>
      </c>
      <c r="BK540" s="3">
        <v>0</v>
      </c>
      <c r="BL540" s="3">
        <v>0</v>
      </c>
      <c r="BM540" s="3">
        <v>0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  <c r="BW540" s="3">
        <v>0</v>
      </c>
      <c r="BX540" s="3">
        <v>0</v>
      </c>
      <c r="BY540" s="3">
        <v>0</v>
      </c>
      <c r="BZ540" s="3">
        <v>0</v>
      </c>
      <c r="CA540" s="3">
        <v>0</v>
      </c>
      <c r="CB540" s="3">
        <v>0</v>
      </c>
      <c r="CC540" s="3">
        <v>0</v>
      </c>
      <c r="CD540" s="3">
        <v>0</v>
      </c>
      <c r="CE540" s="3">
        <v>0</v>
      </c>
      <c r="CF540" s="3">
        <v>0</v>
      </c>
      <c r="CG540" s="3">
        <v>0</v>
      </c>
      <c r="CH540" s="3">
        <v>0</v>
      </c>
      <c r="CI540" s="3">
        <v>0</v>
      </c>
      <c r="CJ540" s="3">
        <v>0</v>
      </c>
      <c r="CK540" s="3">
        <v>0</v>
      </c>
      <c r="CL540" s="3">
        <v>0</v>
      </c>
      <c r="CM540" s="3">
        <v>0</v>
      </c>
      <c r="CN540" s="3">
        <v>0</v>
      </c>
      <c r="CO540" s="3">
        <v>0</v>
      </c>
      <c r="CP540" s="3">
        <v>0</v>
      </c>
      <c r="CQ540" s="3">
        <v>0</v>
      </c>
      <c r="CR540" s="3">
        <v>0</v>
      </c>
      <c r="CS540" s="3">
        <v>0</v>
      </c>
      <c r="CT540" s="3">
        <v>0</v>
      </c>
      <c r="CU540" s="3">
        <v>0</v>
      </c>
      <c r="CV540" s="3">
        <v>0</v>
      </c>
      <c r="CW540" s="3">
        <v>0</v>
      </c>
      <c r="CX540" s="3">
        <v>0</v>
      </c>
      <c r="CY540" s="3">
        <v>0</v>
      </c>
      <c r="CZ540" s="3">
        <v>0</v>
      </c>
      <c r="DA540" s="3"/>
      <c r="DB540" s="3">
        <v>0</v>
      </c>
      <c r="DC540" s="3">
        <v>0</v>
      </c>
      <c r="DD540" s="3">
        <v>0</v>
      </c>
      <c r="DE540" s="3">
        <v>0</v>
      </c>
      <c r="DF540" s="3">
        <v>0</v>
      </c>
      <c r="DG540" s="3">
        <v>0</v>
      </c>
      <c r="DH540" s="3">
        <v>0</v>
      </c>
      <c r="DI540" s="3">
        <v>0</v>
      </c>
      <c r="DJ540" s="3">
        <v>0</v>
      </c>
      <c r="DK540" s="3">
        <v>0</v>
      </c>
      <c r="DL540" s="3">
        <v>0</v>
      </c>
      <c r="DM540" s="3">
        <v>0</v>
      </c>
      <c r="DN540" s="3">
        <v>0</v>
      </c>
      <c r="DO540" s="3">
        <v>0</v>
      </c>
      <c r="DP540" s="3">
        <v>0</v>
      </c>
      <c r="DQ540" s="3">
        <v>0</v>
      </c>
      <c r="DR540" s="3">
        <v>0</v>
      </c>
      <c r="DS540" s="3">
        <v>0</v>
      </c>
      <c r="DT540" s="3">
        <v>0</v>
      </c>
      <c r="DU540" s="3">
        <v>0</v>
      </c>
      <c r="DV540" s="3">
        <v>0</v>
      </c>
      <c r="DW540" s="3">
        <v>0</v>
      </c>
      <c r="DX540" s="3">
        <v>0</v>
      </c>
      <c r="DY540" s="3">
        <v>0</v>
      </c>
      <c r="DZ540" s="3">
        <v>0</v>
      </c>
      <c r="EA540" s="3">
        <v>0</v>
      </c>
      <c r="EB540" s="3">
        <v>0</v>
      </c>
      <c r="EC540" s="3">
        <v>0</v>
      </c>
      <c r="ED540" s="3">
        <v>0</v>
      </c>
      <c r="EE540" s="3">
        <v>0</v>
      </c>
      <c r="EF540" s="3">
        <v>0</v>
      </c>
    </row>
    <row r="541" spans="1:136" ht="12.75" customHeight="1">
      <c r="A541" s="2" t="s">
        <v>1139</v>
      </c>
      <c r="B541" s="2" t="s">
        <v>1140</v>
      </c>
      <c r="C541" s="2" t="s">
        <v>137</v>
      </c>
      <c r="D541" s="2" t="s">
        <v>896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299.06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I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0</v>
      </c>
      <c r="BO541" s="3">
        <v>0</v>
      </c>
      <c r="BP541" s="3">
        <v>0</v>
      </c>
      <c r="BQ541" s="3">
        <v>0</v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  <c r="BW541" s="3">
        <v>0</v>
      </c>
      <c r="BX541" s="3">
        <v>0</v>
      </c>
      <c r="BY541" s="3">
        <v>0</v>
      </c>
      <c r="BZ541" s="3">
        <v>0</v>
      </c>
      <c r="CA541" s="3">
        <v>0</v>
      </c>
      <c r="CB541" s="3">
        <v>0</v>
      </c>
      <c r="CC541" s="3">
        <v>0</v>
      </c>
      <c r="CD541" s="3">
        <v>0</v>
      </c>
      <c r="CE541" s="3">
        <v>0</v>
      </c>
      <c r="CF541" s="3">
        <v>0</v>
      </c>
      <c r="CG541" s="3">
        <v>0</v>
      </c>
      <c r="CH541" s="3">
        <v>0</v>
      </c>
      <c r="CI541" s="3">
        <v>0</v>
      </c>
      <c r="CJ541" s="3">
        <v>0</v>
      </c>
      <c r="CK541" s="3">
        <v>0</v>
      </c>
      <c r="CL541" s="3">
        <v>0</v>
      </c>
      <c r="CM541" s="3">
        <v>0</v>
      </c>
      <c r="CN541" s="3">
        <v>0</v>
      </c>
      <c r="CO541" s="3">
        <v>0</v>
      </c>
      <c r="CP541" s="3">
        <v>0</v>
      </c>
      <c r="CQ541" s="3">
        <v>0</v>
      </c>
      <c r="CR541" s="3">
        <v>0</v>
      </c>
      <c r="CS541" s="3">
        <v>0</v>
      </c>
      <c r="CT541" s="3">
        <v>0</v>
      </c>
      <c r="CU541" s="3">
        <v>0</v>
      </c>
      <c r="CV541" s="3">
        <v>0</v>
      </c>
      <c r="CW541" s="3">
        <v>0</v>
      </c>
      <c r="CX541" s="3">
        <v>0</v>
      </c>
      <c r="CY541" s="3">
        <v>0</v>
      </c>
      <c r="CZ541" s="3">
        <v>0</v>
      </c>
      <c r="DA541" s="3"/>
      <c r="DB541" s="3">
        <v>0</v>
      </c>
      <c r="DC541" s="3">
        <v>0</v>
      </c>
      <c r="DD541" s="3">
        <v>0</v>
      </c>
      <c r="DE541" s="3">
        <v>0</v>
      </c>
      <c r="DF541" s="3">
        <v>0</v>
      </c>
      <c r="DG541" s="3">
        <v>0</v>
      </c>
      <c r="DH541" s="3">
        <v>0</v>
      </c>
      <c r="DI541" s="3">
        <v>0</v>
      </c>
      <c r="DJ541" s="3">
        <v>0</v>
      </c>
      <c r="DK541" s="3">
        <v>0</v>
      </c>
      <c r="DL541" s="3">
        <v>0</v>
      </c>
      <c r="DM541" s="3">
        <v>0</v>
      </c>
      <c r="DN541" s="3">
        <v>0</v>
      </c>
      <c r="DO541" s="3">
        <v>0</v>
      </c>
      <c r="DP541" s="3">
        <v>0</v>
      </c>
      <c r="DQ541" s="3">
        <v>0</v>
      </c>
      <c r="DR541" s="3">
        <v>0</v>
      </c>
      <c r="DS541" s="3">
        <v>0</v>
      </c>
      <c r="DT541" s="3">
        <v>0</v>
      </c>
      <c r="DU541" s="3">
        <v>0</v>
      </c>
      <c r="DV541" s="3">
        <v>0</v>
      </c>
      <c r="DW541" s="3">
        <v>0</v>
      </c>
      <c r="DX541" s="3">
        <v>0</v>
      </c>
      <c r="DY541" s="3">
        <v>0</v>
      </c>
      <c r="DZ541" s="3">
        <v>0</v>
      </c>
      <c r="EA541" s="3">
        <v>0</v>
      </c>
      <c r="EB541" s="3">
        <v>0</v>
      </c>
      <c r="EC541" s="3">
        <v>0</v>
      </c>
      <c r="ED541" s="3">
        <v>0</v>
      </c>
      <c r="EE541" s="3">
        <v>0</v>
      </c>
      <c r="EF541" s="3">
        <v>0</v>
      </c>
    </row>
    <row r="542" spans="1:136" ht="12.75" customHeight="1">
      <c r="A542" s="2" t="s">
        <v>1141</v>
      </c>
      <c r="B542" s="2" t="s">
        <v>971</v>
      </c>
      <c r="C542" s="2" t="s">
        <v>137</v>
      </c>
      <c r="D542" s="2" t="s">
        <v>896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  <c r="BW542" s="3">
        <v>0</v>
      </c>
      <c r="BX542" s="3">
        <v>0</v>
      </c>
      <c r="BY542" s="3">
        <v>0</v>
      </c>
      <c r="BZ542" s="3">
        <v>0</v>
      </c>
      <c r="CA542" s="3">
        <v>0</v>
      </c>
      <c r="CB542" s="3">
        <v>0</v>
      </c>
      <c r="CC542" s="3">
        <v>0</v>
      </c>
      <c r="CD542" s="3">
        <v>0</v>
      </c>
      <c r="CE542" s="3">
        <v>0</v>
      </c>
      <c r="CF542" s="3">
        <v>0</v>
      </c>
      <c r="CG542" s="3">
        <v>0</v>
      </c>
      <c r="CH542" s="3">
        <v>0</v>
      </c>
      <c r="CI542" s="3">
        <v>0</v>
      </c>
      <c r="CJ542" s="3">
        <v>0</v>
      </c>
      <c r="CK542" s="3">
        <v>0</v>
      </c>
      <c r="CL542" s="3">
        <v>0</v>
      </c>
      <c r="CM542" s="3">
        <v>0</v>
      </c>
      <c r="CN542" s="3">
        <v>0</v>
      </c>
      <c r="CO542" s="3">
        <v>0</v>
      </c>
      <c r="CP542" s="3">
        <v>0</v>
      </c>
      <c r="CQ542" s="3">
        <v>0</v>
      </c>
      <c r="CR542" s="3">
        <v>0</v>
      </c>
      <c r="CS542" s="3">
        <v>0</v>
      </c>
      <c r="CT542" s="3">
        <v>0</v>
      </c>
      <c r="CU542" s="3">
        <v>0</v>
      </c>
      <c r="CV542" s="3">
        <v>0</v>
      </c>
      <c r="CW542" s="3">
        <v>0</v>
      </c>
      <c r="CX542" s="3">
        <v>0</v>
      </c>
      <c r="CY542" s="3">
        <v>0</v>
      </c>
      <c r="CZ542" s="3">
        <v>0</v>
      </c>
      <c r="DA542" s="3"/>
      <c r="DB542" s="3">
        <v>0</v>
      </c>
      <c r="DC542" s="3">
        <v>0</v>
      </c>
      <c r="DD542" s="3">
        <v>0</v>
      </c>
      <c r="DE542" s="3">
        <v>0</v>
      </c>
      <c r="DF542" s="3">
        <v>0</v>
      </c>
      <c r="DG542" s="3">
        <v>0</v>
      </c>
      <c r="DH542" s="3">
        <v>0</v>
      </c>
      <c r="DI542" s="3">
        <v>0</v>
      </c>
      <c r="DJ542" s="3">
        <v>0</v>
      </c>
      <c r="DK542" s="3">
        <v>0</v>
      </c>
      <c r="DL542" s="3">
        <v>0</v>
      </c>
      <c r="DM542" s="3">
        <v>0</v>
      </c>
      <c r="DN542" s="3">
        <v>0</v>
      </c>
      <c r="DO542" s="3">
        <v>0</v>
      </c>
      <c r="DP542" s="3">
        <v>0</v>
      </c>
      <c r="DQ542" s="3">
        <v>0</v>
      </c>
      <c r="DR542" s="3">
        <v>0</v>
      </c>
      <c r="DS542" s="3">
        <v>0</v>
      </c>
      <c r="DT542" s="3">
        <v>0</v>
      </c>
      <c r="DU542" s="3">
        <v>0</v>
      </c>
      <c r="DV542" s="3">
        <v>0</v>
      </c>
      <c r="DW542" s="3">
        <v>0</v>
      </c>
      <c r="DX542" s="3">
        <v>0</v>
      </c>
      <c r="DY542" s="3">
        <v>0</v>
      </c>
      <c r="DZ542" s="3">
        <v>0</v>
      </c>
      <c r="EA542" s="3">
        <v>0</v>
      </c>
      <c r="EB542" s="3">
        <v>0</v>
      </c>
      <c r="EC542" s="3">
        <v>0</v>
      </c>
      <c r="ED542" s="3">
        <v>0</v>
      </c>
      <c r="EE542" s="3">
        <v>0</v>
      </c>
      <c r="EF542" s="3">
        <v>0</v>
      </c>
    </row>
    <row r="543" spans="1:136" ht="12.75" customHeight="1">
      <c r="A543" s="2" t="s">
        <v>1142</v>
      </c>
      <c r="B543" s="2" t="s">
        <v>1143</v>
      </c>
      <c r="C543" s="2" t="s">
        <v>137</v>
      </c>
      <c r="D543" s="2" t="s">
        <v>896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70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>
        <v>0</v>
      </c>
      <c r="BF543" s="3">
        <v>0</v>
      </c>
      <c r="BG543" s="3">
        <v>0</v>
      </c>
      <c r="BH543" s="3">
        <v>0</v>
      </c>
      <c r="BI543" s="3">
        <v>0</v>
      </c>
      <c r="BJ543" s="3">
        <v>0</v>
      </c>
      <c r="BK543" s="3">
        <v>0</v>
      </c>
      <c r="BL543" s="3">
        <v>0</v>
      </c>
      <c r="BM543" s="3">
        <v>0</v>
      </c>
      <c r="BN543" s="3">
        <v>0</v>
      </c>
      <c r="BO543" s="3">
        <v>0</v>
      </c>
      <c r="BP543" s="3">
        <v>0</v>
      </c>
      <c r="BQ543" s="3">
        <v>0</v>
      </c>
      <c r="BR543" s="3">
        <v>0</v>
      </c>
      <c r="BS543" s="3">
        <v>0</v>
      </c>
      <c r="BT543" s="3">
        <v>0</v>
      </c>
      <c r="BU543" s="3">
        <v>0</v>
      </c>
      <c r="BV543" s="3">
        <v>0</v>
      </c>
      <c r="BW543" s="3">
        <v>0</v>
      </c>
      <c r="BX543" s="3">
        <v>0</v>
      </c>
      <c r="BY543" s="3">
        <v>0</v>
      </c>
      <c r="BZ543" s="3">
        <v>0</v>
      </c>
      <c r="CA543" s="3">
        <v>0</v>
      </c>
      <c r="CB543" s="3">
        <v>0</v>
      </c>
      <c r="CC543" s="3">
        <v>0</v>
      </c>
      <c r="CD543" s="3">
        <v>0</v>
      </c>
      <c r="CE543" s="3">
        <v>0</v>
      </c>
      <c r="CF543" s="3">
        <v>0</v>
      </c>
      <c r="CG543" s="3">
        <v>0</v>
      </c>
      <c r="CH543" s="3">
        <v>0</v>
      </c>
      <c r="CI543" s="3">
        <v>0</v>
      </c>
      <c r="CJ543" s="3">
        <v>0</v>
      </c>
      <c r="CK543" s="3">
        <v>0</v>
      </c>
      <c r="CL543" s="3">
        <v>0</v>
      </c>
      <c r="CM543" s="3">
        <v>0</v>
      </c>
      <c r="CN543" s="3">
        <v>0</v>
      </c>
      <c r="CO543" s="3">
        <v>0</v>
      </c>
      <c r="CP543" s="3">
        <v>0</v>
      </c>
      <c r="CQ543" s="3">
        <v>0</v>
      </c>
      <c r="CR543" s="3">
        <v>0</v>
      </c>
      <c r="CS543" s="3">
        <v>0</v>
      </c>
      <c r="CT543" s="3">
        <v>0</v>
      </c>
      <c r="CU543" s="3">
        <v>0</v>
      </c>
      <c r="CV543" s="3">
        <v>0</v>
      </c>
      <c r="CW543" s="3">
        <v>0</v>
      </c>
      <c r="CX543" s="3">
        <v>0</v>
      </c>
      <c r="CY543" s="3">
        <v>0</v>
      </c>
      <c r="CZ543" s="3">
        <v>0</v>
      </c>
      <c r="DA543" s="3"/>
      <c r="DB543" s="3">
        <v>0</v>
      </c>
      <c r="DC543" s="3">
        <v>0</v>
      </c>
      <c r="DD543" s="3">
        <v>0</v>
      </c>
      <c r="DE543" s="3">
        <v>0</v>
      </c>
      <c r="DF543" s="3">
        <v>0</v>
      </c>
      <c r="DG543" s="3">
        <v>0</v>
      </c>
      <c r="DH543" s="3">
        <v>0</v>
      </c>
      <c r="DI543" s="3">
        <v>0</v>
      </c>
      <c r="DJ543" s="3">
        <v>0</v>
      </c>
      <c r="DK543" s="3">
        <v>0</v>
      </c>
      <c r="DL543" s="3">
        <v>0</v>
      </c>
      <c r="DM543" s="3">
        <v>0</v>
      </c>
      <c r="DN543" s="3">
        <v>0</v>
      </c>
      <c r="DO543" s="3">
        <v>0</v>
      </c>
      <c r="DP543" s="3">
        <v>0</v>
      </c>
      <c r="DQ543" s="3">
        <v>0</v>
      </c>
      <c r="DR543" s="3">
        <v>0</v>
      </c>
      <c r="DS543" s="3">
        <v>0</v>
      </c>
      <c r="DT543" s="3">
        <v>0</v>
      </c>
      <c r="DU543" s="3">
        <v>0</v>
      </c>
      <c r="DV543" s="3">
        <v>0</v>
      </c>
      <c r="DW543" s="3">
        <v>0</v>
      </c>
      <c r="DX543" s="3">
        <v>0</v>
      </c>
      <c r="DY543" s="3">
        <v>0</v>
      </c>
      <c r="DZ543" s="3">
        <v>0</v>
      </c>
      <c r="EA543" s="3">
        <v>0</v>
      </c>
      <c r="EB543" s="3">
        <v>0</v>
      </c>
      <c r="EC543" s="3">
        <v>0</v>
      </c>
      <c r="ED543" s="3">
        <v>0</v>
      </c>
      <c r="EE543" s="3">
        <v>0</v>
      </c>
      <c r="EF543" s="3">
        <v>0</v>
      </c>
    </row>
    <row r="544" spans="1:136" ht="12.75" customHeight="1">
      <c r="A544" s="2" t="s">
        <v>1144</v>
      </c>
      <c r="B544" s="2" t="s">
        <v>973</v>
      </c>
      <c r="C544" s="2" t="s">
        <v>137</v>
      </c>
      <c r="D544" s="2" t="s">
        <v>896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 s="3">
        <v>0</v>
      </c>
      <c r="BF544" s="3">
        <v>0</v>
      </c>
      <c r="BG544" s="3">
        <v>0</v>
      </c>
      <c r="BH544" s="3">
        <v>0</v>
      </c>
      <c r="BI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  <c r="BW544" s="3">
        <v>0</v>
      </c>
      <c r="BX544" s="3">
        <v>0</v>
      </c>
      <c r="BY544" s="3">
        <v>0</v>
      </c>
      <c r="BZ544" s="3">
        <v>0</v>
      </c>
      <c r="CA544" s="3">
        <v>0</v>
      </c>
      <c r="CB544" s="3">
        <v>0</v>
      </c>
      <c r="CC544" s="3">
        <v>0</v>
      </c>
      <c r="CD544" s="3">
        <v>0</v>
      </c>
      <c r="CE544" s="3">
        <v>0</v>
      </c>
      <c r="CF544" s="3">
        <v>0</v>
      </c>
      <c r="CG544" s="3">
        <v>0</v>
      </c>
      <c r="CH544" s="3">
        <v>0</v>
      </c>
      <c r="CI544" s="3">
        <v>0</v>
      </c>
      <c r="CJ544" s="3">
        <v>0</v>
      </c>
      <c r="CK544" s="3">
        <v>0</v>
      </c>
      <c r="CL544" s="3">
        <v>0</v>
      </c>
      <c r="CM544" s="3">
        <v>0</v>
      </c>
      <c r="CN544" s="3">
        <v>0</v>
      </c>
      <c r="CO544" s="3">
        <v>0</v>
      </c>
      <c r="CP544" s="3">
        <v>0</v>
      </c>
      <c r="CQ544" s="3">
        <v>0</v>
      </c>
      <c r="CR544" s="3">
        <v>0</v>
      </c>
      <c r="CS544" s="3">
        <v>0</v>
      </c>
      <c r="CT544" s="3">
        <v>0</v>
      </c>
      <c r="CU544" s="3">
        <v>0</v>
      </c>
      <c r="CV544" s="3">
        <v>0</v>
      </c>
      <c r="CW544" s="3">
        <v>0</v>
      </c>
      <c r="CX544" s="3">
        <v>0</v>
      </c>
      <c r="CY544" s="3">
        <v>0</v>
      </c>
      <c r="CZ544" s="3">
        <v>0</v>
      </c>
      <c r="DA544" s="3"/>
      <c r="DB544" s="3">
        <v>0</v>
      </c>
      <c r="DC544" s="3">
        <v>0</v>
      </c>
      <c r="DD544" s="3">
        <v>0</v>
      </c>
      <c r="DE544" s="3">
        <v>0</v>
      </c>
      <c r="DF544" s="3">
        <v>0</v>
      </c>
      <c r="DG544" s="3">
        <v>0</v>
      </c>
      <c r="DH544" s="3">
        <v>0</v>
      </c>
      <c r="DI544" s="3">
        <v>0</v>
      </c>
      <c r="DJ544" s="3">
        <v>0</v>
      </c>
      <c r="DK544" s="3">
        <v>0</v>
      </c>
      <c r="DL544" s="3">
        <v>0</v>
      </c>
      <c r="DM544" s="3">
        <v>0</v>
      </c>
      <c r="DN544" s="3">
        <v>0</v>
      </c>
      <c r="DO544" s="3">
        <v>0</v>
      </c>
      <c r="DP544" s="3">
        <v>0</v>
      </c>
      <c r="DQ544" s="3">
        <v>0</v>
      </c>
      <c r="DR544" s="3">
        <v>0</v>
      </c>
      <c r="DS544" s="3">
        <v>0</v>
      </c>
      <c r="DT544" s="3">
        <v>0</v>
      </c>
      <c r="DU544" s="3">
        <v>0</v>
      </c>
      <c r="DV544" s="3">
        <v>0</v>
      </c>
      <c r="DW544" s="3">
        <v>0</v>
      </c>
      <c r="DX544" s="3">
        <v>0</v>
      </c>
      <c r="DY544" s="3">
        <v>0</v>
      </c>
      <c r="DZ544" s="3">
        <v>0</v>
      </c>
      <c r="EA544" s="3">
        <v>0</v>
      </c>
      <c r="EB544" s="3">
        <v>0</v>
      </c>
      <c r="EC544" s="3">
        <v>0</v>
      </c>
      <c r="ED544" s="3">
        <v>0</v>
      </c>
      <c r="EE544" s="3">
        <v>0</v>
      </c>
      <c r="EF544" s="3">
        <v>0</v>
      </c>
    </row>
    <row r="545" spans="1:136" ht="12.75" customHeight="1">
      <c r="A545" s="2" t="s">
        <v>1145</v>
      </c>
      <c r="B545" s="2" t="s">
        <v>975</v>
      </c>
      <c r="C545" s="2" t="s">
        <v>137</v>
      </c>
      <c r="D545" s="2" t="s">
        <v>896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  <c r="BW545" s="3">
        <v>0</v>
      </c>
      <c r="BX545" s="3">
        <v>0</v>
      </c>
      <c r="BY545" s="3">
        <v>0</v>
      </c>
      <c r="BZ545" s="3">
        <v>0</v>
      </c>
      <c r="CA545" s="3">
        <v>0</v>
      </c>
      <c r="CB545" s="3">
        <v>0</v>
      </c>
      <c r="CC545" s="3">
        <v>0</v>
      </c>
      <c r="CD545" s="3">
        <v>0</v>
      </c>
      <c r="CE545" s="3">
        <v>0</v>
      </c>
      <c r="CF545" s="3">
        <v>0</v>
      </c>
      <c r="CG545" s="3">
        <v>0</v>
      </c>
      <c r="CH545" s="3">
        <v>0</v>
      </c>
      <c r="CI545" s="3">
        <v>0</v>
      </c>
      <c r="CJ545" s="3">
        <v>0</v>
      </c>
      <c r="CK545" s="3">
        <v>0</v>
      </c>
      <c r="CL545" s="3">
        <v>0</v>
      </c>
      <c r="CM545" s="3">
        <v>0</v>
      </c>
      <c r="CN545" s="3">
        <v>0</v>
      </c>
      <c r="CO545" s="3">
        <v>0</v>
      </c>
      <c r="CP545" s="3">
        <v>0</v>
      </c>
      <c r="CQ545" s="3">
        <v>0</v>
      </c>
      <c r="CR545" s="3">
        <v>0</v>
      </c>
      <c r="CS545" s="3">
        <v>0</v>
      </c>
      <c r="CT545" s="3">
        <v>0</v>
      </c>
      <c r="CU545" s="3">
        <v>0</v>
      </c>
      <c r="CV545" s="3">
        <v>0</v>
      </c>
      <c r="CW545" s="3">
        <v>0</v>
      </c>
      <c r="CX545" s="3">
        <v>0</v>
      </c>
      <c r="CY545" s="3">
        <v>0</v>
      </c>
      <c r="CZ545" s="3">
        <v>0</v>
      </c>
      <c r="DA545" s="3"/>
      <c r="DB545" s="3">
        <v>0</v>
      </c>
      <c r="DC545" s="3">
        <v>0</v>
      </c>
      <c r="DD545" s="3">
        <v>0</v>
      </c>
      <c r="DE545" s="3">
        <v>0</v>
      </c>
      <c r="DF545" s="3">
        <v>0</v>
      </c>
      <c r="DG545" s="3">
        <v>0</v>
      </c>
      <c r="DH545" s="3">
        <v>0</v>
      </c>
      <c r="DI545" s="3">
        <v>0</v>
      </c>
      <c r="DJ545" s="3">
        <v>0</v>
      </c>
      <c r="DK545" s="3">
        <v>0</v>
      </c>
      <c r="DL545" s="3">
        <v>0</v>
      </c>
      <c r="DM545" s="3">
        <v>0</v>
      </c>
      <c r="DN545" s="3">
        <v>0</v>
      </c>
      <c r="DO545" s="3">
        <v>0</v>
      </c>
      <c r="DP545" s="3">
        <v>0</v>
      </c>
      <c r="DQ545" s="3">
        <v>0</v>
      </c>
      <c r="DR545" s="3">
        <v>0</v>
      </c>
      <c r="DS545" s="3">
        <v>0</v>
      </c>
      <c r="DT545" s="3">
        <v>0</v>
      </c>
      <c r="DU545" s="3">
        <v>0</v>
      </c>
      <c r="DV545" s="3">
        <v>0</v>
      </c>
      <c r="DW545" s="3">
        <v>0</v>
      </c>
      <c r="DX545" s="3">
        <v>0</v>
      </c>
      <c r="DY545" s="3">
        <v>0</v>
      </c>
      <c r="DZ545" s="3">
        <v>0</v>
      </c>
      <c r="EA545" s="3">
        <v>0</v>
      </c>
      <c r="EB545" s="3">
        <v>0</v>
      </c>
      <c r="EC545" s="3">
        <v>0</v>
      </c>
      <c r="ED545" s="3">
        <v>0</v>
      </c>
      <c r="EE545" s="3">
        <v>0</v>
      </c>
      <c r="EF545" s="3">
        <v>0</v>
      </c>
    </row>
    <row r="546" spans="1:136" ht="12.75" customHeight="1">
      <c r="A546" s="2" t="s">
        <v>1146</v>
      </c>
      <c r="B546" s="2" t="s">
        <v>981</v>
      </c>
      <c r="C546" s="2" t="s">
        <v>137</v>
      </c>
      <c r="D546" s="2" t="s">
        <v>896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>
        <v>0</v>
      </c>
      <c r="BD546" s="3">
        <v>0</v>
      </c>
      <c r="BE546" s="3">
        <v>0</v>
      </c>
      <c r="BF546" s="3">
        <v>0</v>
      </c>
      <c r="BG546" s="3">
        <v>0</v>
      </c>
      <c r="BH546" s="3">
        <v>0</v>
      </c>
      <c r="BI546" s="3">
        <v>0</v>
      </c>
      <c r="BJ546" s="3">
        <v>0</v>
      </c>
      <c r="BK546" s="3">
        <v>0</v>
      </c>
      <c r="BL546" s="3">
        <v>0</v>
      </c>
      <c r="BM546" s="3">
        <v>0</v>
      </c>
      <c r="BN546" s="3">
        <v>0</v>
      </c>
      <c r="BO546" s="3">
        <v>0</v>
      </c>
      <c r="BP546" s="3">
        <v>0</v>
      </c>
      <c r="BQ546" s="3">
        <v>0</v>
      </c>
      <c r="BR546" s="3">
        <v>0</v>
      </c>
      <c r="BS546" s="3">
        <v>0</v>
      </c>
      <c r="BT546" s="3">
        <v>0</v>
      </c>
      <c r="BU546" s="3">
        <v>0</v>
      </c>
      <c r="BV546" s="3">
        <v>0</v>
      </c>
      <c r="BW546" s="3">
        <v>0</v>
      </c>
      <c r="BX546" s="3">
        <v>0</v>
      </c>
      <c r="BY546" s="3">
        <v>0</v>
      </c>
      <c r="BZ546" s="3">
        <v>0</v>
      </c>
      <c r="CA546" s="3">
        <v>0</v>
      </c>
      <c r="CB546" s="3">
        <v>0</v>
      </c>
      <c r="CC546" s="3">
        <v>0</v>
      </c>
      <c r="CD546" s="3">
        <v>0</v>
      </c>
      <c r="CE546" s="3">
        <v>0</v>
      </c>
      <c r="CF546" s="3">
        <v>0</v>
      </c>
      <c r="CG546" s="3">
        <v>0</v>
      </c>
      <c r="CH546" s="3">
        <v>0</v>
      </c>
      <c r="CI546" s="3">
        <v>0</v>
      </c>
      <c r="CJ546" s="3">
        <v>0</v>
      </c>
      <c r="CK546" s="3">
        <v>0</v>
      </c>
      <c r="CL546" s="3">
        <v>0</v>
      </c>
      <c r="CM546" s="3">
        <v>0</v>
      </c>
      <c r="CN546" s="3">
        <v>0</v>
      </c>
      <c r="CO546" s="3">
        <v>0</v>
      </c>
      <c r="CP546" s="3">
        <v>0</v>
      </c>
      <c r="CQ546" s="3">
        <v>0</v>
      </c>
      <c r="CR546" s="3">
        <v>0</v>
      </c>
      <c r="CS546" s="3">
        <v>0</v>
      </c>
      <c r="CT546" s="3">
        <v>0</v>
      </c>
      <c r="CU546" s="3">
        <v>0</v>
      </c>
      <c r="CV546" s="3">
        <v>0</v>
      </c>
      <c r="CW546" s="3">
        <v>0</v>
      </c>
      <c r="CX546" s="3">
        <v>0</v>
      </c>
      <c r="CY546" s="3">
        <v>0</v>
      </c>
      <c r="CZ546" s="3">
        <v>0</v>
      </c>
      <c r="DA546" s="3"/>
      <c r="DB546" s="3">
        <v>0</v>
      </c>
      <c r="DC546" s="3">
        <v>0</v>
      </c>
      <c r="DD546" s="3">
        <v>0</v>
      </c>
      <c r="DE546" s="3">
        <v>0</v>
      </c>
      <c r="DF546" s="3">
        <v>0</v>
      </c>
      <c r="DG546" s="3">
        <v>0</v>
      </c>
      <c r="DH546" s="3">
        <v>0</v>
      </c>
      <c r="DI546" s="3">
        <v>0</v>
      </c>
      <c r="DJ546" s="3">
        <v>0</v>
      </c>
      <c r="DK546" s="3">
        <v>0</v>
      </c>
      <c r="DL546" s="3">
        <v>0</v>
      </c>
      <c r="DM546" s="3">
        <v>0</v>
      </c>
      <c r="DN546" s="3">
        <v>0</v>
      </c>
      <c r="DO546" s="3">
        <v>0</v>
      </c>
      <c r="DP546" s="3">
        <v>0</v>
      </c>
      <c r="DQ546" s="3">
        <v>0</v>
      </c>
      <c r="DR546" s="3">
        <v>0</v>
      </c>
      <c r="DS546" s="3">
        <v>0</v>
      </c>
      <c r="DT546" s="3">
        <v>0</v>
      </c>
      <c r="DU546" s="3">
        <v>0</v>
      </c>
      <c r="DV546" s="3">
        <v>0</v>
      </c>
      <c r="DW546" s="3">
        <v>0</v>
      </c>
      <c r="DX546" s="3">
        <v>0</v>
      </c>
      <c r="DY546" s="3">
        <v>0</v>
      </c>
      <c r="DZ546" s="3">
        <v>0</v>
      </c>
      <c r="EA546" s="3">
        <v>0</v>
      </c>
      <c r="EB546" s="3">
        <v>0</v>
      </c>
      <c r="EC546" s="3">
        <v>0</v>
      </c>
      <c r="ED546" s="3">
        <v>0</v>
      </c>
      <c r="EE546" s="3">
        <v>0</v>
      </c>
      <c r="EF546" s="3">
        <v>0</v>
      </c>
    </row>
    <row r="547" spans="1:136" ht="12.75" customHeight="1">
      <c r="A547" s="2" t="s">
        <v>1147</v>
      </c>
      <c r="B547" s="2" t="s">
        <v>1011</v>
      </c>
      <c r="C547" s="2" t="s">
        <v>137</v>
      </c>
      <c r="D547" s="2" t="s">
        <v>896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F547" s="3">
        <v>0</v>
      </c>
      <c r="BG547" s="3">
        <v>0</v>
      </c>
      <c r="BH547" s="3">
        <v>0</v>
      </c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0</v>
      </c>
      <c r="BO547" s="3">
        <v>0</v>
      </c>
      <c r="BP547" s="3">
        <v>0</v>
      </c>
      <c r="BQ547" s="3">
        <v>0</v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  <c r="BW547" s="3">
        <v>0</v>
      </c>
      <c r="BX547" s="3">
        <v>0</v>
      </c>
      <c r="BY547" s="3">
        <v>0</v>
      </c>
      <c r="BZ547" s="3">
        <v>0</v>
      </c>
      <c r="CA547" s="3">
        <v>0</v>
      </c>
      <c r="CB547" s="3">
        <v>0</v>
      </c>
      <c r="CC547" s="3">
        <v>0</v>
      </c>
      <c r="CD547" s="3">
        <v>0</v>
      </c>
      <c r="CE547" s="3">
        <v>0</v>
      </c>
      <c r="CF547" s="3">
        <v>0</v>
      </c>
      <c r="CG547" s="3">
        <v>0</v>
      </c>
      <c r="CH547" s="3">
        <v>0</v>
      </c>
      <c r="CI547" s="3">
        <v>0</v>
      </c>
      <c r="CJ547" s="3">
        <v>0</v>
      </c>
      <c r="CK547" s="3">
        <v>0</v>
      </c>
      <c r="CL547" s="3">
        <v>0</v>
      </c>
      <c r="CM547" s="3">
        <v>0</v>
      </c>
      <c r="CN547" s="3">
        <v>0</v>
      </c>
      <c r="CO547" s="3">
        <v>0</v>
      </c>
      <c r="CP547" s="3">
        <v>0</v>
      </c>
      <c r="CQ547" s="3">
        <v>0</v>
      </c>
      <c r="CR547" s="3">
        <v>0</v>
      </c>
      <c r="CS547" s="3">
        <v>0</v>
      </c>
      <c r="CT547" s="3">
        <v>0</v>
      </c>
      <c r="CU547" s="3">
        <v>0</v>
      </c>
      <c r="CV547" s="3">
        <v>0</v>
      </c>
      <c r="CW547" s="3">
        <v>0</v>
      </c>
      <c r="CX547" s="3">
        <v>0</v>
      </c>
      <c r="CY547" s="3">
        <v>0</v>
      </c>
      <c r="CZ547" s="3">
        <v>0</v>
      </c>
      <c r="DA547" s="3"/>
      <c r="DB547" s="3">
        <v>0</v>
      </c>
      <c r="DC547" s="3">
        <v>0</v>
      </c>
      <c r="DD547" s="3">
        <v>0</v>
      </c>
      <c r="DE547" s="3">
        <v>0</v>
      </c>
      <c r="DF547" s="3">
        <v>0</v>
      </c>
      <c r="DG547" s="3">
        <v>0</v>
      </c>
      <c r="DH547" s="3">
        <v>0</v>
      </c>
      <c r="DI547" s="3">
        <v>0</v>
      </c>
      <c r="DJ547" s="3">
        <v>0</v>
      </c>
      <c r="DK547" s="3">
        <v>0</v>
      </c>
      <c r="DL547" s="3">
        <v>0</v>
      </c>
      <c r="DM547" s="3">
        <v>0</v>
      </c>
      <c r="DN547" s="3">
        <v>0</v>
      </c>
      <c r="DO547" s="3">
        <v>0</v>
      </c>
      <c r="DP547" s="3">
        <v>0</v>
      </c>
      <c r="DQ547" s="3">
        <v>0</v>
      </c>
      <c r="DR547" s="3">
        <v>0</v>
      </c>
      <c r="DS547" s="3">
        <v>0</v>
      </c>
      <c r="DT547" s="3">
        <v>0</v>
      </c>
      <c r="DU547" s="3">
        <v>0</v>
      </c>
      <c r="DV547" s="3">
        <v>0</v>
      </c>
      <c r="DW547" s="3">
        <v>0</v>
      </c>
      <c r="DX547" s="3">
        <v>0</v>
      </c>
      <c r="DY547" s="3">
        <v>0</v>
      </c>
      <c r="DZ547" s="3">
        <v>0</v>
      </c>
      <c r="EA547" s="3">
        <v>0</v>
      </c>
      <c r="EB547" s="3">
        <v>0</v>
      </c>
      <c r="EC547" s="3">
        <v>0</v>
      </c>
      <c r="ED547" s="3">
        <v>0</v>
      </c>
      <c r="EE547" s="3">
        <v>0</v>
      </c>
      <c r="EF547" s="3">
        <v>0</v>
      </c>
    </row>
    <row r="548" spans="1:136" ht="12.75" customHeight="1">
      <c r="A548" s="2" t="s">
        <v>1148</v>
      </c>
      <c r="B548" s="2" t="s">
        <v>1149</v>
      </c>
      <c r="C548" s="2" t="s">
        <v>468</v>
      </c>
      <c r="D548" s="2" t="s">
        <v>138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>
        <v>0</v>
      </c>
      <c r="BF548" s="3">
        <v>0</v>
      </c>
      <c r="BG548" s="3">
        <v>0</v>
      </c>
      <c r="BH548" s="3">
        <v>0</v>
      </c>
      <c r="BI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>
        <v>0</v>
      </c>
      <c r="BO548" s="3">
        <v>0</v>
      </c>
      <c r="BP548" s="3">
        <v>0</v>
      </c>
      <c r="BQ548" s="3">
        <v>0</v>
      </c>
      <c r="BR548" s="3">
        <v>0</v>
      </c>
      <c r="BS548" s="3">
        <v>0</v>
      </c>
      <c r="BT548" s="3">
        <v>0</v>
      </c>
      <c r="BU548" s="3">
        <v>0</v>
      </c>
      <c r="BV548" s="3">
        <v>0</v>
      </c>
      <c r="BW548" s="3">
        <v>0</v>
      </c>
      <c r="BX548" s="3">
        <v>0</v>
      </c>
      <c r="BY548" s="3">
        <v>0</v>
      </c>
      <c r="BZ548" s="3">
        <v>0</v>
      </c>
      <c r="CA548" s="3">
        <v>0</v>
      </c>
      <c r="CB548" s="3">
        <v>0</v>
      </c>
      <c r="CC548" s="3">
        <v>0</v>
      </c>
      <c r="CD548" s="3">
        <v>0</v>
      </c>
      <c r="CE548" s="3">
        <v>0</v>
      </c>
      <c r="CF548" s="3">
        <v>0</v>
      </c>
      <c r="CG548" s="3">
        <v>0</v>
      </c>
      <c r="CH548" s="3">
        <v>0</v>
      </c>
      <c r="CI548" s="3">
        <v>0</v>
      </c>
      <c r="CJ548" s="3">
        <v>0</v>
      </c>
      <c r="CK548" s="3">
        <v>0</v>
      </c>
      <c r="CL548" s="3">
        <v>0</v>
      </c>
      <c r="CM548" s="3">
        <v>0</v>
      </c>
      <c r="CN548" s="3">
        <v>0</v>
      </c>
      <c r="CO548" s="3">
        <v>0</v>
      </c>
      <c r="CP548" s="3">
        <v>0</v>
      </c>
      <c r="CQ548" s="3">
        <v>0</v>
      </c>
      <c r="CR548" s="3">
        <v>0</v>
      </c>
      <c r="CS548" s="3">
        <v>0</v>
      </c>
      <c r="CT548" s="3">
        <v>0</v>
      </c>
      <c r="CU548" s="3">
        <v>0</v>
      </c>
      <c r="CV548" s="3">
        <v>0</v>
      </c>
      <c r="CW548" s="3">
        <v>0</v>
      </c>
      <c r="CX548" s="3">
        <v>0</v>
      </c>
      <c r="CY548" s="3">
        <v>0</v>
      </c>
      <c r="CZ548" s="3">
        <v>0</v>
      </c>
      <c r="DA548" s="3"/>
      <c r="DB548" s="3">
        <v>0</v>
      </c>
      <c r="DC548" s="3">
        <v>0</v>
      </c>
      <c r="DD548" s="3">
        <v>0</v>
      </c>
      <c r="DE548" s="3">
        <v>0</v>
      </c>
      <c r="DF548" s="3">
        <v>0</v>
      </c>
      <c r="DG548" s="3">
        <v>0</v>
      </c>
      <c r="DH548" s="3">
        <v>0</v>
      </c>
      <c r="DI548" s="3">
        <v>0</v>
      </c>
      <c r="DJ548" s="3">
        <v>0</v>
      </c>
      <c r="DK548" s="3">
        <v>0</v>
      </c>
      <c r="DL548" s="3">
        <v>0</v>
      </c>
      <c r="DM548" s="3">
        <v>0</v>
      </c>
      <c r="DN548" s="3">
        <v>0</v>
      </c>
      <c r="DO548" s="3">
        <v>0</v>
      </c>
      <c r="DP548" s="3">
        <v>0</v>
      </c>
      <c r="DQ548" s="3">
        <v>0</v>
      </c>
      <c r="DR548" s="3">
        <v>0</v>
      </c>
      <c r="DS548" s="3">
        <v>0</v>
      </c>
      <c r="DT548" s="3">
        <v>0</v>
      </c>
      <c r="DU548" s="3">
        <v>0</v>
      </c>
      <c r="DV548" s="3">
        <v>0</v>
      </c>
      <c r="DW548" s="3">
        <v>0</v>
      </c>
      <c r="DX548" s="3">
        <v>0</v>
      </c>
      <c r="DY548" s="3">
        <v>0</v>
      </c>
      <c r="DZ548" s="3">
        <v>0</v>
      </c>
      <c r="EA548" s="3">
        <v>0</v>
      </c>
      <c r="EB548" s="3">
        <v>0</v>
      </c>
      <c r="EC548" s="3">
        <v>0</v>
      </c>
      <c r="ED548" s="3">
        <v>0</v>
      </c>
      <c r="EE548" s="3">
        <v>0</v>
      </c>
      <c r="EF548" s="3">
        <v>0</v>
      </c>
    </row>
    <row r="549" spans="1:136" ht="12.75" customHeight="1">
      <c r="A549" s="2" t="s">
        <v>1150</v>
      </c>
      <c r="B549" s="2" t="s">
        <v>1151</v>
      </c>
      <c r="C549" s="2" t="s">
        <v>468</v>
      </c>
      <c r="D549" s="2" t="s">
        <v>138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>
        <v>0</v>
      </c>
      <c r="BD549" s="3">
        <v>0</v>
      </c>
      <c r="BE549" s="3">
        <v>0</v>
      </c>
      <c r="BF549" s="3">
        <v>0</v>
      </c>
      <c r="BG549" s="3">
        <v>0</v>
      </c>
      <c r="BH549" s="3">
        <v>0</v>
      </c>
      <c r="BI549" s="3">
        <v>0</v>
      </c>
      <c r="BJ549" s="3">
        <v>0</v>
      </c>
      <c r="BK549" s="3">
        <v>0</v>
      </c>
      <c r="BL549" s="3">
        <v>0</v>
      </c>
      <c r="BM549" s="3">
        <v>0</v>
      </c>
      <c r="BN549" s="3">
        <v>0</v>
      </c>
      <c r="BO549" s="3">
        <v>0</v>
      </c>
      <c r="BP549" s="3">
        <v>0</v>
      </c>
      <c r="BQ549" s="3">
        <v>0</v>
      </c>
      <c r="BR549" s="3">
        <v>0</v>
      </c>
      <c r="BS549" s="3">
        <v>0</v>
      </c>
      <c r="BT549" s="3">
        <v>0</v>
      </c>
      <c r="BU549" s="3">
        <v>0</v>
      </c>
      <c r="BV549" s="3">
        <v>0</v>
      </c>
      <c r="BW549" s="3">
        <v>0</v>
      </c>
      <c r="BX549" s="3">
        <v>0</v>
      </c>
      <c r="BY549" s="3">
        <v>0</v>
      </c>
      <c r="BZ549" s="3">
        <v>0</v>
      </c>
      <c r="CA549" s="3">
        <v>0</v>
      </c>
      <c r="CB549" s="3">
        <v>0</v>
      </c>
      <c r="CC549" s="3">
        <v>0</v>
      </c>
      <c r="CD549" s="3">
        <v>0</v>
      </c>
      <c r="CE549" s="3">
        <v>0</v>
      </c>
      <c r="CF549" s="3">
        <v>0</v>
      </c>
      <c r="CG549" s="3">
        <v>0</v>
      </c>
      <c r="CH549" s="3">
        <v>0</v>
      </c>
      <c r="CI549" s="3">
        <v>0</v>
      </c>
      <c r="CJ549" s="3">
        <v>0</v>
      </c>
      <c r="CK549" s="3">
        <v>0</v>
      </c>
      <c r="CL549" s="3">
        <v>0</v>
      </c>
      <c r="CM549" s="3">
        <v>0</v>
      </c>
      <c r="CN549" s="3">
        <v>0</v>
      </c>
      <c r="CO549" s="3">
        <v>0</v>
      </c>
      <c r="CP549" s="3">
        <v>0</v>
      </c>
      <c r="CQ549" s="3">
        <v>0</v>
      </c>
      <c r="CR549" s="3">
        <v>0</v>
      </c>
      <c r="CS549" s="3">
        <v>0</v>
      </c>
      <c r="CT549" s="3">
        <v>0</v>
      </c>
      <c r="CU549" s="3">
        <v>0</v>
      </c>
      <c r="CV549" s="3">
        <v>0</v>
      </c>
      <c r="CW549" s="3">
        <v>0</v>
      </c>
      <c r="CX549" s="3">
        <v>0</v>
      </c>
      <c r="CY549" s="3">
        <v>0</v>
      </c>
      <c r="CZ549" s="3">
        <v>0</v>
      </c>
      <c r="DA549" s="3"/>
      <c r="DB549" s="3">
        <v>0</v>
      </c>
      <c r="DC549" s="3">
        <v>0</v>
      </c>
      <c r="DD549" s="3">
        <v>0</v>
      </c>
      <c r="DE549" s="3">
        <v>0</v>
      </c>
      <c r="DF549" s="3">
        <v>0</v>
      </c>
      <c r="DG549" s="3">
        <v>0</v>
      </c>
      <c r="DH549" s="3">
        <v>0</v>
      </c>
      <c r="DI549" s="3">
        <v>0</v>
      </c>
      <c r="DJ549" s="3">
        <v>0</v>
      </c>
      <c r="DK549" s="3">
        <v>0</v>
      </c>
      <c r="DL549" s="3">
        <v>0</v>
      </c>
      <c r="DM549" s="3">
        <v>0</v>
      </c>
      <c r="DN549" s="3">
        <v>0</v>
      </c>
      <c r="DO549" s="3">
        <v>0</v>
      </c>
      <c r="DP549" s="3">
        <v>0</v>
      </c>
      <c r="DQ549" s="3">
        <v>0</v>
      </c>
      <c r="DR549" s="3">
        <v>0</v>
      </c>
      <c r="DS549" s="3">
        <v>0</v>
      </c>
      <c r="DT549" s="3">
        <v>0</v>
      </c>
      <c r="DU549" s="3">
        <v>0</v>
      </c>
      <c r="DV549" s="3">
        <v>0</v>
      </c>
      <c r="DW549" s="3">
        <v>0</v>
      </c>
      <c r="DX549" s="3">
        <v>0</v>
      </c>
      <c r="DY549" s="3">
        <v>0</v>
      </c>
      <c r="DZ549" s="3">
        <v>0</v>
      </c>
      <c r="EA549" s="3">
        <v>0</v>
      </c>
      <c r="EB549" s="3">
        <v>0</v>
      </c>
      <c r="EC549" s="3">
        <v>0</v>
      </c>
      <c r="ED549" s="3">
        <v>0</v>
      </c>
      <c r="EE549" s="3">
        <v>0</v>
      </c>
      <c r="EF549" s="3">
        <v>0</v>
      </c>
    </row>
    <row r="550" spans="1:136" ht="12.75" customHeight="1">
      <c r="A550" s="2" t="s">
        <v>1152</v>
      </c>
      <c r="B550" s="2" t="s">
        <v>1153</v>
      </c>
      <c r="C550" s="2" t="s">
        <v>468</v>
      </c>
      <c r="D550" s="2" t="s">
        <v>896</v>
      </c>
      <c r="E550" s="3">
        <v>0</v>
      </c>
      <c r="F550" s="3">
        <v>270097.23</v>
      </c>
      <c r="G550" s="3">
        <v>194559.77</v>
      </c>
      <c r="H550" s="3">
        <v>183235.42</v>
      </c>
      <c r="I550" s="3">
        <v>215175.93</v>
      </c>
      <c r="J550" s="3">
        <v>194524.72</v>
      </c>
      <c r="K550" s="3">
        <v>137612.54</v>
      </c>
      <c r="L550" s="3">
        <v>153846.10999999999</v>
      </c>
      <c r="M550" s="3">
        <v>182114.03</v>
      </c>
      <c r="N550" s="3">
        <v>23776.560000000001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151375.67999999999</v>
      </c>
      <c r="AH550" s="3">
        <v>116065.51</v>
      </c>
      <c r="AI550" s="3">
        <v>168361.95</v>
      </c>
      <c r="AJ550" s="3">
        <v>208643.97</v>
      </c>
      <c r="AK550" s="3">
        <v>87647.25</v>
      </c>
      <c r="AL550" s="3">
        <v>72521.850000000006</v>
      </c>
      <c r="AM550" s="3">
        <v>83250.55</v>
      </c>
      <c r="AN550" s="3">
        <v>84425.4</v>
      </c>
      <c r="AO550" s="3">
        <v>91911.19</v>
      </c>
      <c r="AP550" s="3">
        <v>148554.19</v>
      </c>
      <c r="AQ550" s="3">
        <v>159345.69</v>
      </c>
      <c r="AR550" s="3">
        <v>154880.57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3">
        <v>0</v>
      </c>
      <c r="BK550" s="3">
        <v>0</v>
      </c>
      <c r="BL550" s="3">
        <v>0</v>
      </c>
      <c r="BM550" s="3">
        <v>0</v>
      </c>
      <c r="BN550" s="3">
        <v>0</v>
      </c>
      <c r="BO550" s="3">
        <v>0</v>
      </c>
      <c r="BP550" s="3">
        <v>0</v>
      </c>
      <c r="BQ550" s="3">
        <v>0</v>
      </c>
      <c r="BR550" s="3">
        <v>0</v>
      </c>
      <c r="BS550" s="3">
        <v>0</v>
      </c>
      <c r="BT550" s="3">
        <v>0</v>
      </c>
      <c r="BU550" s="3">
        <v>0</v>
      </c>
      <c r="BV550" s="3">
        <v>0</v>
      </c>
      <c r="BW550" s="3">
        <v>0</v>
      </c>
      <c r="BX550" s="3">
        <v>0</v>
      </c>
      <c r="BY550" s="3">
        <v>0</v>
      </c>
      <c r="BZ550" s="3">
        <v>0</v>
      </c>
      <c r="CA550" s="3">
        <v>0</v>
      </c>
      <c r="CB550" s="3">
        <v>0</v>
      </c>
      <c r="CC550" s="3">
        <v>0</v>
      </c>
      <c r="CD550" s="3">
        <v>0</v>
      </c>
      <c r="CE550" s="3">
        <v>0</v>
      </c>
      <c r="CF550" s="3">
        <v>0</v>
      </c>
      <c r="CG550" s="3">
        <v>0</v>
      </c>
      <c r="CH550" s="3">
        <v>0</v>
      </c>
      <c r="CI550" s="3">
        <v>0</v>
      </c>
      <c r="CJ550" s="3">
        <v>0</v>
      </c>
      <c r="CK550" s="3">
        <v>0</v>
      </c>
      <c r="CL550" s="3">
        <v>0</v>
      </c>
      <c r="CM550" s="3">
        <v>0</v>
      </c>
      <c r="CN550" s="3">
        <v>0</v>
      </c>
      <c r="CO550" s="3">
        <v>0</v>
      </c>
      <c r="CP550" s="3">
        <v>0</v>
      </c>
      <c r="CQ550" s="3">
        <v>0</v>
      </c>
      <c r="CR550" s="3">
        <v>0</v>
      </c>
      <c r="CS550" s="3">
        <v>0</v>
      </c>
      <c r="CT550" s="3">
        <v>0</v>
      </c>
      <c r="CU550" s="3">
        <v>0</v>
      </c>
      <c r="CV550" s="3">
        <v>0</v>
      </c>
      <c r="CW550" s="3">
        <v>0</v>
      </c>
      <c r="CX550" s="3">
        <v>0</v>
      </c>
      <c r="CY550" s="3">
        <v>0</v>
      </c>
      <c r="CZ550" s="3">
        <v>0</v>
      </c>
      <c r="DA550" s="3"/>
      <c r="DB550" s="3">
        <v>0</v>
      </c>
      <c r="DC550" s="3">
        <v>0</v>
      </c>
      <c r="DD550" s="3">
        <v>0</v>
      </c>
      <c r="DE550" s="3">
        <v>0</v>
      </c>
      <c r="DF550" s="3">
        <v>0</v>
      </c>
      <c r="DG550" s="3">
        <v>0</v>
      </c>
      <c r="DH550" s="3">
        <v>0</v>
      </c>
      <c r="DI550" s="3">
        <v>0</v>
      </c>
      <c r="DJ550" s="3">
        <v>0</v>
      </c>
      <c r="DK550" s="3">
        <v>0</v>
      </c>
      <c r="DL550" s="3">
        <v>0</v>
      </c>
      <c r="DM550" s="3">
        <v>0</v>
      </c>
      <c r="DN550" s="3">
        <v>0</v>
      </c>
      <c r="DO550" s="3">
        <v>0</v>
      </c>
      <c r="DP550" s="3">
        <v>0</v>
      </c>
      <c r="DQ550" s="3">
        <v>0</v>
      </c>
      <c r="DR550" s="3">
        <v>0</v>
      </c>
      <c r="DS550" s="3">
        <v>0</v>
      </c>
      <c r="DT550" s="3">
        <v>0</v>
      </c>
      <c r="DU550" s="3">
        <v>0</v>
      </c>
      <c r="DV550" s="3">
        <v>0</v>
      </c>
      <c r="DW550" s="3">
        <v>0</v>
      </c>
      <c r="DX550" s="3">
        <v>0</v>
      </c>
      <c r="DY550" s="3">
        <v>0</v>
      </c>
      <c r="DZ550" s="3">
        <v>0</v>
      </c>
      <c r="EA550" s="3">
        <v>0</v>
      </c>
      <c r="EB550" s="3">
        <v>0</v>
      </c>
      <c r="EC550" s="3">
        <v>0</v>
      </c>
      <c r="ED550" s="3">
        <v>0</v>
      </c>
      <c r="EE550" s="3">
        <v>0</v>
      </c>
      <c r="EF550" s="3">
        <v>0</v>
      </c>
    </row>
    <row r="551" spans="1:136" ht="12.75" customHeight="1">
      <c r="A551" s="2" t="s">
        <v>1154</v>
      </c>
      <c r="B551" s="2" t="s">
        <v>1155</v>
      </c>
      <c r="C551" s="2" t="s">
        <v>468</v>
      </c>
      <c r="D551" s="2" t="s">
        <v>896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-169.92</v>
      </c>
      <c r="AM551" s="3">
        <v>0</v>
      </c>
      <c r="AN551" s="3">
        <v>1019.54</v>
      </c>
      <c r="AO551" s="3">
        <v>1614.28</v>
      </c>
      <c r="AP551" s="3">
        <v>1699.24</v>
      </c>
      <c r="AQ551" s="3">
        <v>849.62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F551" s="3">
        <v>0</v>
      </c>
      <c r="BG551" s="3">
        <v>0</v>
      </c>
      <c r="BH551" s="3">
        <v>0</v>
      </c>
      <c r="BI551" s="3">
        <v>0</v>
      </c>
      <c r="BJ551" s="3">
        <v>0</v>
      </c>
      <c r="BK551" s="3">
        <v>0</v>
      </c>
      <c r="BL551" s="3">
        <v>0</v>
      </c>
      <c r="BM551" s="3">
        <v>0</v>
      </c>
      <c r="BN551" s="3">
        <v>0</v>
      </c>
      <c r="BO551" s="3">
        <v>0</v>
      </c>
      <c r="BP551" s="3">
        <v>0</v>
      </c>
      <c r="BQ551" s="3">
        <v>0</v>
      </c>
      <c r="BR551" s="3">
        <v>0</v>
      </c>
      <c r="BS551" s="3">
        <v>0</v>
      </c>
      <c r="BT551" s="3">
        <v>0</v>
      </c>
      <c r="BU551" s="3">
        <v>0</v>
      </c>
      <c r="BV551" s="3">
        <v>0</v>
      </c>
      <c r="BW551" s="3">
        <v>0</v>
      </c>
      <c r="BX551" s="3">
        <v>0</v>
      </c>
      <c r="BY551" s="3">
        <v>0</v>
      </c>
      <c r="BZ551" s="3">
        <v>0</v>
      </c>
      <c r="CA551" s="3">
        <v>0</v>
      </c>
      <c r="CB551" s="3">
        <v>0</v>
      </c>
      <c r="CC551" s="3">
        <v>0</v>
      </c>
      <c r="CD551" s="3">
        <v>0</v>
      </c>
      <c r="CE551" s="3">
        <v>0</v>
      </c>
      <c r="CF551" s="3">
        <v>0</v>
      </c>
      <c r="CG551" s="3">
        <v>0</v>
      </c>
      <c r="CH551" s="3">
        <v>0</v>
      </c>
      <c r="CI551" s="3">
        <v>0</v>
      </c>
      <c r="CJ551" s="3">
        <v>0</v>
      </c>
      <c r="CK551" s="3">
        <v>0</v>
      </c>
      <c r="CL551" s="3">
        <v>0</v>
      </c>
      <c r="CM551" s="3">
        <v>0</v>
      </c>
      <c r="CN551" s="3">
        <v>0</v>
      </c>
      <c r="CO551" s="3">
        <v>0</v>
      </c>
      <c r="CP551" s="3">
        <v>0</v>
      </c>
      <c r="CQ551" s="3">
        <v>0</v>
      </c>
      <c r="CR551" s="3">
        <v>0</v>
      </c>
      <c r="CS551" s="3">
        <v>0</v>
      </c>
      <c r="CT551" s="3">
        <v>0</v>
      </c>
      <c r="CU551" s="3">
        <v>0</v>
      </c>
      <c r="CV551" s="3">
        <v>0</v>
      </c>
      <c r="CW551" s="3">
        <v>0</v>
      </c>
      <c r="CX551" s="3">
        <v>0</v>
      </c>
      <c r="CY551" s="3">
        <v>0</v>
      </c>
      <c r="CZ551" s="3">
        <v>0</v>
      </c>
      <c r="DA551" s="3"/>
      <c r="DB551" s="3">
        <v>0</v>
      </c>
      <c r="DC551" s="3">
        <v>0</v>
      </c>
      <c r="DD551" s="3">
        <v>0</v>
      </c>
      <c r="DE551" s="3">
        <v>0</v>
      </c>
      <c r="DF551" s="3">
        <v>0</v>
      </c>
      <c r="DG551" s="3">
        <v>0</v>
      </c>
      <c r="DH551" s="3">
        <v>0</v>
      </c>
      <c r="DI551" s="3">
        <v>0</v>
      </c>
      <c r="DJ551" s="3">
        <v>0</v>
      </c>
      <c r="DK551" s="3">
        <v>0</v>
      </c>
      <c r="DL551" s="3">
        <v>0</v>
      </c>
      <c r="DM551" s="3">
        <v>0</v>
      </c>
      <c r="DN551" s="3">
        <v>0</v>
      </c>
      <c r="DO551" s="3">
        <v>0</v>
      </c>
      <c r="DP551" s="3">
        <v>0</v>
      </c>
      <c r="DQ551" s="3">
        <v>0</v>
      </c>
      <c r="DR551" s="3">
        <v>0</v>
      </c>
      <c r="DS551" s="3">
        <v>0</v>
      </c>
      <c r="DT551" s="3">
        <v>0</v>
      </c>
      <c r="DU551" s="3">
        <v>0</v>
      </c>
      <c r="DV551" s="3">
        <v>0</v>
      </c>
      <c r="DW551" s="3">
        <v>0</v>
      </c>
      <c r="DX551" s="3">
        <v>0</v>
      </c>
      <c r="DY551" s="3">
        <v>0</v>
      </c>
      <c r="DZ551" s="3">
        <v>0</v>
      </c>
      <c r="EA551" s="3">
        <v>0</v>
      </c>
      <c r="EB551" s="3">
        <v>0</v>
      </c>
      <c r="EC551" s="3">
        <v>0</v>
      </c>
      <c r="ED551" s="3">
        <v>0</v>
      </c>
      <c r="EE551" s="3">
        <v>0</v>
      </c>
      <c r="EF551" s="3">
        <v>0</v>
      </c>
    </row>
    <row r="552" spans="1:136" ht="12.75" customHeight="1">
      <c r="A552" s="2" t="s">
        <v>1156</v>
      </c>
      <c r="B552" s="2" t="s">
        <v>918</v>
      </c>
      <c r="C552" s="2" t="s">
        <v>137</v>
      </c>
      <c r="D552" s="2" t="s">
        <v>138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G552" s="3">
        <v>0</v>
      </c>
      <c r="BH552" s="3">
        <v>0</v>
      </c>
      <c r="BI552" s="3">
        <v>0</v>
      </c>
      <c r="BJ552" s="3">
        <v>0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3">
        <v>0</v>
      </c>
      <c r="BQ552" s="3">
        <v>0</v>
      </c>
      <c r="BR552" s="3">
        <v>0</v>
      </c>
      <c r="BS552" s="3">
        <v>0</v>
      </c>
      <c r="BT552" s="3">
        <v>0</v>
      </c>
      <c r="BU552" s="3">
        <v>0</v>
      </c>
      <c r="BV552" s="3">
        <v>0</v>
      </c>
      <c r="BW552" s="3">
        <v>0</v>
      </c>
      <c r="BX552" s="3">
        <v>0</v>
      </c>
      <c r="BY552" s="3">
        <v>0</v>
      </c>
      <c r="BZ552" s="3">
        <v>0</v>
      </c>
      <c r="CA552" s="3">
        <v>0</v>
      </c>
      <c r="CB552" s="3">
        <v>0</v>
      </c>
      <c r="CC552" s="3">
        <v>0</v>
      </c>
      <c r="CD552" s="3">
        <v>0</v>
      </c>
      <c r="CE552" s="3">
        <v>0</v>
      </c>
      <c r="CF552" s="3">
        <v>0</v>
      </c>
      <c r="CG552" s="3">
        <v>0</v>
      </c>
      <c r="CH552" s="3">
        <v>0</v>
      </c>
      <c r="CI552" s="3">
        <v>0</v>
      </c>
      <c r="CJ552" s="3">
        <v>0</v>
      </c>
      <c r="CK552" s="3">
        <v>0</v>
      </c>
      <c r="CL552" s="3">
        <v>0</v>
      </c>
      <c r="CM552" s="3">
        <v>0</v>
      </c>
      <c r="CN552" s="3">
        <v>0</v>
      </c>
      <c r="CO552" s="3">
        <v>0</v>
      </c>
      <c r="CP552" s="3">
        <v>0</v>
      </c>
      <c r="CQ552" s="3">
        <v>0</v>
      </c>
      <c r="CR552" s="3">
        <v>0</v>
      </c>
      <c r="CS552" s="3">
        <v>0</v>
      </c>
      <c r="CT552" s="3">
        <v>0</v>
      </c>
      <c r="CU552" s="3">
        <v>0</v>
      </c>
      <c r="CV552" s="3">
        <v>0</v>
      </c>
      <c r="CW552" s="3">
        <v>0</v>
      </c>
      <c r="CX552" s="3">
        <v>0</v>
      </c>
      <c r="CY552" s="3">
        <v>0</v>
      </c>
      <c r="CZ552" s="3">
        <v>0</v>
      </c>
      <c r="DA552" s="3"/>
      <c r="DB552" s="3">
        <v>0</v>
      </c>
      <c r="DC552" s="3">
        <v>0</v>
      </c>
      <c r="DD552" s="3">
        <v>0</v>
      </c>
      <c r="DE552" s="3">
        <v>0</v>
      </c>
      <c r="DF552" s="3">
        <v>0</v>
      </c>
      <c r="DG552" s="3">
        <v>0</v>
      </c>
      <c r="DH552" s="3">
        <v>0</v>
      </c>
      <c r="DI552" s="3">
        <v>0</v>
      </c>
      <c r="DJ552" s="3">
        <v>0</v>
      </c>
      <c r="DK552" s="3">
        <v>0</v>
      </c>
      <c r="DL552" s="3">
        <v>0</v>
      </c>
      <c r="DM552" s="3">
        <v>0</v>
      </c>
      <c r="DN552" s="3">
        <v>0</v>
      </c>
      <c r="DO552" s="3">
        <v>0</v>
      </c>
      <c r="DP552" s="3">
        <v>0</v>
      </c>
      <c r="DQ552" s="3">
        <v>0</v>
      </c>
      <c r="DR552" s="3">
        <v>0</v>
      </c>
      <c r="DS552" s="3">
        <v>0</v>
      </c>
      <c r="DT552" s="3">
        <v>0</v>
      </c>
      <c r="DU552" s="3">
        <v>0</v>
      </c>
      <c r="DV552" s="3">
        <v>0</v>
      </c>
      <c r="DW552" s="3">
        <v>0</v>
      </c>
      <c r="DX552" s="3">
        <v>0</v>
      </c>
      <c r="DY552" s="3">
        <v>0</v>
      </c>
      <c r="DZ552" s="3">
        <v>0</v>
      </c>
      <c r="EA552" s="3">
        <v>0</v>
      </c>
      <c r="EB552" s="3">
        <v>0</v>
      </c>
      <c r="EC552" s="3">
        <v>0</v>
      </c>
      <c r="ED552" s="3">
        <v>0</v>
      </c>
      <c r="EE552" s="3">
        <v>0</v>
      </c>
      <c r="EF552" s="3">
        <v>0</v>
      </c>
    </row>
    <row r="553" spans="1:136" ht="12.75" customHeight="1">
      <c r="A553" s="2" t="s">
        <v>1157</v>
      </c>
      <c r="B553" s="2" t="s">
        <v>1158</v>
      </c>
      <c r="C553" s="2" t="s">
        <v>137</v>
      </c>
      <c r="D553" s="2" t="s">
        <v>896</v>
      </c>
      <c r="E553" s="3">
        <v>0</v>
      </c>
      <c r="F553" s="3">
        <v>0</v>
      </c>
      <c r="G553" s="3">
        <v>0</v>
      </c>
      <c r="H553" s="3">
        <v>424.81</v>
      </c>
      <c r="I553" s="3">
        <v>339.68</v>
      </c>
      <c r="J553" s="3">
        <v>339.85</v>
      </c>
      <c r="K553" s="3">
        <v>339.85</v>
      </c>
      <c r="L553" s="3">
        <v>679.7</v>
      </c>
      <c r="M553" s="3">
        <v>679.7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4582.84</v>
      </c>
      <c r="AH553" s="3">
        <v>1273.58</v>
      </c>
      <c r="AI553" s="3">
        <v>169.92</v>
      </c>
      <c r="AJ553" s="3">
        <v>1782.5</v>
      </c>
      <c r="AK553" s="3">
        <v>0</v>
      </c>
      <c r="AL553" s="3">
        <v>0</v>
      </c>
      <c r="AM553" s="3">
        <v>1018.69</v>
      </c>
      <c r="AN553" s="3">
        <v>169.92</v>
      </c>
      <c r="AO553" s="3">
        <v>0</v>
      </c>
      <c r="AP553" s="3">
        <v>0</v>
      </c>
      <c r="AQ553" s="3">
        <v>127.36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0</v>
      </c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>
        <v>0</v>
      </c>
      <c r="BR553" s="3">
        <v>0</v>
      </c>
      <c r="BS553" s="3">
        <v>0</v>
      </c>
      <c r="BT553" s="3">
        <v>0</v>
      </c>
      <c r="BU553" s="3">
        <v>0</v>
      </c>
      <c r="BV553" s="3">
        <v>0</v>
      </c>
      <c r="BW553" s="3">
        <v>0</v>
      </c>
      <c r="BX553" s="3">
        <v>0</v>
      </c>
      <c r="BY553" s="3">
        <v>0</v>
      </c>
      <c r="BZ553" s="3">
        <v>0</v>
      </c>
      <c r="CA553" s="3">
        <v>0</v>
      </c>
      <c r="CB553" s="3">
        <v>0</v>
      </c>
      <c r="CC553" s="3">
        <v>0</v>
      </c>
      <c r="CD553" s="3">
        <v>0</v>
      </c>
      <c r="CE553" s="3">
        <v>0</v>
      </c>
      <c r="CF553" s="3">
        <v>0</v>
      </c>
      <c r="CG553" s="3">
        <v>0</v>
      </c>
      <c r="CH553" s="3">
        <v>0</v>
      </c>
      <c r="CI553" s="3">
        <v>0</v>
      </c>
      <c r="CJ553" s="3">
        <v>0</v>
      </c>
      <c r="CK553" s="3">
        <v>0</v>
      </c>
      <c r="CL553" s="3">
        <v>0</v>
      </c>
      <c r="CM553" s="3">
        <v>0</v>
      </c>
      <c r="CN553" s="3">
        <v>0</v>
      </c>
      <c r="CO553" s="3">
        <v>0</v>
      </c>
      <c r="CP553" s="3">
        <v>0</v>
      </c>
      <c r="CQ553" s="3">
        <v>0</v>
      </c>
      <c r="CR553" s="3">
        <v>0</v>
      </c>
      <c r="CS553" s="3">
        <v>0</v>
      </c>
      <c r="CT553" s="3">
        <v>0</v>
      </c>
      <c r="CU553" s="3">
        <v>0</v>
      </c>
      <c r="CV553" s="3">
        <v>0</v>
      </c>
      <c r="CW553" s="3">
        <v>0</v>
      </c>
      <c r="CX553" s="3">
        <v>0</v>
      </c>
      <c r="CY553" s="3">
        <v>0</v>
      </c>
      <c r="CZ553" s="3">
        <v>0</v>
      </c>
      <c r="DA553" s="3"/>
      <c r="DB553" s="3">
        <v>0</v>
      </c>
      <c r="DC553" s="3">
        <v>0</v>
      </c>
      <c r="DD553" s="3">
        <v>0</v>
      </c>
      <c r="DE553" s="3">
        <v>0</v>
      </c>
      <c r="DF553" s="3">
        <v>0</v>
      </c>
      <c r="DG553" s="3">
        <v>0</v>
      </c>
      <c r="DH553" s="3">
        <v>0</v>
      </c>
      <c r="DI553" s="3">
        <v>0</v>
      </c>
      <c r="DJ553" s="3">
        <v>0</v>
      </c>
      <c r="DK553" s="3">
        <v>0</v>
      </c>
      <c r="DL553" s="3">
        <v>0</v>
      </c>
      <c r="DM553" s="3">
        <v>0</v>
      </c>
      <c r="DN553" s="3">
        <v>0</v>
      </c>
      <c r="DO553" s="3">
        <v>0</v>
      </c>
      <c r="DP553" s="3">
        <v>0</v>
      </c>
      <c r="DQ553" s="3">
        <v>0</v>
      </c>
      <c r="DR553" s="3">
        <v>0</v>
      </c>
      <c r="DS553" s="3">
        <v>0</v>
      </c>
      <c r="DT553" s="3">
        <v>0</v>
      </c>
      <c r="DU553" s="3">
        <v>0</v>
      </c>
      <c r="DV553" s="3">
        <v>0</v>
      </c>
      <c r="DW553" s="3">
        <v>0</v>
      </c>
      <c r="DX553" s="3">
        <v>0</v>
      </c>
      <c r="DY553" s="3">
        <v>0</v>
      </c>
      <c r="DZ553" s="3">
        <v>0</v>
      </c>
      <c r="EA553" s="3">
        <v>0</v>
      </c>
      <c r="EB553" s="3">
        <v>0</v>
      </c>
      <c r="EC553" s="3">
        <v>0</v>
      </c>
      <c r="ED553" s="3">
        <v>0</v>
      </c>
      <c r="EE553" s="3">
        <v>0</v>
      </c>
      <c r="EF553" s="3">
        <v>0</v>
      </c>
    </row>
    <row r="554" spans="1:136" ht="12.75" customHeight="1">
      <c r="A554" s="2" t="s">
        <v>1159</v>
      </c>
      <c r="B554" s="2" t="s">
        <v>1160</v>
      </c>
      <c r="C554" s="2" t="s">
        <v>137</v>
      </c>
      <c r="D554" s="2" t="s">
        <v>896</v>
      </c>
      <c r="E554" s="3">
        <v>0</v>
      </c>
      <c r="F554" s="3">
        <v>0</v>
      </c>
      <c r="G554" s="3">
        <v>0</v>
      </c>
      <c r="H554" s="3">
        <v>0</v>
      </c>
      <c r="I554" s="3">
        <v>169.92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3055.23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424.81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>
        <v>0</v>
      </c>
      <c r="BF554" s="3">
        <v>0</v>
      </c>
      <c r="BG554" s="3">
        <v>0</v>
      </c>
      <c r="BH554" s="3">
        <v>0</v>
      </c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0</v>
      </c>
      <c r="BO554" s="3">
        <v>0</v>
      </c>
      <c r="BP554" s="3">
        <v>0</v>
      </c>
      <c r="BQ554" s="3">
        <v>0</v>
      </c>
      <c r="BR554" s="3">
        <v>0</v>
      </c>
      <c r="BS554" s="3">
        <v>0</v>
      </c>
      <c r="BT554" s="3">
        <v>0</v>
      </c>
      <c r="BU554" s="3">
        <v>0</v>
      </c>
      <c r="BV554" s="3">
        <v>0</v>
      </c>
      <c r="BW554" s="3">
        <v>0</v>
      </c>
      <c r="BX554" s="3">
        <v>0</v>
      </c>
      <c r="BY554" s="3">
        <v>0</v>
      </c>
      <c r="BZ554" s="3">
        <v>0</v>
      </c>
      <c r="CA554" s="3">
        <v>0</v>
      </c>
      <c r="CB554" s="3">
        <v>0</v>
      </c>
      <c r="CC554" s="3">
        <v>0</v>
      </c>
      <c r="CD554" s="3">
        <v>0</v>
      </c>
      <c r="CE554" s="3">
        <v>0</v>
      </c>
      <c r="CF554" s="3">
        <v>0</v>
      </c>
      <c r="CG554" s="3">
        <v>0</v>
      </c>
      <c r="CH554" s="3">
        <v>0</v>
      </c>
      <c r="CI554" s="3">
        <v>0</v>
      </c>
      <c r="CJ554" s="3">
        <v>0</v>
      </c>
      <c r="CK554" s="3">
        <v>0</v>
      </c>
      <c r="CL554" s="3">
        <v>0</v>
      </c>
      <c r="CM554" s="3">
        <v>0</v>
      </c>
      <c r="CN554" s="3">
        <v>0</v>
      </c>
      <c r="CO554" s="3">
        <v>0</v>
      </c>
      <c r="CP554" s="3">
        <v>0</v>
      </c>
      <c r="CQ554" s="3">
        <v>0</v>
      </c>
      <c r="CR554" s="3">
        <v>0</v>
      </c>
      <c r="CS554" s="3">
        <v>0</v>
      </c>
      <c r="CT554" s="3">
        <v>0</v>
      </c>
      <c r="CU554" s="3">
        <v>0</v>
      </c>
      <c r="CV554" s="3">
        <v>0</v>
      </c>
      <c r="CW554" s="3">
        <v>0</v>
      </c>
      <c r="CX554" s="3">
        <v>0</v>
      </c>
      <c r="CY554" s="3">
        <v>0</v>
      </c>
      <c r="CZ554" s="3">
        <v>0</v>
      </c>
      <c r="DA554" s="3"/>
      <c r="DB554" s="3">
        <v>0</v>
      </c>
      <c r="DC554" s="3">
        <v>0</v>
      </c>
      <c r="DD554" s="3">
        <v>0</v>
      </c>
      <c r="DE554" s="3">
        <v>0</v>
      </c>
      <c r="DF554" s="3">
        <v>0</v>
      </c>
      <c r="DG554" s="3">
        <v>0</v>
      </c>
      <c r="DH554" s="3">
        <v>0</v>
      </c>
      <c r="DI554" s="3">
        <v>0</v>
      </c>
      <c r="DJ554" s="3">
        <v>0</v>
      </c>
      <c r="DK554" s="3">
        <v>0</v>
      </c>
      <c r="DL554" s="3">
        <v>0</v>
      </c>
      <c r="DM554" s="3">
        <v>0</v>
      </c>
      <c r="DN554" s="3">
        <v>0</v>
      </c>
      <c r="DO554" s="3">
        <v>0</v>
      </c>
      <c r="DP554" s="3">
        <v>0</v>
      </c>
      <c r="DQ554" s="3">
        <v>0</v>
      </c>
      <c r="DR554" s="3">
        <v>0</v>
      </c>
      <c r="DS554" s="3">
        <v>0</v>
      </c>
      <c r="DT554" s="3">
        <v>0</v>
      </c>
      <c r="DU554" s="3">
        <v>0</v>
      </c>
      <c r="DV554" s="3">
        <v>0</v>
      </c>
      <c r="DW554" s="3">
        <v>0</v>
      </c>
      <c r="DX554" s="3">
        <v>0</v>
      </c>
      <c r="DY554" s="3">
        <v>0</v>
      </c>
      <c r="DZ554" s="3">
        <v>0</v>
      </c>
      <c r="EA554" s="3">
        <v>0</v>
      </c>
      <c r="EB554" s="3">
        <v>0</v>
      </c>
      <c r="EC554" s="3">
        <v>0</v>
      </c>
      <c r="ED554" s="3">
        <v>0</v>
      </c>
      <c r="EE554" s="3">
        <v>0</v>
      </c>
      <c r="EF554" s="3">
        <v>0</v>
      </c>
    </row>
    <row r="555" spans="1:136" ht="12.75" customHeight="1">
      <c r="A555" s="2" t="s">
        <v>1161</v>
      </c>
      <c r="B555" s="2" t="s">
        <v>1162</v>
      </c>
      <c r="C555" s="2" t="s">
        <v>137</v>
      </c>
      <c r="D555" s="2" t="s">
        <v>138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>
        <v>0</v>
      </c>
      <c r="BO555" s="3">
        <v>0</v>
      </c>
      <c r="BP555" s="3">
        <v>0</v>
      </c>
      <c r="BQ555" s="3">
        <v>0</v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  <c r="BW555" s="3">
        <v>0</v>
      </c>
      <c r="BX555" s="3">
        <v>0</v>
      </c>
      <c r="BY555" s="3">
        <v>0</v>
      </c>
      <c r="BZ555" s="3">
        <v>0</v>
      </c>
      <c r="CA555" s="3">
        <v>0</v>
      </c>
      <c r="CB555" s="3">
        <v>0</v>
      </c>
      <c r="CC555" s="3">
        <v>0</v>
      </c>
      <c r="CD555" s="3">
        <v>0</v>
      </c>
      <c r="CE555" s="3">
        <v>0</v>
      </c>
      <c r="CF555" s="3">
        <v>0</v>
      </c>
      <c r="CG555" s="3">
        <v>0</v>
      </c>
      <c r="CH555" s="3">
        <v>0</v>
      </c>
      <c r="CI555" s="3">
        <v>0</v>
      </c>
      <c r="CJ555" s="3">
        <v>0</v>
      </c>
      <c r="CK555" s="3">
        <v>0</v>
      </c>
      <c r="CL555" s="3">
        <v>0</v>
      </c>
      <c r="CM555" s="3">
        <v>0</v>
      </c>
      <c r="CN555" s="3">
        <v>0</v>
      </c>
      <c r="CO555" s="3">
        <v>0</v>
      </c>
      <c r="CP555" s="3">
        <v>0</v>
      </c>
      <c r="CQ555" s="3">
        <v>0</v>
      </c>
      <c r="CR555" s="3">
        <v>0</v>
      </c>
      <c r="CS555" s="3">
        <v>0</v>
      </c>
      <c r="CT555" s="3">
        <v>0</v>
      </c>
      <c r="CU555" s="3">
        <v>0</v>
      </c>
      <c r="CV555" s="3">
        <v>0</v>
      </c>
      <c r="CW555" s="3">
        <v>0</v>
      </c>
      <c r="CX555" s="3">
        <v>0</v>
      </c>
      <c r="CY555" s="3">
        <v>0</v>
      </c>
      <c r="CZ555" s="3">
        <v>0</v>
      </c>
      <c r="DA555" s="3"/>
      <c r="DB555" s="3">
        <v>0</v>
      </c>
      <c r="DC555" s="3">
        <v>0</v>
      </c>
      <c r="DD555" s="3">
        <v>0</v>
      </c>
      <c r="DE555" s="3">
        <v>0</v>
      </c>
      <c r="DF555" s="3">
        <v>0</v>
      </c>
      <c r="DG555" s="3">
        <v>0</v>
      </c>
      <c r="DH555" s="3">
        <v>0</v>
      </c>
      <c r="DI555" s="3">
        <v>0</v>
      </c>
      <c r="DJ555" s="3">
        <v>0</v>
      </c>
      <c r="DK555" s="3">
        <v>0</v>
      </c>
      <c r="DL555" s="3">
        <v>0</v>
      </c>
      <c r="DM555" s="3">
        <v>0</v>
      </c>
      <c r="DN555" s="3">
        <v>0</v>
      </c>
      <c r="DO555" s="3">
        <v>0</v>
      </c>
      <c r="DP555" s="3">
        <v>0</v>
      </c>
      <c r="DQ555" s="3">
        <v>0</v>
      </c>
      <c r="DR555" s="3">
        <v>0</v>
      </c>
      <c r="DS555" s="3">
        <v>0</v>
      </c>
      <c r="DT555" s="3">
        <v>0</v>
      </c>
      <c r="DU555" s="3">
        <v>0</v>
      </c>
      <c r="DV555" s="3">
        <v>0</v>
      </c>
      <c r="DW555" s="3">
        <v>0</v>
      </c>
      <c r="DX555" s="3">
        <v>0</v>
      </c>
      <c r="DY555" s="3">
        <v>0</v>
      </c>
      <c r="DZ555" s="3">
        <v>0</v>
      </c>
      <c r="EA555" s="3">
        <v>0</v>
      </c>
      <c r="EB555" s="3">
        <v>0</v>
      </c>
      <c r="EC555" s="3">
        <v>0</v>
      </c>
      <c r="ED555" s="3">
        <v>0</v>
      </c>
      <c r="EE555" s="3">
        <v>0</v>
      </c>
      <c r="EF555" s="3">
        <v>0</v>
      </c>
    </row>
    <row r="556" spans="1:136" ht="12.75" customHeight="1">
      <c r="A556" s="2" t="s">
        <v>1163</v>
      </c>
      <c r="B556" s="2" t="s">
        <v>1164</v>
      </c>
      <c r="C556" s="2" t="s">
        <v>137</v>
      </c>
      <c r="D556" s="2" t="s">
        <v>896</v>
      </c>
      <c r="E556" s="3">
        <v>0</v>
      </c>
      <c r="F556" s="3">
        <v>5483.75</v>
      </c>
      <c r="G556" s="3">
        <v>-4162.79</v>
      </c>
      <c r="H556" s="3">
        <v>15253.72</v>
      </c>
      <c r="I556" s="3">
        <v>9120.35</v>
      </c>
      <c r="J556" s="3">
        <v>8716.9</v>
      </c>
      <c r="K556" s="3">
        <v>4786.25</v>
      </c>
      <c r="L556" s="3">
        <v>7243.68</v>
      </c>
      <c r="M556" s="3">
        <v>11918.54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14639.45</v>
      </c>
      <c r="AH556" s="3">
        <v>13758.17</v>
      </c>
      <c r="AI556" s="3">
        <v>10907.4</v>
      </c>
      <c r="AJ556" s="3">
        <v>10269.99</v>
      </c>
      <c r="AK556" s="3">
        <v>2700.31</v>
      </c>
      <c r="AL556" s="3">
        <v>3703.99</v>
      </c>
      <c r="AM556" s="3">
        <v>2036.76</v>
      </c>
      <c r="AN556" s="3">
        <v>8608.32</v>
      </c>
      <c r="AO556" s="3">
        <v>2742.97</v>
      </c>
      <c r="AP556" s="3">
        <v>7669.7</v>
      </c>
      <c r="AQ556" s="3">
        <v>11350.33</v>
      </c>
      <c r="AR556" s="3">
        <v>22498.97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3">
        <v>0</v>
      </c>
      <c r="BK556" s="3">
        <v>0</v>
      </c>
      <c r="BL556" s="3">
        <v>0</v>
      </c>
      <c r="BM556" s="3">
        <v>0</v>
      </c>
      <c r="BN556" s="3">
        <v>0</v>
      </c>
      <c r="BO556" s="3">
        <v>0</v>
      </c>
      <c r="BP556" s="3">
        <v>0</v>
      </c>
      <c r="BQ556" s="3">
        <v>0</v>
      </c>
      <c r="BR556" s="3">
        <v>0</v>
      </c>
      <c r="BS556" s="3">
        <v>0</v>
      </c>
      <c r="BT556" s="3">
        <v>0</v>
      </c>
      <c r="BU556" s="3">
        <v>0</v>
      </c>
      <c r="BV556" s="3">
        <v>0</v>
      </c>
      <c r="BW556" s="3">
        <v>0</v>
      </c>
      <c r="BX556" s="3">
        <v>0</v>
      </c>
      <c r="BY556" s="3">
        <v>0</v>
      </c>
      <c r="BZ556" s="3">
        <v>0</v>
      </c>
      <c r="CA556" s="3">
        <v>0</v>
      </c>
      <c r="CB556" s="3">
        <v>0</v>
      </c>
      <c r="CC556" s="3">
        <v>0</v>
      </c>
      <c r="CD556" s="3">
        <v>0</v>
      </c>
      <c r="CE556" s="3">
        <v>0</v>
      </c>
      <c r="CF556" s="3">
        <v>0</v>
      </c>
      <c r="CG556" s="3">
        <v>0</v>
      </c>
      <c r="CH556" s="3">
        <v>0</v>
      </c>
      <c r="CI556" s="3">
        <v>0</v>
      </c>
      <c r="CJ556" s="3">
        <v>0</v>
      </c>
      <c r="CK556" s="3">
        <v>0</v>
      </c>
      <c r="CL556" s="3">
        <v>0</v>
      </c>
      <c r="CM556" s="3">
        <v>0</v>
      </c>
      <c r="CN556" s="3">
        <v>0</v>
      </c>
      <c r="CO556" s="3">
        <v>0</v>
      </c>
      <c r="CP556" s="3">
        <v>0</v>
      </c>
      <c r="CQ556" s="3">
        <v>0</v>
      </c>
      <c r="CR556" s="3">
        <v>0</v>
      </c>
      <c r="CS556" s="3">
        <v>0</v>
      </c>
      <c r="CT556" s="3">
        <v>0</v>
      </c>
      <c r="CU556" s="3">
        <v>0</v>
      </c>
      <c r="CV556" s="3">
        <v>0</v>
      </c>
      <c r="CW556" s="3">
        <v>0</v>
      </c>
      <c r="CX556" s="3">
        <v>0</v>
      </c>
      <c r="CY556" s="3">
        <v>0</v>
      </c>
      <c r="CZ556" s="3">
        <v>0</v>
      </c>
      <c r="DA556" s="3"/>
      <c r="DB556" s="3">
        <v>0</v>
      </c>
      <c r="DC556" s="3">
        <v>0</v>
      </c>
      <c r="DD556" s="3">
        <v>0</v>
      </c>
      <c r="DE556" s="3">
        <v>0</v>
      </c>
      <c r="DF556" s="3">
        <v>0</v>
      </c>
      <c r="DG556" s="3">
        <v>0</v>
      </c>
      <c r="DH556" s="3">
        <v>0</v>
      </c>
      <c r="DI556" s="3">
        <v>0</v>
      </c>
      <c r="DJ556" s="3">
        <v>0</v>
      </c>
      <c r="DK556" s="3">
        <v>0</v>
      </c>
      <c r="DL556" s="3">
        <v>0</v>
      </c>
      <c r="DM556" s="3">
        <v>0</v>
      </c>
      <c r="DN556" s="3">
        <v>0</v>
      </c>
      <c r="DO556" s="3">
        <v>0</v>
      </c>
      <c r="DP556" s="3">
        <v>0</v>
      </c>
      <c r="DQ556" s="3">
        <v>0</v>
      </c>
      <c r="DR556" s="3">
        <v>0</v>
      </c>
      <c r="DS556" s="3">
        <v>0</v>
      </c>
      <c r="DT556" s="3">
        <v>0</v>
      </c>
      <c r="DU556" s="3">
        <v>0</v>
      </c>
      <c r="DV556" s="3">
        <v>0</v>
      </c>
      <c r="DW556" s="3">
        <v>0</v>
      </c>
      <c r="DX556" s="3">
        <v>0</v>
      </c>
      <c r="DY556" s="3">
        <v>0</v>
      </c>
      <c r="DZ556" s="3">
        <v>0</v>
      </c>
      <c r="EA556" s="3">
        <v>0</v>
      </c>
      <c r="EB556" s="3">
        <v>0</v>
      </c>
      <c r="EC556" s="3">
        <v>0</v>
      </c>
      <c r="ED556" s="3">
        <v>0</v>
      </c>
      <c r="EE556" s="3">
        <v>0</v>
      </c>
      <c r="EF556" s="3">
        <v>0</v>
      </c>
    </row>
    <row r="557" spans="1:136" ht="12.75" customHeight="1">
      <c r="A557" s="2" t="s">
        <v>1165</v>
      </c>
      <c r="B557" s="2" t="s">
        <v>1166</v>
      </c>
      <c r="C557" s="2" t="s">
        <v>137</v>
      </c>
      <c r="D557" s="2" t="s">
        <v>896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I557" s="3">
        <v>0</v>
      </c>
      <c r="BJ557" s="3">
        <v>0</v>
      </c>
      <c r="BK557" s="3">
        <v>0</v>
      </c>
      <c r="BL557" s="3">
        <v>0</v>
      </c>
      <c r="BM557" s="3">
        <v>0</v>
      </c>
      <c r="BN557" s="3">
        <v>0</v>
      </c>
      <c r="BO557" s="3">
        <v>0</v>
      </c>
      <c r="BP557" s="3">
        <v>0</v>
      </c>
      <c r="BQ557" s="3">
        <v>0</v>
      </c>
      <c r="BR557" s="3">
        <v>0</v>
      </c>
      <c r="BS557" s="3">
        <v>0</v>
      </c>
      <c r="BT557" s="3">
        <v>0</v>
      </c>
      <c r="BU557" s="3">
        <v>0</v>
      </c>
      <c r="BV557" s="3">
        <v>0</v>
      </c>
      <c r="BW557" s="3">
        <v>0</v>
      </c>
      <c r="BX557" s="3">
        <v>0</v>
      </c>
      <c r="BY557" s="3">
        <v>0</v>
      </c>
      <c r="BZ557" s="3">
        <v>0</v>
      </c>
      <c r="CA557" s="3">
        <v>0</v>
      </c>
      <c r="CB557" s="3">
        <v>0</v>
      </c>
      <c r="CC557" s="3">
        <v>0</v>
      </c>
      <c r="CD557" s="3">
        <v>0</v>
      </c>
      <c r="CE557" s="3">
        <v>0</v>
      </c>
      <c r="CF557" s="3">
        <v>0</v>
      </c>
      <c r="CG557" s="3">
        <v>0</v>
      </c>
      <c r="CH557" s="3">
        <v>0</v>
      </c>
      <c r="CI557" s="3">
        <v>0</v>
      </c>
      <c r="CJ557" s="3">
        <v>0</v>
      </c>
      <c r="CK557" s="3">
        <v>0</v>
      </c>
      <c r="CL557" s="3">
        <v>0</v>
      </c>
      <c r="CM557" s="3">
        <v>0</v>
      </c>
      <c r="CN557" s="3">
        <v>0</v>
      </c>
      <c r="CO557" s="3">
        <v>0</v>
      </c>
      <c r="CP557" s="3">
        <v>0</v>
      </c>
      <c r="CQ557" s="3">
        <v>0</v>
      </c>
      <c r="CR557" s="3">
        <v>0</v>
      </c>
      <c r="CS557" s="3">
        <v>0</v>
      </c>
      <c r="CT557" s="3">
        <v>0</v>
      </c>
      <c r="CU557" s="3">
        <v>0</v>
      </c>
      <c r="CV557" s="3">
        <v>0</v>
      </c>
      <c r="CW557" s="3">
        <v>0</v>
      </c>
      <c r="CX557" s="3">
        <v>0</v>
      </c>
      <c r="CY557" s="3">
        <v>0</v>
      </c>
      <c r="CZ557" s="3">
        <v>0</v>
      </c>
      <c r="DA557" s="3"/>
      <c r="DB557" s="3">
        <v>0</v>
      </c>
      <c r="DC557" s="3">
        <v>0</v>
      </c>
      <c r="DD557" s="3">
        <v>0</v>
      </c>
      <c r="DE557" s="3">
        <v>0</v>
      </c>
      <c r="DF557" s="3">
        <v>0</v>
      </c>
      <c r="DG557" s="3">
        <v>0</v>
      </c>
      <c r="DH557" s="3">
        <v>0</v>
      </c>
      <c r="DI557" s="3">
        <v>0</v>
      </c>
      <c r="DJ557" s="3">
        <v>0</v>
      </c>
      <c r="DK557" s="3">
        <v>0</v>
      </c>
      <c r="DL557" s="3">
        <v>0</v>
      </c>
      <c r="DM557" s="3">
        <v>0</v>
      </c>
      <c r="DN557" s="3">
        <v>0</v>
      </c>
      <c r="DO557" s="3">
        <v>0</v>
      </c>
      <c r="DP557" s="3">
        <v>0</v>
      </c>
      <c r="DQ557" s="3">
        <v>0</v>
      </c>
      <c r="DR557" s="3">
        <v>0</v>
      </c>
      <c r="DS557" s="3">
        <v>0</v>
      </c>
      <c r="DT557" s="3">
        <v>0</v>
      </c>
      <c r="DU557" s="3">
        <v>0</v>
      </c>
      <c r="DV557" s="3">
        <v>0</v>
      </c>
      <c r="DW557" s="3">
        <v>0</v>
      </c>
      <c r="DX557" s="3">
        <v>0</v>
      </c>
      <c r="DY557" s="3">
        <v>0</v>
      </c>
      <c r="DZ557" s="3">
        <v>0</v>
      </c>
      <c r="EA557" s="3">
        <v>0</v>
      </c>
      <c r="EB557" s="3">
        <v>0</v>
      </c>
      <c r="EC557" s="3">
        <v>0</v>
      </c>
      <c r="ED557" s="3">
        <v>0</v>
      </c>
      <c r="EE557" s="3">
        <v>0</v>
      </c>
      <c r="EF557" s="3">
        <v>0</v>
      </c>
    </row>
    <row r="558" spans="1:136" ht="12.75" customHeight="1">
      <c r="A558" s="2" t="s">
        <v>1167</v>
      </c>
      <c r="B558" s="2" t="s">
        <v>1015</v>
      </c>
      <c r="C558" s="2" t="s">
        <v>137</v>
      </c>
      <c r="D558" s="2" t="s">
        <v>138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3">
        <v>0</v>
      </c>
      <c r="BK558" s="3">
        <v>0</v>
      </c>
      <c r="BL558" s="3">
        <v>0</v>
      </c>
      <c r="BM558" s="3">
        <v>0</v>
      </c>
      <c r="BN558" s="3">
        <v>0</v>
      </c>
      <c r="BO558" s="3">
        <v>0</v>
      </c>
      <c r="BP558" s="3">
        <v>0</v>
      </c>
      <c r="BQ558" s="3">
        <v>0</v>
      </c>
      <c r="BR558" s="3">
        <v>0</v>
      </c>
      <c r="BS558" s="3">
        <v>0</v>
      </c>
      <c r="BT558" s="3">
        <v>0</v>
      </c>
      <c r="BU558" s="3">
        <v>0</v>
      </c>
      <c r="BV558" s="3">
        <v>0</v>
      </c>
      <c r="BW558" s="3">
        <v>0</v>
      </c>
      <c r="BX558" s="3">
        <v>0</v>
      </c>
      <c r="BY558" s="3">
        <v>0</v>
      </c>
      <c r="BZ558" s="3">
        <v>0</v>
      </c>
      <c r="CA558" s="3">
        <v>0</v>
      </c>
      <c r="CB558" s="3">
        <v>0</v>
      </c>
      <c r="CC558" s="3">
        <v>0</v>
      </c>
      <c r="CD558" s="3">
        <v>0</v>
      </c>
      <c r="CE558" s="3">
        <v>0</v>
      </c>
      <c r="CF558" s="3">
        <v>0</v>
      </c>
      <c r="CG558" s="3">
        <v>0</v>
      </c>
      <c r="CH558" s="3">
        <v>0</v>
      </c>
      <c r="CI558" s="3">
        <v>0</v>
      </c>
      <c r="CJ558" s="3">
        <v>0</v>
      </c>
      <c r="CK558" s="3">
        <v>0</v>
      </c>
      <c r="CL558" s="3">
        <v>0</v>
      </c>
      <c r="CM558" s="3">
        <v>0</v>
      </c>
      <c r="CN558" s="3">
        <v>0</v>
      </c>
      <c r="CO558" s="3">
        <v>0</v>
      </c>
      <c r="CP558" s="3">
        <v>0</v>
      </c>
      <c r="CQ558" s="3">
        <v>0</v>
      </c>
      <c r="CR558" s="3">
        <v>0</v>
      </c>
      <c r="CS558" s="3">
        <v>0</v>
      </c>
      <c r="CT558" s="3">
        <v>0</v>
      </c>
      <c r="CU558" s="3">
        <v>0</v>
      </c>
      <c r="CV558" s="3">
        <v>0</v>
      </c>
      <c r="CW558" s="3">
        <v>0</v>
      </c>
      <c r="CX558" s="3">
        <v>0</v>
      </c>
      <c r="CY558" s="3">
        <v>0</v>
      </c>
      <c r="CZ558" s="3">
        <v>0</v>
      </c>
      <c r="DA558" s="3"/>
      <c r="DB558" s="3">
        <v>0</v>
      </c>
      <c r="DC558" s="3">
        <v>0</v>
      </c>
      <c r="DD558" s="3">
        <v>0</v>
      </c>
      <c r="DE558" s="3">
        <v>0</v>
      </c>
      <c r="DF558" s="3">
        <v>0</v>
      </c>
      <c r="DG558" s="3">
        <v>0</v>
      </c>
      <c r="DH558" s="3">
        <v>0</v>
      </c>
      <c r="DI558" s="3">
        <v>0</v>
      </c>
      <c r="DJ558" s="3">
        <v>0</v>
      </c>
      <c r="DK558" s="3">
        <v>0</v>
      </c>
      <c r="DL558" s="3">
        <v>0</v>
      </c>
      <c r="DM558" s="3">
        <v>0</v>
      </c>
      <c r="DN558" s="3">
        <v>0</v>
      </c>
      <c r="DO558" s="3">
        <v>0</v>
      </c>
      <c r="DP558" s="3">
        <v>0</v>
      </c>
      <c r="DQ558" s="3">
        <v>0</v>
      </c>
      <c r="DR558" s="3">
        <v>0</v>
      </c>
      <c r="DS558" s="3">
        <v>0</v>
      </c>
      <c r="DT558" s="3">
        <v>0</v>
      </c>
      <c r="DU558" s="3">
        <v>0</v>
      </c>
      <c r="DV558" s="3">
        <v>0</v>
      </c>
      <c r="DW558" s="3">
        <v>0</v>
      </c>
      <c r="DX558" s="3">
        <v>0</v>
      </c>
      <c r="DY558" s="3">
        <v>0</v>
      </c>
      <c r="DZ558" s="3">
        <v>0</v>
      </c>
      <c r="EA558" s="3">
        <v>0</v>
      </c>
      <c r="EB558" s="3">
        <v>0</v>
      </c>
      <c r="EC558" s="3">
        <v>0</v>
      </c>
      <c r="ED558" s="3">
        <v>0</v>
      </c>
      <c r="EE558" s="3">
        <v>0</v>
      </c>
      <c r="EF558" s="3">
        <v>0</v>
      </c>
    </row>
    <row r="559" spans="1:136" ht="12.75" customHeight="1">
      <c r="A559" s="2" t="s">
        <v>1168</v>
      </c>
      <c r="B559" s="2" t="s">
        <v>1169</v>
      </c>
      <c r="C559" s="2" t="s">
        <v>137</v>
      </c>
      <c r="D559" s="2" t="s">
        <v>896</v>
      </c>
      <c r="E559" s="3">
        <v>0</v>
      </c>
      <c r="F559" s="3">
        <v>62366.67</v>
      </c>
      <c r="G559" s="3">
        <v>46500</v>
      </c>
      <c r="H559" s="3">
        <v>46500</v>
      </c>
      <c r="I559" s="3">
        <v>46500</v>
      </c>
      <c r="J559" s="3">
        <v>46500</v>
      </c>
      <c r="K559" s="3">
        <v>46500</v>
      </c>
      <c r="L559" s="3">
        <v>75666.67</v>
      </c>
      <c r="M559" s="3">
        <v>83416.67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48566.67</v>
      </c>
      <c r="AH559" s="3">
        <v>69325</v>
      </c>
      <c r="AI559" s="3">
        <v>63383.33</v>
      </c>
      <c r="AJ559" s="3">
        <v>72633.34</v>
      </c>
      <c r="AK559" s="3">
        <v>73000</v>
      </c>
      <c r="AL559" s="3">
        <v>73000</v>
      </c>
      <c r="AM559" s="3">
        <v>72533.33</v>
      </c>
      <c r="AN559" s="3">
        <v>68233.33</v>
      </c>
      <c r="AO559" s="3">
        <v>69266.67</v>
      </c>
      <c r="AP559" s="3">
        <v>70200</v>
      </c>
      <c r="AQ559" s="3">
        <v>71533.33</v>
      </c>
      <c r="AR559" s="3">
        <v>45745.55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0</v>
      </c>
      <c r="BG559" s="3">
        <v>0</v>
      </c>
      <c r="BH559" s="3">
        <v>0</v>
      </c>
      <c r="BI559" s="3">
        <v>0</v>
      </c>
      <c r="BJ559" s="3">
        <v>0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>
        <v>0</v>
      </c>
      <c r="BR559" s="3">
        <v>0</v>
      </c>
      <c r="BS559" s="3">
        <v>0</v>
      </c>
      <c r="BT559" s="3">
        <v>0</v>
      </c>
      <c r="BU559" s="3">
        <v>0</v>
      </c>
      <c r="BV559" s="3">
        <v>0</v>
      </c>
      <c r="BW559" s="3">
        <v>0</v>
      </c>
      <c r="BX559" s="3">
        <v>0</v>
      </c>
      <c r="BY559" s="3">
        <v>0</v>
      </c>
      <c r="BZ559" s="3">
        <v>0</v>
      </c>
      <c r="CA559" s="3">
        <v>0</v>
      </c>
      <c r="CB559" s="3">
        <v>0</v>
      </c>
      <c r="CC559" s="3">
        <v>0</v>
      </c>
      <c r="CD559" s="3">
        <v>0</v>
      </c>
      <c r="CE559" s="3">
        <v>0</v>
      </c>
      <c r="CF559" s="3">
        <v>0</v>
      </c>
      <c r="CG559" s="3">
        <v>0</v>
      </c>
      <c r="CH559" s="3">
        <v>0</v>
      </c>
      <c r="CI559" s="3">
        <v>0</v>
      </c>
      <c r="CJ559" s="3">
        <v>0</v>
      </c>
      <c r="CK559" s="3">
        <v>0</v>
      </c>
      <c r="CL559" s="3">
        <v>0</v>
      </c>
      <c r="CM559" s="3">
        <v>0</v>
      </c>
      <c r="CN559" s="3">
        <v>0</v>
      </c>
      <c r="CO559" s="3">
        <v>0</v>
      </c>
      <c r="CP559" s="3">
        <v>0</v>
      </c>
      <c r="CQ559" s="3">
        <v>0</v>
      </c>
      <c r="CR559" s="3">
        <v>0</v>
      </c>
      <c r="CS559" s="3">
        <v>0</v>
      </c>
      <c r="CT559" s="3">
        <v>0</v>
      </c>
      <c r="CU559" s="3">
        <v>0</v>
      </c>
      <c r="CV559" s="3">
        <v>0</v>
      </c>
      <c r="CW559" s="3">
        <v>0</v>
      </c>
      <c r="CX559" s="3">
        <v>0</v>
      </c>
      <c r="CY559" s="3">
        <v>0</v>
      </c>
      <c r="CZ559" s="3">
        <v>0</v>
      </c>
      <c r="DA559" s="3"/>
      <c r="DB559" s="3">
        <v>0</v>
      </c>
      <c r="DC559" s="3">
        <v>0</v>
      </c>
      <c r="DD559" s="3">
        <v>0</v>
      </c>
      <c r="DE559" s="3">
        <v>0</v>
      </c>
      <c r="DF559" s="3">
        <v>0</v>
      </c>
      <c r="DG559" s="3">
        <v>0</v>
      </c>
      <c r="DH559" s="3">
        <v>0</v>
      </c>
      <c r="DI559" s="3">
        <v>0</v>
      </c>
      <c r="DJ559" s="3">
        <v>0</v>
      </c>
      <c r="DK559" s="3">
        <v>0</v>
      </c>
      <c r="DL559" s="3">
        <v>0</v>
      </c>
      <c r="DM559" s="3">
        <v>0</v>
      </c>
      <c r="DN559" s="3">
        <v>0</v>
      </c>
      <c r="DO559" s="3">
        <v>0</v>
      </c>
      <c r="DP559" s="3">
        <v>0</v>
      </c>
      <c r="DQ559" s="3">
        <v>0</v>
      </c>
      <c r="DR559" s="3">
        <v>0</v>
      </c>
      <c r="DS559" s="3">
        <v>0</v>
      </c>
      <c r="DT559" s="3">
        <v>0</v>
      </c>
      <c r="DU559" s="3">
        <v>0</v>
      </c>
      <c r="DV559" s="3">
        <v>0</v>
      </c>
      <c r="DW559" s="3">
        <v>0</v>
      </c>
      <c r="DX559" s="3">
        <v>0</v>
      </c>
      <c r="DY559" s="3">
        <v>0</v>
      </c>
      <c r="DZ559" s="3">
        <v>0</v>
      </c>
      <c r="EA559" s="3">
        <v>0</v>
      </c>
      <c r="EB559" s="3">
        <v>0</v>
      </c>
      <c r="EC559" s="3">
        <v>0</v>
      </c>
      <c r="ED559" s="3">
        <v>0</v>
      </c>
      <c r="EE559" s="3">
        <v>0</v>
      </c>
      <c r="EF559" s="3">
        <v>0</v>
      </c>
    </row>
    <row r="560" spans="1:136" ht="12.75" customHeight="1">
      <c r="A560" s="2" t="s">
        <v>1170</v>
      </c>
      <c r="B560" s="2" t="s">
        <v>1121</v>
      </c>
      <c r="C560" s="2" t="s">
        <v>137</v>
      </c>
      <c r="D560" s="2" t="s">
        <v>896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0</v>
      </c>
      <c r="BO560" s="3">
        <v>0</v>
      </c>
      <c r="BP560" s="3">
        <v>0</v>
      </c>
      <c r="BQ560" s="3">
        <v>0</v>
      </c>
      <c r="BR560" s="3">
        <v>0</v>
      </c>
      <c r="BS560" s="3">
        <v>0</v>
      </c>
      <c r="BT560" s="3">
        <v>0</v>
      </c>
      <c r="BU560" s="3">
        <v>0</v>
      </c>
      <c r="BV560" s="3">
        <v>0</v>
      </c>
      <c r="BW560" s="3">
        <v>0</v>
      </c>
      <c r="BX560" s="3">
        <v>0</v>
      </c>
      <c r="BY560" s="3">
        <v>0</v>
      </c>
      <c r="BZ560" s="3">
        <v>0</v>
      </c>
      <c r="CA560" s="3">
        <v>0</v>
      </c>
      <c r="CB560" s="3">
        <v>0</v>
      </c>
      <c r="CC560" s="3">
        <v>0</v>
      </c>
      <c r="CD560" s="3">
        <v>0</v>
      </c>
      <c r="CE560" s="3">
        <v>0</v>
      </c>
      <c r="CF560" s="3">
        <v>0</v>
      </c>
      <c r="CG560" s="3">
        <v>0</v>
      </c>
      <c r="CH560" s="3">
        <v>0</v>
      </c>
      <c r="CI560" s="3">
        <v>0</v>
      </c>
      <c r="CJ560" s="3">
        <v>0</v>
      </c>
      <c r="CK560" s="3">
        <v>0</v>
      </c>
      <c r="CL560" s="3">
        <v>0</v>
      </c>
      <c r="CM560" s="3">
        <v>0</v>
      </c>
      <c r="CN560" s="3">
        <v>0</v>
      </c>
      <c r="CO560" s="3">
        <v>0</v>
      </c>
      <c r="CP560" s="3">
        <v>0</v>
      </c>
      <c r="CQ560" s="3">
        <v>0</v>
      </c>
      <c r="CR560" s="3">
        <v>0</v>
      </c>
      <c r="CS560" s="3">
        <v>0</v>
      </c>
      <c r="CT560" s="3">
        <v>0</v>
      </c>
      <c r="CU560" s="3">
        <v>0</v>
      </c>
      <c r="CV560" s="3">
        <v>0</v>
      </c>
      <c r="CW560" s="3">
        <v>0</v>
      </c>
      <c r="CX560" s="3">
        <v>0</v>
      </c>
      <c r="CY560" s="3">
        <v>0</v>
      </c>
      <c r="CZ560" s="3">
        <v>0</v>
      </c>
      <c r="DA560" s="3"/>
      <c r="DB560" s="3">
        <v>0</v>
      </c>
      <c r="DC560" s="3">
        <v>0</v>
      </c>
      <c r="DD560" s="3">
        <v>0</v>
      </c>
      <c r="DE560" s="3">
        <v>0</v>
      </c>
      <c r="DF560" s="3">
        <v>0</v>
      </c>
      <c r="DG560" s="3">
        <v>0</v>
      </c>
      <c r="DH560" s="3">
        <v>0</v>
      </c>
      <c r="DI560" s="3">
        <v>0</v>
      </c>
      <c r="DJ560" s="3">
        <v>0</v>
      </c>
      <c r="DK560" s="3">
        <v>0</v>
      </c>
      <c r="DL560" s="3">
        <v>0</v>
      </c>
      <c r="DM560" s="3">
        <v>0</v>
      </c>
      <c r="DN560" s="3">
        <v>0</v>
      </c>
      <c r="DO560" s="3">
        <v>0</v>
      </c>
      <c r="DP560" s="3">
        <v>0</v>
      </c>
      <c r="DQ560" s="3">
        <v>0</v>
      </c>
      <c r="DR560" s="3">
        <v>0</v>
      </c>
      <c r="DS560" s="3">
        <v>0</v>
      </c>
      <c r="DT560" s="3">
        <v>0</v>
      </c>
      <c r="DU560" s="3">
        <v>0</v>
      </c>
      <c r="DV560" s="3">
        <v>0</v>
      </c>
      <c r="DW560" s="3">
        <v>0</v>
      </c>
      <c r="DX560" s="3">
        <v>0</v>
      </c>
      <c r="DY560" s="3">
        <v>0</v>
      </c>
      <c r="DZ560" s="3">
        <v>0</v>
      </c>
      <c r="EA560" s="3">
        <v>0</v>
      </c>
      <c r="EB560" s="3">
        <v>0</v>
      </c>
      <c r="EC560" s="3">
        <v>0</v>
      </c>
      <c r="ED560" s="3">
        <v>0</v>
      </c>
      <c r="EE560" s="3">
        <v>0</v>
      </c>
      <c r="EF560" s="3">
        <v>0</v>
      </c>
    </row>
    <row r="561" spans="1:136" ht="12.75" customHeight="1">
      <c r="A561" s="2" t="s">
        <v>1171</v>
      </c>
      <c r="B561" s="2" t="s">
        <v>1021</v>
      </c>
      <c r="C561" s="2" t="s">
        <v>137</v>
      </c>
      <c r="D561" s="2" t="s">
        <v>896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I561" s="3">
        <v>0</v>
      </c>
      <c r="BJ561" s="3">
        <v>0</v>
      </c>
      <c r="BK561" s="3">
        <v>0</v>
      </c>
      <c r="BL561" s="3">
        <v>0</v>
      </c>
      <c r="BM561" s="3">
        <v>0</v>
      </c>
      <c r="BN561" s="3">
        <v>0</v>
      </c>
      <c r="BO561" s="3">
        <v>0</v>
      </c>
      <c r="BP561" s="3">
        <v>0</v>
      </c>
      <c r="BQ561" s="3">
        <v>0</v>
      </c>
      <c r="BR561" s="3">
        <v>0</v>
      </c>
      <c r="BS561" s="3">
        <v>0</v>
      </c>
      <c r="BT561" s="3">
        <v>0</v>
      </c>
      <c r="BU561" s="3">
        <v>0</v>
      </c>
      <c r="BV561" s="3">
        <v>0</v>
      </c>
      <c r="BW561" s="3">
        <v>0</v>
      </c>
      <c r="BX561" s="3">
        <v>0</v>
      </c>
      <c r="BY561" s="3">
        <v>0</v>
      </c>
      <c r="BZ561" s="3">
        <v>0</v>
      </c>
      <c r="CA561" s="3">
        <v>0</v>
      </c>
      <c r="CB561" s="3">
        <v>0</v>
      </c>
      <c r="CC561" s="3">
        <v>0</v>
      </c>
      <c r="CD561" s="3">
        <v>0</v>
      </c>
      <c r="CE561" s="3">
        <v>0</v>
      </c>
      <c r="CF561" s="3">
        <v>0</v>
      </c>
      <c r="CG561" s="3">
        <v>0</v>
      </c>
      <c r="CH561" s="3">
        <v>0</v>
      </c>
      <c r="CI561" s="3">
        <v>0</v>
      </c>
      <c r="CJ561" s="3">
        <v>0</v>
      </c>
      <c r="CK561" s="3">
        <v>0</v>
      </c>
      <c r="CL561" s="3">
        <v>0</v>
      </c>
      <c r="CM561" s="3">
        <v>0</v>
      </c>
      <c r="CN561" s="3">
        <v>0</v>
      </c>
      <c r="CO561" s="3">
        <v>0</v>
      </c>
      <c r="CP561" s="3">
        <v>0</v>
      </c>
      <c r="CQ561" s="3">
        <v>0</v>
      </c>
      <c r="CR561" s="3">
        <v>0</v>
      </c>
      <c r="CS561" s="3">
        <v>0</v>
      </c>
      <c r="CT561" s="3">
        <v>0</v>
      </c>
      <c r="CU561" s="3">
        <v>0</v>
      </c>
      <c r="CV561" s="3">
        <v>0</v>
      </c>
      <c r="CW561" s="3">
        <v>0</v>
      </c>
      <c r="CX561" s="3">
        <v>0</v>
      </c>
      <c r="CY561" s="3">
        <v>0</v>
      </c>
      <c r="CZ561" s="3">
        <v>0</v>
      </c>
      <c r="DA561" s="3"/>
      <c r="DB561" s="3">
        <v>0</v>
      </c>
      <c r="DC561" s="3">
        <v>0</v>
      </c>
      <c r="DD561" s="3">
        <v>0</v>
      </c>
      <c r="DE561" s="3">
        <v>0</v>
      </c>
      <c r="DF561" s="3">
        <v>0</v>
      </c>
      <c r="DG561" s="3">
        <v>0</v>
      </c>
      <c r="DH561" s="3">
        <v>0</v>
      </c>
      <c r="DI561" s="3">
        <v>0</v>
      </c>
      <c r="DJ561" s="3">
        <v>0</v>
      </c>
      <c r="DK561" s="3">
        <v>0</v>
      </c>
      <c r="DL561" s="3">
        <v>0</v>
      </c>
      <c r="DM561" s="3">
        <v>0</v>
      </c>
      <c r="DN561" s="3">
        <v>0</v>
      </c>
      <c r="DO561" s="3">
        <v>0</v>
      </c>
      <c r="DP561" s="3">
        <v>0</v>
      </c>
      <c r="DQ561" s="3">
        <v>0</v>
      </c>
      <c r="DR561" s="3">
        <v>0</v>
      </c>
      <c r="DS561" s="3">
        <v>0</v>
      </c>
      <c r="DT561" s="3">
        <v>0</v>
      </c>
      <c r="DU561" s="3">
        <v>0</v>
      </c>
      <c r="DV561" s="3">
        <v>0</v>
      </c>
      <c r="DW561" s="3">
        <v>0</v>
      </c>
      <c r="DX561" s="3">
        <v>0</v>
      </c>
      <c r="DY561" s="3">
        <v>0</v>
      </c>
      <c r="DZ561" s="3">
        <v>0</v>
      </c>
      <c r="EA561" s="3">
        <v>0</v>
      </c>
      <c r="EB561" s="3">
        <v>0</v>
      </c>
      <c r="EC561" s="3">
        <v>0</v>
      </c>
      <c r="ED561" s="3">
        <v>0</v>
      </c>
      <c r="EE561" s="3">
        <v>0</v>
      </c>
      <c r="EF561" s="3">
        <v>0</v>
      </c>
    </row>
    <row r="562" spans="1:136" ht="12.75" customHeight="1">
      <c r="A562" s="2" t="s">
        <v>1172</v>
      </c>
      <c r="B562" s="2" t="s">
        <v>932</v>
      </c>
      <c r="C562" s="2" t="s">
        <v>137</v>
      </c>
      <c r="D562" s="2" t="s">
        <v>896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0</v>
      </c>
      <c r="BO562" s="3">
        <v>0</v>
      </c>
      <c r="BP562" s="3">
        <v>0</v>
      </c>
      <c r="BQ562" s="3">
        <v>0</v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  <c r="BW562" s="3">
        <v>0</v>
      </c>
      <c r="BX562" s="3">
        <v>0</v>
      </c>
      <c r="BY562" s="3">
        <v>0</v>
      </c>
      <c r="BZ562" s="3">
        <v>0</v>
      </c>
      <c r="CA562" s="3">
        <v>0</v>
      </c>
      <c r="CB562" s="3">
        <v>0</v>
      </c>
      <c r="CC562" s="3">
        <v>0</v>
      </c>
      <c r="CD562" s="3">
        <v>0</v>
      </c>
      <c r="CE562" s="3">
        <v>0</v>
      </c>
      <c r="CF562" s="3">
        <v>0</v>
      </c>
      <c r="CG562" s="3">
        <v>0</v>
      </c>
      <c r="CH562" s="3">
        <v>0</v>
      </c>
      <c r="CI562" s="3">
        <v>0</v>
      </c>
      <c r="CJ562" s="3">
        <v>0</v>
      </c>
      <c r="CK562" s="3">
        <v>0</v>
      </c>
      <c r="CL562" s="3">
        <v>0</v>
      </c>
      <c r="CM562" s="3">
        <v>0</v>
      </c>
      <c r="CN562" s="3">
        <v>0</v>
      </c>
      <c r="CO562" s="3">
        <v>0</v>
      </c>
      <c r="CP562" s="3">
        <v>0</v>
      </c>
      <c r="CQ562" s="3">
        <v>0</v>
      </c>
      <c r="CR562" s="3">
        <v>0</v>
      </c>
      <c r="CS562" s="3">
        <v>0</v>
      </c>
      <c r="CT562" s="3">
        <v>0</v>
      </c>
      <c r="CU562" s="3">
        <v>0</v>
      </c>
      <c r="CV562" s="3">
        <v>0</v>
      </c>
      <c r="CW562" s="3">
        <v>0</v>
      </c>
      <c r="CX562" s="3">
        <v>0</v>
      </c>
      <c r="CY562" s="3">
        <v>0</v>
      </c>
      <c r="CZ562" s="3">
        <v>0</v>
      </c>
      <c r="DA562" s="3"/>
      <c r="DB562" s="3">
        <v>0</v>
      </c>
      <c r="DC562" s="3">
        <v>0</v>
      </c>
      <c r="DD562" s="3">
        <v>0</v>
      </c>
      <c r="DE562" s="3">
        <v>0</v>
      </c>
      <c r="DF562" s="3">
        <v>0</v>
      </c>
      <c r="DG562" s="3">
        <v>0</v>
      </c>
      <c r="DH562" s="3">
        <v>0</v>
      </c>
      <c r="DI562" s="3">
        <v>0</v>
      </c>
      <c r="DJ562" s="3">
        <v>0</v>
      </c>
      <c r="DK562" s="3">
        <v>0</v>
      </c>
      <c r="DL562" s="3">
        <v>0</v>
      </c>
      <c r="DM562" s="3">
        <v>0</v>
      </c>
      <c r="DN562" s="3">
        <v>0</v>
      </c>
      <c r="DO562" s="3">
        <v>0</v>
      </c>
      <c r="DP562" s="3">
        <v>0</v>
      </c>
      <c r="DQ562" s="3">
        <v>0</v>
      </c>
      <c r="DR562" s="3">
        <v>0</v>
      </c>
      <c r="DS562" s="3">
        <v>0</v>
      </c>
      <c r="DT562" s="3">
        <v>0</v>
      </c>
      <c r="DU562" s="3">
        <v>0</v>
      </c>
      <c r="DV562" s="3">
        <v>0</v>
      </c>
      <c r="DW562" s="3">
        <v>0</v>
      </c>
      <c r="DX562" s="3">
        <v>0</v>
      </c>
      <c r="DY562" s="3">
        <v>0</v>
      </c>
      <c r="DZ562" s="3">
        <v>0</v>
      </c>
      <c r="EA562" s="3">
        <v>0</v>
      </c>
      <c r="EB562" s="3">
        <v>0</v>
      </c>
      <c r="EC562" s="3">
        <v>0</v>
      </c>
      <c r="ED562" s="3">
        <v>0</v>
      </c>
      <c r="EE562" s="3">
        <v>0</v>
      </c>
      <c r="EF562" s="3">
        <v>0</v>
      </c>
    </row>
    <row r="563" spans="1:136" ht="12.75" customHeight="1">
      <c r="A563" s="2" t="s">
        <v>1173</v>
      </c>
      <c r="B563" s="2" t="s">
        <v>934</v>
      </c>
      <c r="C563" s="2" t="s">
        <v>137</v>
      </c>
      <c r="D563" s="2" t="s">
        <v>896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3">
        <v>0</v>
      </c>
      <c r="BJ563" s="3">
        <v>0</v>
      </c>
      <c r="BK563" s="3">
        <v>0</v>
      </c>
      <c r="BL563" s="3">
        <v>0</v>
      </c>
      <c r="BM563" s="3">
        <v>0</v>
      </c>
      <c r="BN563" s="3">
        <v>0</v>
      </c>
      <c r="BO563" s="3">
        <v>0</v>
      </c>
      <c r="BP563" s="3">
        <v>0</v>
      </c>
      <c r="BQ563" s="3">
        <v>0</v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  <c r="BW563" s="3">
        <v>0</v>
      </c>
      <c r="BX563" s="3">
        <v>0</v>
      </c>
      <c r="BY563" s="3">
        <v>0</v>
      </c>
      <c r="BZ563" s="3">
        <v>0</v>
      </c>
      <c r="CA563" s="3">
        <v>0</v>
      </c>
      <c r="CB563" s="3">
        <v>0</v>
      </c>
      <c r="CC563" s="3">
        <v>0</v>
      </c>
      <c r="CD563" s="3">
        <v>0</v>
      </c>
      <c r="CE563" s="3">
        <v>0</v>
      </c>
      <c r="CF563" s="3">
        <v>0</v>
      </c>
      <c r="CG563" s="3">
        <v>0</v>
      </c>
      <c r="CH563" s="3">
        <v>0</v>
      </c>
      <c r="CI563" s="3">
        <v>0</v>
      </c>
      <c r="CJ563" s="3">
        <v>0</v>
      </c>
      <c r="CK563" s="3">
        <v>0</v>
      </c>
      <c r="CL563" s="3">
        <v>0</v>
      </c>
      <c r="CM563" s="3">
        <v>0</v>
      </c>
      <c r="CN563" s="3">
        <v>0</v>
      </c>
      <c r="CO563" s="3">
        <v>0</v>
      </c>
      <c r="CP563" s="3">
        <v>0</v>
      </c>
      <c r="CQ563" s="3">
        <v>0</v>
      </c>
      <c r="CR563" s="3">
        <v>0</v>
      </c>
      <c r="CS563" s="3">
        <v>0</v>
      </c>
      <c r="CT563" s="3">
        <v>0</v>
      </c>
      <c r="CU563" s="3">
        <v>0</v>
      </c>
      <c r="CV563" s="3">
        <v>0</v>
      </c>
      <c r="CW563" s="3">
        <v>0</v>
      </c>
      <c r="CX563" s="3">
        <v>0</v>
      </c>
      <c r="CY563" s="3">
        <v>0</v>
      </c>
      <c r="CZ563" s="3">
        <v>0</v>
      </c>
      <c r="DA563" s="3"/>
      <c r="DB563" s="3">
        <v>0</v>
      </c>
      <c r="DC563" s="3">
        <v>0</v>
      </c>
      <c r="DD563" s="3">
        <v>0</v>
      </c>
      <c r="DE563" s="3">
        <v>0</v>
      </c>
      <c r="DF563" s="3">
        <v>0</v>
      </c>
      <c r="DG563" s="3">
        <v>0</v>
      </c>
      <c r="DH563" s="3">
        <v>0</v>
      </c>
      <c r="DI563" s="3">
        <v>0</v>
      </c>
      <c r="DJ563" s="3">
        <v>0</v>
      </c>
      <c r="DK563" s="3">
        <v>0</v>
      </c>
      <c r="DL563" s="3">
        <v>0</v>
      </c>
      <c r="DM563" s="3">
        <v>0</v>
      </c>
      <c r="DN563" s="3">
        <v>0</v>
      </c>
      <c r="DO563" s="3">
        <v>0</v>
      </c>
      <c r="DP563" s="3">
        <v>0</v>
      </c>
      <c r="DQ563" s="3">
        <v>0</v>
      </c>
      <c r="DR563" s="3">
        <v>0</v>
      </c>
      <c r="DS563" s="3">
        <v>0</v>
      </c>
      <c r="DT563" s="3">
        <v>0</v>
      </c>
      <c r="DU563" s="3">
        <v>0</v>
      </c>
      <c r="DV563" s="3">
        <v>0</v>
      </c>
      <c r="DW563" s="3">
        <v>0</v>
      </c>
      <c r="DX563" s="3">
        <v>0</v>
      </c>
      <c r="DY563" s="3">
        <v>0</v>
      </c>
      <c r="DZ563" s="3">
        <v>0</v>
      </c>
      <c r="EA563" s="3">
        <v>0</v>
      </c>
      <c r="EB563" s="3">
        <v>0</v>
      </c>
      <c r="EC563" s="3">
        <v>0</v>
      </c>
      <c r="ED563" s="3">
        <v>0</v>
      </c>
      <c r="EE563" s="3">
        <v>0</v>
      </c>
      <c r="EF563" s="3">
        <v>0</v>
      </c>
    </row>
    <row r="564" spans="1:136" ht="12.75" customHeight="1">
      <c r="A564" s="2" t="s">
        <v>1174</v>
      </c>
      <c r="B564" s="2" t="s">
        <v>936</v>
      </c>
      <c r="C564" s="2" t="s">
        <v>137</v>
      </c>
      <c r="D564" s="2" t="s">
        <v>896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2196.66</v>
      </c>
      <c r="M564" s="3">
        <v>4220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 s="3">
        <v>0</v>
      </c>
      <c r="BF564" s="3">
        <v>0</v>
      </c>
      <c r="BG564" s="3">
        <v>0</v>
      </c>
      <c r="BH564" s="3">
        <v>0</v>
      </c>
      <c r="BI564" s="3">
        <v>0</v>
      </c>
      <c r="BJ564" s="3">
        <v>0</v>
      </c>
      <c r="BK564" s="3">
        <v>0</v>
      </c>
      <c r="BL564" s="3">
        <v>0</v>
      </c>
      <c r="BM564" s="3">
        <v>0</v>
      </c>
      <c r="BN564" s="3">
        <v>0</v>
      </c>
      <c r="BO564" s="3">
        <v>0</v>
      </c>
      <c r="BP564" s="3">
        <v>0</v>
      </c>
      <c r="BQ564" s="3">
        <v>0</v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  <c r="BW564" s="3">
        <v>0</v>
      </c>
      <c r="BX564" s="3">
        <v>0</v>
      </c>
      <c r="BY564" s="3">
        <v>0</v>
      </c>
      <c r="BZ564" s="3">
        <v>0</v>
      </c>
      <c r="CA564" s="3">
        <v>0</v>
      </c>
      <c r="CB564" s="3">
        <v>0</v>
      </c>
      <c r="CC564" s="3">
        <v>0</v>
      </c>
      <c r="CD564" s="3">
        <v>0</v>
      </c>
      <c r="CE564" s="3">
        <v>0</v>
      </c>
      <c r="CF564" s="3">
        <v>0</v>
      </c>
      <c r="CG564" s="3">
        <v>0</v>
      </c>
      <c r="CH564" s="3">
        <v>0</v>
      </c>
      <c r="CI564" s="3">
        <v>0</v>
      </c>
      <c r="CJ564" s="3">
        <v>0</v>
      </c>
      <c r="CK564" s="3">
        <v>0</v>
      </c>
      <c r="CL564" s="3">
        <v>0</v>
      </c>
      <c r="CM564" s="3">
        <v>0</v>
      </c>
      <c r="CN564" s="3">
        <v>0</v>
      </c>
      <c r="CO564" s="3">
        <v>0</v>
      </c>
      <c r="CP564" s="3">
        <v>0</v>
      </c>
      <c r="CQ564" s="3">
        <v>0</v>
      </c>
      <c r="CR564" s="3">
        <v>0</v>
      </c>
      <c r="CS564" s="3">
        <v>0</v>
      </c>
      <c r="CT564" s="3">
        <v>0</v>
      </c>
      <c r="CU564" s="3">
        <v>0</v>
      </c>
      <c r="CV564" s="3">
        <v>0</v>
      </c>
      <c r="CW564" s="3">
        <v>0</v>
      </c>
      <c r="CX564" s="3">
        <v>0</v>
      </c>
      <c r="CY564" s="3">
        <v>0</v>
      </c>
      <c r="CZ564" s="3">
        <v>0</v>
      </c>
      <c r="DA564" s="3"/>
      <c r="DB564" s="3">
        <v>0</v>
      </c>
      <c r="DC564" s="3">
        <v>0</v>
      </c>
      <c r="DD564" s="3">
        <v>0</v>
      </c>
      <c r="DE564" s="3">
        <v>0</v>
      </c>
      <c r="DF564" s="3">
        <v>0</v>
      </c>
      <c r="DG564" s="3">
        <v>0</v>
      </c>
      <c r="DH564" s="3">
        <v>0</v>
      </c>
      <c r="DI564" s="3">
        <v>0</v>
      </c>
      <c r="DJ564" s="3">
        <v>0</v>
      </c>
      <c r="DK564" s="3">
        <v>0</v>
      </c>
      <c r="DL564" s="3">
        <v>0</v>
      </c>
      <c r="DM564" s="3">
        <v>0</v>
      </c>
      <c r="DN564" s="3">
        <v>0</v>
      </c>
      <c r="DO564" s="3">
        <v>0</v>
      </c>
      <c r="DP564" s="3">
        <v>0</v>
      </c>
      <c r="DQ564" s="3">
        <v>0</v>
      </c>
      <c r="DR564" s="3">
        <v>0</v>
      </c>
      <c r="DS564" s="3">
        <v>0</v>
      </c>
      <c r="DT564" s="3">
        <v>0</v>
      </c>
      <c r="DU564" s="3">
        <v>0</v>
      </c>
      <c r="DV564" s="3">
        <v>0</v>
      </c>
      <c r="DW564" s="3">
        <v>0</v>
      </c>
      <c r="DX564" s="3">
        <v>0</v>
      </c>
      <c r="DY564" s="3">
        <v>0</v>
      </c>
      <c r="DZ564" s="3">
        <v>0</v>
      </c>
      <c r="EA564" s="3">
        <v>0</v>
      </c>
      <c r="EB564" s="3">
        <v>0</v>
      </c>
      <c r="EC564" s="3">
        <v>0</v>
      </c>
      <c r="ED564" s="3">
        <v>0</v>
      </c>
      <c r="EE564" s="3">
        <v>0</v>
      </c>
      <c r="EF564" s="3">
        <v>0</v>
      </c>
    </row>
    <row r="565" spans="1:136" ht="12.75" customHeight="1">
      <c r="A565" s="2" t="s">
        <v>1175</v>
      </c>
      <c r="B565" s="2" t="s">
        <v>938</v>
      </c>
      <c r="C565" s="2" t="s">
        <v>137</v>
      </c>
      <c r="D565" s="2" t="s">
        <v>896</v>
      </c>
      <c r="E565" s="3">
        <v>0</v>
      </c>
      <c r="F565" s="3">
        <v>4881.99</v>
      </c>
      <c r="G565" s="3">
        <v>2105.21</v>
      </c>
      <c r="H565" s="3">
        <v>2556.15</v>
      </c>
      <c r="I565" s="3">
        <v>3041.51</v>
      </c>
      <c r="J565" s="3">
        <v>3236.04</v>
      </c>
      <c r="K565" s="3">
        <v>2952.76</v>
      </c>
      <c r="L565" s="3">
        <v>2823.32</v>
      </c>
      <c r="M565" s="3">
        <v>4848.88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2613.38</v>
      </c>
      <c r="AH565" s="3">
        <v>1507.25</v>
      </c>
      <c r="AI565" s="3">
        <v>1741.52</v>
      </c>
      <c r="AJ565" s="3">
        <v>1519.82</v>
      </c>
      <c r="AK565" s="3">
        <v>2582.92</v>
      </c>
      <c r="AL565" s="3">
        <v>2456.0500000000002</v>
      </c>
      <c r="AM565" s="3">
        <v>2513.9299999999998</v>
      </c>
      <c r="AN565" s="3">
        <v>4841.58</v>
      </c>
      <c r="AO565" s="3">
        <v>2657.44</v>
      </c>
      <c r="AP565" s="3">
        <v>4170.9799999999996</v>
      </c>
      <c r="AQ565" s="3">
        <v>4273.3999999999996</v>
      </c>
      <c r="AR565" s="3">
        <v>3751.19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3">
        <v>0</v>
      </c>
      <c r="BJ565" s="3">
        <v>0</v>
      </c>
      <c r="BK565" s="3">
        <v>0</v>
      </c>
      <c r="BL565" s="3">
        <v>0</v>
      </c>
      <c r="BM565" s="3">
        <v>0</v>
      </c>
      <c r="BN565" s="3">
        <v>0</v>
      </c>
      <c r="BO565" s="3">
        <v>0</v>
      </c>
      <c r="BP565" s="3">
        <v>0</v>
      </c>
      <c r="BQ565" s="3">
        <v>0</v>
      </c>
      <c r="BR565" s="3">
        <v>0</v>
      </c>
      <c r="BS565" s="3">
        <v>0</v>
      </c>
      <c r="BT565" s="3">
        <v>0</v>
      </c>
      <c r="BU565" s="3">
        <v>0</v>
      </c>
      <c r="BV565" s="3">
        <v>0</v>
      </c>
      <c r="BW565" s="3">
        <v>0</v>
      </c>
      <c r="BX565" s="3">
        <v>0</v>
      </c>
      <c r="BY565" s="3">
        <v>0</v>
      </c>
      <c r="BZ565" s="3">
        <v>0</v>
      </c>
      <c r="CA565" s="3">
        <v>0</v>
      </c>
      <c r="CB565" s="3">
        <v>0</v>
      </c>
      <c r="CC565" s="3">
        <v>0</v>
      </c>
      <c r="CD565" s="3">
        <v>0</v>
      </c>
      <c r="CE565" s="3">
        <v>0</v>
      </c>
      <c r="CF565" s="3">
        <v>0</v>
      </c>
      <c r="CG565" s="3">
        <v>0</v>
      </c>
      <c r="CH565" s="3">
        <v>0</v>
      </c>
      <c r="CI565" s="3">
        <v>0</v>
      </c>
      <c r="CJ565" s="3">
        <v>0</v>
      </c>
      <c r="CK565" s="3">
        <v>0</v>
      </c>
      <c r="CL565" s="3">
        <v>0</v>
      </c>
      <c r="CM565" s="3">
        <v>0</v>
      </c>
      <c r="CN565" s="3">
        <v>0</v>
      </c>
      <c r="CO565" s="3">
        <v>0</v>
      </c>
      <c r="CP565" s="3">
        <v>0</v>
      </c>
      <c r="CQ565" s="3">
        <v>0</v>
      </c>
      <c r="CR565" s="3">
        <v>0</v>
      </c>
      <c r="CS565" s="3">
        <v>0</v>
      </c>
      <c r="CT565" s="3">
        <v>0</v>
      </c>
      <c r="CU565" s="3">
        <v>0</v>
      </c>
      <c r="CV565" s="3">
        <v>0</v>
      </c>
      <c r="CW565" s="3">
        <v>0</v>
      </c>
      <c r="CX565" s="3">
        <v>0</v>
      </c>
      <c r="CY565" s="3">
        <v>0</v>
      </c>
      <c r="CZ565" s="3">
        <v>0</v>
      </c>
      <c r="DA565" s="3"/>
      <c r="DB565" s="3">
        <v>0</v>
      </c>
      <c r="DC565" s="3">
        <v>0</v>
      </c>
      <c r="DD565" s="3">
        <v>0</v>
      </c>
      <c r="DE565" s="3">
        <v>0</v>
      </c>
      <c r="DF565" s="3">
        <v>0</v>
      </c>
      <c r="DG565" s="3">
        <v>0</v>
      </c>
      <c r="DH565" s="3">
        <v>0</v>
      </c>
      <c r="DI565" s="3">
        <v>0</v>
      </c>
      <c r="DJ565" s="3">
        <v>0</v>
      </c>
      <c r="DK565" s="3">
        <v>0</v>
      </c>
      <c r="DL565" s="3">
        <v>0</v>
      </c>
      <c r="DM565" s="3">
        <v>0</v>
      </c>
      <c r="DN565" s="3">
        <v>0</v>
      </c>
      <c r="DO565" s="3">
        <v>0</v>
      </c>
      <c r="DP565" s="3">
        <v>0</v>
      </c>
      <c r="DQ565" s="3">
        <v>0</v>
      </c>
      <c r="DR565" s="3">
        <v>0</v>
      </c>
      <c r="DS565" s="3">
        <v>0</v>
      </c>
      <c r="DT565" s="3">
        <v>0</v>
      </c>
      <c r="DU565" s="3">
        <v>0</v>
      </c>
      <c r="DV565" s="3">
        <v>0</v>
      </c>
      <c r="DW565" s="3">
        <v>0</v>
      </c>
      <c r="DX565" s="3">
        <v>0</v>
      </c>
      <c r="DY565" s="3">
        <v>0</v>
      </c>
      <c r="DZ565" s="3">
        <v>0</v>
      </c>
      <c r="EA565" s="3">
        <v>0</v>
      </c>
      <c r="EB565" s="3">
        <v>0</v>
      </c>
      <c r="EC565" s="3">
        <v>0</v>
      </c>
      <c r="ED565" s="3">
        <v>0</v>
      </c>
      <c r="EE565" s="3">
        <v>0</v>
      </c>
      <c r="EF565" s="3">
        <v>0</v>
      </c>
    </row>
    <row r="566" spans="1:136" ht="12.75" customHeight="1">
      <c r="A566" s="2" t="s">
        <v>1176</v>
      </c>
      <c r="B566" s="2" t="s">
        <v>940</v>
      </c>
      <c r="C566" s="2" t="s">
        <v>137</v>
      </c>
      <c r="D566" s="2" t="s">
        <v>896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I566" s="3">
        <v>0</v>
      </c>
      <c r="BJ566" s="3">
        <v>0</v>
      </c>
      <c r="BK566" s="3">
        <v>0</v>
      </c>
      <c r="BL566" s="3">
        <v>0</v>
      </c>
      <c r="BM566" s="3">
        <v>0</v>
      </c>
      <c r="BN566" s="3">
        <v>0</v>
      </c>
      <c r="BO566" s="3">
        <v>0</v>
      </c>
      <c r="BP566" s="3">
        <v>0</v>
      </c>
      <c r="BQ566" s="3">
        <v>0</v>
      </c>
      <c r="BR566" s="3">
        <v>0</v>
      </c>
      <c r="BS566" s="3">
        <v>0</v>
      </c>
      <c r="BT566" s="3">
        <v>0</v>
      </c>
      <c r="BU566" s="3">
        <v>0</v>
      </c>
      <c r="BV566" s="3">
        <v>0</v>
      </c>
      <c r="BW566" s="3">
        <v>0</v>
      </c>
      <c r="BX566" s="3">
        <v>0</v>
      </c>
      <c r="BY566" s="3">
        <v>0</v>
      </c>
      <c r="BZ566" s="3">
        <v>0</v>
      </c>
      <c r="CA566" s="3">
        <v>0</v>
      </c>
      <c r="CB566" s="3">
        <v>0</v>
      </c>
      <c r="CC566" s="3">
        <v>0</v>
      </c>
      <c r="CD566" s="3">
        <v>0</v>
      </c>
      <c r="CE566" s="3">
        <v>0</v>
      </c>
      <c r="CF566" s="3">
        <v>0</v>
      </c>
      <c r="CG566" s="3">
        <v>0</v>
      </c>
      <c r="CH566" s="3">
        <v>0</v>
      </c>
      <c r="CI566" s="3">
        <v>0</v>
      </c>
      <c r="CJ566" s="3">
        <v>0</v>
      </c>
      <c r="CK566" s="3">
        <v>0</v>
      </c>
      <c r="CL566" s="3">
        <v>0</v>
      </c>
      <c r="CM566" s="3">
        <v>0</v>
      </c>
      <c r="CN566" s="3">
        <v>0</v>
      </c>
      <c r="CO566" s="3">
        <v>0</v>
      </c>
      <c r="CP566" s="3">
        <v>0</v>
      </c>
      <c r="CQ566" s="3">
        <v>0</v>
      </c>
      <c r="CR566" s="3">
        <v>0</v>
      </c>
      <c r="CS566" s="3">
        <v>0</v>
      </c>
      <c r="CT566" s="3">
        <v>0</v>
      </c>
      <c r="CU566" s="3">
        <v>0</v>
      </c>
      <c r="CV566" s="3">
        <v>0</v>
      </c>
      <c r="CW566" s="3">
        <v>0</v>
      </c>
      <c r="CX566" s="3">
        <v>0</v>
      </c>
      <c r="CY566" s="3">
        <v>0</v>
      </c>
      <c r="CZ566" s="3">
        <v>0</v>
      </c>
      <c r="DA566" s="3"/>
      <c r="DB566" s="3">
        <v>0</v>
      </c>
      <c r="DC566" s="3">
        <v>0</v>
      </c>
      <c r="DD566" s="3">
        <v>0</v>
      </c>
      <c r="DE566" s="3">
        <v>0</v>
      </c>
      <c r="DF566" s="3">
        <v>0</v>
      </c>
      <c r="DG566" s="3">
        <v>0</v>
      </c>
      <c r="DH566" s="3">
        <v>0</v>
      </c>
      <c r="DI566" s="3">
        <v>0</v>
      </c>
      <c r="DJ566" s="3">
        <v>0</v>
      </c>
      <c r="DK566" s="3">
        <v>0</v>
      </c>
      <c r="DL566" s="3">
        <v>0</v>
      </c>
      <c r="DM566" s="3">
        <v>0</v>
      </c>
      <c r="DN566" s="3">
        <v>0</v>
      </c>
      <c r="DO566" s="3">
        <v>0</v>
      </c>
      <c r="DP566" s="3">
        <v>0</v>
      </c>
      <c r="DQ566" s="3">
        <v>0</v>
      </c>
      <c r="DR566" s="3">
        <v>0</v>
      </c>
      <c r="DS566" s="3">
        <v>0</v>
      </c>
      <c r="DT566" s="3">
        <v>0</v>
      </c>
      <c r="DU566" s="3">
        <v>0</v>
      </c>
      <c r="DV566" s="3">
        <v>0</v>
      </c>
      <c r="DW566" s="3">
        <v>0</v>
      </c>
      <c r="DX566" s="3">
        <v>0</v>
      </c>
      <c r="DY566" s="3">
        <v>0</v>
      </c>
      <c r="DZ566" s="3">
        <v>0</v>
      </c>
      <c r="EA566" s="3">
        <v>0</v>
      </c>
      <c r="EB566" s="3">
        <v>0</v>
      </c>
      <c r="EC566" s="3">
        <v>0</v>
      </c>
      <c r="ED566" s="3">
        <v>0</v>
      </c>
      <c r="EE566" s="3">
        <v>0</v>
      </c>
      <c r="EF566" s="3">
        <v>0</v>
      </c>
    </row>
    <row r="567" spans="1:136" ht="12.75" customHeight="1">
      <c r="A567" s="2" t="s">
        <v>1177</v>
      </c>
      <c r="B567" s="2" t="s">
        <v>1028</v>
      </c>
      <c r="C567" s="2" t="s">
        <v>137</v>
      </c>
      <c r="D567" s="2" t="s">
        <v>896</v>
      </c>
      <c r="E567" s="3">
        <v>0</v>
      </c>
      <c r="F567" s="3">
        <v>3075</v>
      </c>
      <c r="G567" s="3">
        <v>2325</v>
      </c>
      <c r="H567" s="3">
        <v>2325</v>
      </c>
      <c r="I567" s="3">
        <v>2325</v>
      </c>
      <c r="J567" s="3">
        <v>2325</v>
      </c>
      <c r="K567" s="3">
        <v>2325</v>
      </c>
      <c r="L567" s="3">
        <v>3075</v>
      </c>
      <c r="M567" s="3">
        <v>3171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2058</v>
      </c>
      <c r="AH567" s="3">
        <v>2816</v>
      </c>
      <c r="AI567" s="3">
        <v>2520</v>
      </c>
      <c r="AJ567" s="3">
        <v>2982</v>
      </c>
      <c r="AK567" s="3">
        <v>3000</v>
      </c>
      <c r="AL567" s="3">
        <v>3000</v>
      </c>
      <c r="AM567" s="3">
        <v>3000</v>
      </c>
      <c r="AN567" s="3">
        <v>2762</v>
      </c>
      <c r="AO567" s="3">
        <v>3000</v>
      </c>
      <c r="AP567" s="3">
        <v>3000</v>
      </c>
      <c r="AQ567" s="3">
        <v>2450</v>
      </c>
      <c r="AR567" s="3">
        <v>2908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</v>
      </c>
      <c r="BF567" s="3">
        <v>0</v>
      </c>
      <c r="BG567" s="3">
        <v>0</v>
      </c>
      <c r="BH567" s="3">
        <v>0</v>
      </c>
      <c r="BI567" s="3">
        <v>0</v>
      </c>
      <c r="BJ567" s="3">
        <v>0</v>
      </c>
      <c r="BK567" s="3">
        <v>0</v>
      </c>
      <c r="BL567" s="3">
        <v>0</v>
      </c>
      <c r="BM567" s="3">
        <v>0</v>
      </c>
      <c r="BN567" s="3">
        <v>0</v>
      </c>
      <c r="BO567" s="3">
        <v>0</v>
      </c>
      <c r="BP567" s="3">
        <v>0</v>
      </c>
      <c r="BQ567" s="3">
        <v>0</v>
      </c>
      <c r="BR567" s="3">
        <v>0</v>
      </c>
      <c r="BS567" s="3">
        <v>0</v>
      </c>
      <c r="BT567" s="3">
        <v>0</v>
      </c>
      <c r="BU567" s="3">
        <v>0</v>
      </c>
      <c r="BV567" s="3">
        <v>0</v>
      </c>
      <c r="BW567" s="3">
        <v>0</v>
      </c>
      <c r="BX567" s="3">
        <v>0</v>
      </c>
      <c r="BY567" s="3">
        <v>0</v>
      </c>
      <c r="BZ567" s="3">
        <v>0</v>
      </c>
      <c r="CA567" s="3">
        <v>0</v>
      </c>
      <c r="CB567" s="3">
        <v>0</v>
      </c>
      <c r="CC567" s="3">
        <v>0</v>
      </c>
      <c r="CD567" s="3">
        <v>0</v>
      </c>
      <c r="CE567" s="3">
        <v>0</v>
      </c>
      <c r="CF567" s="3">
        <v>0</v>
      </c>
      <c r="CG567" s="3">
        <v>0</v>
      </c>
      <c r="CH567" s="3">
        <v>0</v>
      </c>
      <c r="CI567" s="3">
        <v>0</v>
      </c>
      <c r="CJ567" s="3">
        <v>0</v>
      </c>
      <c r="CK567" s="3">
        <v>0</v>
      </c>
      <c r="CL567" s="3">
        <v>0</v>
      </c>
      <c r="CM567" s="3">
        <v>0</v>
      </c>
      <c r="CN567" s="3">
        <v>0</v>
      </c>
      <c r="CO567" s="3">
        <v>0</v>
      </c>
      <c r="CP567" s="3">
        <v>0</v>
      </c>
      <c r="CQ567" s="3">
        <v>0</v>
      </c>
      <c r="CR567" s="3">
        <v>0</v>
      </c>
      <c r="CS567" s="3">
        <v>0</v>
      </c>
      <c r="CT567" s="3">
        <v>0</v>
      </c>
      <c r="CU567" s="3">
        <v>0</v>
      </c>
      <c r="CV567" s="3">
        <v>0</v>
      </c>
      <c r="CW567" s="3">
        <v>0</v>
      </c>
      <c r="CX567" s="3">
        <v>0</v>
      </c>
      <c r="CY567" s="3">
        <v>0</v>
      </c>
      <c r="CZ567" s="3">
        <v>0</v>
      </c>
      <c r="DA567" s="3"/>
      <c r="DB567" s="3">
        <v>0</v>
      </c>
      <c r="DC567" s="3">
        <v>0</v>
      </c>
      <c r="DD567" s="3">
        <v>0</v>
      </c>
      <c r="DE567" s="3">
        <v>0</v>
      </c>
      <c r="DF567" s="3">
        <v>0</v>
      </c>
      <c r="DG567" s="3">
        <v>0</v>
      </c>
      <c r="DH567" s="3">
        <v>0</v>
      </c>
      <c r="DI567" s="3">
        <v>0</v>
      </c>
      <c r="DJ567" s="3">
        <v>0</v>
      </c>
      <c r="DK567" s="3">
        <v>0</v>
      </c>
      <c r="DL567" s="3">
        <v>0</v>
      </c>
      <c r="DM567" s="3">
        <v>0</v>
      </c>
      <c r="DN567" s="3">
        <v>0</v>
      </c>
      <c r="DO567" s="3">
        <v>0</v>
      </c>
      <c r="DP567" s="3">
        <v>0</v>
      </c>
      <c r="DQ567" s="3">
        <v>0</v>
      </c>
      <c r="DR567" s="3">
        <v>0</v>
      </c>
      <c r="DS567" s="3">
        <v>0</v>
      </c>
      <c r="DT567" s="3">
        <v>0</v>
      </c>
      <c r="DU567" s="3">
        <v>0</v>
      </c>
      <c r="DV567" s="3">
        <v>0</v>
      </c>
      <c r="DW567" s="3">
        <v>0</v>
      </c>
      <c r="DX567" s="3">
        <v>0</v>
      </c>
      <c r="DY567" s="3">
        <v>0</v>
      </c>
      <c r="DZ567" s="3">
        <v>0</v>
      </c>
      <c r="EA567" s="3">
        <v>0</v>
      </c>
      <c r="EB567" s="3">
        <v>0</v>
      </c>
      <c r="EC567" s="3">
        <v>0</v>
      </c>
      <c r="ED567" s="3">
        <v>0</v>
      </c>
      <c r="EE567" s="3">
        <v>0</v>
      </c>
      <c r="EF567" s="3">
        <v>0</v>
      </c>
    </row>
    <row r="568" spans="1:136" ht="12.75" customHeight="1">
      <c r="A568" s="2" t="s">
        <v>1178</v>
      </c>
      <c r="B568" s="2" t="s">
        <v>944</v>
      </c>
      <c r="C568" s="2" t="s">
        <v>137</v>
      </c>
      <c r="D568" s="2" t="s">
        <v>896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I568" s="3">
        <v>0</v>
      </c>
      <c r="BJ568" s="3">
        <v>0</v>
      </c>
      <c r="BK568" s="3">
        <v>0</v>
      </c>
      <c r="BL568" s="3">
        <v>0</v>
      </c>
      <c r="BM568" s="3">
        <v>0</v>
      </c>
      <c r="BN568" s="3">
        <v>0</v>
      </c>
      <c r="BO568" s="3">
        <v>0</v>
      </c>
      <c r="BP568" s="3">
        <v>0</v>
      </c>
      <c r="BQ568" s="3">
        <v>0</v>
      </c>
      <c r="BR568" s="3">
        <v>0</v>
      </c>
      <c r="BS568" s="3">
        <v>0</v>
      </c>
      <c r="BT568" s="3">
        <v>0</v>
      </c>
      <c r="BU568" s="3">
        <v>0</v>
      </c>
      <c r="BV568" s="3">
        <v>0</v>
      </c>
      <c r="BW568" s="3">
        <v>0</v>
      </c>
      <c r="BX568" s="3">
        <v>0</v>
      </c>
      <c r="BY568" s="3">
        <v>0</v>
      </c>
      <c r="BZ568" s="3">
        <v>0</v>
      </c>
      <c r="CA568" s="3">
        <v>0</v>
      </c>
      <c r="CB568" s="3">
        <v>0</v>
      </c>
      <c r="CC568" s="3">
        <v>0</v>
      </c>
      <c r="CD568" s="3">
        <v>0</v>
      </c>
      <c r="CE568" s="3">
        <v>0</v>
      </c>
      <c r="CF568" s="3">
        <v>0</v>
      </c>
      <c r="CG568" s="3">
        <v>0</v>
      </c>
      <c r="CH568" s="3">
        <v>0</v>
      </c>
      <c r="CI568" s="3">
        <v>0</v>
      </c>
      <c r="CJ568" s="3">
        <v>0</v>
      </c>
      <c r="CK568" s="3">
        <v>0</v>
      </c>
      <c r="CL568" s="3">
        <v>0</v>
      </c>
      <c r="CM568" s="3">
        <v>0</v>
      </c>
      <c r="CN568" s="3">
        <v>0</v>
      </c>
      <c r="CO568" s="3">
        <v>0</v>
      </c>
      <c r="CP568" s="3">
        <v>0</v>
      </c>
      <c r="CQ568" s="3">
        <v>0</v>
      </c>
      <c r="CR568" s="3">
        <v>0</v>
      </c>
      <c r="CS568" s="3">
        <v>0</v>
      </c>
      <c r="CT568" s="3">
        <v>0</v>
      </c>
      <c r="CU568" s="3">
        <v>0</v>
      </c>
      <c r="CV568" s="3">
        <v>0</v>
      </c>
      <c r="CW568" s="3">
        <v>0</v>
      </c>
      <c r="CX568" s="3">
        <v>0</v>
      </c>
      <c r="CY568" s="3">
        <v>0</v>
      </c>
      <c r="CZ568" s="3">
        <v>0</v>
      </c>
      <c r="DA568" s="3"/>
      <c r="DB568" s="3">
        <v>0</v>
      </c>
      <c r="DC568" s="3">
        <v>0</v>
      </c>
      <c r="DD568" s="3">
        <v>0</v>
      </c>
      <c r="DE568" s="3">
        <v>0</v>
      </c>
      <c r="DF568" s="3">
        <v>0</v>
      </c>
      <c r="DG568" s="3">
        <v>0</v>
      </c>
      <c r="DH568" s="3">
        <v>0</v>
      </c>
      <c r="DI568" s="3">
        <v>0</v>
      </c>
      <c r="DJ568" s="3">
        <v>0</v>
      </c>
      <c r="DK568" s="3">
        <v>0</v>
      </c>
      <c r="DL568" s="3">
        <v>0</v>
      </c>
      <c r="DM568" s="3">
        <v>0</v>
      </c>
      <c r="DN568" s="3">
        <v>0</v>
      </c>
      <c r="DO568" s="3">
        <v>0</v>
      </c>
      <c r="DP568" s="3">
        <v>0</v>
      </c>
      <c r="DQ568" s="3">
        <v>0</v>
      </c>
      <c r="DR568" s="3">
        <v>0</v>
      </c>
      <c r="DS568" s="3">
        <v>0</v>
      </c>
      <c r="DT568" s="3">
        <v>0</v>
      </c>
      <c r="DU568" s="3">
        <v>0</v>
      </c>
      <c r="DV568" s="3">
        <v>0</v>
      </c>
      <c r="DW568" s="3">
        <v>0</v>
      </c>
      <c r="DX568" s="3">
        <v>0</v>
      </c>
      <c r="DY568" s="3">
        <v>0</v>
      </c>
      <c r="DZ568" s="3">
        <v>0</v>
      </c>
      <c r="EA568" s="3">
        <v>0</v>
      </c>
      <c r="EB568" s="3">
        <v>0</v>
      </c>
      <c r="EC568" s="3">
        <v>0</v>
      </c>
      <c r="ED568" s="3">
        <v>0</v>
      </c>
      <c r="EE568" s="3">
        <v>0</v>
      </c>
      <c r="EF568" s="3">
        <v>0</v>
      </c>
    </row>
    <row r="569" spans="1:136" ht="12.75" customHeight="1">
      <c r="A569" s="2" t="s">
        <v>1179</v>
      </c>
      <c r="B569" s="2" t="s">
        <v>946</v>
      </c>
      <c r="C569" s="2" t="s">
        <v>137</v>
      </c>
      <c r="D569" s="2" t="s">
        <v>896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F569" s="3">
        <v>0</v>
      </c>
      <c r="BG569" s="3">
        <v>0</v>
      </c>
      <c r="BH569" s="3">
        <v>0</v>
      </c>
      <c r="BI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0</v>
      </c>
      <c r="BS569" s="3">
        <v>0</v>
      </c>
      <c r="BT569" s="3">
        <v>0</v>
      </c>
      <c r="BU569" s="3">
        <v>0</v>
      </c>
      <c r="BV569" s="3">
        <v>0</v>
      </c>
      <c r="BW569" s="3">
        <v>0</v>
      </c>
      <c r="BX569" s="3">
        <v>0</v>
      </c>
      <c r="BY569" s="3">
        <v>0</v>
      </c>
      <c r="BZ569" s="3">
        <v>0</v>
      </c>
      <c r="CA569" s="3">
        <v>0</v>
      </c>
      <c r="CB569" s="3">
        <v>0</v>
      </c>
      <c r="CC569" s="3">
        <v>0</v>
      </c>
      <c r="CD569" s="3">
        <v>0</v>
      </c>
      <c r="CE569" s="3">
        <v>0</v>
      </c>
      <c r="CF569" s="3">
        <v>0</v>
      </c>
      <c r="CG569" s="3">
        <v>0</v>
      </c>
      <c r="CH569" s="3">
        <v>0</v>
      </c>
      <c r="CI569" s="3">
        <v>0</v>
      </c>
      <c r="CJ569" s="3">
        <v>0</v>
      </c>
      <c r="CK569" s="3">
        <v>0</v>
      </c>
      <c r="CL569" s="3">
        <v>0</v>
      </c>
      <c r="CM569" s="3">
        <v>0</v>
      </c>
      <c r="CN569" s="3">
        <v>0</v>
      </c>
      <c r="CO569" s="3">
        <v>0</v>
      </c>
      <c r="CP569" s="3">
        <v>0</v>
      </c>
      <c r="CQ569" s="3">
        <v>0</v>
      </c>
      <c r="CR569" s="3">
        <v>0</v>
      </c>
      <c r="CS569" s="3">
        <v>0</v>
      </c>
      <c r="CT569" s="3">
        <v>0</v>
      </c>
      <c r="CU569" s="3">
        <v>0</v>
      </c>
      <c r="CV569" s="3">
        <v>0</v>
      </c>
      <c r="CW569" s="3">
        <v>0</v>
      </c>
      <c r="CX569" s="3">
        <v>0</v>
      </c>
      <c r="CY569" s="3">
        <v>0</v>
      </c>
      <c r="CZ569" s="3">
        <v>0</v>
      </c>
      <c r="DA569" s="3"/>
      <c r="DB569" s="3">
        <v>0</v>
      </c>
      <c r="DC569" s="3">
        <v>0</v>
      </c>
      <c r="DD569" s="3">
        <v>0</v>
      </c>
      <c r="DE569" s="3">
        <v>0</v>
      </c>
      <c r="DF569" s="3">
        <v>0</v>
      </c>
      <c r="DG569" s="3">
        <v>0</v>
      </c>
      <c r="DH569" s="3">
        <v>0</v>
      </c>
      <c r="DI569" s="3">
        <v>0</v>
      </c>
      <c r="DJ569" s="3">
        <v>0</v>
      </c>
      <c r="DK569" s="3">
        <v>0</v>
      </c>
      <c r="DL569" s="3">
        <v>0</v>
      </c>
      <c r="DM569" s="3">
        <v>0</v>
      </c>
      <c r="DN569" s="3">
        <v>0</v>
      </c>
      <c r="DO569" s="3">
        <v>0</v>
      </c>
      <c r="DP569" s="3">
        <v>0</v>
      </c>
      <c r="DQ569" s="3">
        <v>0</v>
      </c>
      <c r="DR569" s="3">
        <v>0</v>
      </c>
      <c r="DS569" s="3">
        <v>0</v>
      </c>
      <c r="DT569" s="3">
        <v>0</v>
      </c>
      <c r="DU569" s="3">
        <v>0</v>
      </c>
      <c r="DV569" s="3">
        <v>0</v>
      </c>
      <c r="DW569" s="3">
        <v>0</v>
      </c>
      <c r="DX569" s="3">
        <v>0</v>
      </c>
      <c r="DY569" s="3">
        <v>0</v>
      </c>
      <c r="DZ569" s="3">
        <v>0</v>
      </c>
      <c r="EA569" s="3">
        <v>0</v>
      </c>
      <c r="EB569" s="3">
        <v>0</v>
      </c>
      <c r="EC569" s="3">
        <v>0</v>
      </c>
      <c r="ED569" s="3">
        <v>0</v>
      </c>
      <c r="EE569" s="3">
        <v>0</v>
      </c>
      <c r="EF569" s="3">
        <v>0</v>
      </c>
    </row>
    <row r="570" spans="1:136" ht="12.75" customHeight="1">
      <c r="A570" s="2" t="s">
        <v>1180</v>
      </c>
      <c r="B570" s="2" t="s">
        <v>1181</v>
      </c>
      <c r="C570" s="2" t="s">
        <v>137</v>
      </c>
      <c r="D570" s="2" t="s">
        <v>896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 s="3">
        <v>0</v>
      </c>
      <c r="BF570" s="3">
        <v>0</v>
      </c>
      <c r="BG570" s="3">
        <v>0</v>
      </c>
      <c r="BH570" s="3">
        <v>0</v>
      </c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>
        <v>0</v>
      </c>
      <c r="BO570" s="3">
        <v>0</v>
      </c>
      <c r="BP570" s="3">
        <v>0</v>
      </c>
      <c r="BQ570" s="3">
        <v>0</v>
      </c>
      <c r="BR570" s="3">
        <v>0</v>
      </c>
      <c r="BS570" s="3">
        <v>0</v>
      </c>
      <c r="BT570" s="3">
        <v>0</v>
      </c>
      <c r="BU570" s="3">
        <v>0</v>
      </c>
      <c r="BV570" s="3">
        <v>0</v>
      </c>
      <c r="BW570" s="3">
        <v>0</v>
      </c>
      <c r="BX570" s="3">
        <v>0</v>
      </c>
      <c r="BY570" s="3">
        <v>0</v>
      </c>
      <c r="BZ570" s="3">
        <v>0</v>
      </c>
      <c r="CA570" s="3">
        <v>0</v>
      </c>
      <c r="CB570" s="3">
        <v>0</v>
      </c>
      <c r="CC570" s="3">
        <v>0</v>
      </c>
      <c r="CD570" s="3">
        <v>0</v>
      </c>
      <c r="CE570" s="3">
        <v>0</v>
      </c>
      <c r="CF570" s="3">
        <v>0</v>
      </c>
      <c r="CG570" s="3">
        <v>0</v>
      </c>
      <c r="CH570" s="3">
        <v>0</v>
      </c>
      <c r="CI570" s="3">
        <v>0</v>
      </c>
      <c r="CJ570" s="3">
        <v>0</v>
      </c>
      <c r="CK570" s="3">
        <v>0</v>
      </c>
      <c r="CL570" s="3">
        <v>0</v>
      </c>
      <c r="CM570" s="3">
        <v>0</v>
      </c>
      <c r="CN570" s="3">
        <v>0</v>
      </c>
      <c r="CO570" s="3">
        <v>0</v>
      </c>
      <c r="CP570" s="3">
        <v>0</v>
      </c>
      <c r="CQ570" s="3">
        <v>0</v>
      </c>
      <c r="CR570" s="3">
        <v>0</v>
      </c>
      <c r="CS570" s="3">
        <v>0</v>
      </c>
      <c r="CT570" s="3">
        <v>0</v>
      </c>
      <c r="CU570" s="3">
        <v>0</v>
      </c>
      <c r="CV570" s="3">
        <v>0</v>
      </c>
      <c r="CW570" s="3">
        <v>0</v>
      </c>
      <c r="CX570" s="3">
        <v>0</v>
      </c>
      <c r="CY570" s="3">
        <v>0</v>
      </c>
      <c r="CZ570" s="3">
        <v>0</v>
      </c>
      <c r="DA570" s="3"/>
      <c r="DB570" s="3">
        <v>0</v>
      </c>
      <c r="DC570" s="3">
        <v>0</v>
      </c>
      <c r="DD570" s="3">
        <v>0</v>
      </c>
      <c r="DE570" s="3">
        <v>0</v>
      </c>
      <c r="DF570" s="3">
        <v>0</v>
      </c>
      <c r="DG570" s="3">
        <v>0</v>
      </c>
      <c r="DH570" s="3">
        <v>0</v>
      </c>
      <c r="DI570" s="3">
        <v>0</v>
      </c>
      <c r="DJ570" s="3">
        <v>0</v>
      </c>
      <c r="DK570" s="3">
        <v>0</v>
      </c>
      <c r="DL570" s="3">
        <v>0</v>
      </c>
      <c r="DM570" s="3">
        <v>0</v>
      </c>
      <c r="DN570" s="3">
        <v>0</v>
      </c>
      <c r="DO570" s="3">
        <v>0</v>
      </c>
      <c r="DP570" s="3">
        <v>0</v>
      </c>
      <c r="DQ570" s="3">
        <v>0</v>
      </c>
      <c r="DR570" s="3">
        <v>0</v>
      </c>
      <c r="DS570" s="3">
        <v>0</v>
      </c>
      <c r="DT570" s="3">
        <v>0</v>
      </c>
      <c r="DU570" s="3">
        <v>0</v>
      </c>
      <c r="DV570" s="3">
        <v>0</v>
      </c>
      <c r="DW570" s="3">
        <v>0</v>
      </c>
      <c r="DX570" s="3">
        <v>0</v>
      </c>
      <c r="DY570" s="3">
        <v>0</v>
      </c>
      <c r="DZ570" s="3">
        <v>0</v>
      </c>
      <c r="EA570" s="3">
        <v>0</v>
      </c>
      <c r="EB570" s="3">
        <v>0</v>
      </c>
      <c r="EC570" s="3">
        <v>0</v>
      </c>
      <c r="ED570" s="3">
        <v>0</v>
      </c>
      <c r="EE570" s="3">
        <v>0</v>
      </c>
      <c r="EF570" s="3">
        <v>0</v>
      </c>
    </row>
    <row r="571" spans="1:136" ht="12.75" customHeight="1">
      <c r="A571" s="2" t="s">
        <v>1182</v>
      </c>
      <c r="B571" s="2" t="s">
        <v>423</v>
      </c>
      <c r="C571" s="2" t="s">
        <v>137</v>
      </c>
      <c r="D571" s="2" t="s">
        <v>138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 s="3">
        <v>0</v>
      </c>
      <c r="BF571" s="3">
        <v>0</v>
      </c>
      <c r="BG571" s="3">
        <v>0</v>
      </c>
      <c r="BH571" s="3">
        <v>0</v>
      </c>
      <c r="BI571" s="3">
        <v>0</v>
      </c>
      <c r="BJ571" s="3">
        <v>0</v>
      </c>
      <c r="BK571" s="3">
        <v>0</v>
      </c>
      <c r="BL571" s="3">
        <v>0</v>
      </c>
      <c r="BM571" s="3">
        <v>0</v>
      </c>
      <c r="BN571" s="3">
        <v>0</v>
      </c>
      <c r="BO571" s="3">
        <v>0</v>
      </c>
      <c r="BP571" s="3">
        <v>0</v>
      </c>
      <c r="BQ571" s="3">
        <v>0</v>
      </c>
      <c r="BR571" s="3">
        <v>0</v>
      </c>
      <c r="BS571" s="3">
        <v>0</v>
      </c>
      <c r="BT571" s="3">
        <v>0</v>
      </c>
      <c r="BU571" s="3">
        <v>0</v>
      </c>
      <c r="BV571" s="3">
        <v>0</v>
      </c>
      <c r="BW571" s="3">
        <v>0</v>
      </c>
      <c r="BX571" s="3">
        <v>0</v>
      </c>
      <c r="BY571" s="3">
        <v>0</v>
      </c>
      <c r="BZ571" s="3">
        <v>0</v>
      </c>
      <c r="CA571" s="3">
        <v>0</v>
      </c>
      <c r="CB571" s="3">
        <v>0</v>
      </c>
      <c r="CC571" s="3">
        <v>0</v>
      </c>
      <c r="CD571" s="3">
        <v>0</v>
      </c>
      <c r="CE571" s="3">
        <v>0</v>
      </c>
      <c r="CF571" s="3">
        <v>0</v>
      </c>
      <c r="CG571" s="3">
        <v>0</v>
      </c>
      <c r="CH571" s="3">
        <v>0</v>
      </c>
      <c r="CI571" s="3">
        <v>0</v>
      </c>
      <c r="CJ571" s="3">
        <v>0</v>
      </c>
      <c r="CK571" s="3">
        <v>0</v>
      </c>
      <c r="CL571" s="3">
        <v>0</v>
      </c>
      <c r="CM571" s="3">
        <v>0</v>
      </c>
      <c r="CN571" s="3">
        <v>0</v>
      </c>
      <c r="CO571" s="3">
        <v>0</v>
      </c>
      <c r="CP571" s="3">
        <v>0</v>
      </c>
      <c r="CQ571" s="3">
        <v>0</v>
      </c>
      <c r="CR571" s="3">
        <v>0</v>
      </c>
      <c r="CS571" s="3">
        <v>0</v>
      </c>
      <c r="CT571" s="3">
        <v>0</v>
      </c>
      <c r="CU571" s="3">
        <v>0</v>
      </c>
      <c r="CV571" s="3">
        <v>0</v>
      </c>
      <c r="CW571" s="3">
        <v>0</v>
      </c>
      <c r="CX571" s="3">
        <v>0</v>
      </c>
      <c r="CY571" s="3">
        <v>0</v>
      </c>
      <c r="CZ571" s="3">
        <v>0</v>
      </c>
      <c r="DA571" s="3"/>
      <c r="DB571" s="3">
        <v>0</v>
      </c>
      <c r="DC571" s="3">
        <v>0</v>
      </c>
      <c r="DD571" s="3">
        <v>0</v>
      </c>
      <c r="DE571" s="3">
        <v>0</v>
      </c>
      <c r="DF571" s="3">
        <v>0</v>
      </c>
      <c r="DG571" s="3">
        <v>0</v>
      </c>
      <c r="DH571" s="3">
        <v>0</v>
      </c>
      <c r="DI571" s="3">
        <v>0</v>
      </c>
      <c r="DJ571" s="3">
        <v>0</v>
      </c>
      <c r="DK571" s="3">
        <v>0</v>
      </c>
      <c r="DL571" s="3">
        <v>0</v>
      </c>
      <c r="DM571" s="3">
        <v>0</v>
      </c>
      <c r="DN571" s="3">
        <v>0</v>
      </c>
      <c r="DO571" s="3">
        <v>0</v>
      </c>
      <c r="DP571" s="3">
        <v>0</v>
      </c>
      <c r="DQ571" s="3">
        <v>0</v>
      </c>
      <c r="DR571" s="3">
        <v>0</v>
      </c>
      <c r="DS571" s="3">
        <v>0</v>
      </c>
      <c r="DT571" s="3">
        <v>0</v>
      </c>
      <c r="DU571" s="3">
        <v>0</v>
      </c>
      <c r="DV571" s="3">
        <v>0</v>
      </c>
      <c r="DW571" s="3">
        <v>0</v>
      </c>
      <c r="DX571" s="3">
        <v>0</v>
      </c>
      <c r="DY571" s="3">
        <v>0</v>
      </c>
      <c r="DZ571" s="3">
        <v>0</v>
      </c>
      <c r="EA571" s="3">
        <v>0</v>
      </c>
      <c r="EB571" s="3">
        <v>0</v>
      </c>
      <c r="EC571" s="3">
        <v>0</v>
      </c>
      <c r="ED571" s="3">
        <v>0</v>
      </c>
      <c r="EE571" s="3">
        <v>0</v>
      </c>
      <c r="EF571" s="3">
        <v>0</v>
      </c>
    </row>
    <row r="572" spans="1:136" ht="12.75" customHeight="1">
      <c r="A572" s="2" t="s">
        <v>1183</v>
      </c>
      <c r="B572" s="2" t="s">
        <v>949</v>
      </c>
      <c r="C572" s="2" t="s">
        <v>137</v>
      </c>
      <c r="D572" s="2" t="s">
        <v>896</v>
      </c>
      <c r="E572" s="3">
        <v>0</v>
      </c>
      <c r="F572" s="3">
        <v>0</v>
      </c>
      <c r="G572" s="3">
        <v>0</v>
      </c>
      <c r="H572" s="3">
        <v>1260</v>
      </c>
      <c r="I572" s="3">
        <v>0</v>
      </c>
      <c r="J572" s="3">
        <v>1260</v>
      </c>
      <c r="K572" s="3">
        <v>0</v>
      </c>
      <c r="L572" s="3">
        <v>0</v>
      </c>
      <c r="M572" s="3">
        <v>2850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>
        <v>0</v>
      </c>
      <c r="BO572" s="3">
        <v>0</v>
      </c>
      <c r="BP572" s="3">
        <v>0</v>
      </c>
      <c r="BQ572" s="3">
        <v>0</v>
      </c>
      <c r="BR572" s="3">
        <v>0</v>
      </c>
      <c r="BS572" s="3">
        <v>0</v>
      </c>
      <c r="BT572" s="3">
        <v>0</v>
      </c>
      <c r="BU572" s="3">
        <v>0</v>
      </c>
      <c r="BV572" s="3">
        <v>0</v>
      </c>
      <c r="BW572" s="3">
        <v>0</v>
      </c>
      <c r="BX572" s="3">
        <v>0</v>
      </c>
      <c r="BY572" s="3">
        <v>0</v>
      </c>
      <c r="BZ572" s="3">
        <v>0</v>
      </c>
      <c r="CA572" s="3">
        <v>0</v>
      </c>
      <c r="CB572" s="3">
        <v>0</v>
      </c>
      <c r="CC572" s="3">
        <v>0</v>
      </c>
      <c r="CD572" s="3">
        <v>0</v>
      </c>
      <c r="CE572" s="3">
        <v>0</v>
      </c>
      <c r="CF572" s="3">
        <v>0</v>
      </c>
      <c r="CG572" s="3">
        <v>0</v>
      </c>
      <c r="CH572" s="3">
        <v>0</v>
      </c>
      <c r="CI572" s="3">
        <v>0</v>
      </c>
      <c r="CJ572" s="3">
        <v>0</v>
      </c>
      <c r="CK572" s="3">
        <v>0</v>
      </c>
      <c r="CL572" s="3">
        <v>0</v>
      </c>
      <c r="CM572" s="3">
        <v>0</v>
      </c>
      <c r="CN572" s="3">
        <v>0</v>
      </c>
      <c r="CO572" s="3">
        <v>0</v>
      </c>
      <c r="CP572" s="3">
        <v>0</v>
      </c>
      <c r="CQ572" s="3">
        <v>0</v>
      </c>
      <c r="CR572" s="3">
        <v>0</v>
      </c>
      <c r="CS572" s="3">
        <v>0</v>
      </c>
      <c r="CT572" s="3">
        <v>0</v>
      </c>
      <c r="CU572" s="3">
        <v>0</v>
      </c>
      <c r="CV572" s="3">
        <v>0</v>
      </c>
      <c r="CW572" s="3">
        <v>0</v>
      </c>
      <c r="CX572" s="3">
        <v>0</v>
      </c>
      <c r="CY572" s="3">
        <v>0</v>
      </c>
      <c r="CZ572" s="3">
        <v>0</v>
      </c>
      <c r="DA572" s="3"/>
      <c r="DB572" s="3">
        <v>0</v>
      </c>
      <c r="DC572" s="3">
        <v>0</v>
      </c>
      <c r="DD572" s="3">
        <v>0</v>
      </c>
      <c r="DE572" s="3">
        <v>0</v>
      </c>
      <c r="DF572" s="3">
        <v>0</v>
      </c>
      <c r="DG572" s="3">
        <v>0</v>
      </c>
      <c r="DH572" s="3">
        <v>0</v>
      </c>
      <c r="DI572" s="3">
        <v>0</v>
      </c>
      <c r="DJ572" s="3">
        <v>0</v>
      </c>
      <c r="DK572" s="3">
        <v>0</v>
      </c>
      <c r="DL572" s="3">
        <v>0</v>
      </c>
      <c r="DM572" s="3">
        <v>0</v>
      </c>
      <c r="DN572" s="3">
        <v>0</v>
      </c>
      <c r="DO572" s="3">
        <v>0</v>
      </c>
      <c r="DP572" s="3">
        <v>0</v>
      </c>
      <c r="DQ572" s="3">
        <v>0</v>
      </c>
      <c r="DR572" s="3">
        <v>0</v>
      </c>
      <c r="DS572" s="3">
        <v>0</v>
      </c>
      <c r="DT572" s="3">
        <v>0</v>
      </c>
      <c r="DU572" s="3">
        <v>0</v>
      </c>
      <c r="DV572" s="3">
        <v>0</v>
      </c>
      <c r="DW572" s="3">
        <v>0</v>
      </c>
      <c r="DX572" s="3">
        <v>0</v>
      </c>
      <c r="DY572" s="3">
        <v>0</v>
      </c>
      <c r="DZ572" s="3">
        <v>0</v>
      </c>
      <c r="EA572" s="3">
        <v>0</v>
      </c>
      <c r="EB572" s="3">
        <v>0</v>
      </c>
      <c r="EC572" s="3">
        <v>0</v>
      </c>
      <c r="ED572" s="3">
        <v>0</v>
      </c>
      <c r="EE572" s="3">
        <v>0</v>
      </c>
      <c r="EF572" s="3">
        <v>0</v>
      </c>
    </row>
    <row r="573" spans="1:136" ht="12.75" customHeight="1">
      <c r="A573" s="2" t="s">
        <v>1184</v>
      </c>
      <c r="B573" s="2" t="s">
        <v>951</v>
      </c>
      <c r="C573" s="2" t="s">
        <v>137</v>
      </c>
      <c r="D573" s="2" t="s">
        <v>896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360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740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 s="3">
        <v>0</v>
      </c>
      <c r="BF573" s="3">
        <v>0</v>
      </c>
      <c r="BG573" s="3">
        <v>0</v>
      </c>
      <c r="BH573" s="3">
        <v>0</v>
      </c>
      <c r="BI573" s="3">
        <v>0</v>
      </c>
      <c r="BJ573" s="3">
        <v>0</v>
      </c>
      <c r="BK573" s="3">
        <v>0</v>
      </c>
      <c r="BL573" s="3">
        <v>0</v>
      </c>
      <c r="BM573" s="3">
        <v>0</v>
      </c>
      <c r="BN573" s="3">
        <v>0</v>
      </c>
      <c r="BO573" s="3">
        <v>0</v>
      </c>
      <c r="BP573" s="3">
        <v>0</v>
      </c>
      <c r="BQ573" s="3">
        <v>0</v>
      </c>
      <c r="BR573" s="3">
        <v>0</v>
      </c>
      <c r="BS573" s="3">
        <v>0</v>
      </c>
      <c r="BT573" s="3">
        <v>0</v>
      </c>
      <c r="BU573" s="3">
        <v>0</v>
      </c>
      <c r="BV573" s="3">
        <v>0</v>
      </c>
      <c r="BW573" s="3">
        <v>0</v>
      </c>
      <c r="BX573" s="3">
        <v>0</v>
      </c>
      <c r="BY573" s="3">
        <v>0</v>
      </c>
      <c r="BZ573" s="3">
        <v>0</v>
      </c>
      <c r="CA573" s="3">
        <v>0</v>
      </c>
      <c r="CB573" s="3">
        <v>0</v>
      </c>
      <c r="CC573" s="3">
        <v>0</v>
      </c>
      <c r="CD573" s="3">
        <v>0</v>
      </c>
      <c r="CE573" s="3">
        <v>0</v>
      </c>
      <c r="CF573" s="3">
        <v>0</v>
      </c>
      <c r="CG573" s="3">
        <v>0</v>
      </c>
      <c r="CH573" s="3">
        <v>0</v>
      </c>
      <c r="CI573" s="3">
        <v>0</v>
      </c>
      <c r="CJ573" s="3">
        <v>0</v>
      </c>
      <c r="CK573" s="3">
        <v>0</v>
      </c>
      <c r="CL573" s="3">
        <v>0</v>
      </c>
      <c r="CM573" s="3">
        <v>0</v>
      </c>
      <c r="CN573" s="3">
        <v>0</v>
      </c>
      <c r="CO573" s="3">
        <v>0</v>
      </c>
      <c r="CP573" s="3">
        <v>0</v>
      </c>
      <c r="CQ573" s="3">
        <v>0</v>
      </c>
      <c r="CR573" s="3">
        <v>0</v>
      </c>
      <c r="CS573" s="3">
        <v>0</v>
      </c>
      <c r="CT573" s="3">
        <v>0</v>
      </c>
      <c r="CU573" s="3">
        <v>0</v>
      </c>
      <c r="CV573" s="3">
        <v>0</v>
      </c>
      <c r="CW573" s="3">
        <v>0</v>
      </c>
      <c r="CX573" s="3">
        <v>0</v>
      </c>
      <c r="CY573" s="3">
        <v>0</v>
      </c>
      <c r="CZ573" s="3">
        <v>0</v>
      </c>
      <c r="DA573" s="3"/>
      <c r="DB573" s="3">
        <v>0</v>
      </c>
      <c r="DC573" s="3">
        <v>0</v>
      </c>
      <c r="DD573" s="3">
        <v>0</v>
      </c>
      <c r="DE573" s="3">
        <v>0</v>
      </c>
      <c r="DF573" s="3">
        <v>0</v>
      </c>
      <c r="DG573" s="3">
        <v>0</v>
      </c>
      <c r="DH573" s="3">
        <v>0</v>
      </c>
      <c r="DI573" s="3">
        <v>0</v>
      </c>
      <c r="DJ573" s="3">
        <v>0</v>
      </c>
      <c r="DK573" s="3">
        <v>0</v>
      </c>
      <c r="DL573" s="3">
        <v>0</v>
      </c>
      <c r="DM573" s="3">
        <v>0</v>
      </c>
      <c r="DN573" s="3">
        <v>0</v>
      </c>
      <c r="DO573" s="3">
        <v>0</v>
      </c>
      <c r="DP573" s="3">
        <v>0</v>
      </c>
      <c r="DQ573" s="3">
        <v>0</v>
      </c>
      <c r="DR573" s="3">
        <v>0</v>
      </c>
      <c r="DS573" s="3">
        <v>0</v>
      </c>
      <c r="DT573" s="3">
        <v>0</v>
      </c>
      <c r="DU573" s="3">
        <v>0</v>
      </c>
      <c r="DV573" s="3">
        <v>0</v>
      </c>
      <c r="DW573" s="3">
        <v>0</v>
      </c>
      <c r="DX573" s="3">
        <v>0</v>
      </c>
      <c r="DY573" s="3">
        <v>0</v>
      </c>
      <c r="DZ573" s="3">
        <v>0</v>
      </c>
      <c r="EA573" s="3">
        <v>0</v>
      </c>
      <c r="EB573" s="3">
        <v>0</v>
      </c>
      <c r="EC573" s="3">
        <v>0</v>
      </c>
      <c r="ED573" s="3">
        <v>0</v>
      </c>
      <c r="EE573" s="3">
        <v>0</v>
      </c>
      <c r="EF573" s="3">
        <v>0</v>
      </c>
    </row>
    <row r="574" spans="1:136" ht="12.75" customHeight="1">
      <c r="A574" s="2" t="s">
        <v>1185</v>
      </c>
      <c r="B574" s="2" t="s">
        <v>953</v>
      </c>
      <c r="C574" s="2" t="s">
        <v>137</v>
      </c>
      <c r="D574" s="2" t="s">
        <v>896</v>
      </c>
      <c r="E574" s="3">
        <v>0</v>
      </c>
      <c r="F574" s="3">
        <v>0</v>
      </c>
      <c r="G574" s="3">
        <v>0</v>
      </c>
      <c r="H574" s="3">
        <v>780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F574" s="3">
        <v>0</v>
      </c>
      <c r="BG574" s="3">
        <v>0</v>
      </c>
      <c r="BH574" s="3">
        <v>0</v>
      </c>
      <c r="BI574" s="3">
        <v>0</v>
      </c>
      <c r="BJ574" s="3">
        <v>0</v>
      </c>
      <c r="BK574" s="3">
        <v>0</v>
      </c>
      <c r="BL574" s="3">
        <v>0</v>
      </c>
      <c r="BM574" s="3">
        <v>0</v>
      </c>
      <c r="BN574" s="3">
        <v>0</v>
      </c>
      <c r="BO574" s="3">
        <v>0</v>
      </c>
      <c r="BP574" s="3">
        <v>0</v>
      </c>
      <c r="BQ574" s="3">
        <v>0</v>
      </c>
      <c r="BR574" s="3">
        <v>0</v>
      </c>
      <c r="BS574" s="3">
        <v>0</v>
      </c>
      <c r="BT574" s="3">
        <v>0</v>
      </c>
      <c r="BU574" s="3">
        <v>0</v>
      </c>
      <c r="BV574" s="3">
        <v>0</v>
      </c>
      <c r="BW574" s="3">
        <v>0</v>
      </c>
      <c r="BX574" s="3">
        <v>0</v>
      </c>
      <c r="BY574" s="3">
        <v>0</v>
      </c>
      <c r="BZ574" s="3">
        <v>0</v>
      </c>
      <c r="CA574" s="3">
        <v>0</v>
      </c>
      <c r="CB574" s="3">
        <v>0</v>
      </c>
      <c r="CC574" s="3">
        <v>0</v>
      </c>
      <c r="CD574" s="3">
        <v>0</v>
      </c>
      <c r="CE574" s="3">
        <v>0</v>
      </c>
      <c r="CF574" s="3">
        <v>0</v>
      </c>
      <c r="CG574" s="3">
        <v>0</v>
      </c>
      <c r="CH574" s="3">
        <v>0</v>
      </c>
      <c r="CI574" s="3">
        <v>0</v>
      </c>
      <c r="CJ574" s="3">
        <v>0</v>
      </c>
      <c r="CK574" s="3">
        <v>0</v>
      </c>
      <c r="CL574" s="3">
        <v>0</v>
      </c>
      <c r="CM574" s="3">
        <v>0</v>
      </c>
      <c r="CN574" s="3">
        <v>0</v>
      </c>
      <c r="CO574" s="3">
        <v>0</v>
      </c>
      <c r="CP574" s="3">
        <v>0</v>
      </c>
      <c r="CQ574" s="3">
        <v>0</v>
      </c>
      <c r="CR574" s="3">
        <v>0</v>
      </c>
      <c r="CS574" s="3">
        <v>0</v>
      </c>
      <c r="CT574" s="3">
        <v>0</v>
      </c>
      <c r="CU574" s="3">
        <v>0</v>
      </c>
      <c r="CV574" s="3">
        <v>0</v>
      </c>
      <c r="CW574" s="3">
        <v>0</v>
      </c>
      <c r="CX574" s="3">
        <v>0</v>
      </c>
      <c r="CY574" s="3">
        <v>0</v>
      </c>
      <c r="CZ574" s="3">
        <v>0</v>
      </c>
      <c r="DA574" s="3"/>
      <c r="DB574" s="3">
        <v>0</v>
      </c>
      <c r="DC574" s="3">
        <v>0</v>
      </c>
      <c r="DD574" s="3">
        <v>0</v>
      </c>
      <c r="DE574" s="3">
        <v>0</v>
      </c>
      <c r="DF574" s="3">
        <v>0</v>
      </c>
      <c r="DG574" s="3">
        <v>0</v>
      </c>
      <c r="DH574" s="3">
        <v>0</v>
      </c>
      <c r="DI574" s="3">
        <v>0</v>
      </c>
      <c r="DJ574" s="3">
        <v>0</v>
      </c>
      <c r="DK574" s="3">
        <v>0</v>
      </c>
      <c r="DL574" s="3">
        <v>0</v>
      </c>
      <c r="DM574" s="3">
        <v>0</v>
      </c>
      <c r="DN574" s="3">
        <v>0</v>
      </c>
      <c r="DO574" s="3">
        <v>0</v>
      </c>
      <c r="DP574" s="3">
        <v>0</v>
      </c>
      <c r="DQ574" s="3">
        <v>0</v>
      </c>
      <c r="DR574" s="3">
        <v>0</v>
      </c>
      <c r="DS574" s="3">
        <v>0</v>
      </c>
      <c r="DT574" s="3">
        <v>0</v>
      </c>
      <c r="DU574" s="3">
        <v>0</v>
      </c>
      <c r="DV574" s="3">
        <v>0</v>
      </c>
      <c r="DW574" s="3">
        <v>0</v>
      </c>
      <c r="DX574" s="3">
        <v>0</v>
      </c>
      <c r="DY574" s="3">
        <v>0</v>
      </c>
      <c r="DZ574" s="3">
        <v>0</v>
      </c>
      <c r="EA574" s="3">
        <v>0</v>
      </c>
      <c r="EB574" s="3">
        <v>0</v>
      </c>
      <c r="EC574" s="3">
        <v>0</v>
      </c>
      <c r="ED574" s="3">
        <v>0</v>
      </c>
      <c r="EE574" s="3">
        <v>0</v>
      </c>
      <c r="EF574" s="3">
        <v>0</v>
      </c>
    </row>
    <row r="575" spans="1:136" ht="12.75" customHeight="1">
      <c r="A575" s="2" t="s">
        <v>1186</v>
      </c>
      <c r="B575" s="2" t="s">
        <v>955</v>
      </c>
      <c r="C575" s="2" t="s">
        <v>137</v>
      </c>
      <c r="D575" s="2" t="s">
        <v>896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216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199.92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0</v>
      </c>
      <c r="BO575" s="3">
        <v>0</v>
      </c>
      <c r="BP575" s="3">
        <v>0</v>
      </c>
      <c r="BQ575" s="3">
        <v>0</v>
      </c>
      <c r="BR575" s="3">
        <v>0</v>
      </c>
      <c r="BS575" s="3">
        <v>0</v>
      </c>
      <c r="BT575" s="3">
        <v>0</v>
      </c>
      <c r="BU575" s="3">
        <v>0</v>
      </c>
      <c r="BV575" s="3">
        <v>0</v>
      </c>
      <c r="BW575" s="3">
        <v>0</v>
      </c>
      <c r="BX575" s="3">
        <v>0</v>
      </c>
      <c r="BY575" s="3">
        <v>0</v>
      </c>
      <c r="BZ575" s="3">
        <v>0</v>
      </c>
      <c r="CA575" s="3">
        <v>0</v>
      </c>
      <c r="CB575" s="3">
        <v>0</v>
      </c>
      <c r="CC575" s="3">
        <v>0</v>
      </c>
      <c r="CD575" s="3">
        <v>0</v>
      </c>
      <c r="CE575" s="3">
        <v>0</v>
      </c>
      <c r="CF575" s="3">
        <v>0</v>
      </c>
      <c r="CG575" s="3">
        <v>0</v>
      </c>
      <c r="CH575" s="3">
        <v>0</v>
      </c>
      <c r="CI575" s="3">
        <v>0</v>
      </c>
      <c r="CJ575" s="3">
        <v>0</v>
      </c>
      <c r="CK575" s="3">
        <v>0</v>
      </c>
      <c r="CL575" s="3">
        <v>0</v>
      </c>
      <c r="CM575" s="3">
        <v>0</v>
      </c>
      <c r="CN575" s="3">
        <v>0</v>
      </c>
      <c r="CO575" s="3">
        <v>0</v>
      </c>
      <c r="CP575" s="3">
        <v>0</v>
      </c>
      <c r="CQ575" s="3">
        <v>0</v>
      </c>
      <c r="CR575" s="3">
        <v>0</v>
      </c>
      <c r="CS575" s="3">
        <v>0</v>
      </c>
      <c r="CT575" s="3">
        <v>0</v>
      </c>
      <c r="CU575" s="3">
        <v>0</v>
      </c>
      <c r="CV575" s="3">
        <v>0</v>
      </c>
      <c r="CW575" s="3">
        <v>0</v>
      </c>
      <c r="CX575" s="3">
        <v>0</v>
      </c>
      <c r="CY575" s="3">
        <v>0</v>
      </c>
      <c r="CZ575" s="3">
        <v>0</v>
      </c>
      <c r="DA575" s="3"/>
      <c r="DB575" s="3">
        <v>0</v>
      </c>
      <c r="DC575" s="3">
        <v>0</v>
      </c>
      <c r="DD575" s="3">
        <v>0</v>
      </c>
      <c r="DE575" s="3">
        <v>0</v>
      </c>
      <c r="DF575" s="3">
        <v>0</v>
      </c>
      <c r="DG575" s="3">
        <v>0</v>
      </c>
      <c r="DH575" s="3">
        <v>0</v>
      </c>
      <c r="DI575" s="3">
        <v>0</v>
      </c>
      <c r="DJ575" s="3">
        <v>0</v>
      </c>
      <c r="DK575" s="3">
        <v>0</v>
      </c>
      <c r="DL575" s="3">
        <v>0</v>
      </c>
      <c r="DM575" s="3">
        <v>0</v>
      </c>
      <c r="DN575" s="3">
        <v>0</v>
      </c>
      <c r="DO575" s="3">
        <v>0</v>
      </c>
      <c r="DP575" s="3">
        <v>0</v>
      </c>
      <c r="DQ575" s="3">
        <v>0</v>
      </c>
      <c r="DR575" s="3">
        <v>0</v>
      </c>
      <c r="DS575" s="3">
        <v>0</v>
      </c>
      <c r="DT575" s="3">
        <v>0</v>
      </c>
      <c r="DU575" s="3">
        <v>0</v>
      </c>
      <c r="DV575" s="3">
        <v>0</v>
      </c>
      <c r="DW575" s="3">
        <v>0</v>
      </c>
      <c r="DX575" s="3">
        <v>0</v>
      </c>
      <c r="DY575" s="3">
        <v>0</v>
      </c>
      <c r="DZ575" s="3">
        <v>0</v>
      </c>
      <c r="EA575" s="3">
        <v>0</v>
      </c>
      <c r="EB575" s="3">
        <v>0</v>
      </c>
      <c r="EC575" s="3">
        <v>0</v>
      </c>
      <c r="ED575" s="3">
        <v>0</v>
      </c>
      <c r="EE575" s="3">
        <v>0</v>
      </c>
      <c r="EF575" s="3">
        <v>0</v>
      </c>
    </row>
    <row r="576" spans="1:136" ht="12.75" customHeight="1">
      <c r="A576" s="2" t="s">
        <v>1187</v>
      </c>
      <c r="B576" s="2" t="s">
        <v>959</v>
      </c>
      <c r="C576" s="2" t="s">
        <v>137</v>
      </c>
      <c r="D576" s="2" t="s">
        <v>896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0</v>
      </c>
      <c r="BP576" s="3">
        <v>0</v>
      </c>
      <c r="BQ576" s="3">
        <v>0</v>
      </c>
      <c r="BR576" s="3">
        <v>0</v>
      </c>
      <c r="BS576" s="3">
        <v>0</v>
      </c>
      <c r="BT576" s="3">
        <v>0</v>
      </c>
      <c r="BU576" s="3">
        <v>0</v>
      </c>
      <c r="BV576" s="3">
        <v>0</v>
      </c>
      <c r="BW576" s="3">
        <v>0</v>
      </c>
      <c r="BX576" s="3">
        <v>0</v>
      </c>
      <c r="BY576" s="3">
        <v>0</v>
      </c>
      <c r="BZ576" s="3">
        <v>0</v>
      </c>
      <c r="CA576" s="3">
        <v>0</v>
      </c>
      <c r="CB576" s="3">
        <v>0</v>
      </c>
      <c r="CC576" s="3">
        <v>0</v>
      </c>
      <c r="CD576" s="3">
        <v>0</v>
      </c>
      <c r="CE576" s="3">
        <v>0</v>
      </c>
      <c r="CF576" s="3">
        <v>0</v>
      </c>
      <c r="CG576" s="3">
        <v>0</v>
      </c>
      <c r="CH576" s="3">
        <v>0</v>
      </c>
      <c r="CI576" s="3">
        <v>0</v>
      </c>
      <c r="CJ576" s="3">
        <v>0</v>
      </c>
      <c r="CK576" s="3">
        <v>0</v>
      </c>
      <c r="CL576" s="3">
        <v>0</v>
      </c>
      <c r="CM576" s="3">
        <v>0</v>
      </c>
      <c r="CN576" s="3">
        <v>0</v>
      </c>
      <c r="CO576" s="3">
        <v>0</v>
      </c>
      <c r="CP576" s="3">
        <v>0</v>
      </c>
      <c r="CQ576" s="3">
        <v>0</v>
      </c>
      <c r="CR576" s="3">
        <v>0</v>
      </c>
      <c r="CS576" s="3">
        <v>0</v>
      </c>
      <c r="CT576" s="3">
        <v>0</v>
      </c>
      <c r="CU576" s="3">
        <v>0</v>
      </c>
      <c r="CV576" s="3">
        <v>0</v>
      </c>
      <c r="CW576" s="3">
        <v>0</v>
      </c>
      <c r="CX576" s="3">
        <v>0</v>
      </c>
      <c r="CY576" s="3">
        <v>0</v>
      </c>
      <c r="CZ576" s="3">
        <v>0</v>
      </c>
      <c r="DA576" s="3"/>
      <c r="DB576" s="3">
        <v>0</v>
      </c>
      <c r="DC576" s="3">
        <v>0</v>
      </c>
      <c r="DD576" s="3">
        <v>0</v>
      </c>
      <c r="DE576" s="3">
        <v>0</v>
      </c>
      <c r="DF576" s="3">
        <v>0</v>
      </c>
      <c r="DG576" s="3">
        <v>0</v>
      </c>
      <c r="DH576" s="3">
        <v>0</v>
      </c>
      <c r="DI576" s="3">
        <v>0</v>
      </c>
      <c r="DJ576" s="3">
        <v>0</v>
      </c>
      <c r="DK576" s="3">
        <v>0</v>
      </c>
      <c r="DL576" s="3">
        <v>0</v>
      </c>
      <c r="DM576" s="3">
        <v>0</v>
      </c>
      <c r="DN576" s="3">
        <v>0</v>
      </c>
      <c r="DO576" s="3">
        <v>0</v>
      </c>
      <c r="DP576" s="3">
        <v>0</v>
      </c>
      <c r="DQ576" s="3">
        <v>0</v>
      </c>
      <c r="DR576" s="3">
        <v>0</v>
      </c>
      <c r="DS576" s="3">
        <v>0</v>
      </c>
      <c r="DT576" s="3">
        <v>0</v>
      </c>
      <c r="DU576" s="3">
        <v>0</v>
      </c>
      <c r="DV576" s="3">
        <v>0</v>
      </c>
      <c r="DW576" s="3">
        <v>0</v>
      </c>
      <c r="DX576" s="3">
        <v>0</v>
      </c>
      <c r="DY576" s="3">
        <v>0</v>
      </c>
      <c r="DZ576" s="3">
        <v>0</v>
      </c>
      <c r="EA576" s="3">
        <v>0</v>
      </c>
      <c r="EB576" s="3">
        <v>0</v>
      </c>
      <c r="EC576" s="3">
        <v>0</v>
      </c>
      <c r="ED576" s="3">
        <v>0</v>
      </c>
      <c r="EE576" s="3">
        <v>0</v>
      </c>
      <c r="EF576" s="3">
        <v>0</v>
      </c>
    </row>
    <row r="577" spans="1:136" ht="12.75" customHeight="1">
      <c r="A577" s="2" t="s">
        <v>1188</v>
      </c>
      <c r="B577" s="2" t="s">
        <v>961</v>
      </c>
      <c r="C577" s="2" t="s">
        <v>137</v>
      </c>
      <c r="D577" s="2" t="s">
        <v>138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0</v>
      </c>
      <c r="BO577" s="3">
        <v>0</v>
      </c>
      <c r="BP577" s="3">
        <v>0</v>
      </c>
      <c r="BQ577" s="3">
        <v>0</v>
      </c>
      <c r="BR577" s="3">
        <v>0</v>
      </c>
      <c r="BS577" s="3">
        <v>0</v>
      </c>
      <c r="BT577" s="3">
        <v>0</v>
      </c>
      <c r="BU577" s="3">
        <v>0</v>
      </c>
      <c r="BV577" s="3">
        <v>0</v>
      </c>
      <c r="BW577" s="3">
        <v>0</v>
      </c>
      <c r="BX577" s="3">
        <v>0</v>
      </c>
      <c r="BY577" s="3">
        <v>0</v>
      </c>
      <c r="BZ577" s="3">
        <v>0</v>
      </c>
      <c r="CA577" s="3">
        <v>0</v>
      </c>
      <c r="CB577" s="3">
        <v>0</v>
      </c>
      <c r="CC577" s="3">
        <v>0</v>
      </c>
      <c r="CD577" s="3">
        <v>0</v>
      </c>
      <c r="CE577" s="3">
        <v>0</v>
      </c>
      <c r="CF577" s="3">
        <v>0</v>
      </c>
      <c r="CG577" s="3">
        <v>0</v>
      </c>
      <c r="CH577" s="3">
        <v>0</v>
      </c>
      <c r="CI577" s="3">
        <v>0</v>
      </c>
      <c r="CJ577" s="3">
        <v>0</v>
      </c>
      <c r="CK577" s="3">
        <v>0</v>
      </c>
      <c r="CL577" s="3">
        <v>0</v>
      </c>
      <c r="CM577" s="3">
        <v>0</v>
      </c>
      <c r="CN577" s="3">
        <v>0</v>
      </c>
      <c r="CO577" s="3">
        <v>0</v>
      </c>
      <c r="CP577" s="3">
        <v>0</v>
      </c>
      <c r="CQ577" s="3">
        <v>0</v>
      </c>
      <c r="CR577" s="3">
        <v>0</v>
      </c>
      <c r="CS577" s="3">
        <v>0</v>
      </c>
      <c r="CT577" s="3">
        <v>0</v>
      </c>
      <c r="CU577" s="3">
        <v>0</v>
      </c>
      <c r="CV577" s="3">
        <v>0</v>
      </c>
      <c r="CW577" s="3">
        <v>0</v>
      </c>
      <c r="CX577" s="3">
        <v>0</v>
      </c>
      <c r="CY577" s="3">
        <v>0</v>
      </c>
      <c r="CZ577" s="3">
        <v>0</v>
      </c>
      <c r="DA577" s="3"/>
      <c r="DB577" s="3">
        <v>0</v>
      </c>
      <c r="DC577" s="3">
        <v>0</v>
      </c>
      <c r="DD577" s="3">
        <v>0</v>
      </c>
      <c r="DE577" s="3">
        <v>0</v>
      </c>
      <c r="DF577" s="3">
        <v>0</v>
      </c>
      <c r="DG577" s="3">
        <v>0</v>
      </c>
      <c r="DH577" s="3">
        <v>0</v>
      </c>
      <c r="DI577" s="3">
        <v>0</v>
      </c>
      <c r="DJ577" s="3">
        <v>0</v>
      </c>
      <c r="DK577" s="3">
        <v>0</v>
      </c>
      <c r="DL577" s="3">
        <v>0</v>
      </c>
      <c r="DM577" s="3">
        <v>0</v>
      </c>
      <c r="DN577" s="3">
        <v>0</v>
      </c>
      <c r="DO577" s="3">
        <v>0</v>
      </c>
      <c r="DP577" s="3">
        <v>0</v>
      </c>
      <c r="DQ577" s="3">
        <v>0</v>
      </c>
      <c r="DR577" s="3">
        <v>0</v>
      </c>
      <c r="DS577" s="3">
        <v>0</v>
      </c>
      <c r="DT577" s="3">
        <v>0</v>
      </c>
      <c r="DU577" s="3">
        <v>0</v>
      </c>
      <c r="DV577" s="3">
        <v>0</v>
      </c>
      <c r="DW577" s="3">
        <v>0</v>
      </c>
      <c r="DX577" s="3">
        <v>0</v>
      </c>
      <c r="DY577" s="3">
        <v>0</v>
      </c>
      <c r="DZ577" s="3">
        <v>0</v>
      </c>
      <c r="EA577" s="3">
        <v>0</v>
      </c>
      <c r="EB577" s="3">
        <v>0</v>
      </c>
      <c r="EC577" s="3">
        <v>0</v>
      </c>
      <c r="ED577" s="3">
        <v>0</v>
      </c>
      <c r="EE577" s="3">
        <v>0</v>
      </c>
      <c r="EF577" s="3">
        <v>0</v>
      </c>
    </row>
    <row r="578" spans="1:136" ht="12.75" customHeight="1">
      <c r="A578" s="2" t="s">
        <v>1189</v>
      </c>
      <c r="B578" s="2" t="s">
        <v>963</v>
      </c>
      <c r="C578" s="2" t="s">
        <v>137</v>
      </c>
      <c r="D578" s="2" t="s">
        <v>896</v>
      </c>
      <c r="E578" s="3">
        <v>0</v>
      </c>
      <c r="F578" s="3">
        <v>4364.68</v>
      </c>
      <c r="G578" s="3">
        <v>1563.62</v>
      </c>
      <c r="H578" s="3">
        <v>2265.54</v>
      </c>
      <c r="I578" s="3">
        <v>5672.62</v>
      </c>
      <c r="J578" s="3">
        <v>1903.85</v>
      </c>
      <c r="K578" s="3">
        <v>1268.71</v>
      </c>
      <c r="L578" s="3">
        <v>1774.82</v>
      </c>
      <c r="M578" s="3">
        <v>6287.24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1059</v>
      </c>
      <c r="AH578" s="3">
        <v>4651</v>
      </c>
      <c r="AI578" s="3">
        <v>3264.94</v>
      </c>
      <c r="AJ578" s="3">
        <v>4382.29</v>
      </c>
      <c r="AK578" s="3">
        <v>6096.06</v>
      </c>
      <c r="AL578" s="3">
        <v>3718.72</v>
      </c>
      <c r="AM578" s="3">
        <v>1100.99</v>
      </c>
      <c r="AN578" s="3">
        <v>4131.32</v>
      </c>
      <c r="AO578" s="3">
        <v>2440.2399999999998</v>
      </c>
      <c r="AP578" s="3">
        <v>3513.34</v>
      </c>
      <c r="AQ578" s="3">
        <v>3293.21</v>
      </c>
      <c r="AR578" s="3">
        <v>1484.88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0</v>
      </c>
      <c r="BP578" s="3">
        <v>0</v>
      </c>
      <c r="BQ578" s="3">
        <v>0</v>
      </c>
      <c r="BR578" s="3">
        <v>0</v>
      </c>
      <c r="BS578" s="3">
        <v>0</v>
      </c>
      <c r="BT578" s="3">
        <v>0</v>
      </c>
      <c r="BU578" s="3">
        <v>0</v>
      </c>
      <c r="BV578" s="3">
        <v>0</v>
      </c>
      <c r="BW578" s="3">
        <v>0</v>
      </c>
      <c r="BX578" s="3">
        <v>0</v>
      </c>
      <c r="BY578" s="3">
        <v>0</v>
      </c>
      <c r="BZ578" s="3">
        <v>0</v>
      </c>
      <c r="CA578" s="3">
        <v>0</v>
      </c>
      <c r="CB578" s="3">
        <v>0</v>
      </c>
      <c r="CC578" s="3">
        <v>0</v>
      </c>
      <c r="CD578" s="3">
        <v>0</v>
      </c>
      <c r="CE578" s="3">
        <v>0</v>
      </c>
      <c r="CF578" s="3">
        <v>0</v>
      </c>
      <c r="CG578" s="3">
        <v>0</v>
      </c>
      <c r="CH578" s="3">
        <v>0</v>
      </c>
      <c r="CI578" s="3">
        <v>0</v>
      </c>
      <c r="CJ578" s="3">
        <v>0</v>
      </c>
      <c r="CK578" s="3">
        <v>0</v>
      </c>
      <c r="CL578" s="3">
        <v>0</v>
      </c>
      <c r="CM578" s="3">
        <v>0</v>
      </c>
      <c r="CN578" s="3">
        <v>0</v>
      </c>
      <c r="CO578" s="3">
        <v>0</v>
      </c>
      <c r="CP578" s="3">
        <v>0</v>
      </c>
      <c r="CQ578" s="3">
        <v>0</v>
      </c>
      <c r="CR578" s="3">
        <v>0</v>
      </c>
      <c r="CS578" s="3">
        <v>0</v>
      </c>
      <c r="CT578" s="3">
        <v>0</v>
      </c>
      <c r="CU578" s="3">
        <v>0</v>
      </c>
      <c r="CV578" s="3">
        <v>0</v>
      </c>
      <c r="CW578" s="3">
        <v>0</v>
      </c>
      <c r="CX578" s="3">
        <v>0</v>
      </c>
      <c r="CY578" s="3">
        <v>0</v>
      </c>
      <c r="CZ578" s="3">
        <v>0</v>
      </c>
      <c r="DA578" s="3"/>
      <c r="DB578" s="3">
        <v>0</v>
      </c>
      <c r="DC578" s="3">
        <v>0</v>
      </c>
      <c r="DD578" s="3">
        <v>0</v>
      </c>
      <c r="DE578" s="3">
        <v>0</v>
      </c>
      <c r="DF578" s="3">
        <v>0</v>
      </c>
      <c r="DG578" s="3">
        <v>0</v>
      </c>
      <c r="DH578" s="3">
        <v>0</v>
      </c>
      <c r="DI578" s="3">
        <v>0</v>
      </c>
      <c r="DJ578" s="3">
        <v>0</v>
      </c>
      <c r="DK578" s="3">
        <v>0</v>
      </c>
      <c r="DL578" s="3">
        <v>0</v>
      </c>
      <c r="DM578" s="3">
        <v>0</v>
      </c>
      <c r="DN578" s="3">
        <v>0</v>
      </c>
      <c r="DO578" s="3">
        <v>0</v>
      </c>
      <c r="DP578" s="3">
        <v>0</v>
      </c>
      <c r="DQ578" s="3">
        <v>0</v>
      </c>
      <c r="DR578" s="3">
        <v>0</v>
      </c>
      <c r="DS578" s="3">
        <v>0</v>
      </c>
      <c r="DT578" s="3">
        <v>0</v>
      </c>
      <c r="DU578" s="3">
        <v>0</v>
      </c>
      <c r="DV578" s="3">
        <v>0</v>
      </c>
      <c r="DW578" s="3">
        <v>0</v>
      </c>
      <c r="DX578" s="3">
        <v>0</v>
      </c>
      <c r="DY578" s="3">
        <v>0</v>
      </c>
      <c r="DZ578" s="3">
        <v>0</v>
      </c>
      <c r="EA578" s="3">
        <v>0</v>
      </c>
      <c r="EB578" s="3">
        <v>0</v>
      </c>
      <c r="EC578" s="3">
        <v>0</v>
      </c>
      <c r="ED578" s="3">
        <v>0</v>
      </c>
      <c r="EE578" s="3">
        <v>0</v>
      </c>
      <c r="EF578" s="3">
        <v>0</v>
      </c>
    </row>
    <row r="579" spans="1:136" ht="12.75" customHeight="1">
      <c r="A579" s="2" t="s">
        <v>1190</v>
      </c>
      <c r="B579" s="2" t="s">
        <v>965</v>
      </c>
      <c r="C579" s="2" t="s">
        <v>137</v>
      </c>
      <c r="D579" s="2" t="s">
        <v>896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>
        <v>0</v>
      </c>
      <c r="BD579" s="3">
        <v>0</v>
      </c>
      <c r="BE579" s="3">
        <v>0</v>
      </c>
      <c r="BF579" s="3">
        <v>0</v>
      </c>
      <c r="BG579" s="3">
        <v>0</v>
      </c>
      <c r="BH579" s="3">
        <v>0</v>
      </c>
      <c r="BI579" s="3">
        <v>0</v>
      </c>
      <c r="BJ579" s="3">
        <v>0</v>
      </c>
      <c r="BK579" s="3">
        <v>0</v>
      </c>
      <c r="BL579" s="3">
        <v>0</v>
      </c>
      <c r="BM579" s="3">
        <v>0</v>
      </c>
      <c r="BN579" s="3">
        <v>0</v>
      </c>
      <c r="BO579" s="3">
        <v>0</v>
      </c>
      <c r="BP579" s="3">
        <v>0</v>
      </c>
      <c r="BQ579" s="3">
        <v>0</v>
      </c>
      <c r="BR579" s="3">
        <v>0</v>
      </c>
      <c r="BS579" s="3">
        <v>0</v>
      </c>
      <c r="BT579" s="3">
        <v>0</v>
      </c>
      <c r="BU579" s="3">
        <v>0</v>
      </c>
      <c r="BV579" s="3">
        <v>0</v>
      </c>
      <c r="BW579" s="3">
        <v>0</v>
      </c>
      <c r="BX579" s="3">
        <v>0</v>
      </c>
      <c r="BY579" s="3">
        <v>0</v>
      </c>
      <c r="BZ579" s="3">
        <v>0</v>
      </c>
      <c r="CA579" s="3">
        <v>0</v>
      </c>
      <c r="CB579" s="3">
        <v>0</v>
      </c>
      <c r="CC579" s="3">
        <v>0</v>
      </c>
      <c r="CD579" s="3">
        <v>0</v>
      </c>
      <c r="CE579" s="3">
        <v>0</v>
      </c>
      <c r="CF579" s="3">
        <v>0</v>
      </c>
      <c r="CG579" s="3">
        <v>0</v>
      </c>
      <c r="CH579" s="3">
        <v>0</v>
      </c>
      <c r="CI579" s="3">
        <v>0</v>
      </c>
      <c r="CJ579" s="3">
        <v>0</v>
      </c>
      <c r="CK579" s="3">
        <v>0</v>
      </c>
      <c r="CL579" s="3">
        <v>0</v>
      </c>
      <c r="CM579" s="3">
        <v>0</v>
      </c>
      <c r="CN579" s="3">
        <v>0</v>
      </c>
      <c r="CO579" s="3">
        <v>0</v>
      </c>
      <c r="CP579" s="3">
        <v>0</v>
      </c>
      <c r="CQ579" s="3">
        <v>0</v>
      </c>
      <c r="CR579" s="3">
        <v>0</v>
      </c>
      <c r="CS579" s="3">
        <v>0</v>
      </c>
      <c r="CT579" s="3">
        <v>0</v>
      </c>
      <c r="CU579" s="3">
        <v>0</v>
      </c>
      <c r="CV579" s="3">
        <v>0</v>
      </c>
      <c r="CW579" s="3">
        <v>0</v>
      </c>
      <c r="CX579" s="3">
        <v>0</v>
      </c>
      <c r="CY579" s="3">
        <v>0</v>
      </c>
      <c r="CZ579" s="3">
        <v>0</v>
      </c>
      <c r="DA579" s="3"/>
      <c r="DB579" s="3">
        <v>0</v>
      </c>
      <c r="DC579" s="3">
        <v>0</v>
      </c>
      <c r="DD579" s="3">
        <v>0</v>
      </c>
      <c r="DE579" s="3">
        <v>0</v>
      </c>
      <c r="DF579" s="3">
        <v>0</v>
      </c>
      <c r="DG579" s="3">
        <v>0</v>
      </c>
      <c r="DH579" s="3">
        <v>0</v>
      </c>
      <c r="DI579" s="3">
        <v>0</v>
      </c>
      <c r="DJ579" s="3">
        <v>0</v>
      </c>
      <c r="DK579" s="3">
        <v>0</v>
      </c>
      <c r="DL579" s="3">
        <v>0</v>
      </c>
      <c r="DM579" s="3">
        <v>0</v>
      </c>
      <c r="DN579" s="3">
        <v>0</v>
      </c>
      <c r="DO579" s="3">
        <v>0</v>
      </c>
      <c r="DP579" s="3">
        <v>0</v>
      </c>
      <c r="DQ579" s="3">
        <v>0</v>
      </c>
      <c r="DR579" s="3">
        <v>0</v>
      </c>
      <c r="DS579" s="3">
        <v>0</v>
      </c>
      <c r="DT579" s="3">
        <v>0</v>
      </c>
      <c r="DU579" s="3">
        <v>0</v>
      </c>
      <c r="DV579" s="3">
        <v>0</v>
      </c>
      <c r="DW579" s="3">
        <v>0</v>
      </c>
      <c r="DX579" s="3">
        <v>0</v>
      </c>
      <c r="DY579" s="3">
        <v>0</v>
      </c>
      <c r="DZ579" s="3">
        <v>0</v>
      </c>
      <c r="EA579" s="3">
        <v>0</v>
      </c>
      <c r="EB579" s="3">
        <v>0</v>
      </c>
      <c r="EC579" s="3">
        <v>0</v>
      </c>
      <c r="ED579" s="3">
        <v>0</v>
      </c>
      <c r="EE579" s="3">
        <v>0</v>
      </c>
      <c r="EF579" s="3">
        <v>0</v>
      </c>
    </row>
    <row r="580" spans="1:136" ht="12.75" customHeight="1">
      <c r="A580" s="2" t="s">
        <v>1191</v>
      </c>
      <c r="B580" s="2" t="s">
        <v>967</v>
      </c>
      <c r="C580" s="2" t="s">
        <v>137</v>
      </c>
      <c r="D580" s="2" t="s">
        <v>896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358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682.24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3">
        <v>0</v>
      </c>
      <c r="BJ580" s="3">
        <v>0</v>
      </c>
      <c r="BK580" s="3">
        <v>0</v>
      </c>
      <c r="BL580" s="3">
        <v>0</v>
      </c>
      <c r="BM580" s="3">
        <v>0</v>
      </c>
      <c r="BN580" s="3">
        <v>0</v>
      </c>
      <c r="BO580" s="3">
        <v>0</v>
      </c>
      <c r="BP580" s="3">
        <v>0</v>
      </c>
      <c r="BQ580" s="3">
        <v>0</v>
      </c>
      <c r="BR580" s="3">
        <v>0</v>
      </c>
      <c r="BS580" s="3">
        <v>0</v>
      </c>
      <c r="BT580" s="3">
        <v>0</v>
      </c>
      <c r="BU580" s="3">
        <v>0</v>
      </c>
      <c r="BV580" s="3">
        <v>0</v>
      </c>
      <c r="BW580" s="3">
        <v>0</v>
      </c>
      <c r="BX580" s="3">
        <v>0</v>
      </c>
      <c r="BY580" s="3">
        <v>0</v>
      </c>
      <c r="BZ580" s="3">
        <v>0</v>
      </c>
      <c r="CA580" s="3">
        <v>0</v>
      </c>
      <c r="CB580" s="3">
        <v>0</v>
      </c>
      <c r="CC580" s="3">
        <v>0</v>
      </c>
      <c r="CD580" s="3">
        <v>0</v>
      </c>
      <c r="CE580" s="3">
        <v>0</v>
      </c>
      <c r="CF580" s="3">
        <v>0</v>
      </c>
      <c r="CG580" s="3">
        <v>0</v>
      </c>
      <c r="CH580" s="3">
        <v>0</v>
      </c>
      <c r="CI580" s="3">
        <v>0</v>
      </c>
      <c r="CJ580" s="3">
        <v>0</v>
      </c>
      <c r="CK580" s="3">
        <v>0</v>
      </c>
      <c r="CL580" s="3">
        <v>0</v>
      </c>
      <c r="CM580" s="3">
        <v>0</v>
      </c>
      <c r="CN580" s="3">
        <v>0</v>
      </c>
      <c r="CO580" s="3">
        <v>0</v>
      </c>
      <c r="CP580" s="3">
        <v>0</v>
      </c>
      <c r="CQ580" s="3">
        <v>0</v>
      </c>
      <c r="CR580" s="3">
        <v>0</v>
      </c>
      <c r="CS580" s="3">
        <v>0</v>
      </c>
      <c r="CT580" s="3">
        <v>0</v>
      </c>
      <c r="CU580" s="3">
        <v>0</v>
      </c>
      <c r="CV580" s="3">
        <v>0</v>
      </c>
      <c r="CW580" s="3">
        <v>0</v>
      </c>
      <c r="CX580" s="3">
        <v>0</v>
      </c>
      <c r="CY580" s="3">
        <v>0</v>
      </c>
      <c r="CZ580" s="3">
        <v>0</v>
      </c>
      <c r="DA580" s="3"/>
      <c r="DB580" s="3">
        <v>0</v>
      </c>
      <c r="DC580" s="3">
        <v>0</v>
      </c>
      <c r="DD580" s="3">
        <v>0</v>
      </c>
      <c r="DE580" s="3">
        <v>0</v>
      </c>
      <c r="DF580" s="3">
        <v>0</v>
      </c>
      <c r="DG580" s="3">
        <v>0</v>
      </c>
      <c r="DH580" s="3">
        <v>0</v>
      </c>
      <c r="DI580" s="3">
        <v>0</v>
      </c>
      <c r="DJ580" s="3">
        <v>0</v>
      </c>
      <c r="DK580" s="3">
        <v>0</v>
      </c>
      <c r="DL580" s="3">
        <v>0</v>
      </c>
      <c r="DM580" s="3">
        <v>0</v>
      </c>
      <c r="DN580" s="3">
        <v>0</v>
      </c>
      <c r="DO580" s="3">
        <v>0</v>
      </c>
      <c r="DP580" s="3">
        <v>0</v>
      </c>
      <c r="DQ580" s="3">
        <v>0</v>
      </c>
      <c r="DR580" s="3">
        <v>0</v>
      </c>
      <c r="DS580" s="3">
        <v>0</v>
      </c>
      <c r="DT580" s="3">
        <v>0</v>
      </c>
      <c r="DU580" s="3">
        <v>0</v>
      </c>
      <c r="DV580" s="3">
        <v>0</v>
      </c>
      <c r="DW580" s="3">
        <v>0</v>
      </c>
      <c r="DX580" s="3">
        <v>0</v>
      </c>
      <c r="DY580" s="3">
        <v>0</v>
      </c>
      <c r="DZ580" s="3">
        <v>0</v>
      </c>
      <c r="EA580" s="3">
        <v>0</v>
      </c>
      <c r="EB580" s="3">
        <v>0</v>
      </c>
      <c r="EC580" s="3">
        <v>0</v>
      </c>
      <c r="ED580" s="3">
        <v>0</v>
      </c>
      <c r="EE580" s="3">
        <v>0</v>
      </c>
      <c r="EF580" s="3">
        <v>0</v>
      </c>
    </row>
    <row r="581" spans="1:136" ht="12.75" customHeight="1">
      <c r="A581" s="2" t="s">
        <v>1192</v>
      </c>
      <c r="B581" s="2" t="s">
        <v>1140</v>
      </c>
      <c r="C581" s="2" t="s">
        <v>137</v>
      </c>
      <c r="D581" s="2" t="s">
        <v>896</v>
      </c>
      <c r="E581" s="3">
        <v>0</v>
      </c>
      <c r="F581" s="3">
        <v>909</v>
      </c>
      <c r="G581" s="3">
        <v>0</v>
      </c>
      <c r="H581" s="3">
        <v>974.2</v>
      </c>
      <c r="I581" s="3">
        <v>218.13</v>
      </c>
      <c r="J581" s="3">
        <v>430</v>
      </c>
      <c r="K581" s="3">
        <v>0</v>
      </c>
      <c r="L581" s="3">
        <v>0</v>
      </c>
      <c r="M581" s="3">
        <v>1243.27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184.5</v>
      </c>
      <c r="AH581" s="3">
        <v>291.5</v>
      </c>
      <c r="AI581" s="3">
        <v>2923.07</v>
      </c>
      <c r="AJ581" s="3">
        <v>0</v>
      </c>
      <c r="AK581" s="3">
        <v>0</v>
      </c>
      <c r="AL581" s="3">
        <v>1261.82</v>
      </c>
      <c r="AM581" s="3">
        <v>0</v>
      </c>
      <c r="AN581" s="3">
        <v>750.99</v>
      </c>
      <c r="AO581" s="3">
        <v>3238.3</v>
      </c>
      <c r="AP581" s="3">
        <v>430</v>
      </c>
      <c r="AQ581" s="3">
        <v>0</v>
      </c>
      <c r="AR581" s="3">
        <v>156.07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0</v>
      </c>
      <c r="BP581" s="3">
        <v>0</v>
      </c>
      <c r="BQ581" s="3">
        <v>0</v>
      </c>
      <c r="BR581" s="3">
        <v>0</v>
      </c>
      <c r="BS581" s="3">
        <v>0</v>
      </c>
      <c r="BT581" s="3">
        <v>0</v>
      </c>
      <c r="BU581" s="3">
        <v>0</v>
      </c>
      <c r="BV581" s="3">
        <v>0</v>
      </c>
      <c r="BW581" s="3">
        <v>0</v>
      </c>
      <c r="BX581" s="3">
        <v>0</v>
      </c>
      <c r="BY581" s="3">
        <v>0</v>
      </c>
      <c r="BZ581" s="3">
        <v>0</v>
      </c>
      <c r="CA581" s="3">
        <v>0</v>
      </c>
      <c r="CB581" s="3">
        <v>0</v>
      </c>
      <c r="CC581" s="3">
        <v>0</v>
      </c>
      <c r="CD581" s="3">
        <v>0</v>
      </c>
      <c r="CE581" s="3">
        <v>0</v>
      </c>
      <c r="CF581" s="3">
        <v>0</v>
      </c>
      <c r="CG581" s="3">
        <v>0</v>
      </c>
      <c r="CH581" s="3">
        <v>0</v>
      </c>
      <c r="CI581" s="3">
        <v>0</v>
      </c>
      <c r="CJ581" s="3">
        <v>0</v>
      </c>
      <c r="CK581" s="3">
        <v>0</v>
      </c>
      <c r="CL581" s="3">
        <v>0</v>
      </c>
      <c r="CM581" s="3">
        <v>0</v>
      </c>
      <c r="CN581" s="3">
        <v>0</v>
      </c>
      <c r="CO581" s="3">
        <v>0</v>
      </c>
      <c r="CP581" s="3">
        <v>0</v>
      </c>
      <c r="CQ581" s="3">
        <v>0</v>
      </c>
      <c r="CR581" s="3">
        <v>0</v>
      </c>
      <c r="CS581" s="3">
        <v>0</v>
      </c>
      <c r="CT581" s="3">
        <v>0</v>
      </c>
      <c r="CU581" s="3">
        <v>0</v>
      </c>
      <c r="CV581" s="3">
        <v>0</v>
      </c>
      <c r="CW581" s="3">
        <v>0</v>
      </c>
      <c r="CX581" s="3">
        <v>0</v>
      </c>
      <c r="CY581" s="3">
        <v>0</v>
      </c>
      <c r="CZ581" s="3">
        <v>0</v>
      </c>
      <c r="DA581" s="3"/>
      <c r="DB581" s="3">
        <v>0</v>
      </c>
      <c r="DC581" s="3">
        <v>0</v>
      </c>
      <c r="DD581" s="3">
        <v>0</v>
      </c>
      <c r="DE581" s="3">
        <v>0</v>
      </c>
      <c r="DF581" s="3">
        <v>0</v>
      </c>
      <c r="DG581" s="3">
        <v>0</v>
      </c>
      <c r="DH581" s="3">
        <v>0</v>
      </c>
      <c r="DI581" s="3">
        <v>0</v>
      </c>
      <c r="DJ581" s="3">
        <v>0</v>
      </c>
      <c r="DK581" s="3">
        <v>0</v>
      </c>
      <c r="DL581" s="3">
        <v>0</v>
      </c>
      <c r="DM581" s="3">
        <v>0</v>
      </c>
      <c r="DN581" s="3">
        <v>0</v>
      </c>
      <c r="DO581" s="3">
        <v>0</v>
      </c>
      <c r="DP581" s="3">
        <v>0</v>
      </c>
      <c r="DQ581" s="3">
        <v>0</v>
      </c>
      <c r="DR581" s="3">
        <v>0</v>
      </c>
      <c r="DS581" s="3">
        <v>0</v>
      </c>
      <c r="DT581" s="3">
        <v>0</v>
      </c>
      <c r="DU581" s="3">
        <v>0</v>
      </c>
      <c r="DV581" s="3">
        <v>0</v>
      </c>
      <c r="DW581" s="3">
        <v>0</v>
      </c>
      <c r="DX581" s="3">
        <v>0</v>
      </c>
      <c r="DY581" s="3">
        <v>0</v>
      </c>
      <c r="DZ581" s="3">
        <v>0</v>
      </c>
      <c r="EA581" s="3">
        <v>0</v>
      </c>
      <c r="EB581" s="3">
        <v>0</v>
      </c>
      <c r="EC581" s="3">
        <v>0</v>
      </c>
      <c r="ED581" s="3">
        <v>0</v>
      </c>
      <c r="EE581" s="3">
        <v>0</v>
      </c>
      <c r="EF581" s="3">
        <v>0</v>
      </c>
    </row>
    <row r="582" spans="1:136" ht="12.75" customHeight="1">
      <c r="A582" s="2" t="s">
        <v>1193</v>
      </c>
      <c r="B582" s="2" t="s">
        <v>971</v>
      </c>
      <c r="C582" s="2" t="s">
        <v>137</v>
      </c>
      <c r="D582" s="2" t="s">
        <v>896</v>
      </c>
      <c r="E582" s="3">
        <v>0</v>
      </c>
      <c r="F582" s="3">
        <v>154.38999999999999</v>
      </c>
      <c r="G582" s="3">
        <v>843.48</v>
      </c>
      <c r="H582" s="3">
        <v>48.52</v>
      </c>
      <c r="I582" s="3">
        <v>96.55</v>
      </c>
      <c r="J582" s="3">
        <v>758.08</v>
      </c>
      <c r="K582" s="3">
        <v>95.9</v>
      </c>
      <c r="L582" s="3">
        <v>1409.34</v>
      </c>
      <c r="M582" s="3">
        <v>2479.4299999999998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374.86</v>
      </c>
      <c r="AH582" s="3">
        <v>444.44</v>
      </c>
      <c r="AI582" s="3">
        <v>2424.27</v>
      </c>
      <c r="AJ582" s="3">
        <v>138.75</v>
      </c>
      <c r="AK582" s="3">
        <v>656.55</v>
      </c>
      <c r="AL582" s="3">
        <v>1942.06</v>
      </c>
      <c r="AM582" s="3">
        <v>745</v>
      </c>
      <c r="AN582" s="3">
        <v>899.89</v>
      </c>
      <c r="AO582" s="3">
        <v>792</v>
      </c>
      <c r="AP582" s="3">
        <v>787.4</v>
      </c>
      <c r="AQ582" s="3">
        <v>1020.52</v>
      </c>
      <c r="AR582" s="3">
        <v>2403.52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3">
        <v>0</v>
      </c>
      <c r="BJ582" s="3">
        <v>0</v>
      </c>
      <c r="BK582" s="3">
        <v>0</v>
      </c>
      <c r="BL582" s="3">
        <v>0</v>
      </c>
      <c r="BM582" s="3">
        <v>0</v>
      </c>
      <c r="BN582" s="3">
        <v>0</v>
      </c>
      <c r="BO582" s="3">
        <v>0</v>
      </c>
      <c r="BP582" s="3">
        <v>0</v>
      </c>
      <c r="BQ582" s="3">
        <v>0</v>
      </c>
      <c r="BR582" s="3">
        <v>0</v>
      </c>
      <c r="BS582" s="3">
        <v>0</v>
      </c>
      <c r="BT582" s="3">
        <v>0</v>
      </c>
      <c r="BU582" s="3">
        <v>0</v>
      </c>
      <c r="BV582" s="3">
        <v>0</v>
      </c>
      <c r="BW582" s="3">
        <v>0</v>
      </c>
      <c r="BX582" s="3">
        <v>0</v>
      </c>
      <c r="BY582" s="3">
        <v>0</v>
      </c>
      <c r="BZ582" s="3">
        <v>0</v>
      </c>
      <c r="CA582" s="3">
        <v>0</v>
      </c>
      <c r="CB582" s="3">
        <v>0</v>
      </c>
      <c r="CC582" s="3">
        <v>0</v>
      </c>
      <c r="CD582" s="3">
        <v>0</v>
      </c>
      <c r="CE582" s="3">
        <v>0</v>
      </c>
      <c r="CF582" s="3">
        <v>0</v>
      </c>
      <c r="CG582" s="3">
        <v>0</v>
      </c>
      <c r="CH582" s="3">
        <v>0</v>
      </c>
      <c r="CI582" s="3">
        <v>0</v>
      </c>
      <c r="CJ582" s="3">
        <v>0</v>
      </c>
      <c r="CK582" s="3">
        <v>0</v>
      </c>
      <c r="CL582" s="3">
        <v>0</v>
      </c>
      <c r="CM582" s="3">
        <v>0</v>
      </c>
      <c r="CN582" s="3">
        <v>0</v>
      </c>
      <c r="CO582" s="3">
        <v>0</v>
      </c>
      <c r="CP582" s="3">
        <v>0</v>
      </c>
      <c r="CQ582" s="3">
        <v>0</v>
      </c>
      <c r="CR582" s="3">
        <v>0</v>
      </c>
      <c r="CS582" s="3">
        <v>0</v>
      </c>
      <c r="CT582" s="3">
        <v>0</v>
      </c>
      <c r="CU582" s="3">
        <v>0</v>
      </c>
      <c r="CV582" s="3">
        <v>0</v>
      </c>
      <c r="CW582" s="3">
        <v>0</v>
      </c>
      <c r="CX582" s="3">
        <v>0</v>
      </c>
      <c r="CY582" s="3">
        <v>0</v>
      </c>
      <c r="CZ582" s="3">
        <v>0</v>
      </c>
      <c r="DA582" s="3"/>
      <c r="DB582" s="3">
        <v>0</v>
      </c>
      <c r="DC582" s="3">
        <v>0</v>
      </c>
      <c r="DD582" s="3">
        <v>0</v>
      </c>
      <c r="DE582" s="3">
        <v>0</v>
      </c>
      <c r="DF582" s="3">
        <v>0</v>
      </c>
      <c r="DG582" s="3">
        <v>0</v>
      </c>
      <c r="DH582" s="3">
        <v>0</v>
      </c>
      <c r="DI582" s="3">
        <v>0</v>
      </c>
      <c r="DJ582" s="3">
        <v>0</v>
      </c>
      <c r="DK582" s="3">
        <v>0</v>
      </c>
      <c r="DL582" s="3">
        <v>0</v>
      </c>
      <c r="DM582" s="3">
        <v>0</v>
      </c>
      <c r="DN582" s="3">
        <v>0</v>
      </c>
      <c r="DO582" s="3">
        <v>0</v>
      </c>
      <c r="DP582" s="3">
        <v>0</v>
      </c>
      <c r="DQ582" s="3">
        <v>0</v>
      </c>
      <c r="DR582" s="3">
        <v>0</v>
      </c>
      <c r="DS582" s="3">
        <v>0</v>
      </c>
      <c r="DT582" s="3">
        <v>0</v>
      </c>
      <c r="DU582" s="3">
        <v>0</v>
      </c>
      <c r="DV582" s="3">
        <v>0</v>
      </c>
      <c r="DW582" s="3">
        <v>0</v>
      </c>
      <c r="DX582" s="3">
        <v>0</v>
      </c>
      <c r="DY582" s="3">
        <v>0</v>
      </c>
      <c r="DZ582" s="3">
        <v>0</v>
      </c>
      <c r="EA582" s="3">
        <v>0</v>
      </c>
      <c r="EB582" s="3">
        <v>0</v>
      </c>
      <c r="EC582" s="3">
        <v>0</v>
      </c>
      <c r="ED582" s="3">
        <v>0</v>
      </c>
      <c r="EE582" s="3">
        <v>0</v>
      </c>
      <c r="EF582" s="3">
        <v>0</v>
      </c>
    </row>
    <row r="583" spans="1:136" ht="12.75" customHeight="1">
      <c r="A583" s="2" t="s">
        <v>1194</v>
      </c>
      <c r="B583" s="2" t="s">
        <v>1195</v>
      </c>
      <c r="C583" s="2" t="s">
        <v>137</v>
      </c>
      <c r="D583" s="2" t="s">
        <v>896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>
        <v>0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I583" s="3">
        <v>0</v>
      </c>
      <c r="BJ583" s="3">
        <v>0</v>
      </c>
      <c r="BK583" s="3">
        <v>0</v>
      </c>
      <c r="BL583" s="3">
        <v>0</v>
      </c>
      <c r="BM583" s="3">
        <v>0</v>
      </c>
      <c r="BN583" s="3">
        <v>0</v>
      </c>
      <c r="BO583" s="3">
        <v>0</v>
      </c>
      <c r="BP583" s="3">
        <v>0</v>
      </c>
      <c r="BQ583" s="3">
        <v>0</v>
      </c>
      <c r="BR583" s="3">
        <v>0</v>
      </c>
      <c r="BS583" s="3">
        <v>0</v>
      </c>
      <c r="BT583" s="3">
        <v>0</v>
      </c>
      <c r="BU583" s="3">
        <v>0</v>
      </c>
      <c r="BV583" s="3">
        <v>0</v>
      </c>
      <c r="BW583" s="3">
        <v>0</v>
      </c>
      <c r="BX583" s="3">
        <v>0</v>
      </c>
      <c r="BY583" s="3">
        <v>0</v>
      </c>
      <c r="BZ583" s="3">
        <v>0</v>
      </c>
      <c r="CA583" s="3">
        <v>0</v>
      </c>
      <c r="CB583" s="3">
        <v>0</v>
      </c>
      <c r="CC583" s="3">
        <v>0</v>
      </c>
      <c r="CD583" s="3">
        <v>0</v>
      </c>
      <c r="CE583" s="3">
        <v>0</v>
      </c>
      <c r="CF583" s="3">
        <v>0</v>
      </c>
      <c r="CG583" s="3">
        <v>0</v>
      </c>
      <c r="CH583" s="3">
        <v>0</v>
      </c>
      <c r="CI583" s="3">
        <v>0</v>
      </c>
      <c r="CJ583" s="3">
        <v>0</v>
      </c>
      <c r="CK583" s="3">
        <v>0</v>
      </c>
      <c r="CL583" s="3">
        <v>0</v>
      </c>
      <c r="CM583" s="3">
        <v>0</v>
      </c>
      <c r="CN583" s="3">
        <v>0</v>
      </c>
      <c r="CO583" s="3">
        <v>0</v>
      </c>
      <c r="CP583" s="3">
        <v>0</v>
      </c>
      <c r="CQ583" s="3">
        <v>0</v>
      </c>
      <c r="CR583" s="3">
        <v>0</v>
      </c>
      <c r="CS583" s="3">
        <v>0</v>
      </c>
      <c r="CT583" s="3">
        <v>0</v>
      </c>
      <c r="CU583" s="3">
        <v>0</v>
      </c>
      <c r="CV583" s="3">
        <v>0</v>
      </c>
      <c r="CW583" s="3">
        <v>0</v>
      </c>
      <c r="CX583" s="3">
        <v>0</v>
      </c>
      <c r="CY583" s="3">
        <v>0</v>
      </c>
      <c r="CZ583" s="3">
        <v>0</v>
      </c>
      <c r="DA583" s="3"/>
      <c r="DB583" s="3">
        <v>0</v>
      </c>
      <c r="DC583" s="3">
        <v>0</v>
      </c>
      <c r="DD583" s="3">
        <v>0</v>
      </c>
      <c r="DE583" s="3">
        <v>0</v>
      </c>
      <c r="DF583" s="3">
        <v>0</v>
      </c>
      <c r="DG583" s="3">
        <v>0</v>
      </c>
      <c r="DH583" s="3">
        <v>0</v>
      </c>
      <c r="DI583" s="3">
        <v>0</v>
      </c>
      <c r="DJ583" s="3">
        <v>0</v>
      </c>
      <c r="DK583" s="3">
        <v>0</v>
      </c>
      <c r="DL583" s="3">
        <v>0</v>
      </c>
      <c r="DM583" s="3">
        <v>0</v>
      </c>
      <c r="DN583" s="3">
        <v>0</v>
      </c>
      <c r="DO583" s="3">
        <v>0</v>
      </c>
      <c r="DP583" s="3">
        <v>0</v>
      </c>
      <c r="DQ583" s="3">
        <v>0</v>
      </c>
      <c r="DR583" s="3">
        <v>0</v>
      </c>
      <c r="DS583" s="3">
        <v>0</v>
      </c>
      <c r="DT583" s="3">
        <v>0</v>
      </c>
      <c r="DU583" s="3">
        <v>0</v>
      </c>
      <c r="DV583" s="3">
        <v>0</v>
      </c>
      <c r="DW583" s="3">
        <v>0</v>
      </c>
      <c r="DX583" s="3">
        <v>0</v>
      </c>
      <c r="DY583" s="3">
        <v>0</v>
      </c>
      <c r="DZ583" s="3">
        <v>0</v>
      </c>
      <c r="EA583" s="3">
        <v>0</v>
      </c>
      <c r="EB583" s="3">
        <v>0</v>
      </c>
      <c r="EC583" s="3">
        <v>0</v>
      </c>
      <c r="ED583" s="3">
        <v>0</v>
      </c>
      <c r="EE583" s="3">
        <v>0</v>
      </c>
      <c r="EF583" s="3">
        <v>0</v>
      </c>
    </row>
    <row r="584" spans="1:136" ht="12.75" customHeight="1">
      <c r="A584" s="2" t="s">
        <v>1196</v>
      </c>
      <c r="B584" s="2" t="s">
        <v>1197</v>
      </c>
      <c r="C584" s="2" t="s">
        <v>137</v>
      </c>
      <c r="D584" s="2" t="s">
        <v>896</v>
      </c>
      <c r="E584" s="3">
        <v>0</v>
      </c>
      <c r="F584" s="3">
        <v>0</v>
      </c>
      <c r="G584" s="3">
        <v>435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2750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49</v>
      </c>
      <c r="AH584" s="3">
        <v>2783</v>
      </c>
      <c r="AI584" s="3">
        <v>4151.68</v>
      </c>
      <c r="AJ584" s="3">
        <v>0</v>
      </c>
      <c r="AK584" s="3">
        <v>160</v>
      </c>
      <c r="AL584" s="3">
        <v>450</v>
      </c>
      <c r="AM584" s="3">
        <v>0</v>
      </c>
      <c r="AN584" s="3">
        <v>983.93</v>
      </c>
      <c r="AO584" s="3">
        <v>0</v>
      </c>
      <c r="AP584" s="3">
        <v>0</v>
      </c>
      <c r="AQ584" s="3">
        <v>0</v>
      </c>
      <c r="AR584" s="3">
        <v>1440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F584" s="3">
        <v>0</v>
      </c>
      <c r="BG584" s="3">
        <v>0</v>
      </c>
      <c r="BH584" s="3">
        <v>0</v>
      </c>
      <c r="BI584" s="3">
        <v>0</v>
      </c>
      <c r="BJ584" s="3">
        <v>0</v>
      </c>
      <c r="BK584" s="3">
        <v>0</v>
      </c>
      <c r="BL584" s="3">
        <v>0</v>
      </c>
      <c r="BM584" s="3">
        <v>0</v>
      </c>
      <c r="BN584" s="3">
        <v>0</v>
      </c>
      <c r="BO584" s="3">
        <v>0</v>
      </c>
      <c r="BP584" s="3">
        <v>0</v>
      </c>
      <c r="BQ584" s="3">
        <v>0</v>
      </c>
      <c r="BR584" s="3">
        <v>0</v>
      </c>
      <c r="BS584" s="3">
        <v>0</v>
      </c>
      <c r="BT584" s="3">
        <v>0</v>
      </c>
      <c r="BU584" s="3">
        <v>0</v>
      </c>
      <c r="BV584" s="3">
        <v>0</v>
      </c>
      <c r="BW584" s="3">
        <v>0</v>
      </c>
      <c r="BX584" s="3">
        <v>0</v>
      </c>
      <c r="BY584" s="3">
        <v>0</v>
      </c>
      <c r="BZ584" s="3">
        <v>0</v>
      </c>
      <c r="CA584" s="3">
        <v>0</v>
      </c>
      <c r="CB584" s="3">
        <v>0</v>
      </c>
      <c r="CC584" s="3">
        <v>0</v>
      </c>
      <c r="CD584" s="3">
        <v>0</v>
      </c>
      <c r="CE584" s="3">
        <v>0</v>
      </c>
      <c r="CF584" s="3">
        <v>0</v>
      </c>
      <c r="CG584" s="3">
        <v>0</v>
      </c>
      <c r="CH584" s="3">
        <v>0</v>
      </c>
      <c r="CI584" s="3">
        <v>0</v>
      </c>
      <c r="CJ584" s="3">
        <v>0</v>
      </c>
      <c r="CK584" s="3">
        <v>0</v>
      </c>
      <c r="CL584" s="3">
        <v>0</v>
      </c>
      <c r="CM584" s="3">
        <v>0</v>
      </c>
      <c r="CN584" s="3">
        <v>0</v>
      </c>
      <c r="CO584" s="3">
        <v>0</v>
      </c>
      <c r="CP584" s="3">
        <v>0</v>
      </c>
      <c r="CQ584" s="3">
        <v>0</v>
      </c>
      <c r="CR584" s="3">
        <v>0</v>
      </c>
      <c r="CS584" s="3">
        <v>0</v>
      </c>
      <c r="CT584" s="3">
        <v>0</v>
      </c>
      <c r="CU584" s="3">
        <v>0</v>
      </c>
      <c r="CV584" s="3">
        <v>0</v>
      </c>
      <c r="CW584" s="3">
        <v>0</v>
      </c>
      <c r="CX584" s="3">
        <v>0</v>
      </c>
      <c r="CY584" s="3">
        <v>0</v>
      </c>
      <c r="CZ584" s="3">
        <v>0</v>
      </c>
      <c r="DA584" s="3"/>
      <c r="DB584" s="3">
        <v>0</v>
      </c>
      <c r="DC584" s="3">
        <v>0</v>
      </c>
      <c r="DD584" s="3">
        <v>0</v>
      </c>
      <c r="DE584" s="3">
        <v>0</v>
      </c>
      <c r="DF584" s="3">
        <v>0</v>
      </c>
      <c r="DG584" s="3">
        <v>0</v>
      </c>
      <c r="DH584" s="3">
        <v>0</v>
      </c>
      <c r="DI584" s="3">
        <v>0</v>
      </c>
      <c r="DJ584" s="3">
        <v>0</v>
      </c>
      <c r="DK584" s="3">
        <v>0</v>
      </c>
      <c r="DL584" s="3">
        <v>0</v>
      </c>
      <c r="DM584" s="3">
        <v>0</v>
      </c>
      <c r="DN584" s="3">
        <v>0</v>
      </c>
      <c r="DO584" s="3">
        <v>0</v>
      </c>
      <c r="DP584" s="3">
        <v>0</v>
      </c>
      <c r="DQ584" s="3">
        <v>0</v>
      </c>
      <c r="DR584" s="3">
        <v>0</v>
      </c>
      <c r="DS584" s="3">
        <v>0</v>
      </c>
      <c r="DT584" s="3">
        <v>0</v>
      </c>
      <c r="DU584" s="3">
        <v>0</v>
      </c>
      <c r="DV584" s="3">
        <v>0</v>
      </c>
      <c r="DW584" s="3">
        <v>0</v>
      </c>
      <c r="DX584" s="3">
        <v>0</v>
      </c>
      <c r="DY584" s="3">
        <v>0</v>
      </c>
      <c r="DZ584" s="3">
        <v>0</v>
      </c>
      <c r="EA584" s="3">
        <v>0</v>
      </c>
      <c r="EB584" s="3">
        <v>0</v>
      </c>
      <c r="EC584" s="3">
        <v>0</v>
      </c>
      <c r="ED584" s="3">
        <v>0</v>
      </c>
      <c r="EE584" s="3">
        <v>0</v>
      </c>
      <c r="EF584" s="3">
        <v>0</v>
      </c>
    </row>
    <row r="585" spans="1:136" ht="12.75" customHeight="1">
      <c r="A585" s="2" t="s">
        <v>1198</v>
      </c>
      <c r="B585" s="2" t="s">
        <v>1199</v>
      </c>
      <c r="C585" s="2" t="s">
        <v>137</v>
      </c>
      <c r="D585" s="2" t="s">
        <v>896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 s="3">
        <v>0</v>
      </c>
      <c r="BF585" s="3">
        <v>0</v>
      </c>
      <c r="BG585" s="3">
        <v>0</v>
      </c>
      <c r="BH585" s="3">
        <v>0</v>
      </c>
      <c r="BI585" s="3">
        <v>0</v>
      </c>
      <c r="BJ585" s="3">
        <v>0</v>
      </c>
      <c r="BK585" s="3">
        <v>0</v>
      </c>
      <c r="BL585" s="3">
        <v>0</v>
      </c>
      <c r="BM585" s="3">
        <v>0</v>
      </c>
      <c r="BN585" s="3">
        <v>0</v>
      </c>
      <c r="BO585" s="3">
        <v>0</v>
      </c>
      <c r="BP585" s="3">
        <v>0</v>
      </c>
      <c r="BQ585" s="3">
        <v>0</v>
      </c>
      <c r="BR585" s="3">
        <v>0</v>
      </c>
      <c r="BS585" s="3">
        <v>0</v>
      </c>
      <c r="BT585" s="3">
        <v>0</v>
      </c>
      <c r="BU585" s="3">
        <v>0</v>
      </c>
      <c r="BV585" s="3">
        <v>0</v>
      </c>
      <c r="BW585" s="3">
        <v>0</v>
      </c>
      <c r="BX585" s="3">
        <v>0</v>
      </c>
      <c r="BY585" s="3">
        <v>0</v>
      </c>
      <c r="BZ585" s="3">
        <v>0</v>
      </c>
      <c r="CA585" s="3">
        <v>0</v>
      </c>
      <c r="CB585" s="3">
        <v>0</v>
      </c>
      <c r="CC585" s="3">
        <v>0</v>
      </c>
      <c r="CD585" s="3">
        <v>0</v>
      </c>
      <c r="CE585" s="3">
        <v>0</v>
      </c>
      <c r="CF585" s="3">
        <v>0</v>
      </c>
      <c r="CG585" s="3">
        <v>0</v>
      </c>
      <c r="CH585" s="3">
        <v>0</v>
      </c>
      <c r="CI585" s="3">
        <v>0</v>
      </c>
      <c r="CJ585" s="3">
        <v>0</v>
      </c>
      <c r="CK585" s="3">
        <v>0</v>
      </c>
      <c r="CL585" s="3">
        <v>0</v>
      </c>
      <c r="CM585" s="3">
        <v>0</v>
      </c>
      <c r="CN585" s="3">
        <v>0</v>
      </c>
      <c r="CO585" s="3">
        <v>0</v>
      </c>
      <c r="CP585" s="3">
        <v>0</v>
      </c>
      <c r="CQ585" s="3">
        <v>0</v>
      </c>
      <c r="CR585" s="3">
        <v>0</v>
      </c>
      <c r="CS585" s="3">
        <v>0</v>
      </c>
      <c r="CT585" s="3">
        <v>0</v>
      </c>
      <c r="CU585" s="3">
        <v>0</v>
      </c>
      <c r="CV585" s="3">
        <v>0</v>
      </c>
      <c r="CW585" s="3">
        <v>0</v>
      </c>
      <c r="CX585" s="3">
        <v>0</v>
      </c>
      <c r="CY585" s="3">
        <v>0</v>
      </c>
      <c r="CZ585" s="3">
        <v>0</v>
      </c>
      <c r="DA585" s="3"/>
      <c r="DB585" s="3">
        <v>0</v>
      </c>
      <c r="DC585" s="3">
        <v>0</v>
      </c>
      <c r="DD585" s="3">
        <v>0</v>
      </c>
      <c r="DE585" s="3">
        <v>0</v>
      </c>
      <c r="DF585" s="3">
        <v>0</v>
      </c>
      <c r="DG585" s="3">
        <v>0</v>
      </c>
      <c r="DH585" s="3">
        <v>0</v>
      </c>
      <c r="DI585" s="3">
        <v>0</v>
      </c>
      <c r="DJ585" s="3">
        <v>0</v>
      </c>
      <c r="DK585" s="3">
        <v>0</v>
      </c>
      <c r="DL585" s="3">
        <v>0</v>
      </c>
      <c r="DM585" s="3">
        <v>0</v>
      </c>
      <c r="DN585" s="3">
        <v>0</v>
      </c>
      <c r="DO585" s="3">
        <v>0</v>
      </c>
      <c r="DP585" s="3">
        <v>0</v>
      </c>
      <c r="DQ585" s="3">
        <v>0</v>
      </c>
      <c r="DR585" s="3">
        <v>0</v>
      </c>
      <c r="DS585" s="3">
        <v>0</v>
      </c>
      <c r="DT585" s="3">
        <v>0</v>
      </c>
      <c r="DU585" s="3">
        <v>0</v>
      </c>
      <c r="DV585" s="3">
        <v>0</v>
      </c>
      <c r="DW585" s="3">
        <v>0</v>
      </c>
      <c r="DX585" s="3">
        <v>0</v>
      </c>
      <c r="DY585" s="3">
        <v>0</v>
      </c>
      <c r="DZ585" s="3">
        <v>0</v>
      </c>
      <c r="EA585" s="3">
        <v>0</v>
      </c>
      <c r="EB585" s="3">
        <v>0</v>
      </c>
      <c r="EC585" s="3">
        <v>0</v>
      </c>
      <c r="ED585" s="3">
        <v>0</v>
      </c>
      <c r="EE585" s="3">
        <v>0</v>
      </c>
      <c r="EF585" s="3">
        <v>0</v>
      </c>
    </row>
    <row r="586" spans="1:136" ht="12.75" customHeight="1">
      <c r="A586" s="2" t="s">
        <v>1200</v>
      </c>
      <c r="B586" s="2" t="s">
        <v>973</v>
      </c>
      <c r="C586" s="2" t="s">
        <v>137</v>
      </c>
      <c r="D586" s="2" t="s">
        <v>896</v>
      </c>
      <c r="E586" s="3">
        <v>0</v>
      </c>
      <c r="F586" s="3">
        <v>112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176.4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196.26</v>
      </c>
      <c r="AH586" s="3">
        <v>98.13</v>
      </c>
      <c r="AI586" s="3">
        <v>168</v>
      </c>
      <c r="AJ586" s="3">
        <v>330.2</v>
      </c>
      <c r="AK586" s="3">
        <v>46.73</v>
      </c>
      <c r="AL586" s="3">
        <v>0</v>
      </c>
      <c r="AM586" s="3">
        <v>0</v>
      </c>
      <c r="AN586" s="3">
        <v>0</v>
      </c>
      <c r="AO586" s="3">
        <v>1065.4100000000001</v>
      </c>
      <c r="AP586" s="3">
        <v>0</v>
      </c>
      <c r="AQ586" s="3">
        <v>4000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 s="3">
        <v>0</v>
      </c>
      <c r="BF586" s="3">
        <v>0</v>
      </c>
      <c r="BG586" s="3">
        <v>0</v>
      </c>
      <c r="BH586" s="3">
        <v>0</v>
      </c>
      <c r="BI586" s="3">
        <v>0</v>
      </c>
      <c r="BJ586" s="3">
        <v>0</v>
      </c>
      <c r="BK586" s="3">
        <v>0</v>
      </c>
      <c r="BL586" s="3">
        <v>0</v>
      </c>
      <c r="BM586" s="3">
        <v>0</v>
      </c>
      <c r="BN586" s="3">
        <v>0</v>
      </c>
      <c r="BO586" s="3">
        <v>0</v>
      </c>
      <c r="BP586" s="3">
        <v>0</v>
      </c>
      <c r="BQ586" s="3">
        <v>0</v>
      </c>
      <c r="BR586" s="3">
        <v>0</v>
      </c>
      <c r="BS586" s="3">
        <v>0</v>
      </c>
      <c r="BT586" s="3">
        <v>0</v>
      </c>
      <c r="BU586" s="3">
        <v>0</v>
      </c>
      <c r="BV586" s="3">
        <v>0</v>
      </c>
      <c r="BW586" s="3">
        <v>0</v>
      </c>
      <c r="BX586" s="3">
        <v>0</v>
      </c>
      <c r="BY586" s="3">
        <v>0</v>
      </c>
      <c r="BZ586" s="3">
        <v>0</v>
      </c>
      <c r="CA586" s="3">
        <v>0</v>
      </c>
      <c r="CB586" s="3">
        <v>0</v>
      </c>
      <c r="CC586" s="3">
        <v>0</v>
      </c>
      <c r="CD586" s="3">
        <v>0</v>
      </c>
      <c r="CE586" s="3">
        <v>0</v>
      </c>
      <c r="CF586" s="3">
        <v>0</v>
      </c>
      <c r="CG586" s="3">
        <v>0</v>
      </c>
      <c r="CH586" s="3">
        <v>0</v>
      </c>
      <c r="CI586" s="3">
        <v>0</v>
      </c>
      <c r="CJ586" s="3">
        <v>0</v>
      </c>
      <c r="CK586" s="3">
        <v>0</v>
      </c>
      <c r="CL586" s="3">
        <v>0</v>
      </c>
      <c r="CM586" s="3">
        <v>0</v>
      </c>
      <c r="CN586" s="3">
        <v>0</v>
      </c>
      <c r="CO586" s="3">
        <v>0</v>
      </c>
      <c r="CP586" s="3">
        <v>0</v>
      </c>
      <c r="CQ586" s="3">
        <v>0</v>
      </c>
      <c r="CR586" s="3">
        <v>0</v>
      </c>
      <c r="CS586" s="3">
        <v>0</v>
      </c>
      <c r="CT586" s="3">
        <v>0</v>
      </c>
      <c r="CU586" s="3">
        <v>0</v>
      </c>
      <c r="CV586" s="3">
        <v>0</v>
      </c>
      <c r="CW586" s="3">
        <v>0</v>
      </c>
      <c r="CX586" s="3">
        <v>0</v>
      </c>
      <c r="CY586" s="3">
        <v>0</v>
      </c>
      <c r="CZ586" s="3">
        <v>0</v>
      </c>
      <c r="DA586" s="3"/>
      <c r="DB586" s="3">
        <v>0</v>
      </c>
      <c r="DC586" s="3">
        <v>0</v>
      </c>
      <c r="DD586" s="3">
        <v>0</v>
      </c>
      <c r="DE586" s="3">
        <v>0</v>
      </c>
      <c r="DF586" s="3">
        <v>0</v>
      </c>
      <c r="DG586" s="3">
        <v>0</v>
      </c>
      <c r="DH586" s="3">
        <v>0</v>
      </c>
      <c r="DI586" s="3">
        <v>0</v>
      </c>
      <c r="DJ586" s="3">
        <v>0</v>
      </c>
      <c r="DK586" s="3">
        <v>0</v>
      </c>
      <c r="DL586" s="3">
        <v>0</v>
      </c>
      <c r="DM586" s="3">
        <v>0</v>
      </c>
      <c r="DN586" s="3">
        <v>0</v>
      </c>
      <c r="DO586" s="3">
        <v>0</v>
      </c>
      <c r="DP586" s="3">
        <v>0</v>
      </c>
      <c r="DQ586" s="3">
        <v>0</v>
      </c>
      <c r="DR586" s="3">
        <v>0</v>
      </c>
      <c r="DS586" s="3">
        <v>0</v>
      </c>
      <c r="DT586" s="3">
        <v>0</v>
      </c>
      <c r="DU586" s="3">
        <v>0</v>
      </c>
      <c r="DV586" s="3">
        <v>0</v>
      </c>
      <c r="DW586" s="3">
        <v>0</v>
      </c>
      <c r="DX586" s="3">
        <v>0</v>
      </c>
      <c r="DY586" s="3">
        <v>0</v>
      </c>
      <c r="DZ586" s="3">
        <v>0</v>
      </c>
      <c r="EA586" s="3">
        <v>0</v>
      </c>
      <c r="EB586" s="3">
        <v>0</v>
      </c>
      <c r="EC586" s="3">
        <v>0</v>
      </c>
      <c r="ED586" s="3">
        <v>0</v>
      </c>
      <c r="EE586" s="3">
        <v>0</v>
      </c>
      <c r="EF586" s="3">
        <v>0</v>
      </c>
    </row>
    <row r="587" spans="1:136" ht="12.75" customHeight="1">
      <c r="A587" s="2" t="s">
        <v>1201</v>
      </c>
      <c r="B587" s="2" t="s">
        <v>975</v>
      </c>
      <c r="C587" s="2" t="s">
        <v>137</v>
      </c>
      <c r="D587" s="2" t="s">
        <v>896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917.66</v>
      </c>
      <c r="AH587" s="3">
        <v>969.68</v>
      </c>
      <c r="AI587" s="3">
        <v>838.18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12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I587" s="3">
        <v>0</v>
      </c>
      <c r="BJ587" s="3">
        <v>0</v>
      </c>
      <c r="BK587" s="3">
        <v>0</v>
      </c>
      <c r="BL587" s="3">
        <v>0</v>
      </c>
      <c r="BM587" s="3">
        <v>0</v>
      </c>
      <c r="BN587" s="3">
        <v>0</v>
      </c>
      <c r="BO587" s="3">
        <v>0</v>
      </c>
      <c r="BP587" s="3">
        <v>0</v>
      </c>
      <c r="BQ587" s="3">
        <v>0</v>
      </c>
      <c r="BR587" s="3">
        <v>0</v>
      </c>
      <c r="BS587" s="3">
        <v>0</v>
      </c>
      <c r="BT587" s="3">
        <v>0</v>
      </c>
      <c r="BU587" s="3">
        <v>0</v>
      </c>
      <c r="BV587" s="3">
        <v>0</v>
      </c>
      <c r="BW587" s="3">
        <v>0</v>
      </c>
      <c r="BX587" s="3">
        <v>0</v>
      </c>
      <c r="BY587" s="3">
        <v>0</v>
      </c>
      <c r="BZ587" s="3">
        <v>0</v>
      </c>
      <c r="CA587" s="3">
        <v>0</v>
      </c>
      <c r="CB587" s="3">
        <v>0</v>
      </c>
      <c r="CC587" s="3">
        <v>0</v>
      </c>
      <c r="CD587" s="3">
        <v>0</v>
      </c>
      <c r="CE587" s="3">
        <v>0</v>
      </c>
      <c r="CF587" s="3">
        <v>0</v>
      </c>
      <c r="CG587" s="3">
        <v>0</v>
      </c>
      <c r="CH587" s="3">
        <v>0</v>
      </c>
      <c r="CI587" s="3">
        <v>0</v>
      </c>
      <c r="CJ587" s="3">
        <v>0</v>
      </c>
      <c r="CK587" s="3">
        <v>0</v>
      </c>
      <c r="CL587" s="3">
        <v>0</v>
      </c>
      <c r="CM587" s="3">
        <v>0</v>
      </c>
      <c r="CN587" s="3">
        <v>0</v>
      </c>
      <c r="CO587" s="3">
        <v>0</v>
      </c>
      <c r="CP587" s="3">
        <v>0</v>
      </c>
      <c r="CQ587" s="3">
        <v>0</v>
      </c>
      <c r="CR587" s="3">
        <v>0</v>
      </c>
      <c r="CS587" s="3">
        <v>0</v>
      </c>
      <c r="CT587" s="3">
        <v>0</v>
      </c>
      <c r="CU587" s="3">
        <v>0</v>
      </c>
      <c r="CV587" s="3">
        <v>0</v>
      </c>
      <c r="CW587" s="3">
        <v>0</v>
      </c>
      <c r="CX587" s="3">
        <v>0</v>
      </c>
      <c r="CY587" s="3">
        <v>0</v>
      </c>
      <c r="CZ587" s="3">
        <v>0</v>
      </c>
      <c r="DA587" s="3"/>
      <c r="DB587" s="3">
        <v>0</v>
      </c>
      <c r="DC587" s="3">
        <v>0</v>
      </c>
      <c r="DD587" s="3">
        <v>0</v>
      </c>
      <c r="DE587" s="3">
        <v>0</v>
      </c>
      <c r="DF587" s="3">
        <v>0</v>
      </c>
      <c r="DG587" s="3">
        <v>0</v>
      </c>
      <c r="DH587" s="3">
        <v>0</v>
      </c>
      <c r="DI587" s="3">
        <v>0</v>
      </c>
      <c r="DJ587" s="3">
        <v>0</v>
      </c>
      <c r="DK587" s="3">
        <v>0</v>
      </c>
      <c r="DL587" s="3">
        <v>0</v>
      </c>
      <c r="DM587" s="3">
        <v>0</v>
      </c>
      <c r="DN587" s="3">
        <v>0</v>
      </c>
      <c r="DO587" s="3">
        <v>0</v>
      </c>
      <c r="DP587" s="3">
        <v>0</v>
      </c>
      <c r="DQ587" s="3">
        <v>0</v>
      </c>
      <c r="DR587" s="3">
        <v>0</v>
      </c>
      <c r="DS587" s="3">
        <v>0</v>
      </c>
      <c r="DT587" s="3">
        <v>0</v>
      </c>
      <c r="DU587" s="3">
        <v>0</v>
      </c>
      <c r="DV587" s="3">
        <v>0</v>
      </c>
      <c r="DW587" s="3">
        <v>0</v>
      </c>
      <c r="DX587" s="3">
        <v>0</v>
      </c>
      <c r="DY587" s="3">
        <v>0</v>
      </c>
      <c r="DZ587" s="3">
        <v>0</v>
      </c>
      <c r="EA587" s="3">
        <v>0</v>
      </c>
      <c r="EB587" s="3">
        <v>0</v>
      </c>
      <c r="EC587" s="3">
        <v>0</v>
      </c>
      <c r="ED587" s="3">
        <v>0</v>
      </c>
      <c r="EE587" s="3">
        <v>0</v>
      </c>
      <c r="EF587" s="3">
        <v>0</v>
      </c>
    </row>
    <row r="588" spans="1:136" ht="12.75" customHeight="1">
      <c r="A588" s="2" t="s">
        <v>1202</v>
      </c>
      <c r="B588" s="2" t="s">
        <v>977</v>
      </c>
      <c r="C588" s="2" t="s">
        <v>137</v>
      </c>
      <c r="D588" s="2" t="s">
        <v>896</v>
      </c>
      <c r="E588" s="3">
        <v>0</v>
      </c>
      <c r="F588" s="3">
        <v>400</v>
      </c>
      <c r="G588" s="3">
        <v>0</v>
      </c>
      <c r="H588" s="3">
        <v>2192.52</v>
      </c>
      <c r="I588" s="3">
        <v>400</v>
      </c>
      <c r="J588" s="3">
        <v>996</v>
      </c>
      <c r="K588" s="3">
        <v>0</v>
      </c>
      <c r="L588" s="3">
        <v>0</v>
      </c>
      <c r="M588" s="3">
        <v>500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3200</v>
      </c>
      <c r="AH588" s="3">
        <v>0</v>
      </c>
      <c r="AI588" s="3">
        <v>3070</v>
      </c>
      <c r="AJ588" s="3">
        <v>320</v>
      </c>
      <c r="AK588" s="3">
        <v>390</v>
      </c>
      <c r="AL588" s="3">
        <v>2995</v>
      </c>
      <c r="AM588" s="3">
        <v>0</v>
      </c>
      <c r="AN588" s="3">
        <v>1790</v>
      </c>
      <c r="AO588" s="3">
        <v>415</v>
      </c>
      <c r="AP588" s="3">
        <v>1600</v>
      </c>
      <c r="AQ588" s="3">
        <v>0</v>
      </c>
      <c r="AR588" s="3">
        <v>1800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  <c r="BD588" s="3">
        <v>0</v>
      </c>
      <c r="BE588" s="3">
        <v>0</v>
      </c>
      <c r="BF588" s="3">
        <v>0</v>
      </c>
      <c r="BG588" s="3">
        <v>0</v>
      </c>
      <c r="BH588" s="3">
        <v>0</v>
      </c>
      <c r="BI588" s="3">
        <v>0</v>
      </c>
      <c r="BJ588" s="3">
        <v>0</v>
      </c>
      <c r="BK588" s="3">
        <v>0</v>
      </c>
      <c r="BL588" s="3">
        <v>0</v>
      </c>
      <c r="BM588" s="3">
        <v>0</v>
      </c>
      <c r="BN588" s="3">
        <v>0</v>
      </c>
      <c r="BO588" s="3">
        <v>0</v>
      </c>
      <c r="BP588" s="3">
        <v>0</v>
      </c>
      <c r="BQ588" s="3">
        <v>0</v>
      </c>
      <c r="BR588" s="3">
        <v>0</v>
      </c>
      <c r="BS588" s="3">
        <v>0</v>
      </c>
      <c r="BT588" s="3">
        <v>0</v>
      </c>
      <c r="BU588" s="3">
        <v>0</v>
      </c>
      <c r="BV588" s="3">
        <v>0</v>
      </c>
      <c r="BW588" s="3">
        <v>0</v>
      </c>
      <c r="BX588" s="3">
        <v>0</v>
      </c>
      <c r="BY588" s="3">
        <v>0</v>
      </c>
      <c r="BZ588" s="3">
        <v>0</v>
      </c>
      <c r="CA588" s="3">
        <v>0</v>
      </c>
      <c r="CB588" s="3">
        <v>0</v>
      </c>
      <c r="CC588" s="3">
        <v>0</v>
      </c>
      <c r="CD588" s="3">
        <v>0</v>
      </c>
      <c r="CE588" s="3">
        <v>0</v>
      </c>
      <c r="CF588" s="3">
        <v>0</v>
      </c>
      <c r="CG588" s="3">
        <v>0</v>
      </c>
      <c r="CH588" s="3">
        <v>0</v>
      </c>
      <c r="CI588" s="3">
        <v>0</v>
      </c>
      <c r="CJ588" s="3">
        <v>0</v>
      </c>
      <c r="CK588" s="3">
        <v>0</v>
      </c>
      <c r="CL588" s="3">
        <v>0</v>
      </c>
      <c r="CM588" s="3">
        <v>0</v>
      </c>
      <c r="CN588" s="3">
        <v>0</v>
      </c>
      <c r="CO588" s="3">
        <v>0</v>
      </c>
      <c r="CP588" s="3">
        <v>0</v>
      </c>
      <c r="CQ588" s="3">
        <v>0</v>
      </c>
      <c r="CR588" s="3">
        <v>0</v>
      </c>
      <c r="CS588" s="3">
        <v>0</v>
      </c>
      <c r="CT588" s="3">
        <v>0</v>
      </c>
      <c r="CU588" s="3">
        <v>0</v>
      </c>
      <c r="CV588" s="3">
        <v>0</v>
      </c>
      <c r="CW588" s="3">
        <v>0</v>
      </c>
      <c r="CX588" s="3">
        <v>0</v>
      </c>
      <c r="CY588" s="3">
        <v>0</v>
      </c>
      <c r="CZ588" s="3">
        <v>0</v>
      </c>
      <c r="DA588" s="3"/>
      <c r="DB588" s="3">
        <v>0</v>
      </c>
      <c r="DC588" s="3">
        <v>0</v>
      </c>
      <c r="DD588" s="3">
        <v>0</v>
      </c>
      <c r="DE588" s="3">
        <v>0</v>
      </c>
      <c r="DF588" s="3">
        <v>0</v>
      </c>
      <c r="DG588" s="3">
        <v>0</v>
      </c>
      <c r="DH588" s="3">
        <v>0</v>
      </c>
      <c r="DI588" s="3">
        <v>0</v>
      </c>
      <c r="DJ588" s="3">
        <v>0</v>
      </c>
      <c r="DK588" s="3">
        <v>0</v>
      </c>
      <c r="DL588" s="3">
        <v>0</v>
      </c>
      <c r="DM588" s="3">
        <v>0</v>
      </c>
      <c r="DN588" s="3">
        <v>0</v>
      </c>
      <c r="DO588" s="3">
        <v>0</v>
      </c>
      <c r="DP588" s="3">
        <v>0</v>
      </c>
      <c r="DQ588" s="3">
        <v>0</v>
      </c>
      <c r="DR588" s="3">
        <v>0</v>
      </c>
      <c r="DS588" s="3">
        <v>0</v>
      </c>
      <c r="DT588" s="3">
        <v>0</v>
      </c>
      <c r="DU588" s="3">
        <v>0</v>
      </c>
      <c r="DV588" s="3">
        <v>0</v>
      </c>
      <c r="DW588" s="3">
        <v>0</v>
      </c>
      <c r="DX588" s="3">
        <v>0</v>
      </c>
      <c r="DY588" s="3">
        <v>0</v>
      </c>
      <c r="DZ588" s="3">
        <v>0</v>
      </c>
      <c r="EA588" s="3">
        <v>0</v>
      </c>
      <c r="EB588" s="3">
        <v>0</v>
      </c>
      <c r="EC588" s="3">
        <v>0</v>
      </c>
      <c r="ED588" s="3">
        <v>0</v>
      </c>
      <c r="EE588" s="3">
        <v>0</v>
      </c>
      <c r="EF588" s="3">
        <v>0</v>
      </c>
    </row>
    <row r="589" spans="1:136" ht="12.75" customHeight="1">
      <c r="A589" s="2" t="s">
        <v>1203</v>
      </c>
      <c r="B589" s="2" t="s">
        <v>1077</v>
      </c>
      <c r="C589" s="2" t="s">
        <v>137</v>
      </c>
      <c r="D589" s="2" t="s">
        <v>896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 s="3">
        <v>0</v>
      </c>
      <c r="BF589" s="3">
        <v>0</v>
      </c>
      <c r="BG589" s="3">
        <v>0</v>
      </c>
      <c r="BH589" s="3">
        <v>0</v>
      </c>
      <c r="BI589" s="3">
        <v>0</v>
      </c>
      <c r="BJ589" s="3">
        <v>0</v>
      </c>
      <c r="BK589" s="3">
        <v>0</v>
      </c>
      <c r="BL589" s="3">
        <v>0</v>
      </c>
      <c r="BM589" s="3">
        <v>0</v>
      </c>
      <c r="BN589" s="3">
        <v>0</v>
      </c>
      <c r="BO589" s="3">
        <v>0</v>
      </c>
      <c r="BP589" s="3">
        <v>0</v>
      </c>
      <c r="BQ589" s="3">
        <v>0</v>
      </c>
      <c r="BR589" s="3">
        <v>0</v>
      </c>
      <c r="BS589" s="3">
        <v>0</v>
      </c>
      <c r="BT589" s="3">
        <v>0</v>
      </c>
      <c r="BU589" s="3">
        <v>0</v>
      </c>
      <c r="BV589" s="3">
        <v>0</v>
      </c>
      <c r="BW589" s="3">
        <v>0</v>
      </c>
      <c r="BX589" s="3">
        <v>0</v>
      </c>
      <c r="BY589" s="3">
        <v>0</v>
      </c>
      <c r="BZ589" s="3">
        <v>0</v>
      </c>
      <c r="CA589" s="3">
        <v>0</v>
      </c>
      <c r="CB589" s="3">
        <v>0</v>
      </c>
      <c r="CC589" s="3">
        <v>0</v>
      </c>
      <c r="CD589" s="3">
        <v>0</v>
      </c>
      <c r="CE589" s="3">
        <v>0</v>
      </c>
      <c r="CF589" s="3">
        <v>0</v>
      </c>
      <c r="CG589" s="3">
        <v>0</v>
      </c>
      <c r="CH589" s="3">
        <v>0</v>
      </c>
      <c r="CI589" s="3">
        <v>0</v>
      </c>
      <c r="CJ589" s="3">
        <v>0</v>
      </c>
      <c r="CK589" s="3">
        <v>0</v>
      </c>
      <c r="CL589" s="3">
        <v>0</v>
      </c>
      <c r="CM589" s="3">
        <v>0</v>
      </c>
      <c r="CN589" s="3">
        <v>0</v>
      </c>
      <c r="CO589" s="3">
        <v>0</v>
      </c>
      <c r="CP589" s="3">
        <v>0</v>
      </c>
      <c r="CQ589" s="3">
        <v>0</v>
      </c>
      <c r="CR589" s="3">
        <v>0</v>
      </c>
      <c r="CS589" s="3">
        <v>0</v>
      </c>
      <c r="CT589" s="3">
        <v>0</v>
      </c>
      <c r="CU589" s="3">
        <v>0</v>
      </c>
      <c r="CV589" s="3">
        <v>0</v>
      </c>
      <c r="CW589" s="3">
        <v>0</v>
      </c>
      <c r="CX589" s="3">
        <v>0</v>
      </c>
      <c r="CY589" s="3">
        <v>0</v>
      </c>
      <c r="CZ589" s="3">
        <v>0</v>
      </c>
      <c r="DA589" s="3"/>
      <c r="DB589" s="3">
        <v>0</v>
      </c>
      <c r="DC589" s="3">
        <v>0</v>
      </c>
      <c r="DD589" s="3">
        <v>0</v>
      </c>
      <c r="DE589" s="3">
        <v>0</v>
      </c>
      <c r="DF589" s="3">
        <v>0</v>
      </c>
      <c r="DG589" s="3">
        <v>0</v>
      </c>
      <c r="DH589" s="3">
        <v>0</v>
      </c>
      <c r="DI589" s="3">
        <v>0</v>
      </c>
      <c r="DJ589" s="3">
        <v>0</v>
      </c>
      <c r="DK589" s="3">
        <v>0</v>
      </c>
      <c r="DL589" s="3">
        <v>0</v>
      </c>
      <c r="DM589" s="3">
        <v>0</v>
      </c>
      <c r="DN589" s="3">
        <v>0</v>
      </c>
      <c r="DO589" s="3">
        <v>0</v>
      </c>
      <c r="DP589" s="3">
        <v>0</v>
      </c>
      <c r="DQ589" s="3">
        <v>0</v>
      </c>
      <c r="DR589" s="3">
        <v>0</v>
      </c>
      <c r="DS589" s="3">
        <v>0</v>
      </c>
      <c r="DT589" s="3">
        <v>0</v>
      </c>
      <c r="DU589" s="3">
        <v>0</v>
      </c>
      <c r="DV589" s="3">
        <v>0</v>
      </c>
      <c r="DW589" s="3">
        <v>0</v>
      </c>
      <c r="DX589" s="3">
        <v>0</v>
      </c>
      <c r="DY589" s="3">
        <v>0</v>
      </c>
      <c r="DZ589" s="3">
        <v>0</v>
      </c>
      <c r="EA589" s="3">
        <v>0</v>
      </c>
      <c r="EB589" s="3">
        <v>0</v>
      </c>
      <c r="EC589" s="3">
        <v>0</v>
      </c>
      <c r="ED589" s="3">
        <v>0</v>
      </c>
      <c r="EE589" s="3">
        <v>0</v>
      </c>
      <c r="EF589" s="3">
        <v>0</v>
      </c>
    </row>
    <row r="590" spans="1:136" ht="12.75" customHeight="1">
      <c r="A590" s="2" t="s">
        <v>1204</v>
      </c>
      <c r="B590" s="2" t="s">
        <v>981</v>
      </c>
      <c r="C590" s="2" t="s">
        <v>137</v>
      </c>
      <c r="D590" s="2" t="s">
        <v>896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I590" s="3">
        <v>0</v>
      </c>
      <c r="BJ590" s="3">
        <v>0</v>
      </c>
      <c r="BK590" s="3">
        <v>0</v>
      </c>
      <c r="BL590" s="3">
        <v>0</v>
      </c>
      <c r="BM590" s="3">
        <v>0</v>
      </c>
      <c r="BN590" s="3">
        <v>0</v>
      </c>
      <c r="BO590" s="3">
        <v>0</v>
      </c>
      <c r="BP590" s="3">
        <v>0</v>
      </c>
      <c r="BQ590" s="3">
        <v>0</v>
      </c>
      <c r="BR590" s="3">
        <v>0</v>
      </c>
      <c r="BS590" s="3">
        <v>0</v>
      </c>
      <c r="BT590" s="3">
        <v>0</v>
      </c>
      <c r="BU590" s="3">
        <v>0</v>
      </c>
      <c r="BV590" s="3">
        <v>0</v>
      </c>
      <c r="BW590" s="3">
        <v>0</v>
      </c>
      <c r="BX590" s="3">
        <v>0</v>
      </c>
      <c r="BY590" s="3">
        <v>0</v>
      </c>
      <c r="BZ590" s="3">
        <v>0</v>
      </c>
      <c r="CA590" s="3">
        <v>0</v>
      </c>
      <c r="CB590" s="3">
        <v>0</v>
      </c>
      <c r="CC590" s="3">
        <v>0</v>
      </c>
      <c r="CD590" s="3">
        <v>0</v>
      </c>
      <c r="CE590" s="3">
        <v>0</v>
      </c>
      <c r="CF590" s="3">
        <v>0</v>
      </c>
      <c r="CG590" s="3">
        <v>0</v>
      </c>
      <c r="CH590" s="3">
        <v>0</v>
      </c>
      <c r="CI590" s="3">
        <v>0</v>
      </c>
      <c r="CJ590" s="3">
        <v>0</v>
      </c>
      <c r="CK590" s="3">
        <v>0</v>
      </c>
      <c r="CL590" s="3">
        <v>0</v>
      </c>
      <c r="CM590" s="3">
        <v>0</v>
      </c>
      <c r="CN590" s="3">
        <v>0</v>
      </c>
      <c r="CO590" s="3">
        <v>0</v>
      </c>
      <c r="CP590" s="3">
        <v>0</v>
      </c>
      <c r="CQ590" s="3">
        <v>0</v>
      </c>
      <c r="CR590" s="3">
        <v>0</v>
      </c>
      <c r="CS590" s="3">
        <v>0</v>
      </c>
      <c r="CT590" s="3">
        <v>0</v>
      </c>
      <c r="CU590" s="3">
        <v>0</v>
      </c>
      <c r="CV590" s="3">
        <v>0</v>
      </c>
      <c r="CW590" s="3">
        <v>0</v>
      </c>
      <c r="CX590" s="3">
        <v>0</v>
      </c>
      <c r="CY590" s="3">
        <v>0</v>
      </c>
      <c r="CZ590" s="3">
        <v>0</v>
      </c>
      <c r="DA590" s="3"/>
      <c r="DB590" s="3">
        <v>0</v>
      </c>
      <c r="DC590" s="3">
        <v>0</v>
      </c>
      <c r="DD590" s="3">
        <v>0</v>
      </c>
      <c r="DE590" s="3">
        <v>0</v>
      </c>
      <c r="DF590" s="3">
        <v>0</v>
      </c>
      <c r="DG590" s="3">
        <v>0</v>
      </c>
      <c r="DH590" s="3">
        <v>0</v>
      </c>
      <c r="DI590" s="3">
        <v>0</v>
      </c>
      <c r="DJ590" s="3">
        <v>0</v>
      </c>
      <c r="DK590" s="3">
        <v>0</v>
      </c>
      <c r="DL590" s="3">
        <v>0</v>
      </c>
      <c r="DM590" s="3">
        <v>0</v>
      </c>
      <c r="DN590" s="3">
        <v>0</v>
      </c>
      <c r="DO590" s="3">
        <v>0</v>
      </c>
      <c r="DP590" s="3">
        <v>0</v>
      </c>
      <c r="DQ590" s="3">
        <v>0</v>
      </c>
      <c r="DR590" s="3">
        <v>0</v>
      </c>
      <c r="DS590" s="3">
        <v>0</v>
      </c>
      <c r="DT590" s="3">
        <v>0</v>
      </c>
      <c r="DU590" s="3">
        <v>0</v>
      </c>
      <c r="DV590" s="3">
        <v>0</v>
      </c>
      <c r="DW590" s="3">
        <v>0</v>
      </c>
      <c r="DX590" s="3">
        <v>0</v>
      </c>
      <c r="DY590" s="3">
        <v>0</v>
      </c>
      <c r="DZ590" s="3">
        <v>0</v>
      </c>
      <c r="EA590" s="3">
        <v>0</v>
      </c>
      <c r="EB590" s="3">
        <v>0</v>
      </c>
      <c r="EC590" s="3">
        <v>0</v>
      </c>
      <c r="ED590" s="3">
        <v>0</v>
      </c>
      <c r="EE590" s="3">
        <v>0</v>
      </c>
      <c r="EF590" s="3">
        <v>0</v>
      </c>
    </row>
    <row r="591" spans="1:136" ht="12.75" customHeight="1">
      <c r="A591" s="2" t="s">
        <v>1205</v>
      </c>
      <c r="B591" s="2" t="s">
        <v>983</v>
      </c>
      <c r="C591" s="2" t="s">
        <v>137</v>
      </c>
      <c r="D591" s="2" t="s">
        <v>896</v>
      </c>
      <c r="E591" s="3">
        <v>0</v>
      </c>
      <c r="F591" s="3">
        <v>5676</v>
      </c>
      <c r="G591" s="3">
        <v>4087</v>
      </c>
      <c r="H591" s="3">
        <v>4405</v>
      </c>
      <c r="I591" s="3">
        <v>3932</v>
      </c>
      <c r="J591" s="3">
        <v>4197</v>
      </c>
      <c r="K591" s="3">
        <v>2765</v>
      </c>
      <c r="L591" s="3">
        <v>9845</v>
      </c>
      <c r="M591" s="3">
        <v>7346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1987.72</v>
      </c>
      <c r="AH591" s="3">
        <v>1339</v>
      </c>
      <c r="AI591" s="3">
        <v>911</v>
      </c>
      <c r="AJ591" s="3">
        <v>1322</v>
      </c>
      <c r="AK591" s="3">
        <v>1256</v>
      </c>
      <c r="AL591" s="3">
        <v>694</v>
      </c>
      <c r="AM591" s="3">
        <v>620</v>
      </c>
      <c r="AN591" s="3">
        <v>593</v>
      </c>
      <c r="AO591" s="3">
        <v>845</v>
      </c>
      <c r="AP591" s="3">
        <v>929</v>
      </c>
      <c r="AQ591" s="3">
        <v>831</v>
      </c>
      <c r="AR591" s="3">
        <v>2388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F591" s="3">
        <v>0</v>
      </c>
      <c r="BG591" s="3">
        <v>0</v>
      </c>
      <c r="BH591" s="3">
        <v>0</v>
      </c>
      <c r="BI591" s="3">
        <v>0</v>
      </c>
      <c r="BJ591" s="3">
        <v>0</v>
      </c>
      <c r="BK591" s="3">
        <v>0</v>
      </c>
      <c r="BL591" s="3">
        <v>0</v>
      </c>
      <c r="BM591" s="3">
        <v>0</v>
      </c>
      <c r="BN591" s="3">
        <v>0</v>
      </c>
      <c r="BO591" s="3">
        <v>0</v>
      </c>
      <c r="BP591" s="3">
        <v>0</v>
      </c>
      <c r="BQ591" s="3">
        <v>0</v>
      </c>
      <c r="BR591" s="3">
        <v>0</v>
      </c>
      <c r="BS591" s="3">
        <v>0</v>
      </c>
      <c r="BT591" s="3">
        <v>0</v>
      </c>
      <c r="BU591" s="3">
        <v>0</v>
      </c>
      <c r="BV591" s="3">
        <v>0</v>
      </c>
      <c r="BW591" s="3">
        <v>0</v>
      </c>
      <c r="BX591" s="3">
        <v>0</v>
      </c>
      <c r="BY591" s="3">
        <v>0</v>
      </c>
      <c r="BZ591" s="3">
        <v>0</v>
      </c>
      <c r="CA591" s="3">
        <v>0</v>
      </c>
      <c r="CB591" s="3">
        <v>0</v>
      </c>
      <c r="CC591" s="3">
        <v>0</v>
      </c>
      <c r="CD591" s="3">
        <v>0</v>
      </c>
      <c r="CE591" s="3">
        <v>0</v>
      </c>
      <c r="CF591" s="3">
        <v>0</v>
      </c>
      <c r="CG591" s="3">
        <v>0</v>
      </c>
      <c r="CH591" s="3">
        <v>0</v>
      </c>
      <c r="CI591" s="3">
        <v>0</v>
      </c>
      <c r="CJ591" s="3">
        <v>0</v>
      </c>
      <c r="CK591" s="3">
        <v>0</v>
      </c>
      <c r="CL591" s="3">
        <v>0</v>
      </c>
      <c r="CM591" s="3">
        <v>0</v>
      </c>
      <c r="CN591" s="3">
        <v>0</v>
      </c>
      <c r="CO591" s="3">
        <v>0</v>
      </c>
      <c r="CP591" s="3">
        <v>0</v>
      </c>
      <c r="CQ591" s="3">
        <v>0</v>
      </c>
      <c r="CR591" s="3">
        <v>0</v>
      </c>
      <c r="CS591" s="3">
        <v>0</v>
      </c>
      <c r="CT591" s="3">
        <v>0</v>
      </c>
      <c r="CU591" s="3">
        <v>0</v>
      </c>
      <c r="CV591" s="3">
        <v>0</v>
      </c>
      <c r="CW591" s="3">
        <v>0</v>
      </c>
      <c r="CX591" s="3">
        <v>0</v>
      </c>
      <c r="CY591" s="3">
        <v>0</v>
      </c>
      <c r="CZ591" s="3">
        <v>0</v>
      </c>
      <c r="DA591" s="3"/>
      <c r="DB591" s="3">
        <v>0</v>
      </c>
      <c r="DC591" s="3">
        <v>0</v>
      </c>
      <c r="DD591" s="3">
        <v>0</v>
      </c>
      <c r="DE591" s="3">
        <v>0</v>
      </c>
      <c r="DF591" s="3">
        <v>0</v>
      </c>
      <c r="DG591" s="3">
        <v>0</v>
      </c>
      <c r="DH591" s="3">
        <v>0</v>
      </c>
      <c r="DI591" s="3">
        <v>0</v>
      </c>
      <c r="DJ591" s="3">
        <v>0</v>
      </c>
      <c r="DK591" s="3">
        <v>0</v>
      </c>
      <c r="DL591" s="3">
        <v>0</v>
      </c>
      <c r="DM591" s="3">
        <v>0</v>
      </c>
      <c r="DN591" s="3">
        <v>0</v>
      </c>
      <c r="DO591" s="3">
        <v>0</v>
      </c>
      <c r="DP591" s="3">
        <v>0</v>
      </c>
      <c r="DQ591" s="3">
        <v>0</v>
      </c>
      <c r="DR591" s="3">
        <v>0</v>
      </c>
      <c r="DS591" s="3">
        <v>0</v>
      </c>
      <c r="DT591" s="3">
        <v>0</v>
      </c>
      <c r="DU591" s="3">
        <v>0</v>
      </c>
      <c r="DV591" s="3">
        <v>0</v>
      </c>
      <c r="DW591" s="3">
        <v>0</v>
      </c>
      <c r="DX591" s="3">
        <v>0</v>
      </c>
      <c r="DY591" s="3">
        <v>0</v>
      </c>
      <c r="DZ591" s="3">
        <v>0</v>
      </c>
      <c r="EA591" s="3">
        <v>0</v>
      </c>
      <c r="EB591" s="3">
        <v>0</v>
      </c>
      <c r="EC591" s="3">
        <v>0</v>
      </c>
      <c r="ED591" s="3">
        <v>0</v>
      </c>
      <c r="EE591" s="3">
        <v>0</v>
      </c>
      <c r="EF591" s="3">
        <v>0</v>
      </c>
    </row>
    <row r="592" spans="1:136" ht="12.75" customHeight="1">
      <c r="A592" s="2" t="s">
        <v>1206</v>
      </c>
      <c r="B592" s="2" t="s">
        <v>1207</v>
      </c>
      <c r="C592" s="2" t="s">
        <v>137</v>
      </c>
      <c r="D592" s="2" t="s">
        <v>896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3">
        <v>0</v>
      </c>
      <c r="BJ592" s="3">
        <v>0</v>
      </c>
      <c r="BK592" s="3">
        <v>0</v>
      </c>
      <c r="BL592" s="3">
        <v>0</v>
      </c>
      <c r="BM592" s="3">
        <v>0</v>
      </c>
      <c r="BN592" s="3">
        <v>0</v>
      </c>
      <c r="BO592" s="3">
        <v>0</v>
      </c>
      <c r="BP592" s="3">
        <v>0</v>
      </c>
      <c r="BQ592" s="3">
        <v>0</v>
      </c>
      <c r="BR592" s="3">
        <v>0</v>
      </c>
      <c r="BS592" s="3">
        <v>0</v>
      </c>
      <c r="BT592" s="3">
        <v>0</v>
      </c>
      <c r="BU592" s="3">
        <v>0</v>
      </c>
      <c r="BV592" s="3">
        <v>0</v>
      </c>
      <c r="BW592" s="3">
        <v>0</v>
      </c>
      <c r="BX592" s="3">
        <v>0</v>
      </c>
      <c r="BY592" s="3">
        <v>0</v>
      </c>
      <c r="BZ592" s="3">
        <v>0</v>
      </c>
      <c r="CA592" s="3">
        <v>0</v>
      </c>
      <c r="CB592" s="3">
        <v>0</v>
      </c>
      <c r="CC592" s="3">
        <v>0</v>
      </c>
      <c r="CD592" s="3">
        <v>0</v>
      </c>
      <c r="CE592" s="3">
        <v>0</v>
      </c>
      <c r="CF592" s="3">
        <v>0</v>
      </c>
      <c r="CG592" s="3">
        <v>0</v>
      </c>
      <c r="CH592" s="3">
        <v>0</v>
      </c>
      <c r="CI592" s="3">
        <v>0</v>
      </c>
      <c r="CJ592" s="3">
        <v>0</v>
      </c>
      <c r="CK592" s="3">
        <v>0</v>
      </c>
      <c r="CL592" s="3">
        <v>0</v>
      </c>
      <c r="CM592" s="3">
        <v>0</v>
      </c>
      <c r="CN592" s="3">
        <v>0</v>
      </c>
      <c r="CO592" s="3">
        <v>0</v>
      </c>
      <c r="CP592" s="3">
        <v>0</v>
      </c>
      <c r="CQ592" s="3">
        <v>0</v>
      </c>
      <c r="CR592" s="3">
        <v>0</v>
      </c>
      <c r="CS592" s="3">
        <v>0</v>
      </c>
      <c r="CT592" s="3">
        <v>0</v>
      </c>
      <c r="CU592" s="3">
        <v>0</v>
      </c>
      <c r="CV592" s="3">
        <v>0</v>
      </c>
      <c r="CW592" s="3">
        <v>0</v>
      </c>
      <c r="CX592" s="3">
        <v>0</v>
      </c>
      <c r="CY592" s="3">
        <v>0</v>
      </c>
      <c r="CZ592" s="3">
        <v>0</v>
      </c>
      <c r="DA592" s="3"/>
      <c r="DB592" s="3">
        <v>0</v>
      </c>
      <c r="DC592" s="3">
        <v>0</v>
      </c>
      <c r="DD592" s="3">
        <v>0</v>
      </c>
      <c r="DE592" s="3">
        <v>0</v>
      </c>
      <c r="DF592" s="3">
        <v>0</v>
      </c>
      <c r="DG592" s="3">
        <v>0</v>
      </c>
      <c r="DH592" s="3">
        <v>0</v>
      </c>
      <c r="DI592" s="3">
        <v>0</v>
      </c>
      <c r="DJ592" s="3">
        <v>0</v>
      </c>
      <c r="DK592" s="3">
        <v>0</v>
      </c>
      <c r="DL592" s="3">
        <v>0</v>
      </c>
      <c r="DM592" s="3">
        <v>0</v>
      </c>
      <c r="DN592" s="3">
        <v>0</v>
      </c>
      <c r="DO592" s="3">
        <v>0</v>
      </c>
      <c r="DP592" s="3">
        <v>0</v>
      </c>
      <c r="DQ592" s="3">
        <v>0</v>
      </c>
      <c r="DR592" s="3">
        <v>0</v>
      </c>
      <c r="DS592" s="3">
        <v>0</v>
      </c>
      <c r="DT592" s="3">
        <v>0</v>
      </c>
      <c r="DU592" s="3">
        <v>0</v>
      </c>
      <c r="DV592" s="3">
        <v>0</v>
      </c>
      <c r="DW592" s="3">
        <v>0</v>
      </c>
      <c r="DX592" s="3">
        <v>0</v>
      </c>
      <c r="DY592" s="3">
        <v>0</v>
      </c>
      <c r="DZ592" s="3">
        <v>0</v>
      </c>
      <c r="EA592" s="3">
        <v>0</v>
      </c>
      <c r="EB592" s="3">
        <v>0</v>
      </c>
      <c r="EC592" s="3">
        <v>0</v>
      </c>
      <c r="ED592" s="3">
        <v>0</v>
      </c>
      <c r="EE592" s="3">
        <v>0</v>
      </c>
      <c r="EF592" s="3">
        <v>0</v>
      </c>
    </row>
    <row r="593" spans="1:136" ht="12.75" customHeight="1">
      <c r="A593" s="2" t="s">
        <v>1208</v>
      </c>
      <c r="B593" s="2" t="s">
        <v>985</v>
      </c>
      <c r="C593" s="2" t="s">
        <v>137</v>
      </c>
      <c r="D593" s="2" t="s">
        <v>896</v>
      </c>
      <c r="E593" s="3">
        <v>0</v>
      </c>
      <c r="F593" s="3">
        <v>100</v>
      </c>
      <c r="G593" s="3">
        <v>0</v>
      </c>
      <c r="H593" s="3">
        <v>497</v>
      </c>
      <c r="I593" s="3">
        <v>175</v>
      </c>
      <c r="J593" s="3">
        <v>141</v>
      </c>
      <c r="K593" s="3">
        <v>0</v>
      </c>
      <c r="L593" s="3">
        <v>185</v>
      </c>
      <c r="M593" s="3">
        <v>198.69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480</v>
      </c>
      <c r="AH593" s="3">
        <v>150</v>
      </c>
      <c r="AI593" s="3">
        <v>1015</v>
      </c>
      <c r="AJ593" s="3">
        <v>405</v>
      </c>
      <c r="AK593" s="3">
        <v>75</v>
      </c>
      <c r="AL593" s="3">
        <v>300</v>
      </c>
      <c r="AM593" s="3">
        <v>50</v>
      </c>
      <c r="AN593" s="3">
        <v>335</v>
      </c>
      <c r="AO593" s="3">
        <v>725</v>
      </c>
      <c r="AP593" s="3">
        <v>225</v>
      </c>
      <c r="AQ593" s="3">
        <v>150</v>
      </c>
      <c r="AR593" s="3">
        <v>270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s="3">
        <v>0</v>
      </c>
      <c r="BH593" s="3">
        <v>0</v>
      </c>
      <c r="BI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0</v>
      </c>
      <c r="BO593" s="3">
        <v>0</v>
      </c>
      <c r="BP593" s="3">
        <v>0</v>
      </c>
      <c r="BQ593" s="3">
        <v>0</v>
      </c>
      <c r="BR593" s="3">
        <v>0</v>
      </c>
      <c r="BS593" s="3">
        <v>0</v>
      </c>
      <c r="BT593" s="3">
        <v>0</v>
      </c>
      <c r="BU593" s="3">
        <v>0</v>
      </c>
      <c r="BV593" s="3">
        <v>0</v>
      </c>
      <c r="BW593" s="3">
        <v>0</v>
      </c>
      <c r="BX593" s="3">
        <v>0</v>
      </c>
      <c r="BY593" s="3">
        <v>0</v>
      </c>
      <c r="BZ593" s="3">
        <v>0</v>
      </c>
      <c r="CA593" s="3">
        <v>0</v>
      </c>
      <c r="CB593" s="3">
        <v>0</v>
      </c>
      <c r="CC593" s="3">
        <v>0</v>
      </c>
      <c r="CD593" s="3">
        <v>0</v>
      </c>
      <c r="CE593" s="3">
        <v>0</v>
      </c>
      <c r="CF593" s="3">
        <v>0</v>
      </c>
      <c r="CG593" s="3">
        <v>0</v>
      </c>
      <c r="CH593" s="3">
        <v>0</v>
      </c>
      <c r="CI593" s="3">
        <v>0</v>
      </c>
      <c r="CJ593" s="3">
        <v>0</v>
      </c>
      <c r="CK593" s="3">
        <v>0</v>
      </c>
      <c r="CL593" s="3">
        <v>0</v>
      </c>
      <c r="CM593" s="3">
        <v>0</v>
      </c>
      <c r="CN593" s="3">
        <v>0</v>
      </c>
      <c r="CO593" s="3">
        <v>0</v>
      </c>
      <c r="CP593" s="3">
        <v>0</v>
      </c>
      <c r="CQ593" s="3">
        <v>0</v>
      </c>
      <c r="CR593" s="3">
        <v>0</v>
      </c>
      <c r="CS593" s="3">
        <v>0</v>
      </c>
      <c r="CT593" s="3">
        <v>0</v>
      </c>
      <c r="CU593" s="3">
        <v>0</v>
      </c>
      <c r="CV593" s="3">
        <v>0</v>
      </c>
      <c r="CW593" s="3">
        <v>0</v>
      </c>
      <c r="CX593" s="3">
        <v>0</v>
      </c>
      <c r="CY593" s="3">
        <v>0</v>
      </c>
      <c r="CZ593" s="3">
        <v>0</v>
      </c>
      <c r="DA593" s="3"/>
      <c r="DB593" s="3">
        <v>0</v>
      </c>
      <c r="DC593" s="3">
        <v>0</v>
      </c>
      <c r="DD593" s="3">
        <v>0</v>
      </c>
      <c r="DE593" s="3">
        <v>0</v>
      </c>
      <c r="DF593" s="3">
        <v>0</v>
      </c>
      <c r="DG593" s="3">
        <v>0</v>
      </c>
      <c r="DH593" s="3">
        <v>0</v>
      </c>
      <c r="DI593" s="3">
        <v>0</v>
      </c>
      <c r="DJ593" s="3">
        <v>0</v>
      </c>
      <c r="DK593" s="3">
        <v>0</v>
      </c>
      <c r="DL593" s="3">
        <v>0</v>
      </c>
      <c r="DM593" s="3">
        <v>0</v>
      </c>
      <c r="DN593" s="3">
        <v>0</v>
      </c>
      <c r="DO593" s="3">
        <v>0</v>
      </c>
      <c r="DP593" s="3">
        <v>0</v>
      </c>
      <c r="DQ593" s="3">
        <v>0</v>
      </c>
      <c r="DR593" s="3">
        <v>0</v>
      </c>
      <c r="DS593" s="3">
        <v>0</v>
      </c>
      <c r="DT593" s="3">
        <v>0</v>
      </c>
      <c r="DU593" s="3">
        <v>0</v>
      </c>
      <c r="DV593" s="3">
        <v>0</v>
      </c>
      <c r="DW593" s="3">
        <v>0</v>
      </c>
      <c r="DX593" s="3">
        <v>0</v>
      </c>
      <c r="DY593" s="3">
        <v>0</v>
      </c>
      <c r="DZ593" s="3">
        <v>0</v>
      </c>
      <c r="EA593" s="3">
        <v>0</v>
      </c>
      <c r="EB593" s="3">
        <v>0</v>
      </c>
      <c r="EC593" s="3">
        <v>0</v>
      </c>
      <c r="ED593" s="3">
        <v>0</v>
      </c>
      <c r="EE593" s="3">
        <v>0</v>
      </c>
      <c r="EF593" s="3">
        <v>0</v>
      </c>
    </row>
    <row r="594" spans="1:136" ht="12.75" customHeight="1">
      <c r="A594" s="2" t="s">
        <v>1209</v>
      </c>
      <c r="B594" s="2" t="s">
        <v>987</v>
      </c>
      <c r="C594" s="2" t="s">
        <v>137</v>
      </c>
      <c r="D594" s="2" t="s">
        <v>896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>
        <v>0</v>
      </c>
      <c r="BF594" s="3">
        <v>0</v>
      </c>
      <c r="BG594" s="3">
        <v>0</v>
      </c>
      <c r="BH594" s="3">
        <v>0</v>
      </c>
      <c r="BI594" s="3">
        <v>0</v>
      </c>
      <c r="BJ594" s="3">
        <v>0</v>
      </c>
      <c r="BK594" s="3">
        <v>0</v>
      </c>
      <c r="BL594" s="3">
        <v>0</v>
      </c>
      <c r="BM594" s="3">
        <v>0</v>
      </c>
      <c r="BN594" s="3">
        <v>0</v>
      </c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3">
        <v>0</v>
      </c>
      <c r="BU594" s="3">
        <v>0</v>
      </c>
      <c r="BV594" s="3">
        <v>0</v>
      </c>
      <c r="BW594" s="3">
        <v>0</v>
      </c>
      <c r="BX594" s="3">
        <v>0</v>
      </c>
      <c r="BY594" s="3">
        <v>0</v>
      </c>
      <c r="BZ594" s="3">
        <v>0</v>
      </c>
      <c r="CA594" s="3">
        <v>0</v>
      </c>
      <c r="CB594" s="3">
        <v>0</v>
      </c>
      <c r="CC594" s="3">
        <v>0</v>
      </c>
      <c r="CD594" s="3">
        <v>0</v>
      </c>
      <c r="CE594" s="3">
        <v>0</v>
      </c>
      <c r="CF594" s="3">
        <v>0</v>
      </c>
      <c r="CG594" s="3">
        <v>0</v>
      </c>
      <c r="CH594" s="3">
        <v>0</v>
      </c>
      <c r="CI594" s="3">
        <v>0</v>
      </c>
      <c r="CJ594" s="3">
        <v>0</v>
      </c>
      <c r="CK594" s="3">
        <v>0</v>
      </c>
      <c r="CL594" s="3">
        <v>0</v>
      </c>
      <c r="CM594" s="3">
        <v>0</v>
      </c>
      <c r="CN594" s="3">
        <v>0</v>
      </c>
      <c r="CO594" s="3">
        <v>0</v>
      </c>
      <c r="CP594" s="3">
        <v>0</v>
      </c>
      <c r="CQ594" s="3">
        <v>0</v>
      </c>
      <c r="CR594" s="3">
        <v>0</v>
      </c>
      <c r="CS594" s="3">
        <v>0</v>
      </c>
      <c r="CT594" s="3">
        <v>0</v>
      </c>
      <c r="CU594" s="3">
        <v>0</v>
      </c>
      <c r="CV594" s="3">
        <v>0</v>
      </c>
      <c r="CW594" s="3">
        <v>0</v>
      </c>
      <c r="CX594" s="3">
        <v>0</v>
      </c>
      <c r="CY594" s="3">
        <v>0</v>
      </c>
      <c r="CZ594" s="3">
        <v>0</v>
      </c>
      <c r="DA594" s="3"/>
      <c r="DB594" s="3">
        <v>0</v>
      </c>
      <c r="DC594" s="3">
        <v>0</v>
      </c>
      <c r="DD594" s="3">
        <v>0</v>
      </c>
      <c r="DE594" s="3">
        <v>0</v>
      </c>
      <c r="DF594" s="3">
        <v>0</v>
      </c>
      <c r="DG594" s="3">
        <v>0</v>
      </c>
      <c r="DH594" s="3">
        <v>0</v>
      </c>
      <c r="DI594" s="3">
        <v>0</v>
      </c>
      <c r="DJ594" s="3">
        <v>0</v>
      </c>
      <c r="DK594" s="3">
        <v>0</v>
      </c>
      <c r="DL594" s="3">
        <v>0</v>
      </c>
      <c r="DM594" s="3">
        <v>0</v>
      </c>
      <c r="DN594" s="3">
        <v>0</v>
      </c>
      <c r="DO594" s="3">
        <v>0</v>
      </c>
      <c r="DP594" s="3">
        <v>0</v>
      </c>
      <c r="DQ594" s="3">
        <v>0</v>
      </c>
      <c r="DR594" s="3">
        <v>0</v>
      </c>
      <c r="DS594" s="3">
        <v>0</v>
      </c>
      <c r="DT594" s="3">
        <v>0</v>
      </c>
      <c r="DU594" s="3">
        <v>0</v>
      </c>
      <c r="DV594" s="3">
        <v>0</v>
      </c>
      <c r="DW594" s="3">
        <v>0</v>
      </c>
      <c r="DX594" s="3">
        <v>0</v>
      </c>
      <c r="DY594" s="3">
        <v>0</v>
      </c>
      <c r="DZ594" s="3">
        <v>0</v>
      </c>
      <c r="EA594" s="3">
        <v>0</v>
      </c>
      <c r="EB594" s="3">
        <v>0</v>
      </c>
      <c r="EC594" s="3">
        <v>0</v>
      </c>
      <c r="ED594" s="3">
        <v>0</v>
      </c>
      <c r="EE594" s="3">
        <v>0</v>
      </c>
      <c r="EF594" s="3">
        <v>0</v>
      </c>
    </row>
    <row r="595" spans="1:136" ht="12.75" customHeight="1">
      <c r="A595" s="2" t="s">
        <v>1210</v>
      </c>
      <c r="B595" s="2" t="s">
        <v>989</v>
      </c>
      <c r="C595" s="2" t="s">
        <v>137</v>
      </c>
      <c r="D595" s="2" t="s">
        <v>896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</v>
      </c>
      <c r="BF595" s="3">
        <v>0</v>
      </c>
      <c r="BG595" s="3">
        <v>0</v>
      </c>
      <c r="BH595" s="3">
        <v>0</v>
      </c>
      <c r="BI595" s="3">
        <v>0</v>
      </c>
      <c r="BJ595" s="3">
        <v>0</v>
      </c>
      <c r="BK595" s="3">
        <v>0</v>
      </c>
      <c r="BL595" s="3">
        <v>0</v>
      </c>
      <c r="BM595" s="3">
        <v>0</v>
      </c>
      <c r="BN595" s="3">
        <v>0</v>
      </c>
      <c r="BO595" s="3">
        <v>0</v>
      </c>
      <c r="BP595" s="3">
        <v>0</v>
      </c>
      <c r="BQ595" s="3">
        <v>0</v>
      </c>
      <c r="BR595" s="3">
        <v>0</v>
      </c>
      <c r="BS595" s="3">
        <v>0</v>
      </c>
      <c r="BT595" s="3">
        <v>0</v>
      </c>
      <c r="BU595" s="3">
        <v>0</v>
      </c>
      <c r="BV595" s="3">
        <v>0</v>
      </c>
      <c r="BW595" s="3">
        <v>0</v>
      </c>
      <c r="BX595" s="3">
        <v>0</v>
      </c>
      <c r="BY595" s="3">
        <v>0</v>
      </c>
      <c r="BZ595" s="3">
        <v>0</v>
      </c>
      <c r="CA595" s="3">
        <v>0</v>
      </c>
      <c r="CB595" s="3">
        <v>0</v>
      </c>
      <c r="CC595" s="3">
        <v>0</v>
      </c>
      <c r="CD595" s="3">
        <v>0</v>
      </c>
      <c r="CE595" s="3">
        <v>0</v>
      </c>
      <c r="CF595" s="3">
        <v>0</v>
      </c>
      <c r="CG595" s="3">
        <v>0</v>
      </c>
      <c r="CH595" s="3">
        <v>0</v>
      </c>
      <c r="CI595" s="3">
        <v>0</v>
      </c>
      <c r="CJ595" s="3">
        <v>0</v>
      </c>
      <c r="CK595" s="3">
        <v>0</v>
      </c>
      <c r="CL595" s="3">
        <v>0</v>
      </c>
      <c r="CM595" s="3">
        <v>0</v>
      </c>
      <c r="CN595" s="3">
        <v>0</v>
      </c>
      <c r="CO595" s="3">
        <v>0</v>
      </c>
      <c r="CP595" s="3">
        <v>0</v>
      </c>
      <c r="CQ595" s="3">
        <v>0</v>
      </c>
      <c r="CR595" s="3">
        <v>0</v>
      </c>
      <c r="CS595" s="3">
        <v>0</v>
      </c>
      <c r="CT595" s="3">
        <v>0</v>
      </c>
      <c r="CU595" s="3">
        <v>0</v>
      </c>
      <c r="CV595" s="3">
        <v>0</v>
      </c>
      <c r="CW595" s="3">
        <v>0</v>
      </c>
      <c r="CX595" s="3">
        <v>0</v>
      </c>
      <c r="CY595" s="3">
        <v>0</v>
      </c>
      <c r="CZ595" s="3">
        <v>0</v>
      </c>
      <c r="DA595" s="3"/>
      <c r="DB595" s="3">
        <v>0</v>
      </c>
      <c r="DC595" s="3">
        <v>0</v>
      </c>
      <c r="DD595" s="3">
        <v>0</v>
      </c>
      <c r="DE595" s="3">
        <v>0</v>
      </c>
      <c r="DF595" s="3">
        <v>0</v>
      </c>
      <c r="DG595" s="3">
        <v>0</v>
      </c>
      <c r="DH595" s="3">
        <v>0</v>
      </c>
      <c r="DI595" s="3">
        <v>0</v>
      </c>
      <c r="DJ595" s="3">
        <v>0</v>
      </c>
      <c r="DK595" s="3">
        <v>0</v>
      </c>
      <c r="DL595" s="3">
        <v>0</v>
      </c>
      <c r="DM595" s="3">
        <v>0</v>
      </c>
      <c r="DN595" s="3">
        <v>0</v>
      </c>
      <c r="DO595" s="3">
        <v>0</v>
      </c>
      <c r="DP595" s="3">
        <v>0</v>
      </c>
      <c r="DQ595" s="3">
        <v>0</v>
      </c>
      <c r="DR595" s="3">
        <v>0</v>
      </c>
      <c r="DS595" s="3">
        <v>0</v>
      </c>
      <c r="DT595" s="3">
        <v>0</v>
      </c>
      <c r="DU595" s="3">
        <v>0</v>
      </c>
      <c r="DV595" s="3">
        <v>0</v>
      </c>
      <c r="DW595" s="3">
        <v>0</v>
      </c>
      <c r="DX595" s="3">
        <v>0</v>
      </c>
      <c r="DY595" s="3">
        <v>0</v>
      </c>
      <c r="DZ595" s="3">
        <v>0</v>
      </c>
      <c r="EA595" s="3">
        <v>0</v>
      </c>
      <c r="EB595" s="3">
        <v>0</v>
      </c>
      <c r="EC595" s="3">
        <v>0</v>
      </c>
      <c r="ED595" s="3">
        <v>0</v>
      </c>
      <c r="EE595" s="3">
        <v>0</v>
      </c>
      <c r="EF595" s="3">
        <v>0</v>
      </c>
    </row>
    <row r="596" spans="1:136" ht="12.75" customHeight="1">
      <c r="A596" s="2" t="s">
        <v>1211</v>
      </c>
      <c r="B596" s="2" t="s">
        <v>1001</v>
      </c>
      <c r="C596" s="2" t="s">
        <v>137</v>
      </c>
      <c r="D596" s="2" t="s">
        <v>896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s="3">
        <v>0</v>
      </c>
      <c r="BH596" s="3">
        <v>0</v>
      </c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0</v>
      </c>
      <c r="BO596" s="3">
        <v>0</v>
      </c>
      <c r="BP596" s="3">
        <v>0</v>
      </c>
      <c r="BQ596" s="3">
        <v>0</v>
      </c>
      <c r="BR596" s="3">
        <v>0</v>
      </c>
      <c r="BS596" s="3">
        <v>0</v>
      </c>
      <c r="BT596" s="3">
        <v>0</v>
      </c>
      <c r="BU596" s="3">
        <v>0</v>
      </c>
      <c r="BV596" s="3">
        <v>0</v>
      </c>
      <c r="BW596" s="3">
        <v>0</v>
      </c>
      <c r="BX596" s="3">
        <v>0</v>
      </c>
      <c r="BY596" s="3">
        <v>0</v>
      </c>
      <c r="BZ596" s="3">
        <v>0</v>
      </c>
      <c r="CA596" s="3">
        <v>0</v>
      </c>
      <c r="CB596" s="3">
        <v>0</v>
      </c>
      <c r="CC596" s="3">
        <v>0</v>
      </c>
      <c r="CD596" s="3">
        <v>0</v>
      </c>
      <c r="CE596" s="3">
        <v>0</v>
      </c>
      <c r="CF596" s="3">
        <v>0</v>
      </c>
      <c r="CG596" s="3">
        <v>0</v>
      </c>
      <c r="CH596" s="3">
        <v>0</v>
      </c>
      <c r="CI596" s="3">
        <v>0</v>
      </c>
      <c r="CJ596" s="3">
        <v>0</v>
      </c>
      <c r="CK596" s="3">
        <v>0</v>
      </c>
      <c r="CL596" s="3">
        <v>0</v>
      </c>
      <c r="CM596" s="3">
        <v>0</v>
      </c>
      <c r="CN596" s="3">
        <v>0</v>
      </c>
      <c r="CO596" s="3">
        <v>0</v>
      </c>
      <c r="CP596" s="3">
        <v>0</v>
      </c>
      <c r="CQ596" s="3">
        <v>0</v>
      </c>
      <c r="CR596" s="3">
        <v>0</v>
      </c>
      <c r="CS596" s="3">
        <v>0</v>
      </c>
      <c r="CT596" s="3">
        <v>0</v>
      </c>
      <c r="CU596" s="3">
        <v>0</v>
      </c>
      <c r="CV596" s="3">
        <v>0</v>
      </c>
      <c r="CW596" s="3">
        <v>0</v>
      </c>
      <c r="CX596" s="3">
        <v>0</v>
      </c>
      <c r="CY596" s="3">
        <v>0</v>
      </c>
      <c r="CZ596" s="3">
        <v>0</v>
      </c>
      <c r="DA596" s="3"/>
      <c r="DB596" s="3">
        <v>0</v>
      </c>
      <c r="DC596" s="3">
        <v>0</v>
      </c>
      <c r="DD596" s="3">
        <v>0</v>
      </c>
      <c r="DE596" s="3">
        <v>0</v>
      </c>
      <c r="DF596" s="3">
        <v>0</v>
      </c>
      <c r="DG596" s="3">
        <v>0</v>
      </c>
      <c r="DH596" s="3">
        <v>0</v>
      </c>
      <c r="DI596" s="3">
        <v>0</v>
      </c>
      <c r="DJ596" s="3">
        <v>0</v>
      </c>
      <c r="DK596" s="3">
        <v>0</v>
      </c>
      <c r="DL596" s="3">
        <v>0</v>
      </c>
      <c r="DM596" s="3">
        <v>0</v>
      </c>
      <c r="DN596" s="3">
        <v>0</v>
      </c>
      <c r="DO596" s="3">
        <v>0</v>
      </c>
      <c r="DP596" s="3">
        <v>0</v>
      </c>
      <c r="DQ596" s="3">
        <v>0</v>
      </c>
      <c r="DR596" s="3">
        <v>0</v>
      </c>
      <c r="DS596" s="3">
        <v>0</v>
      </c>
      <c r="DT596" s="3">
        <v>0</v>
      </c>
      <c r="DU596" s="3">
        <v>0</v>
      </c>
      <c r="DV596" s="3">
        <v>0</v>
      </c>
      <c r="DW596" s="3">
        <v>0</v>
      </c>
      <c r="DX596" s="3">
        <v>0</v>
      </c>
      <c r="DY596" s="3">
        <v>0</v>
      </c>
      <c r="DZ596" s="3">
        <v>0</v>
      </c>
      <c r="EA596" s="3">
        <v>0</v>
      </c>
      <c r="EB596" s="3">
        <v>0</v>
      </c>
      <c r="EC596" s="3">
        <v>0</v>
      </c>
      <c r="ED596" s="3">
        <v>0</v>
      </c>
      <c r="EE596" s="3">
        <v>0</v>
      </c>
      <c r="EF596" s="3">
        <v>0</v>
      </c>
    </row>
    <row r="597" spans="1:136" ht="12.75" customHeight="1">
      <c r="A597" s="2" t="s">
        <v>1212</v>
      </c>
      <c r="B597" s="2" t="s">
        <v>1009</v>
      </c>
      <c r="C597" s="2" t="s">
        <v>137</v>
      </c>
      <c r="D597" s="2" t="s">
        <v>896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3">
        <v>0</v>
      </c>
      <c r="BH597" s="3">
        <v>0</v>
      </c>
      <c r="BI597" s="3">
        <v>0</v>
      </c>
      <c r="BJ597" s="3">
        <v>0</v>
      </c>
      <c r="BK597" s="3">
        <v>0</v>
      </c>
      <c r="BL597" s="3">
        <v>0</v>
      </c>
      <c r="BM597" s="3">
        <v>0</v>
      </c>
      <c r="BN597" s="3">
        <v>0</v>
      </c>
      <c r="BO597" s="3">
        <v>0</v>
      </c>
      <c r="BP597" s="3">
        <v>0</v>
      </c>
      <c r="BQ597" s="3">
        <v>0</v>
      </c>
      <c r="BR597" s="3">
        <v>0</v>
      </c>
      <c r="BS597" s="3">
        <v>0</v>
      </c>
      <c r="BT597" s="3">
        <v>0</v>
      </c>
      <c r="BU597" s="3">
        <v>0</v>
      </c>
      <c r="BV597" s="3">
        <v>0</v>
      </c>
      <c r="BW597" s="3">
        <v>0</v>
      </c>
      <c r="BX597" s="3">
        <v>0</v>
      </c>
      <c r="BY597" s="3">
        <v>0</v>
      </c>
      <c r="BZ597" s="3">
        <v>0</v>
      </c>
      <c r="CA597" s="3">
        <v>0</v>
      </c>
      <c r="CB597" s="3">
        <v>0</v>
      </c>
      <c r="CC597" s="3">
        <v>0</v>
      </c>
      <c r="CD597" s="3">
        <v>0</v>
      </c>
      <c r="CE597" s="3">
        <v>0</v>
      </c>
      <c r="CF597" s="3">
        <v>0</v>
      </c>
      <c r="CG597" s="3">
        <v>0</v>
      </c>
      <c r="CH597" s="3">
        <v>0</v>
      </c>
      <c r="CI597" s="3">
        <v>0</v>
      </c>
      <c r="CJ597" s="3">
        <v>0</v>
      </c>
      <c r="CK597" s="3">
        <v>0</v>
      </c>
      <c r="CL597" s="3">
        <v>0</v>
      </c>
      <c r="CM597" s="3">
        <v>0</v>
      </c>
      <c r="CN597" s="3">
        <v>0</v>
      </c>
      <c r="CO597" s="3">
        <v>0</v>
      </c>
      <c r="CP597" s="3">
        <v>0</v>
      </c>
      <c r="CQ597" s="3">
        <v>0</v>
      </c>
      <c r="CR597" s="3">
        <v>0</v>
      </c>
      <c r="CS597" s="3">
        <v>0</v>
      </c>
      <c r="CT597" s="3">
        <v>0</v>
      </c>
      <c r="CU597" s="3">
        <v>0</v>
      </c>
      <c r="CV597" s="3">
        <v>0</v>
      </c>
      <c r="CW597" s="3">
        <v>0</v>
      </c>
      <c r="CX597" s="3">
        <v>0</v>
      </c>
      <c r="CY597" s="3">
        <v>0</v>
      </c>
      <c r="CZ597" s="3">
        <v>0</v>
      </c>
      <c r="DA597" s="3"/>
      <c r="DB597" s="3">
        <v>0</v>
      </c>
      <c r="DC597" s="3">
        <v>0</v>
      </c>
      <c r="DD597" s="3">
        <v>0</v>
      </c>
      <c r="DE597" s="3">
        <v>0</v>
      </c>
      <c r="DF597" s="3">
        <v>0</v>
      </c>
      <c r="DG597" s="3">
        <v>0</v>
      </c>
      <c r="DH597" s="3">
        <v>0</v>
      </c>
      <c r="DI597" s="3">
        <v>0</v>
      </c>
      <c r="DJ597" s="3">
        <v>0</v>
      </c>
      <c r="DK597" s="3">
        <v>0</v>
      </c>
      <c r="DL597" s="3">
        <v>0</v>
      </c>
      <c r="DM597" s="3">
        <v>0</v>
      </c>
      <c r="DN597" s="3">
        <v>0</v>
      </c>
      <c r="DO597" s="3">
        <v>0</v>
      </c>
      <c r="DP597" s="3">
        <v>0</v>
      </c>
      <c r="DQ597" s="3">
        <v>0</v>
      </c>
      <c r="DR597" s="3">
        <v>0</v>
      </c>
      <c r="DS597" s="3">
        <v>0</v>
      </c>
      <c r="DT597" s="3">
        <v>0</v>
      </c>
      <c r="DU597" s="3">
        <v>0</v>
      </c>
      <c r="DV597" s="3">
        <v>0</v>
      </c>
      <c r="DW597" s="3">
        <v>0</v>
      </c>
      <c r="DX597" s="3">
        <v>0</v>
      </c>
      <c r="DY597" s="3">
        <v>0</v>
      </c>
      <c r="DZ597" s="3">
        <v>0</v>
      </c>
      <c r="EA597" s="3">
        <v>0</v>
      </c>
      <c r="EB597" s="3">
        <v>0</v>
      </c>
      <c r="EC597" s="3">
        <v>0</v>
      </c>
      <c r="ED597" s="3">
        <v>0</v>
      </c>
      <c r="EE597" s="3">
        <v>0</v>
      </c>
      <c r="EF597" s="3">
        <v>0</v>
      </c>
    </row>
    <row r="598" spans="1:136" ht="12.75" customHeight="1">
      <c r="A598" s="2" t="s">
        <v>1213</v>
      </c>
      <c r="B598" s="2" t="s">
        <v>1214</v>
      </c>
      <c r="C598" s="2" t="s">
        <v>137</v>
      </c>
      <c r="D598" s="2" t="s">
        <v>896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100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3">
        <v>0</v>
      </c>
      <c r="BH598" s="3">
        <v>0</v>
      </c>
      <c r="BI598" s="3">
        <v>0</v>
      </c>
      <c r="BJ598" s="3">
        <v>0</v>
      </c>
      <c r="BK598" s="3">
        <v>0</v>
      </c>
      <c r="BL598" s="3">
        <v>0</v>
      </c>
      <c r="BM598" s="3">
        <v>0</v>
      </c>
      <c r="BN598" s="3">
        <v>0</v>
      </c>
      <c r="BO598" s="3">
        <v>0</v>
      </c>
      <c r="BP598" s="3">
        <v>0</v>
      </c>
      <c r="BQ598" s="3">
        <v>0</v>
      </c>
      <c r="BR598" s="3">
        <v>0</v>
      </c>
      <c r="BS598" s="3">
        <v>0</v>
      </c>
      <c r="BT598" s="3">
        <v>0</v>
      </c>
      <c r="BU598" s="3">
        <v>0</v>
      </c>
      <c r="BV598" s="3">
        <v>0</v>
      </c>
      <c r="BW598" s="3">
        <v>0</v>
      </c>
      <c r="BX598" s="3">
        <v>0</v>
      </c>
      <c r="BY598" s="3">
        <v>0</v>
      </c>
      <c r="BZ598" s="3">
        <v>0</v>
      </c>
      <c r="CA598" s="3">
        <v>0</v>
      </c>
      <c r="CB598" s="3">
        <v>0</v>
      </c>
      <c r="CC598" s="3">
        <v>0</v>
      </c>
      <c r="CD598" s="3">
        <v>0</v>
      </c>
      <c r="CE598" s="3">
        <v>0</v>
      </c>
      <c r="CF598" s="3">
        <v>0</v>
      </c>
      <c r="CG598" s="3">
        <v>0</v>
      </c>
      <c r="CH598" s="3">
        <v>0</v>
      </c>
      <c r="CI598" s="3">
        <v>0</v>
      </c>
      <c r="CJ598" s="3">
        <v>0</v>
      </c>
      <c r="CK598" s="3">
        <v>0</v>
      </c>
      <c r="CL598" s="3">
        <v>0</v>
      </c>
      <c r="CM598" s="3">
        <v>0</v>
      </c>
      <c r="CN598" s="3">
        <v>0</v>
      </c>
      <c r="CO598" s="3">
        <v>0</v>
      </c>
      <c r="CP598" s="3">
        <v>0</v>
      </c>
      <c r="CQ598" s="3">
        <v>0</v>
      </c>
      <c r="CR598" s="3">
        <v>0</v>
      </c>
      <c r="CS598" s="3">
        <v>0</v>
      </c>
      <c r="CT598" s="3">
        <v>0</v>
      </c>
      <c r="CU598" s="3">
        <v>0</v>
      </c>
      <c r="CV598" s="3">
        <v>0</v>
      </c>
      <c r="CW598" s="3">
        <v>0</v>
      </c>
      <c r="CX598" s="3">
        <v>0</v>
      </c>
      <c r="CY598" s="3">
        <v>0</v>
      </c>
      <c r="CZ598" s="3">
        <v>0</v>
      </c>
      <c r="DA598" s="3"/>
      <c r="DB598" s="3">
        <v>0</v>
      </c>
      <c r="DC598" s="3">
        <v>0</v>
      </c>
      <c r="DD598" s="3">
        <v>0</v>
      </c>
      <c r="DE598" s="3">
        <v>0</v>
      </c>
      <c r="DF598" s="3">
        <v>0</v>
      </c>
      <c r="DG598" s="3">
        <v>0</v>
      </c>
      <c r="DH598" s="3">
        <v>0</v>
      </c>
      <c r="DI598" s="3">
        <v>0</v>
      </c>
      <c r="DJ598" s="3">
        <v>0</v>
      </c>
      <c r="DK598" s="3">
        <v>0</v>
      </c>
      <c r="DL598" s="3">
        <v>0</v>
      </c>
      <c r="DM598" s="3">
        <v>0</v>
      </c>
      <c r="DN598" s="3">
        <v>0</v>
      </c>
      <c r="DO598" s="3">
        <v>0</v>
      </c>
      <c r="DP598" s="3">
        <v>0</v>
      </c>
      <c r="DQ598" s="3">
        <v>0</v>
      </c>
      <c r="DR598" s="3">
        <v>0</v>
      </c>
      <c r="DS598" s="3">
        <v>0</v>
      </c>
      <c r="DT598" s="3">
        <v>0</v>
      </c>
      <c r="DU598" s="3">
        <v>0</v>
      </c>
      <c r="DV598" s="3">
        <v>0</v>
      </c>
      <c r="DW598" s="3">
        <v>0</v>
      </c>
      <c r="DX598" s="3">
        <v>0</v>
      </c>
      <c r="DY598" s="3">
        <v>0</v>
      </c>
      <c r="DZ598" s="3">
        <v>0</v>
      </c>
      <c r="EA598" s="3">
        <v>0</v>
      </c>
      <c r="EB598" s="3">
        <v>0</v>
      </c>
      <c r="EC598" s="3">
        <v>0</v>
      </c>
      <c r="ED598" s="3">
        <v>0</v>
      </c>
      <c r="EE598" s="3">
        <v>0</v>
      </c>
      <c r="EF598" s="3">
        <v>0</v>
      </c>
    </row>
    <row r="599" spans="1:136" ht="12.75" customHeight="1">
      <c r="A599" s="2" t="s">
        <v>1215</v>
      </c>
      <c r="B599" s="2" t="s">
        <v>1216</v>
      </c>
      <c r="C599" s="2" t="s">
        <v>137</v>
      </c>
      <c r="D599" s="2" t="s">
        <v>896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>
        <v>0</v>
      </c>
      <c r="BH599" s="3">
        <v>0</v>
      </c>
      <c r="BI599" s="3">
        <v>0</v>
      </c>
      <c r="BJ599" s="3">
        <v>0</v>
      </c>
      <c r="BK599" s="3">
        <v>0</v>
      </c>
      <c r="BL599" s="3">
        <v>0</v>
      </c>
      <c r="BM599" s="3">
        <v>0</v>
      </c>
      <c r="BN599" s="3">
        <v>0</v>
      </c>
      <c r="BO599" s="3">
        <v>0</v>
      </c>
      <c r="BP599" s="3">
        <v>0</v>
      </c>
      <c r="BQ599" s="3">
        <v>0</v>
      </c>
      <c r="BR599" s="3">
        <v>0</v>
      </c>
      <c r="BS599" s="3">
        <v>0</v>
      </c>
      <c r="BT599" s="3">
        <v>0</v>
      </c>
      <c r="BU599" s="3">
        <v>0</v>
      </c>
      <c r="BV599" s="3">
        <v>0</v>
      </c>
      <c r="BW599" s="3">
        <v>0</v>
      </c>
      <c r="BX599" s="3">
        <v>0</v>
      </c>
      <c r="BY599" s="3">
        <v>0</v>
      </c>
      <c r="BZ599" s="3">
        <v>0</v>
      </c>
      <c r="CA599" s="3">
        <v>0</v>
      </c>
      <c r="CB599" s="3">
        <v>0</v>
      </c>
      <c r="CC599" s="3">
        <v>0</v>
      </c>
      <c r="CD599" s="3">
        <v>0</v>
      </c>
      <c r="CE599" s="3">
        <v>0</v>
      </c>
      <c r="CF599" s="3">
        <v>0</v>
      </c>
      <c r="CG599" s="3">
        <v>0</v>
      </c>
      <c r="CH599" s="3">
        <v>0</v>
      </c>
      <c r="CI599" s="3">
        <v>0</v>
      </c>
      <c r="CJ599" s="3">
        <v>0</v>
      </c>
      <c r="CK599" s="3">
        <v>0</v>
      </c>
      <c r="CL599" s="3">
        <v>0</v>
      </c>
      <c r="CM599" s="3">
        <v>0</v>
      </c>
      <c r="CN599" s="3">
        <v>0</v>
      </c>
      <c r="CO599" s="3">
        <v>0</v>
      </c>
      <c r="CP599" s="3">
        <v>0</v>
      </c>
      <c r="CQ599" s="3">
        <v>0</v>
      </c>
      <c r="CR599" s="3">
        <v>0</v>
      </c>
      <c r="CS599" s="3">
        <v>0</v>
      </c>
      <c r="CT599" s="3">
        <v>0</v>
      </c>
      <c r="CU599" s="3">
        <v>0</v>
      </c>
      <c r="CV599" s="3">
        <v>0</v>
      </c>
      <c r="CW599" s="3">
        <v>0</v>
      </c>
      <c r="CX599" s="3">
        <v>0</v>
      </c>
      <c r="CY599" s="3">
        <v>0</v>
      </c>
      <c r="CZ599" s="3">
        <v>0</v>
      </c>
      <c r="DA599" s="3"/>
      <c r="DB599" s="3">
        <v>0</v>
      </c>
      <c r="DC599" s="3">
        <v>0</v>
      </c>
      <c r="DD599" s="3">
        <v>0</v>
      </c>
      <c r="DE599" s="3">
        <v>0</v>
      </c>
      <c r="DF599" s="3">
        <v>0</v>
      </c>
      <c r="DG599" s="3">
        <v>0</v>
      </c>
      <c r="DH599" s="3">
        <v>0</v>
      </c>
      <c r="DI599" s="3">
        <v>0</v>
      </c>
      <c r="DJ599" s="3">
        <v>0</v>
      </c>
      <c r="DK599" s="3">
        <v>0</v>
      </c>
      <c r="DL599" s="3">
        <v>0</v>
      </c>
      <c r="DM599" s="3">
        <v>0</v>
      </c>
      <c r="DN599" s="3">
        <v>0</v>
      </c>
      <c r="DO599" s="3">
        <v>0</v>
      </c>
      <c r="DP599" s="3">
        <v>0</v>
      </c>
      <c r="DQ599" s="3">
        <v>0</v>
      </c>
      <c r="DR599" s="3">
        <v>0</v>
      </c>
      <c r="DS599" s="3">
        <v>0</v>
      </c>
      <c r="DT599" s="3">
        <v>0</v>
      </c>
      <c r="DU599" s="3">
        <v>0</v>
      </c>
      <c r="DV599" s="3">
        <v>0</v>
      </c>
      <c r="DW599" s="3">
        <v>0</v>
      </c>
      <c r="DX599" s="3">
        <v>0</v>
      </c>
      <c r="DY599" s="3">
        <v>0</v>
      </c>
      <c r="DZ599" s="3">
        <v>0</v>
      </c>
      <c r="EA599" s="3">
        <v>0</v>
      </c>
      <c r="EB599" s="3">
        <v>0</v>
      </c>
      <c r="EC599" s="3">
        <v>0</v>
      </c>
      <c r="ED599" s="3">
        <v>0</v>
      </c>
      <c r="EE599" s="3">
        <v>0</v>
      </c>
      <c r="EF599" s="3">
        <v>0</v>
      </c>
    </row>
    <row r="600" spans="1:136" ht="12.75" customHeight="1">
      <c r="A600" s="2" t="s">
        <v>1217</v>
      </c>
      <c r="B600" s="2" t="s">
        <v>1011</v>
      </c>
      <c r="C600" s="2" t="s">
        <v>137</v>
      </c>
      <c r="D600" s="2" t="s">
        <v>896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106258.96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 s="3">
        <v>0</v>
      </c>
      <c r="BF600" s="3">
        <v>0</v>
      </c>
      <c r="BG600" s="3">
        <v>0</v>
      </c>
      <c r="BH600" s="3">
        <v>0</v>
      </c>
      <c r="BI600" s="3">
        <v>0</v>
      </c>
      <c r="BJ600" s="3">
        <v>0</v>
      </c>
      <c r="BK600" s="3">
        <v>0</v>
      </c>
      <c r="BL600" s="3">
        <v>0</v>
      </c>
      <c r="BM600" s="3">
        <v>0</v>
      </c>
      <c r="BN600" s="3">
        <v>0</v>
      </c>
      <c r="BO600" s="3">
        <v>0</v>
      </c>
      <c r="BP600" s="3">
        <v>0</v>
      </c>
      <c r="BQ600" s="3">
        <v>0</v>
      </c>
      <c r="BR600" s="3">
        <v>0</v>
      </c>
      <c r="BS600" s="3">
        <v>0</v>
      </c>
      <c r="BT600" s="3">
        <v>0</v>
      </c>
      <c r="BU600" s="3">
        <v>0</v>
      </c>
      <c r="BV600" s="3">
        <v>0</v>
      </c>
      <c r="BW600" s="3">
        <v>0</v>
      </c>
      <c r="BX600" s="3">
        <v>0</v>
      </c>
      <c r="BY600" s="3">
        <v>0</v>
      </c>
      <c r="BZ600" s="3">
        <v>0</v>
      </c>
      <c r="CA600" s="3">
        <v>0</v>
      </c>
      <c r="CB600" s="3">
        <v>0</v>
      </c>
      <c r="CC600" s="3">
        <v>0</v>
      </c>
      <c r="CD600" s="3">
        <v>0</v>
      </c>
      <c r="CE600" s="3">
        <v>0</v>
      </c>
      <c r="CF600" s="3">
        <v>0</v>
      </c>
      <c r="CG600" s="3">
        <v>0</v>
      </c>
      <c r="CH600" s="3">
        <v>0</v>
      </c>
      <c r="CI600" s="3">
        <v>0</v>
      </c>
      <c r="CJ600" s="3">
        <v>0</v>
      </c>
      <c r="CK600" s="3">
        <v>0</v>
      </c>
      <c r="CL600" s="3">
        <v>0</v>
      </c>
      <c r="CM600" s="3">
        <v>0</v>
      </c>
      <c r="CN600" s="3">
        <v>0</v>
      </c>
      <c r="CO600" s="3">
        <v>0</v>
      </c>
      <c r="CP600" s="3">
        <v>0</v>
      </c>
      <c r="CQ600" s="3">
        <v>0</v>
      </c>
      <c r="CR600" s="3">
        <v>0</v>
      </c>
      <c r="CS600" s="3">
        <v>0</v>
      </c>
      <c r="CT600" s="3">
        <v>0</v>
      </c>
      <c r="CU600" s="3">
        <v>0</v>
      </c>
      <c r="CV600" s="3">
        <v>0</v>
      </c>
      <c r="CW600" s="3">
        <v>0</v>
      </c>
      <c r="CX600" s="3">
        <v>0</v>
      </c>
      <c r="CY600" s="3">
        <v>0</v>
      </c>
      <c r="CZ600" s="3">
        <v>0</v>
      </c>
      <c r="DA600" s="3"/>
      <c r="DB600" s="3">
        <v>0</v>
      </c>
      <c r="DC600" s="3">
        <v>0</v>
      </c>
      <c r="DD600" s="3">
        <v>0</v>
      </c>
      <c r="DE600" s="3">
        <v>0</v>
      </c>
      <c r="DF600" s="3">
        <v>0</v>
      </c>
      <c r="DG600" s="3">
        <v>0</v>
      </c>
      <c r="DH600" s="3">
        <v>0</v>
      </c>
      <c r="DI600" s="3">
        <v>0</v>
      </c>
      <c r="DJ600" s="3">
        <v>0</v>
      </c>
      <c r="DK600" s="3">
        <v>0</v>
      </c>
      <c r="DL600" s="3">
        <v>0</v>
      </c>
      <c r="DM600" s="3">
        <v>0</v>
      </c>
      <c r="DN600" s="3">
        <v>0</v>
      </c>
      <c r="DO600" s="3">
        <v>0</v>
      </c>
      <c r="DP600" s="3">
        <v>0</v>
      </c>
      <c r="DQ600" s="3">
        <v>0</v>
      </c>
      <c r="DR600" s="3">
        <v>0</v>
      </c>
      <c r="DS600" s="3">
        <v>0</v>
      </c>
      <c r="DT600" s="3">
        <v>0</v>
      </c>
      <c r="DU600" s="3">
        <v>0</v>
      </c>
      <c r="DV600" s="3">
        <v>0</v>
      </c>
      <c r="DW600" s="3">
        <v>0</v>
      </c>
      <c r="DX600" s="3">
        <v>0</v>
      </c>
      <c r="DY600" s="3">
        <v>0</v>
      </c>
      <c r="DZ600" s="3">
        <v>0</v>
      </c>
      <c r="EA600" s="3">
        <v>0</v>
      </c>
      <c r="EB600" s="3">
        <v>0</v>
      </c>
      <c r="EC600" s="3">
        <v>0</v>
      </c>
      <c r="ED600" s="3">
        <v>0</v>
      </c>
      <c r="EE600" s="3">
        <v>0</v>
      </c>
      <c r="EF600" s="3">
        <v>0</v>
      </c>
    </row>
    <row r="601" spans="1:136" ht="12.75" customHeight="1">
      <c r="A601" s="2" t="s">
        <v>1218</v>
      </c>
      <c r="B601" s="2" t="s">
        <v>1219</v>
      </c>
      <c r="C601" s="2" t="s">
        <v>468</v>
      </c>
      <c r="D601" s="2" t="s">
        <v>138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 s="3">
        <v>0</v>
      </c>
      <c r="BF601" s="3">
        <v>0</v>
      </c>
      <c r="BG601" s="3">
        <v>0</v>
      </c>
      <c r="BH601" s="3">
        <v>0</v>
      </c>
      <c r="BI601" s="3">
        <v>0</v>
      </c>
      <c r="BJ601" s="3">
        <v>0</v>
      </c>
      <c r="BK601" s="3">
        <v>0</v>
      </c>
      <c r="BL601" s="3">
        <v>0</v>
      </c>
      <c r="BM601" s="3">
        <v>0</v>
      </c>
      <c r="BN601" s="3">
        <v>0</v>
      </c>
      <c r="BO601" s="3">
        <v>0</v>
      </c>
      <c r="BP601" s="3">
        <v>0</v>
      </c>
      <c r="BQ601" s="3">
        <v>0</v>
      </c>
      <c r="BR601" s="3">
        <v>0</v>
      </c>
      <c r="BS601" s="3">
        <v>0</v>
      </c>
      <c r="BT601" s="3">
        <v>0</v>
      </c>
      <c r="BU601" s="3">
        <v>0</v>
      </c>
      <c r="BV601" s="3">
        <v>0</v>
      </c>
      <c r="BW601" s="3">
        <v>0</v>
      </c>
      <c r="BX601" s="3">
        <v>0</v>
      </c>
      <c r="BY601" s="3">
        <v>0</v>
      </c>
      <c r="BZ601" s="3">
        <v>0</v>
      </c>
      <c r="CA601" s="3">
        <v>0</v>
      </c>
      <c r="CB601" s="3">
        <v>0</v>
      </c>
      <c r="CC601" s="3">
        <v>0</v>
      </c>
      <c r="CD601" s="3">
        <v>0</v>
      </c>
      <c r="CE601" s="3">
        <v>0</v>
      </c>
      <c r="CF601" s="3">
        <v>0</v>
      </c>
      <c r="CG601" s="3">
        <v>0</v>
      </c>
      <c r="CH601" s="3">
        <v>0</v>
      </c>
      <c r="CI601" s="3">
        <v>0</v>
      </c>
      <c r="CJ601" s="3">
        <v>0</v>
      </c>
      <c r="CK601" s="3">
        <v>0</v>
      </c>
      <c r="CL601" s="3">
        <v>0</v>
      </c>
      <c r="CM601" s="3">
        <v>0</v>
      </c>
      <c r="CN601" s="3">
        <v>0</v>
      </c>
      <c r="CO601" s="3">
        <v>0</v>
      </c>
      <c r="CP601" s="3">
        <v>0</v>
      </c>
      <c r="CQ601" s="3">
        <v>0</v>
      </c>
      <c r="CR601" s="3">
        <v>0</v>
      </c>
      <c r="CS601" s="3">
        <v>0</v>
      </c>
      <c r="CT601" s="3">
        <v>0</v>
      </c>
      <c r="CU601" s="3">
        <v>0</v>
      </c>
      <c r="CV601" s="3">
        <v>0</v>
      </c>
      <c r="CW601" s="3">
        <v>0</v>
      </c>
      <c r="CX601" s="3">
        <v>0</v>
      </c>
      <c r="CY601" s="3">
        <v>0</v>
      </c>
      <c r="CZ601" s="3">
        <v>0</v>
      </c>
      <c r="DA601" s="3"/>
      <c r="DB601" s="3">
        <v>0</v>
      </c>
      <c r="DC601" s="3">
        <v>0</v>
      </c>
      <c r="DD601" s="3">
        <v>0</v>
      </c>
      <c r="DE601" s="3">
        <v>0</v>
      </c>
      <c r="DF601" s="3">
        <v>0</v>
      </c>
      <c r="DG601" s="3">
        <v>0</v>
      </c>
      <c r="DH601" s="3">
        <v>0</v>
      </c>
      <c r="DI601" s="3">
        <v>0</v>
      </c>
      <c r="DJ601" s="3">
        <v>0</v>
      </c>
      <c r="DK601" s="3">
        <v>0</v>
      </c>
      <c r="DL601" s="3">
        <v>0</v>
      </c>
      <c r="DM601" s="3">
        <v>0</v>
      </c>
      <c r="DN601" s="3">
        <v>0</v>
      </c>
      <c r="DO601" s="3">
        <v>0</v>
      </c>
      <c r="DP601" s="3">
        <v>0</v>
      </c>
      <c r="DQ601" s="3">
        <v>0</v>
      </c>
      <c r="DR601" s="3">
        <v>0</v>
      </c>
      <c r="DS601" s="3">
        <v>0</v>
      </c>
      <c r="DT601" s="3">
        <v>0</v>
      </c>
      <c r="DU601" s="3">
        <v>0</v>
      </c>
      <c r="DV601" s="3">
        <v>0</v>
      </c>
      <c r="DW601" s="3">
        <v>0</v>
      </c>
      <c r="DX601" s="3">
        <v>0</v>
      </c>
      <c r="DY601" s="3">
        <v>0</v>
      </c>
      <c r="DZ601" s="3">
        <v>0</v>
      </c>
      <c r="EA601" s="3">
        <v>0</v>
      </c>
      <c r="EB601" s="3">
        <v>0</v>
      </c>
      <c r="EC601" s="3">
        <v>0</v>
      </c>
      <c r="ED601" s="3">
        <v>0</v>
      </c>
      <c r="EE601" s="3">
        <v>0</v>
      </c>
      <c r="EF601" s="3">
        <v>0</v>
      </c>
    </row>
    <row r="602" spans="1:136" ht="12.75" customHeight="1">
      <c r="A602" s="2" t="s">
        <v>1220</v>
      </c>
      <c r="B602" s="2" t="s">
        <v>1221</v>
      </c>
      <c r="C602" s="2" t="s">
        <v>468</v>
      </c>
      <c r="D602" s="2" t="s">
        <v>896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 s="3">
        <v>0</v>
      </c>
      <c r="BF602" s="3">
        <v>0</v>
      </c>
      <c r="BG602" s="3">
        <v>0</v>
      </c>
      <c r="BH602" s="3">
        <v>0</v>
      </c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3">
        <v>0</v>
      </c>
      <c r="BQ602" s="3">
        <v>0</v>
      </c>
      <c r="BR602" s="3">
        <v>0</v>
      </c>
      <c r="BS602" s="3">
        <v>0</v>
      </c>
      <c r="BT602" s="3">
        <v>0</v>
      </c>
      <c r="BU602" s="3">
        <v>0</v>
      </c>
      <c r="BV602" s="3">
        <v>0</v>
      </c>
      <c r="BW602" s="3">
        <v>0</v>
      </c>
      <c r="BX602" s="3">
        <v>0</v>
      </c>
      <c r="BY602" s="3">
        <v>0</v>
      </c>
      <c r="BZ602" s="3">
        <v>0</v>
      </c>
      <c r="CA602" s="3">
        <v>0</v>
      </c>
      <c r="CB602" s="3">
        <v>0</v>
      </c>
      <c r="CC602" s="3">
        <v>0</v>
      </c>
      <c r="CD602" s="3">
        <v>0</v>
      </c>
      <c r="CE602" s="3">
        <v>0</v>
      </c>
      <c r="CF602" s="3">
        <v>0</v>
      </c>
      <c r="CG602" s="3">
        <v>0</v>
      </c>
      <c r="CH602" s="3">
        <v>0</v>
      </c>
      <c r="CI602" s="3">
        <v>0</v>
      </c>
      <c r="CJ602" s="3">
        <v>0</v>
      </c>
      <c r="CK602" s="3">
        <v>0</v>
      </c>
      <c r="CL602" s="3">
        <v>0</v>
      </c>
      <c r="CM602" s="3">
        <v>0</v>
      </c>
      <c r="CN602" s="3">
        <v>0</v>
      </c>
      <c r="CO602" s="3">
        <v>0</v>
      </c>
      <c r="CP602" s="3">
        <v>0</v>
      </c>
      <c r="CQ602" s="3">
        <v>0</v>
      </c>
      <c r="CR602" s="3">
        <v>0</v>
      </c>
      <c r="CS602" s="3">
        <v>0</v>
      </c>
      <c r="CT602" s="3">
        <v>0</v>
      </c>
      <c r="CU602" s="3">
        <v>0</v>
      </c>
      <c r="CV602" s="3">
        <v>0</v>
      </c>
      <c r="CW602" s="3">
        <v>0</v>
      </c>
      <c r="CX602" s="3">
        <v>0</v>
      </c>
      <c r="CY602" s="3">
        <v>0</v>
      </c>
      <c r="CZ602" s="3">
        <v>0</v>
      </c>
      <c r="DA602" s="3"/>
      <c r="DB602" s="3">
        <v>0</v>
      </c>
      <c r="DC602" s="3">
        <v>0</v>
      </c>
      <c r="DD602" s="3">
        <v>0</v>
      </c>
      <c r="DE602" s="3">
        <v>0</v>
      </c>
      <c r="DF602" s="3">
        <v>0</v>
      </c>
      <c r="DG602" s="3">
        <v>0</v>
      </c>
      <c r="DH602" s="3">
        <v>0</v>
      </c>
      <c r="DI602" s="3">
        <v>0</v>
      </c>
      <c r="DJ602" s="3">
        <v>0</v>
      </c>
      <c r="DK602" s="3">
        <v>0</v>
      </c>
      <c r="DL602" s="3">
        <v>0</v>
      </c>
      <c r="DM602" s="3">
        <v>0</v>
      </c>
      <c r="DN602" s="3">
        <v>0</v>
      </c>
      <c r="DO602" s="3">
        <v>0</v>
      </c>
      <c r="DP602" s="3">
        <v>0</v>
      </c>
      <c r="DQ602" s="3">
        <v>0</v>
      </c>
      <c r="DR602" s="3">
        <v>0</v>
      </c>
      <c r="DS602" s="3">
        <v>0</v>
      </c>
      <c r="DT602" s="3">
        <v>0</v>
      </c>
      <c r="DU602" s="3">
        <v>0</v>
      </c>
      <c r="DV602" s="3">
        <v>0</v>
      </c>
      <c r="DW602" s="3">
        <v>0</v>
      </c>
      <c r="DX602" s="3">
        <v>0</v>
      </c>
      <c r="DY602" s="3">
        <v>0</v>
      </c>
      <c r="DZ602" s="3">
        <v>0</v>
      </c>
      <c r="EA602" s="3">
        <v>0</v>
      </c>
      <c r="EB602" s="3">
        <v>0</v>
      </c>
      <c r="EC602" s="3">
        <v>0</v>
      </c>
      <c r="ED602" s="3">
        <v>0</v>
      </c>
      <c r="EE602" s="3">
        <v>0</v>
      </c>
      <c r="EF602" s="3">
        <v>0</v>
      </c>
    </row>
    <row r="603" spans="1:136" ht="12.75" customHeight="1">
      <c r="A603" s="2" t="s">
        <v>1222</v>
      </c>
      <c r="B603" s="2" t="s">
        <v>1223</v>
      </c>
      <c r="C603" s="2" t="s">
        <v>468</v>
      </c>
      <c r="D603" s="2" t="s">
        <v>896</v>
      </c>
      <c r="E603" s="3">
        <v>0</v>
      </c>
      <c r="F603" s="3">
        <v>230870</v>
      </c>
      <c r="G603" s="3">
        <v>179580</v>
      </c>
      <c r="H603" s="3">
        <v>182960</v>
      </c>
      <c r="I603" s="3">
        <v>229520</v>
      </c>
      <c r="J603" s="3">
        <v>115970</v>
      </c>
      <c r="K603" s="3">
        <v>112300</v>
      </c>
      <c r="L603" s="3">
        <v>113650</v>
      </c>
      <c r="M603" s="3">
        <v>104870</v>
      </c>
      <c r="N603" s="3">
        <v>15100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188959.88</v>
      </c>
      <c r="AH603" s="3">
        <v>123700.9</v>
      </c>
      <c r="AI603" s="3">
        <v>158009.24</v>
      </c>
      <c r="AJ603" s="3">
        <v>173145.25</v>
      </c>
      <c r="AK603" s="3">
        <v>113457.96</v>
      </c>
      <c r="AL603" s="3">
        <v>122429.91</v>
      </c>
      <c r="AM603" s="3">
        <v>123402.75</v>
      </c>
      <c r="AN603" s="3">
        <v>138368.79999999999</v>
      </c>
      <c r="AO603" s="3">
        <v>96219.21</v>
      </c>
      <c r="AP603" s="3">
        <v>161206.5</v>
      </c>
      <c r="AQ603" s="3">
        <v>159178.34</v>
      </c>
      <c r="AR603" s="3">
        <v>183210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0</v>
      </c>
      <c r="BJ603" s="3">
        <v>0</v>
      </c>
      <c r="BK603" s="3">
        <v>0</v>
      </c>
      <c r="BL603" s="3">
        <v>0</v>
      </c>
      <c r="BM603" s="3">
        <v>0</v>
      </c>
      <c r="BN603" s="3">
        <v>0</v>
      </c>
      <c r="BO603" s="3">
        <v>0</v>
      </c>
      <c r="BP603" s="3">
        <v>0</v>
      </c>
      <c r="BQ603" s="3">
        <v>0</v>
      </c>
      <c r="BR603" s="3">
        <v>0</v>
      </c>
      <c r="BS603" s="3">
        <v>0</v>
      </c>
      <c r="BT603" s="3">
        <v>0</v>
      </c>
      <c r="BU603" s="3">
        <v>0</v>
      </c>
      <c r="BV603" s="3">
        <v>0</v>
      </c>
      <c r="BW603" s="3">
        <v>0</v>
      </c>
      <c r="BX603" s="3">
        <v>0</v>
      </c>
      <c r="BY603" s="3">
        <v>0</v>
      </c>
      <c r="BZ603" s="3">
        <v>0</v>
      </c>
      <c r="CA603" s="3">
        <v>0</v>
      </c>
      <c r="CB603" s="3">
        <v>0</v>
      </c>
      <c r="CC603" s="3">
        <v>0</v>
      </c>
      <c r="CD603" s="3">
        <v>0</v>
      </c>
      <c r="CE603" s="3">
        <v>0</v>
      </c>
      <c r="CF603" s="3">
        <v>0</v>
      </c>
      <c r="CG603" s="3">
        <v>0</v>
      </c>
      <c r="CH603" s="3">
        <v>0</v>
      </c>
      <c r="CI603" s="3">
        <v>0</v>
      </c>
      <c r="CJ603" s="3">
        <v>0</v>
      </c>
      <c r="CK603" s="3">
        <v>0</v>
      </c>
      <c r="CL603" s="3">
        <v>0</v>
      </c>
      <c r="CM603" s="3">
        <v>0</v>
      </c>
      <c r="CN603" s="3">
        <v>0</v>
      </c>
      <c r="CO603" s="3">
        <v>0</v>
      </c>
      <c r="CP603" s="3">
        <v>0</v>
      </c>
      <c r="CQ603" s="3">
        <v>0</v>
      </c>
      <c r="CR603" s="3">
        <v>0</v>
      </c>
      <c r="CS603" s="3">
        <v>0</v>
      </c>
      <c r="CT603" s="3">
        <v>0</v>
      </c>
      <c r="CU603" s="3">
        <v>0</v>
      </c>
      <c r="CV603" s="3">
        <v>0</v>
      </c>
      <c r="CW603" s="3">
        <v>0</v>
      </c>
      <c r="CX603" s="3">
        <v>0</v>
      </c>
      <c r="CY603" s="3">
        <v>0</v>
      </c>
      <c r="CZ603" s="3">
        <v>0</v>
      </c>
      <c r="DA603" s="3"/>
      <c r="DB603" s="3">
        <v>0</v>
      </c>
      <c r="DC603" s="3">
        <v>0</v>
      </c>
      <c r="DD603" s="3">
        <v>0</v>
      </c>
      <c r="DE603" s="3">
        <v>0</v>
      </c>
      <c r="DF603" s="3">
        <v>0</v>
      </c>
      <c r="DG603" s="3">
        <v>0</v>
      </c>
      <c r="DH603" s="3">
        <v>0</v>
      </c>
      <c r="DI603" s="3">
        <v>0</v>
      </c>
      <c r="DJ603" s="3">
        <v>0</v>
      </c>
      <c r="DK603" s="3">
        <v>0</v>
      </c>
      <c r="DL603" s="3">
        <v>0</v>
      </c>
      <c r="DM603" s="3">
        <v>0</v>
      </c>
      <c r="DN603" s="3">
        <v>0</v>
      </c>
      <c r="DO603" s="3">
        <v>0</v>
      </c>
      <c r="DP603" s="3">
        <v>0</v>
      </c>
      <c r="DQ603" s="3">
        <v>0</v>
      </c>
      <c r="DR603" s="3">
        <v>0</v>
      </c>
      <c r="DS603" s="3">
        <v>0</v>
      </c>
      <c r="DT603" s="3">
        <v>0</v>
      </c>
      <c r="DU603" s="3">
        <v>0</v>
      </c>
      <c r="DV603" s="3">
        <v>0</v>
      </c>
      <c r="DW603" s="3">
        <v>0</v>
      </c>
      <c r="DX603" s="3">
        <v>0</v>
      </c>
      <c r="DY603" s="3">
        <v>0</v>
      </c>
      <c r="DZ603" s="3">
        <v>0</v>
      </c>
      <c r="EA603" s="3">
        <v>0</v>
      </c>
      <c r="EB603" s="3">
        <v>0</v>
      </c>
      <c r="EC603" s="3">
        <v>0</v>
      </c>
      <c r="ED603" s="3">
        <v>0</v>
      </c>
      <c r="EE603" s="3">
        <v>0</v>
      </c>
      <c r="EF603" s="3">
        <v>0</v>
      </c>
    </row>
    <row r="604" spans="1:136" ht="12.75" customHeight="1">
      <c r="A604" s="2" t="s">
        <v>1224</v>
      </c>
      <c r="B604" s="2" t="s">
        <v>1225</v>
      </c>
      <c r="C604" s="2" t="s">
        <v>468</v>
      </c>
      <c r="D604" s="2" t="s">
        <v>896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>
        <v>0</v>
      </c>
      <c r="BF604" s="3">
        <v>0</v>
      </c>
      <c r="BG604" s="3">
        <v>0</v>
      </c>
      <c r="BH604" s="3">
        <v>0</v>
      </c>
      <c r="BI604" s="3">
        <v>0</v>
      </c>
      <c r="BJ604" s="3">
        <v>0</v>
      </c>
      <c r="BK604" s="3">
        <v>0</v>
      </c>
      <c r="BL604" s="3">
        <v>0</v>
      </c>
      <c r="BM604" s="3">
        <v>0</v>
      </c>
      <c r="BN604" s="3">
        <v>0</v>
      </c>
      <c r="BO604" s="3">
        <v>0</v>
      </c>
      <c r="BP604" s="3">
        <v>0</v>
      </c>
      <c r="BQ604" s="3">
        <v>0</v>
      </c>
      <c r="BR604" s="3">
        <v>0</v>
      </c>
      <c r="BS604" s="3">
        <v>0</v>
      </c>
      <c r="BT604" s="3">
        <v>0</v>
      </c>
      <c r="BU604" s="3">
        <v>0</v>
      </c>
      <c r="BV604" s="3">
        <v>0</v>
      </c>
      <c r="BW604" s="3">
        <v>0</v>
      </c>
      <c r="BX604" s="3">
        <v>0</v>
      </c>
      <c r="BY604" s="3">
        <v>0</v>
      </c>
      <c r="BZ604" s="3">
        <v>0</v>
      </c>
      <c r="CA604" s="3">
        <v>0</v>
      </c>
      <c r="CB604" s="3">
        <v>0</v>
      </c>
      <c r="CC604" s="3">
        <v>0</v>
      </c>
      <c r="CD604" s="3">
        <v>0</v>
      </c>
      <c r="CE604" s="3">
        <v>0</v>
      </c>
      <c r="CF604" s="3">
        <v>0</v>
      </c>
      <c r="CG604" s="3">
        <v>0</v>
      </c>
      <c r="CH604" s="3">
        <v>0</v>
      </c>
      <c r="CI604" s="3">
        <v>0</v>
      </c>
      <c r="CJ604" s="3">
        <v>0</v>
      </c>
      <c r="CK604" s="3">
        <v>0</v>
      </c>
      <c r="CL604" s="3">
        <v>0</v>
      </c>
      <c r="CM604" s="3">
        <v>0</v>
      </c>
      <c r="CN604" s="3">
        <v>0</v>
      </c>
      <c r="CO604" s="3">
        <v>0</v>
      </c>
      <c r="CP604" s="3">
        <v>0</v>
      </c>
      <c r="CQ604" s="3">
        <v>0</v>
      </c>
      <c r="CR604" s="3">
        <v>0</v>
      </c>
      <c r="CS604" s="3">
        <v>0</v>
      </c>
      <c r="CT604" s="3">
        <v>0</v>
      </c>
      <c r="CU604" s="3">
        <v>0</v>
      </c>
      <c r="CV604" s="3">
        <v>0</v>
      </c>
      <c r="CW604" s="3">
        <v>0</v>
      </c>
      <c r="CX604" s="3">
        <v>0</v>
      </c>
      <c r="CY604" s="3">
        <v>0</v>
      </c>
      <c r="CZ604" s="3">
        <v>0</v>
      </c>
      <c r="DA604" s="3"/>
      <c r="DB604" s="3">
        <v>0</v>
      </c>
      <c r="DC604" s="3">
        <v>0</v>
      </c>
      <c r="DD604" s="3">
        <v>0</v>
      </c>
      <c r="DE604" s="3">
        <v>0</v>
      </c>
      <c r="DF604" s="3">
        <v>0</v>
      </c>
      <c r="DG604" s="3">
        <v>0</v>
      </c>
      <c r="DH604" s="3">
        <v>0</v>
      </c>
      <c r="DI604" s="3">
        <v>0</v>
      </c>
      <c r="DJ604" s="3">
        <v>0</v>
      </c>
      <c r="DK604" s="3">
        <v>0</v>
      </c>
      <c r="DL604" s="3">
        <v>0</v>
      </c>
      <c r="DM604" s="3">
        <v>0</v>
      </c>
      <c r="DN604" s="3">
        <v>0</v>
      </c>
      <c r="DO604" s="3">
        <v>0</v>
      </c>
      <c r="DP604" s="3">
        <v>0</v>
      </c>
      <c r="DQ604" s="3">
        <v>0</v>
      </c>
      <c r="DR604" s="3">
        <v>0</v>
      </c>
      <c r="DS604" s="3">
        <v>0</v>
      </c>
      <c r="DT604" s="3">
        <v>0</v>
      </c>
      <c r="DU604" s="3">
        <v>0</v>
      </c>
      <c r="DV604" s="3">
        <v>0</v>
      </c>
      <c r="DW604" s="3">
        <v>0</v>
      </c>
      <c r="DX604" s="3">
        <v>0</v>
      </c>
      <c r="DY604" s="3">
        <v>0</v>
      </c>
      <c r="DZ604" s="3">
        <v>0</v>
      </c>
      <c r="EA604" s="3">
        <v>0</v>
      </c>
      <c r="EB604" s="3">
        <v>0</v>
      </c>
      <c r="EC604" s="3">
        <v>0</v>
      </c>
      <c r="ED604" s="3">
        <v>0</v>
      </c>
      <c r="EE604" s="3">
        <v>0</v>
      </c>
      <c r="EF604" s="3">
        <v>0</v>
      </c>
    </row>
    <row r="605" spans="1:136" ht="12.75" customHeight="1">
      <c r="A605" s="2" t="s">
        <v>1226</v>
      </c>
      <c r="B605" s="2" t="s">
        <v>1227</v>
      </c>
      <c r="C605" s="2" t="s">
        <v>468</v>
      </c>
      <c r="D605" s="2" t="s">
        <v>896</v>
      </c>
      <c r="E605" s="3">
        <v>0</v>
      </c>
      <c r="F605" s="3">
        <v>2345.38</v>
      </c>
      <c r="G605" s="3">
        <v>1514.51</v>
      </c>
      <c r="H605" s="3">
        <v>3934.89</v>
      </c>
      <c r="I605" s="3">
        <v>12332.51</v>
      </c>
      <c r="J605" s="3">
        <v>2765.39</v>
      </c>
      <c r="K605" s="3">
        <v>2188.5100000000002</v>
      </c>
      <c r="L605" s="3">
        <v>441.18</v>
      </c>
      <c r="M605" s="3">
        <v>2215.39</v>
      </c>
      <c r="N605" s="3">
        <v>1685.77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6380.06</v>
      </c>
      <c r="AH605" s="3">
        <v>7270.59</v>
      </c>
      <c r="AI605" s="3">
        <v>4144.5</v>
      </c>
      <c r="AJ605" s="3">
        <v>2883.13</v>
      </c>
      <c r="AK605" s="3">
        <v>1124.43</v>
      </c>
      <c r="AL605" s="3">
        <v>53377.41</v>
      </c>
      <c r="AM605" s="3">
        <v>3513.09</v>
      </c>
      <c r="AN605" s="3">
        <v>1292.02</v>
      </c>
      <c r="AO605" s="3">
        <v>2254.96</v>
      </c>
      <c r="AP605" s="3">
        <v>6884.37</v>
      </c>
      <c r="AQ605" s="3">
        <v>2474.7199999999998</v>
      </c>
      <c r="AR605" s="3">
        <v>5308.28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0</v>
      </c>
      <c r="BF605" s="3">
        <v>0</v>
      </c>
      <c r="BG605" s="3">
        <v>0</v>
      </c>
      <c r="BH605" s="3">
        <v>0</v>
      </c>
      <c r="BI605" s="3">
        <v>0</v>
      </c>
      <c r="BJ605" s="3">
        <v>0</v>
      </c>
      <c r="BK605" s="3">
        <v>0</v>
      </c>
      <c r="BL605" s="3">
        <v>0</v>
      </c>
      <c r="BM605" s="3">
        <v>0</v>
      </c>
      <c r="BN605" s="3">
        <v>0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  <c r="BW605" s="3">
        <v>0</v>
      </c>
      <c r="BX605" s="3">
        <v>0</v>
      </c>
      <c r="BY605" s="3">
        <v>0</v>
      </c>
      <c r="BZ605" s="3">
        <v>0</v>
      </c>
      <c r="CA605" s="3">
        <v>0</v>
      </c>
      <c r="CB605" s="3">
        <v>0</v>
      </c>
      <c r="CC605" s="3">
        <v>0</v>
      </c>
      <c r="CD605" s="3">
        <v>0</v>
      </c>
      <c r="CE605" s="3">
        <v>0</v>
      </c>
      <c r="CF605" s="3">
        <v>0</v>
      </c>
      <c r="CG605" s="3">
        <v>0</v>
      </c>
      <c r="CH605" s="3">
        <v>0</v>
      </c>
      <c r="CI605" s="3">
        <v>0</v>
      </c>
      <c r="CJ605" s="3">
        <v>0</v>
      </c>
      <c r="CK605" s="3">
        <v>0</v>
      </c>
      <c r="CL605" s="3">
        <v>0</v>
      </c>
      <c r="CM605" s="3">
        <v>0</v>
      </c>
      <c r="CN605" s="3">
        <v>0</v>
      </c>
      <c r="CO605" s="3">
        <v>0</v>
      </c>
      <c r="CP605" s="3">
        <v>0</v>
      </c>
      <c r="CQ605" s="3">
        <v>0</v>
      </c>
      <c r="CR605" s="3">
        <v>0</v>
      </c>
      <c r="CS605" s="3">
        <v>0</v>
      </c>
      <c r="CT605" s="3">
        <v>0</v>
      </c>
      <c r="CU605" s="3">
        <v>0</v>
      </c>
      <c r="CV605" s="3">
        <v>0</v>
      </c>
      <c r="CW605" s="3">
        <v>0</v>
      </c>
      <c r="CX605" s="3">
        <v>0</v>
      </c>
      <c r="CY605" s="3">
        <v>0</v>
      </c>
      <c r="CZ605" s="3">
        <v>0</v>
      </c>
      <c r="DA605" s="3"/>
      <c r="DB605" s="3">
        <v>0</v>
      </c>
      <c r="DC605" s="3">
        <v>0</v>
      </c>
      <c r="DD605" s="3">
        <v>0</v>
      </c>
      <c r="DE605" s="3">
        <v>0</v>
      </c>
      <c r="DF605" s="3">
        <v>0</v>
      </c>
      <c r="DG605" s="3">
        <v>0</v>
      </c>
      <c r="DH605" s="3">
        <v>0</v>
      </c>
      <c r="DI605" s="3">
        <v>0</v>
      </c>
      <c r="DJ605" s="3">
        <v>0</v>
      </c>
      <c r="DK605" s="3">
        <v>0</v>
      </c>
      <c r="DL605" s="3">
        <v>0</v>
      </c>
      <c r="DM605" s="3">
        <v>0</v>
      </c>
      <c r="DN605" s="3">
        <v>0</v>
      </c>
      <c r="DO605" s="3">
        <v>0</v>
      </c>
      <c r="DP605" s="3">
        <v>0</v>
      </c>
      <c r="DQ605" s="3">
        <v>0</v>
      </c>
      <c r="DR605" s="3">
        <v>0</v>
      </c>
      <c r="DS605" s="3">
        <v>0</v>
      </c>
      <c r="DT605" s="3">
        <v>0</v>
      </c>
      <c r="DU605" s="3">
        <v>0</v>
      </c>
      <c r="DV605" s="3">
        <v>0</v>
      </c>
      <c r="DW605" s="3">
        <v>0</v>
      </c>
      <c r="DX605" s="3">
        <v>0</v>
      </c>
      <c r="DY605" s="3">
        <v>0</v>
      </c>
      <c r="DZ605" s="3">
        <v>0</v>
      </c>
      <c r="EA605" s="3">
        <v>0</v>
      </c>
      <c r="EB605" s="3">
        <v>0</v>
      </c>
      <c r="EC605" s="3">
        <v>0</v>
      </c>
      <c r="ED605" s="3">
        <v>0</v>
      </c>
      <c r="EE605" s="3">
        <v>0</v>
      </c>
      <c r="EF605" s="3">
        <v>0</v>
      </c>
    </row>
    <row r="606" spans="1:136" ht="12.75" customHeight="1">
      <c r="A606" s="2" t="s">
        <v>1228</v>
      </c>
      <c r="B606" s="2" t="s">
        <v>1229</v>
      </c>
      <c r="C606" s="2" t="s">
        <v>468</v>
      </c>
      <c r="D606" s="2" t="s">
        <v>896</v>
      </c>
      <c r="E606" s="3">
        <v>0</v>
      </c>
      <c r="F606" s="3">
        <v>202570.09</v>
      </c>
      <c r="G606" s="3">
        <v>83644.87</v>
      </c>
      <c r="H606" s="3">
        <v>161682.25</v>
      </c>
      <c r="I606" s="3">
        <v>254626.18</v>
      </c>
      <c r="J606" s="3">
        <v>109719.63</v>
      </c>
      <c r="K606" s="3">
        <v>75000</v>
      </c>
      <c r="L606" s="3">
        <v>118971.97</v>
      </c>
      <c r="M606" s="3">
        <v>185934.59</v>
      </c>
      <c r="N606" s="3">
        <v>33738.32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15046.73</v>
      </c>
      <c r="AH606" s="3">
        <v>63271.040000000001</v>
      </c>
      <c r="AI606" s="3">
        <v>436168.24</v>
      </c>
      <c r="AJ606" s="3">
        <v>210280.35</v>
      </c>
      <c r="AK606" s="3">
        <v>94692.55</v>
      </c>
      <c r="AL606" s="3">
        <v>57476.65</v>
      </c>
      <c r="AM606" s="3">
        <v>125046.72</v>
      </c>
      <c r="AN606" s="3">
        <v>37009.35</v>
      </c>
      <c r="AO606" s="3">
        <v>51028.04</v>
      </c>
      <c r="AP606" s="3">
        <v>109252.34</v>
      </c>
      <c r="AQ606" s="3">
        <v>159626.19</v>
      </c>
      <c r="AR606" s="3">
        <v>65140.18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 s="3">
        <v>0</v>
      </c>
      <c r="BF606" s="3">
        <v>0</v>
      </c>
      <c r="BG606" s="3">
        <v>0</v>
      </c>
      <c r="BH606" s="3">
        <v>0</v>
      </c>
      <c r="BI606" s="3">
        <v>0</v>
      </c>
      <c r="BJ606" s="3">
        <v>0</v>
      </c>
      <c r="BK606" s="3">
        <v>0</v>
      </c>
      <c r="BL606" s="3">
        <v>0</v>
      </c>
      <c r="BM606" s="3">
        <v>0</v>
      </c>
      <c r="BN606" s="3">
        <v>0</v>
      </c>
      <c r="BO606" s="3">
        <v>0</v>
      </c>
      <c r="BP606" s="3">
        <v>0</v>
      </c>
      <c r="BQ606" s="3">
        <v>0</v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  <c r="BW606" s="3">
        <v>0</v>
      </c>
      <c r="BX606" s="3">
        <v>0</v>
      </c>
      <c r="BY606" s="3">
        <v>0</v>
      </c>
      <c r="BZ606" s="3">
        <v>0</v>
      </c>
      <c r="CA606" s="3">
        <v>0</v>
      </c>
      <c r="CB606" s="3">
        <v>0</v>
      </c>
      <c r="CC606" s="3">
        <v>0</v>
      </c>
      <c r="CD606" s="3">
        <v>0</v>
      </c>
      <c r="CE606" s="3">
        <v>0</v>
      </c>
      <c r="CF606" s="3">
        <v>0</v>
      </c>
      <c r="CG606" s="3">
        <v>0</v>
      </c>
      <c r="CH606" s="3">
        <v>0</v>
      </c>
      <c r="CI606" s="3">
        <v>0</v>
      </c>
      <c r="CJ606" s="3">
        <v>0</v>
      </c>
      <c r="CK606" s="3">
        <v>0</v>
      </c>
      <c r="CL606" s="3">
        <v>0</v>
      </c>
      <c r="CM606" s="3">
        <v>0</v>
      </c>
      <c r="CN606" s="3">
        <v>0</v>
      </c>
      <c r="CO606" s="3">
        <v>0</v>
      </c>
      <c r="CP606" s="3">
        <v>0</v>
      </c>
      <c r="CQ606" s="3">
        <v>0</v>
      </c>
      <c r="CR606" s="3">
        <v>0</v>
      </c>
      <c r="CS606" s="3">
        <v>0</v>
      </c>
      <c r="CT606" s="3">
        <v>0</v>
      </c>
      <c r="CU606" s="3">
        <v>0</v>
      </c>
      <c r="CV606" s="3">
        <v>0</v>
      </c>
      <c r="CW606" s="3">
        <v>0</v>
      </c>
      <c r="CX606" s="3">
        <v>0</v>
      </c>
      <c r="CY606" s="3">
        <v>0</v>
      </c>
      <c r="CZ606" s="3">
        <v>0</v>
      </c>
      <c r="DA606" s="3"/>
      <c r="DB606" s="3">
        <v>0</v>
      </c>
      <c r="DC606" s="3">
        <v>0</v>
      </c>
      <c r="DD606" s="3">
        <v>0</v>
      </c>
      <c r="DE606" s="3">
        <v>0</v>
      </c>
      <c r="DF606" s="3">
        <v>0</v>
      </c>
      <c r="DG606" s="3">
        <v>0</v>
      </c>
      <c r="DH606" s="3">
        <v>0</v>
      </c>
      <c r="DI606" s="3">
        <v>0</v>
      </c>
      <c r="DJ606" s="3">
        <v>0</v>
      </c>
      <c r="DK606" s="3">
        <v>0</v>
      </c>
      <c r="DL606" s="3">
        <v>0</v>
      </c>
      <c r="DM606" s="3">
        <v>0</v>
      </c>
      <c r="DN606" s="3">
        <v>0</v>
      </c>
      <c r="DO606" s="3">
        <v>0</v>
      </c>
      <c r="DP606" s="3">
        <v>0</v>
      </c>
      <c r="DQ606" s="3">
        <v>0</v>
      </c>
      <c r="DR606" s="3">
        <v>0</v>
      </c>
      <c r="DS606" s="3">
        <v>0</v>
      </c>
      <c r="DT606" s="3">
        <v>0</v>
      </c>
      <c r="DU606" s="3">
        <v>0</v>
      </c>
      <c r="DV606" s="3">
        <v>0</v>
      </c>
      <c r="DW606" s="3">
        <v>0</v>
      </c>
      <c r="DX606" s="3">
        <v>0</v>
      </c>
      <c r="DY606" s="3">
        <v>0</v>
      </c>
      <c r="DZ606" s="3">
        <v>0</v>
      </c>
      <c r="EA606" s="3">
        <v>0</v>
      </c>
      <c r="EB606" s="3">
        <v>0</v>
      </c>
      <c r="EC606" s="3">
        <v>0</v>
      </c>
      <c r="ED606" s="3">
        <v>0</v>
      </c>
      <c r="EE606" s="3">
        <v>0</v>
      </c>
      <c r="EF606" s="3">
        <v>0</v>
      </c>
    </row>
    <row r="607" spans="1:136" ht="12.75" customHeight="1">
      <c r="A607" s="2" t="s">
        <v>1230</v>
      </c>
      <c r="B607" s="2" t="s">
        <v>1231</v>
      </c>
      <c r="C607" s="2" t="s">
        <v>468</v>
      </c>
      <c r="D607" s="2" t="s">
        <v>896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3">
        <v>0</v>
      </c>
      <c r="BK607" s="3">
        <v>0</v>
      </c>
      <c r="BL607" s="3">
        <v>0</v>
      </c>
      <c r="BM607" s="3">
        <v>0</v>
      </c>
      <c r="BN607" s="3">
        <v>0</v>
      </c>
      <c r="BO607" s="3">
        <v>0</v>
      </c>
      <c r="BP607" s="3">
        <v>0</v>
      </c>
      <c r="BQ607" s="3">
        <v>0</v>
      </c>
      <c r="BR607" s="3">
        <v>0</v>
      </c>
      <c r="BS607" s="3">
        <v>0</v>
      </c>
      <c r="BT607" s="3">
        <v>0</v>
      </c>
      <c r="BU607" s="3">
        <v>0</v>
      </c>
      <c r="BV607" s="3">
        <v>0</v>
      </c>
      <c r="BW607" s="3">
        <v>0</v>
      </c>
      <c r="BX607" s="3">
        <v>0</v>
      </c>
      <c r="BY607" s="3">
        <v>0</v>
      </c>
      <c r="BZ607" s="3">
        <v>0</v>
      </c>
      <c r="CA607" s="3">
        <v>0</v>
      </c>
      <c r="CB607" s="3">
        <v>0</v>
      </c>
      <c r="CC607" s="3">
        <v>0</v>
      </c>
      <c r="CD607" s="3">
        <v>0</v>
      </c>
      <c r="CE607" s="3">
        <v>0</v>
      </c>
      <c r="CF607" s="3">
        <v>0</v>
      </c>
      <c r="CG607" s="3">
        <v>0</v>
      </c>
      <c r="CH607" s="3">
        <v>0</v>
      </c>
      <c r="CI607" s="3">
        <v>0</v>
      </c>
      <c r="CJ607" s="3">
        <v>0</v>
      </c>
      <c r="CK607" s="3">
        <v>0</v>
      </c>
      <c r="CL607" s="3">
        <v>0</v>
      </c>
      <c r="CM607" s="3">
        <v>0</v>
      </c>
      <c r="CN607" s="3">
        <v>0</v>
      </c>
      <c r="CO607" s="3">
        <v>0</v>
      </c>
      <c r="CP607" s="3">
        <v>0</v>
      </c>
      <c r="CQ607" s="3">
        <v>0</v>
      </c>
      <c r="CR607" s="3">
        <v>0</v>
      </c>
      <c r="CS607" s="3">
        <v>0</v>
      </c>
      <c r="CT607" s="3">
        <v>0</v>
      </c>
      <c r="CU607" s="3">
        <v>0</v>
      </c>
      <c r="CV607" s="3">
        <v>0</v>
      </c>
      <c r="CW607" s="3">
        <v>0</v>
      </c>
      <c r="CX607" s="3">
        <v>0</v>
      </c>
      <c r="CY607" s="3">
        <v>0</v>
      </c>
      <c r="CZ607" s="3">
        <v>0</v>
      </c>
      <c r="DA607" s="3"/>
      <c r="DB607" s="3">
        <v>0</v>
      </c>
      <c r="DC607" s="3">
        <v>0</v>
      </c>
      <c r="DD607" s="3">
        <v>0</v>
      </c>
      <c r="DE607" s="3">
        <v>0</v>
      </c>
      <c r="DF607" s="3">
        <v>0</v>
      </c>
      <c r="DG607" s="3">
        <v>0</v>
      </c>
      <c r="DH607" s="3">
        <v>0</v>
      </c>
      <c r="DI607" s="3">
        <v>0</v>
      </c>
      <c r="DJ607" s="3">
        <v>0</v>
      </c>
      <c r="DK607" s="3">
        <v>0</v>
      </c>
      <c r="DL607" s="3">
        <v>0</v>
      </c>
      <c r="DM607" s="3">
        <v>0</v>
      </c>
      <c r="DN607" s="3">
        <v>0</v>
      </c>
      <c r="DO607" s="3">
        <v>0</v>
      </c>
      <c r="DP607" s="3">
        <v>0</v>
      </c>
      <c r="DQ607" s="3">
        <v>0</v>
      </c>
      <c r="DR607" s="3">
        <v>0</v>
      </c>
      <c r="DS607" s="3">
        <v>0</v>
      </c>
      <c r="DT607" s="3">
        <v>0</v>
      </c>
      <c r="DU607" s="3">
        <v>0</v>
      </c>
      <c r="DV607" s="3">
        <v>0</v>
      </c>
      <c r="DW607" s="3">
        <v>0</v>
      </c>
      <c r="DX607" s="3">
        <v>0</v>
      </c>
      <c r="DY607" s="3">
        <v>0</v>
      </c>
      <c r="DZ607" s="3">
        <v>0</v>
      </c>
      <c r="EA607" s="3">
        <v>0</v>
      </c>
      <c r="EB607" s="3">
        <v>0</v>
      </c>
      <c r="EC607" s="3">
        <v>0</v>
      </c>
      <c r="ED607" s="3">
        <v>0</v>
      </c>
      <c r="EE607" s="3">
        <v>0</v>
      </c>
      <c r="EF607" s="3">
        <v>0</v>
      </c>
    </row>
    <row r="608" spans="1:136" ht="12.75" customHeight="1">
      <c r="A608" s="2" t="s">
        <v>1232</v>
      </c>
      <c r="B608" s="2" t="s">
        <v>1233</v>
      </c>
      <c r="C608" s="2" t="s">
        <v>468</v>
      </c>
      <c r="D608" s="2" t="s">
        <v>896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>
        <v>0</v>
      </c>
      <c r="BO608" s="3">
        <v>0</v>
      </c>
      <c r="BP608" s="3">
        <v>0</v>
      </c>
      <c r="BQ608" s="3">
        <v>0</v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  <c r="BW608" s="3">
        <v>0</v>
      </c>
      <c r="BX608" s="3">
        <v>0</v>
      </c>
      <c r="BY608" s="3">
        <v>0</v>
      </c>
      <c r="BZ608" s="3">
        <v>0</v>
      </c>
      <c r="CA608" s="3">
        <v>0</v>
      </c>
      <c r="CB608" s="3">
        <v>0</v>
      </c>
      <c r="CC608" s="3">
        <v>0</v>
      </c>
      <c r="CD608" s="3">
        <v>0</v>
      </c>
      <c r="CE608" s="3">
        <v>0</v>
      </c>
      <c r="CF608" s="3">
        <v>0</v>
      </c>
      <c r="CG608" s="3">
        <v>0</v>
      </c>
      <c r="CH608" s="3">
        <v>0</v>
      </c>
      <c r="CI608" s="3">
        <v>0</v>
      </c>
      <c r="CJ608" s="3">
        <v>0</v>
      </c>
      <c r="CK608" s="3">
        <v>0</v>
      </c>
      <c r="CL608" s="3">
        <v>0</v>
      </c>
      <c r="CM608" s="3">
        <v>0</v>
      </c>
      <c r="CN608" s="3">
        <v>0</v>
      </c>
      <c r="CO608" s="3">
        <v>0</v>
      </c>
      <c r="CP608" s="3">
        <v>0</v>
      </c>
      <c r="CQ608" s="3">
        <v>0</v>
      </c>
      <c r="CR608" s="3">
        <v>0</v>
      </c>
      <c r="CS608" s="3">
        <v>0</v>
      </c>
      <c r="CT608" s="3">
        <v>0</v>
      </c>
      <c r="CU608" s="3">
        <v>0</v>
      </c>
      <c r="CV608" s="3">
        <v>0</v>
      </c>
      <c r="CW608" s="3">
        <v>0</v>
      </c>
      <c r="CX608" s="3">
        <v>0</v>
      </c>
      <c r="CY608" s="3">
        <v>0</v>
      </c>
      <c r="CZ608" s="3">
        <v>0</v>
      </c>
      <c r="DA608" s="3"/>
      <c r="DB608" s="3">
        <v>0</v>
      </c>
      <c r="DC608" s="3">
        <v>0</v>
      </c>
      <c r="DD608" s="3">
        <v>0</v>
      </c>
      <c r="DE608" s="3">
        <v>0</v>
      </c>
      <c r="DF608" s="3">
        <v>0</v>
      </c>
      <c r="DG608" s="3">
        <v>0</v>
      </c>
      <c r="DH608" s="3">
        <v>0</v>
      </c>
      <c r="DI608" s="3">
        <v>0</v>
      </c>
      <c r="DJ608" s="3">
        <v>0</v>
      </c>
      <c r="DK608" s="3">
        <v>0</v>
      </c>
      <c r="DL608" s="3">
        <v>0</v>
      </c>
      <c r="DM608" s="3">
        <v>0</v>
      </c>
      <c r="DN608" s="3">
        <v>0</v>
      </c>
      <c r="DO608" s="3">
        <v>0</v>
      </c>
      <c r="DP608" s="3">
        <v>0</v>
      </c>
      <c r="DQ608" s="3">
        <v>0</v>
      </c>
      <c r="DR608" s="3">
        <v>0</v>
      </c>
      <c r="DS608" s="3">
        <v>0</v>
      </c>
      <c r="DT608" s="3">
        <v>0</v>
      </c>
      <c r="DU608" s="3">
        <v>0</v>
      </c>
      <c r="DV608" s="3">
        <v>0</v>
      </c>
      <c r="DW608" s="3">
        <v>0</v>
      </c>
      <c r="DX608" s="3">
        <v>0</v>
      </c>
      <c r="DY608" s="3">
        <v>0</v>
      </c>
      <c r="DZ608" s="3">
        <v>0</v>
      </c>
      <c r="EA608" s="3">
        <v>0</v>
      </c>
      <c r="EB608" s="3">
        <v>0</v>
      </c>
      <c r="EC608" s="3">
        <v>0</v>
      </c>
      <c r="ED608" s="3">
        <v>0</v>
      </c>
      <c r="EE608" s="3">
        <v>0</v>
      </c>
      <c r="EF608" s="3">
        <v>0</v>
      </c>
    </row>
    <row r="609" spans="1:136" ht="12.75" customHeight="1">
      <c r="A609" s="2" t="s">
        <v>1234</v>
      </c>
      <c r="B609" s="2" t="s">
        <v>1235</v>
      </c>
      <c r="C609" s="2" t="s">
        <v>468</v>
      </c>
      <c r="D609" s="2" t="s">
        <v>896</v>
      </c>
      <c r="E609" s="3">
        <v>0</v>
      </c>
      <c r="F609" s="3">
        <v>4439.2299999999996</v>
      </c>
      <c r="G609" s="3">
        <v>10399.09</v>
      </c>
      <c r="H609" s="3">
        <v>13717.87</v>
      </c>
      <c r="I609" s="3">
        <v>10083.74</v>
      </c>
      <c r="J609" s="3">
        <v>8662.18</v>
      </c>
      <c r="K609" s="3">
        <v>3114.51</v>
      </c>
      <c r="L609" s="3">
        <v>4046.72</v>
      </c>
      <c r="M609" s="3">
        <v>3983.5</v>
      </c>
      <c r="N609" s="3">
        <v>1074.77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23816.5</v>
      </c>
      <c r="AH609" s="3">
        <v>114546.99</v>
      </c>
      <c r="AI609" s="3">
        <v>16978.419999999998</v>
      </c>
      <c r="AJ609" s="3">
        <v>23713.51</v>
      </c>
      <c r="AK609" s="3">
        <v>3353.26</v>
      </c>
      <c r="AL609" s="3">
        <v>2953.27</v>
      </c>
      <c r="AM609" s="3">
        <v>8925.23</v>
      </c>
      <c r="AN609" s="3">
        <v>27780.240000000002</v>
      </c>
      <c r="AO609" s="3">
        <v>1498.12</v>
      </c>
      <c r="AP609" s="3">
        <v>4770.9399999999996</v>
      </c>
      <c r="AQ609" s="3">
        <v>9195.2999999999993</v>
      </c>
      <c r="AR609" s="3">
        <v>262566.3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0</v>
      </c>
      <c r="BO609" s="3">
        <v>0</v>
      </c>
      <c r="BP609" s="3">
        <v>0</v>
      </c>
      <c r="BQ609" s="3">
        <v>0</v>
      </c>
      <c r="BR609" s="3">
        <v>0</v>
      </c>
      <c r="BS609" s="3">
        <v>0</v>
      </c>
      <c r="BT609" s="3">
        <v>0</v>
      </c>
      <c r="BU609" s="3">
        <v>0</v>
      </c>
      <c r="BV609" s="3">
        <v>0</v>
      </c>
      <c r="BW609" s="3">
        <v>0</v>
      </c>
      <c r="BX609" s="3">
        <v>0</v>
      </c>
      <c r="BY609" s="3">
        <v>0</v>
      </c>
      <c r="BZ609" s="3">
        <v>0</v>
      </c>
      <c r="CA609" s="3">
        <v>0</v>
      </c>
      <c r="CB609" s="3">
        <v>0</v>
      </c>
      <c r="CC609" s="3">
        <v>0</v>
      </c>
      <c r="CD609" s="3">
        <v>0</v>
      </c>
      <c r="CE609" s="3">
        <v>0</v>
      </c>
      <c r="CF609" s="3">
        <v>0</v>
      </c>
      <c r="CG609" s="3">
        <v>0</v>
      </c>
      <c r="CH609" s="3">
        <v>0</v>
      </c>
      <c r="CI609" s="3">
        <v>0</v>
      </c>
      <c r="CJ609" s="3">
        <v>0</v>
      </c>
      <c r="CK609" s="3">
        <v>0</v>
      </c>
      <c r="CL609" s="3">
        <v>0</v>
      </c>
      <c r="CM609" s="3">
        <v>0</v>
      </c>
      <c r="CN609" s="3">
        <v>0</v>
      </c>
      <c r="CO609" s="3">
        <v>0</v>
      </c>
      <c r="CP609" s="3">
        <v>0</v>
      </c>
      <c r="CQ609" s="3">
        <v>0</v>
      </c>
      <c r="CR609" s="3">
        <v>0</v>
      </c>
      <c r="CS609" s="3">
        <v>0</v>
      </c>
      <c r="CT609" s="3">
        <v>0</v>
      </c>
      <c r="CU609" s="3">
        <v>0</v>
      </c>
      <c r="CV609" s="3">
        <v>0</v>
      </c>
      <c r="CW609" s="3">
        <v>0</v>
      </c>
      <c r="CX609" s="3">
        <v>0</v>
      </c>
      <c r="CY609" s="3">
        <v>0</v>
      </c>
      <c r="CZ609" s="3">
        <v>0</v>
      </c>
      <c r="DA609" s="3"/>
      <c r="DB609" s="3">
        <v>0</v>
      </c>
      <c r="DC609" s="3">
        <v>0</v>
      </c>
      <c r="DD609" s="3">
        <v>0</v>
      </c>
      <c r="DE609" s="3">
        <v>0</v>
      </c>
      <c r="DF609" s="3">
        <v>0</v>
      </c>
      <c r="DG609" s="3">
        <v>0</v>
      </c>
      <c r="DH609" s="3">
        <v>0</v>
      </c>
      <c r="DI609" s="3">
        <v>0</v>
      </c>
      <c r="DJ609" s="3">
        <v>0</v>
      </c>
      <c r="DK609" s="3">
        <v>0</v>
      </c>
      <c r="DL609" s="3">
        <v>0</v>
      </c>
      <c r="DM609" s="3">
        <v>0</v>
      </c>
      <c r="DN609" s="3">
        <v>0</v>
      </c>
      <c r="DO609" s="3">
        <v>0</v>
      </c>
      <c r="DP609" s="3">
        <v>0</v>
      </c>
      <c r="DQ609" s="3">
        <v>0</v>
      </c>
      <c r="DR609" s="3">
        <v>0</v>
      </c>
      <c r="DS609" s="3">
        <v>0</v>
      </c>
      <c r="DT609" s="3">
        <v>0</v>
      </c>
      <c r="DU609" s="3">
        <v>0</v>
      </c>
      <c r="DV609" s="3">
        <v>0</v>
      </c>
      <c r="DW609" s="3">
        <v>0</v>
      </c>
      <c r="DX609" s="3">
        <v>0</v>
      </c>
      <c r="DY609" s="3">
        <v>0</v>
      </c>
      <c r="DZ609" s="3">
        <v>0</v>
      </c>
      <c r="EA609" s="3">
        <v>0</v>
      </c>
      <c r="EB609" s="3">
        <v>0</v>
      </c>
      <c r="EC609" s="3">
        <v>0</v>
      </c>
      <c r="ED609" s="3">
        <v>0</v>
      </c>
      <c r="EE609" s="3">
        <v>0</v>
      </c>
      <c r="EF609" s="3">
        <v>0</v>
      </c>
    </row>
    <row r="610" spans="1:136" ht="12.75" customHeight="1">
      <c r="A610" s="2" t="s">
        <v>1236</v>
      </c>
      <c r="B610" s="2" t="s">
        <v>1237</v>
      </c>
      <c r="C610" s="2" t="s">
        <v>137</v>
      </c>
      <c r="D610" s="2" t="s">
        <v>896</v>
      </c>
      <c r="E610" s="3">
        <v>0</v>
      </c>
      <c r="F610" s="3">
        <v>0</v>
      </c>
      <c r="G610" s="3">
        <v>233.64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934.58</v>
      </c>
      <c r="AH610" s="3">
        <v>0</v>
      </c>
      <c r="AI610" s="3">
        <v>637.21</v>
      </c>
      <c r="AJ610" s="3">
        <v>6754.46</v>
      </c>
      <c r="AK610" s="3">
        <v>0</v>
      </c>
      <c r="AL610" s="3">
        <v>0</v>
      </c>
      <c r="AM610" s="3">
        <v>0</v>
      </c>
      <c r="AN610" s="3">
        <v>0</v>
      </c>
      <c r="AO610" s="3">
        <v>46.73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0</v>
      </c>
      <c r="BO610" s="3">
        <v>0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  <c r="BW610" s="3">
        <v>0</v>
      </c>
      <c r="BX610" s="3">
        <v>0</v>
      </c>
      <c r="BY610" s="3">
        <v>0</v>
      </c>
      <c r="BZ610" s="3">
        <v>0</v>
      </c>
      <c r="CA610" s="3">
        <v>0</v>
      </c>
      <c r="CB610" s="3">
        <v>0</v>
      </c>
      <c r="CC610" s="3">
        <v>0</v>
      </c>
      <c r="CD610" s="3">
        <v>0</v>
      </c>
      <c r="CE610" s="3">
        <v>0</v>
      </c>
      <c r="CF610" s="3">
        <v>0</v>
      </c>
      <c r="CG610" s="3">
        <v>0</v>
      </c>
      <c r="CH610" s="3">
        <v>0</v>
      </c>
      <c r="CI610" s="3">
        <v>0</v>
      </c>
      <c r="CJ610" s="3">
        <v>0</v>
      </c>
      <c r="CK610" s="3">
        <v>0</v>
      </c>
      <c r="CL610" s="3">
        <v>0</v>
      </c>
      <c r="CM610" s="3">
        <v>0</v>
      </c>
      <c r="CN610" s="3">
        <v>0</v>
      </c>
      <c r="CO610" s="3">
        <v>0</v>
      </c>
      <c r="CP610" s="3">
        <v>0</v>
      </c>
      <c r="CQ610" s="3">
        <v>0</v>
      </c>
      <c r="CR610" s="3">
        <v>0</v>
      </c>
      <c r="CS610" s="3">
        <v>0</v>
      </c>
      <c r="CT610" s="3">
        <v>0</v>
      </c>
      <c r="CU610" s="3">
        <v>0</v>
      </c>
      <c r="CV610" s="3">
        <v>0</v>
      </c>
      <c r="CW610" s="3">
        <v>0</v>
      </c>
      <c r="CX610" s="3">
        <v>0</v>
      </c>
      <c r="CY610" s="3">
        <v>0</v>
      </c>
      <c r="CZ610" s="3">
        <v>0</v>
      </c>
      <c r="DA610" s="3"/>
      <c r="DB610" s="3">
        <v>0</v>
      </c>
      <c r="DC610" s="3">
        <v>0</v>
      </c>
      <c r="DD610" s="3">
        <v>0</v>
      </c>
      <c r="DE610" s="3">
        <v>0</v>
      </c>
      <c r="DF610" s="3">
        <v>0</v>
      </c>
      <c r="DG610" s="3">
        <v>0</v>
      </c>
      <c r="DH610" s="3">
        <v>0</v>
      </c>
      <c r="DI610" s="3">
        <v>0</v>
      </c>
      <c r="DJ610" s="3">
        <v>0</v>
      </c>
      <c r="DK610" s="3">
        <v>0</v>
      </c>
      <c r="DL610" s="3">
        <v>0</v>
      </c>
      <c r="DM610" s="3">
        <v>0</v>
      </c>
      <c r="DN610" s="3">
        <v>0</v>
      </c>
      <c r="DO610" s="3">
        <v>0</v>
      </c>
      <c r="DP610" s="3">
        <v>0</v>
      </c>
      <c r="DQ610" s="3">
        <v>0</v>
      </c>
      <c r="DR610" s="3">
        <v>0</v>
      </c>
      <c r="DS610" s="3">
        <v>0</v>
      </c>
      <c r="DT610" s="3">
        <v>0</v>
      </c>
      <c r="DU610" s="3">
        <v>0</v>
      </c>
      <c r="DV610" s="3">
        <v>0</v>
      </c>
      <c r="DW610" s="3">
        <v>0</v>
      </c>
      <c r="DX610" s="3">
        <v>0</v>
      </c>
      <c r="DY610" s="3">
        <v>0</v>
      </c>
      <c r="DZ610" s="3">
        <v>0</v>
      </c>
      <c r="EA610" s="3">
        <v>0</v>
      </c>
      <c r="EB610" s="3">
        <v>0</v>
      </c>
      <c r="EC610" s="3">
        <v>0</v>
      </c>
      <c r="ED610" s="3">
        <v>0</v>
      </c>
      <c r="EE610" s="3">
        <v>0</v>
      </c>
      <c r="EF610" s="3">
        <v>0</v>
      </c>
    </row>
    <row r="611" spans="1:136" ht="12.75" customHeight="1">
      <c r="A611" s="2" t="s">
        <v>1238</v>
      </c>
      <c r="B611" s="2" t="s">
        <v>1239</v>
      </c>
      <c r="C611" s="2" t="s">
        <v>137</v>
      </c>
      <c r="D611" s="2" t="s">
        <v>138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3">
        <v>0</v>
      </c>
      <c r="BK611" s="3">
        <v>0</v>
      </c>
      <c r="BL611" s="3">
        <v>0</v>
      </c>
      <c r="BM611" s="3">
        <v>0</v>
      </c>
      <c r="BN611" s="3">
        <v>0</v>
      </c>
      <c r="BO611" s="3">
        <v>0</v>
      </c>
      <c r="BP611" s="3">
        <v>0</v>
      </c>
      <c r="BQ611" s="3">
        <v>0</v>
      </c>
      <c r="BR611" s="3">
        <v>0</v>
      </c>
      <c r="BS611" s="3">
        <v>0</v>
      </c>
      <c r="BT611" s="3">
        <v>0</v>
      </c>
      <c r="BU611" s="3">
        <v>0</v>
      </c>
      <c r="BV611" s="3">
        <v>0</v>
      </c>
      <c r="BW611" s="3">
        <v>0</v>
      </c>
      <c r="BX611" s="3">
        <v>0</v>
      </c>
      <c r="BY611" s="3">
        <v>0</v>
      </c>
      <c r="BZ611" s="3">
        <v>0</v>
      </c>
      <c r="CA611" s="3">
        <v>0</v>
      </c>
      <c r="CB611" s="3">
        <v>0</v>
      </c>
      <c r="CC611" s="3">
        <v>0</v>
      </c>
      <c r="CD611" s="3">
        <v>0</v>
      </c>
      <c r="CE611" s="3">
        <v>0</v>
      </c>
      <c r="CF611" s="3">
        <v>0</v>
      </c>
      <c r="CG611" s="3">
        <v>0</v>
      </c>
      <c r="CH611" s="3">
        <v>0</v>
      </c>
      <c r="CI611" s="3">
        <v>0</v>
      </c>
      <c r="CJ611" s="3">
        <v>0</v>
      </c>
      <c r="CK611" s="3">
        <v>0</v>
      </c>
      <c r="CL611" s="3">
        <v>0</v>
      </c>
      <c r="CM611" s="3">
        <v>0</v>
      </c>
      <c r="CN611" s="3">
        <v>0</v>
      </c>
      <c r="CO611" s="3">
        <v>0</v>
      </c>
      <c r="CP611" s="3">
        <v>0</v>
      </c>
      <c r="CQ611" s="3">
        <v>0</v>
      </c>
      <c r="CR611" s="3">
        <v>0</v>
      </c>
      <c r="CS611" s="3">
        <v>0</v>
      </c>
      <c r="CT611" s="3">
        <v>0</v>
      </c>
      <c r="CU611" s="3">
        <v>0</v>
      </c>
      <c r="CV611" s="3">
        <v>0</v>
      </c>
      <c r="CW611" s="3">
        <v>0</v>
      </c>
      <c r="CX611" s="3">
        <v>0</v>
      </c>
      <c r="CY611" s="3">
        <v>0</v>
      </c>
      <c r="CZ611" s="3">
        <v>0</v>
      </c>
      <c r="DA611" s="3"/>
      <c r="DB611" s="3">
        <v>0</v>
      </c>
      <c r="DC611" s="3">
        <v>0</v>
      </c>
      <c r="DD611" s="3">
        <v>0</v>
      </c>
      <c r="DE611" s="3">
        <v>0</v>
      </c>
      <c r="DF611" s="3">
        <v>0</v>
      </c>
      <c r="DG611" s="3">
        <v>0</v>
      </c>
      <c r="DH611" s="3">
        <v>0</v>
      </c>
      <c r="DI611" s="3">
        <v>0</v>
      </c>
      <c r="DJ611" s="3">
        <v>0</v>
      </c>
      <c r="DK611" s="3">
        <v>0</v>
      </c>
      <c r="DL611" s="3">
        <v>0</v>
      </c>
      <c r="DM611" s="3">
        <v>0</v>
      </c>
      <c r="DN611" s="3">
        <v>0</v>
      </c>
      <c r="DO611" s="3">
        <v>0</v>
      </c>
      <c r="DP611" s="3">
        <v>0</v>
      </c>
      <c r="DQ611" s="3">
        <v>0</v>
      </c>
      <c r="DR611" s="3">
        <v>0</v>
      </c>
      <c r="DS611" s="3">
        <v>0</v>
      </c>
      <c r="DT611" s="3">
        <v>0</v>
      </c>
      <c r="DU611" s="3">
        <v>0</v>
      </c>
      <c r="DV611" s="3">
        <v>0</v>
      </c>
      <c r="DW611" s="3">
        <v>0</v>
      </c>
      <c r="DX611" s="3">
        <v>0</v>
      </c>
      <c r="DY611" s="3">
        <v>0</v>
      </c>
      <c r="DZ611" s="3">
        <v>0</v>
      </c>
      <c r="EA611" s="3">
        <v>0</v>
      </c>
      <c r="EB611" s="3">
        <v>0</v>
      </c>
      <c r="EC611" s="3">
        <v>0</v>
      </c>
      <c r="ED611" s="3">
        <v>0</v>
      </c>
      <c r="EE611" s="3">
        <v>0</v>
      </c>
      <c r="EF611" s="3">
        <v>0</v>
      </c>
    </row>
    <row r="612" spans="1:136" ht="12.75" customHeight="1">
      <c r="A612" s="2" t="s">
        <v>1240</v>
      </c>
      <c r="B612" s="2" t="s">
        <v>1241</v>
      </c>
      <c r="C612" s="2" t="s">
        <v>137</v>
      </c>
      <c r="D612" s="2" t="s">
        <v>896</v>
      </c>
      <c r="E612" s="3">
        <v>0</v>
      </c>
      <c r="F612" s="3">
        <v>70292.08</v>
      </c>
      <c r="G612" s="3">
        <v>59047.99</v>
      </c>
      <c r="H612" s="3">
        <v>74020.899999999994</v>
      </c>
      <c r="I612" s="3">
        <v>119320.97</v>
      </c>
      <c r="J612" s="3">
        <v>57850.91</v>
      </c>
      <c r="K612" s="3">
        <v>40246.22</v>
      </c>
      <c r="L612" s="3">
        <v>54444.33</v>
      </c>
      <c r="M612" s="3">
        <v>41467.839999999997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99597.73</v>
      </c>
      <c r="AH612" s="3">
        <v>54711.56</v>
      </c>
      <c r="AI612" s="3">
        <v>84434.62</v>
      </c>
      <c r="AJ612" s="3">
        <v>107627.69</v>
      </c>
      <c r="AK612" s="3">
        <v>60644.87</v>
      </c>
      <c r="AL612" s="3">
        <v>47459.1</v>
      </c>
      <c r="AM612" s="3">
        <v>54972.33</v>
      </c>
      <c r="AN612" s="3">
        <v>51400.84</v>
      </c>
      <c r="AO612" s="3">
        <v>35848.36</v>
      </c>
      <c r="AP612" s="3">
        <v>60595.02</v>
      </c>
      <c r="AQ612" s="3">
        <v>66616.41</v>
      </c>
      <c r="AR612" s="3">
        <v>88621.53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0</v>
      </c>
      <c r="BJ612" s="3">
        <v>0</v>
      </c>
      <c r="BK612" s="3">
        <v>0</v>
      </c>
      <c r="BL612" s="3">
        <v>0</v>
      </c>
      <c r="BM612" s="3">
        <v>0</v>
      </c>
      <c r="BN612" s="3">
        <v>0</v>
      </c>
      <c r="BO612" s="3">
        <v>0</v>
      </c>
      <c r="BP612" s="3">
        <v>0</v>
      </c>
      <c r="BQ612" s="3">
        <v>0</v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  <c r="BW612" s="3">
        <v>0</v>
      </c>
      <c r="BX612" s="3">
        <v>0</v>
      </c>
      <c r="BY612" s="3">
        <v>0</v>
      </c>
      <c r="BZ612" s="3">
        <v>0</v>
      </c>
      <c r="CA612" s="3">
        <v>0</v>
      </c>
      <c r="CB612" s="3">
        <v>0</v>
      </c>
      <c r="CC612" s="3">
        <v>0</v>
      </c>
      <c r="CD612" s="3">
        <v>0</v>
      </c>
      <c r="CE612" s="3">
        <v>0</v>
      </c>
      <c r="CF612" s="3">
        <v>0</v>
      </c>
      <c r="CG612" s="3">
        <v>0</v>
      </c>
      <c r="CH612" s="3">
        <v>0</v>
      </c>
      <c r="CI612" s="3">
        <v>0</v>
      </c>
      <c r="CJ612" s="3">
        <v>0</v>
      </c>
      <c r="CK612" s="3">
        <v>0</v>
      </c>
      <c r="CL612" s="3">
        <v>0</v>
      </c>
      <c r="CM612" s="3">
        <v>0</v>
      </c>
      <c r="CN612" s="3">
        <v>0</v>
      </c>
      <c r="CO612" s="3">
        <v>0</v>
      </c>
      <c r="CP612" s="3">
        <v>0</v>
      </c>
      <c r="CQ612" s="3">
        <v>0</v>
      </c>
      <c r="CR612" s="3">
        <v>0</v>
      </c>
      <c r="CS612" s="3">
        <v>0</v>
      </c>
      <c r="CT612" s="3">
        <v>0</v>
      </c>
      <c r="CU612" s="3">
        <v>0</v>
      </c>
      <c r="CV612" s="3">
        <v>0</v>
      </c>
      <c r="CW612" s="3">
        <v>0</v>
      </c>
      <c r="CX612" s="3">
        <v>0</v>
      </c>
      <c r="CY612" s="3">
        <v>0</v>
      </c>
      <c r="CZ612" s="3">
        <v>0</v>
      </c>
      <c r="DA612" s="3"/>
      <c r="DB612" s="3">
        <v>0</v>
      </c>
      <c r="DC612" s="3">
        <v>0</v>
      </c>
      <c r="DD612" s="3">
        <v>0</v>
      </c>
      <c r="DE612" s="3">
        <v>0</v>
      </c>
      <c r="DF612" s="3">
        <v>0</v>
      </c>
      <c r="DG612" s="3">
        <v>0</v>
      </c>
      <c r="DH612" s="3">
        <v>0</v>
      </c>
      <c r="DI612" s="3">
        <v>0</v>
      </c>
      <c r="DJ612" s="3">
        <v>0</v>
      </c>
      <c r="DK612" s="3">
        <v>0</v>
      </c>
      <c r="DL612" s="3">
        <v>0</v>
      </c>
      <c r="DM612" s="3">
        <v>0</v>
      </c>
      <c r="DN612" s="3">
        <v>0</v>
      </c>
      <c r="DO612" s="3">
        <v>0</v>
      </c>
      <c r="DP612" s="3">
        <v>0</v>
      </c>
      <c r="DQ612" s="3">
        <v>0</v>
      </c>
      <c r="DR612" s="3">
        <v>0</v>
      </c>
      <c r="DS612" s="3">
        <v>0</v>
      </c>
      <c r="DT612" s="3">
        <v>0</v>
      </c>
      <c r="DU612" s="3">
        <v>0</v>
      </c>
      <c r="DV612" s="3">
        <v>0</v>
      </c>
      <c r="DW612" s="3">
        <v>0</v>
      </c>
      <c r="DX612" s="3">
        <v>0</v>
      </c>
      <c r="DY612" s="3">
        <v>0</v>
      </c>
      <c r="DZ612" s="3">
        <v>0</v>
      </c>
      <c r="EA612" s="3">
        <v>0</v>
      </c>
      <c r="EB612" s="3">
        <v>0</v>
      </c>
      <c r="EC612" s="3">
        <v>0</v>
      </c>
      <c r="ED612" s="3">
        <v>0</v>
      </c>
      <c r="EE612" s="3">
        <v>0</v>
      </c>
      <c r="EF612" s="3">
        <v>0</v>
      </c>
    </row>
    <row r="613" spans="1:136" ht="12.75" customHeight="1">
      <c r="A613" s="2" t="s">
        <v>1242</v>
      </c>
      <c r="B613" s="2" t="s">
        <v>1243</v>
      </c>
      <c r="C613" s="2" t="s">
        <v>137</v>
      </c>
      <c r="D613" s="2" t="s">
        <v>896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I613" s="3">
        <v>0</v>
      </c>
      <c r="BJ613" s="3">
        <v>0</v>
      </c>
      <c r="BK613" s="3">
        <v>0</v>
      </c>
      <c r="BL613" s="3">
        <v>0</v>
      </c>
      <c r="BM613" s="3">
        <v>0</v>
      </c>
      <c r="BN613" s="3">
        <v>0</v>
      </c>
      <c r="BO613" s="3">
        <v>0</v>
      </c>
      <c r="BP613" s="3">
        <v>0</v>
      </c>
      <c r="BQ613" s="3">
        <v>0</v>
      </c>
      <c r="BR613" s="3">
        <v>0</v>
      </c>
      <c r="BS613" s="3">
        <v>0</v>
      </c>
      <c r="BT613" s="3">
        <v>0</v>
      </c>
      <c r="BU613" s="3">
        <v>0</v>
      </c>
      <c r="BV613" s="3">
        <v>0</v>
      </c>
      <c r="BW613" s="3">
        <v>0</v>
      </c>
      <c r="BX613" s="3">
        <v>0</v>
      </c>
      <c r="BY613" s="3">
        <v>0</v>
      </c>
      <c r="BZ613" s="3">
        <v>0</v>
      </c>
      <c r="CA613" s="3">
        <v>0</v>
      </c>
      <c r="CB613" s="3">
        <v>0</v>
      </c>
      <c r="CC613" s="3">
        <v>0</v>
      </c>
      <c r="CD613" s="3">
        <v>0</v>
      </c>
      <c r="CE613" s="3">
        <v>0</v>
      </c>
      <c r="CF613" s="3">
        <v>0</v>
      </c>
      <c r="CG613" s="3">
        <v>0</v>
      </c>
      <c r="CH613" s="3">
        <v>0</v>
      </c>
      <c r="CI613" s="3">
        <v>0</v>
      </c>
      <c r="CJ613" s="3">
        <v>0</v>
      </c>
      <c r="CK613" s="3">
        <v>0</v>
      </c>
      <c r="CL613" s="3">
        <v>0</v>
      </c>
      <c r="CM613" s="3">
        <v>0</v>
      </c>
      <c r="CN613" s="3">
        <v>0</v>
      </c>
      <c r="CO613" s="3">
        <v>0</v>
      </c>
      <c r="CP613" s="3">
        <v>0</v>
      </c>
      <c r="CQ613" s="3">
        <v>0</v>
      </c>
      <c r="CR613" s="3">
        <v>0</v>
      </c>
      <c r="CS613" s="3">
        <v>0</v>
      </c>
      <c r="CT613" s="3">
        <v>0</v>
      </c>
      <c r="CU613" s="3">
        <v>0</v>
      </c>
      <c r="CV613" s="3">
        <v>0</v>
      </c>
      <c r="CW613" s="3">
        <v>0</v>
      </c>
      <c r="CX613" s="3">
        <v>0</v>
      </c>
      <c r="CY613" s="3">
        <v>0</v>
      </c>
      <c r="CZ613" s="3">
        <v>0</v>
      </c>
      <c r="DA613" s="3"/>
      <c r="DB613" s="3">
        <v>0</v>
      </c>
      <c r="DC613" s="3">
        <v>0</v>
      </c>
      <c r="DD613" s="3">
        <v>0</v>
      </c>
      <c r="DE613" s="3">
        <v>0</v>
      </c>
      <c r="DF613" s="3">
        <v>0</v>
      </c>
      <c r="DG613" s="3">
        <v>0</v>
      </c>
      <c r="DH613" s="3">
        <v>0</v>
      </c>
      <c r="DI613" s="3">
        <v>0</v>
      </c>
      <c r="DJ613" s="3">
        <v>0</v>
      </c>
      <c r="DK613" s="3">
        <v>0</v>
      </c>
      <c r="DL613" s="3">
        <v>0</v>
      </c>
      <c r="DM613" s="3">
        <v>0</v>
      </c>
      <c r="DN613" s="3">
        <v>0</v>
      </c>
      <c r="DO613" s="3">
        <v>0</v>
      </c>
      <c r="DP613" s="3">
        <v>0</v>
      </c>
      <c r="DQ613" s="3">
        <v>0</v>
      </c>
      <c r="DR613" s="3">
        <v>0</v>
      </c>
      <c r="DS613" s="3">
        <v>0</v>
      </c>
      <c r="DT613" s="3">
        <v>0</v>
      </c>
      <c r="DU613" s="3">
        <v>0</v>
      </c>
      <c r="DV613" s="3">
        <v>0</v>
      </c>
      <c r="DW613" s="3">
        <v>0</v>
      </c>
      <c r="DX613" s="3">
        <v>0</v>
      </c>
      <c r="DY613" s="3">
        <v>0</v>
      </c>
      <c r="DZ613" s="3">
        <v>0</v>
      </c>
      <c r="EA613" s="3">
        <v>0</v>
      </c>
      <c r="EB613" s="3">
        <v>0</v>
      </c>
      <c r="EC613" s="3">
        <v>0</v>
      </c>
      <c r="ED613" s="3">
        <v>0</v>
      </c>
      <c r="EE613" s="3">
        <v>0</v>
      </c>
      <c r="EF613" s="3">
        <v>0</v>
      </c>
    </row>
    <row r="614" spans="1:136" ht="12.75" customHeight="1">
      <c r="A614" s="2" t="s">
        <v>1244</v>
      </c>
      <c r="B614" s="2" t="s">
        <v>1245</v>
      </c>
      <c r="C614" s="2" t="s">
        <v>137</v>
      </c>
      <c r="D614" s="2" t="s">
        <v>896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>
        <v>0</v>
      </c>
      <c r="BO614" s="3">
        <v>0</v>
      </c>
      <c r="BP614" s="3">
        <v>0</v>
      </c>
      <c r="BQ614" s="3">
        <v>0</v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  <c r="BW614" s="3">
        <v>0</v>
      </c>
      <c r="BX614" s="3">
        <v>0</v>
      </c>
      <c r="BY614" s="3">
        <v>0</v>
      </c>
      <c r="BZ614" s="3">
        <v>0</v>
      </c>
      <c r="CA614" s="3">
        <v>0</v>
      </c>
      <c r="CB614" s="3">
        <v>0</v>
      </c>
      <c r="CC614" s="3">
        <v>0</v>
      </c>
      <c r="CD614" s="3">
        <v>0</v>
      </c>
      <c r="CE614" s="3">
        <v>0</v>
      </c>
      <c r="CF614" s="3">
        <v>0</v>
      </c>
      <c r="CG614" s="3">
        <v>0</v>
      </c>
      <c r="CH614" s="3">
        <v>0</v>
      </c>
      <c r="CI614" s="3">
        <v>0</v>
      </c>
      <c r="CJ614" s="3">
        <v>0</v>
      </c>
      <c r="CK614" s="3">
        <v>0</v>
      </c>
      <c r="CL614" s="3">
        <v>0</v>
      </c>
      <c r="CM614" s="3">
        <v>0</v>
      </c>
      <c r="CN614" s="3">
        <v>0</v>
      </c>
      <c r="CO614" s="3">
        <v>0</v>
      </c>
      <c r="CP614" s="3">
        <v>0</v>
      </c>
      <c r="CQ614" s="3">
        <v>0</v>
      </c>
      <c r="CR614" s="3">
        <v>0</v>
      </c>
      <c r="CS614" s="3">
        <v>0</v>
      </c>
      <c r="CT614" s="3">
        <v>0</v>
      </c>
      <c r="CU614" s="3">
        <v>0</v>
      </c>
      <c r="CV614" s="3">
        <v>0</v>
      </c>
      <c r="CW614" s="3">
        <v>0</v>
      </c>
      <c r="CX614" s="3">
        <v>0</v>
      </c>
      <c r="CY614" s="3">
        <v>0</v>
      </c>
      <c r="CZ614" s="3">
        <v>0</v>
      </c>
      <c r="DA614" s="3"/>
      <c r="DB614" s="3">
        <v>0</v>
      </c>
      <c r="DC614" s="3">
        <v>0</v>
      </c>
      <c r="DD614" s="3">
        <v>0</v>
      </c>
      <c r="DE614" s="3">
        <v>0</v>
      </c>
      <c r="DF614" s="3">
        <v>0</v>
      </c>
      <c r="DG614" s="3">
        <v>0</v>
      </c>
      <c r="DH614" s="3">
        <v>0</v>
      </c>
      <c r="DI614" s="3">
        <v>0</v>
      </c>
      <c r="DJ614" s="3">
        <v>0</v>
      </c>
      <c r="DK614" s="3">
        <v>0</v>
      </c>
      <c r="DL614" s="3">
        <v>0</v>
      </c>
      <c r="DM614" s="3">
        <v>0</v>
      </c>
      <c r="DN614" s="3">
        <v>0</v>
      </c>
      <c r="DO614" s="3">
        <v>0</v>
      </c>
      <c r="DP614" s="3">
        <v>0</v>
      </c>
      <c r="DQ614" s="3">
        <v>0</v>
      </c>
      <c r="DR614" s="3">
        <v>0</v>
      </c>
      <c r="DS614" s="3">
        <v>0</v>
      </c>
      <c r="DT614" s="3">
        <v>0</v>
      </c>
      <c r="DU614" s="3">
        <v>0</v>
      </c>
      <c r="DV614" s="3">
        <v>0</v>
      </c>
      <c r="DW614" s="3">
        <v>0</v>
      </c>
      <c r="DX614" s="3">
        <v>0</v>
      </c>
      <c r="DY614" s="3">
        <v>0</v>
      </c>
      <c r="DZ614" s="3">
        <v>0</v>
      </c>
      <c r="EA614" s="3">
        <v>0</v>
      </c>
      <c r="EB614" s="3">
        <v>0</v>
      </c>
      <c r="EC614" s="3">
        <v>0</v>
      </c>
      <c r="ED614" s="3">
        <v>0</v>
      </c>
      <c r="EE614" s="3">
        <v>0</v>
      </c>
      <c r="EF614" s="3">
        <v>0</v>
      </c>
    </row>
    <row r="615" spans="1:136" ht="12.75" customHeight="1">
      <c r="A615" s="2" t="s">
        <v>1246</v>
      </c>
      <c r="B615" s="2" t="s">
        <v>1247</v>
      </c>
      <c r="C615" s="2" t="s">
        <v>137</v>
      </c>
      <c r="D615" s="2" t="s">
        <v>896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32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6040</v>
      </c>
      <c r="AH615" s="3">
        <v>3060.45</v>
      </c>
      <c r="AI615" s="3">
        <v>3564</v>
      </c>
      <c r="AJ615" s="3">
        <v>2654.21</v>
      </c>
      <c r="AK615" s="3">
        <v>0</v>
      </c>
      <c r="AL615" s="3">
        <v>0</v>
      </c>
      <c r="AM615" s="3">
        <v>0</v>
      </c>
      <c r="AN615" s="3">
        <v>17618.599999999999</v>
      </c>
      <c r="AO615" s="3">
        <v>77</v>
      </c>
      <c r="AP615" s="3">
        <v>85</v>
      </c>
      <c r="AQ615" s="3">
        <v>2228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>
        <v>0</v>
      </c>
      <c r="BO615" s="3">
        <v>0</v>
      </c>
      <c r="BP615" s="3">
        <v>0</v>
      </c>
      <c r="BQ615" s="3">
        <v>0</v>
      </c>
      <c r="BR615" s="3">
        <v>0</v>
      </c>
      <c r="BS615" s="3">
        <v>0</v>
      </c>
      <c r="BT615" s="3">
        <v>0</v>
      </c>
      <c r="BU615" s="3">
        <v>0</v>
      </c>
      <c r="BV615" s="3">
        <v>0</v>
      </c>
      <c r="BW615" s="3">
        <v>0</v>
      </c>
      <c r="BX615" s="3">
        <v>0</v>
      </c>
      <c r="BY615" s="3">
        <v>0</v>
      </c>
      <c r="BZ615" s="3">
        <v>0</v>
      </c>
      <c r="CA615" s="3">
        <v>0</v>
      </c>
      <c r="CB615" s="3">
        <v>0</v>
      </c>
      <c r="CC615" s="3">
        <v>0</v>
      </c>
      <c r="CD615" s="3">
        <v>0</v>
      </c>
      <c r="CE615" s="3">
        <v>0</v>
      </c>
      <c r="CF615" s="3">
        <v>0</v>
      </c>
      <c r="CG615" s="3">
        <v>0</v>
      </c>
      <c r="CH615" s="3">
        <v>0</v>
      </c>
      <c r="CI615" s="3">
        <v>0</v>
      </c>
      <c r="CJ615" s="3">
        <v>0</v>
      </c>
      <c r="CK615" s="3">
        <v>0</v>
      </c>
      <c r="CL615" s="3">
        <v>0</v>
      </c>
      <c r="CM615" s="3">
        <v>0</v>
      </c>
      <c r="CN615" s="3">
        <v>0</v>
      </c>
      <c r="CO615" s="3">
        <v>0</v>
      </c>
      <c r="CP615" s="3">
        <v>0</v>
      </c>
      <c r="CQ615" s="3">
        <v>0</v>
      </c>
      <c r="CR615" s="3">
        <v>0</v>
      </c>
      <c r="CS615" s="3">
        <v>0</v>
      </c>
      <c r="CT615" s="3">
        <v>0</v>
      </c>
      <c r="CU615" s="3">
        <v>0</v>
      </c>
      <c r="CV615" s="3">
        <v>0</v>
      </c>
      <c r="CW615" s="3">
        <v>0</v>
      </c>
      <c r="CX615" s="3">
        <v>0</v>
      </c>
      <c r="CY615" s="3">
        <v>0</v>
      </c>
      <c r="CZ615" s="3">
        <v>0</v>
      </c>
      <c r="DA615" s="3"/>
      <c r="DB615" s="3">
        <v>0</v>
      </c>
      <c r="DC615" s="3">
        <v>0</v>
      </c>
      <c r="DD615" s="3">
        <v>0</v>
      </c>
      <c r="DE615" s="3">
        <v>0</v>
      </c>
      <c r="DF615" s="3">
        <v>0</v>
      </c>
      <c r="DG615" s="3">
        <v>0</v>
      </c>
      <c r="DH615" s="3">
        <v>0</v>
      </c>
      <c r="DI615" s="3">
        <v>0</v>
      </c>
      <c r="DJ615" s="3">
        <v>0</v>
      </c>
      <c r="DK615" s="3">
        <v>0</v>
      </c>
      <c r="DL615" s="3">
        <v>0</v>
      </c>
      <c r="DM615" s="3">
        <v>0</v>
      </c>
      <c r="DN615" s="3">
        <v>0</v>
      </c>
      <c r="DO615" s="3">
        <v>0</v>
      </c>
      <c r="DP615" s="3">
        <v>0</v>
      </c>
      <c r="DQ615" s="3">
        <v>0</v>
      </c>
      <c r="DR615" s="3">
        <v>0</v>
      </c>
      <c r="DS615" s="3">
        <v>0</v>
      </c>
      <c r="DT615" s="3">
        <v>0</v>
      </c>
      <c r="DU615" s="3">
        <v>0</v>
      </c>
      <c r="DV615" s="3">
        <v>0</v>
      </c>
      <c r="DW615" s="3">
        <v>0</v>
      </c>
      <c r="DX615" s="3">
        <v>0</v>
      </c>
      <c r="DY615" s="3">
        <v>0</v>
      </c>
      <c r="DZ615" s="3">
        <v>0</v>
      </c>
      <c r="EA615" s="3">
        <v>0</v>
      </c>
      <c r="EB615" s="3">
        <v>0</v>
      </c>
      <c r="EC615" s="3">
        <v>0</v>
      </c>
      <c r="ED615" s="3">
        <v>0</v>
      </c>
      <c r="EE615" s="3">
        <v>0</v>
      </c>
      <c r="EF615" s="3">
        <v>0</v>
      </c>
    </row>
    <row r="616" spans="1:136" ht="12.75" customHeight="1">
      <c r="A616" s="2" t="s">
        <v>1248</v>
      </c>
      <c r="B616" s="2" t="s">
        <v>1249</v>
      </c>
      <c r="C616" s="2" t="s">
        <v>137</v>
      </c>
      <c r="D616" s="2" t="s">
        <v>896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 s="3">
        <v>0</v>
      </c>
      <c r="BF616" s="3">
        <v>0</v>
      </c>
      <c r="BG616" s="3">
        <v>0</v>
      </c>
      <c r="BH616" s="3">
        <v>0</v>
      </c>
      <c r="BI616" s="3">
        <v>0</v>
      </c>
      <c r="BJ616" s="3">
        <v>0</v>
      </c>
      <c r="BK616" s="3">
        <v>0</v>
      </c>
      <c r="BL616" s="3">
        <v>0</v>
      </c>
      <c r="BM616" s="3">
        <v>0</v>
      </c>
      <c r="BN616" s="3">
        <v>0</v>
      </c>
      <c r="BO616" s="3">
        <v>0</v>
      </c>
      <c r="BP616" s="3">
        <v>0</v>
      </c>
      <c r="BQ616" s="3">
        <v>0</v>
      </c>
      <c r="BR616" s="3">
        <v>0</v>
      </c>
      <c r="BS616" s="3">
        <v>0</v>
      </c>
      <c r="BT616" s="3">
        <v>0</v>
      </c>
      <c r="BU616" s="3">
        <v>0</v>
      </c>
      <c r="BV616" s="3">
        <v>0</v>
      </c>
      <c r="BW616" s="3">
        <v>0</v>
      </c>
      <c r="BX616" s="3">
        <v>0</v>
      </c>
      <c r="BY616" s="3">
        <v>0</v>
      </c>
      <c r="BZ616" s="3">
        <v>0</v>
      </c>
      <c r="CA616" s="3">
        <v>0</v>
      </c>
      <c r="CB616" s="3">
        <v>0</v>
      </c>
      <c r="CC616" s="3">
        <v>0</v>
      </c>
      <c r="CD616" s="3">
        <v>0</v>
      </c>
      <c r="CE616" s="3">
        <v>0</v>
      </c>
      <c r="CF616" s="3">
        <v>0</v>
      </c>
      <c r="CG616" s="3">
        <v>0</v>
      </c>
      <c r="CH616" s="3">
        <v>0</v>
      </c>
      <c r="CI616" s="3">
        <v>0</v>
      </c>
      <c r="CJ616" s="3">
        <v>0</v>
      </c>
      <c r="CK616" s="3">
        <v>0</v>
      </c>
      <c r="CL616" s="3">
        <v>0</v>
      </c>
      <c r="CM616" s="3">
        <v>0</v>
      </c>
      <c r="CN616" s="3">
        <v>0</v>
      </c>
      <c r="CO616" s="3">
        <v>0</v>
      </c>
      <c r="CP616" s="3">
        <v>0</v>
      </c>
      <c r="CQ616" s="3">
        <v>0</v>
      </c>
      <c r="CR616" s="3">
        <v>0</v>
      </c>
      <c r="CS616" s="3">
        <v>0</v>
      </c>
      <c r="CT616" s="3">
        <v>0</v>
      </c>
      <c r="CU616" s="3">
        <v>0</v>
      </c>
      <c r="CV616" s="3">
        <v>0</v>
      </c>
      <c r="CW616" s="3">
        <v>0</v>
      </c>
      <c r="CX616" s="3">
        <v>0</v>
      </c>
      <c r="CY616" s="3">
        <v>0</v>
      </c>
      <c r="CZ616" s="3">
        <v>0</v>
      </c>
      <c r="DA616" s="3"/>
      <c r="DB616" s="3">
        <v>0</v>
      </c>
      <c r="DC616" s="3">
        <v>0</v>
      </c>
      <c r="DD616" s="3">
        <v>0</v>
      </c>
      <c r="DE616" s="3">
        <v>0</v>
      </c>
      <c r="DF616" s="3">
        <v>0</v>
      </c>
      <c r="DG616" s="3">
        <v>0</v>
      </c>
      <c r="DH616" s="3">
        <v>0</v>
      </c>
      <c r="DI616" s="3">
        <v>0</v>
      </c>
      <c r="DJ616" s="3">
        <v>0</v>
      </c>
      <c r="DK616" s="3">
        <v>0</v>
      </c>
      <c r="DL616" s="3">
        <v>0</v>
      </c>
      <c r="DM616" s="3">
        <v>0</v>
      </c>
      <c r="DN616" s="3">
        <v>0</v>
      </c>
      <c r="DO616" s="3">
        <v>0</v>
      </c>
      <c r="DP616" s="3">
        <v>0</v>
      </c>
      <c r="DQ616" s="3">
        <v>0</v>
      </c>
      <c r="DR616" s="3">
        <v>0</v>
      </c>
      <c r="DS616" s="3">
        <v>0</v>
      </c>
      <c r="DT616" s="3">
        <v>0</v>
      </c>
      <c r="DU616" s="3">
        <v>0</v>
      </c>
      <c r="DV616" s="3">
        <v>0</v>
      </c>
      <c r="DW616" s="3">
        <v>0</v>
      </c>
      <c r="DX616" s="3">
        <v>0</v>
      </c>
      <c r="DY616" s="3">
        <v>0</v>
      </c>
      <c r="DZ616" s="3">
        <v>0</v>
      </c>
      <c r="EA616" s="3">
        <v>0</v>
      </c>
      <c r="EB616" s="3">
        <v>0</v>
      </c>
      <c r="EC616" s="3">
        <v>0</v>
      </c>
      <c r="ED616" s="3">
        <v>0</v>
      </c>
      <c r="EE616" s="3">
        <v>0</v>
      </c>
      <c r="EF616" s="3">
        <v>0</v>
      </c>
    </row>
    <row r="617" spans="1:136" ht="12.75" customHeight="1">
      <c r="A617" s="2" t="s">
        <v>1250</v>
      </c>
      <c r="B617" s="2" t="s">
        <v>1251</v>
      </c>
      <c r="C617" s="2" t="s">
        <v>137</v>
      </c>
      <c r="D617" s="2" t="s">
        <v>896</v>
      </c>
      <c r="E617" s="3">
        <v>0</v>
      </c>
      <c r="F617" s="3">
        <v>142704.68</v>
      </c>
      <c r="G617" s="3">
        <v>62309.35</v>
      </c>
      <c r="H617" s="3">
        <v>120157.95</v>
      </c>
      <c r="I617" s="3">
        <v>185538.32</v>
      </c>
      <c r="J617" s="3">
        <v>75304.67</v>
      </c>
      <c r="K617" s="3">
        <v>56467.29</v>
      </c>
      <c r="L617" s="3">
        <v>91836.45</v>
      </c>
      <c r="M617" s="3">
        <v>137768.22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11250</v>
      </c>
      <c r="AH617" s="3">
        <v>41023.360000000001</v>
      </c>
      <c r="AI617" s="3">
        <v>274057.01</v>
      </c>
      <c r="AJ617" s="3">
        <v>158885.99</v>
      </c>
      <c r="AK617" s="3">
        <v>76397.2</v>
      </c>
      <c r="AL617" s="3">
        <v>44051.18</v>
      </c>
      <c r="AM617" s="3">
        <v>92322.43</v>
      </c>
      <c r="AN617" s="3">
        <v>28317.759999999998</v>
      </c>
      <c r="AO617" s="3">
        <v>37812.550000000003</v>
      </c>
      <c r="AP617" s="3">
        <v>80780.37</v>
      </c>
      <c r="AQ617" s="3">
        <v>95441.13</v>
      </c>
      <c r="AR617" s="3">
        <v>27108.720000000001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0</v>
      </c>
      <c r="BO617" s="3">
        <v>0</v>
      </c>
      <c r="BP617" s="3">
        <v>0</v>
      </c>
      <c r="BQ617" s="3">
        <v>0</v>
      </c>
      <c r="BR617" s="3">
        <v>0</v>
      </c>
      <c r="BS617" s="3">
        <v>0</v>
      </c>
      <c r="BT617" s="3">
        <v>0</v>
      </c>
      <c r="BU617" s="3">
        <v>0</v>
      </c>
      <c r="BV617" s="3">
        <v>0</v>
      </c>
      <c r="BW617" s="3">
        <v>0</v>
      </c>
      <c r="BX617" s="3">
        <v>0</v>
      </c>
      <c r="BY617" s="3">
        <v>0</v>
      </c>
      <c r="BZ617" s="3">
        <v>0</v>
      </c>
      <c r="CA617" s="3">
        <v>0</v>
      </c>
      <c r="CB617" s="3">
        <v>0</v>
      </c>
      <c r="CC617" s="3">
        <v>0</v>
      </c>
      <c r="CD617" s="3">
        <v>0</v>
      </c>
      <c r="CE617" s="3">
        <v>0</v>
      </c>
      <c r="CF617" s="3">
        <v>0</v>
      </c>
      <c r="CG617" s="3">
        <v>0</v>
      </c>
      <c r="CH617" s="3">
        <v>0</v>
      </c>
      <c r="CI617" s="3">
        <v>0</v>
      </c>
      <c r="CJ617" s="3">
        <v>0</v>
      </c>
      <c r="CK617" s="3">
        <v>0</v>
      </c>
      <c r="CL617" s="3">
        <v>0</v>
      </c>
      <c r="CM617" s="3">
        <v>0</v>
      </c>
      <c r="CN617" s="3">
        <v>0</v>
      </c>
      <c r="CO617" s="3">
        <v>0</v>
      </c>
      <c r="CP617" s="3">
        <v>0</v>
      </c>
      <c r="CQ617" s="3">
        <v>0</v>
      </c>
      <c r="CR617" s="3">
        <v>0</v>
      </c>
      <c r="CS617" s="3">
        <v>0</v>
      </c>
      <c r="CT617" s="3">
        <v>0</v>
      </c>
      <c r="CU617" s="3">
        <v>0</v>
      </c>
      <c r="CV617" s="3">
        <v>0</v>
      </c>
      <c r="CW617" s="3">
        <v>0</v>
      </c>
      <c r="CX617" s="3">
        <v>0</v>
      </c>
      <c r="CY617" s="3">
        <v>0</v>
      </c>
      <c r="CZ617" s="3">
        <v>0</v>
      </c>
      <c r="DA617" s="3"/>
      <c r="DB617" s="3">
        <v>0</v>
      </c>
      <c r="DC617" s="3">
        <v>0</v>
      </c>
      <c r="DD617" s="3">
        <v>0</v>
      </c>
      <c r="DE617" s="3">
        <v>0</v>
      </c>
      <c r="DF617" s="3">
        <v>0</v>
      </c>
      <c r="DG617" s="3">
        <v>0</v>
      </c>
      <c r="DH617" s="3">
        <v>0</v>
      </c>
      <c r="DI617" s="3">
        <v>0</v>
      </c>
      <c r="DJ617" s="3">
        <v>0</v>
      </c>
      <c r="DK617" s="3">
        <v>0</v>
      </c>
      <c r="DL617" s="3">
        <v>0</v>
      </c>
      <c r="DM617" s="3">
        <v>0</v>
      </c>
      <c r="DN617" s="3">
        <v>0</v>
      </c>
      <c r="DO617" s="3">
        <v>0</v>
      </c>
      <c r="DP617" s="3">
        <v>0</v>
      </c>
      <c r="DQ617" s="3">
        <v>0</v>
      </c>
      <c r="DR617" s="3">
        <v>0</v>
      </c>
      <c r="DS617" s="3">
        <v>0</v>
      </c>
      <c r="DT617" s="3">
        <v>0</v>
      </c>
      <c r="DU617" s="3">
        <v>0</v>
      </c>
      <c r="DV617" s="3">
        <v>0</v>
      </c>
      <c r="DW617" s="3">
        <v>0</v>
      </c>
      <c r="DX617" s="3">
        <v>0</v>
      </c>
      <c r="DY617" s="3">
        <v>0</v>
      </c>
      <c r="DZ617" s="3">
        <v>0</v>
      </c>
      <c r="EA617" s="3">
        <v>0</v>
      </c>
      <c r="EB617" s="3">
        <v>0</v>
      </c>
      <c r="EC617" s="3">
        <v>0</v>
      </c>
      <c r="ED617" s="3">
        <v>0</v>
      </c>
      <c r="EE617" s="3">
        <v>0</v>
      </c>
      <c r="EF617" s="3">
        <v>0</v>
      </c>
    </row>
    <row r="618" spans="1:136" ht="12.75" customHeight="1">
      <c r="A618" s="2" t="s">
        <v>1252</v>
      </c>
      <c r="B618" s="2" t="s">
        <v>1253</v>
      </c>
      <c r="C618" s="2" t="s">
        <v>468</v>
      </c>
      <c r="D618" s="2" t="s">
        <v>138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3">
        <v>0</v>
      </c>
      <c r="BU618" s="3">
        <v>0</v>
      </c>
      <c r="BV618" s="3">
        <v>0</v>
      </c>
      <c r="BW618" s="3">
        <v>0</v>
      </c>
      <c r="BX618" s="3">
        <v>0</v>
      </c>
      <c r="BY618" s="3">
        <v>0</v>
      </c>
      <c r="BZ618" s="3">
        <v>0</v>
      </c>
      <c r="CA618" s="3">
        <v>0</v>
      </c>
      <c r="CB618" s="3">
        <v>0</v>
      </c>
      <c r="CC618" s="3">
        <v>0</v>
      </c>
      <c r="CD618" s="3">
        <v>0</v>
      </c>
      <c r="CE618" s="3">
        <v>0</v>
      </c>
      <c r="CF618" s="3">
        <v>0</v>
      </c>
      <c r="CG618" s="3">
        <v>0</v>
      </c>
      <c r="CH618" s="3">
        <v>0</v>
      </c>
      <c r="CI618" s="3">
        <v>0</v>
      </c>
      <c r="CJ618" s="3">
        <v>0</v>
      </c>
      <c r="CK618" s="3">
        <v>0</v>
      </c>
      <c r="CL618" s="3">
        <v>0</v>
      </c>
      <c r="CM618" s="3">
        <v>0</v>
      </c>
      <c r="CN618" s="3">
        <v>0</v>
      </c>
      <c r="CO618" s="3">
        <v>0</v>
      </c>
      <c r="CP618" s="3">
        <v>0</v>
      </c>
      <c r="CQ618" s="3">
        <v>0</v>
      </c>
      <c r="CR618" s="3">
        <v>0</v>
      </c>
      <c r="CS618" s="3">
        <v>0</v>
      </c>
      <c r="CT618" s="3">
        <v>0</v>
      </c>
      <c r="CU618" s="3">
        <v>0</v>
      </c>
      <c r="CV618" s="3">
        <v>0</v>
      </c>
      <c r="CW618" s="3">
        <v>0</v>
      </c>
      <c r="CX618" s="3">
        <v>0</v>
      </c>
      <c r="CY618" s="3">
        <v>0</v>
      </c>
      <c r="CZ618" s="3">
        <v>0</v>
      </c>
      <c r="DA618" s="3"/>
      <c r="DB618" s="3">
        <v>0</v>
      </c>
      <c r="DC618" s="3">
        <v>0</v>
      </c>
      <c r="DD618" s="3">
        <v>0</v>
      </c>
      <c r="DE618" s="3">
        <v>0</v>
      </c>
      <c r="DF618" s="3">
        <v>0</v>
      </c>
      <c r="DG618" s="3">
        <v>0</v>
      </c>
      <c r="DH618" s="3">
        <v>0</v>
      </c>
      <c r="DI618" s="3">
        <v>0</v>
      </c>
      <c r="DJ618" s="3">
        <v>0</v>
      </c>
      <c r="DK618" s="3">
        <v>0</v>
      </c>
      <c r="DL618" s="3">
        <v>0</v>
      </c>
      <c r="DM618" s="3">
        <v>0</v>
      </c>
      <c r="DN618" s="3">
        <v>0</v>
      </c>
      <c r="DO618" s="3">
        <v>0</v>
      </c>
      <c r="DP618" s="3">
        <v>0</v>
      </c>
      <c r="DQ618" s="3">
        <v>0</v>
      </c>
      <c r="DR618" s="3">
        <v>0</v>
      </c>
      <c r="DS618" s="3">
        <v>0</v>
      </c>
      <c r="DT618" s="3">
        <v>0</v>
      </c>
      <c r="DU618" s="3">
        <v>0</v>
      </c>
      <c r="DV618" s="3">
        <v>0</v>
      </c>
      <c r="DW618" s="3">
        <v>0</v>
      </c>
      <c r="DX618" s="3">
        <v>0</v>
      </c>
      <c r="DY618" s="3">
        <v>0</v>
      </c>
      <c r="DZ618" s="3">
        <v>0</v>
      </c>
      <c r="EA618" s="3">
        <v>0</v>
      </c>
      <c r="EB618" s="3">
        <v>0</v>
      </c>
      <c r="EC618" s="3">
        <v>0</v>
      </c>
      <c r="ED618" s="3">
        <v>0</v>
      </c>
      <c r="EE618" s="3">
        <v>0</v>
      </c>
      <c r="EF618" s="3">
        <v>0</v>
      </c>
    </row>
    <row r="619" spans="1:136" ht="12.75" customHeight="1">
      <c r="A619" s="2" t="s">
        <v>1254</v>
      </c>
      <c r="B619" s="2" t="s">
        <v>1255</v>
      </c>
      <c r="C619" s="2" t="s">
        <v>468</v>
      </c>
      <c r="D619" s="2" t="s">
        <v>138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3">
        <v>0</v>
      </c>
      <c r="BJ619" s="3">
        <v>0</v>
      </c>
      <c r="BK619" s="3">
        <v>0</v>
      </c>
      <c r="BL619" s="3">
        <v>0</v>
      </c>
      <c r="BM619" s="3">
        <v>0</v>
      </c>
      <c r="BN619" s="3">
        <v>0</v>
      </c>
      <c r="BO619" s="3">
        <v>0</v>
      </c>
      <c r="BP619" s="3">
        <v>0</v>
      </c>
      <c r="BQ619" s="3">
        <v>0</v>
      </c>
      <c r="BR619" s="3">
        <v>0</v>
      </c>
      <c r="BS619" s="3">
        <v>0</v>
      </c>
      <c r="BT619" s="3">
        <v>0</v>
      </c>
      <c r="BU619" s="3">
        <v>0</v>
      </c>
      <c r="BV619" s="3">
        <v>0</v>
      </c>
      <c r="BW619" s="3">
        <v>0</v>
      </c>
      <c r="BX619" s="3">
        <v>0</v>
      </c>
      <c r="BY619" s="3">
        <v>0</v>
      </c>
      <c r="BZ619" s="3">
        <v>0</v>
      </c>
      <c r="CA619" s="3">
        <v>0</v>
      </c>
      <c r="CB619" s="3">
        <v>0</v>
      </c>
      <c r="CC619" s="3">
        <v>0</v>
      </c>
      <c r="CD619" s="3">
        <v>0</v>
      </c>
      <c r="CE619" s="3">
        <v>0</v>
      </c>
      <c r="CF619" s="3">
        <v>0</v>
      </c>
      <c r="CG619" s="3">
        <v>0</v>
      </c>
      <c r="CH619" s="3">
        <v>0</v>
      </c>
      <c r="CI619" s="3">
        <v>0</v>
      </c>
      <c r="CJ619" s="3">
        <v>0</v>
      </c>
      <c r="CK619" s="3">
        <v>0</v>
      </c>
      <c r="CL619" s="3">
        <v>0</v>
      </c>
      <c r="CM619" s="3">
        <v>0</v>
      </c>
      <c r="CN619" s="3">
        <v>0</v>
      </c>
      <c r="CO619" s="3">
        <v>0</v>
      </c>
      <c r="CP619" s="3">
        <v>0</v>
      </c>
      <c r="CQ619" s="3">
        <v>0</v>
      </c>
      <c r="CR619" s="3">
        <v>0</v>
      </c>
      <c r="CS619" s="3">
        <v>0</v>
      </c>
      <c r="CT619" s="3">
        <v>0</v>
      </c>
      <c r="CU619" s="3">
        <v>0</v>
      </c>
      <c r="CV619" s="3">
        <v>0</v>
      </c>
      <c r="CW619" s="3">
        <v>0</v>
      </c>
      <c r="CX619" s="3">
        <v>0</v>
      </c>
      <c r="CY619" s="3">
        <v>0</v>
      </c>
      <c r="CZ619" s="3">
        <v>0</v>
      </c>
      <c r="DA619" s="3"/>
      <c r="DB619" s="3">
        <v>0</v>
      </c>
      <c r="DC619" s="3">
        <v>0</v>
      </c>
      <c r="DD619" s="3">
        <v>0</v>
      </c>
      <c r="DE619" s="3">
        <v>0</v>
      </c>
      <c r="DF619" s="3">
        <v>0</v>
      </c>
      <c r="DG619" s="3">
        <v>0</v>
      </c>
      <c r="DH619" s="3">
        <v>0</v>
      </c>
      <c r="DI619" s="3">
        <v>0</v>
      </c>
      <c r="DJ619" s="3">
        <v>0</v>
      </c>
      <c r="DK619" s="3">
        <v>0</v>
      </c>
      <c r="DL619" s="3">
        <v>0</v>
      </c>
      <c r="DM619" s="3">
        <v>0</v>
      </c>
      <c r="DN619" s="3">
        <v>0</v>
      </c>
      <c r="DO619" s="3">
        <v>0</v>
      </c>
      <c r="DP619" s="3">
        <v>0</v>
      </c>
      <c r="DQ619" s="3">
        <v>0</v>
      </c>
      <c r="DR619" s="3">
        <v>0</v>
      </c>
      <c r="DS619" s="3">
        <v>0</v>
      </c>
      <c r="DT619" s="3">
        <v>0</v>
      </c>
      <c r="DU619" s="3">
        <v>0</v>
      </c>
      <c r="DV619" s="3">
        <v>0</v>
      </c>
      <c r="DW619" s="3">
        <v>0</v>
      </c>
      <c r="DX619" s="3">
        <v>0</v>
      </c>
      <c r="DY619" s="3">
        <v>0</v>
      </c>
      <c r="DZ619" s="3">
        <v>0</v>
      </c>
      <c r="EA619" s="3">
        <v>0</v>
      </c>
      <c r="EB619" s="3">
        <v>0</v>
      </c>
      <c r="EC619" s="3">
        <v>0</v>
      </c>
      <c r="ED619" s="3">
        <v>0</v>
      </c>
      <c r="EE619" s="3">
        <v>0</v>
      </c>
      <c r="EF619" s="3">
        <v>0</v>
      </c>
    </row>
    <row r="620" spans="1:136" ht="12.75" customHeight="1">
      <c r="A620" s="2" t="s">
        <v>1256</v>
      </c>
      <c r="B620" s="2" t="s">
        <v>1015</v>
      </c>
      <c r="C620" s="2" t="s">
        <v>137</v>
      </c>
      <c r="D620" s="2" t="s">
        <v>138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I620" s="3">
        <v>0</v>
      </c>
      <c r="BJ620" s="3">
        <v>0</v>
      </c>
      <c r="BK620" s="3">
        <v>0</v>
      </c>
      <c r="BL620" s="3">
        <v>0</v>
      </c>
      <c r="BM620" s="3">
        <v>0</v>
      </c>
      <c r="BN620" s="3">
        <v>0</v>
      </c>
      <c r="BO620" s="3">
        <v>0</v>
      </c>
      <c r="BP620" s="3">
        <v>0</v>
      </c>
      <c r="BQ620" s="3">
        <v>0</v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  <c r="BW620" s="3">
        <v>0</v>
      </c>
      <c r="BX620" s="3">
        <v>0</v>
      </c>
      <c r="BY620" s="3">
        <v>0</v>
      </c>
      <c r="BZ620" s="3">
        <v>0</v>
      </c>
      <c r="CA620" s="3">
        <v>0</v>
      </c>
      <c r="CB620" s="3">
        <v>0</v>
      </c>
      <c r="CC620" s="3">
        <v>0</v>
      </c>
      <c r="CD620" s="3">
        <v>0</v>
      </c>
      <c r="CE620" s="3">
        <v>0</v>
      </c>
      <c r="CF620" s="3">
        <v>0</v>
      </c>
      <c r="CG620" s="3">
        <v>0</v>
      </c>
      <c r="CH620" s="3">
        <v>0</v>
      </c>
      <c r="CI620" s="3">
        <v>0</v>
      </c>
      <c r="CJ620" s="3">
        <v>0</v>
      </c>
      <c r="CK620" s="3">
        <v>0</v>
      </c>
      <c r="CL620" s="3">
        <v>0</v>
      </c>
      <c r="CM620" s="3">
        <v>0</v>
      </c>
      <c r="CN620" s="3">
        <v>0</v>
      </c>
      <c r="CO620" s="3">
        <v>0</v>
      </c>
      <c r="CP620" s="3">
        <v>0</v>
      </c>
      <c r="CQ620" s="3">
        <v>0</v>
      </c>
      <c r="CR620" s="3">
        <v>0</v>
      </c>
      <c r="CS620" s="3">
        <v>0</v>
      </c>
      <c r="CT620" s="3">
        <v>0</v>
      </c>
      <c r="CU620" s="3">
        <v>0</v>
      </c>
      <c r="CV620" s="3">
        <v>0</v>
      </c>
      <c r="CW620" s="3">
        <v>0</v>
      </c>
      <c r="CX620" s="3">
        <v>0</v>
      </c>
      <c r="CY620" s="3">
        <v>0</v>
      </c>
      <c r="CZ620" s="3">
        <v>0</v>
      </c>
      <c r="DA620" s="3"/>
      <c r="DB620" s="3">
        <v>0</v>
      </c>
      <c r="DC620" s="3">
        <v>0</v>
      </c>
      <c r="DD620" s="3">
        <v>0</v>
      </c>
      <c r="DE620" s="3">
        <v>0</v>
      </c>
      <c r="DF620" s="3">
        <v>0</v>
      </c>
      <c r="DG620" s="3">
        <v>0</v>
      </c>
      <c r="DH620" s="3">
        <v>0</v>
      </c>
      <c r="DI620" s="3">
        <v>0</v>
      </c>
      <c r="DJ620" s="3">
        <v>0</v>
      </c>
      <c r="DK620" s="3">
        <v>0</v>
      </c>
      <c r="DL620" s="3">
        <v>0</v>
      </c>
      <c r="DM620" s="3">
        <v>0</v>
      </c>
      <c r="DN620" s="3">
        <v>0</v>
      </c>
      <c r="DO620" s="3">
        <v>0</v>
      </c>
      <c r="DP620" s="3">
        <v>0</v>
      </c>
      <c r="DQ620" s="3">
        <v>0</v>
      </c>
      <c r="DR620" s="3">
        <v>0</v>
      </c>
      <c r="DS620" s="3">
        <v>0</v>
      </c>
      <c r="DT620" s="3">
        <v>0</v>
      </c>
      <c r="DU620" s="3">
        <v>0</v>
      </c>
      <c r="DV620" s="3">
        <v>0</v>
      </c>
      <c r="DW620" s="3">
        <v>0</v>
      </c>
      <c r="DX620" s="3">
        <v>0</v>
      </c>
      <c r="DY620" s="3">
        <v>0</v>
      </c>
      <c r="DZ620" s="3">
        <v>0</v>
      </c>
      <c r="EA620" s="3">
        <v>0</v>
      </c>
      <c r="EB620" s="3">
        <v>0</v>
      </c>
      <c r="EC620" s="3">
        <v>0</v>
      </c>
      <c r="ED620" s="3">
        <v>0</v>
      </c>
      <c r="EE620" s="3">
        <v>0</v>
      </c>
      <c r="EF620" s="3">
        <v>0</v>
      </c>
    </row>
    <row r="621" spans="1:136" ht="12.75" customHeight="1">
      <c r="A621" s="2" t="s">
        <v>1257</v>
      </c>
      <c r="B621" s="2" t="s">
        <v>1258</v>
      </c>
      <c r="C621" s="2" t="s">
        <v>137</v>
      </c>
      <c r="D621" s="2" t="s">
        <v>896</v>
      </c>
      <c r="E621" s="3">
        <v>0</v>
      </c>
      <c r="F621" s="3">
        <v>230033.33</v>
      </c>
      <c r="G621" s="3">
        <v>230400</v>
      </c>
      <c r="H621" s="3">
        <v>243988.33</v>
      </c>
      <c r="I621" s="3">
        <v>204450</v>
      </c>
      <c r="J621" s="3">
        <v>199943.33</v>
      </c>
      <c r="K621" s="3">
        <v>191400</v>
      </c>
      <c r="L621" s="3">
        <v>188180</v>
      </c>
      <c r="M621" s="3">
        <v>169700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192566.67</v>
      </c>
      <c r="AH621" s="3">
        <v>236750</v>
      </c>
      <c r="AI621" s="3">
        <v>238218.33</v>
      </c>
      <c r="AJ621" s="3">
        <v>225360</v>
      </c>
      <c r="AK621" s="3">
        <v>199636.67</v>
      </c>
      <c r="AL621" s="3">
        <v>168200</v>
      </c>
      <c r="AM621" s="3">
        <v>157850</v>
      </c>
      <c r="AN621" s="3">
        <v>168766.67</v>
      </c>
      <c r="AO621" s="3">
        <v>159533.32999999999</v>
      </c>
      <c r="AP621" s="3">
        <v>168916.67</v>
      </c>
      <c r="AQ621" s="3">
        <v>189600</v>
      </c>
      <c r="AR621" s="3">
        <v>133116.89000000001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3">
        <v>0</v>
      </c>
      <c r="DA621" s="3"/>
      <c r="DB621" s="3">
        <v>0</v>
      </c>
      <c r="DC621" s="3">
        <v>0</v>
      </c>
      <c r="DD621" s="3">
        <v>0</v>
      </c>
      <c r="DE621" s="3">
        <v>0</v>
      </c>
      <c r="DF621" s="3">
        <v>0</v>
      </c>
      <c r="DG621" s="3">
        <v>0</v>
      </c>
      <c r="DH621" s="3">
        <v>0</v>
      </c>
      <c r="DI621" s="3">
        <v>0</v>
      </c>
      <c r="DJ621" s="3">
        <v>0</v>
      </c>
      <c r="DK621" s="3">
        <v>0</v>
      </c>
      <c r="DL621" s="3">
        <v>0</v>
      </c>
      <c r="DM621" s="3">
        <v>0</v>
      </c>
      <c r="DN621" s="3">
        <v>0</v>
      </c>
      <c r="DO621" s="3">
        <v>0</v>
      </c>
      <c r="DP621" s="3">
        <v>0</v>
      </c>
      <c r="DQ621" s="3">
        <v>0</v>
      </c>
      <c r="DR621" s="3">
        <v>0</v>
      </c>
      <c r="DS621" s="3">
        <v>0</v>
      </c>
      <c r="DT621" s="3">
        <v>0</v>
      </c>
      <c r="DU621" s="3">
        <v>0</v>
      </c>
      <c r="DV621" s="3">
        <v>0</v>
      </c>
      <c r="DW621" s="3">
        <v>0</v>
      </c>
      <c r="DX621" s="3">
        <v>0</v>
      </c>
      <c r="DY621" s="3">
        <v>0</v>
      </c>
      <c r="DZ621" s="3">
        <v>0</v>
      </c>
      <c r="EA621" s="3">
        <v>0</v>
      </c>
      <c r="EB621" s="3">
        <v>0</v>
      </c>
      <c r="EC621" s="3">
        <v>0</v>
      </c>
      <c r="ED621" s="3">
        <v>0</v>
      </c>
      <c r="EE621" s="3">
        <v>0</v>
      </c>
      <c r="EF621" s="3">
        <v>0</v>
      </c>
    </row>
    <row r="622" spans="1:136" ht="12.75" customHeight="1">
      <c r="A622" s="2" t="s">
        <v>1259</v>
      </c>
      <c r="B622" s="2" t="s">
        <v>1121</v>
      </c>
      <c r="C622" s="2" t="s">
        <v>137</v>
      </c>
      <c r="D622" s="2" t="s">
        <v>896</v>
      </c>
      <c r="E622" s="3">
        <v>0</v>
      </c>
      <c r="F622" s="3">
        <v>26495</v>
      </c>
      <c r="G622" s="3">
        <v>13350</v>
      </c>
      <c r="H622" s="3">
        <v>9750</v>
      </c>
      <c r="I622" s="3">
        <v>9450</v>
      </c>
      <c r="J622" s="3">
        <v>7350</v>
      </c>
      <c r="K622" s="3">
        <v>10200</v>
      </c>
      <c r="L622" s="3">
        <v>22800</v>
      </c>
      <c r="M622" s="3">
        <v>35200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95520</v>
      </c>
      <c r="AH622" s="3">
        <v>55060</v>
      </c>
      <c r="AI622" s="3">
        <v>60060</v>
      </c>
      <c r="AJ622" s="3">
        <v>106480</v>
      </c>
      <c r="AK622" s="3">
        <v>111973.33</v>
      </c>
      <c r="AL622" s="3">
        <v>120100</v>
      </c>
      <c r="AM622" s="3">
        <v>69450</v>
      </c>
      <c r="AN622" s="3">
        <v>71550</v>
      </c>
      <c r="AO622" s="3">
        <v>112486.67</v>
      </c>
      <c r="AP622" s="3">
        <v>62700</v>
      </c>
      <c r="AQ622" s="3">
        <v>78260</v>
      </c>
      <c r="AR622" s="3">
        <v>37280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3">
        <v>0</v>
      </c>
      <c r="DA622" s="3"/>
      <c r="DB622" s="3">
        <v>0</v>
      </c>
      <c r="DC622" s="3">
        <v>0</v>
      </c>
      <c r="DD622" s="3">
        <v>0</v>
      </c>
      <c r="DE622" s="3">
        <v>0</v>
      </c>
      <c r="DF622" s="3">
        <v>0</v>
      </c>
      <c r="DG622" s="3">
        <v>0</v>
      </c>
      <c r="DH622" s="3">
        <v>0</v>
      </c>
      <c r="DI622" s="3">
        <v>0</v>
      </c>
      <c r="DJ622" s="3">
        <v>0</v>
      </c>
      <c r="DK622" s="3">
        <v>0</v>
      </c>
      <c r="DL622" s="3">
        <v>0</v>
      </c>
      <c r="DM622" s="3">
        <v>0</v>
      </c>
      <c r="DN622" s="3">
        <v>0</v>
      </c>
      <c r="DO622" s="3">
        <v>0</v>
      </c>
      <c r="DP622" s="3">
        <v>0</v>
      </c>
      <c r="DQ622" s="3">
        <v>0</v>
      </c>
      <c r="DR622" s="3">
        <v>0</v>
      </c>
      <c r="DS622" s="3">
        <v>0</v>
      </c>
      <c r="DT622" s="3">
        <v>0</v>
      </c>
      <c r="DU622" s="3">
        <v>0</v>
      </c>
      <c r="DV622" s="3">
        <v>0</v>
      </c>
      <c r="DW622" s="3">
        <v>0</v>
      </c>
      <c r="DX622" s="3">
        <v>0</v>
      </c>
      <c r="DY622" s="3">
        <v>0</v>
      </c>
      <c r="DZ622" s="3">
        <v>0</v>
      </c>
      <c r="EA622" s="3">
        <v>0</v>
      </c>
      <c r="EB622" s="3">
        <v>0</v>
      </c>
      <c r="EC622" s="3">
        <v>0</v>
      </c>
      <c r="ED622" s="3">
        <v>0</v>
      </c>
      <c r="EE622" s="3">
        <v>0</v>
      </c>
      <c r="EF622" s="3">
        <v>0</v>
      </c>
    </row>
    <row r="623" spans="1:136" ht="12.75" customHeight="1">
      <c r="A623" s="2" t="s">
        <v>1260</v>
      </c>
      <c r="B623" s="2" t="s">
        <v>1021</v>
      </c>
      <c r="C623" s="2" t="s">
        <v>137</v>
      </c>
      <c r="D623" s="2" t="s">
        <v>896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  <c r="BW623" s="3">
        <v>0</v>
      </c>
      <c r="BX623" s="3">
        <v>0</v>
      </c>
      <c r="BY623" s="3">
        <v>0</v>
      </c>
      <c r="BZ623" s="3">
        <v>0</v>
      </c>
      <c r="CA623" s="3">
        <v>0</v>
      </c>
      <c r="CB623" s="3">
        <v>0</v>
      </c>
      <c r="CC623" s="3">
        <v>0</v>
      </c>
      <c r="CD623" s="3">
        <v>0</v>
      </c>
      <c r="CE623" s="3">
        <v>0</v>
      </c>
      <c r="CF623" s="3">
        <v>0</v>
      </c>
      <c r="CG623" s="3">
        <v>0</v>
      </c>
      <c r="CH623" s="3">
        <v>0</v>
      </c>
      <c r="CI623" s="3">
        <v>0</v>
      </c>
      <c r="CJ623" s="3">
        <v>0</v>
      </c>
      <c r="CK623" s="3">
        <v>0</v>
      </c>
      <c r="CL623" s="3">
        <v>0</v>
      </c>
      <c r="CM623" s="3">
        <v>0</v>
      </c>
      <c r="CN623" s="3">
        <v>0</v>
      </c>
      <c r="CO623" s="3">
        <v>0</v>
      </c>
      <c r="CP623" s="3">
        <v>0</v>
      </c>
      <c r="CQ623" s="3">
        <v>0</v>
      </c>
      <c r="CR623" s="3">
        <v>0</v>
      </c>
      <c r="CS623" s="3">
        <v>0</v>
      </c>
      <c r="CT623" s="3">
        <v>0</v>
      </c>
      <c r="CU623" s="3">
        <v>0</v>
      </c>
      <c r="CV623" s="3">
        <v>0</v>
      </c>
      <c r="CW623" s="3">
        <v>0</v>
      </c>
      <c r="CX623" s="3">
        <v>0</v>
      </c>
      <c r="CY623" s="3">
        <v>0</v>
      </c>
      <c r="CZ623" s="3">
        <v>0</v>
      </c>
      <c r="DA623" s="3"/>
      <c r="DB623" s="3">
        <v>0</v>
      </c>
      <c r="DC623" s="3">
        <v>0</v>
      </c>
      <c r="DD623" s="3">
        <v>0</v>
      </c>
      <c r="DE623" s="3">
        <v>0</v>
      </c>
      <c r="DF623" s="3">
        <v>0</v>
      </c>
      <c r="DG623" s="3">
        <v>0</v>
      </c>
      <c r="DH623" s="3">
        <v>0</v>
      </c>
      <c r="DI623" s="3">
        <v>0</v>
      </c>
      <c r="DJ623" s="3">
        <v>0</v>
      </c>
      <c r="DK623" s="3">
        <v>0</v>
      </c>
      <c r="DL623" s="3">
        <v>0</v>
      </c>
      <c r="DM623" s="3">
        <v>0</v>
      </c>
      <c r="DN623" s="3">
        <v>0</v>
      </c>
      <c r="DO623" s="3">
        <v>0</v>
      </c>
      <c r="DP623" s="3">
        <v>0</v>
      </c>
      <c r="DQ623" s="3">
        <v>0</v>
      </c>
      <c r="DR623" s="3">
        <v>0</v>
      </c>
      <c r="DS623" s="3">
        <v>0</v>
      </c>
      <c r="DT623" s="3">
        <v>0</v>
      </c>
      <c r="DU623" s="3">
        <v>0</v>
      </c>
      <c r="DV623" s="3">
        <v>0</v>
      </c>
      <c r="DW623" s="3">
        <v>0</v>
      </c>
      <c r="DX623" s="3">
        <v>0</v>
      </c>
      <c r="DY623" s="3">
        <v>0</v>
      </c>
      <c r="DZ623" s="3">
        <v>0</v>
      </c>
      <c r="EA623" s="3">
        <v>0</v>
      </c>
      <c r="EB623" s="3">
        <v>0</v>
      </c>
      <c r="EC623" s="3">
        <v>0</v>
      </c>
      <c r="ED623" s="3">
        <v>0</v>
      </c>
      <c r="EE623" s="3">
        <v>0</v>
      </c>
      <c r="EF623" s="3">
        <v>0</v>
      </c>
    </row>
    <row r="624" spans="1:136" ht="12.75" customHeight="1">
      <c r="A624" s="2" t="s">
        <v>1261</v>
      </c>
      <c r="B624" s="2" t="s">
        <v>932</v>
      </c>
      <c r="C624" s="2" t="s">
        <v>137</v>
      </c>
      <c r="D624" s="2" t="s">
        <v>896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3200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3">
        <v>0</v>
      </c>
      <c r="BJ624" s="3">
        <v>0</v>
      </c>
      <c r="BK624" s="3">
        <v>0</v>
      </c>
      <c r="BL624" s="3">
        <v>0</v>
      </c>
      <c r="BM624" s="3">
        <v>0</v>
      </c>
      <c r="BN624" s="3">
        <v>0</v>
      </c>
      <c r="BO624" s="3">
        <v>0</v>
      </c>
      <c r="BP624" s="3">
        <v>0</v>
      </c>
      <c r="BQ624" s="3">
        <v>0</v>
      </c>
      <c r="BR624" s="3">
        <v>0</v>
      </c>
      <c r="BS624" s="3">
        <v>0</v>
      </c>
      <c r="BT624" s="3">
        <v>0</v>
      </c>
      <c r="BU624" s="3">
        <v>0</v>
      </c>
      <c r="BV624" s="3">
        <v>0</v>
      </c>
      <c r="BW624" s="3">
        <v>0</v>
      </c>
      <c r="BX624" s="3">
        <v>0</v>
      </c>
      <c r="BY624" s="3">
        <v>0</v>
      </c>
      <c r="BZ624" s="3">
        <v>0</v>
      </c>
      <c r="CA624" s="3">
        <v>0</v>
      </c>
      <c r="CB624" s="3">
        <v>0</v>
      </c>
      <c r="CC624" s="3">
        <v>0</v>
      </c>
      <c r="CD624" s="3">
        <v>0</v>
      </c>
      <c r="CE624" s="3">
        <v>0</v>
      </c>
      <c r="CF624" s="3">
        <v>0</v>
      </c>
      <c r="CG624" s="3">
        <v>0</v>
      </c>
      <c r="CH624" s="3">
        <v>0</v>
      </c>
      <c r="CI624" s="3">
        <v>0</v>
      </c>
      <c r="CJ624" s="3">
        <v>0</v>
      </c>
      <c r="CK624" s="3">
        <v>0</v>
      </c>
      <c r="CL624" s="3">
        <v>0</v>
      </c>
      <c r="CM624" s="3">
        <v>0</v>
      </c>
      <c r="CN624" s="3">
        <v>0</v>
      </c>
      <c r="CO624" s="3">
        <v>0</v>
      </c>
      <c r="CP624" s="3">
        <v>0</v>
      </c>
      <c r="CQ624" s="3">
        <v>0</v>
      </c>
      <c r="CR624" s="3">
        <v>0</v>
      </c>
      <c r="CS624" s="3">
        <v>0</v>
      </c>
      <c r="CT624" s="3">
        <v>0</v>
      </c>
      <c r="CU624" s="3">
        <v>0</v>
      </c>
      <c r="CV624" s="3">
        <v>0</v>
      </c>
      <c r="CW624" s="3">
        <v>0</v>
      </c>
      <c r="CX624" s="3">
        <v>0</v>
      </c>
      <c r="CY624" s="3">
        <v>0</v>
      </c>
      <c r="CZ624" s="3">
        <v>0</v>
      </c>
      <c r="DA624" s="3"/>
      <c r="DB624" s="3">
        <v>0</v>
      </c>
      <c r="DC624" s="3">
        <v>0</v>
      </c>
      <c r="DD624" s="3">
        <v>0</v>
      </c>
      <c r="DE624" s="3">
        <v>0</v>
      </c>
      <c r="DF624" s="3">
        <v>0</v>
      </c>
      <c r="DG624" s="3">
        <v>0</v>
      </c>
      <c r="DH624" s="3">
        <v>0</v>
      </c>
      <c r="DI624" s="3">
        <v>0</v>
      </c>
      <c r="DJ624" s="3">
        <v>0</v>
      </c>
      <c r="DK624" s="3">
        <v>0</v>
      </c>
      <c r="DL624" s="3">
        <v>0</v>
      </c>
      <c r="DM624" s="3">
        <v>0</v>
      </c>
      <c r="DN624" s="3">
        <v>0</v>
      </c>
      <c r="DO624" s="3">
        <v>0</v>
      </c>
      <c r="DP624" s="3">
        <v>0</v>
      </c>
      <c r="DQ624" s="3">
        <v>0</v>
      </c>
      <c r="DR624" s="3">
        <v>0</v>
      </c>
      <c r="DS624" s="3">
        <v>0</v>
      </c>
      <c r="DT624" s="3">
        <v>0</v>
      </c>
      <c r="DU624" s="3">
        <v>0</v>
      </c>
      <c r="DV624" s="3">
        <v>0</v>
      </c>
      <c r="DW624" s="3">
        <v>0</v>
      </c>
      <c r="DX624" s="3">
        <v>0</v>
      </c>
      <c r="DY624" s="3">
        <v>0</v>
      </c>
      <c r="DZ624" s="3">
        <v>0</v>
      </c>
      <c r="EA624" s="3">
        <v>0</v>
      </c>
      <c r="EB624" s="3">
        <v>0</v>
      </c>
      <c r="EC624" s="3">
        <v>0</v>
      </c>
      <c r="ED624" s="3">
        <v>0</v>
      </c>
      <c r="EE624" s="3">
        <v>0</v>
      </c>
      <c r="EF624" s="3">
        <v>0</v>
      </c>
    </row>
    <row r="625" spans="1:136" ht="12.75" customHeight="1">
      <c r="A625" s="2" t="s">
        <v>1262</v>
      </c>
      <c r="B625" s="2" t="s">
        <v>934</v>
      </c>
      <c r="C625" s="2" t="s">
        <v>137</v>
      </c>
      <c r="D625" s="2" t="s">
        <v>896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</v>
      </c>
      <c r="BO625" s="3">
        <v>0</v>
      </c>
      <c r="BP625" s="3">
        <v>0</v>
      </c>
      <c r="BQ625" s="3">
        <v>0</v>
      </c>
      <c r="BR625" s="3">
        <v>0</v>
      </c>
      <c r="BS625" s="3">
        <v>0</v>
      </c>
      <c r="BT625" s="3">
        <v>0</v>
      </c>
      <c r="BU625" s="3">
        <v>0</v>
      </c>
      <c r="BV625" s="3">
        <v>0</v>
      </c>
      <c r="BW625" s="3">
        <v>0</v>
      </c>
      <c r="BX625" s="3">
        <v>0</v>
      </c>
      <c r="BY625" s="3">
        <v>0</v>
      </c>
      <c r="BZ625" s="3">
        <v>0</v>
      </c>
      <c r="CA625" s="3">
        <v>0</v>
      </c>
      <c r="CB625" s="3">
        <v>0</v>
      </c>
      <c r="CC625" s="3">
        <v>0</v>
      </c>
      <c r="CD625" s="3">
        <v>0</v>
      </c>
      <c r="CE625" s="3">
        <v>0</v>
      </c>
      <c r="CF625" s="3">
        <v>0</v>
      </c>
      <c r="CG625" s="3">
        <v>0</v>
      </c>
      <c r="CH625" s="3">
        <v>0</v>
      </c>
      <c r="CI625" s="3">
        <v>0</v>
      </c>
      <c r="CJ625" s="3">
        <v>0</v>
      </c>
      <c r="CK625" s="3">
        <v>0</v>
      </c>
      <c r="CL625" s="3">
        <v>0</v>
      </c>
      <c r="CM625" s="3">
        <v>0</v>
      </c>
      <c r="CN625" s="3">
        <v>0</v>
      </c>
      <c r="CO625" s="3">
        <v>0</v>
      </c>
      <c r="CP625" s="3">
        <v>0</v>
      </c>
      <c r="CQ625" s="3">
        <v>0</v>
      </c>
      <c r="CR625" s="3">
        <v>0</v>
      </c>
      <c r="CS625" s="3">
        <v>0</v>
      </c>
      <c r="CT625" s="3">
        <v>0</v>
      </c>
      <c r="CU625" s="3">
        <v>0</v>
      </c>
      <c r="CV625" s="3">
        <v>0</v>
      </c>
      <c r="CW625" s="3">
        <v>0</v>
      </c>
      <c r="CX625" s="3">
        <v>0</v>
      </c>
      <c r="CY625" s="3">
        <v>0</v>
      </c>
      <c r="CZ625" s="3">
        <v>0</v>
      </c>
      <c r="DA625" s="3"/>
      <c r="DB625" s="3">
        <v>0</v>
      </c>
      <c r="DC625" s="3">
        <v>0</v>
      </c>
      <c r="DD625" s="3">
        <v>0</v>
      </c>
      <c r="DE625" s="3">
        <v>0</v>
      </c>
      <c r="DF625" s="3">
        <v>0</v>
      </c>
      <c r="DG625" s="3">
        <v>0</v>
      </c>
      <c r="DH625" s="3">
        <v>0</v>
      </c>
      <c r="DI625" s="3">
        <v>0</v>
      </c>
      <c r="DJ625" s="3">
        <v>0</v>
      </c>
      <c r="DK625" s="3">
        <v>0</v>
      </c>
      <c r="DL625" s="3">
        <v>0</v>
      </c>
      <c r="DM625" s="3">
        <v>0</v>
      </c>
      <c r="DN625" s="3">
        <v>0</v>
      </c>
      <c r="DO625" s="3">
        <v>0</v>
      </c>
      <c r="DP625" s="3">
        <v>0</v>
      </c>
      <c r="DQ625" s="3">
        <v>0</v>
      </c>
      <c r="DR625" s="3">
        <v>0</v>
      </c>
      <c r="DS625" s="3">
        <v>0</v>
      </c>
      <c r="DT625" s="3">
        <v>0</v>
      </c>
      <c r="DU625" s="3">
        <v>0</v>
      </c>
      <c r="DV625" s="3">
        <v>0</v>
      </c>
      <c r="DW625" s="3">
        <v>0</v>
      </c>
      <c r="DX625" s="3">
        <v>0</v>
      </c>
      <c r="DY625" s="3">
        <v>0</v>
      </c>
      <c r="DZ625" s="3">
        <v>0</v>
      </c>
      <c r="EA625" s="3">
        <v>0</v>
      </c>
      <c r="EB625" s="3">
        <v>0</v>
      </c>
      <c r="EC625" s="3">
        <v>0</v>
      </c>
      <c r="ED625" s="3">
        <v>0</v>
      </c>
      <c r="EE625" s="3">
        <v>0</v>
      </c>
      <c r="EF625" s="3">
        <v>0</v>
      </c>
    </row>
    <row r="626" spans="1:136" ht="12.75" customHeight="1">
      <c r="A626" s="2" t="s">
        <v>1263</v>
      </c>
      <c r="B626" s="2" t="s">
        <v>936</v>
      </c>
      <c r="C626" s="2" t="s">
        <v>137</v>
      </c>
      <c r="D626" s="2" t="s">
        <v>896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3">
        <v>0</v>
      </c>
      <c r="BJ626" s="3">
        <v>0</v>
      </c>
      <c r="BK626" s="3">
        <v>0</v>
      </c>
      <c r="BL626" s="3">
        <v>0</v>
      </c>
      <c r="BM626" s="3">
        <v>0</v>
      </c>
      <c r="BN626" s="3">
        <v>0</v>
      </c>
      <c r="BO626" s="3">
        <v>0</v>
      </c>
      <c r="BP626" s="3">
        <v>0</v>
      </c>
      <c r="BQ626" s="3">
        <v>0</v>
      </c>
      <c r="BR626" s="3">
        <v>0</v>
      </c>
      <c r="BS626" s="3">
        <v>0</v>
      </c>
      <c r="BT626" s="3">
        <v>0</v>
      </c>
      <c r="BU626" s="3">
        <v>0</v>
      </c>
      <c r="BV626" s="3">
        <v>0</v>
      </c>
      <c r="BW626" s="3">
        <v>0</v>
      </c>
      <c r="BX626" s="3">
        <v>0</v>
      </c>
      <c r="BY626" s="3">
        <v>0</v>
      </c>
      <c r="BZ626" s="3">
        <v>0</v>
      </c>
      <c r="CA626" s="3">
        <v>0</v>
      </c>
      <c r="CB626" s="3">
        <v>0</v>
      </c>
      <c r="CC626" s="3">
        <v>0</v>
      </c>
      <c r="CD626" s="3">
        <v>0</v>
      </c>
      <c r="CE626" s="3">
        <v>0</v>
      </c>
      <c r="CF626" s="3">
        <v>0</v>
      </c>
      <c r="CG626" s="3">
        <v>0</v>
      </c>
      <c r="CH626" s="3">
        <v>0</v>
      </c>
      <c r="CI626" s="3">
        <v>0</v>
      </c>
      <c r="CJ626" s="3">
        <v>0</v>
      </c>
      <c r="CK626" s="3">
        <v>0</v>
      </c>
      <c r="CL626" s="3">
        <v>0</v>
      </c>
      <c r="CM626" s="3">
        <v>0</v>
      </c>
      <c r="CN626" s="3">
        <v>0</v>
      </c>
      <c r="CO626" s="3">
        <v>0</v>
      </c>
      <c r="CP626" s="3">
        <v>0</v>
      </c>
      <c r="CQ626" s="3">
        <v>0</v>
      </c>
      <c r="CR626" s="3">
        <v>0</v>
      </c>
      <c r="CS626" s="3">
        <v>0</v>
      </c>
      <c r="CT626" s="3">
        <v>0</v>
      </c>
      <c r="CU626" s="3">
        <v>0</v>
      </c>
      <c r="CV626" s="3">
        <v>0</v>
      </c>
      <c r="CW626" s="3">
        <v>0</v>
      </c>
      <c r="CX626" s="3">
        <v>0</v>
      </c>
      <c r="CY626" s="3">
        <v>0</v>
      </c>
      <c r="CZ626" s="3">
        <v>0</v>
      </c>
      <c r="DA626" s="3"/>
      <c r="DB626" s="3">
        <v>0</v>
      </c>
      <c r="DC626" s="3">
        <v>0</v>
      </c>
      <c r="DD626" s="3">
        <v>0</v>
      </c>
      <c r="DE626" s="3">
        <v>0</v>
      </c>
      <c r="DF626" s="3">
        <v>0</v>
      </c>
      <c r="DG626" s="3">
        <v>0</v>
      </c>
      <c r="DH626" s="3">
        <v>0</v>
      </c>
      <c r="DI626" s="3">
        <v>0</v>
      </c>
      <c r="DJ626" s="3">
        <v>0</v>
      </c>
      <c r="DK626" s="3">
        <v>0</v>
      </c>
      <c r="DL626" s="3">
        <v>0</v>
      </c>
      <c r="DM626" s="3">
        <v>0</v>
      </c>
      <c r="DN626" s="3">
        <v>0</v>
      </c>
      <c r="DO626" s="3">
        <v>0</v>
      </c>
      <c r="DP626" s="3">
        <v>0</v>
      </c>
      <c r="DQ626" s="3">
        <v>0</v>
      </c>
      <c r="DR626" s="3">
        <v>0</v>
      </c>
      <c r="DS626" s="3">
        <v>0</v>
      </c>
      <c r="DT626" s="3">
        <v>0</v>
      </c>
      <c r="DU626" s="3">
        <v>0</v>
      </c>
      <c r="DV626" s="3">
        <v>0</v>
      </c>
      <c r="DW626" s="3">
        <v>0</v>
      </c>
      <c r="DX626" s="3">
        <v>0</v>
      </c>
      <c r="DY626" s="3">
        <v>0</v>
      </c>
      <c r="DZ626" s="3">
        <v>0</v>
      </c>
      <c r="EA626" s="3">
        <v>0</v>
      </c>
      <c r="EB626" s="3">
        <v>0</v>
      </c>
      <c r="EC626" s="3">
        <v>0</v>
      </c>
      <c r="ED626" s="3">
        <v>0</v>
      </c>
      <c r="EE626" s="3">
        <v>0</v>
      </c>
      <c r="EF626" s="3">
        <v>0</v>
      </c>
    </row>
    <row r="627" spans="1:136" ht="12.75" customHeight="1">
      <c r="A627" s="2" t="s">
        <v>1264</v>
      </c>
      <c r="B627" s="2" t="s">
        <v>938</v>
      </c>
      <c r="C627" s="2" t="s">
        <v>137</v>
      </c>
      <c r="D627" s="2" t="s">
        <v>896</v>
      </c>
      <c r="E627" s="3">
        <v>0</v>
      </c>
      <c r="F627" s="3">
        <v>19974.36</v>
      </c>
      <c r="G627" s="3">
        <v>8463.6200000000008</v>
      </c>
      <c r="H627" s="3">
        <v>11412.36</v>
      </c>
      <c r="I627" s="3">
        <v>16713.25</v>
      </c>
      <c r="J627" s="3">
        <v>12567.69</v>
      </c>
      <c r="K627" s="3">
        <v>11331.53</v>
      </c>
      <c r="L627" s="3">
        <v>10278.73</v>
      </c>
      <c r="M627" s="3">
        <v>15127.56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12101.42</v>
      </c>
      <c r="AH627" s="3">
        <v>7474.39</v>
      </c>
      <c r="AI627" s="3">
        <v>10273.48</v>
      </c>
      <c r="AJ627" s="3">
        <v>8557</v>
      </c>
      <c r="AK627" s="3">
        <v>10745.14</v>
      </c>
      <c r="AL627" s="3">
        <v>7012.45</v>
      </c>
      <c r="AM627" s="3">
        <v>9907.16</v>
      </c>
      <c r="AN627" s="3">
        <v>14722.67</v>
      </c>
      <c r="AO627" s="3">
        <v>10572.53</v>
      </c>
      <c r="AP627" s="3">
        <v>13341.74</v>
      </c>
      <c r="AQ627" s="3">
        <v>15155.47</v>
      </c>
      <c r="AR627" s="3">
        <v>19682.080000000002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0</v>
      </c>
      <c r="BS627" s="3">
        <v>0</v>
      </c>
      <c r="BT627" s="3">
        <v>0</v>
      </c>
      <c r="BU627" s="3">
        <v>0</v>
      </c>
      <c r="BV627" s="3">
        <v>0</v>
      </c>
      <c r="BW627" s="3">
        <v>0</v>
      </c>
      <c r="BX627" s="3">
        <v>0</v>
      </c>
      <c r="BY627" s="3">
        <v>0</v>
      </c>
      <c r="BZ627" s="3">
        <v>0</v>
      </c>
      <c r="CA627" s="3">
        <v>0</v>
      </c>
      <c r="CB627" s="3">
        <v>0</v>
      </c>
      <c r="CC627" s="3">
        <v>0</v>
      </c>
      <c r="CD627" s="3">
        <v>0</v>
      </c>
      <c r="CE627" s="3">
        <v>0</v>
      </c>
      <c r="CF627" s="3">
        <v>0</v>
      </c>
      <c r="CG627" s="3">
        <v>0</v>
      </c>
      <c r="CH627" s="3">
        <v>0</v>
      </c>
      <c r="CI627" s="3">
        <v>0</v>
      </c>
      <c r="CJ627" s="3">
        <v>0</v>
      </c>
      <c r="CK627" s="3">
        <v>0</v>
      </c>
      <c r="CL627" s="3">
        <v>0</v>
      </c>
      <c r="CM627" s="3">
        <v>0</v>
      </c>
      <c r="CN627" s="3">
        <v>0</v>
      </c>
      <c r="CO627" s="3">
        <v>0</v>
      </c>
      <c r="CP627" s="3">
        <v>0</v>
      </c>
      <c r="CQ627" s="3">
        <v>0</v>
      </c>
      <c r="CR627" s="3">
        <v>0</v>
      </c>
      <c r="CS627" s="3">
        <v>0</v>
      </c>
      <c r="CT627" s="3">
        <v>0</v>
      </c>
      <c r="CU627" s="3">
        <v>0</v>
      </c>
      <c r="CV627" s="3">
        <v>0</v>
      </c>
      <c r="CW627" s="3">
        <v>0</v>
      </c>
      <c r="CX627" s="3">
        <v>0</v>
      </c>
      <c r="CY627" s="3">
        <v>0</v>
      </c>
      <c r="CZ627" s="3">
        <v>0</v>
      </c>
      <c r="DA627" s="3"/>
      <c r="DB627" s="3">
        <v>0</v>
      </c>
      <c r="DC627" s="3">
        <v>0</v>
      </c>
      <c r="DD627" s="3">
        <v>0</v>
      </c>
      <c r="DE627" s="3">
        <v>0</v>
      </c>
      <c r="DF627" s="3">
        <v>0</v>
      </c>
      <c r="DG627" s="3">
        <v>0</v>
      </c>
      <c r="DH627" s="3">
        <v>0</v>
      </c>
      <c r="DI627" s="3">
        <v>0</v>
      </c>
      <c r="DJ627" s="3">
        <v>0</v>
      </c>
      <c r="DK627" s="3">
        <v>0</v>
      </c>
      <c r="DL627" s="3">
        <v>0</v>
      </c>
      <c r="DM627" s="3">
        <v>0</v>
      </c>
      <c r="DN627" s="3">
        <v>0</v>
      </c>
      <c r="DO627" s="3">
        <v>0</v>
      </c>
      <c r="DP627" s="3">
        <v>0</v>
      </c>
      <c r="DQ627" s="3">
        <v>0</v>
      </c>
      <c r="DR627" s="3">
        <v>0</v>
      </c>
      <c r="DS627" s="3">
        <v>0</v>
      </c>
      <c r="DT627" s="3">
        <v>0</v>
      </c>
      <c r="DU627" s="3">
        <v>0</v>
      </c>
      <c r="DV627" s="3">
        <v>0</v>
      </c>
      <c r="DW627" s="3">
        <v>0</v>
      </c>
      <c r="DX627" s="3">
        <v>0</v>
      </c>
      <c r="DY627" s="3">
        <v>0</v>
      </c>
      <c r="DZ627" s="3">
        <v>0</v>
      </c>
      <c r="EA627" s="3">
        <v>0</v>
      </c>
      <c r="EB627" s="3">
        <v>0</v>
      </c>
      <c r="EC627" s="3">
        <v>0</v>
      </c>
      <c r="ED627" s="3">
        <v>0</v>
      </c>
      <c r="EE627" s="3">
        <v>0</v>
      </c>
      <c r="EF627" s="3">
        <v>0</v>
      </c>
    </row>
    <row r="628" spans="1:136" ht="12.75" customHeight="1">
      <c r="A628" s="2" t="s">
        <v>1265</v>
      </c>
      <c r="B628" s="2" t="s">
        <v>940</v>
      </c>
      <c r="C628" s="2" t="s">
        <v>137</v>
      </c>
      <c r="D628" s="2" t="s">
        <v>896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>
        <v>0</v>
      </c>
      <c r="BO628" s="3">
        <v>0</v>
      </c>
      <c r="BP628" s="3">
        <v>0</v>
      </c>
      <c r="BQ628" s="3">
        <v>0</v>
      </c>
      <c r="BR628" s="3">
        <v>0</v>
      </c>
      <c r="BS628" s="3">
        <v>0</v>
      </c>
      <c r="BT628" s="3">
        <v>0</v>
      </c>
      <c r="BU628" s="3">
        <v>0</v>
      </c>
      <c r="BV628" s="3">
        <v>0</v>
      </c>
      <c r="BW628" s="3">
        <v>0</v>
      </c>
      <c r="BX628" s="3">
        <v>0</v>
      </c>
      <c r="BY628" s="3">
        <v>0</v>
      </c>
      <c r="BZ628" s="3">
        <v>0</v>
      </c>
      <c r="CA628" s="3">
        <v>0</v>
      </c>
      <c r="CB628" s="3">
        <v>0</v>
      </c>
      <c r="CC628" s="3">
        <v>0</v>
      </c>
      <c r="CD628" s="3">
        <v>0</v>
      </c>
      <c r="CE628" s="3">
        <v>0</v>
      </c>
      <c r="CF628" s="3">
        <v>0</v>
      </c>
      <c r="CG628" s="3">
        <v>0</v>
      </c>
      <c r="CH628" s="3">
        <v>0</v>
      </c>
      <c r="CI628" s="3">
        <v>0</v>
      </c>
      <c r="CJ628" s="3">
        <v>0</v>
      </c>
      <c r="CK628" s="3">
        <v>0</v>
      </c>
      <c r="CL628" s="3">
        <v>0</v>
      </c>
      <c r="CM628" s="3">
        <v>0</v>
      </c>
      <c r="CN628" s="3">
        <v>0</v>
      </c>
      <c r="CO628" s="3">
        <v>0</v>
      </c>
      <c r="CP628" s="3">
        <v>0</v>
      </c>
      <c r="CQ628" s="3">
        <v>0</v>
      </c>
      <c r="CR628" s="3">
        <v>0</v>
      </c>
      <c r="CS628" s="3">
        <v>0</v>
      </c>
      <c r="CT628" s="3">
        <v>0</v>
      </c>
      <c r="CU628" s="3">
        <v>0</v>
      </c>
      <c r="CV628" s="3">
        <v>0</v>
      </c>
      <c r="CW628" s="3">
        <v>0</v>
      </c>
      <c r="CX628" s="3">
        <v>0</v>
      </c>
      <c r="CY628" s="3">
        <v>0</v>
      </c>
      <c r="CZ628" s="3">
        <v>0</v>
      </c>
      <c r="DA628" s="3"/>
      <c r="DB628" s="3">
        <v>0</v>
      </c>
      <c r="DC628" s="3">
        <v>0</v>
      </c>
      <c r="DD628" s="3">
        <v>0</v>
      </c>
      <c r="DE628" s="3">
        <v>0</v>
      </c>
      <c r="DF628" s="3">
        <v>0</v>
      </c>
      <c r="DG628" s="3">
        <v>0</v>
      </c>
      <c r="DH628" s="3">
        <v>0</v>
      </c>
      <c r="DI628" s="3">
        <v>0</v>
      </c>
      <c r="DJ628" s="3">
        <v>0</v>
      </c>
      <c r="DK628" s="3">
        <v>0</v>
      </c>
      <c r="DL628" s="3">
        <v>0</v>
      </c>
      <c r="DM628" s="3">
        <v>0</v>
      </c>
      <c r="DN628" s="3">
        <v>0</v>
      </c>
      <c r="DO628" s="3">
        <v>0</v>
      </c>
      <c r="DP628" s="3">
        <v>0</v>
      </c>
      <c r="DQ628" s="3">
        <v>0</v>
      </c>
      <c r="DR628" s="3">
        <v>0</v>
      </c>
      <c r="DS628" s="3">
        <v>0</v>
      </c>
      <c r="DT628" s="3">
        <v>0</v>
      </c>
      <c r="DU628" s="3">
        <v>0</v>
      </c>
      <c r="DV628" s="3">
        <v>0</v>
      </c>
      <c r="DW628" s="3">
        <v>0</v>
      </c>
      <c r="DX628" s="3">
        <v>0</v>
      </c>
      <c r="DY628" s="3">
        <v>0</v>
      </c>
      <c r="DZ628" s="3">
        <v>0</v>
      </c>
      <c r="EA628" s="3">
        <v>0</v>
      </c>
      <c r="EB628" s="3">
        <v>0</v>
      </c>
      <c r="EC628" s="3">
        <v>0</v>
      </c>
      <c r="ED628" s="3">
        <v>0</v>
      </c>
      <c r="EE628" s="3">
        <v>0</v>
      </c>
      <c r="EF628" s="3">
        <v>0</v>
      </c>
    </row>
    <row r="629" spans="1:136" ht="12.75" customHeight="1">
      <c r="A629" s="2" t="s">
        <v>1266</v>
      </c>
      <c r="B629" s="2" t="s">
        <v>1028</v>
      </c>
      <c r="C629" s="2" t="s">
        <v>137</v>
      </c>
      <c r="D629" s="2" t="s">
        <v>896</v>
      </c>
      <c r="E629" s="3">
        <v>0</v>
      </c>
      <c r="F629" s="3">
        <v>10272</v>
      </c>
      <c r="G629" s="3">
        <v>10290</v>
      </c>
      <c r="H629" s="3">
        <v>10402</v>
      </c>
      <c r="I629" s="3">
        <v>8993</v>
      </c>
      <c r="J629" s="3">
        <v>8768</v>
      </c>
      <c r="K629" s="3">
        <v>8340</v>
      </c>
      <c r="L629" s="3">
        <v>8179</v>
      </c>
      <c r="M629" s="3">
        <v>7255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8808</v>
      </c>
      <c r="AH629" s="3">
        <v>11308</v>
      </c>
      <c r="AI629" s="3">
        <v>11311</v>
      </c>
      <c r="AJ629" s="3">
        <v>10594</v>
      </c>
      <c r="AK629" s="3">
        <v>9107</v>
      </c>
      <c r="AL629" s="3">
        <v>7635</v>
      </c>
      <c r="AM629" s="3">
        <v>7343</v>
      </c>
      <c r="AN629" s="3">
        <v>7613</v>
      </c>
      <c r="AO629" s="3">
        <v>7188</v>
      </c>
      <c r="AP629" s="3">
        <v>7858</v>
      </c>
      <c r="AQ629" s="3">
        <v>8455</v>
      </c>
      <c r="AR629" s="3">
        <v>10430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0</v>
      </c>
      <c r="BO629" s="3">
        <v>0</v>
      </c>
      <c r="BP629" s="3">
        <v>0</v>
      </c>
      <c r="BQ629" s="3">
        <v>0</v>
      </c>
      <c r="BR629" s="3">
        <v>0</v>
      </c>
      <c r="BS629" s="3">
        <v>0</v>
      </c>
      <c r="BT629" s="3">
        <v>0</v>
      </c>
      <c r="BU629" s="3">
        <v>0</v>
      </c>
      <c r="BV629" s="3">
        <v>0</v>
      </c>
      <c r="BW629" s="3">
        <v>0</v>
      </c>
      <c r="BX629" s="3">
        <v>0</v>
      </c>
      <c r="BY629" s="3">
        <v>0</v>
      </c>
      <c r="BZ629" s="3">
        <v>0</v>
      </c>
      <c r="CA629" s="3">
        <v>0</v>
      </c>
      <c r="CB629" s="3">
        <v>0</v>
      </c>
      <c r="CC629" s="3">
        <v>0</v>
      </c>
      <c r="CD629" s="3">
        <v>0</v>
      </c>
      <c r="CE629" s="3">
        <v>0</v>
      </c>
      <c r="CF629" s="3">
        <v>0</v>
      </c>
      <c r="CG629" s="3">
        <v>0</v>
      </c>
      <c r="CH629" s="3">
        <v>0</v>
      </c>
      <c r="CI629" s="3">
        <v>0</v>
      </c>
      <c r="CJ629" s="3">
        <v>0</v>
      </c>
      <c r="CK629" s="3">
        <v>0</v>
      </c>
      <c r="CL629" s="3">
        <v>0</v>
      </c>
      <c r="CM629" s="3">
        <v>0</v>
      </c>
      <c r="CN629" s="3">
        <v>0</v>
      </c>
      <c r="CO629" s="3">
        <v>0</v>
      </c>
      <c r="CP629" s="3">
        <v>0</v>
      </c>
      <c r="CQ629" s="3">
        <v>0</v>
      </c>
      <c r="CR629" s="3">
        <v>0</v>
      </c>
      <c r="CS629" s="3">
        <v>0</v>
      </c>
      <c r="CT629" s="3">
        <v>0</v>
      </c>
      <c r="CU629" s="3">
        <v>0</v>
      </c>
      <c r="CV629" s="3">
        <v>0</v>
      </c>
      <c r="CW629" s="3">
        <v>0</v>
      </c>
      <c r="CX629" s="3">
        <v>0</v>
      </c>
      <c r="CY629" s="3">
        <v>0</v>
      </c>
      <c r="CZ629" s="3">
        <v>0</v>
      </c>
      <c r="DA629" s="3"/>
      <c r="DB629" s="3">
        <v>0</v>
      </c>
      <c r="DC629" s="3">
        <v>0</v>
      </c>
      <c r="DD629" s="3">
        <v>0</v>
      </c>
      <c r="DE629" s="3">
        <v>0</v>
      </c>
      <c r="DF629" s="3">
        <v>0</v>
      </c>
      <c r="DG629" s="3">
        <v>0</v>
      </c>
      <c r="DH629" s="3">
        <v>0</v>
      </c>
      <c r="DI629" s="3">
        <v>0</v>
      </c>
      <c r="DJ629" s="3">
        <v>0</v>
      </c>
      <c r="DK629" s="3">
        <v>0</v>
      </c>
      <c r="DL629" s="3">
        <v>0</v>
      </c>
      <c r="DM629" s="3">
        <v>0</v>
      </c>
      <c r="DN629" s="3">
        <v>0</v>
      </c>
      <c r="DO629" s="3">
        <v>0</v>
      </c>
      <c r="DP629" s="3">
        <v>0</v>
      </c>
      <c r="DQ629" s="3">
        <v>0</v>
      </c>
      <c r="DR629" s="3">
        <v>0</v>
      </c>
      <c r="DS629" s="3">
        <v>0</v>
      </c>
      <c r="DT629" s="3">
        <v>0</v>
      </c>
      <c r="DU629" s="3">
        <v>0</v>
      </c>
      <c r="DV629" s="3">
        <v>0</v>
      </c>
      <c r="DW629" s="3">
        <v>0</v>
      </c>
      <c r="DX629" s="3">
        <v>0</v>
      </c>
      <c r="DY629" s="3">
        <v>0</v>
      </c>
      <c r="DZ629" s="3">
        <v>0</v>
      </c>
      <c r="EA629" s="3">
        <v>0</v>
      </c>
      <c r="EB629" s="3">
        <v>0</v>
      </c>
      <c r="EC629" s="3">
        <v>0</v>
      </c>
      <c r="ED629" s="3">
        <v>0</v>
      </c>
      <c r="EE629" s="3">
        <v>0</v>
      </c>
      <c r="EF629" s="3">
        <v>0</v>
      </c>
    </row>
    <row r="630" spans="1:136" ht="12.75" customHeight="1">
      <c r="A630" s="2" t="s">
        <v>1267</v>
      </c>
      <c r="B630" s="2" t="s">
        <v>944</v>
      </c>
      <c r="C630" s="2" t="s">
        <v>137</v>
      </c>
      <c r="D630" s="2" t="s">
        <v>896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0</v>
      </c>
      <c r="BO630" s="3">
        <v>0</v>
      </c>
      <c r="BP630" s="3">
        <v>0</v>
      </c>
      <c r="BQ630" s="3">
        <v>0</v>
      </c>
      <c r="BR630" s="3">
        <v>0</v>
      </c>
      <c r="BS630" s="3">
        <v>0</v>
      </c>
      <c r="BT630" s="3">
        <v>0</v>
      </c>
      <c r="BU630" s="3">
        <v>0</v>
      </c>
      <c r="BV630" s="3">
        <v>0</v>
      </c>
      <c r="BW630" s="3">
        <v>0</v>
      </c>
      <c r="BX630" s="3">
        <v>0</v>
      </c>
      <c r="BY630" s="3">
        <v>0</v>
      </c>
      <c r="BZ630" s="3">
        <v>0</v>
      </c>
      <c r="CA630" s="3">
        <v>0</v>
      </c>
      <c r="CB630" s="3">
        <v>0</v>
      </c>
      <c r="CC630" s="3">
        <v>0</v>
      </c>
      <c r="CD630" s="3">
        <v>0</v>
      </c>
      <c r="CE630" s="3">
        <v>0</v>
      </c>
      <c r="CF630" s="3">
        <v>0</v>
      </c>
      <c r="CG630" s="3">
        <v>0</v>
      </c>
      <c r="CH630" s="3">
        <v>0</v>
      </c>
      <c r="CI630" s="3">
        <v>0</v>
      </c>
      <c r="CJ630" s="3">
        <v>0</v>
      </c>
      <c r="CK630" s="3">
        <v>0</v>
      </c>
      <c r="CL630" s="3">
        <v>0</v>
      </c>
      <c r="CM630" s="3">
        <v>0</v>
      </c>
      <c r="CN630" s="3">
        <v>0</v>
      </c>
      <c r="CO630" s="3">
        <v>0</v>
      </c>
      <c r="CP630" s="3">
        <v>0</v>
      </c>
      <c r="CQ630" s="3">
        <v>0</v>
      </c>
      <c r="CR630" s="3">
        <v>0</v>
      </c>
      <c r="CS630" s="3">
        <v>0</v>
      </c>
      <c r="CT630" s="3">
        <v>0</v>
      </c>
      <c r="CU630" s="3">
        <v>0</v>
      </c>
      <c r="CV630" s="3">
        <v>0</v>
      </c>
      <c r="CW630" s="3">
        <v>0</v>
      </c>
      <c r="CX630" s="3">
        <v>0</v>
      </c>
      <c r="CY630" s="3">
        <v>0</v>
      </c>
      <c r="CZ630" s="3">
        <v>0</v>
      </c>
      <c r="DA630" s="3"/>
      <c r="DB630" s="3">
        <v>0</v>
      </c>
      <c r="DC630" s="3">
        <v>0</v>
      </c>
      <c r="DD630" s="3">
        <v>0</v>
      </c>
      <c r="DE630" s="3">
        <v>0</v>
      </c>
      <c r="DF630" s="3">
        <v>0</v>
      </c>
      <c r="DG630" s="3">
        <v>0</v>
      </c>
      <c r="DH630" s="3">
        <v>0</v>
      </c>
      <c r="DI630" s="3">
        <v>0</v>
      </c>
      <c r="DJ630" s="3">
        <v>0</v>
      </c>
      <c r="DK630" s="3">
        <v>0</v>
      </c>
      <c r="DL630" s="3">
        <v>0</v>
      </c>
      <c r="DM630" s="3">
        <v>0</v>
      </c>
      <c r="DN630" s="3">
        <v>0</v>
      </c>
      <c r="DO630" s="3">
        <v>0</v>
      </c>
      <c r="DP630" s="3">
        <v>0</v>
      </c>
      <c r="DQ630" s="3">
        <v>0</v>
      </c>
      <c r="DR630" s="3">
        <v>0</v>
      </c>
      <c r="DS630" s="3">
        <v>0</v>
      </c>
      <c r="DT630" s="3">
        <v>0</v>
      </c>
      <c r="DU630" s="3">
        <v>0</v>
      </c>
      <c r="DV630" s="3">
        <v>0</v>
      </c>
      <c r="DW630" s="3">
        <v>0</v>
      </c>
      <c r="DX630" s="3">
        <v>0</v>
      </c>
      <c r="DY630" s="3">
        <v>0</v>
      </c>
      <c r="DZ630" s="3">
        <v>0</v>
      </c>
      <c r="EA630" s="3">
        <v>0</v>
      </c>
      <c r="EB630" s="3">
        <v>0</v>
      </c>
      <c r="EC630" s="3">
        <v>0</v>
      </c>
      <c r="ED630" s="3">
        <v>0</v>
      </c>
      <c r="EE630" s="3">
        <v>0</v>
      </c>
      <c r="EF630" s="3">
        <v>0</v>
      </c>
    </row>
    <row r="631" spans="1:136" ht="12.75" customHeight="1">
      <c r="A631" s="2" t="s">
        <v>1268</v>
      </c>
      <c r="B631" s="2" t="s">
        <v>946</v>
      </c>
      <c r="C631" s="2" t="s">
        <v>137</v>
      </c>
      <c r="D631" s="2" t="s">
        <v>896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>
        <v>0</v>
      </c>
      <c r="BO631" s="3">
        <v>0</v>
      </c>
      <c r="BP631" s="3">
        <v>0</v>
      </c>
      <c r="BQ631" s="3">
        <v>0</v>
      </c>
      <c r="BR631" s="3">
        <v>0</v>
      </c>
      <c r="BS631" s="3">
        <v>0</v>
      </c>
      <c r="BT631" s="3">
        <v>0</v>
      </c>
      <c r="BU631" s="3">
        <v>0</v>
      </c>
      <c r="BV631" s="3">
        <v>0</v>
      </c>
      <c r="BW631" s="3">
        <v>0</v>
      </c>
      <c r="BX631" s="3">
        <v>0</v>
      </c>
      <c r="BY631" s="3">
        <v>0</v>
      </c>
      <c r="BZ631" s="3">
        <v>0</v>
      </c>
      <c r="CA631" s="3">
        <v>0</v>
      </c>
      <c r="CB631" s="3">
        <v>0</v>
      </c>
      <c r="CC631" s="3">
        <v>0</v>
      </c>
      <c r="CD631" s="3">
        <v>0</v>
      </c>
      <c r="CE631" s="3">
        <v>0</v>
      </c>
      <c r="CF631" s="3">
        <v>0</v>
      </c>
      <c r="CG631" s="3">
        <v>0</v>
      </c>
      <c r="CH631" s="3">
        <v>0</v>
      </c>
      <c r="CI631" s="3">
        <v>0</v>
      </c>
      <c r="CJ631" s="3">
        <v>0</v>
      </c>
      <c r="CK631" s="3">
        <v>0</v>
      </c>
      <c r="CL631" s="3">
        <v>0</v>
      </c>
      <c r="CM631" s="3">
        <v>0</v>
      </c>
      <c r="CN631" s="3">
        <v>0</v>
      </c>
      <c r="CO631" s="3">
        <v>0</v>
      </c>
      <c r="CP631" s="3">
        <v>0</v>
      </c>
      <c r="CQ631" s="3">
        <v>0</v>
      </c>
      <c r="CR631" s="3">
        <v>0</v>
      </c>
      <c r="CS631" s="3">
        <v>0</v>
      </c>
      <c r="CT631" s="3">
        <v>0</v>
      </c>
      <c r="CU631" s="3">
        <v>0</v>
      </c>
      <c r="CV631" s="3">
        <v>0</v>
      </c>
      <c r="CW631" s="3">
        <v>0</v>
      </c>
      <c r="CX631" s="3">
        <v>0</v>
      </c>
      <c r="CY631" s="3">
        <v>0</v>
      </c>
      <c r="CZ631" s="3">
        <v>0</v>
      </c>
      <c r="DA631" s="3"/>
      <c r="DB631" s="3">
        <v>0</v>
      </c>
      <c r="DC631" s="3">
        <v>0</v>
      </c>
      <c r="DD631" s="3">
        <v>0</v>
      </c>
      <c r="DE631" s="3">
        <v>0</v>
      </c>
      <c r="DF631" s="3">
        <v>0</v>
      </c>
      <c r="DG631" s="3">
        <v>0</v>
      </c>
      <c r="DH631" s="3">
        <v>0</v>
      </c>
      <c r="DI631" s="3">
        <v>0</v>
      </c>
      <c r="DJ631" s="3">
        <v>0</v>
      </c>
      <c r="DK631" s="3">
        <v>0</v>
      </c>
      <c r="DL631" s="3">
        <v>0</v>
      </c>
      <c r="DM631" s="3">
        <v>0</v>
      </c>
      <c r="DN631" s="3">
        <v>0</v>
      </c>
      <c r="DO631" s="3">
        <v>0</v>
      </c>
      <c r="DP631" s="3">
        <v>0</v>
      </c>
      <c r="DQ631" s="3">
        <v>0</v>
      </c>
      <c r="DR631" s="3">
        <v>0</v>
      </c>
      <c r="DS631" s="3">
        <v>0</v>
      </c>
      <c r="DT631" s="3">
        <v>0</v>
      </c>
      <c r="DU631" s="3">
        <v>0</v>
      </c>
      <c r="DV631" s="3">
        <v>0</v>
      </c>
      <c r="DW631" s="3">
        <v>0</v>
      </c>
      <c r="DX631" s="3">
        <v>0</v>
      </c>
      <c r="DY631" s="3">
        <v>0</v>
      </c>
      <c r="DZ631" s="3">
        <v>0</v>
      </c>
      <c r="EA631" s="3">
        <v>0</v>
      </c>
      <c r="EB631" s="3">
        <v>0</v>
      </c>
      <c r="EC631" s="3">
        <v>0</v>
      </c>
      <c r="ED631" s="3">
        <v>0</v>
      </c>
      <c r="EE631" s="3">
        <v>0</v>
      </c>
      <c r="EF631" s="3">
        <v>0</v>
      </c>
    </row>
    <row r="632" spans="1:136" ht="12.75" customHeight="1">
      <c r="A632" s="2" t="s">
        <v>1269</v>
      </c>
      <c r="B632" s="2" t="s">
        <v>949</v>
      </c>
      <c r="C632" s="2" t="s">
        <v>137</v>
      </c>
      <c r="D632" s="2" t="s">
        <v>896</v>
      </c>
      <c r="E632" s="3">
        <v>0</v>
      </c>
      <c r="F632" s="3">
        <v>0</v>
      </c>
      <c r="G632" s="3">
        <v>0</v>
      </c>
      <c r="H632" s="3">
        <v>5520</v>
      </c>
      <c r="I632" s="3">
        <v>0</v>
      </c>
      <c r="J632" s="3">
        <v>1890</v>
      </c>
      <c r="K632" s="3">
        <v>0</v>
      </c>
      <c r="L632" s="3">
        <v>-500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-900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0</v>
      </c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  <c r="BW632" s="3">
        <v>0</v>
      </c>
      <c r="BX632" s="3">
        <v>0</v>
      </c>
      <c r="BY632" s="3">
        <v>0</v>
      </c>
      <c r="BZ632" s="3">
        <v>0</v>
      </c>
      <c r="CA632" s="3">
        <v>0</v>
      </c>
      <c r="CB632" s="3">
        <v>0</v>
      </c>
      <c r="CC632" s="3">
        <v>0</v>
      </c>
      <c r="CD632" s="3">
        <v>0</v>
      </c>
      <c r="CE632" s="3">
        <v>0</v>
      </c>
      <c r="CF632" s="3">
        <v>0</v>
      </c>
      <c r="CG632" s="3">
        <v>0</v>
      </c>
      <c r="CH632" s="3">
        <v>0</v>
      </c>
      <c r="CI632" s="3">
        <v>0</v>
      </c>
      <c r="CJ632" s="3">
        <v>0</v>
      </c>
      <c r="CK632" s="3">
        <v>0</v>
      </c>
      <c r="CL632" s="3">
        <v>0</v>
      </c>
      <c r="CM632" s="3">
        <v>0</v>
      </c>
      <c r="CN632" s="3">
        <v>0</v>
      </c>
      <c r="CO632" s="3">
        <v>0</v>
      </c>
      <c r="CP632" s="3">
        <v>0</v>
      </c>
      <c r="CQ632" s="3">
        <v>0</v>
      </c>
      <c r="CR632" s="3">
        <v>0</v>
      </c>
      <c r="CS632" s="3">
        <v>0</v>
      </c>
      <c r="CT632" s="3">
        <v>0</v>
      </c>
      <c r="CU632" s="3">
        <v>0</v>
      </c>
      <c r="CV632" s="3">
        <v>0</v>
      </c>
      <c r="CW632" s="3">
        <v>0</v>
      </c>
      <c r="CX632" s="3">
        <v>0</v>
      </c>
      <c r="CY632" s="3">
        <v>0</v>
      </c>
      <c r="CZ632" s="3">
        <v>0</v>
      </c>
      <c r="DA632" s="3"/>
      <c r="DB632" s="3">
        <v>0</v>
      </c>
      <c r="DC632" s="3">
        <v>0</v>
      </c>
      <c r="DD632" s="3">
        <v>0</v>
      </c>
      <c r="DE632" s="3">
        <v>0</v>
      </c>
      <c r="DF632" s="3">
        <v>0</v>
      </c>
      <c r="DG632" s="3">
        <v>0</v>
      </c>
      <c r="DH632" s="3">
        <v>0</v>
      </c>
      <c r="DI632" s="3">
        <v>0</v>
      </c>
      <c r="DJ632" s="3">
        <v>0</v>
      </c>
      <c r="DK632" s="3">
        <v>0</v>
      </c>
      <c r="DL632" s="3">
        <v>0</v>
      </c>
      <c r="DM632" s="3">
        <v>0</v>
      </c>
      <c r="DN632" s="3">
        <v>0</v>
      </c>
      <c r="DO632" s="3">
        <v>0</v>
      </c>
      <c r="DP632" s="3">
        <v>0</v>
      </c>
      <c r="DQ632" s="3">
        <v>0</v>
      </c>
      <c r="DR632" s="3">
        <v>0</v>
      </c>
      <c r="DS632" s="3">
        <v>0</v>
      </c>
      <c r="DT632" s="3">
        <v>0</v>
      </c>
      <c r="DU632" s="3">
        <v>0</v>
      </c>
      <c r="DV632" s="3">
        <v>0</v>
      </c>
      <c r="DW632" s="3">
        <v>0</v>
      </c>
      <c r="DX632" s="3">
        <v>0</v>
      </c>
      <c r="DY632" s="3">
        <v>0</v>
      </c>
      <c r="DZ632" s="3">
        <v>0</v>
      </c>
      <c r="EA632" s="3">
        <v>0</v>
      </c>
      <c r="EB632" s="3">
        <v>0</v>
      </c>
      <c r="EC632" s="3">
        <v>0</v>
      </c>
      <c r="ED632" s="3">
        <v>0</v>
      </c>
      <c r="EE632" s="3">
        <v>0</v>
      </c>
      <c r="EF632" s="3">
        <v>0</v>
      </c>
    </row>
    <row r="633" spans="1:136" ht="12.75" customHeight="1">
      <c r="A633" s="2" t="s">
        <v>1270</v>
      </c>
      <c r="B633" s="2" t="s">
        <v>961</v>
      </c>
      <c r="C633" s="2" t="s">
        <v>137</v>
      </c>
      <c r="D633" s="2" t="s">
        <v>138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>
        <v>0</v>
      </c>
      <c r="BO633" s="3">
        <v>0</v>
      </c>
      <c r="BP633" s="3">
        <v>0</v>
      </c>
      <c r="BQ633" s="3">
        <v>0</v>
      </c>
      <c r="BR633" s="3">
        <v>0</v>
      </c>
      <c r="BS633" s="3">
        <v>0</v>
      </c>
      <c r="BT633" s="3">
        <v>0</v>
      </c>
      <c r="BU633" s="3">
        <v>0</v>
      </c>
      <c r="BV633" s="3">
        <v>0</v>
      </c>
      <c r="BW633" s="3">
        <v>0</v>
      </c>
      <c r="BX633" s="3">
        <v>0</v>
      </c>
      <c r="BY633" s="3">
        <v>0</v>
      </c>
      <c r="BZ633" s="3">
        <v>0</v>
      </c>
      <c r="CA633" s="3">
        <v>0</v>
      </c>
      <c r="CB633" s="3">
        <v>0</v>
      </c>
      <c r="CC633" s="3">
        <v>0</v>
      </c>
      <c r="CD633" s="3">
        <v>0</v>
      </c>
      <c r="CE633" s="3">
        <v>0</v>
      </c>
      <c r="CF633" s="3">
        <v>0</v>
      </c>
      <c r="CG633" s="3">
        <v>0</v>
      </c>
      <c r="CH633" s="3">
        <v>0</v>
      </c>
      <c r="CI633" s="3">
        <v>0</v>
      </c>
      <c r="CJ633" s="3">
        <v>0</v>
      </c>
      <c r="CK633" s="3">
        <v>0</v>
      </c>
      <c r="CL633" s="3">
        <v>0</v>
      </c>
      <c r="CM633" s="3">
        <v>0</v>
      </c>
      <c r="CN633" s="3">
        <v>0</v>
      </c>
      <c r="CO633" s="3">
        <v>0</v>
      </c>
      <c r="CP633" s="3">
        <v>0</v>
      </c>
      <c r="CQ633" s="3">
        <v>0</v>
      </c>
      <c r="CR633" s="3">
        <v>0</v>
      </c>
      <c r="CS633" s="3">
        <v>0</v>
      </c>
      <c r="CT633" s="3">
        <v>0</v>
      </c>
      <c r="CU633" s="3">
        <v>0</v>
      </c>
      <c r="CV633" s="3">
        <v>0</v>
      </c>
      <c r="CW633" s="3">
        <v>0</v>
      </c>
      <c r="CX633" s="3">
        <v>0</v>
      </c>
      <c r="CY633" s="3">
        <v>0</v>
      </c>
      <c r="CZ633" s="3">
        <v>0</v>
      </c>
      <c r="DA633" s="3"/>
      <c r="DB633" s="3">
        <v>0</v>
      </c>
      <c r="DC633" s="3">
        <v>0</v>
      </c>
      <c r="DD633" s="3">
        <v>0</v>
      </c>
      <c r="DE633" s="3">
        <v>0</v>
      </c>
      <c r="DF633" s="3">
        <v>0</v>
      </c>
      <c r="DG633" s="3">
        <v>0</v>
      </c>
      <c r="DH633" s="3">
        <v>0</v>
      </c>
      <c r="DI633" s="3">
        <v>0</v>
      </c>
      <c r="DJ633" s="3">
        <v>0</v>
      </c>
      <c r="DK633" s="3">
        <v>0</v>
      </c>
      <c r="DL633" s="3">
        <v>0</v>
      </c>
      <c r="DM633" s="3">
        <v>0</v>
      </c>
      <c r="DN633" s="3">
        <v>0</v>
      </c>
      <c r="DO633" s="3">
        <v>0</v>
      </c>
      <c r="DP633" s="3">
        <v>0</v>
      </c>
      <c r="DQ633" s="3">
        <v>0</v>
      </c>
      <c r="DR633" s="3">
        <v>0</v>
      </c>
      <c r="DS633" s="3">
        <v>0</v>
      </c>
      <c r="DT633" s="3">
        <v>0</v>
      </c>
      <c r="DU633" s="3">
        <v>0</v>
      </c>
      <c r="DV633" s="3">
        <v>0</v>
      </c>
      <c r="DW633" s="3">
        <v>0</v>
      </c>
      <c r="DX633" s="3">
        <v>0</v>
      </c>
      <c r="DY633" s="3">
        <v>0</v>
      </c>
      <c r="DZ633" s="3">
        <v>0</v>
      </c>
      <c r="EA633" s="3">
        <v>0</v>
      </c>
      <c r="EB633" s="3">
        <v>0</v>
      </c>
      <c r="EC633" s="3">
        <v>0</v>
      </c>
      <c r="ED633" s="3">
        <v>0</v>
      </c>
      <c r="EE633" s="3">
        <v>0</v>
      </c>
      <c r="EF633" s="3">
        <v>0</v>
      </c>
    </row>
    <row r="634" spans="1:136" ht="12.75" customHeight="1">
      <c r="A634" s="2" t="s">
        <v>1271</v>
      </c>
      <c r="B634" s="2" t="s">
        <v>1272</v>
      </c>
      <c r="C634" s="2" t="s">
        <v>137</v>
      </c>
      <c r="D634" s="2" t="s">
        <v>896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0</v>
      </c>
      <c r="BO634" s="3">
        <v>0</v>
      </c>
      <c r="BP634" s="3">
        <v>0</v>
      </c>
      <c r="BQ634" s="3">
        <v>0</v>
      </c>
      <c r="BR634" s="3">
        <v>0</v>
      </c>
      <c r="BS634" s="3">
        <v>0</v>
      </c>
      <c r="BT634" s="3">
        <v>0</v>
      </c>
      <c r="BU634" s="3">
        <v>0</v>
      </c>
      <c r="BV634" s="3">
        <v>0</v>
      </c>
      <c r="BW634" s="3">
        <v>0</v>
      </c>
      <c r="BX634" s="3">
        <v>0</v>
      </c>
      <c r="BY634" s="3">
        <v>0</v>
      </c>
      <c r="BZ634" s="3">
        <v>0</v>
      </c>
      <c r="CA634" s="3">
        <v>0</v>
      </c>
      <c r="CB634" s="3">
        <v>0</v>
      </c>
      <c r="CC634" s="3">
        <v>0</v>
      </c>
      <c r="CD634" s="3">
        <v>0</v>
      </c>
      <c r="CE634" s="3">
        <v>0</v>
      </c>
      <c r="CF634" s="3">
        <v>0</v>
      </c>
      <c r="CG634" s="3">
        <v>0</v>
      </c>
      <c r="CH634" s="3">
        <v>0</v>
      </c>
      <c r="CI634" s="3">
        <v>0</v>
      </c>
      <c r="CJ634" s="3">
        <v>0</v>
      </c>
      <c r="CK634" s="3">
        <v>0</v>
      </c>
      <c r="CL634" s="3">
        <v>0</v>
      </c>
      <c r="CM634" s="3">
        <v>0</v>
      </c>
      <c r="CN634" s="3">
        <v>0</v>
      </c>
      <c r="CO634" s="3">
        <v>0</v>
      </c>
      <c r="CP634" s="3">
        <v>0</v>
      </c>
      <c r="CQ634" s="3">
        <v>0</v>
      </c>
      <c r="CR634" s="3">
        <v>0</v>
      </c>
      <c r="CS634" s="3">
        <v>0</v>
      </c>
      <c r="CT634" s="3">
        <v>0</v>
      </c>
      <c r="CU634" s="3">
        <v>0</v>
      </c>
      <c r="CV634" s="3">
        <v>0</v>
      </c>
      <c r="CW634" s="3">
        <v>0</v>
      </c>
      <c r="CX634" s="3">
        <v>0</v>
      </c>
      <c r="CY634" s="3">
        <v>0</v>
      </c>
      <c r="CZ634" s="3">
        <v>0</v>
      </c>
      <c r="DA634" s="3"/>
      <c r="DB634" s="3">
        <v>0</v>
      </c>
      <c r="DC634" s="3">
        <v>0</v>
      </c>
      <c r="DD634" s="3">
        <v>0</v>
      </c>
      <c r="DE634" s="3">
        <v>0</v>
      </c>
      <c r="DF634" s="3">
        <v>0</v>
      </c>
      <c r="DG634" s="3">
        <v>0</v>
      </c>
      <c r="DH634" s="3">
        <v>0</v>
      </c>
      <c r="DI634" s="3">
        <v>0</v>
      </c>
      <c r="DJ634" s="3">
        <v>0</v>
      </c>
      <c r="DK634" s="3">
        <v>0</v>
      </c>
      <c r="DL634" s="3">
        <v>0</v>
      </c>
      <c r="DM634" s="3">
        <v>0</v>
      </c>
      <c r="DN634" s="3">
        <v>0</v>
      </c>
      <c r="DO634" s="3">
        <v>0</v>
      </c>
      <c r="DP634" s="3">
        <v>0</v>
      </c>
      <c r="DQ634" s="3">
        <v>0</v>
      </c>
      <c r="DR634" s="3">
        <v>0</v>
      </c>
      <c r="DS634" s="3">
        <v>0</v>
      </c>
      <c r="DT634" s="3">
        <v>0</v>
      </c>
      <c r="DU634" s="3">
        <v>0</v>
      </c>
      <c r="DV634" s="3">
        <v>0</v>
      </c>
      <c r="DW634" s="3">
        <v>0</v>
      </c>
      <c r="DX634" s="3">
        <v>0</v>
      </c>
      <c r="DY634" s="3">
        <v>0</v>
      </c>
      <c r="DZ634" s="3">
        <v>0</v>
      </c>
      <c r="EA634" s="3">
        <v>0</v>
      </c>
      <c r="EB634" s="3">
        <v>0</v>
      </c>
      <c r="EC634" s="3">
        <v>0</v>
      </c>
      <c r="ED634" s="3">
        <v>0</v>
      </c>
      <c r="EE634" s="3">
        <v>0</v>
      </c>
      <c r="EF634" s="3">
        <v>0</v>
      </c>
    </row>
    <row r="635" spans="1:136" ht="12.75" customHeight="1">
      <c r="A635" s="2" t="s">
        <v>1273</v>
      </c>
      <c r="B635" s="2" t="s">
        <v>967</v>
      </c>
      <c r="C635" s="2" t="s">
        <v>137</v>
      </c>
      <c r="D635" s="2" t="s">
        <v>896</v>
      </c>
      <c r="E635" s="3">
        <v>0</v>
      </c>
      <c r="F635" s="3">
        <v>12974.1</v>
      </c>
      <c r="G635" s="3">
        <v>7013.11</v>
      </c>
      <c r="H635" s="3">
        <v>10319.040000000001</v>
      </c>
      <c r="I635" s="3">
        <v>5796.63</v>
      </c>
      <c r="J635" s="3">
        <v>12311.28</v>
      </c>
      <c r="K635" s="3">
        <v>5035.09</v>
      </c>
      <c r="L635" s="3">
        <v>9583.44</v>
      </c>
      <c r="M635" s="3">
        <v>8682.0499999999993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14431.26</v>
      </c>
      <c r="AH635" s="3">
        <v>14197.8</v>
      </c>
      <c r="AI635" s="3">
        <v>10371.64</v>
      </c>
      <c r="AJ635" s="3">
        <v>20586.330000000002</v>
      </c>
      <c r="AK635" s="3">
        <v>14167.75</v>
      </c>
      <c r="AL635" s="3">
        <v>8025.61</v>
      </c>
      <c r="AM635" s="3">
        <v>9504.67</v>
      </c>
      <c r="AN635" s="3">
        <v>16290.19</v>
      </c>
      <c r="AO635" s="3">
        <v>9089.3700000000008</v>
      </c>
      <c r="AP635" s="3">
        <v>10330.17</v>
      </c>
      <c r="AQ635" s="3">
        <v>10720.04</v>
      </c>
      <c r="AR635" s="3">
        <v>7955.7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</v>
      </c>
      <c r="BO635" s="3">
        <v>0</v>
      </c>
      <c r="BP635" s="3">
        <v>0</v>
      </c>
      <c r="BQ635" s="3">
        <v>0</v>
      </c>
      <c r="BR635" s="3">
        <v>0</v>
      </c>
      <c r="BS635" s="3">
        <v>0</v>
      </c>
      <c r="BT635" s="3">
        <v>0</v>
      </c>
      <c r="BU635" s="3">
        <v>0</v>
      </c>
      <c r="BV635" s="3">
        <v>0</v>
      </c>
      <c r="BW635" s="3">
        <v>0</v>
      </c>
      <c r="BX635" s="3">
        <v>0</v>
      </c>
      <c r="BY635" s="3">
        <v>0</v>
      </c>
      <c r="BZ635" s="3">
        <v>0</v>
      </c>
      <c r="CA635" s="3">
        <v>0</v>
      </c>
      <c r="CB635" s="3">
        <v>0</v>
      </c>
      <c r="CC635" s="3">
        <v>0</v>
      </c>
      <c r="CD635" s="3">
        <v>0</v>
      </c>
      <c r="CE635" s="3">
        <v>0</v>
      </c>
      <c r="CF635" s="3">
        <v>0</v>
      </c>
      <c r="CG635" s="3">
        <v>0</v>
      </c>
      <c r="CH635" s="3">
        <v>0</v>
      </c>
      <c r="CI635" s="3">
        <v>0</v>
      </c>
      <c r="CJ635" s="3">
        <v>0</v>
      </c>
      <c r="CK635" s="3">
        <v>0</v>
      </c>
      <c r="CL635" s="3">
        <v>0</v>
      </c>
      <c r="CM635" s="3">
        <v>0</v>
      </c>
      <c r="CN635" s="3">
        <v>0</v>
      </c>
      <c r="CO635" s="3">
        <v>0</v>
      </c>
      <c r="CP635" s="3">
        <v>0</v>
      </c>
      <c r="CQ635" s="3">
        <v>0</v>
      </c>
      <c r="CR635" s="3">
        <v>0</v>
      </c>
      <c r="CS635" s="3">
        <v>0</v>
      </c>
      <c r="CT635" s="3">
        <v>0</v>
      </c>
      <c r="CU635" s="3">
        <v>0</v>
      </c>
      <c r="CV635" s="3">
        <v>0</v>
      </c>
      <c r="CW635" s="3">
        <v>0</v>
      </c>
      <c r="CX635" s="3">
        <v>0</v>
      </c>
      <c r="CY635" s="3">
        <v>0</v>
      </c>
      <c r="CZ635" s="3">
        <v>0</v>
      </c>
      <c r="DA635" s="3"/>
      <c r="DB635" s="3">
        <v>0</v>
      </c>
      <c r="DC635" s="3">
        <v>0</v>
      </c>
      <c r="DD635" s="3">
        <v>0</v>
      </c>
      <c r="DE635" s="3">
        <v>0</v>
      </c>
      <c r="DF635" s="3">
        <v>0</v>
      </c>
      <c r="DG635" s="3">
        <v>0</v>
      </c>
      <c r="DH635" s="3">
        <v>0</v>
      </c>
      <c r="DI635" s="3">
        <v>0</v>
      </c>
      <c r="DJ635" s="3">
        <v>0</v>
      </c>
      <c r="DK635" s="3">
        <v>0</v>
      </c>
      <c r="DL635" s="3">
        <v>0</v>
      </c>
      <c r="DM635" s="3">
        <v>0</v>
      </c>
      <c r="DN635" s="3">
        <v>0</v>
      </c>
      <c r="DO635" s="3">
        <v>0</v>
      </c>
      <c r="DP635" s="3">
        <v>0</v>
      </c>
      <c r="DQ635" s="3">
        <v>0</v>
      </c>
      <c r="DR635" s="3">
        <v>0</v>
      </c>
      <c r="DS635" s="3">
        <v>0</v>
      </c>
      <c r="DT635" s="3">
        <v>0</v>
      </c>
      <c r="DU635" s="3">
        <v>0</v>
      </c>
      <c r="DV635" s="3">
        <v>0</v>
      </c>
      <c r="DW635" s="3">
        <v>0</v>
      </c>
      <c r="DX635" s="3">
        <v>0</v>
      </c>
      <c r="DY635" s="3">
        <v>0</v>
      </c>
      <c r="DZ635" s="3">
        <v>0</v>
      </c>
      <c r="EA635" s="3">
        <v>0</v>
      </c>
      <c r="EB635" s="3">
        <v>0</v>
      </c>
      <c r="EC635" s="3">
        <v>0</v>
      </c>
      <c r="ED635" s="3">
        <v>0</v>
      </c>
      <c r="EE635" s="3">
        <v>0</v>
      </c>
      <c r="EF635" s="3">
        <v>0</v>
      </c>
    </row>
    <row r="636" spans="1:136" ht="12.75" customHeight="1">
      <c r="A636" s="2" t="s">
        <v>1274</v>
      </c>
      <c r="B636" s="2" t="s">
        <v>1140</v>
      </c>
      <c r="C636" s="2" t="s">
        <v>137</v>
      </c>
      <c r="D636" s="2" t="s">
        <v>896</v>
      </c>
      <c r="E636" s="3">
        <v>0</v>
      </c>
      <c r="F636" s="3">
        <v>15815.75</v>
      </c>
      <c r="G636" s="3">
        <v>15974</v>
      </c>
      <c r="H636" s="3">
        <v>9518.98</v>
      </c>
      <c r="I636" s="3">
        <v>19253.25</v>
      </c>
      <c r="J636" s="3">
        <v>11757</v>
      </c>
      <c r="K636" s="3">
        <v>9006.75</v>
      </c>
      <c r="L636" s="3">
        <v>8687</v>
      </c>
      <c r="M636" s="3">
        <v>36787.25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20131.75</v>
      </c>
      <c r="AH636" s="3">
        <v>20233.54</v>
      </c>
      <c r="AI636" s="3">
        <v>31137.55</v>
      </c>
      <c r="AJ636" s="3">
        <v>19923.45</v>
      </c>
      <c r="AK636" s="3">
        <v>22779.72</v>
      </c>
      <c r="AL636" s="3">
        <v>23713.25</v>
      </c>
      <c r="AM636" s="3">
        <v>22224.35</v>
      </c>
      <c r="AN636" s="3">
        <v>27523.54</v>
      </c>
      <c r="AO636" s="3">
        <v>14417.25</v>
      </c>
      <c r="AP636" s="3">
        <v>21378.25</v>
      </c>
      <c r="AQ636" s="3">
        <v>29936.75</v>
      </c>
      <c r="AR636" s="3">
        <v>11762.41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>
        <v>0</v>
      </c>
      <c r="BO636" s="3">
        <v>0</v>
      </c>
      <c r="BP636" s="3">
        <v>0</v>
      </c>
      <c r="BQ636" s="3">
        <v>0</v>
      </c>
      <c r="BR636" s="3">
        <v>0</v>
      </c>
      <c r="BS636" s="3">
        <v>0</v>
      </c>
      <c r="BT636" s="3">
        <v>0</v>
      </c>
      <c r="BU636" s="3">
        <v>0</v>
      </c>
      <c r="BV636" s="3">
        <v>0</v>
      </c>
      <c r="BW636" s="3">
        <v>0</v>
      </c>
      <c r="BX636" s="3">
        <v>0</v>
      </c>
      <c r="BY636" s="3">
        <v>0</v>
      </c>
      <c r="BZ636" s="3">
        <v>0</v>
      </c>
      <c r="CA636" s="3">
        <v>0</v>
      </c>
      <c r="CB636" s="3">
        <v>0</v>
      </c>
      <c r="CC636" s="3">
        <v>0</v>
      </c>
      <c r="CD636" s="3">
        <v>0</v>
      </c>
      <c r="CE636" s="3">
        <v>0</v>
      </c>
      <c r="CF636" s="3">
        <v>0</v>
      </c>
      <c r="CG636" s="3">
        <v>0</v>
      </c>
      <c r="CH636" s="3">
        <v>0</v>
      </c>
      <c r="CI636" s="3">
        <v>0</v>
      </c>
      <c r="CJ636" s="3">
        <v>0</v>
      </c>
      <c r="CK636" s="3">
        <v>0</v>
      </c>
      <c r="CL636" s="3">
        <v>0</v>
      </c>
      <c r="CM636" s="3">
        <v>0</v>
      </c>
      <c r="CN636" s="3">
        <v>0</v>
      </c>
      <c r="CO636" s="3">
        <v>0</v>
      </c>
      <c r="CP636" s="3">
        <v>0</v>
      </c>
      <c r="CQ636" s="3">
        <v>0</v>
      </c>
      <c r="CR636" s="3">
        <v>0</v>
      </c>
      <c r="CS636" s="3">
        <v>0</v>
      </c>
      <c r="CT636" s="3">
        <v>0</v>
      </c>
      <c r="CU636" s="3">
        <v>0</v>
      </c>
      <c r="CV636" s="3">
        <v>0</v>
      </c>
      <c r="CW636" s="3">
        <v>0</v>
      </c>
      <c r="CX636" s="3">
        <v>0</v>
      </c>
      <c r="CY636" s="3">
        <v>0</v>
      </c>
      <c r="CZ636" s="3">
        <v>0</v>
      </c>
      <c r="DA636" s="3"/>
      <c r="DB636" s="3">
        <v>0</v>
      </c>
      <c r="DC636" s="3">
        <v>0</v>
      </c>
      <c r="DD636" s="3">
        <v>0</v>
      </c>
      <c r="DE636" s="3">
        <v>0</v>
      </c>
      <c r="DF636" s="3">
        <v>0</v>
      </c>
      <c r="DG636" s="3">
        <v>0</v>
      </c>
      <c r="DH636" s="3">
        <v>0</v>
      </c>
      <c r="DI636" s="3">
        <v>0</v>
      </c>
      <c r="DJ636" s="3">
        <v>0</v>
      </c>
      <c r="DK636" s="3">
        <v>0</v>
      </c>
      <c r="DL636" s="3">
        <v>0</v>
      </c>
      <c r="DM636" s="3">
        <v>0</v>
      </c>
      <c r="DN636" s="3">
        <v>0</v>
      </c>
      <c r="DO636" s="3">
        <v>0</v>
      </c>
      <c r="DP636" s="3">
        <v>0</v>
      </c>
      <c r="DQ636" s="3">
        <v>0</v>
      </c>
      <c r="DR636" s="3">
        <v>0</v>
      </c>
      <c r="DS636" s="3">
        <v>0</v>
      </c>
      <c r="DT636" s="3">
        <v>0</v>
      </c>
      <c r="DU636" s="3">
        <v>0</v>
      </c>
      <c r="DV636" s="3">
        <v>0</v>
      </c>
      <c r="DW636" s="3">
        <v>0</v>
      </c>
      <c r="DX636" s="3">
        <v>0</v>
      </c>
      <c r="DY636" s="3">
        <v>0</v>
      </c>
      <c r="DZ636" s="3">
        <v>0</v>
      </c>
      <c r="EA636" s="3">
        <v>0</v>
      </c>
      <c r="EB636" s="3">
        <v>0</v>
      </c>
      <c r="EC636" s="3">
        <v>0</v>
      </c>
      <c r="ED636" s="3">
        <v>0</v>
      </c>
      <c r="EE636" s="3">
        <v>0</v>
      </c>
      <c r="EF636" s="3">
        <v>0</v>
      </c>
    </row>
    <row r="637" spans="1:136" ht="12.75" customHeight="1">
      <c r="A637" s="2" t="s">
        <v>1275</v>
      </c>
      <c r="B637" s="2" t="s">
        <v>971</v>
      </c>
      <c r="C637" s="2" t="s">
        <v>137</v>
      </c>
      <c r="D637" s="2" t="s">
        <v>896</v>
      </c>
      <c r="E637" s="3">
        <v>0</v>
      </c>
      <c r="F637" s="3">
        <v>2065.9899999999998</v>
      </c>
      <c r="G637" s="3">
        <v>1323.44</v>
      </c>
      <c r="H637" s="3">
        <v>382.35</v>
      </c>
      <c r="I637" s="3">
        <v>655.46</v>
      </c>
      <c r="J637" s="3">
        <v>461.68</v>
      </c>
      <c r="K637" s="3">
        <v>932.26</v>
      </c>
      <c r="L637" s="3">
        <v>772.54</v>
      </c>
      <c r="M637" s="3">
        <v>429.77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1024.58</v>
      </c>
      <c r="AH637" s="3">
        <v>2295.1999999999998</v>
      </c>
      <c r="AI637" s="3">
        <v>655.07000000000005</v>
      </c>
      <c r="AJ637" s="3">
        <v>1444.91</v>
      </c>
      <c r="AK637" s="3">
        <v>935.04</v>
      </c>
      <c r="AL637" s="3">
        <v>566.21</v>
      </c>
      <c r="AM637" s="3">
        <v>419.16</v>
      </c>
      <c r="AN637" s="3">
        <v>885.26</v>
      </c>
      <c r="AO637" s="3">
        <v>1060.78</v>
      </c>
      <c r="AP637" s="3">
        <v>2183.7399999999998</v>
      </c>
      <c r="AQ637" s="3">
        <v>995.16</v>
      </c>
      <c r="AR637" s="3">
        <v>857.34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0</v>
      </c>
      <c r="BS637" s="3">
        <v>0</v>
      </c>
      <c r="BT637" s="3">
        <v>0</v>
      </c>
      <c r="BU637" s="3">
        <v>0</v>
      </c>
      <c r="BV637" s="3">
        <v>0</v>
      </c>
      <c r="BW637" s="3">
        <v>0</v>
      </c>
      <c r="BX637" s="3">
        <v>0</v>
      </c>
      <c r="BY637" s="3">
        <v>0</v>
      </c>
      <c r="BZ637" s="3">
        <v>0</v>
      </c>
      <c r="CA637" s="3">
        <v>0</v>
      </c>
      <c r="CB637" s="3">
        <v>0</v>
      </c>
      <c r="CC637" s="3">
        <v>0</v>
      </c>
      <c r="CD637" s="3">
        <v>0</v>
      </c>
      <c r="CE637" s="3">
        <v>0</v>
      </c>
      <c r="CF637" s="3">
        <v>0</v>
      </c>
      <c r="CG637" s="3">
        <v>0</v>
      </c>
      <c r="CH637" s="3">
        <v>0</v>
      </c>
      <c r="CI637" s="3">
        <v>0</v>
      </c>
      <c r="CJ637" s="3">
        <v>0</v>
      </c>
      <c r="CK637" s="3">
        <v>0</v>
      </c>
      <c r="CL637" s="3">
        <v>0</v>
      </c>
      <c r="CM637" s="3">
        <v>0</v>
      </c>
      <c r="CN637" s="3">
        <v>0</v>
      </c>
      <c r="CO637" s="3">
        <v>0</v>
      </c>
      <c r="CP637" s="3">
        <v>0</v>
      </c>
      <c r="CQ637" s="3">
        <v>0</v>
      </c>
      <c r="CR637" s="3">
        <v>0</v>
      </c>
      <c r="CS637" s="3">
        <v>0</v>
      </c>
      <c r="CT637" s="3">
        <v>0</v>
      </c>
      <c r="CU637" s="3">
        <v>0</v>
      </c>
      <c r="CV637" s="3">
        <v>0</v>
      </c>
      <c r="CW637" s="3">
        <v>0</v>
      </c>
      <c r="CX637" s="3">
        <v>0</v>
      </c>
      <c r="CY637" s="3">
        <v>0</v>
      </c>
      <c r="CZ637" s="3">
        <v>0</v>
      </c>
      <c r="DA637" s="3"/>
      <c r="DB637" s="3">
        <v>0</v>
      </c>
      <c r="DC637" s="3">
        <v>0</v>
      </c>
      <c r="DD637" s="3">
        <v>0</v>
      </c>
      <c r="DE637" s="3">
        <v>0</v>
      </c>
      <c r="DF637" s="3">
        <v>0</v>
      </c>
      <c r="DG637" s="3">
        <v>0</v>
      </c>
      <c r="DH637" s="3">
        <v>0</v>
      </c>
      <c r="DI637" s="3">
        <v>0</v>
      </c>
      <c r="DJ637" s="3">
        <v>0</v>
      </c>
      <c r="DK637" s="3">
        <v>0</v>
      </c>
      <c r="DL637" s="3">
        <v>0</v>
      </c>
      <c r="DM637" s="3">
        <v>0</v>
      </c>
      <c r="DN637" s="3">
        <v>0</v>
      </c>
      <c r="DO637" s="3">
        <v>0</v>
      </c>
      <c r="DP637" s="3">
        <v>0</v>
      </c>
      <c r="DQ637" s="3">
        <v>0</v>
      </c>
      <c r="DR637" s="3">
        <v>0</v>
      </c>
      <c r="DS637" s="3">
        <v>0</v>
      </c>
      <c r="DT637" s="3">
        <v>0</v>
      </c>
      <c r="DU637" s="3">
        <v>0</v>
      </c>
      <c r="DV637" s="3">
        <v>0</v>
      </c>
      <c r="DW637" s="3">
        <v>0</v>
      </c>
      <c r="DX637" s="3">
        <v>0</v>
      </c>
      <c r="DY637" s="3">
        <v>0</v>
      </c>
      <c r="DZ637" s="3">
        <v>0</v>
      </c>
      <c r="EA637" s="3">
        <v>0</v>
      </c>
      <c r="EB637" s="3">
        <v>0</v>
      </c>
      <c r="EC637" s="3">
        <v>0</v>
      </c>
      <c r="ED637" s="3">
        <v>0</v>
      </c>
      <c r="EE637" s="3">
        <v>0</v>
      </c>
      <c r="EF637" s="3">
        <v>0</v>
      </c>
    </row>
    <row r="638" spans="1:136" ht="12.75" customHeight="1">
      <c r="A638" s="2" t="s">
        <v>1276</v>
      </c>
      <c r="B638" s="2" t="s">
        <v>520</v>
      </c>
      <c r="C638" s="2" t="s">
        <v>137</v>
      </c>
      <c r="D638" s="2" t="s">
        <v>896</v>
      </c>
      <c r="E638" s="3">
        <v>0</v>
      </c>
      <c r="F638" s="3">
        <v>26193.95</v>
      </c>
      <c r="G638" s="3">
        <v>31862.5</v>
      </c>
      <c r="H638" s="3">
        <v>24808</v>
      </c>
      <c r="I638" s="3">
        <v>9680.5</v>
      </c>
      <c r="J638" s="3">
        <v>25402.5</v>
      </c>
      <c r="K638" s="3">
        <v>3325</v>
      </c>
      <c r="L638" s="3">
        <v>9290.93</v>
      </c>
      <c r="M638" s="3">
        <v>2435.96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3369</v>
      </c>
      <c r="AH638" s="3">
        <v>36681</v>
      </c>
      <c r="AI638" s="3">
        <v>3890</v>
      </c>
      <c r="AJ638" s="3">
        <v>2890.37</v>
      </c>
      <c r="AK638" s="3">
        <v>17482.7</v>
      </c>
      <c r="AL638" s="3">
        <v>5770</v>
      </c>
      <c r="AM638" s="3">
        <v>0</v>
      </c>
      <c r="AN638" s="3">
        <v>25678.12</v>
      </c>
      <c r="AO638" s="3">
        <v>2905.93</v>
      </c>
      <c r="AP638" s="3">
        <v>15102.59</v>
      </c>
      <c r="AQ638" s="3">
        <v>54454.95</v>
      </c>
      <c r="AR638" s="3">
        <v>4556.72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0</v>
      </c>
      <c r="BS638" s="3">
        <v>0</v>
      </c>
      <c r="BT638" s="3">
        <v>0</v>
      </c>
      <c r="BU638" s="3">
        <v>0</v>
      </c>
      <c r="BV638" s="3">
        <v>0</v>
      </c>
      <c r="BW638" s="3">
        <v>0</v>
      </c>
      <c r="BX638" s="3">
        <v>0</v>
      </c>
      <c r="BY638" s="3">
        <v>0</v>
      </c>
      <c r="BZ638" s="3">
        <v>0</v>
      </c>
      <c r="CA638" s="3">
        <v>0</v>
      </c>
      <c r="CB638" s="3">
        <v>0</v>
      </c>
      <c r="CC638" s="3">
        <v>0</v>
      </c>
      <c r="CD638" s="3">
        <v>0</v>
      </c>
      <c r="CE638" s="3">
        <v>0</v>
      </c>
      <c r="CF638" s="3">
        <v>0</v>
      </c>
      <c r="CG638" s="3">
        <v>0</v>
      </c>
      <c r="CH638" s="3">
        <v>0</v>
      </c>
      <c r="CI638" s="3">
        <v>0</v>
      </c>
      <c r="CJ638" s="3">
        <v>0</v>
      </c>
      <c r="CK638" s="3">
        <v>0</v>
      </c>
      <c r="CL638" s="3">
        <v>0</v>
      </c>
      <c r="CM638" s="3">
        <v>0</v>
      </c>
      <c r="CN638" s="3">
        <v>0</v>
      </c>
      <c r="CO638" s="3">
        <v>0</v>
      </c>
      <c r="CP638" s="3">
        <v>0</v>
      </c>
      <c r="CQ638" s="3">
        <v>0</v>
      </c>
      <c r="CR638" s="3">
        <v>0</v>
      </c>
      <c r="CS638" s="3">
        <v>0</v>
      </c>
      <c r="CT638" s="3">
        <v>0</v>
      </c>
      <c r="CU638" s="3">
        <v>0</v>
      </c>
      <c r="CV638" s="3">
        <v>0</v>
      </c>
      <c r="CW638" s="3">
        <v>0</v>
      </c>
      <c r="CX638" s="3">
        <v>0</v>
      </c>
      <c r="CY638" s="3">
        <v>0</v>
      </c>
      <c r="CZ638" s="3">
        <v>0</v>
      </c>
      <c r="DA638" s="3"/>
      <c r="DB638" s="3">
        <v>0</v>
      </c>
      <c r="DC638" s="3">
        <v>0</v>
      </c>
      <c r="DD638" s="3">
        <v>0</v>
      </c>
      <c r="DE638" s="3">
        <v>0</v>
      </c>
      <c r="DF638" s="3">
        <v>0</v>
      </c>
      <c r="DG638" s="3">
        <v>0</v>
      </c>
      <c r="DH638" s="3">
        <v>0</v>
      </c>
      <c r="DI638" s="3">
        <v>0</v>
      </c>
      <c r="DJ638" s="3">
        <v>0</v>
      </c>
      <c r="DK638" s="3">
        <v>0</v>
      </c>
      <c r="DL638" s="3">
        <v>0</v>
      </c>
      <c r="DM638" s="3">
        <v>0</v>
      </c>
      <c r="DN638" s="3">
        <v>0</v>
      </c>
      <c r="DO638" s="3">
        <v>0</v>
      </c>
      <c r="DP638" s="3">
        <v>0</v>
      </c>
      <c r="DQ638" s="3">
        <v>0</v>
      </c>
      <c r="DR638" s="3">
        <v>0</v>
      </c>
      <c r="DS638" s="3">
        <v>0</v>
      </c>
      <c r="DT638" s="3">
        <v>0</v>
      </c>
      <c r="DU638" s="3">
        <v>0</v>
      </c>
      <c r="DV638" s="3">
        <v>0</v>
      </c>
      <c r="DW638" s="3">
        <v>0</v>
      </c>
      <c r="DX638" s="3">
        <v>0</v>
      </c>
      <c r="DY638" s="3">
        <v>0</v>
      </c>
      <c r="DZ638" s="3">
        <v>0</v>
      </c>
      <c r="EA638" s="3">
        <v>0</v>
      </c>
      <c r="EB638" s="3">
        <v>0</v>
      </c>
      <c r="EC638" s="3">
        <v>0</v>
      </c>
      <c r="ED638" s="3">
        <v>0</v>
      </c>
      <c r="EE638" s="3">
        <v>0</v>
      </c>
      <c r="EF638" s="3">
        <v>0</v>
      </c>
    </row>
    <row r="639" spans="1:136" ht="12.75" customHeight="1">
      <c r="A639" s="2" t="s">
        <v>1277</v>
      </c>
      <c r="B639" s="2" t="s">
        <v>973</v>
      </c>
      <c r="C639" s="2" t="s">
        <v>137</v>
      </c>
      <c r="D639" s="2" t="s">
        <v>896</v>
      </c>
      <c r="E639" s="3">
        <v>0</v>
      </c>
      <c r="F639" s="3">
        <v>9013.59</v>
      </c>
      <c r="G639" s="3">
        <v>3800.53</v>
      </c>
      <c r="H639" s="3">
        <v>4896.72</v>
      </c>
      <c r="I639" s="3">
        <v>4267.6499999999996</v>
      </c>
      <c r="J639" s="3">
        <v>4402.6499999999996</v>
      </c>
      <c r="K639" s="3">
        <v>2930.1</v>
      </c>
      <c r="L639" s="3">
        <v>3350.1</v>
      </c>
      <c r="M639" s="3">
        <v>9374.27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4536</v>
      </c>
      <c r="AH639" s="3">
        <v>5430</v>
      </c>
      <c r="AI639" s="3">
        <v>4017</v>
      </c>
      <c r="AJ639" s="3">
        <v>9049</v>
      </c>
      <c r="AK639" s="3">
        <v>3627</v>
      </c>
      <c r="AL639" s="3">
        <v>3282</v>
      </c>
      <c r="AM639" s="3">
        <v>5689.2</v>
      </c>
      <c r="AN639" s="3">
        <v>7080.3</v>
      </c>
      <c r="AO639" s="3">
        <v>5065.2</v>
      </c>
      <c r="AP639" s="3">
        <v>12513.41</v>
      </c>
      <c r="AQ639" s="3">
        <v>15551.43</v>
      </c>
      <c r="AR639" s="3">
        <v>17035.2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>
        <v>0</v>
      </c>
      <c r="BF639" s="3">
        <v>0</v>
      </c>
      <c r="BG639" s="3">
        <v>0</v>
      </c>
      <c r="BH639" s="3">
        <v>0</v>
      </c>
      <c r="BI639" s="3">
        <v>0</v>
      </c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0</v>
      </c>
      <c r="BQ639" s="3">
        <v>0</v>
      </c>
      <c r="BR639" s="3">
        <v>0</v>
      </c>
      <c r="BS639" s="3">
        <v>0</v>
      </c>
      <c r="BT639" s="3">
        <v>0</v>
      </c>
      <c r="BU639" s="3">
        <v>0</v>
      </c>
      <c r="BV639" s="3">
        <v>0</v>
      </c>
      <c r="BW639" s="3">
        <v>0</v>
      </c>
      <c r="BX639" s="3">
        <v>0</v>
      </c>
      <c r="BY639" s="3">
        <v>0</v>
      </c>
      <c r="BZ639" s="3">
        <v>0</v>
      </c>
      <c r="CA639" s="3">
        <v>0</v>
      </c>
      <c r="CB639" s="3">
        <v>0</v>
      </c>
      <c r="CC639" s="3">
        <v>0</v>
      </c>
      <c r="CD639" s="3">
        <v>0</v>
      </c>
      <c r="CE639" s="3">
        <v>0</v>
      </c>
      <c r="CF639" s="3">
        <v>0</v>
      </c>
      <c r="CG639" s="3">
        <v>0</v>
      </c>
      <c r="CH639" s="3">
        <v>0</v>
      </c>
      <c r="CI639" s="3">
        <v>0</v>
      </c>
      <c r="CJ639" s="3">
        <v>0</v>
      </c>
      <c r="CK639" s="3">
        <v>0</v>
      </c>
      <c r="CL639" s="3">
        <v>0</v>
      </c>
      <c r="CM639" s="3">
        <v>0</v>
      </c>
      <c r="CN639" s="3">
        <v>0</v>
      </c>
      <c r="CO639" s="3">
        <v>0</v>
      </c>
      <c r="CP639" s="3">
        <v>0</v>
      </c>
      <c r="CQ639" s="3">
        <v>0</v>
      </c>
      <c r="CR639" s="3">
        <v>0</v>
      </c>
      <c r="CS639" s="3">
        <v>0</v>
      </c>
      <c r="CT639" s="3">
        <v>0</v>
      </c>
      <c r="CU639" s="3">
        <v>0</v>
      </c>
      <c r="CV639" s="3">
        <v>0</v>
      </c>
      <c r="CW639" s="3">
        <v>0</v>
      </c>
      <c r="CX639" s="3">
        <v>0</v>
      </c>
      <c r="CY639" s="3">
        <v>0</v>
      </c>
      <c r="CZ639" s="3">
        <v>0</v>
      </c>
      <c r="DA639" s="3"/>
      <c r="DB639" s="3">
        <v>0</v>
      </c>
      <c r="DC639" s="3">
        <v>0</v>
      </c>
      <c r="DD639" s="3">
        <v>0</v>
      </c>
      <c r="DE639" s="3">
        <v>0</v>
      </c>
      <c r="DF639" s="3">
        <v>0</v>
      </c>
      <c r="DG639" s="3">
        <v>0</v>
      </c>
      <c r="DH639" s="3">
        <v>0</v>
      </c>
      <c r="DI639" s="3">
        <v>0</v>
      </c>
      <c r="DJ639" s="3">
        <v>0</v>
      </c>
      <c r="DK639" s="3">
        <v>0</v>
      </c>
      <c r="DL639" s="3">
        <v>0</v>
      </c>
      <c r="DM639" s="3">
        <v>0</v>
      </c>
      <c r="DN639" s="3">
        <v>0</v>
      </c>
      <c r="DO639" s="3">
        <v>0</v>
      </c>
      <c r="DP639" s="3">
        <v>0</v>
      </c>
      <c r="DQ639" s="3">
        <v>0</v>
      </c>
      <c r="DR639" s="3">
        <v>0</v>
      </c>
      <c r="DS639" s="3">
        <v>0</v>
      </c>
      <c r="DT639" s="3">
        <v>0</v>
      </c>
      <c r="DU639" s="3">
        <v>0</v>
      </c>
      <c r="DV639" s="3">
        <v>0</v>
      </c>
      <c r="DW639" s="3">
        <v>0</v>
      </c>
      <c r="DX639" s="3">
        <v>0</v>
      </c>
      <c r="DY639" s="3">
        <v>0</v>
      </c>
      <c r="DZ639" s="3">
        <v>0</v>
      </c>
      <c r="EA639" s="3">
        <v>0</v>
      </c>
      <c r="EB639" s="3">
        <v>0</v>
      </c>
      <c r="EC639" s="3">
        <v>0</v>
      </c>
      <c r="ED639" s="3">
        <v>0</v>
      </c>
      <c r="EE639" s="3">
        <v>0</v>
      </c>
      <c r="EF639" s="3">
        <v>0</v>
      </c>
    </row>
    <row r="640" spans="1:136" ht="12.75" customHeight="1">
      <c r="A640" s="2" t="s">
        <v>1278</v>
      </c>
      <c r="B640" s="2" t="s">
        <v>975</v>
      </c>
      <c r="C640" s="2" t="s">
        <v>137</v>
      </c>
      <c r="D640" s="2" t="s">
        <v>896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917.66</v>
      </c>
      <c r="AH640" s="3">
        <v>969.68</v>
      </c>
      <c r="AI640" s="3">
        <v>838.18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0</v>
      </c>
      <c r="BS640" s="3">
        <v>0</v>
      </c>
      <c r="BT640" s="3">
        <v>0</v>
      </c>
      <c r="BU640" s="3">
        <v>0</v>
      </c>
      <c r="BV640" s="3">
        <v>0</v>
      </c>
      <c r="BW640" s="3">
        <v>0</v>
      </c>
      <c r="BX640" s="3">
        <v>0</v>
      </c>
      <c r="BY640" s="3">
        <v>0</v>
      </c>
      <c r="BZ640" s="3">
        <v>0</v>
      </c>
      <c r="CA640" s="3">
        <v>0</v>
      </c>
      <c r="CB640" s="3">
        <v>0</v>
      </c>
      <c r="CC640" s="3">
        <v>0</v>
      </c>
      <c r="CD640" s="3">
        <v>0</v>
      </c>
      <c r="CE640" s="3">
        <v>0</v>
      </c>
      <c r="CF640" s="3">
        <v>0</v>
      </c>
      <c r="CG640" s="3">
        <v>0</v>
      </c>
      <c r="CH640" s="3">
        <v>0</v>
      </c>
      <c r="CI640" s="3">
        <v>0</v>
      </c>
      <c r="CJ640" s="3">
        <v>0</v>
      </c>
      <c r="CK640" s="3">
        <v>0</v>
      </c>
      <c r="CL640" s="3">
        <v>0</v>
      </c>
      <c r="CM640" s="3">
        <v>0</v>
      </c>
      <c r="CN640" s="3">
        <v>0</v>
      </c>
      <c r="CO640" s="3">
        <v>0</v>
      </c>
      <c r="CP640" s="3">
        <v>0</v>
      </c>
      <c r="CQ640" s="3">
        <v>0</v>
      </c>
      <c r="CR640" s="3">
        <v>0</v>
      </c>
      <c r="CS640" s="3">
        <v>0</v>
      </c>
      <c r="CT640" s="3">
        <v>0</v>
      </c>
      <c r="CU640" s="3">
        <v>0</v>
      </c>
      <c r="CV640" s="3">
        <v>0</v>
      </c>
      <c r="CW640" s="3">
        <v>0</v>
      </c>
      <c r="CX640" s="3">
        <v>0</v>
      </c>
      <c r="CY640" s="3">
        <v>0</v>
      </c>
      <c r="CZ640" s="3">
        <v>0</v>
      </c>
      <c r="DA640" s="3"/>
      <c r="DB640" s="3">
        <v>0</v>
      </c>
      <c r="DC640" s="3">
        <v>0</v>
      </c>
      <c r="DD640" s="3">
        <v>0</v>
      </c>
      <c r="DE640" s="3">
        <v>0</v>
      </c>
      <c r="DF640" s="3">
        <v>0</v>
      </c>
      <c r="DG640" s="3">
        <v>0</v>
      </c>
      <c r="DH640" s="3">
        <v>0</v>
      </c>
      <c r="DI640" s="3">
        <v>0</v>
      </c>
      <c r="DJ640" s="3">
        <v>0</v>
      </c>
      <c r="DK640" s="3">
        <v>0</v>
      </c>
      <c r="DL640" s="3">
        <v>0</v>
      </c>
      <c r="DM640" s="3">
        <v>0</v>
      </c>
      <c r="DN640" s="3">
        <v>0</v>
      </c>
      <c r="DO640" s="3">
        <v>0</v>
      </c>
      <c r="DP640" s="3">
        <v>0</v>
      </c>
      <c r="DQ640" s="3">
        <v>0</v>
      </c>
      <c r="DR640" s="3">
        <v>0</v>
      </c>
      <c r="DS640" s="3">
        <v>0</v>
      </c>
      <c r="DT640" s="3">
        <v>0</v>
      </c>
      <c r="DU640" s="3">
        <v>0</v>
      </c>
      <c r="DV640" s="3">
        <v>0</v>
      </c>
      <c r="DW640" s="3">
        <v>0</v>
      </c>
      <c r="DX640" s="3">
        <v>0</v>
      </c>
      <c r="DY640" s="3">
        <v>0</v>
      </c>
      <c r="DZ640" s="3">
        <v>0</v>
      </c>
      <c r="EA640" s="3">
        <v>0</v>
      </c>
      <c r="EB640" s="3">
        <v>0</v>
      </c>
      <c r="EC640" s="3">
        <v>0</v>
      </c>
      <c r="ED640" s="3">
        <v>0</v>
      </c>
      <c r="EE640" s="3">
        <v>0</v>
      </c>
      <c r="EF640" s="3">
        <v>0</v>
      </c>
    </row>
    <row r="641" spans="1:136" ht="12.75" customHeight="1">
      <c r="A641" s="2" t="s">
        <v>1279</v>
      </c>
      <c r="B641" s="2" t="s">
        <v>1280</v>
      </c>
      <c r="C641" s="2" t="s">
        <v>137</v>
      </c>
      <c r="D641" s="2" t="s">
        <v>896</v>
      </c>
      <c r="E641" s="3">
        <v>0</v>
      </c>
      <c r="F641" s="3">
        <v>20695.32</v>
      </c>
      <c r="G641" s="3">
        <v>11595.32</v>
      </c>
      <c r="H641" s="3">
        <v>13766.36</v>
      </c>
      <c r="I641" s="3">
        <v>27652.33</v>
      </c>
      <c r="J641" s="3">
        <v>21620.560000000001</v>
      </c>
      <c r="K641" s="3">
        <v>16006.54</v>
      </c>
      <c r="L641" s="3">
        <v>26816.82</v>
      </c>
      <c r="M641" s="3">
        <v>21620.55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22833.64</v>
      </c>
      <c r="AH641" s="3">
        <v>22029.9</v>
      </c>
      <c r="AI641" s="3">
        <v>24068.22</v>
      </c>
      <c r="AJ641" s="3">
        <v>21942.98</v>
      </c>
      <c r="AK641" s="3">
        <v>35709.35</v>
      </c>
      <c r="AL641" s="3">
        <v>20695.32</v>
      </c>
      <c r="AM641" s="3">
        <v>21527.11</v>
      </c>
      <c r="AN641" s="3">
        <v>21527.1</v>
      </c>
      <c r="AO641" s="3">
        <v>21527.1</v>
      </c>
      <c r="AP641" s="3">
        <v>39635.51</v>
      </c>
      <c r="AQ641" s="3">
        <v>11179.44</v>
      </c>
      <c r="AR641" s="3">
        <v>27948.6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0</v>
      </c>
      <c r="BS641" s="3">
        <v>0</v>
      </c>
      <c r="BT641" s="3">
        <v>0</v>
      </c>
      <c r="BU641" s="3">
        <v>0</v>
      </c>
      <c r="BV641" s="3">
        <v>0</v>
      </c>
      <c r="BW641" s="3">
        <v>0</v>
      </c>
      <c r="BX641" s="3">
        <v>0</v>
      </c>
      <c r="BY641" s="3">
        <v>0</v>
      </c>
      <c r="BZ641" s="3">
        <v>0</v>
      </c>
      <c r="CA641" s="3">
        <v>0</v>
      </c>
      <c r="CB641" s="3">
        <v>0</v>
      </c>
      <c r="CC641" s="3">
        <v>0</v>
      </c>
      <c r="CD641" s="3">
        <v>0</v>
      </c>
      <c r="CE641" s="3">
        <v>0</v>
      </c>
      <c r="CF641" s="3">
        <v>0</v>
      </c>
      <c r="CG641" s="3">
        <v>0</v>
      </c>
      <c r="CH641" s="3">
        <v>0</v>
      </c>
      <c r="CI641" s="3">
        <v>0</v>
      </c>
      <c r="CJ641" s="3">
        <v>0</v>
      </c>
      <c r="CK641" s="3">
        <v>0</v>
      </c>
      <c r="CL641" s="3">
        <v>0</v>
      </c>
      <c r="CM641" s="3">
        <v>0</v>
      </c>
      <c r="CN641" s="3">
        <v>0</v>
      </c>
      <c r="CO641" s="3">
        <v>0</v>
      </c>
      <c r="CP641" s="3">
        <v>0</v>
      </c>
      <c r="CQ641" s="3">
        <v>0</v>
      </c>
      <c r="CR641" s="3">
        <v>0</v>
      </c>
      <c r="CS641" s="3">
        <v>0</v>
      </c>
      <c r="CT641" s="3">
        <v>0</v>
      </c>
      <c r="CU641" s="3">
        <v>0</v>
      </c>
      <c r="CV641" s="3">
        <v>0</v>
      </c>
      <c r="CW641" s="3">
        <v>0</v>
      </c>
      <c r="CX641" s="3">
        <v>0</v>
      </c>
      <c r="CY641" s="3">
        <v>0</v>
      </c>
      <c r="CZ641" s="3">
        <v>0</v>
      </c>
      <c r="DA641" s="3"/>
      <c r="DB641" s="3">
        <v>0</v>
      </c>
      <c r="DC641" s="3">
        <v>0</v>
      </c>
      <c r="DD641" s="3">
        <v>0</v>
      </c>
      <c r="DE641" s="3">
        <v>0</v>
      </c>
      <c r="DF641" s="3">
        <v>0</v>
      </c>
      <c r="DG641" s="3">
        <v>0</v>
      </c>
      <c r="DH641" s="3">
        <v>0</v>
      </c>
      <c r="DI641" s="3">
        <v>0</v>
      </c>
      <c r="DJ641" s="3">
        <v>0</v>
      </c>
      <c r="DK641" s="3">
        <v>0</v>
      </c>
      <c r="DL641" s="3">
        <v>0</v>
      </c>
      <c r="DM641" s="3">
        <v>0</v>
      </c>
      <c r="DN641" s="3">
        <v>0</v>
      </c>
      <c r="DO641" s="3">
        <v>0</v>
      </c>
      <c r="DP641" s="3">
        <v>0</v>
      </c>
      <c r="DQ641" s="3">
        <v>0</v>
      </c>
      <c r="DR641" s="3">
        <v>0</v>
      </c>
      <c r="DS641" s="3">
        <v>0</v>
      </c>
      <c r="DT641" s="3">
        <v>0</v>
      </c>
      <c r="DU641" s="3">
        <v>0</v>
      </c>
      <c r="DV641" s="3">
        <v>0</v>
      </c>
      <c r="DW641" s="3">
        <v>0</v>
      </c>
      <c r="DX641" s="3">
        <v>0</v>
      </c>
      <c r="DY641" s="3">
        <v>0</v>
      </c>
      <c r="DZ641" s="3">
        <v>0</v>
      </c>
      <c r="EA641" s="3">
        <v>0</v>
      </c>
      <c r="EB641" s="3">
        <v>0</v>
      </c>
      <c r="EC641" s="3">
        <v>0</v>
      </c>
      <c r="ED641" s="3">
        <v>0</v>
      </c>
      <c r="EE641" s="3">
        <v>0</v>
      </c>
      <c r="EF641" s="3">
        <v>0</v>
      </c>
    </row>
    <row r="642" spans="1:136" ht="12.75" customHeight="1">
      <c r="A642" s="2" t="s">
        <v>1281</v>
      </c>
      <c r="B642" s="2" t="s">
        <v>977</v>
      </c>
      <c r="C642" s="2" t="s">
        <v>137</v>
      </c>
      <c r="D642" s="2" t="s">
        <v>896</v>
      </c>
      <c r="E642" s="3">
        <v>0</v>
      </c>
      <c r="F642" s="3">
        <v>0</v>
      </c>
      <c r="G642" s="3">
        <v>5925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0</v>
      </c>
      <c r="BP642" s="3">
        <v>0</v>
      </c>
      <c r="BQ642" s="3">
        <v>0</v>
      </c>
      <c r="BR642" s="3">
        <v>0</v>
      </c>
      <c r="BS642" s="3">
        <v>0</v>
      </c>
      <c r="BT642" s="3">
        <v>0</v>
      </c>
      <c r="BU642" s="3">
        <v>0</v>
      </c>
      <c r="BV642" s="3">
        <v>0</v>
      </c>
      <c r="BW642" s="3">
        <v>0</v>
      </c>
      <c r="BX642" s="3">
        <v>0</v>
      </c>
      <c r="BY642" s="3">
        <v>0</v>
      </c>
      <c r="BZ642" s="3">
        <v>0</v>
      </c>
      <c r="CA642" s="3">
        <v>0</v>
      </c>
      <c r="CB642" s="3">
        <v>0</v>
      </c>
      <c r="CC642" s="3">
        <v>0</v>
      </c>
      <c r="CD642" s="3">
        <v>0</v>
      </c>
      <c r="CE642" s="3">
        <v>0</v>
      </c>
      <c r="CF642" s="3">
        <v>0</v>
      </c>
      <c r="CG642" s="3">
        <v>0</v>
      </c>
      <c r="CH642" s="3">
        <v>0</v>
      </c>
      <c r="CI642" s="3">
        <v>0</v>
      </c>
      <c r="CJ642" s="3">
        <v>0</v>
      </c>
      <c r="CK642" s="3">
        <v>0</v>
      </c>
      <c r="CL642" s="3">
        <v>0</v>
      </c>
      <c r="CM642" s="3">
        <v>0</v>
      </c>
      <c r="CN642" s="3">
        <v>0</v>
      </c>
      <c r="CO642" s="3">
        <v>0</v>
      </c>
      <c r="CP642" s="3">
        <v>0</v>
      </c>
      <c r="CQ642" s="3">
        <v>0</v>
      </c>
      <c r="CR642" s="3">
        <v>0</v>
      </c>
      <c r="CS642" s="3">
        <v>0</v>
      </c>
      <c r="CT642" s="3">
        <v>0</v>
      </c>
      <c r="CU642" s="3">
        <v>0</v>
      </c>
      <c r="CV642" s="3">
        <v>0</v>
      </c>
      <c r="CW642" s="3">
        <v>0</v>
      </c>
      <c r="CX642" s="3">
        <v>0</v>
      </c>
      <c r="CY642" s="3">
        <v>0</v>
      </c>
      <c r="CZ642" s="3">
        <v>0</v>
      </c>
      <c r="DA642" s="3"/>
      <c r="DB642" s="3">
        <v>0</v>
      </c>
      <c r="DC642" s="3">
        <v>0</v>
      </c>
      <c r="DD642" s="3">
        <v>0</v>
      </c>
      <c r="DE642" s="3">
        <v>0</v>
      </c>
      <c r="DF642" s="3">
        <v>0</v>
      </c>
      <c r="DG642" s="3">
        <v>0</v>
      </c>
      <c r="DH642" s="3">
        <v>0</v>
      </c>
      <c r="DI642" s="3">
        <v>0</v>
      </c>
      <c r="DJ642" s="3">
        <v>0</v>
      </c>
      <c r="DK642" s="3">
        <v>0</v>
      </c>
      <c r="DL642" s="3">
        <v>0</v>
      </c>
      <c r="DM642" s="3">
        <v>0</v>
      </c>
      <c r="DN642" s="3">
        <v>0</v>
      </c>
      <c r="DO642" s="3">
        <v>0</v>
      </c>
      <c r="DP642" s="3">
        <v>0</v>
      </c>
      <c r="DQ642" s="3">
        <v>0</v>
      </c>
      <c r="DR642" s="3">
        <v>0</v>
      </c>
      <c r="DS642" s="3">
        <v>0</v>
      </c>
      <c r="DT642" s="3">
        <v>0</v>
      </c>
      <c r="DU642" s="3">
        <v>0</v>
      </c>
      <c r="DV642" s="3">
        <v>0</v>
      </c>
      <c r="DW642" s="3">
        <v>0</v>
      </c>
      <c r="DX642" s="3">
        <v>0</v>
      </c>
      <c r="DY642" s="3">
        <v>0</v>
      </c>
      <c r="DZ642" s="3">
        <v>0</v>
      </c>
      <c r="EA642" s="3">
        <v>0</v>
      </c>
      <c r="EB642" s="3">
        <v>0</v>
      </c>
      <c r="EC642" s="3">
        <v>0</v>
      </c>
      <c r="ED642" s="3">
        <v>0</v>
      </c>
      <c r="EE642" s="3">
        <v>0</v>
      </c>
      <c r="EF642" s="3">
        <v>0</v>
      </c>
    </row>
    <row r="643" spans="1:136" ht="12.75" customHeight="1">
      <c r="A643" s="2" t="s">
        <v>1282</v>
      </c>
      <c r="B643" s="2" t="s">
        <v>1283</v>
      </c>
      <c r="C643" s="2" t="s">
        <v>137</v>
      </c>
      <c r="D643" s="2" t="s">
        <v>896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800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800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I643" s="3">
        <v>0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>
        <v>0</v>
      </c>
      <c r="BR643" s="3">
        <v>0</v>
      </c>
      <c r="BS643" s="3">
        <v>0</v>
      </c>
      <c r="BT643" s="3">
        <v>0</v>
      </c>
      <c r="BU643" s="3">
        <v>0</v>
      </c>
      <c r="BV643" s="3">
        <v>0</v>
      </c>
      <c r="BW643" s="3">
        <v>0</v>
      </c>
      <c r="BX643" s="3">
        <v>0</v>
      </c>
      <c r="BY643" s="3">
        <v>0</v>
      </c>
      <c r="BZ643" s="3">
        <v>0</v>
      </c>
      <c r="CA643" s="3">
        <v>0</v>
      </c>
      <c r="CB643" s="3">
        <v>0</v>
      </c>
      <c r="CC643" s="3">
        <v>0</v>
      </c>
      <c r="CD643" s="3">
        <v>0</v>
      </c>
      <c r="CE643" s="3">
        <v>0</v>
      </c>
      <c r="CF643" s="3">
        <v>0</v>
      </c>
      <c r="CG643" s="3">
        <v>0</v>
      </c>
      <c r="CH643" s="3">
        <v>0</v>
      </c>
      <c r="CI643" s="3">
        <v>0</v>
      </c>
      <c r="CJ643" s="3">
        <v>0</v>
      </c>
      <c r="CK643" s="3">
        <v>0</v>
      </c>
      <c r="CL643" s="3">
        <v>0</v>
      </c>
      <c r="CM643" s="3">
        <v>0</v>
      </c>
      <c r="CN643" s="3">
        <v>0</v>
      </c>
      <c r="CO643" s="3">
        <v>0</v>
      </c>
      <c r="CP643" s="3">
        <v>0</v>
      </c>
      <c r="CQ643" s="3">
        <v>0</v>
      </c>
      <c r="CR643" s="3">
        <v>0</v>
      </c>
      <c r="CS643" s="3">
        <v>0</v>
      </c>
      <c r="CT643" s="3">
        <v>0</v>
      </c>
      <c r="CU643" s="3">
        <v>0</v>
      </c>
      <c r="CV643" s="3">
        <v>0</v>
      </c>
      <c r="CW643" s="3">
        <v>0</v>
      </c>
      <c r="CX643" s="3">
        <v>0</v>
      </c>
      <c r="CY643" s="3">
        <v>0</v>
      </c>
      <c r="CZ643" s="3">
        <v>0</v>
      </c>
      <c r="DA643" s="3"/>
      <c r="DB643" s="3">
        <v>0</v>
      </c>
      <c r="DC643" s="3">
        <v>0</v>
      </c>
      <c r="DD643" s="3">
        <v>0</v>
      </c>
      <c r="DE643" s="3">
        <v>0</v>
      </c>
      <c r="DF643" s="3">
        <v>0</v>
      </c>
      <c r="DG643" s="3">
        <v>0</v>
      </c>
      <c r="DH643" s="3">
        <v>0</v>
      </c>
      <c r="DI643" s="3">
        <v>0</v>
      </c>
      <c r="DJ643" s="3">
        <v>0</v>
      </c>
      <c r="DK643" s="3">
        <v>0</v>
      </c>
      <c r="DL643" s="3">
        <v>0</v>
      </c>
      <c r="DM643" s="3">
        <v>0</v>
      </c>
      <c r="DN643" s="3">
        <v>0</v>
      </c>
      <c r="DO643" s="3">
        <v>0</v>
      </c>
      <c r="DP643" s="3">
        <v>0</v>
      </c>
      <c r="DQ643" s="3">
        <v>0</v>
      </c>
      <c r="DR643" s="3">
        <v>0</v>
      </c>
      <c r="DS643" s="3">
        <v>0</v>
      </c>
      <c r="DT643" s="3">
        <v>0</v>
      </c>
      <c r="DU643" s="3">
        <v>0</v>
      </c>
      <c r="DV643" s="3">
        <v>0</v>
      </c>
      <c r="DW643" s="3">
        <v>0</v>
      </c>
      <c r="DX643" s="3">
        <v>0</v>
      </c>
      <c r="DY643" s="3">
        <v>0</v>
      </c>
      <c r="DZ643" s="3">
        <v>0</v>
      </c>
      <c r="EA643" s="3">
        <v>0</v>
      </c>
      <c r="EB643" s="3">
        <v>0</v>
      </c>
      <c r="EC643" s="3">
        <v>0</v>
      </c>
      <c r="ED643" s="3">
        <v>0</v>
      </c>
      <c r="EE643" s="3">
        <v>0</v>
      </c>
      <c r="EF643" s="3">
        <v>0</v>
      </c>
    </row>
    <row r="644" spans="1:136" ht="12.75" customHeight="1">
      <c r="A644" s="2" t="s">
        <v>1284</v>
      </c>
      <c r="B644" s="2" t="s">
        <v>1077</v>
      </c>
      <c r="C644" s="2" t="s">
        <v>137</v>
      </c>
      <c r="D644" s="2" t="s">
        <v>896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I644" s="3">
        <v>0</v>
      </c>
      <c r="BJ644" s="3">
        <v>0</v>
      </c>
      <c r="BK644" s="3">
        <v>0</v>
      </c>
      <c r="BL644" s="3">
        <v>0</v>
      </c>
      <c r="BM644" s="3">
        <v>0</v>
      </c>
      <c r="BN644" s="3">
        <v>0</v>
      </c>
      <c r="BO644" s="3">
        <v>0</v>
      </c>
      <c r="BP644" s="3">
        <v>0</v>
      </c>
      <c r="BQ644" s="3">
        <v>0</v>
      </c>
      <c r="BR644" s="3">
        <v>0</v>
      </c>
      <c r="BS644" s="3">
        <v>0</v>
      </c>
      <c r="BT644" s="3">
        <v>0</v>
      </c>
      <c r="BU644" s="3">
        <v>0</v>
      </c>
      <c r="BV644" s="3">
        <v>0</v>
      </c>
      <c r="BW644" s="3">
        <v>0</v>
      </c>
      <c r="BX644" s="3">
        <v>0</v>
      </c>
      <c r="BY644" s="3">
        <v>0</v>
      </c>
      <c r="BZ644" s="3">
        <v>0</v>
      </c>
      <c r="CA644" s="3">
        <v>0</v>
      </c>
      <c r="CB644" s="3">
        <v>0</v>
      </c>
      <c r="CC644" s="3">
        <v>0</v>
      </c>
      <c r="CD644" s="3">
        <v>0</v>
      </c>
      <c r="CE644" s="3">
        <v>0</v>
      </c>
      <c r="CF644" s="3">
        <v>0</v>
      </c>
      <c r="CG644" s="3">
        <v>0</v>
      </c>
      <c r="CH644" s="3">
        <v>0</v>
      </c>
      <c r="CI644" s="3">
        <v>0</v>
      </c>
      <c r="CJ644" s="3">
        <v>0</v>
      </c>
      <c r="CK644" s="3">
        <v>0</v>
      </c>
      <c r="CL644" s="3">
        <v>0</v>
      </c>
      <c r="CM644" s="3">
        <v>0</v>
      </c>
      <c r="CN644" s="3">
        <v>0</v>
      </c>
      <c r="CO644" s="3">
        <v>0</v>
      </c>
      <c r="CP644" s="3">
        <v>0</v>
      </c>
      <c r="CQ644" s="3">
        <v>0</v>
      </c>
      <c r="CR644" s="3">
        <v>0</v>
      </c>
      <c r="CS644" s="3">
        <v>0</v>
      </c>
      <c r="CT644" s="3">
        <v>0</v>
      </c>
      <c r="CU644" s="3">
        <v>0</v>
      </c>
      <c r="CV644" s="3">
        <v>0</v>
      </c>
      <c r="CW644" s="3">
        <v>0</v>
      </c>
      <c r="CX644" s="3">
        <v>0</v>
      </c>
      <c r="CY644" s="3">
        <v>0</v>
      </c>
      <c r="CZ644" s="3">
        <v>0</v>
      </c>
      <c r="DA644" s="3"/>
      <c r="DB644" s="3">
        <v>0</v>
      </c>
      <c r="DC644" s="3">
        <v>0</v>
      </c>
      <c r="DD644" s="3">
        <v>0</v>
      </c>
      <c r="DE644" s="3">
        <v>0</v>
      </c>
      <c r="DF644" s="3">
        <v>0</v>
      </c>
      <c r="DG644" s="3">
        <v>0</v>
      </c>
      <c r="DH644" s="3">
        <v>0</v>
      </c>
      <c r="DI644" s="3">
        <v>0</v>
      </c>
      <c r="DJ644" s="3">
        <v>0</v>
      </c>
      <c r="DK644" s="3">
        <v>0</v>
      </c>
      <c r="DL644" s="3">
        <v>0</v>
      </c>
      <c r="DM644" s="3">
        <v>0</v>
      </c>
      <c r="DN644" s="3">
        <v>0</v>
      </c>
      <c r="DO644" s="3">
        <v>0</v>
      </c>
      <c r="DP644" s="3">
        <v>0</v>
      </c>
      <c r="DQ644" s="3">
        <v>0</v>
      </c>
      <c r="DR644" s="3">
        <v>0</v>
      </c>
      <c r="DS644" s="3">
        <v>0</v>
      </c>
      <c r="DT644" s="3">
        <v>0</v>
      </c>
      <c r="DU644" s="3">
        <v>0</v>
      </c>
      <c r="DV644" s="3">
        <v>0</v>
      </c>
      <c r="DW644" s="3">
        <v>0</v>
      </c>
      <c r="DX644" s="3">
        <v>0</v>
      </c>
      <c r="DY644" s="3">
        <v>0</v>
      </c>
      <c r="DZ644" s="3">
        <v>0</v>
      </c>
      <c r="EA644" s="3">
        <v>0</v>
      </c>
      <c r="EB644" s="3">
        <v>0</v>
      </c>
      <c r="EC644" s="3">
        <v>0</v>
      </c>
      <c r="ED644" s="3">
        <v>0</v>
      </c>
      <c r="EE644" s="3">
        <v>0</v>
      </c>
      <c r="EF644" s="3">
        <v>0</v>
      </c>
    </row>
    <row r="645" spans="1:136" ht="12.75" customHeight="1">
      <c r="A645" s="2" t="s">
        <v>1285</v>
      </c>
      <c r="B645" s="2" t="s">
        <v>981</v>
      </c>
      <c r="C645" s="2" t="s">
        <v>137</v>
      </c>
      <c r="D645" s="2" t="s">
        <v>896</v>
      </c>
      <c r="E645" s="3">
        <v>0</v>
      </c>
      <c r="F645" s="3">
        <v>255</v>
      </c>
      <c r="G645" s="3">
        <v>0</v>
      </c>
      <c r="H645" s="3">
        <v>15</v>
      </c>
      <c r="I645" s="3">
        <v>0</v>
      </c>
      <c r="J645" s="3">
        <v>0</v>
      </c>
      <c r="K645" s="3">
        <v>0</v>
      </c>
      <c r="L645" s="3">
        <v>55</v>
      </c>
      <c r="M645" s="3">
        <v>5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100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  <c r="BW645" s="3">
        <v>0</v>
      </c>
      <c r="BX645" s="3">
        <v>0</v>
      </c>
      <c r="BY645" s="3">
        <v>0</v>
      </c>
      <c r="BZ645" s="3">
        <v>0</v>
      </c>
      <c r="CA645" s="3">
        <v>0</v>
      </c>
      <c r="CB645" s="3">
        <v>0</v>
      </c>
      <c r="CC645" s="3">
        <v>0</v>
      </c>
      <c r="CD645" s="3">
        <v>0</v>
      </c>
      <c r="CE645" s="3">
        <v>0</v>
      </c>
      <c r="CF645" s="3">
        <v>0</v>
      </c>
      <c r="CG645" s="3">
        <v>0</v>
      </c>
      <c r="CH645" s="3">
        <v>0</v>
      </c>
      <c r="CI645" s="3">
        <v>0</v>
      </c>
      <c r="CJ645" s="3">
        <v>0</v>
      </c>
      <c r="CK645" s="3">
        <v>0</v>
      </c>
      <c r="CL645" s="3">
        <v>0</v>
      </c>
      <c r="CM645" s="3">
        <v>0</v>
      </c>
      <c r="CN645" s="3">
        <v>0</v>
      </c>
      <c r="CO645" s="3">
        <v>0</v>
      </c>
      <c r="CP645" s="3">
        <v>0</v>
      </c>
      <c r="CQ645" s="3">
        <v>0</v>
      </c>
      <c r="CR645" s="3">
        <v>0</v>
      </c>
      <c r="CS645" s="3">
        <v>0</v>
      </c>
      <c r="CT645" s="3">
        <v>0</v>
      </c>
      <c r="CU645" s="3">
        <v>0</v>
      </c>
      <c r="CV645" s="3">
        <v>0</v>
      </c>
      <c r="CW645" s="3">
        <v>0</v>
      </c>
      <c r="CX645" s="3">
        <v>0</v>
      </c>
      <c r="CY645" s="3">
        <v>0</v>
      </c>
      <c r="CZ645" s="3">
        <v>0</v>
      </c>
      <c r="DA645" s="3"/>
      <c r="DB645" s="3">
        <v>0</v>
      </c>
      <c r="DC645" s="3">
        <v>0</v>
      </c>
      <c r="DD645" s="3">
        <v>0</v>
      </c>
      <c r="DE645" s="3">
        <v>0</v>
      </c>
      <c r="DF645" s="3">
        <v>0</v>
      </c>
      <c r="DG645" s="3">
        <v>0</v>
      </c>
      <c r="DH645" s="3">
        <v>0</v>
      </c>
      <c r="DI645" s="3">
        <v>0</v>
      </c>
      <c r="DJ645" s="3">
        <v>0</v>
      </c>
      <c r="DK645" s="3">
        <v>0</v>
      </c>
      <c r="DL645" s="3">
        <v>0</v>
      </c>
      <c r="DM645" s="3">
        <v>0</v>
      </c>
      <c r="DN645" s="3">
        <v>0</v>
      </c>
      <c r="DO645" s="3">
        <v>0</v>
      </c>
      <c r="DP645" s="3">
        <v>0</v>
      </c>
      <c r="DQ645" s="3">
        <v>0</v>
      </c>
      <c r="DR645" s="3">
        <v>0</v>
      </c>
      <c r="DS645" s="3">
        <v>0</v>
      </c>
      <c r="DT645" s="3">
        <v>0</v>
      </c>
      <c r="DU645" s="3">
        <v>0</v>
      </c>
      <c r="DV645" s="3">
        <v>0</v>
      </c>
      <c r="DW645" s="3">
        <v>0</v>
      </c>
      <c r="DX645" s="3">
        <v>0</v>
      </c>
      <c r="DY645" s="3">
        <v>0</v>
      </c>
      <c r="DZ645" s="3">
        <v>0</v>
      </c>
      <c r="EA645" s="3">
        <v>0</v>
      </c>
      <c r="EB645" s="3">
        <v>0</v>
      </c>
      <c r="EC645" s="3">
        <v>0</v>
      </c>
      <c r="ED645" s="3">
        <v>0</v>
      </c>
      <c r="EE645" s="3">
        <v>0</v>
      </c>
      <c r="EF645" s="3">
        <v>0</v>
      </c>
    </row>
    <row r="646" spans="1:136" ht="12.75" customHeight="1">
      <c r="A646" s="2" t="s">
        <v>1286</v>
      </c>
      <c r="B646" s="2" t="s">
        <v>1287</v>
      </c>
      <c r="C646" s="2" t="s">
        <v>137</v>
      </c>
      <c r="D646" s="2" t="s">
        <v>896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3">
        <v>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0</v>
      </c>
      <c r="BP646" s="3">
        <v>0</v>
      </c>
      <c r="BQ646" s="3">
        <v>0</v>
      </c>
      <c r="BR646" s="3">
        <v>0</v>
      </c>
      <c r="BS646" s="3">
        <v>0</v>
      </c>
      <c r="BT646" s="3">
        <v>0</v>
      </c>
      <c r="BU646" s="3">
        <v>0</v>
      </c>
      <c r="BV646" s="3">
        <v>0</v>
      </c>
      <c r="BW646" s="3">
        <v>0</v>
      </c>
      <c r="BX646" s="3">
        <v>0</v>
      </c>
      <c r="BY646" s="3">
        <v>0</v>
      </c>
      <c r="BZ646" s="3">
        <v>0</v>
      </c>
      <c r="CA646" s="3">
        <v>0</v>
      </c>
      <c r="CB646" s="3">
        <v>0</v>
      </c>
      <c r="CC646" s="3">
        <v>0</v>
      </c>
      <c r="CD646" s="3">
        <v>0</v>
      </c>
      <c r="CE646" s="3">
        <v>0</v>
      </c>
      <c r="CF646" s="3">
        <v>0</v>
      </c>
      <c r="CG646" s="3">
        <v>0</v>
      </c>
      <c r="CH646" s="3">
        <v>0</v>
      </c>
      <c r="CI646" s="3">
        <v>0</v>
      </c>
      <c r="CJ646" s="3">
        <v>0</v>
      </c>
      <c r="CK646" s="3">
        <v>0</v>
      </c>
      <c r="CL646" s="3">
        <v>0</v>
      </c>
      <c r="CM646" s="3">
        <v>0</v>
      </c>
      <c r="CN646" s="3">
        <v>0</v>
      </c>
      <c r="CO646" s="3">
        <v>0</v>
      </c>
      <c r="CP646" s="3">
        <v>0</v>
      </c>
      <c r="CQ646" s="3">
        <v>0</v>
      </c>
      <c r="CR646" s="3">
        <v>0</v>
      </c>
      <c r="CS646" s="3">
        <v>0</v>
      </c>
      <c r="CT646" s="3">
        <v>0</v>
      </c>
      <c r="CU646" s="3">
        <v>0</v>
      </c>
      <c r="CV646" s="3">
        <v>0</v>
      </c>
      <c r="CW646" s="3">
        <v>0</v>
      </c>
      <c r="CX646" s="3">
        <v>0</v>
      </c>
      <c r="CY646" s="3">
        <v>0</v>
      </c>
      <c r="CZ646" s="3">
        <v>0</v>
      </c>
      <c r="DA646" s="3"/>
      <c r="DB646" s="3">
        <v>0</v>
      </c>
      <c r="DC646" s="3">
        <v>0</v>
      </c>
      <c r="DD646" s="3">
        <v>0</v>
      </c>
      <c r="DE646" s="3">
        <v>0</v>
      </c>
      <c r="DF646" s="3">
        <v>0</v>
      </c>
      <c r="DG646" s="3">
        <v>0</v>
      </c>
      <c r="DH646" s="3">
        <v>0</v>
      </c>
      <c r="DI646" s="3">
        <v>0</v>
      </c>
      <c r="DJ646" s="3">
        <v>0</v>
      </c>
      <c r="DK646" s="3">
        <v>0</v>
      </c>
      <c r="DL646" s="3">
        <v>0</v>
      </c>
      <c r="DM646" s="3">
        <v>0</v>
      </c>
      <c r="DN646" s="3">
        <v>0</v>
      </c>
      <c r="DO646" s="3">
        <v>0</v>
      </c>
      <c r="DP646" s="3">
        <v>0</v>
      </c>
      <c r="DQ646" s="3">
        <v>0</v>
      </c>
      <c r="DR646" s="3">
        <v>0</v>
      </c>
      <c r="DS646" s="3">
        <v>0</v>
      </c>
      <c r="DT646" s="3">
        <v>0</v>
      </c>
      <c r="DU646" s="3">
        <v>0</v>
      </c>
      <c r="DV646" s="3">
        <v>0</v>
      </c>
      <c r="DW646" s="3">
        <v>0</v>
      </c>
      <c r="DX646" s="3">
        <v>0</v>
      </c>
      <c r="DY646" s="3">
        <v>0</v>
      </c>
      <c r="DZ646" s="3">
        <v>0</v>
      </c>
      <c r="EA646" s="3">
        <v>0</v>
      </c>
      <c r="EB646" s="3">
        <v>0</v>
      </c>
      <c r="EC646" s="3">
        <v>0</v>
      </c>
      <c r="ED646" s="3">
        <v>0</v>
      </c>
      <c r="EE646" s="3">
        <v>0</v>
      </c>
      <c r="EF646" s="3">
        <v>0</v>
      </c>
    </row>
    <row r="647" spans="1:136" ht="12.75" customHeight="1">
      <c r="A647" s="2" t="s">
        <v>1288</v>
      </c>
      <c r="B647" s="2" t="s">
        <v>985</v>
      </c>
      <c r="C647" s="2" t="s">
        <v>137</v>
      </c>
      <c r="D647" s="2" t="s">
        <v>896</v>
      </c>
      <c r="E647" s="3">
        <v>0</v>
      </c>
      <c r="F647" s="3">
        <v>1868.46</v>
      </c>
      <c r="G647" s="3">
        <v>2212.38</v>
      </c>
      <c r="H647" s="3">
        <v>5813</v>
      </c>
      <c r="I647" s="3">
        <v>5045</v>
      </c>
      <c r="J647" s="3">
        <v>4435</v>
      </c>
      <c r="K647" s="3">
        <v>2240</v>
      </c>
      <c r="L647" s="3">
        <v>4615</v>
      </c>
      <c r="M647" s="3">
        <v>2790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1578.46</v>
      </c>
      <c r="AH647" s="3">
        <v>1500</v>
      </c>
      <c r="AI647" s="3">
        <v>2122</v>
      </c>
      <c r="AJ647" s="3">
        <v>3235</v>
      </c>
      <c r="AK647" s="3">
        <v>1110</v>
      </c>
      <c r="AL647" s="3">
        <v>775</v>
      </c>
      <c r="AM647" s="3">
        <v>625</v>
      </c>
      <c r="AN647" s="3">
        <v>2215</v>
      </c>
      <c r="AO647" s="3">
        <v>967</v>
      </c>
      <c r="AP647" s="3">
        <v>2550</v>
      </c>
      <c r="AQ647" s="3">
        <v>2245</v>
      </c>
      <c r="AR647" s="3">
        <v>3050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  <c r="BD647" s="3">
        <v>0</v>
      </c>
      <c r="BE647" s="3">
        <v>0</v>
      </c>
      <c r="BF647" s="3">
        <v>0</v>
      </c>
      <c r="BG647" s="3">
        <v>0</v>
      </c>
      <c r="BH647" s="3">
        <v>0</v>
      </c>
      <c r="BI647" s="3">
        <v>0</v>
      </c>
      <c r="BJ647" s="3">
        <v>0</v>
      </c>
      <c r="BK647" s="3">
        <v>0</v>
      </c>
      <c r="BL647" s="3">
        <v>0</v>
      </c>
      <c r="BM647" s="3">
        <v>0</v>
      </c>
      <c r="BN647" s="3">
        <v>0</v>
      </c>
      <c r="BO647" s="3">
        <v>0</v>
      </c>
      <c r="BP647" s="3">
        <v>0</v>
      </c>
      <c r="BQ647" s="3">
        <v>0</v>
      </c>
      <c r="BR647" s="3">
        <v>0</v>
      </c>
      <c r="BS647" s="3">
        <v>0</v>
      </c>
      <c r="BT647" s="3">
        <v>0</v>
      </c>
      <c r="BU647" s="3">
        <v>0</v>
      </c>
      <c r="BV647" s="3">
        <v>0</v>
      </c>
      <c r="BW647" s="3">
        <v>0</v>
      </c>
      <c r="BX647" s="3">
        <v>0</v>
      </c>
      <c r="BY647" s="3">
        <v>0</v>
      </c>
      <c r="BZ647" s="3">
        <v>0</v>
      </c>
      <c r="CA647" s="3">
        <v>0</v>
      </c>
      <c r="CB647" s="3">
        <v>0</v>
      </c>
      <c r="CC647" s="3">
        <v>0</v>
      </c>
      <c r="CD647" s="3">
        <v>0</v>
      </c>
      <c r="CE647" s="3">
        <v>0</v>
      </c>
      <c r="CF647" s="3">
        <v>0</v>
      </c>
      <c r="CG647" s="3">
        <v>0</v>
      </c>
      <c r="CH647" s="3">
        <v>0</v>
      </c>
      <c r="CI647" s="3">
        <v>0</v>
      </c>
      <c r="CJ647" s="3">
        <v>0</v>
      </c>
      <c r="CK647" s="3">
        <v>0</v>
      </c>
      <c r="CL647" s="3">
        <v>0</v>
      </c>
      <c r="CM647" s="3">
        <v>0</v>
      </c>
      <c r="CN647" s="3">
        <v>0</v>
      </c>
      <c r="CO647" s="3">
        <v>0</v>
      </c>
      <c r="CP647" s="3">
        <v>0</v>
      </c>
      <c r="CQ647" s="3">
        <v>0</v>
      </c>
      <c r="CR647" s="3">
        <v>0</v>
      </c>
      <c r="CS647" s="3">
        <v>0</v>
      </c>
      <c r="CT647" s="3">
        <v>0</v>
      </c>
      <c r="CU647" s="3">
        <v>0</v>
      </c>
      <c r="CV647" s="3">
        <v>0</v>
      </c>
      <c r="CW647" s="3">
        <v>0</v>
      </c>
      <c r="CX647" s="3">
        <v>0</v>
      </c>
      <c r="CY647" s="3">
        <v>0</v>
      </c>
      <c r="CZ647" s="3">
        <v>0</v>
      </c>
      <c r="DA647" s="3"/>
      <c r="DB647" s="3">
        <v>0</v>
      </c>
      <c r="DC647" s="3">
        <v>0</v>
      </c>
      <c r="DD647" s="3">
        <v>0</v>
      </c>
      <c r="DE647" s="3">
        <v>0</v>
      </c>
      <c r="DF647" s="3">
        <v>0</v>
      </c>
      <c r="DG647" s="3">
        <v>0</v>
      </c>
      <c r="DH647" s="3">
        <v>0</v>
      </c>
      <c r="DI647" s="3">
        <v>0</v>
      </c>
      <c r="DJ647" s="3">
        <v>0</v>
      </c>
      <c r="DK647" s="3">
        <v>0</v>
      </c>
      <c r="DL647" s="3">
        <v>0</v>
      </c>
      <c r="DM647" s="3">
        <v>0</v>
      </c>
      <c r="DN647" s="3">
        <v>0</v>
      </c>
      <c r="DO647" s="3">
        <v>0</v>
      </c>
      <c r="DP647" s="3">
        <v>0</v>
      </c>
      <c r="DQ647" s="3">
        <v>0</v>
      </c>
      <c r="DR647" s="3">
        <v>0</v>
      </c>
      <c r="DS647" s="3">
        <v>0</v>
      </c>
      <c r="DT647" s="3">
        <v>0</v>
      </c>
      <c r="DU647" s="3">
        <v>0</v>
      </c>
      <c r="DV647" s="3">
        <v>0</v>
      </c>
      <c r="DW647" s="3">
        <v>0</v>
      </c>
      <c r="DX647" s="3">
        <v>0</v>
      </c>
      <c r="DY647" s="3">
        <v>0</v>
      </c>
      <c r="DZ647" s="3">
        <v>0</v>
      </c>
      <c r="EA647" s="3">
        <v>0</v>
      </c>
      <c r="EB647" s="3">
        <v>0</v>
      </c>
      <c r="EC647" s="3">
        <v>0</v>
      </c>
      <c r="ED647" s="3">
        <v>0</v>
      </c>
      <c r="EE647" s="3">
        <v>0</v>
      </c>
      <c r="EF647" s="3">
        <v>0</v>
      </c>
    </row>
    <row r="648" spans="1:136" ht="12.75" customHeight="1">
      <c r="A648" s="2" t="s">
        <v>1289</v>
      </c>
      <c r="B648" s="2" t="s">
        <v>987</v>
      </c>
      <c r="C648" s="2" t="s">
        <v>137</v>
      </c>
      <c r="D648" s="2" t="s">
        <v>896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0</v>
      </c>
      <c r="BO648" s="3">
        <v>0</v>
      </c>
      <c r="BP648" s="3">
        <v>0</v>
      </c>
      <c r="BQ648" s="3">
        <v>0</v>
      </c>
      <c r="BR648" s="3">
        <v>0</v>
      </c>
      <c r="BS648" s="3">
        <v>0</v>
      </c>
      <c r="BT648" s="3">
        <v>0</v>
      </c>
      <c r="BU648" s="3">
        <v>0</v>
      </c>
      <c r="BV648" s="3">
        <v>0</v>
      </c>
      <c r="BW648" s="3">
        <v>0</v>
      </c>
      <c r="BX648" s="3">
        <v>0</v>
      </c>
      <c r="BY648" s="3">
        <v>0</v>
      </c>
      <c r="BZ648" s="3">
        <v>0</v>
      </c>
      <c r="CA648" s="3">
        <v>0</v>
      </c>
      <c r="CB648" s="3">
        <v>0</v>
      </c>
      <c r="CC648" s="3">
        <v>0</v>
      </c>
      <c r="CD648" s="3">
        <v>0</v>
      </c>
      <c r="CE648" s="3">
        <v>0</v>
      </c>
      <c r="CF648" s="3">
        <v>0</v>
      </c>
      <c r="CG648" s="3">
        <v>0</v>
      </c>
      <c r="CH648" s="3">
        <v>0</v>
      </c>
      <c r="CI648" s="3">
        <v>0</v>
      </c>
      <c r="CJ648" s="3">
        <v>0</v>
      </c>
      <c r="CK648" s="3">
        <v>0</v>
      </c>
      <c r="CL648" s="3">
        <v>0</v>
      </c>
      <c r="CM648" s="3">
        <v>0</v>
      </c>
      <c r="CN648" s="3">
        <v>0</v>
      </c>
      <c r="CO648" s="3">
        <v>0</v>
      </c>
      <c r="CP648" s="3">
        <v>0</v>
      </c>
      <c r="CQ648" s="3">
        <v>0</v>
      </c>
      <c r="CR648" s="3">
        <v>0</v>
      </c>
      <c r="CS648" s="3">
        <v>0</v>
      </c>
      <c r="CT648" s="3">
        <v>0</v>
      </c>
      <c r="CU648" s="3">
        <v>0</v>
      </c>
      <c r="CV648" s="3">
        <v>0</v>
      </c>
      <c r="CW648" s="3">
        <v>0</v>
      </c>
      <c r="CX648" s="3">
        <v>0</v>
      </c>
      <c r="CY648" s="3">
        <v>0</v>
      </c>
      <c r="CZ648" s="3">
        <v>0</v>
      </c>
      <c r="DA648" s="3"/>
      <c r="DB648" s="3">
        <v>0</v>
      </c>
      <c r="DC648" s="3">
        <v>0</v>
      </c>
      <c r="DD648" s="3">
        <v>0</v>
      </c>
      <c r="DE648" s="3">
        <v>0</v>
      </c>
      <c r="DF648" s="3">
        <v>0</v>
      </c>
      <c r="DG648" s="3">
        <v>0</v>
      </c>
      <c r="DH648" s="3">
        <v>0</v>
      </c>
      <c r="DI648" s="3">
        <v>0</v>
      </c>
      <c r="DJ648" s="3">
        <v>0</v>
      </c>
      <c r="DK648" s="3">
        <v>0</v>
      </c>
      <c r="DL648" s="3">
        <v>0</v>
      </c>
      <c r="DM648" s="3">
        <v>0</v>
      </c>
      <c r="DN648" s="3">
        <v>0</v>
      </c>
      <c r="DO648" s="3">
        <v>0</v>
      </c>
      <c r="DP648" s="3">
        <v>0</v>
      </c>
      <c r="DQ648" s="3">
        <v>0</v>
      </c>
      <c r="DR648" s="3">
        <v>0</v>
      </c>
      <c r="DS648" s="3">
        <v>0</v>
      </c>
      <c r="DT648" s="3">
        <v>0</v>
      </c>
      <c r="DU648" s="3">
        <v>0</v>
      </c>
      <c r="DV648" s="3">
        <v>0</v>
      </c>
      <c r="DW648" s="3">
        <v>0</v>
      </c>
      <c r="DX648" s="3">
        <v>0</v>
      </c>
      <c r="DY648" s="3">
        <v>0</v>
      </c>
      <c r="DZ648" s="3">
        <v>0</v>
      </c>
      <c r="EA648" s="3">
        <v>0</v>
      </c>
      <c r="EB648" s="3">
        <v>0</v>
      </c>
      <c r="EC648" s="3">
        <v>0</v>
      </c>
      <c r="ED648" s="3">
        <v>0</v>
      </c>
      <c r="EE648" s="3">
        <v>0</v>
      </c>
      <c r="EF648" s="3">
        <v>0</v>
      </c>
    </row>
    <row r="649" spans="1:136" ht="12.75" customHeight="1">
      <c r="A649" s="2" t="s">
        <v>1290</v>
      </c>
      <c r="B649" s="2" t="s">
        <v>989</v>
      </c>
      <c r="C649" s="2" t="s">
        <v>137</v>
      </c>
      <c r="D649" s="2" t="s">
        <v>896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104.56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3">
        <v>0</v>
      </c>
      <c r="BJ649" s="3">
        <v>0</v>
      </c>
      <c r="BK649" s="3">
        <v>0</v>
      </c>
      <c r="BL649" s="3">
        <v>0</v>
      </c>
      <c r="BM649" s="3">
        <v>0</v>
      </c>
      <c r="BN649" s="3">
        <v>0</v>
      </c>
      <c r="BO649" s="3">
        <v>0</v>
      </c>
      <c r="BP649" s="3">
        <v>0</v>
      </c>
      <c r="BQ649" s="3">
        <v>0</v>
      </c>
      <c r="BR649" s="3">
        <v>0</v>
      </c>
      <c r="BS649" s="3">
        <v>0</v>
      </c>
      <c r="BT649" s="3">
        <v>0</v>
      </c>
      <c r="BU649" s="3">
        <v>0</v>
      </c>
      <c r="BV649" s="3">
        <v>0</v>
      </c>
      <c r="BW649" s="3">
        <v>0</v>
      </c>
      <c r="BX649" s="3">
        <v>0</v>
      </c>
      <c r="BY649" s="3">
        <v>0</v>
      </c>
      <c r="BZ649" s="3">
        <v>0</v>
      </c>
      <c r="CA649" s="3">
        <v>0</v>
      </c>
      <c r="CB649" s="3">
        <v>0</v>
      </c>
      <c r="CC649" s="3">
        <v>0</v>
      </c>
      <c r="CD649" s="3">
        <v>0</v>
      </c>
      <c r="CE649" s="3">
        <v>0</v>
      </c>
      <c r="CF649" s="3">
        <v>0</v>
      </c>
      <c r="CG649" s="3">
        <v>0</v>
      </c>
      <c r="CH649" s="3">
        <v>0</v>
      </c>
      <c r="CI649" s="3">
        <v>0</v>
      </c>
      <c r="CJ649" s="3">
        <v>0</v>
      </c>
      <c r="CK649" s="3">
        <v>0</v>
      </c>
      <c r="CL649" s="3">
        <v>0</v>
      </c>
      <c r="CM649" s="3">
        <v>0</v>
      </c>
      <c r="CN649" s="3">
        <v>0</v>
      </c>
      <c r="CO649" s="3">
        <v>0</v>
      </c>
      <c r="CP649" s="3">
        <v>0</v>
      </c>
      <c r="CQ649" s="3">
        <v>0</v>
      </c>
      <c r="CR649" s="3">
        <v>0</v>
      </c>
      <c r="CS649" s="3">
        <v>0</v>
      </c>
      <c r="CT649" s="3">
        <v>0</v>
      </c>
      <c r="CU649" s="3">
        <v>0</v>
      </c>
      <c r="CV649" s="3">
        <v>0</v>
      </c>
      <c r="CW649" s="3">
        <v>0</v>
      </c>
      <c r="CX649" s="3">
        <v>0</v>
      </c>
      <c r="CY649" s="3">
        <v>0</v>
      </c>
      <c r="CZ649" s="3">
        <v>0</v>
      </c>
      <c r="DA649" s="3"/>
      <c r="DB649" s="3">
        <v>0</v>
      </c>
      <c r="DC649" s="3">
        <v>0</v>
      </c>
      <c r="DD649" s="3">
        <v>0</v>
      </c>
      <c r="DE649" s="3">
        <v>0</v>
      </c>
      <c r="DF649" s="3">
        <v>0</v>
      </c>
      <c r="DG649" s="3">
        <v>0</v>
      </c>
      <c r="DH649" s="3">
        <v>0</v>
      </c>
      <c r="DI649" s="3">
        <v>0</v>
      </c>
      <c r="DJ649" s="3">
        <v>0</v>
      </c>
      <c r="DK649" s="3">
        <v>0</v>
      </c>
      <c r="DL649" s="3">
        <v>0</v>
      </c>
      <c r="DM649" s="3">
        <v>0</v>
      </c>
      <c r="DN649" s="3">
        <v>0</v>
      </c>
      <c r="DO649" s="3">
        <v>0</v>
      </c>
      <c r="DP649" s="3">
        <v>0</v>
      </c>
      <c r="DQ649" s="3">
        <v>0</v>
      </c>
      <c r="DR649" s="3">
        <v>0</v>
      </c>
      <c r="DS649" s="3">
        <v>0</v>
      </c>
      <c r="DT649" s="3">
        <v>0</v>
      </c>
      <c r="DU649" s="3">
        <v>0</v>
      </c>
      <c r="DV649" s="3">
        <v>0</v>
      </c>
      <c r="DW649" s="3">
        <v>0</v>
      </c>
      <c r="DX649" s="3">
        <v>0</v>
      </c>
      <c r="DY649" s="3">
        <v>0</v>
      </c>
      <c r="DZ649" s="3">
        <v>0</v>
      </c>
      <c r="EA649" s="3">
        <v>0</v>
      </c>
      <c r="EB649" s="3">
        <v>0</v>
      </c>
      <c r="EC649" s="3">
        <v>0</v>
      </c>
      <c r="ED649" s="3">
        <v>0</v>
      </c>
      <c r="EE649" s="3">
        <v>0</v>
      </c>
      <c r="EF649" s="3">
        <v>0</v>
      </c>
    </row>
    <row r="650" spans="1:136" ht="12.75" customHeight="1">
      <c r="A650" s="2" t="s">
        <v>1291</v>
      </c>
      <c r="B650" s="2" t="s">
        <v>1009</v>
      </c>
      <c r="C650" s="2" t="s">
        <v>137</v>
      </c>
      <c r="D650" s="2" t="s">
        <v>896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  <c r="BW650" s="3">
        <v>0</v>
      </c>
      <c r="BX650" s="3">
        <v>0</v>
      </c>
      <c r="BY650" s="3">
        <v>0</v>
      </c>
      <c r="BZ650" s="3">
        <v>0</v>
      </c>
      <c r="CA650" s="3">
        <v>0</v>
      </c>
      <c r="CB650" s="3">
        <v>0</v>
      </c>
      <c r="CC650" s="3">
        <v>0</v>
      </c>
      <c r="CD650" s="3">
        <v>0</v>
      </c>
      <c r="CE650" s="3">
        <v>0</v>
      </c>
      <c r="CF650" s="3">
        <v>0</v>
      </c>
      <c r="CG650" s="3">
        <v>0</v>
      </c>
      <c r="CH650" s="3">
        <v>0</v>
      </c>
      <c r="CI650" s="3">
        <v>0</v>
      </c>
      <c r="CJ650" s="3">
        <v>0</v>
      </c>
      <c r="CK650" s="3">
        <v>0</v>
      </c>
      <c r="CL650" s="3">
        <v>0</v>
      </c>
      <c r="CM650" s="3">
        <v>0</v>
      </c>
      <c r="CN650" s="3">
        <v>0</v>
      </c>
      <c r="CO650" s="3">
        <v>0</v>
      </c>
      <c r="CP650" s="3">
        <v>0</v>
      </c>
      <c r="CQ650" s="3">
        <v>0</v>
      </c>
      <c r="CR650" s="3">
        <v>0</v>
      </c>
      <c r="CS650" s="3">
        <v>0</v>
      </c>
      <c r="CT650" s="3">
        <v>0</v>
      </c>
      <c r="CU650" s="3">
        <v>0</v>
      </c>
      <c r="CV650" s="3">
        <v>0</v>
      </c>
      <c r="CW650" s="3">
        <v>0</v>
      </c>
      <c r="CX650" s="3">
        <v>0</v>
      </c>
      <c r="CY650" s="3">
        <v>0</v>
      </c>
      <c r="CZ650" s="3">
        <v>0</v>
      </c>
      <c r="DA650" s="3"/>
      <c r="DB650" s="3">
        <v>0</v>
      </c>
      <c r="DC650" s="3">
        <v>0</v>
      </c>
      <c r="DD650" s="3">
        <v>0</v>
      </c>
      <c r="DE650" s="3">
        <v>0</v>
      </c>
      <c r="DF650" s="3">
        <v>0</v>
      </c>
      <c r="DG650" s="3">
        <v>0</v>
      </c>
      <c r="DH650" s="3">
        <v>0</v>
      </c>
      <c r="DI650" s="3">
        <v>0</v>
      </c>
      <c r="DJ650" s="3">
        <v>0</v>
      </c>
      <c r="DK650" s="3">
        <v>0</v>
      </c>
      <c r="DL650" s="3">
        <v>0</v>
      </c>
      <c r="DM650" s="3">
        <v>0</v>
      </c>
      <c r="DN650" s="3">
        <v>0</v>
      </c>
      <c r="DO650" s="3">
        <v>0</v>
      </c>
      <c r="DP650" s="3">
        <v>0</v>
      </c>
      <c r="DQ650" s="3">
        <v>0</v>
      </c>
      <c r="DR650" s="3">
        <v>0</v>
      </c>
      <c r="DS650" s="3">
        <v>0</v>
      </c>
      <c r="DT650" s="3">
        <v>0</v>
      </c>
      <c r="DU650" s="3">
        <v>0</v>
      </c>
      <c r="DV650" s="3">
        <v>0</v>
      </c>
      <c r="DW650" s="3">
        <v>0</v>
      </c>
      <c r="DX650" s="3">
        <v>0</v>
      </c>
      <c r="DY650" s="3">
        <v>0</v>
      </c>
      <c r="DZ650" s="3">
        <v>0</v>
      </c>
      <c r="EA650" s="3">
        <v>0</v>
      </c>
      <c r="EB650" s="3">
        <v>0</v>
      </c>
      <c r="EC650" s="3">
        <v>0</v>
      </c>
      <c r="ED650" s="3">
        <v>0</v>
      </c>
      <c r="EE650" s="3">
        <v>0</v>
      </c>
      <c r="EF650" s="3">
        <v>0</v>
      </c>
    </row>
    <row r="651" spans="1:136" ht="12.75" customHeight="1">
      <c r="A651" s="2" t="s">
        <v>1292</v>
      </c>
      <c r="B651" s="2" t="s">
        <v>1011</v>
      </c>
      <c r="C651" s="2" t="s">
        <v>137</v>
      </c>
      <c r="D651" s="2" t="s">
        <v>896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9200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360</v>
      </c>
      <c r="AK651" s="3">
        <v>0</v>
      </c>
      <c r="AL651" s="3">
        <v>0</v>
      </c>
      <c r="AM651" s="3">
        <v>120</v>
      </c>
      <c r="AN651" s="3">
        <v>1500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3">
        <v>0</v>
      </c>
      <c r="BU651" s="3">
        <v>0</v>
      </c>
      <c r="BV651" s="3">
        <v>0</v>
      </c>
      <c r="BW651" s="3">
        <v>0</v>
      </c>
      <c r="BX651" s="3">
        <v>0</v>
      </c>
      <c r="BY651" s="3">
        <v>0</v>
      </c>
      <c r="BZ651" s="3">
        <v>0</v>
      </c>
      <c r="CA651" s="3">
        <v>0</v>
      </c>
      <c r="CB651" s="3">
        <v>0</v>
      </c>
      <c r="CC651" s="3">
        <v>0</v>
      </c>
      <c r="CD651" s="3">
        <v>0</v>
      </c>
      <c r="CE651" s="3">
        <v>0</v>
      </c>
      <c r="CF651" s="3">
        <v>0</v>
      </c>
      <c r="CG651" s="3">
        <v>0</v>
      </c>
      <c r="CH651" s="3">
        <v>0</v>
      </c>
      <c r="CI651" s="3">
        <v>0</v>
      </c>
      <c r="CJ651" s="3">
        <v>0</v>
      </c>
      <c r="CK651" s="3">
        <v>0</v>
      </c>
      <c r="CL651" s="3">
        <v>0</v>
      </c>
      <c r="CM651" s="3">
        <v>0</v>
      </c>
      <c r="CN651" s="3">
        <v>0</v>
      </c>
      <c r="CO651" s="3">
        <v>0</v>
      </c>
      <c r="CP651" s="3">
        <v>0</v>
      </c>
      <c r="CQ651" s="3">
        <v>0</v>
      </c>
      <c r="CR651" s="3">
        <v>0</v>
      </c>
      <c r="CS651" s="3">
        <v>0</v>
      </c>
      <c r="CT651" s="3">
        <v>0</v>
      </c>
      <c r="CU651" s="3">
        <v>0</v>
      </c>
      <c r="CV651" s="3">
        <v>0</v>
      </c>
      <c r="CW651" s="3">
        <v>0</v>
      </c>
      <c r="CX651" s="3">
        <v>0</v>
      </c>
      <c r="CY651" s="3">
        <v>0</v>
      </c>
      <c r="CZ651" s="3">
        <v>0</v>
      </c>
      <c r="DA651" s="3"/>
      <c r="DB651" s="3">
        <v>0</v>
      </c>
      <c r="DC651" s="3">
        <v>0</v>
      </c>
      <c r="DD651" s="3">
        <v>0</v>
      </c>
      <c r="DE651" s="3">
        <v>0</v>
      </c>
      <c r="DF651" s="3">
        <v>0</v>
      </c>
      <c r="DG651" s="3">
        <v>0</v>
      </c>
      <c r="DH651" s="3">
        <v>0</v>
      </c>
      <c r="DI651" s="3">
        <v>0</v>
      </c>
      <c r="DJ651" s="3">
        <v>0</v>
      </c>
      <c r="DK651" s="3">
        <v>0</v>
      </c>
      <c r="DL651" s="3">
        <v>0</v>
      </c>
      <c r="DM651" s="3">
        <v>0</v>
      </c>
      <c r="DN651" s="3">
        <v>0</v>
      </c>
      <c r="DO651" s="3">
        <v>0</v>
      </c>
      <c r="DP651" s="3">
        <v>0</v>
      </c>
      <c r="DQ651" s="3">
        <v>0</v>
      </c>
      <c r="DR651" s="3">
        <v>0</v>
      </c>
      <c r="DS651" s="3">
        <v>0</v>
      </c>
      <c r="DT651" s="3">
        <v>0</v>
      </c>
      <c r="DU651" s="3">
        <v>0</v>
      </c>
      <c r="DV651" s="3">
        <v>0</v>
      </c>
      <c r="DW651" s="3">
        <v>0</v>
      </c>
      <c r="DX651" s="3">
        <v>0</v>
      </c>
      <c r="DY651" s="3">
        <v>0</v>
      </c>
      <c r="DZ651" s="3">
        <v>0</v>
      </c>
      <c r="EA651" s="3">
        <v>0</v>
      </c>
      <c r="EB651" s="3">
        <v>0</v>
      </c>
      <c r="EC651" s="3">
        <v>0</v>
      </c>
      <c r="ED651" s="3">
        <v>0</v>
      </c>
      <c r="EE651" s="3">
        <v>0</v>
      </c>
      <c r="EF651" s="3">
        <v>0</v>
      </c>
    </row>
    <row r="652" spans="1:136" ht="12.75" customHeight="1">
      <c r="A652" s="2" t="s">
        <v>1293</v>
      </c>
      <c r="B652" s="2" t="s">
        <v>1294</v>
      </c>
      <c r="C652" s="2" t="s">
        <v>468</v>
      </c>
      <c r="D652" s="2" t="s">
        <v>138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  <c r="BW652" s="3">
        <v>0</v>
      </c>
      <c r="BX652" s="3">
        <v>0</v>
      </c>
      <c r="BY652" s="3">
        <v>0</v>
      </c>
      <c r="BZ652" s="3">
        <v>0</v>
      </c>
      <c r="CA652" s="3">
        <v>0</v>
      </c>
      <c r="CB652" s="3">
        <v>0</v>
      </c>
      <c r="CC652" s="3">
        <v>0</v>
      </c>
      <c r="CD652" s="3">
        <v>0</v>
      </c>
      <c r="CE652" s="3">
        <v>0</v>
      </c>
      <c r="CF652" s="3">
        <v>0</v>
      </c>
      <c r="CG652" s="3">
        <v>0</v>
      </c>
      <c r="CH652" s="3">
        <v>0</v>
      </c>
      <c r="CI652" s="3">
        <v>0</v>
      </c>
      <c r="CJ652" s="3">
        <v>0</v>
      </c>
      <c r="CK652" s="3">
        <v>0</v>
      </c>
      <c r="CL652" s="3">
        <v>0</v>
      </c>
      <c r="CM652" s="3">
        <v>0</v>
      </c>
      <c r="CN652" s="3">
        <v>0</v>
      </c>
      <c r="CO652" s="3">
        <v>0</v>
      </c>
      <c r="CP652" s="3">
        <v>0</v>
      </c>
      <c r="CQ652" s="3">
        <v>0</v>
      </c>
      <c r="CR652" s="3">
        <v>0</v>
      </c>
      <c r="CS652" s="3">
        <v>0</v>
      </c>
      <c r="CT652" s="3">
        <v>0</v>
      </c>
      <c r="CU652" s="3">
        <v>0</v>
      </c>
      <c r="CV652" s="3">
        <v>0</v>
      </c>
      <c r="CW652" s="3">
        <v>0</v>
      </c>
      <c r="CX652" s="3">
        <v>0</v>
      </c>
      <c r="CY652" s="3">
        <v>0</v>
      </c>
      <c r="CZ652" s="3">
        <v>0</v>
      </c>
      <c r="DA652" s="3"/>
      <c r="DB652" s="3">
        <v>0</v>
      </c>
      <c r="DC652" s="3">
        <v>0</v>
      </c>
      <c r="DD652" s="3">
        <v>0</v>
      </c>
      <c r="DE652" s="3">
        <v>0</v>
      </c>
      <c r="DF652" s="3">
        <v>0</v>
      </c>
      <c r="DG652" s="3">
        <v>0</v>
      </c>
      <c r="DH652" s="3">
        <v>0</v>
      </c>
      <c r="DI652" s="3">
        <v>0</v>
      </c>
      <c r="DJ652" s="3">
        <v>0</v>
      </c>
      <c r="DK652" s="3">
        <v>0</v>
      </c>
      <c r="DL652" s="3">
        <v>0</v>
      </c>
      <c r="DM652" s="3">
        <v>0</v>
      </c>
      <c r="DN652" s="3">
        <v>0</v>
      </c>
      <c r="DO652" s="3">
        <v>0</v>
      </c>
      <c r="DP652" s="3">
        <v>0</v>
      </c>
      <c r="DQ652" s="3">
        <v>0</v>
      </c>
      <c r="DR652" s="3">
        <v>0</v>
      </c>
      <c r="DS652" s="3">
        <v>0</v>
      </c>
      <c r="DT652" s="3">
        <v>0</v>
      </c>
      <c r="DU652" s="3">
        <v>0</v>
      </c>
      <c r="DV652" s="3">
        <v>0</v>
      </c>
      <c r="DW652" s="3">
        <v>0</v>
      </c>
      <c r="DX652" s="3">
        <v>0</v>
      </c>
      <c r="DY652" s="3">
        <v>0</v>
      </c>
      <c r="DZ652" s="3">
        <v>0</v>
      </c>
      <c r="EA652" s="3">
        <v>0</v>
      </c>
      <c r="EB652" s="3">
        <v>0</v>
      </c>
      <c r="EC652" s="3">
        <v>0</v>
      </c>
      <c r="ED652" s="3">
        <v>0</v>
      </c>
      <c r="EE652" s="3">
        <v>0</v>
      </c>
      <c r="EF652" s="3">
        <v>0</v>
      </c>
    </row>
    <row r="653" spans="1:136" ht="12.75" customHeight="1">
      <c r="A653" s="2" t="s">
        <v>1295</v>
      </c>
      <c r="B653" s="2" t="s">
        <v>1296</v>
      </c>
      <c r="C653" s="2" t="s">
        <v>468</v>
      </c>
      <c r="D653" s="2" t="s">
        <v>138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  <c r="BW653" s="3">
        <v>0</v>
      </c>
      <c r="BX653" s="3">
        <v>0</v>
      </c>
      <c r="BY653" s="3">
        <v>0</v>
      </c>
      <c r="BZ653" s="3">
        <v>0</v>
      </c>
      <c r="CA653" s="3">
        <v>0</v>
      </c>
      <c r="CB653" s="3">
        <v>0</v>
      </c>
      <c r="CC653" s="3">
        <v>0</v>
      </c>
      <c r="CD653" s="3">
        <v>0</v>
      </c>
      <c r="CE653" s="3">
        <v>0</v>
      </c>
      <c r="CF653" s="3">
        <v>0</v>
      </c>
      <c r="CG653" s="3">
        <v>0</v>
      </c>
      <c r="CH653" s="3">
        <v>0</v>
      </c>
      <c r="CI653" s="3">
        <v>0</v>
      </c>
      <c r="CJ653" s="3">
        <v>0</v>
      </c>
      <c r="CK653" s="3">
        <v>0</v>
      </c>
      <c r="CL653" s="3">
        <v>0</v>
      </c>
      <c r="CM653" s="3">
        <v>0</v>
      </c>
      <c r="CN653" s="3">
        <v>0</v>
      </c>
      <c r="CO653" s="3">
        <v>0</v>
      </c>
      <c r="CP653" s="3">
        <v>0</v>
      </c>
      <c r="CQ653" s="3">
        <v>0</v>
      </c>
      <c r="CR653" s="3">
        <v>0</v>
      </c>
      <c r="CS653" s="3">
        <v>0</v>
      </c>
      <c r="CT653" s="3">
        <v>0</v>
      </c>
      <c r="CU653" s="3">
        <v>0</v>
      </c>
      <c r="CV653" s="3">
        <v>0</v>
      </c>
      <c r="CW653" s="3">
        <v>0</v>
      </c>
      <c r="CX653" s="3">
        <v>0</v>
      </c>
      <c r="CY653" s="3">
        <v>0</v>
      </c>
      <c r="CZ653" s="3">
        <v>0</v>
      </c>
      <c r="DA653" s="3"/>
      <c r="DB653" s="3">
        <v>0</v>
      </c>
      <c r="DC653" s="3">
        <v>0</v>
      </c>
      <c r="DD653" s="3">
        <v>0</v>
      </c>
      <c r="DE653" s="3">
        <v>0</v>
      </c>
      <c r="DF653" s="3">
        <v>0</v>
      </c>
      <c r="DG653" s="3">
        <v>0</v>
      </c>
      <c r="DH653" s="3">
        <v>0</v>
      </c>
      <c r="DI653" s="3">
        <v>0</v>
      </c>
      <c r="DJ653" s="3">
        <v>0</v>
      </c>
      <c r="DK653" s="3">
        <v>0</v>
      </c>
      <c r="DL653" s="3">
        <v>0</v>
      </c>
      <c r="DM653" s="3">
        <v>0</v>
      </c>
      <c r="DN653" s="3">
        <v>0</v>
      </c>
      <c r="DO653" s="3">
        <v>0</v>
      </c>
      <c r="DP653" s="3">
        <v>0</v>
      </c>
      <c r="DQ653" s="3">
        <v>0</v>
      </c>
      <c r="DR653" s="3">
        <v>0</v>
      </c>
      <c r="DS653" s="3">
        <v>0</v>
      </c>
      <c r="DT653" s="3">
        <v>0</v>
      </c>
      <c r="DU653" s="3">
        <v>0</v>
      </c>
      <c r="DV653" s="3">
        <v>0</v>
      </c>
      <c r="DW653" s="3">
        <v>0</v>
      </c>
      <c r="DX653" s="3">
        <v>0</v>
      </c>
      <c r="DY653" s="3">
        <v>0</v>
      </c>
      <c r="DZ653" s="3">
        <v>0</v>
      </c>
      <c r="EA653" s="3">
        <v>0</v>
      </c>
      <c r="EB653" s="3">
        <v>0</v>
      </c>
      <c r="EC653" s="3">
        <v>0</v>
      </c>
      <c r="ED653" s="3">
        <v>0</v>
      </c>
      <c r="EE653" s="3">
        <v>0</v>
      </c>
      <c r="EF653" s="3">
        <v>0</v>
      </c>
    </row>
    <row r="654" spans="1:136" ht="12.75" customHeight="1">
      <c r="A654" s="2" t="s">
        <v>1297</v>
      </c>
      <c r="B654" s="2" t="s">
        <v>1298</v>
      </c>
      <c r="C654" s="2" t="s">
        <v>468</v>
      </c>
      <c r="D654" s="2" t="s">
        <v>896</v>
      </c>
      <c r="E654" s="3">
        <v>0</v>
      </c>
      <c r="F654" s="3">
        <v>2474747.58</v>
      </c>
      <c r="G654" s="3">
        <v>2465055.54</v>
      </c>
      <c r="H654" s="3">
        <v>2564674.37</v>
      </c>
      <c r="I654" s="3">
        <v>2322097.11</v>
      </c>
      <c r="J654" s="3">
        <v>1733905.87</v>
      </c>
      <c r="K654" s="3">
        <v>942095.46</v>
      </c>
      <c r="L654" s="3">
        <v>1450077.11</v>
      </c>
      <c r="M654" s="3">
        <v>1514176.33</v>
      </c>
      <c r="N654" s="3">
        <v>177293.32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2156824.54</v>
      </c>
      <c r="AH654" s="3">
        <v>2194612.64</v>
      </c>
      <c r="AI654" s="3">
        <v>1702306.77</v>
      </c>
      <c r="AJ654" s="3">
        <v>2053993.91</v>
      </c>
      <c r="AK654" s="3">
        <v>1528886.85</v>
      </c>
      <c r="AL654" s="3">
        <v>952884.97</v>
      </c>
      <c r="AM654" s="3">
        <v>921176.32</v>
      </c>
      <c r="AN654" s="3">
        <v>1088805.78</v>
      </c>
      <c r="AO654" s="3">
        <v>1052316.6299999999</v>
      </c>
      <c r="AP654" s="3">
        <v>2176974.92</v>
      </c>
      <c r="AQ654" s="3">
        <v>2103225.2799999998</v>
      </c>
      <c r="AR654" s="3">
        <v>2087800.65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I654" s="3">
        <v>0</v>
      </c>
      <c r="BJ654" s="3">
        <v>0</v>
      </c>
      <c r="BK654" s="3">
        <v>0</v>
      </c>
      <c r="BL654" s="3">
        <v>0</v>
      </c>
      <c r="BM654" s="3">
        <v>0</v>
      </c>
      <c r="BN654" s="3">
        <v>0</v>
      </c>
      <c r="BO654" s="3">
        <v>0</v>
      </c>
      <c r="BP654" s="3">
        <v>0</v>
      </c>
      <c r="BQ654" s="3">
        <v>0</v>
      </c>
      <c r="BR654" s="3">
        <v>0</v>
      </c>
      <c r="BS654" s="3">
        <v>0</v>
      </c>
      <c r="BT654" s="3">
        <v>0</v>
      </c>
      <c r="BU654" s="3">
        <v>0</v>
      </c>
      <c r="BV654" s="3">
        <v>0</v>
      </c>
      <c r="BW654" s="3">
        <v>0</v>
      </c>
      <c r="BX654" s="3">
        <v>0</v>
      </c>
      <c r="BY654" s="3">
        <v>0</v>
      </c>
      <c r="BZ654" s="3">
        <v>0</v>
      </c>
      <c r="CA654" s="3">
        <v>0</v>
      </c>
      <c r="CB654" s="3">
        <v>0</v>
      </c>
      <c r="CC654" s="3">
        <v>0</v>
      </c>
      <c r="CD654" s="3">
        <v>0</v>
      </c>
      <c r="CE654" s="3">
        <v>0</v>
      </c>
      <c r="CF654" s="3">
        <v>0</v>
      </c>
      <c r="CG654" s="3">
        <v>0</v>
      </c>
      <c r="CH654" s="3">
        <v>0</v>
      </c>
      <c r="CI654" s="3">
        <v>0</v>
      </c>
      <c r="CJ654" s="3">
        <v>0</v>
      </c>
      <c r="CK654" s="3">
        <v>0</v>
      </c>
      <c r="CL654" s="3">
        <v>0</v>
      </c>
      <c r="CM654" s="3">
        <v>0</v>
      </c>
      <c r="CN654" s="3">
        <v>0</v>
      </c>
      <c r="CO654" s="3">
        <v>0</v>
      </c>
      <c r="CP654" s="3">
        <v>0</v>
      </c>
      <c r="CQ654" s="3">
        <v>0</v>
      </c>
      <c r="CR654" s="3">
        <v>0</v>
      </c>
      <c r="CS654" s="3">
        <v>0</v>
      </c>
      <c r="CT654" s="3">
        <v>0</v>
      </c>
      <c r="CU654" s="3">
        <v>0</v>
      </c>
      <c r="CV654" s="3">
        <v>0</v>
      </c>
      <c r="CW654" s="3">
        <v>0</v>
      </c>
      <c r="CX654" s="3">
        <v>0</v>
      </c>
      <c r="CY654" s="3">
        <v>0</v>
      </c>
      <c r="CZ654" s="3">
        <v>0</v>
      </c>
      <c r="DA654" s="3"/>
      <c r="DB654" s="3">
        <v>0</v>
      </c>
      <c r="DC654" s="3">
        <v>0</v>
      </c>
      <c r="DD654" s="3">
        <v>0</v>
      </c>
      <c r="DE654" s="3">
        <v>0</v>
      </c>
      <c r="DF654" s="3">
        <v>0</v>
      </c>
      <c r="DG654" s="3">
        <v>0</v>
      </c>
      <c r="DH654" s="3">
        <v>0</v>
      </c>
      <c r="DI654" s="3">
        <v>0</v>
      </c>
      <c r="DJ654" s="3">
        <v>0</v>
      </c>
      <c r="DK654" s="3">
        <v>0</v>
      </c>
      <c r="DL654" s="3">
        <v>0</v>
      </c>
      <c r="DM654" s="3">
        <v>0</v>
      </c>
      <c r="DN654" s="3">
        <v>0</v>
      </c>
      <c r="DO654" s="3">
        <v>0</v>
      </c>
      <c r="DP654" s="3">
        <v>0</v>
      </c>
      <c r="DQ654" s="3">
        <v>0</v>
      </c>
      <c r="DR654" s="3">
        <v>0</v>
      </c>
      <c r="DS654" s="3">
        <v>0</v>
      </c>
      <c r="DT654" s="3">
        <v>0</v>
      </c>
      <c r="DU654" s="3">
        <v>0</v>
      </c>
      <c r="DV654" s="3">
        <v>0</v>
      </c>
      <c r="DW654" s="3">
        <v>0</v>
      </c>
      <c r="DX654" s="3">
        <v>0</v>
      </c>
      <c r="DY654" s="3">
        <v>0</v>
      </c>
      <c r="DZ654" s="3">
        <v>0</v>
      </c>
      <c r="EA654" s="3">
        <v>0</v>
      </c>
      <c r="EB654" s="3">
        <v>0</v>
      </c>
      <c r="EC654" s="3">
        <v>0</v>
      </c>
      <c r="ED654" s="3">
        <v>0</v>
      </c>
      <c r="EE654" s="3">
        <v>0</v>
      </c>
      <c r="EF654" s="3">
        <v>0</v>
      </c>
    </row>
    <row r="655" spans="1:136" ht="12.75" customHeight="1">
      <c r="A655" s="2" t="s">
        <v>1299</v>
      </c>
      <c r="B655" s="2" t="s">
        <v>1300</v>
      </c>
      <c r="C655" s="2" t="s">
        <v>468</v>
      </c>
      <c r="D655" s="2" t="s">
        <v>896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>
        <v>0</v>
      </c>
      <c r="BO655" s="3">
        <v>0</v>
      </c>
      <c r="BP655" s="3">
        <v>0</v>
      </c>
      <c r="BQ655" s="3">
        <v>0</v>
      </c>
      <c r="BR655" s="3">
        <v>0</v>
      </c>
      <c r="BS655" s="3">
        <v>0</v>
      </c>
      <c r="BT655" s="3">
        <v>0</v>
      </c>
      <c r="BU655" s="3">
        <v>0</v>
      </c>
      <c r="BV655" s="3">
        <v>0</v>
      </c>
      <c r="BW655" s="3">
        <v>0</v>
      </c>
      <c r="BX655" s="3">
        <v>0</v>
      </c>
      <c r="BY655" s="3">
        <v>0</v>
      </c>
      <c r="BZ655" s="3">
        <v>0</v>
      </c>
      <c r="CA655" s="3">
        <v>0</v>
      </c>
      <c r="CB655" s="3">
        <v>0</v>
      </c>
      <c r="CC655" s="3">
        <v>0</v>
      </c>
      <c r="CD655" s="3">
        <v>0</v>
      </c>
      <c r="CE655" s="3">
        <v>0</v>
      </c>
      <c r="CF655" s="3">
        <v>0</v>
      </c>
      <c r="CG655" s="3">
        <v>0</v>
      </c>
      <c r="CH655" s="3">
        <v>0</v>
      </c>
      <c r="CI655" s="3">
        <v>0</v>
      </c>
      <c r="CJ655" s="3">
        <v>0</v>
      </c>
      <c r="CK655" s="3">
        <v>0</v>
      </c>
      <c r="CL655" s="3">
        <v>0</v>
      </c>
      <c r="CM655" s="3">
        <v>0</v>
      </c>
      <c r="CN655" s="3">
        <v>0</v>
      </c>
      <c r="CO655" s="3">
        <v>0</v>
      </c>
      <c r="CP655" s="3">
        <v>0</v>
      </c>
      <c r="CQ655" s="3">
        <v>0</v>
      </c>
      <c r="CR655" s="3">
        <v>0</v>
      </c>
      <c r="CS655" s="3">
        <v>0</v>
      </c>
      <c r="CT655" s="3">
        <v>0</v>
      </c>
      <c r="CU655" s="3">
        <v>0</v>
      </c>
      <c r="CV655" s="3">
        <v>0</v>
      </c>
      <c r="CW655" s="3">
        <v>0</v>
      </c>
      <c r="CX655" s="3">
        <v>0</v>
      </c>
      <c r="CY655" s="3">
        <v>0</v>
      </c>
      <c r="CZ655" s="3">
        <v>0</v>
      </c>
      <c r="DA655" s="3"/>
      <c r="DB655" s="3">
        <v>0</v>
      </c>
      <c r="DC655" s="3">
        <v>0</v>
      </c>
      <c r="DD655" s="3">
        <v>0</v>
      </c>
      <c r="DE655" s="3">
        <v>0</v>
      </c>
      <c r="DF655" s="3">
        <v>0</v>
      </c>
      <c r="DG655" s="3">
        <v>0</v>
      </c>
      <c r="DH655" s="3">
        <v>0</v>
      </c>
      <c r="DI655" s="3">
        <v>0</v>
      </c>
      <c r="DJ655" s="3">
        <v>0</v>
      </c>
      <c r="DK655" s="3">
        <v>0</v>
      </c>
      <c r="DL655" s="3">
        <v>0</v>
      </c>
      <c r="DM655" s="3">
        <v>0</v>
      </c>
      <c r="DN655" s="3">
        <v>0</v>
      </c>
      <c r="DO655" s="3">
        <v>0</v>
      </c>
      <c r="DP655" s="3">
        <v>0</v>
      </c>
      <c r="DQ655" s="3">
        <v>0</v>
      </c>
      <c r="DR655" s="3">
        <v>0</v>
      </c>
      <c r="DS655" s="3">
        <v>0</v>
      </c>
      <c r="DT655" s="3">
        <v>0</v>
      </c>
      <c r="DU655" s="3">
        <v>0</v>
      </c>
      <c r="DV655" s="3">
        <v>0</v>
      </c>
      <c r="DW655" s="3">
        <v>0</v>
      </c>
      <c r="DX655" s="3">
        <v>0</v>
      </c>
      <c r="DY655" s="3">
        <v>0</v>
      </c>
      <c r="DZ655" s="3">
        <v>0</v>
      </c>
      <c r="EA655" s="3">
        <v>0</v>
      </c>
      <c r="EB655" s="3">
        <v>0</v>
      </c>
      <c r="EC655" s="3">
        <v>0</v>
      </c>
      <c r="ED655" s="3">
        <v>0</v>
      </c>
      <c r="EE655" s="3">
        <v>0</v>
      </c>
      <c r="EF655" s="3">
        <v>0</v>
      </c>
    </row>
    <row r="656" spans="1:136" ht="12.75" customHeight="1">
      <c r="A656" s="2" t="s">
        <v>1301</v>
      </c>
      <c r="B656" s="2" t="s">
        <v>1302</v>
      </c>
      <c r="C656" s="2" t="s">
        <v>468</v>
      </c>
      <c r="D656" s="2" t="s">
        <v>896</v>
      </c>
      <c r="E656" s="3">
        <v>0</v>
      </c>
      <c r="F656" s="3">
        <v>0</v>
      </c>
      <c r="G656" s="3">
        <v>2378.9299999999998</v>
      </c>
      <c r="H656" s="3">
        <v>0</v>
      </c>
      <c r="I656" s="3">
        <v>8071.36</v>
      </c>
      <c r="J656" s="3">
        <v>3228.54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3228.55</v>
      </c>
      <c r="AH656" s="3">
        <v>3822.81</v>
      </c>
      <c r="AI656" s="3">
        <v>339.84</v>
      </c>
      <c r="AJ656" s="3">
        <v>0</v>
      </c>
      <c r="AK656" s="3">
        <v>509.79</v>
      </c>
      <c r="AL656" s="3">
        <v>169.93</v>
      </c>
      <c r="AM656" s="3">
        <v>6456.82</v>
      </c>
      <c r="AN656" s="3">
        <v>3228.55</v>
      </c>
      <c r="AO656" s="3">
        <v>0</v>
      </c>
      <c r="AP656" s="3">
        <v>0</v>
      </c>
      <c r="AQ656" s="3">
        <v>3228.55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0</v>
      </c>
      <c r="BV656" s="3">
        <v>0</v>
      </c>
      <c r="BW656" s="3">
        <v>0</v>
      </c>
      <c r="BX656" s="3">
        <v>0</v>
      </c>
      <c r="BY656" s="3">
        <v>0</v>
      </c>
      <c r="BZ656" s="3">
        <v>0</v>
      </c>
      <c r="CA656" s="3">
        <v>0</v>
      </c>
      <c r="CB656" s="3">
        <v>0</v>
      </c>
      <c r="CC656" s="3">
        <v>0</v>
      </c>
      <c r="CD656" s="3">
        <v>0</v>
      </c>
      <c r="CE656" s="3">
        <v>0</v>
      </c>
      <c r="CF656" s="3">
        <v>0</v>
      </c>
      <c r="CG656" s="3">
        <v>0</v>
      </c>
      <c r="CH656" s="3">
        <v>0</v>
      </c>
      <c r="CI656" s="3">
        <v>0</v>
      </c>
      <c r="CJ656" s="3">
        <v>0</v>
      </c>
      <c r="CK656" s="3">
        <v>0</v>
      </c>
      <c r="CL656" s="3">
        <v>0</v>
      </c>
      <c r="CM656" s="3">
        <v>0</v>
      </c>
      <c r="CN656" s="3">
        <v>0</v>
      </c>
      <c r="CO656" s="3">
        <v>0</v>
      </c>
      <c r="CP656" s="3">
        <v>0</v>
      </c>
      <c r="CQ656" s="3">
        <v>0</v>
      </c>
      <c r="CR656" s="3">
        <v>0</v>
      </c>
      <c r="CS656" s="3">
        <v>0</v>
      </c>
      <c r="CT656" s="3">
        <v>0</v>
      </c>
      <c r="CU656" s="3">
        <v>0</v>
      </c>
      <c r="CV656" s="3">
        <v>0</v>
      </c>
      <c r="CW656" s="3">
        <v>0</v>
      </c>
      <c r="CX656" s="3">
        <v>0</v>
      </c>
      <c r="CY656" s="3">
        <v>0</v>
      </c>
      <c r="CZ656" s="3">
        <v>0</v>
      </c>
      <c r="DA656" s="3"/>
      <c r="DB656" s="3">
        <v>0</v>
      </c>
      <c r="DC656" s="3">
        <v>0</v>
      </c>
      <c r="DD656" s="3">
        <v>0</v>
      </c>
      <c r="DE656" s="3">
        <v>0</v>
      </c>
      <c r="DF656" s="3">
        <v>0</v>
      </c>
      <c r="DG656" s="3">
        <v>0</v>
      </c>
      <c r="DH656" s="3">
        <v>0</v>
      </c>
      <c r="DI656" s="3">
        <v>0</v>
      </c>
      <c r="DJ656" s="3">
        <v>0</v>
      </c>
      <c r="DK656" s="3">
        <v>0</v>
      </c>
      <c r="DL656" s="3">
        <v>0</v>
      </c>
      <c r="DM656" s="3">
        <v>0</v>
      </c>
      <c r="DN656" s="3">
        <v>0</v>
      </c>
      <c r="DO656" s="3">
        <v>0</v>
      </c>
      <c r="DP656" s="3">
        <v>0</v>
      </c>
      <c r="DQ656" s="3">
        <v>0</v>
      </c>
      <c r="DR656" s="3">
        <v>0</v>
      </c>
      <c r="DS656" s="3">
        <v>0</v>
      </c>
      <c r="DT656" s="3">
        <v>0</v>
      </c>
      <c r="DU656" s="3">
        <v>0</v>
      </c>
      <c r="DV656" s="3">
        <v>0</v>
      </c>
      <c r="DW656" s="3">
        <v>0</v>
      </c>
      <c r="DX656" s="3">
        <v>0</v>
      </c>
      <c r="DY656" s="3">
        <v>0</v>
      </c>
      <c r="DZ656" s="3">
        <v>0</v>
      </c>
      <c r="EA656" s="3">
        <v>0</v>
      </c>
      <c r="EB656" s="3">
        <v>0</v>
      </c>
      <c r="EC656" s="3">
        <v>0</v>
      </c>
      <c r="ED656" s="3">
        <v>0</v>
      </c>
      <c r="EE656" s="3">
        <v>0</v>
      </c>
      <c r="EF656" s="3">
        <v>0</v>
      </c>
    </row>
    <row r="657" spans="1:136" ht="12.75" customHeight="1">
      <c r="A657" s="2" t="s">
        <v>1303</v>
      </c>
      <c r="B657" s="2" t="s">
        <v>1304</v>
      </c>
      <c r="C657" s="2" t="s">
        <v>468</v>
      </c>
      <c r="D657" s="2" t="s">
        <v>896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3">
        <v>0</v>
      </c>
      <c r="BJ657" s="3">
        <v>0</v>
      </c>
      <c r="BK657" s="3">
        <v>0</v>
      </c>
      <c r="BL657" s="3">
        <v>0</v>
      </c>
      <c r="BM657" s="3">
        <v>0</v>
      </c>
      <c r="BN657" s="3">
        <v>0</v>
      </c>
      <c r="BO657" s="3">
        <v>0</v>
      </c>
      <c r="BP657" s="3">
        <v>0</v>
      </c>
      <c r="BQ657" s="3">
        <v>0</v>
      </c>
      <c r="BR657" s="3">
        <v>0</v>
      </c>
      <c r="BS657" s="3">
        <v>0</v>
      </c>
      <c r="BT657" s="3">
        <v>0</v>
      </c>
      <c r="BU657" s="3">
        <v>0</v>
      </c>
      <c r="BV657" s="3">
        <v>0</v>
      </c>
      <c r="BW657" s="3">
        <v>0</v>
      </c>
      <c r="BX657" s="3">
        <v>0</v>
      </c>
      <c r="BY657" s="3">
        <v>0</v>
      </c>
      <c r="BZ657" s="3">
        <v>0</v>
      </c>
      <c r="CA657" s="3">
        <v>0</v>
      </c>
      <c r="CB657" s="3">
        <v>0</v>
      </c>
      <c r="CC657" s="3">
        <v>0</v>
      </c>
      <c r="CD657" s="3">
        <v>0</v>
      </c>
      <c r="CE657" s="3">
        <v>0</v>
      </c>
      <c r="CF657" s="3">
        <v>0</v>
      </c>
      <c r="CG657" s="3">
        <v>0</v>
      </c>
      <c r="CH657" s="3">
        <v>0</v>
      </c>
      <c r="CI657" s="3">
        <v>0</v>
      </c>
      <c r="CJ657" s="3">
        <v>0</v>
      </c>
      <c r="CK657" s="3">
        <v>0</v>
      </c>
      <c r="CL657" s="3">
        <v>0</v>
      </c>
      <c r="CM657" s="3">
        <v>0</v>
      </c>
      <c r="CN657" s="3">
        <v>0</v>
      </c>
      <c r="CO657" s="3">
        <v>0</v>
      </c>
      <c r="CP657" s="3">
        <v>0</v>
      </c>
      <c r="CQ657" s="3">
        <v>0</v>
      </c>
      <c r="CR657" s="3">
        <v>0</v>
      </c>
      <c r="CS657" s="3">
        <v>0</v>
      </c>
      <c r="CT657" s="3">
        <v>0</v>
      </c>
      <c r="CU657" s="3">
        <v>0</v>
      </c>
      <c r="CV657" s="3">
        <v>0</v>
      </c>
      <c r="CW657" s="3">
        <v>0</v>
      </c>
      <c r="CX657" s="3">
        <v>0</v>
      </c>
      <c r="CY657" s="3">
        <v>0</v>
      </c>
      <c r="CZ657" s="3">
        <v>0</v>
      </c>
      <c r="DA657" s="3"/>
      <c r="DB657" s="3">
        <v>0</v>
      </c>
      <c r="DC657" s="3">
        <v>0</v>
      </c>
      <c r="DD657" s="3">
        <v>0</v>
      </c>
      <c r="DE657" s="3">
        <v>0</v>
      </c>
      <c r="DF657" s="3">
        <v>0</v>
      </c>
      <c r="DG657" s="3">
        <v>0</v>
      </c>
      <c r="DH657" s="3">
        <v>0</v>
      </c>
      <c r="DI657" s="3">
        <v>0</v>
      </c>
      <c r="DJ657" s="3">
        <v>0</v>
      </c>
      <c r="DK657" s="3">
        <v>0</v>
      </c>
      <c r="DL657" s="3">
        <v>0</v>
      </c>
      <c r="DM657" s="3">
        <v>0</v>
      </c>
      <c r="DN657" s="3">
        <v>0</v>
      </c>
      <c r="DO657" s="3">
        <v>0</v>
      </c>
      <c r="DP657" s="3">
        <v>0</v>
      </c>
      <c r="DQ657" s="3">
        <v>0</v>
      </c>
      <c r="DR657" s="3">
        <v>0</v>
      </c>
      <c r="DS657" s="3">
        <v>0</v>
      </c>
      <c r="DT657" s="3">
        <v>0</v>
      </c>
      <c r="DU657" s="3">
        <v>0</v>
      </c>
      <c r="DV657" s="3">
        <v>0</v>
      </c>
      <c r="DW657" s="3">
        <v>0</v>
      </c>
      <c r="DX657" s="3">
        <v>0</v>
      </c>
      <c r="DY657" s="3">
        <v>0</v>
      </c>
      <c r="DZ657" s="3">
        <v>0</v>
      </c>
      <c r="EA657" s="3">
        <v>0</v>
      </c>
      <c r="EB657" s="3">
        <v>0</v>
      </c>
      <c r="EC657" s="3">
        <v>0</v>
      </c>
      <c r="ED657" s="3">
        <v>0</v>
      </c>
      <c r="EE657" s="3">
        <v>0</v>
      </c>
      <c r="EF657" s="3">
        <v>0</v>
      </c>
    </row>
    <row r="658" spans="1:136" ht="12.75" customHeight="1">
      <c r="A658" s="2" t="s">
        <v>1305</v>
      </c>
      <c r="B658" s="2" t="s">
        <v>918</v>
      </c>
      <c r="C658" s="2" t="s">
        <v>137</v>
      </c>
      <c r="D658" s="2" t="s">
        <v>138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3">
        <v>0</v>
      </c>
      <c r="BJ658" s="3">
        <v>0</v>
      </c>
      <c r="BK658" s="3">
        <v>0</v>
      </c>
      <c r="BL658" s="3">
        <v>0</v>
      </c>
      <c r="BM658" s="3">
        <v>0</v>
      </c>
      <c r="BN658" s="3">
        <v>0</v>
      </c>
      <c r="BO658" s="3">
        <v>0</v>
      </c>
      <c r="BP658" s="3">
        <v>0</v>
      </c>
      <c r="BQ658" s="3">
        <v>0</v>
      </c>
      <c r="BR658" s="3">
        <v>0</v>
      </c>
      <c r="BS658" s="3">
        <v>0</v>
      </c>
      <c r="BT658" s="3">
        <v>0</v>
      </c>
      <c r="BU658" s="3">
        <v>0</v>
      </c>
      <c r="BV658" s="3">
        <v>0</v>
      </c>
      <c r="BW658" s="3">
        <v>0</v>
      </c>
      <c r="BX658" s="3">
        <v>0</v>
      </c>
      <c r="BY658" s="3">
        <v>0</v>
      </c>
      <c r="BZ658" s="3">
        <v>0</v>
      </c>
      <c r="CA658" s="3">
        <v>0</v>
      </c>
      <c r="CB658" s="3">
        <v>0</v>
      </c>
      <c r="CC658" s="3">
        <v>0</v>
      </c>
      <c r="CD658" s="3">
        <v>0</v>
      </c>
      <c r="CE658" s="3">
        <v>0</v>
      </c>
      <c r="CF658" s="3">
        <v>0</v>
      </c>
      <c r="CG658" s="3">
        <v>0</v>
      </c>
      <c r="CH658" s="3">
        <v>0</v>
      </c>
      <c r="CI658" s="3">
        <v>0</v>
      </c>
      <c r="CJ658" s="3">
        <v>0</v>
      </c>
      <c r="CK658" s="3">
        <v>0</v>
      </c>
      <c r="CL658" s="3">
        <v>0</v>
      </c>
      <c r="CM658" s="3">
        <v>0</v>
      </c>
      <c r="CN658" s="3">
        <v>0</v>
      </c>
      <c r="CO658" s="3">
        <v>0</v>
      </c>
      <c r="CP658" s="3">
        <v>0</v>
      </c>
      <c r="CQ658" s="3">
        <v>0</v>
      </c>
      <c r="CR658" s="3">
        <v>0</v>
      </c>
      <c r="CS658" s="3">
        <v>0</v>
      </c>
      <c r="CT658" s="3">
        <v>0</v>
      </c>
      <c r="CU658" s="3">
        <v>0</v>
      </c>
      <c r="CV658" s="3">
        <v>0</v>
      </c>
      <c r="CW658" s="3">
        <v>0</v>
      </c>
      <c r="CX658" s="3">
        <v>0</v>
      </c>
      <c r="CY658" s="3">
        <v>0</v>
      </c>
      <c r="CZ658" s="3">
        <v>0</v>
      </c>
      <c r="DA658" s="3"/>
      <c r="DB658" s="3">
        <v>0</v>
      </c>
      <c r="DC658" s="3">
        <v>0</v>
      </c>
      <c r="DD658" s="3">
        <v>0</v>
      </c>
      <c r="DE658" s="3">
        <v>0</v>
      </c>
      <c r="DF658" s="3">
        <v>0</v>
      </c>
      <c r="DG658" s="3">
        <v>0</v>
      </c>
      <c r="DH658" s="3">
        <v>0</v>
      </c>
      <c r="DI658" s="3">
        <v>0</v>
      </c>
      <c r="DJ658" s="3">
        <v>0</v>
      </c>
      <c r="DK658" s="3">
        <v>0</v>
      </c>
      <c r="DL658" s="3">
        <v>0</v>
      </c>
      <c r="DM658" s="3">
        <v>0</v>
      </c>
      <c r="DN658" s="3">
        <v>0</v>
      </c>
      <c r="DO658" s="3">
        <v>0</v>
      </c>
      <c r="DP658" s="3">
        <v>0</v>
      </c>
      <c r="DQ658" s="3">
        <v>0</v>
      </c>
      <c r="DR658" s="3">
        <v>0</v>
      </c>
      <c r="DS658" s="3">
        <v>0</v>
      </c>
      <c r="DT658" s="3">
        <v>0</v>
      </c>
      <c r="DU658" s="3">
        <v>0</v>
      </c>
      <c r="DV658" s="3">
        <v>0</v>
      </c>
      <c r="DW658" s="3">
        <v>0</v>
      </c>
      <c r="DX658" s="3">
        <v>0</v>
      </c>
      <c r="DY658" s="3">
        <v>0</v>
      </c>
      <c r="DZ658" s="3">
        <v>0</v>
      </c>
      <c r="EA658" s="3">
        <v>0</v>
      </c>
      <c r="EB658" s="3">
        <v>0</v>
      </c>
      <c r="EC658" s="3">
        <v>0</v>
      </c>
      <c r="ED658" s="3">
        <v>0</v>
      </c>
      <c r="EE658" s="3">
        <v>0</v>
      </c>
      <c r="EF658" s="3">
        <v>0</v>
      </c>
    </row>
    <row r="659" spans="1:136" ht="12.75" customHeight="1">
      <c r="A659" s="2" t="s">
        <v>1306</v>
      </c>
      <c r="B659" s="2" t="s">
        <v>1307</v>
      </c>
      <c r="C659" s="2" t="s">
        <v>137</v>
      </c>
      <c r="D659" s="2" t="s">
        <v>896</v>
      </c>
      <c r="E659" s="3">
        <v>0</v>
      </c>
      <c r="F659" s="3">
        <v>0</v>
      </c>
      <c r="G659" s="3">
        <v>1529.32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764.66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66333.570000000007</v>
      </c>
      <c r="AI659" s="3">
        <v>3313.27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127948.89</v>
      </c>
      <c r="AQ659" s="3">
        <v>0</v>
      </c>
      <c r="AR659" s="3">
        <v>1911.64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0</v>
      </c>
      <c r="BP659" s="3">
        <v>0</v>
      </c>
      <c r="BQ659" s="3">
        <v>0</v>
      </c>
      <c r="BR659" s="3">
        <v>0</v>
      </c>
      <c r="BS659" s="3">
        <v>0</v>
      </c>
      <c r="BT659" s="3">
        <v>0</v>
      </c>
      <c r="BU659" s="3">
        <v>0</v>
      </c>
      <c r="BV659" s="3">
        <v>0</v>
      </c>
      <c r="BW659" s="3">
        <v>0</v>
      </c>
      <c r="BX659" s="3">
        <v>0</v>
      </c>
      <c r="BY659" s="3">
        <v>0</v>
      </c>
      <c r="BZ659" s="3">
        <v>0</v>
      </c>
      <c r="CA659" s="3">
        <v>0</v>
      </c>
      <c r="CB659" s="3">
        <v>0</v>
      </c>
      <c r="CC659" s="3">
        <v>0</v>
      </c>
      <c r="CD659" s="3">
        <v>0</v>
      </c>
      <c r="CE659" s="3">
        <v>0</v>
      </c>
      <c r="CF659" s="3">
        <v>0</v>
      </c>
      <c r="CG659" s="3">
        <v>0</v>
      </c>
      <c r="CH659" s="3">
        <v>0</v>
      </c>
      <c r="CI659" s="3">
        <v>0</v>
      </c>
      <c r="CJ659" s="3">
        <v>0</v>
      </c>
      <c r="CK659" s="3">
        <v>0</v>
      </c>
      <c r="CL659" s="3">
        <v>0</v>
      </c>
      <c r="CM659" s="3">
        <v>0</v>
      </c>
      <c r="CN659" s="3">
        <v>0</v>
      </c>
      <c r="CO659" s="3">
        <v>0</v>
      </c>
      <c r="CP659" s="3">
        <v>0</v>
      </c>
      <c r="CQ659" s="3">
        <v>0</v>
      </c>
      <c r="CR659" s="3">
        <v>0</v>
      </c>
      <c r="CS659" s="3">
        <v>0</v>
      </c>
      <c r="CT659" s="3">
        <v>0</v>
      </c>
      <c r="CU659" s="3">
        <v>0</v>
      </c>
      <c r="CV659" s="3">
        <v>0</v>
      </c>
      <c r="CW659" s="3">
        <v>0</v>
      </c>
      <c r="CX659" s="3">
        <v>0</v>
      </c>
      <c r="CY659" s="3">
        <v>0</v>
      </c>
      <c r="CZ659" s="3">
        <v>0</v>
      </c>
      <c r="DA659" s="3"/>
      <c r="DB659" s="3">
        <v>0</v>
      </c>
      <c r="DC659" s="3">
        <v>0</v>
      </c>
      <c r="DD659" s="3">
        <v>0</v>
      </c>
      <c r="DE659" s="3">
        <v>0</v>
      </c>
      <c r="DF659" s="3">
        <v>0</v>
      </c>
      <c r="DG659" s="3">
        <v>0</v>
      </c>
      <c r="DH659" s="3">
        <v>0</v>
      </c>
      <c r="DI659" s="3">
        <v>0</v>
      </c>
      <c r="DJ659" s="3">
        <v>0</v>
      </c>
      <c r="DK659" s="3">
        <v>0</v>
      </c>
      <c r="DL659" s="3">
        <v>0</v>
      </c>
      <c r="DM659" s="3">
        <v>0</v>
      </c>
      <c r="DN659" s="3">
        <v>0</v>
      </c>
      <c r="DO659" s="3">
        <v>0</v>
      </c>
      <c r="DP659" s="3">
        <v>0</v>
      </c>
      <c r="DQ659" s="3">
        <v>0</v>
      </c>
      <c r="DR659" s="3">
        <v>0</v>
      </c>
      <c r="DS659" s="3">
        <v>0</v>
      </c>
      <c r="DT659" s="3">
        <v>0</v>
      </c>
      <c r="DU659" s="3">
        <v>0</v>
      </c>
      <c r="DV659" s="3">
        <v>0</v>
      </c>
      <c r="DW659" s="3">
        <v>0</v>
      </c>
      <c r="DX659" s="3">
        <v>0</v>
      </c>
      <c r="DY659" s="3">
        <v>0</v>
      </c>
      <c r="DZ659" s="3">
        <v>0</v>
      </c>
      <c r="EA659" s="3">
        <v>0</v>
      </c>
      <c r="EB659" s="3">
        <v>0</v>
      </c>
      <c r="EC659" s="3">
        <v>0</v>
      </c>
      <c r="ED659" s="3">
        <v>0</v>
      </c>
      <c r="EE659" s="3">
        <v>0</v>
      </c>
      <c r="EF659" s="3">
        <v>0</v>
      </c>
    </row>
    <row r="660" spans="1:136" ht="12.75" customHeight="1">
      <c r="A660" s="2" t="s">
        <v>1308</v>
      </c>
      <c r="B660" s="2" t="s">
        <v>1309</v>
      </c>
      <c r="C660" s="2" t="s">
        <v>137</v>
      </c>
      <c r="D660" s="2" t="s">
        <v>896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I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>
        <v>0</v>
      </c>
      <c r="BO660" s="3">
        <v>0</v>
      </c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>
        <v>0</v>
      </c>
      <c r="BV660" s="3">
        <v>0</v>
      </c>
      <c r="BW660" s="3">
        <v>0</v>
      </c>
      <c r="BX660" s="3">
        <v>0</v>
      </c>
      <c r="BY660" s="3">
        <v>0</v>
      </c>
      <c r="BZ660" s="3">
        <v>0</v>
      </c>
      <c r="CA660" s="3">
        <v>0</v>
      </c>
      <c r="CB660" s="3">
        <v>0</v>
      </c>
      <c r="CC660" s="3">
        <v>0</v>
      </c>
      <c r="CD660" s="3">
        <v>0</v>
      </c>
      <c r="CE660" s="3">
        <v>0</v>
      </c>
      <c r="CF660" s="3">
        <v>0</v>
      </c>
      <c r="CG660" s="3">
        <v>0</v>
      </c>
      <c r="CH660" s="3">
        <v>0</v>
      </c>
      <c r="CI660" s="3">
        <v>0</v>
      </c>
      <c r="CJ660" s="3">
        <v>0</v>
      </c>
      <c r="CK660" s="3">
        <v>0</v>
      </c>
      <c r="CL660" s="3">
        <v>0</v>
      </c>
      <c r="CM660" s="3">
        <v>0</v>
      </c>
      <c r="CN660" s="3">
        <v>0</v>
      </c>
      <c r="CO660" s="3">
        <v>0</v>
      </c>
      <c r="CP660" s="3">
        <v>0</v>
      </c>
      <c r="CQ660" s="3">
        <v>0</v>
      </c>
      <c r="CR660" s="3">
        <v>0</v>
      </c>
      <c r="CS660" s="3">
        <v>0</v>
      </c>
      <c r="CT660" s="3">
        <v>0</v>
      </c>
      <c r="CU660" s="3">
        <v>0</v>
      </c>
      <c r="CV660" s="3">
        <v>0</v>
      </c>
      <c r="CW660" s="3">
        <v>0</v>
      </c>
      <c r="CX660" s="3">
        <v>0</v>
      </c>
      <c r="CY660" s="3">
        <v>0</v>
      </c>
      <c r="CZ660" s="3">
        <v>0</v>
      </c>
      <c r="DA660" s="3"/>
      <c r="DB660" s="3">
        <v>0</v>
      </c>
      <c r="DC660" s="3">
        <v>0</v>
      </c>
      <c r="DD660" s="3">
        <v>0</v>
      </c>
      <c r="DE660" s="3">
        <v>0</v>
      </c>
      <c r="DF660" s="3">
        <v>0</v>
      </c>
      <c r="DG660" s="3">
        <v>0</v>
      </c>
      <c r="DH660" s="3">
        <v>0</v>
      </c>
      <c r="DI660" s="3">
        <v>0</v>
      </c>
      <c r="DJ660" s="3">
        <v>0</v>
      </c>
      <c r="DK660" s="3">
        <v>0</v>
      </c>
      <c r="DL660" s="3">
        <v>0</v>
      </c>
      <c r="DM660" s="3">
        <v>0</v>
      </c>
      <c r="DN660" s="3">
        <v>0</v>
      </c>
      <c r="DO660" s="3">
        <v>0</v>
      </c>
      <c r="DP660" s="3">
        <v>0</v>
      </c>
      <c r="DQ660" s="3">
        <v>0</v>
      </c>
      <c r="DR660" s="3">
        <v>0</v>
      </c>
      <c r="DS660" s="3">
        <v>0</v>
      </c>
      <c r="DT660" s="3">
        <v>0</v>
      </c>
      <c r="DU660" s="3">
        <v>0</v>
      </c>
      <c r="DV660" s="3">
        <v>0</v>
      </c>
      <c r="DW660" s="3">
        <v>0</v>
      </c>
      <c r="DX660" s="3">
        <v>0</v>
      </c>
      <c r="DY660" s="3">
        <v>0</v>
      </c>
      <c r="DZ660" s="3">
        <v>0</v>
      </c>
      <c r="EA660" s="3">
        <v>0</v>
      </c>
      <c r="EB660" s="3">
        <v>0</v>
      </c>
      <c r="EC660" s="3">
        <v>0</v>
      </c>
      <c r="ED660" s="3">
        <v>0</v>
      </c>
      <c r="EE660" s="3">
        <v>0</v>
      </c>
      <c r="EF660" s="3">
        <v>0</v>
      </c>
    </row>
    <row r="661" spans="1:136" ht="12.75" customHeight="1">
      <c r="A661" s="2" t="s">
        <v>1310</v>
      </c>
      <c r="B661" s="2" t="s">
        <v>1311</v>
      </c>
      <c r="C661" s="2" t="s">
        <v>137</v>
      </c>
      <c r="D661" s="2" t="s">
        <v>896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3">
        <v>0</v>
      </c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>
        <v>0</v>
      </c>
      <c r="BR661" s="3">
        <v>0</v>
      </c>
      <c r="BS661" s="3">
        <v>0</v>
      </c>
      <c r="BT661" s="3">
        <v>0</v>
      </c>
      <c r="BU661" s="3">
        <v>0</v>
      </c>
      <c r="BV661" s="3">
        <v>0</v>
      </c>
      <c r="BW661" s="3">
        <v>0</v>
      </c>
      <c r="BX661" s="3">
        <v>0</v>
      </c>
      <c r="BY661" s="3">
        <v>0</v>
      </c>
      <c r="BZ661" s="3">
        <v>0</v>
      </c>
      <c r="CA661" s="3">
        <v>0</v>
      </c>
      <c r="CB661" s="3">
        <v>0</v>
      </c>
      <c r="CC661" s="3">
        <v>0</v>
      </c>
      <c r="CD661" s="3">
        <v>0</v>
      </c>
      <c r="CE661" s="3">
        <v>0</v>
      </c>
      <c r="CF661" s="3">
        <v>0</v>
      </c>
      <c r="CG661" s="3">
        <v>0</v>
      </c>
      <c r="CH661" s="3">
        <v>0</v>
      </c>
      <c r="CI661" s="3">
        <v>0</v>
      </c>
      <c r="CJ661" s="3">
        <v>0</v>
      </c>
      <c r="CK661" s="3">
        <v>0</v>
      </c>
      <c r="CL661" s="3">
        <v>0</v>
      </c>
      <c r="CM661" s="3">
        <v>0</v>
      </c>
      <c r="CN661" s="3">
        <v>0</v>
      </c>
      <c r="CO661" s="3">
        <v>0</v>
      </c>
      <c r="CP661" s="3">
        <v>0</v>
      </c>
      <c r="CQ661" s="3">
        <v>0</v>
      </c>
      <c r="CR661" s="3">
        <v>0</v>
      </c>
      <c r="CS661" s="3">
        <v>0</v>
      </c>
      <c r="CT661" s="3">
        <v>0</v>
      </c>
      <c r="CU661" s="3">
        <v>0</v>
      </c>
      <c r="CV661" s="3">
        <v>0</v>
      </c>
      <c r="CW661" s="3">
        <v>0</v>
      </c>
      <c r="CX661" s="3">
        <v>0</v>
      </c>
      <c r="CY661" s="3">
        <v>0</v>
      </c>
      <c r="CZ661" s="3">
        <v>0</v>
      </c>
      <c r="DA661" s="3"/>
      <c r="DB661" s="3">
        <v>0</v>
      </c>
      <c r="DC661" s="3">
        <v>0</v>
      </c>
      <c r="DD661" s="3">
        <v>0</v>
      </c>
      <c r="DE661" s="3">
        <v>0</v>
      </c>
      <c r="DF661" s="3">
        <v>0</v>
      </c>
      <c r="DG661" s="3">
        <v>0</v>
      </c>
      <c r="DH661" s="3">
        <v>0</v>
      </c>
      <c r="DI661" s="3">
        <v>0</v>
      </c>
      <c r="DJ661" s="3">
        <v>0</v>
      </c>
      <c r="DK661" s="3">
        <v>0</v>
      </c>
      <c r="DL661" s="3">
        <v>0</v>
      </c>
      <c r="DM661" s="3">
        <v>0</v>
      </c>
      <c r="DN661" s="3">
        <v>0</v>
      </c>
      <c r="DO661" s="3">
        <v>0</v>
      </c>
      <c r="DP661" s="3">
        <v>0</v>
      </c>
      <c r="DQ661" s="3">
        <v>0</v>
      </c>
      <c r="DR661" s="3">
        <v>0</v>
      </c>
      <c r="DS661" s="3">
        <v>0</v>
      </c>
      <c r="DT661" s="3">
        <v>0</v>
      </c>
      <c r="DU661" s="3">
        <v>0</v>
      </c>
      <c r="DV661" s="3">
        <v>0</v>
      </c>
      <c r="DW661" s="3">
        <v>0</v>
      </c>
      <c r="DX661" s="3">
        <v>0</v>
      </c>
      <c r="DY661" s="3">
        <v>0</v>
      </c>
      <c r="DZ661" s="3">
        <v>0</v>
      </c>
      <c r="EA661" s="3">
        <v>0</v>
      </c>
      <c r="EB661" s="3">
        <v>0</v>
      </c>
      <c r="EC661" s="3">
        <v>0</v>
      </c>
      <c r="ED661" s="3">
        <v>0</v>
      </c>
      <c r="EE661" s="3">
        <v>0</v>
      </c>
      <c r="EF661" s="3">
        <v>0</v>
      </c>
    </row>
    <row r="662" spans="1:136" ht="12.75" customHeight="1">
      <c r="A662" s="2" t="s">
        <v>1312</v>
      </c>
      <c r="B662" s="2" t="s">
        <v>1313</v>
      </c>
      <c r="C662" s="2" t="s">
        <v>137</v>
      </c>
      <c r="D662" s="2" t="s">
        <v>138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>
        <v>0</v>
      </c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0</v>
      </c>
      <c r="BV662" s="3">
        <v>0</v>
      </c>
      <c r="BW662" s="3">
        <v>0</v>
      </c>
      <c r="BX662" s="3">
        <v>0</v>
      </c>
      <c r="BY662" s="3">
        <v>0</v>
      </c>
      <c r="BZ662" s="3">
        <v>0</v>
      </c>
      <c r="CA662" s="3">
        <v>0</v>
      </c>
      <c r="CB662" s="3">
        <v>0</v>
      </c>
      <c r="CC662" s="3">
        <v>0</v>
      </c>
      <c r="CD662" s="3">
        <v>0</v>
      </c>
      <c r="CE662" s="3">
        <v>0</v>
      </c>
      <c r="CF662" s="3">
        <v>0</v>
      </c>
      <c r="CG662" s="3">
        <v>0</v>
      </c>
      <c r="CH662" s="3">
        <v>0</v>
      </c>
      <c r="CI662" s="3">
        <v>0</v>
      </c>
      <c r="CJ662" s="3">
        <v>0</v>
      </c>
      <c r="CK662" s="3">
        <v>0</v>
      </c>
      <c r="CL662" s="3">
        <v>0</v>
      </c>
      <c r="CM662" s="3">
        <v>0</v>
      </c>
      <c r="CN662" s="3">
        <v>0</v>
      </c>
      <c r="CO662" s="3">
        <v>0</v>
      </c>
      <c r="CP662" s="3">
        <v>0</v>
      </c>
      <c r="CQ662" s="3">
        <v>0</v>
      </c>
      <c r="CR662" s="3">
        <v>0</v>
      </c>
      <c r="CS662" s="3">
        <v>0</v>
      </c>
      <c r="CT662" s="3">
        <v>0</v>
      </c>
      <c r="CU662" s="3">
        <v>0</v>
      </c>
      <c r="CV662" s="3">
        <v>0</v>
      </c>
      <c r="CW662" s="3">
        <v>0</v>
      </c>
      <c r="CX662" s="3">
        <v>0</v>
      </c>
      <c r="CY662" s="3">
        <v>0</v>
      </c>
      <c r="CZ662" s="3">
        <v>0</v>
      </c>
      <c r="DA662" s="3"/>
      <c r="DB662" s="3">
        <v>0</v>
      </c>
      <c r="DC662" s="3">
        <v>0</v>
      </c>
      <c r="DD662" s="3">
        <v>0</v>
      </c>
      <c r="DE662" s="3">
        <v>0</v>
      </c>
      <c r="DF662" s="3">
        <v>0</v>
      </c>
      <c r="DG662" s="3">
        <v>0</v>
      </c>
      <c r="DH662" s="3">
        <v>0</v>
      </c>
      <c r="DI662" s="3">
        <v>0</v>
      </c>
      <c r="DJ662" s="3">
        <v>0</v>
      </c>
      <c r="DK662" s="3">
        <v>0</v>
      </c>
      <c r="DL662" s="3">
        <v>0</v>
      </c>
      <c r="DM662" s="3">
        <v>0</v>
      </c>
      <c r="DN662" s="3">
        <v>0</v>
      </c>
      <c r="DO662" s="3">
        <v>0</v>
      </c>
      <c r="DP662" s="3">
        <v>0</v>
      </c>
      <c r="DQ662" s="3">
        <v>0</v>
      </c>
      <c r="DR662" s="3">
        <v>0</v>
      </c>
      <c r="DS662" s="3">
        <v>0</v>
      </c>
      <c r="DT662" s="3">
        <v>0</v>
      </c>
      <c r="DU662" s="3">
        <v>0</v>
      </c>
      <c r="DV662" s="3">
        <v>0</v>
      </c>
      <c r="DW662" s="3">
        <v>0</v>
      </c>
      <c r="DX662" s="3">
        <v>0</v>
      </c>
      <c r="DY662" s="3">
        <v>0</v>
      </c>
      <c r="DZ662" s="3">
        <v>0</v>
      </c>
      <c r="EA662" s="3">
        <v>0</v>
      </c>
      <c r="EB662" s="3">
        <v>0</v>
      </c>
      <c r="EC662" s="3">
        <v>0</v>
      </c>
      <c r="ED662" s="3">
        <v>0</v>
      </c>
      <c r="EE662" s="3">
        <v>0</v>
      </c>
      <c r="EF662" s="3">
        <v>0</v>
      </c>
    </row>
    <row r="663" spans="1:136" ht="12.75" customHeight="1">
      <c r="A663" s="2" t="s">
        <v>1314</v>
      </c>
      <c r="B663" s="2" t="s">
        <v>1315</v>
      </c>
      <c r="C663" s="2" t="s">
        <v>137</v>
      </c>
      <c r="D663" s="2" t="s">
        <v>896</v>
      </c>
      <c r="E663" s="3">
        <v>0</v>
      </c>
      <c r="F663" s="3">
        <v>675577.56</v>
      </c>
      <c r="G663" s="3">
        <v>583548.36</v>
      </c>
      <c r="H663" s="3">
        <v>643113.14</v>
      </c>
      <c r="I663" s="3">
        <v>701370.49</v>
      </c>
      <c r="J663" s="3">
        <v>669843.38</v>
      </c>
      <c r="K663" s="3">
        <v>370873.75</v>
      </c>
      <c r="L663" s="3">
        <v>575461.09</v>
      </c>
      <c r="M663" s="3">
        <v>626854.63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502391.37</v>
      </c>
      <c r="AH663" s="3">
        <v>505152.25</v>
      </c>
      <c r="AI663" s="3">
        <v>492422.94</v>
      </c>
      <c r="AJ663" s="3">
        <v>529668.14</v>
      </c>
      <c r="AK663" s="3">
        <v>461786.42</v>
      </c>
      <c r="AL663" s="3">
        <v>224401.48</v>
      </c>
      <c r="AM663" s="3">
        <v>292508.15999999997</v>
      </c>
      <c r="AN663" s="3">
        <v>375224.25</v>
      </c>
      <c r="AO663" s="3">
        <v>339096.56</v>
      </c>
      <c r="AP663" s="3">
        <v>640216.06999999995</v>
      </c>
      <c r="AQ663" s="3">
        <v>527230.16</v>
      </c>
      <c r="AR663" s="3">
        <v>635370.48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  <c r="BD663" s="3">
        <v>0</v>
      </c>
      <c r="BE663" s="3">
        <v>0</v>
      </c>
      <c r="BF663" s="3">
        <v>0</v>
      </c>
      <c r="BG663" s="3">
        <v>0</v>
      </c>
      <c r="BH663" s="3">
        <v>0</v>
      </c>
      <c r="BI663" s="3">
        <v>0</v>
      </c>
      <c r="BJ663" s="3">
        <v>0</v>
      </c>
      <c r="BK663" s="3">
        <v>0</v>
      </c>
      <c r="BL663" s="3">
        <v>0</v>
      </c>
      <c r="BM663" s="3">
        <v>0</v>
      </c>
      <c r="BN663" s="3">
        <v>0</v>
      </c>
      <c r="BO663" s="3">
        <v>0</v>
      </c>
      <c r="BP663" s="3">
        <v>0</v>
      </c>
      <c r="BQ663" s="3">
        <v>0</v>
      </c>
      <c r="BR663" s="3">
        <v>0</v>
      </c>
      <c r="BS663" s="3">
        <v>0</v>
      </c>
      <c r="BT663" s="3">
        <v>0</v>
      </c>
      <c r="BU663" s="3">
        <v>0</v>
      </c>
      <c r="BV663" s="3">
        <v>0</v>
      </c>
      <c r="BW663" s="3">
        <v>0</v>
      </c>
      <c r="BX663" s="3">
        <v>0</v>
      </c>
      <c r="BY663" s="3">
        <v>0</v>
      </c>
      <c r="BZ663" s="3">
        <v>0</v>
      </c>
      <c r="CA663" s="3">
        <v>0</v>
      </c>
      <c r="CB663" s="3">
        <v>0</v>
      </c>
      <c r="CC663" s="3">
        <v>0</v>
      </c>
      <c r="CD663" s="3">
        <v>0</v>
      </c>
      <c r="CE663" s="3">
        <v>0</v>
      </c>
      <c r="CF663" s="3">
        <v>0</v>
      </c>
      <c r="CG663" s="3">
        <v>0</v>
      </c>
      <c r="CH663" s="3">
        <v>0</v>
      </c>
      <c r="CI663" s="3">
        <v>0</v>
      </c>
      <c r="CJ663" s="3">
        <v>0</v>
      </c>
      <c r="CK663" s="3">
        <v>0</v>
      </c>
      <c r="CL663" s="3">
        <v>0</v>
      </c>
      <c r="CM663" s="3">
        <v>0</v>
      </c>
      <c r="CN663" s="3">
        <v>0</v>
      </c>
      <c r="CO663" s="3">
        <v>0</v>
      </c>
      <c r="CP663" s="3">
        <v>0</v>
      </c>
      <c r="CQ663" s="3">
        <v>0</v>
      </c>
      <c r="CR663" s="3">
        <v>0</v>
      </c>
      <c r="CS663" s="3">
        <v>0</v>
      </c>
      <c r="CT663" s="3">
        <v>0</v>
      </c>
      <c r="CU663" s="3">
        <v>0</v>
      </c>
      <c r="CV663" s="3">
        <v>0</v>
      </c>
      <c r="CW663" s="3">
        <v>0</v>
      </c>
      <c r="CX663" s="3">
        <v>0</v>
      </c>
      <c r="CY663" s="3">
        <v>0</v>
      </c>
      <c r="CZ663" s="3">
        <v>0</v>
      </c>
      <c r="DA663" s="3"/>
      <c r="DB663" s="3">
        <v>0</v>
      </c>
      <c r="DC663" s="3">
        <v>0</v>
      </c>
      <c r="DD663" s="3">
        <v>0</v>
      </c>
      <c r="DE663" s="3">
        <v>0</v>
      </c>
      <c r="DF663" s="3">
        <v>0</v>
      </c>
      <c r="DG663" s="3">
        <v>0</v>
      </c>
      <c r="DH663" s="3">
        <v>0</v>
      </c>
      <c r="DI663" s="3">
        <v>0</v>
      </c>
      <c r="DJ663" s="3">
        <v>0</v>
      </c>
      <c r="DK663" s="3">
        <v>0</v>
      </c>
      <c r="DL663" s="3">
        <v>0</v>
      </c>
      <c r="DM663" s="3">
        <v>0</v>
      </c>
      <c r="DN663" s="3">
        <v>0</v>
      </c>
      <c r="DO663" s="3">
        <v>0</v>
      </c>
      <c r="DP663" s="3">
        <v>0</v>
      </c>
      <c r="DQ663" s="3">
        <v>0</v>
      </c>
      <c r="DR663" s="3">
        <v>0</v>
      </c>
      <c r="DS663" s="3">
        <v>0</v>
      </c>
      <c r="DT663" s="3">
        <v>0</v>
      </c>
      <c r="DU663" s="3">
        <v>0</v>
      </c>
      <c r="DV663" s="3">
        <v>0</v>
      </c>
      <c r="DW663" s="3">
        <v>0</v>
      </c>
      <c r="DX663" s="3">
        <v>0</v>
      </c>
      <c r="DY663" s="3">
        <v>0</v>
      </c>
      <c r="DZ663" s="3">
        <v>0</v>
      </c>
      <c r="EA663" s="3">
        <v>0</v>
      </c>
      <c r="EB663" s="3">
        <v>0</v>
      </c>
      <c r="EC663" s="3">
        <v>0</v>
      </c>
      <c r="ED663" s="3">
        <v>0</v>
      </c>
      <c r="EE663" s="3">
        <v>0</v>
      </c>
      <c r="EF663" s="3">
        <v>0</v>
      </c>
    </row>
    <row r="664" spans="1:136" ht="12.75" customHeight="1">
      <c r="A664" s="2" t="s">
        <v>1316</v>
      </c>
      <c r="B664" s="2" t="s">
        <v>1317</v>
      </c>
      <c r="C664" s="2" t="s">
        <v>137</v>
      </c>
      <c r="D664" s="2" t="s">
        <v>896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3">
        <v>0</v>
      </c>
      <c r="BJ664" s="3">
        <v>0</v>
      </c>
      <c r="BK664" s="3">
        <v>0</v>
      </c>
      <c r="BL664" s="3">
        <v>0</v>
      </c>
      <c r="BM664" s="3">
        <v>0</v>
      </c>
      <c r="BN664" s="3">
        <v>0</v>
      </c>
      <c r="BO664" s="3">
        <v>0</v>
      </c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U664" s="3">
        <v>0</v>
      </c>
      <c r="BV664" s="3">
        <v>0</v>
      </c>
      <c r="BW664" s="3">
        <v>0</v>
      </c>
      <c r="BX664" s="3">
        <v>0</v>
      </c>
      <c r="BY664" s="3">
        <v>0</v>
      </c>
      <c r="BZ664" s="3">
        <v>0</v>
      </c>
      <c r="CA664" s="3">
        <v>0</v>
      </c>
      <c r="CB664" s="3">
        <v>0</v>
      </c>
      <c r="CC664" s="3">
        <v>0</v>
      </c>
      <c r="CD664" s="3">
        <v>0</v>
      </c>
      <c r="CE664" s="3">
        <v>0</v>
      </c>
      <c r="CF664" s="3">
        <v>0</v>
      </c>
      <c r="CG664" s="3">
        <v>0</v>
      </c>
      <c r="CH664" s="3">
        <v>0</v>
      </c>
      <c r="CI664" s="3">
        <v>0</v>
      </c>
      <c r="CJ664" s="3">
        <v>0</v>
      </c>
      <c r="CK664" s="3">
        <v>0</v>
      </c>
      <c r="CL664" s="3">
        <v>0</v>
      </c>
      <c r="CM664" s="3">
        <v>0</v>
      </c>
      <c r="CN664" s="3">
        <v>0</v>
      </c>
      <c r="CO664" s="3">
        <v>0</v>
      </c>
      <c r="CP664" s="3">
        <v>0</v>
      </c>
      <c r="CQ664" s="3">
        <v>0</v>
      </c>
      <c r="CR664" s="3">
        <v>0</v>
      </c>
      <c r="CS664" s="3">
        <v>0</v>
      </c>
      <c r="CT664" s="3">
        <v>0</v>
      </c>
      <c r="CU664" s="3">
        <v>0</v>
      </c>
      <c r="CV664" s="3">
        <v>0</v>
      </c>
      <c r="CW664" s="3">
        <v>0</v>
      </c>
      <c r="CX664" s="3">
        <v>0</v>
      </c>
      <c r="CY664" s="3">
        <v>0</v>
      </c>
      <c r="CZ664" s="3">
        <v>0</v>
      </c>
      <c r="DA664" s="3"/>
      <c r="DB664" s="3">
        <v>0</v>
      </c>
      <c r="DC664" s="3">
        <v>0</v>
      </c>
      <c r="DD664" s="3">
        <v>0</v>
      </c>
      <c r="DE664" s="3">
        <v>0</v>
      </c>
      <c r="DF664" s="3">
        <v>0</v>
      </c>
      <c r="DG664" s="3">
        <v>0</v>
      </c>
      <c r="DH664" s="3">
        <v>0</v>
      </c>
      <c r="DI664" s="3">
        <v>0</v>
      </c>
      <c r="DJ664" s="3">
        <v>0</v>
      </c>
      <c r="DK664" s="3">
        <v>0</v>
      </c>
      <c r="DL664" s="3">
        <v>0</v>
      </c>
      <c r="DM664" s="3">
        <v>0</v>
      </c>
      <c r="DN664" s="3">
        <v>0</v>
      </c>
      <c r="DO664" s="3">
        <v>0</v>
      </c>
      <c r="DP664" s="3">
        <v>0</v>
      </c>
      <c r="DQ664" s="3">
        <v>0</v>
      </c>
      <c r="DR664" s="3">
        <v>0</v>
      </c>
      <c r="DS664" s="3">
        <v>0</v>
      </c>
      <c r="DT664" s="3">
        <v>0</v>
      </c>
      <c r="DU664" s="3">
        <v>0</v>
      </c>
      <c r="DV664" s="3">
        <v>0</v>
      </c>
      <c r="DW664" s="3">
        <v>0</v>
      </c>
      <c r="DX664" s="3">
        <v>0</v>
      </c>
      <c r="DY664" s="3">
        <v>0</v>
      </c>
      <c r="DZ664" s="3">
        <v>0</v>
      </c>
      <c r="EA664" s="3">
        <v>0</v>
      </c>
      <c r="EB664" s="3">
        <v>0</v>
      </c>
      <c r="EC664" s="3">
        <v>0</v>
      </c>
      <c r="ED664" s="3">
        <v>0</v>
      </c>
      <c r="EE664" s="3">
        <v>0</v>
      </c>
      <c r="EF664" s="3">
        <v>0</v>
      </c>
    </row>
    <row r="665" spans="1:136" ht="12.75" customHeight="1">
      <c r="A665" s="2" t="s">
        <v>1318</v>
      </c>
      <c r="B665" s="2" t="s">
        <v>1247</v>
      </c>
      <c r="C665" s="2" t="s">
        <v>137</v>
      </c>
      <c r="D665" s="2" t="s">
        <v>896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>
        <v>0</v>
      </c>
      <c r="BO665" s="3">
        <v>0</v>
      </c>
      <c r="BP665" s="3">
        <v>0</v>
      </c>
      <c r="BQ665" s="3">
        <v>0</v>
      </c>
      <c r="BR665" s="3">
        <v>0</v>
      </c>
      <c r="BS665" s="3">
        <v>0</v>
      </c>
      <c r="BT665" s="3">
        <v>0</v>
      </c>
      <c r="BU665" s="3">
        <v>0</v>
      </c>
      <c r="BV665" s="3">
        <v>0</v>
      </c>
      <c r="BW665" s="3">
        <v>0</v>
      </c>
      <c r="BX665" s="3">
        <v>0</v>
      </c>
      <c r="BY665" s="3">
        <v>0</v>
      </c>
      <c r="BZ665" s="3">
        <v>0</v>
      </c>
      <c r="CA665" s="3">
        <v>0</v>
      </c>
      <c r="CB665" s="3">
        <v>0</v>
      </c>
      <c r="CC665" s="3">
        <v>0</v>
      </c>
      <c r="CD665" s="3">
        <v>0</v>
      </c>
      <c r="CE665" s="3">
        <v>0</v>
      </c>
      <c r="CF665" s="3">
        <v>0</v>
      </c>
      <c r="CG665" s="3">
        <v>0</v>
      </c>
      <c r="CH665" s="3">
        <v>0</v>
      </c>
      <c r="CI665" s="3">
        <v>0</v>
      </c>
      <c r="CJ665" s="3">
        <v>0</v>
      </c>
      <c r="CK665" s="3">
        <v>0</v>
      </c>
      <c r="CL665" s="3">
        <v>0</v>
      </c>
      <c r="CM665" s="3">
        <v>0</v>
      </c>
      <c r="CN665" s="3">
        <v>0</v>
      </c>
      <c r="CO665" s="3">
        <v>0</v>
      </c>
      <c r="CP665" s="3">
        <v>0</v>
      </c>
      <c r="CQ665" s="3">
        <v>0</v>
      </c>
      <c r="CR665" s="3">
        <v>0</v>
      </c>
      <c r="CS665" s="3">
        <v>0</v>
      </c>
      <c r="CT665" s="3">
        <v>0</v>
      </c>
      <c r="CU665" s="3">
        <v>0</v>
      </c>
      <c r="CV665" s="3">
        <v>0</v>
      </c>
      <c r="CW665" s="3">
        <v>0</v>
      </c>
      <c r="CX665" s="3">
        <v>0</v>
      </c>
      <c r="CY665" s="3">
        <v>0</v>
      </c>
      <c r="CZ665" s="3">
        <v>0</v>
      </c>
      <c r="DA665" s="3"/>
      <c r="DB665" s="3">
        <v>0</v>
      </c>
      <c r="DC665" s="3">
        <v>0</v>
      </c>
      <c r="DD665" s="3">
        <v>0</v>
      </c>
      <c r="DE665" s="3">
        <v>0</v>
      </c>
      <c r="DF665" s="3">
        <v>0</v>
      </c>
      <c r="DG665" s="3">
        <v>0</v>
      </c>
      <c r="DH665" s="3">
        <v>0</v>
      </c>
      <c r="DI665" s="3">
        <v>0</v>
      </c>
      <c r="DJ665" s="3">
        <v>0</v>
      </c>
      <c r="DK665" s="3">
        <v>0</v>
      </c>
      <c r="DL665" s="3">
        <v>0</v>
      </c>
      <c r="DM665" s="3">
        <v>0</v>
      </c>
      <c r="DN665" s="3">
        <v>0</v>
      </c>
      <c r="DO665" s="3">
        <v>0</v>
      </c>
      <c r="DP665" s="3">
        <v>0</v>
      </c>
      <c r="DQ665" s="3">
        <v>0</v>
      </c>
      <c r="DR665" s="3">
        <v>0</v>
      </c>
      <c r="DS665" s="3">
        <v>0</v>
      </c>
      <c r="DT665" s="3">
        <v>0</v>
      </c>
      <c r="DU665" s="3">
        <v>0</v>
      </c>
      <c r="DV665" s="3">
        <v>0</v>
      </c>
      <c r="DW665" s="3">
        <v>0</v>
      </c>
      <c r="DX665" s="3">
        <v>0</v>
      </c>
      <c r="DY665" s="3">
        <v>0</v>
      </c>
      <c r="DZ665" s="3">
        <v>0</v>
      </c>
      <c r="EA665" s="3">
        <v>0</v>
      </c>
      <c r="EB665" s="3">
        <v>0</v>
      </c>
      <c r="EC665" s="3">
        <v>0</v>
      </c>
      <c r="ED665" s="3">
        <v>0</v>
      </c>
      <c r="EE665" s="3">
        <v>0</v>
      </c>
      <c r="EF665" s="3">
        <v>0</v>
      </c>
    </row>
    <row r="666" spans="1:136" ht="12.75" customHeight="1">
      <c r="A666" s="2" t="s">
        <v>1319</v>
      </c>
      <c r="B666" s="2" t="s">
        <v>1015</v>
      </c>
      <c r="C666" s="2" t="s">
        <v>137</v>
      </c>
      <c r="D666" s="2" t="s">
        <v>138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3">
        <v>0</v>
      </c>
      <c r="BJ666" s="3">
        <v>0</v>
      </c>
      <c r="BK666" s="3">
        <v>0</v>
      </c>
      <c r="BL666" s="3">
        <v>0</v>
      </c>
      <c r="BM666" s="3">
        <v>0</v>
      </c>
      <c r="BN666" s="3">
        <v>0</v>
      </c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3">
        <v>0</v>
      </c>
      <c r="BV666" s="3">
        <v>0</v>
      </c>
      <c r="BW666" s="3">
        <v>0</v>
      </c>
      <c r="BX666" s="3">
        <v>0</v>
      </c>
      <c r="BY666" s="3">
        <v>0</v>
      </c>
      <c r="BZ666" s="3">
        <v>0</v>
      </c>
      <c r="CA666" s="3">
        <v>0</v>
      </c>
      <c r="CB666" s="3">
        <v>0</v>
      </c>
      <c r="CC666" s="3">
        <v>0</v>
      </c>
      <c r="CD666" s="3">
        <v>0</v>
      </c>
      <c r="CE666" s="3">
        <v>0</v>
      </c>
      <c r="CF666" s="3">
        <v>0</v>
      </c>
      <c r="CG666" s="3">
        <v>0</v>
      </c>
      <c r="CH666" s="3">
        <v>0</v>
      </c>
      <c r="CI666" s="3">
        <v>0</v>
      </c>
      <c r="CJ666" s="3">
        <v>0</v>
      </c>
      <c r="CK666" s="3">
        <v>0</v>
      </c>
      <c r="CL666" s="3">
        <v>0</v>
      </c>
      <c r="CM666" s="3">
        <v>0</v>
      </c>
      <c r="CN666" s="3">
        <v>0</v>
      </c>
      <c r="CO666" s="3">
        <v>0</v>
      </c>
      <c r="CP666" s="3">
        <v>0</v>
      </c>
      <c r="CQ666" s="3">
        <v>0</v>
      </c>
      <c r="CR666" s="3">
        <v>0</v>
      </c>
      <c r="CS666" s="3">
        <v>0</v>
      </c>
      <c r="CT666" s="3">
        <v>0</v>
      </c>
      <c r="CU666" s="3">
        <v>0</v>
      </c>
      <c r="CV666" s="3">
        <v>0</v>
      </c>
      <c r="CW666" s="3">
        <v>0</v>
      </c>
      <c r="CX666" s="3">
        <v>0</v>
      </c>
      <c r="CY666" s="3">
        <v>0</v>
      </c>
      <c r="CZ666" s="3">
        <v>0</v>
      </c>
      <c r="DA666" s="3"/>
      <c r="DB666" s="3">
        <v>0</v>
      </c>
      <c r="DC666" s="3">
        <v>0</v>
      </c>
      <c r="DD666" s="3">
        <v>0</v>
      </c>
      <c r="DE666" s="3">
        <v>0</v>
      </c>
      <c r="DF666" s="3">
        <v>0</v>
      </c>
      <c r="DG666" s="3">
        <v>0</v>
      </c>
      <c r="DH666" s="3">
        <v>0</v>
      </c>
      <c r="DI666" s="3">
        <v>0</v>
      </c>
      <c r="DJ666" s="3">
        <v>0</v>
      </c>
      <c r="DK666" s="3">
        <v>0</v>
      </c>
      <c r="DL666" s="3">
        <v>0</v>
      </c>
      <c r="DM666" s="3">
        <v>0</v>
      </c>
      <c r="DN666" s="3">
        <v>0</v>
      </c>
      <c r="DO666" s="3">
        <v>0</v>
      </c>
      <c r="DP666" s="3">
        <v>0</v>
      </c>
      <c r="DQ666" s="3">
        <v>0</v>
      </c>
      <c r="DR666" s="3">
        <v>0</v>
      </c>
      <c r="DS666" s="3">
        <v>0</v>
      </c>
      <c r="DT666" s="3">
        <v>0</v>
      </c>
      <c r="DU666" s="3">
        <v>0</v>
      </c>
      <c r="DV666" s="3">
        <v>0</v>
      </c>
      <c r="DW666" s="3">
        <v>0</v>
      </c>
      <c r="DX666" s="3">
        <v>0</v>
      </c>
      <c r="DY666" s="3">
        <v>0</v>
      </c>
      <c r="DZ666" s="3">
        <v>0</v>
      </c>
      <c r="EA666" s="3">
        <v>0</v>
      </c>
      <c r="EB666" s="3">
        <v>0</v>
      </c>
      <c r="EC666" s="3">
        <v>0</v>
      </c>
      <c r="ED666" s="3">
        <v>0</v>
      </c>
      <c r="EE666" s="3">
        <v>0</v>
      </c>
      <c r="EF666" s="3">
        <v>0</v>
      </c>
    </row>
    <row r="667" spans="1:136" ht="12.75" customHeight="1">
      <c r="A667" s="2" t="s">
        <v>1320</v>
      </c>
      <c r="B667" s="2" t="s">
        <v>1321</v>
      </c>
      <c r="C667" s="2" t="s">
        <v>137</v>
      </c>
      <c r="D667" s="2" t="s">
        <v>896</v>
      </c>
      <c r="E667" s="3">
        <v>0</v>
      </c>
      <c r="F667" s="3">
        <v>284350</v>
      </c>
      <c r="G667" s="3">
        <v>288450</v>
      </c>
      <c r="H667" s="3">
        <v>261000</v>
      </c>
      <c r="I667" s="3">
        <v>243725</v>
      </c>
      <c r="J667" s="3">
        <v>255150</v>
      </c>
      <c r="K667" s="3">
        <v>260145</v>
      </c>
      <c r="L667" s="3">
        <v>258866.67</v>
      </c>
      <c r="M667" s="3">
        <v>265333.33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247960</v>
      </c>
      <c r="AH667" s="3">
        <v>244165</v>
      </c>
      <c r="AI667" s="3">
        <v>253500</v>
      </c>
      <c r="AJ667" s="3">
        <v>248600</v>
      </c>
      <c r="AK667" s="3">
        <v>246310</v>
      </c>
      <c r="AL667" s="3">
        <v>244700</v>
      </c>
      <c r="AM667" s="3">
        <v>244700</v>
      </c>
      <c r="AN667" s="3">
        <v>245200</v>
      </c>
      <c r="AO667" s="3">
        <v>245440</v>
      </c>
      <c r="AP667" s="3">
        <v>246143.33</v>
      </c>
      <c r="AQ667" s="3">
        <v>262242</v>
      </c>
      <c r="AR667" s="3">
        <v>177360.98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3">
        <v>0</v>
      </c>
      <c r="BJ667" s="3">
        <v>0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  <c r="BW667" s="3">
        <v>0</v>
      </c>
      <c r="BX667" s="3">
        <v>0</v>
      </c>
      <c r="BY667" s="3">
        <v>0</v>
      </c>
      <c r="BZ667" s="3">
        <v>0</v>
      </c>
      <c r="CA667" s="3">
        <v>0</v>
      </c>
      <c r="CB667" s="3">
        <v>0</v>
      </c>
      <c r="CC667" s="3">
        <v>0</v>
      </c>
      <c r="CD667" s="3">
        <v>0</v>
      </c>
      <c r="CE667" s="3">
        <v>0</v>
      </c>
      <c r="CF667" s="3">
        <v>0</v>
      </c>
      <c r="CG667" s="3">
        <v>0</v>
      </c>
      <c r="CH667" s="3">
        <v>0</v>
      </c>
      <c r="CI667" s="3">
        <v>0</v>
      </c>
      <c r="CJ667" s="3">
        <v>0</v>
      </c>
      <c r="CK667" s="3">
        <v>0</v>
      </c>
      <c r="CL667" s="3">
        <v>0</v>
      </c>
      <c r="CM667" s="3">
        <v>0</v>
      </c>
      <c r="CN667" s="3">
        <v>0</v>
      </c>
      <c r="CO667" s="3">
        <v>0</v>
      </c>
      <c r="CP667" s="3">
        <v>0</v>
      </c>
      <c r="CQ667" s="3">
        <v>0</v>
      </c>
      <c r="CR667" s="3">
        <v>0</v>
      </c>
      <c r="CS667" s="3">
        <v>0</v>
      </c>
      <c r="CT667" s="3">
        <v>0</v>
      </c>
      <c r="CU667" s="3">
        <v>0</v>
      </c>
      <c r="CV667" s="3">
        <v>0</v>
      </c>
      <c r="CW667" s="3">
        <v>0</v>
      </c>
      <c r="CX667" s="3">
        <v>0</v>
      </c>
      <c r="CY667" s="3">
        <v>0</v>
      </c>
      <c r="CZ667" s="3">
        <v>0</v>
      </c>
      <c r="DA667" s="3"/>
      <c r="DB667" s="3">
        <v>0</v>
      </c>
      <c r="DC667" s="3">
        <v>0</v>
      </c>
      <c r="DD667" s="3">
        <v>0</v>
      </c>
      <c r="DE667" s="3">
        <v>0</v>
      </c>
      <c r="DF667" s="3">
        <v>0</v>
      </c>
      <c r="DG667" s="3">
        <v>0</v>
      </c>
      <c r="DH667" s="3">
        <v>0</v>
      </c>
      <c r="DI667" s="3">
        <v>0</v>
      </c>
      <c r="DJ667" s="3">
        <v>0</v>
      </c>
      <c r="DK667" s="3">
        <v>0</v>
      </c>
      <c r="DL667" s="3">
        <v>0</v>
      </c>
      <c r="DM667" s="3">
        <v>0</v>
      </c>
      <c r="DN667" s="3">
        <v>0</v>
      </c>
      <c r="DO667" s="3">
        <v>0</v>
      </c>
      <c r="DP667" s="3">
        <v>0</v>
      </c>
      <c r="DQ667" s="3">
        <v>0</v>
      </c>
      <c r="DR667" s="3">
        <v>0</v>
      </c>
      <c r="DS667" s="3">
        <v>0</v>
      </c>
      <c r="DT667" s="3">
        <v>0</v>
      </c>
      <c r="DU667" s="3">
        <v>0</v>
      </c>
      <c r="DV667" s="3">
        <v>0</v>
      </c>
      <c r="DW667" s="3">
        <v>0</v>
      </c>
      <c r="DX667" s="3">
        <v>0</v>
      </c>
      <c r="DY667" s="3">
        <v>0</v>
      </c>
      <c r="DZ667" s="3">
        <v>0</v>
      </c>
      <c r="EA667" s="3">
        <v>0</v>
      </c>
      <c r="EB667" s="3">
        <v>0</v>
      </c>
      <c r="EC667" s="3">
        <v>0</v>
      </c>
      <c r="ED667" s="3">
        <v>0</v>
      </c>
      <c r="EE667" s="3">
        <v>0</v>
      </c>
      <c r="EF667" s="3">
        <v>0</v>
      </c>
    </row>
    <row r="668" spans="1:136" ht="12.75" customHeight="1">
      <c r="A668" s="2" t="s">
        <v>1322</v>
      </c>
      <c r="B668" s="2" t="s">
        <v>1121</v>
      </c>
      <c r="C668" s="2" t="s">
        <v>137</v>
      </c>
      <c r="D668" s="2" t="s">
        <v>896</v>
      </c>
      <c r="E668" s="3">
        <v>0</v>
      </c>
      <c r="F668" s="3">
        <v>20550</v>
      </c>
      <c r="G668" s="3">
        <v>10250</v>
      </c>
      <c r="H668" s="3">
        <v>8575</v>
      </c>
      <c r="I668" s="3">
        <v>3900</v>
      </c>
      <c r="J668" s="3">
        <v>13583.33</v>
      </c>
      <c r="K668" s="3">
        <v>17450</v>
      </c>
      <c r="L668" s="3">
        <v>4600</v>
      </c>
      <c r="M668" s="3">
        <v>2800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340</v>
      </c>
      <c r="AJ668" s="3">
        <v>0</v>
      </c>
      <c r="AK668" s="3">
        <v>2040</v>
      </c>
      <c r="AL668" s="3">
        <v>6800</v>
      </c>
      <c r="AM668" s="3">
        <v>8500</v>
      </c>
      <c r="AN668" s="3">
        <v>8840</v>
      </c>
      <c r="AO668" s="3">
        <v>9180</v>
      </c>
      <c r="AP668" s="3">
        <v>16140</v>
      </c>
      <c r="AQ668" s="3">
        <v>16550</v>
      </c>
      <c r="AR668" s="3">
        <v>21850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I668" s="3">
        <v>0</v>
      </c>
      <c r="BJ668" s="3">
        <v>0</v>
      </c>
      <c r="BK668" s="3">
        <v>0</v>
      </c>
      <c r="BL668" s="3">
        <v>0</v>
      </c>
      <c r="BM668" s="3">
        <v>0</v>
      </c>
      <c r="BN668" s="3">
        <v>0</v>
      </c>
      <c r="BO668" s="3">
        <v>0</v>
      </c>
      <c r="BP668" s="3">
        <v>0</v>
      </c>
      <c r="BQ668" s="3">
        <v>0</v>
      </c>
      <c r="BR668" s="3">
        <v>0</v>
      </c>
      <c r="BS668" s="3">
        <v>0</v>
      </c>
      <c r="BT668" s="3">
        <v>0</v>
      </c>
      <c r="BU668" s="3">
        <v>0</v>
      </c>
      <c r="BV668" s="3">
        <v>0</v>
      </c>
      <c r="BW668" s="3">
        <v>0</v>
      </c>
      <c r="BX668" s="3">
        <v>0</v>
      </c>
      <c r="BY668" s="3">
        <v>0</v>
      </c>
      <c r="BZ668" s="3">
        <v>0</v>
      </c>
      <c r="CA668" s="3">
        <v>0</v>
      </c>
      <c r="CB668" s="3">
        <v>0</v>
      </c>
      <c r="CC668" s="3">
        <v>0</v>
      </c>
      <c r="CD668" s="3">
        <v>0</v>
      </c>
      <c r="CE668" s="3">
        <v>0</v>
      </c>
      <c r="CF668" s="3">
        <v>0</v>
      </c>
      <c r="CG668" s="3">
        <v>0</v>
      </c>
      <c r="CH668" s="3">
        <v>0</v>
      </c>
      <c r="CI668" s="3">
        <v>0</v>
      </c>
      <c r="CJ668" s="3">
        <v>0</v>
      </c>
      <c r="CK668" s="3">
        <v>0</v>
      </c>
      <c r="CL668" s="3">
        <v>0</v>
      </c>
      <c r="CM668" s="3">
        <v>0</v>
      </c>
      <c r="CN668" s="3">
        <v>0</v>
      </c>
      <c r="CO668" s="3">
        <v>0</v>
      </c>
      <c r="CP668" s="3">
        <v>0</v>
      </c>
      <c r="CQ668" s="3">
        <v>0</v>
      </c>
      <c r="CR668" s="3">
        <v>0</v>
      </c>
      <c r="CS668" s="3">
        <v>0</v>
      </c>
      <c r="CT668" s="3">
        <v>0</v>
      </c>
      <c r="CU668" s="3">
        <v>0</v>
      </c>
      <c r="CV668" s="3">
        <v>0</v>
      </c>
      <c r="CW668" s="3">
        <v>0</v>
      </c>
      <c r="CX668" s="3">
        <v>0</v>
      </c>
      <c r="CY668" s="3">
        <v>0</v>
      </c>
      <c r="CZ668" s="3">
        <v>0</v>
      </c>
      <c r="DA668" s="3"/>
      <c r="DB668" s="3">
        <v>0</v>
      </c>
      <c r="DC668" s="3">
        <v>0</v>
      </c>
      <c r="DD668" s="3">
        <v>0</v>
      </c>
      <c r="DE668" s="3">
        <v>0</v>
      </c>
      <c r="DF668" s="3">
        <v>0</v>
      </c>
      <c r="DG668" s="3">
        <v>0</v>
      </c>
      <c r="DH668" s="3">
        <v>0</v>
      </c>
      <c r="DI668" s="3">
        <v>0</v>
      </c>
      <c r="DJ668" s="3">
        <v>0</v>
      </c>
      <c r="DK668" s="3">
        <v>0</v>
      </c>
      <c r="DL668" s="3">
        <v>0</v>
      </c>
      <c r="DM668" s="3">
        <v>0</v>
      </c>
      <c r="DN668" s="3">
        <v>0</v>
      </c>
      <c r="DO668" s="3">
        <v>0</v>
      </c>
      <c r="DP668" s="3">
        <v>0</v>
      </c>
      <c r="DQ668" s="3">
        <v>0</v>
      </c>
      <c r="DR668" s="3">
        <v>0</v>
      </c>
      <c r="DS668" s="3">
        <v>0</v>
      </c>
      <c r="DT668" s="3">
        <v>0</v>
      </c>
      <c r="DU668" s="3">
        <v>0</v>
      </c>
      <c r="DV668" s="3">
        <v>0</v>
      </c>
      <c r="DW668" s="3">
        <v>0</v>
      </c>
      <c r="DX668" s="3">
        <v>0</v>
      </c>
      <c r="DY668" s="3">
        <v>0</v>
      </c>
      <c r="DZ668" s="3">
        <v>0</v>
      </c>
      <c r="EA668" s="3">
        <v>0</v>
      </c>
      <c r="EB668" s="3">
        <v>0</v>
      </c>
      <c r="EC668" s="3">
        <v>0</v>
      </c>
      <c r="ED668" s="3">
        <v>0</v>
      </c>
      <c r="EE668" s="3">
        <v>0</v>
      </c>
      <c r="EF668" s="3">
        <v>0</v>
      </c>
    </row>
    <row r="669" spans="1:136" ht="12.75" customHeight="1">
      <c r="A669" s="2" t="s">
        <v>1323</v>
      </c>
      <c r="B669" s="2" t="s">
        <v>1021</v>
      </c>
      <c r="C669" s="2" t="s">
        <v>137</v>
      </c>
      <c r="D669" s="2" t="s">
        <v>896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>
        <v>0</v>
      </c>
      <c r="BI669" s="3">
        <v>0</v>
      </c>
      <c r="BJ669" s="3">
        <v>0</v>
      </c>
      <c r="BK669" s="3">
        <v>0</v>
      </c>
      <c r="BL669" s="3">
        <v>0</v>
      </c>
      <c r="BM669" s="3">
        <v>0</v>
      </c>
      <c r="BN669" s="3">
        <v>0</v>
      </c>
      <c r="BO669" s="3">
        <v>0</v>
      </c>
      <c r="BP669" s="3">
        <v>0</v>
      </c>
      <c r="BQ669" s="3">
        <v>0</v>
      </c>
      <c r="BR669" s="3">
        <v>0</v>
      </c>
      <c r="BS669" s="3">
        <v>0</v>
      </c>
      <c r="BT669" s="3">
        <v>0</v>
      </c>
      <c r="BU669" s="3">
        <v>0</v>
      </c>
      <c r="BV669" s="3">
        <v>0</v>
      </c>
      <c r="BW669" s="3">
        <v>0</v>
      </c>
      <c r="BX669" s="3">
        <v>0</v>
      </c>
      <c r="BY669" s="3">
        <v>0</v>
      </c>
      <c r="BZ669" s="3">
        <v>0</v>
      </c>
      <c r="CA669" s="3">
        <v>0</v>
      </c>
      <c r="CB669" s="3">
        <v>0</v>
      </c>
      <c r="CC669" s="3">
        <v>0</v>
      </c>
      <c r="CD669" s="3">
        <v>0</v>
      </c>
      <c r="CE669" s="3">
        <v>0</v>
      </c>
      <c r="CF669" s="3">
        <v>0</v>
      </c>
      <c r="CG669" s="3">
        <v>0</v>
      </c>
      <c r="CH669" s="3">
        <v>0</v>
      </c>
      <c r="CI669" s="3">
        <v>0</v>
      </c>
      <c r="CJ669" s="3">
        <v>0</v>
      </c>
      <c r="CK669" s="3">
        <v>0</v>
      </c>
      <c r="CL669" s="3">
        <v>0</v>
      </c>
      <c r="CM669" s="3">
        <v>0</v>
      </c>
      <c r="CN669" s="3">
        <v>0</v>
      </c>
      <c r="CO669" s="3">
        <v>0</v>
      </c>
      <c r="CP669" s="3">
        <v>0</v>
      </c>
      <c r="CQ669" s="3">
        <v>0</v>
      </c>
      <c r="CR669" s="3">
        <v>0</v>
      </c>
      <c r="CS669" s="3">
        <v>0</v>
      </c>
      <c r="CT669" s="3">
        <v>0</v>
      </c>
      <c r="CU669" s="3">
        <v>0</v>
      </c>
      <c r="CV669" s="3">
        <v>0</v>
      </c>
      <c r="CW669" s="3">
        <v>0</v>
      </c>
      <c r="CX669" s="3">
        <v>0</v>
      </c>
      <c r="CY669" s="3">
        <v>0</v>
      </c>
      <c r="CZ669" s="3">
        <v>0</v>
      </c>
      <c r="DA669" s="3"/>
      <c r="DB669" s="3">
        <v>0</v>
      </c>
      <c r="DC669" s="3">
        <v>0</v>
      </c>
      <c r="DD669" s="3">
        <v>0</v>
      </c>
      <c r="DE669" s="3">
        <v>0</v>
      </c>
      <c r="DF669" s="3">
        <v>0</v>
      </c>
      <c r="DG669" s="3">
        <v>0</v>
      </c>
      <c r="DH669" s="3">
        <v>0</v>
      </c>
      <c r="DI669" s="3">
        <v>0</v>
      </c>
      <c r="DJ669" s="3">
        <v>0</v>
      </c>
      <c r="DK669" s="3">
        <v>0</v>
      </c>
      <c r="DL669" s="3">
        <v>0</v>
      </c>
      <c r="DM669" s="3">
        <v>0</v>
      </c>
      <c r="DN669" s="3">
        <v>0</v>
      </c>
      <c r="DO669" s="3">
        <v>0</v>
      </c>
      <c r="DP669" s="3">
        <v>0</v>
      </c>
      <c r="DQ669" s="3">
        <v>0</v>
      </c>
      <c r="DR669" s="3">
        <v>0</v>
      </c>
      <c r="DS669" s="3">
        <v>0</v>
      </c>
      <c r="DT669" s="3">
        <v>0</v>
      </c>
      <c r="DU669" s="3">
        <v>0</v>
      </c>
      <c r="DV669" s="3">
        <v>0</v>
      </c>
      <c r="DW669" s="3">
        <v>0</v>
      </c>
      <c r="DX669" s="3">
        <v>0</v>
      </c>
      <c r="DY669" s="3">
        <v>0</v>
      </c>
      <c r="DZ669" s="3">
        <v>0</v>
      </c>
      <c r="EA669" s="3">
        <v>0</v>
      </c>
      <c r="EB669" s="3">
        <v>0</v>
      </c>
      <c r="EC669" s="3">
        <v>0</v>
      </c>
      <c r="ED669" s="3">
        <v>0</v>
      </c>
      <c r="EE669" s="3">
        <v>0</v>
      </c>
      <c r="EF669" s="3">
        <v>0</v>
      </c>
    </row>
    <row r="670" spans="1:136" ht="12.75" customHeight="1">
      <c r="A670" s="2" t="s">
        <v>1324</v>
      </c>
      <c r="B670" s="2" t="s">
        <v>932</v>
      </c>
      <c r="C670" s="2" t="s">
        <v>137</v>
      </c>
      <c r="D670" s="2" t="s">
        <v>896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4568.5200000000004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>
        <v>0</v>
      </c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  <c r="BW670" s="3">
        <v>0</v>
      </c>
      <c r="BX670" s="3">
        <v>0</v>
      </c>
      <c r="BY670" s="3">
        <v>0</v>
      </c>
      <c r="BZ670" s="3">
        <v>0</v>
      </c>
      <c r="CA670" s="3">
        <v>0</v>
      </c>
      <c r="CB670" s="3">
        <v>0</v>
      </c>
      <c r="CC670" s="3">
        <v>0</v>
      </c>
      <c r="CD670" s="3">
        <v>0</v>
      </c>
      <c r="CE670" s="3">
        <v>0</v>
      </c>
      <c r="CF670" s="3">
        <v>0</v>
      </c>
      <c r="CG670" s="3">
        <v>0</v>
      </c>
      <c r="CH670" s="3">
        <v>0</v>
      </c>
      <c r="CI670" s="3">
        <v>0</v>
      </c>
      <c r="CJ670" s="3">
        <v>0</v>
      </c>
      <c r="CK670" s="3">
        <v>0</v>
      </c>
      <c r="CL670" s="3">
        <v>0</v>
      </c>
      <c r="CM670" s="3">
        <v>0</v>
      </c>
      <c r="CN670" s="3">
        <v>0</v>
      </c>
      <c r="CO670" s="3">
        <v>0</v>
      </c>
      <c r="CP670" s="3">
        <v>0</v>
      </c>
      <c r="CQ670" s="3">
        <v>0</v>
      </c>
      <c r="CR670" s="3">
        <v>0</v>
      </c>
      <c r="CS670" s="3">
        <v>0</v>
      </c>
      <c r="CT670" s="3">
        <v>0</v>
      </c>
      <c r="CU670" s="3">
        <v>0</v>
      </c>
      <c r="CV670" s="3">
        <v>0</v>
      </c>
      <c r="CW670" s="3">
        <v>0</v>
      </c>
      <c r="CX670" s="3">
        <v>0</v>
      </c>
      <c r="CY670" s="3">
        <v>0</v>
      </c>
      <c r="CZ670" s="3">
        <v>0</v>
      </c>
      <c r="DA670" s="3"/>
      <c r="DB670" s="3">
        <v>0</v>
      </c>
      <c r="DC670" s="3">
        <v>0</v>
      </c>
      <c r="DD670" s="3">
        <v>0</v>
      </c>
      <c r="DE670" s="3">
        <v>0</v>
      </c>
      <c r="DF670" s="3">
        <v>0</v>
      </c>
      <c r="DG670" s="3">
        <v>0</v>
      </c>
      <c r="DH670" s="3">
        <v>0</v>
      </c>
      <c r="DI670" s="3">
        <v>0</v>
      </c>
      <c r="DJ670" s="3">
        <v>0</v>
      </c>
      <c r="DK670" s="3">
        <v>0</v>
      </c>
      <c r="DL670" s="3">
        <v>0</v>
      </c>
      <c r="DM670" s="3">
        <v>0</v>
      </c>
      <c r="DN670" s="3">
        <v>0</v>
      </c>
      <c r="DO670" s="3">
        <v>0</v>
      </c>
      <c r="DP670" s="3">
        <v>0</v>
      </c>
      <c r="DQ670" s="3">
        <v>0</v>
      </c>
      <c r="DR670" s="3">
        <v>0</v>
      </c>
      <c r="DS670" s="3">
        <v>0</v>
      </c>
      <c r="DT670" s="3">
        <v>0</v>
      </c>
      <c r="DU670" s="3">
        <v>0</v>
      </c>
      <c r="DV670" s="3">
        <v>0</v>
      </c>
      <c r="DW670" s="3">
        <v>0</v>
      </c>
      <c r="DX670" s="3">
        <v>0</v>
      </c>
      <c r="DY670" s="3">
        <v>0</v>
      </c>
      <c r="DZ670" s="3">
        <v>0</v>
      </c>
      <c r="EA670" s="3">
        <v>0</v>
      </c>
      <c r="EB670" s="3">
        <v>0</v>
      </c>
      <c r="EC670" s="3">
        <v>0</v>
      </c>
      <c r="ED670" s="3">
        <v>0</v>
      </c>
      <c r="EE670" s="3">
        <v>0</v>
      </c>
      <c r="EF670" s="3">
        <v>0</v>
      </c>
    </row>
    <row r="671" spans="1:136" ht="12.75" customHeight="1">
      <c r="A671" s="2" t="s">
        <v>1325</v>
      </c>
      <c r="B671" s="2" t="s">
        <v>934</v>
      </c>
      <c r="C671" s="2" t="s">
        <v>137</v>
      </c>
      <c r="D671" s="2" t="s">
        <v>896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>
        <v>0</v>
      </c>
      <c r="BI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</v>
      </c>
      <c r="BO671" s="3">
        <v>0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  <c r="BW671" s="3">
        <v>0</v>
      </c>
      <c r="BX671" s="3">
        <v>0</v>
      </c>
      <c r="BY671" s="3">
        <v>0</v>
      </c>
      <c r="BZ671" s="3">
        <v>0</v>
      </c>
      <c r="CA671" s="3">
        <v>0</v>
      </c>
      <c r="CB671" s="3">
        <v>0</v>
      </c>
      <c r="CC671" s="3">
        <v>0</v>
      </c>
      <c r="CD671" s="3">
        <v>0</v>
      </c>
      <c r="CE671" s="3">
        <v>0</v>
      </c>
      <c r="CF671" s="3">
        <v>0</v>
      </c>
      <c r="CG671" s="3">
        <v>0</v>
      </c>
      <c r="CH671" s="3">
        <v>0</v>
      </c>
      <c r="CI671" s="3">
        <v>0</v>
      </c>
      <c r="CJ671" s="3">
        <v>0</v>
      </c>
      <c r="CK671" s="3">
        <v>0</v>
      </c>
      <c r="CL671" s="3">
        <v>0</v>
      </c>
      <c r="CM671" s="3">
        <v>0</v>
      </c>
      <c r="CN671" s="3">
        <v>0</v>
      </c>
      <c r="CO671" s="3">
        <v>0</v>
      </c>
      <c r="CP671" s="3">
        <v>0</v>
      </c>
      <c r="CQ671" s="3">
        <v>0</v>
      </c>
      <c r="CR671" s="3">
        <v>0</v>
      </c>
      <c r="CS671" s="3">
        <v>0</v>
      </c>
      <c r="CT671" s="3">
        <v>0</v>
      </c>
      <c r="CU671" s="3">
        <v>0</v>
      </c>
      <c r="CV671" s="3">
        <v>0</v>
      </c>
      <c r="CW671" s="3">
        <v>0</v>
      </c>
      <c r="CX671" s="3">
        <v>0</v>
      </c>
      <c r="CY671" s="3">
        <v>0</v>
      </c>
      <c r="CZ671" s="3">
        <v>0</v>
      </c>
      <c r="DA671" s="3"/>
      <c r="DB671" s="3">
        <v>0</v>
      </c>
      <c r="DC671" s="3">
        <v>0</v>
      </c>
      <c r="DD671" s="3">
        <v>0</v>
      </c>
      <c r="DE671" s="3">
        <v>0</v>
      </c>
      <c r="DF671" s="3">
        <v>0</v>
      </c>
      <c r="DG671" s="3">
        <v>0</v>
      </c>
      <c r="DH671" s="3">
        <v>0</v>
      </c>
      <c r="DI671" s="3">
        <v>0</v>
      </c>
      <c r="DJ671" s="3">
        <v>0</v>
      </c>
      <c r="DK671" s="3">
        <v>0</v>
      </c>
      <c r="DL671" s="3">
        <v>0</v>
      </c>
      <c r="DM671" s="3">
        <v>0</v>
      </c>
      <c r="DN671" s="3">
        <v>0</v>
      </c>
      <c r="DO671" s="3">
        <v>0</v>
      </c>
      <c r="DP671" s="3">
        <v>0</v>
      </c>
      <c r="DQ671" s="3">
        <v>0</v>
      </c>
      <c r="DR671" s="3">
        <v>0</v>
      </c>
      <c r="DS671" s="3">
        <v>0</v>
      </c>
      <c r="DT671" s="3">
        <v>0</v>
      </c>
      <c r="DU671" s="3">
        <v>0</v>
      </c>
      <c r="DV671" s="3">
        <v>0</v>
      </c>
      <c r="DW671" s="3">
        <v>0</v>
      </c>
      <c r="DX671" s="3">
        <v>0</v>
      </c>
      <c r="DY671" s="3">
        <v>0</v>
      </c>
      <c r="DZ671" s="3">
        <v>0</v>
      </c>
      <c r="EA671" s="3">
        <v>0</v>
      </c>
      <c r="EB671" s="3">
        <v>0</v>
      </c>
      <c r="EC671" s="3">
        <v>0</v>
      </c>
      <c r="ED671" s="3">
        <v>0</v>
      </c>
      <c r="EE671" s="3">
        <v>0</v>
      </c>
      <c r="EF671" s="3">
        <v>0</v>
      </c>
    </row>
    <row r="672" spans="1:136" ht="12.75" customHeight="1">
      <c r="A672" s="2" t="s">
        <v>1326</v>
      </c>
      <c r="B672" s="2" t="s">
        <v>936</v>
      </c>
      <c r="C672" s="2" t="s">
        <v>137</v>
      </c>
      <c r="D672" s="2" t="s">
        <v>896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3">
        <v>0</v>
      </c>
      <c r="BK672" s="3">
        <v>0</v>
      </c>
      <c r="BL672" s="3">
        <v>0</v>
      </c>
      <c r="BM672" s="3">
        <v>0</v>
      </c>
      <c r="BN672" s="3">
        <v>0</v>
      </c>
      <c r="BO672" s="3">
        <v>0</v>
      </c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0</v>
      </c>
      <c r="BV672" s="3">
        <v>0</v>
      </c>
      <c r="BW672" s="3">
        <v>0</v>
      </c>
      <c r="BX672" s="3">
        <v>0</v>
      </c>
      <c r="BY672" s="3">
        <v>0</v>
      </c>
      <c r="BZ672" s="3">
        <v>0</v>
      </c>
      <c r="CA672" s="3">
        <v>0</v>
      </c>
      <c r="CB672" s="3">
        <v>0</v>
      </c>
      <c r="CC672" s="3">
        <v>0</v>
      </c>
      <c r="CD672" s="3">
        <v>0</v>
      </c>
      <c r="CE672" s="3">
        <v>0</v>
      </c>
      <c r="CF672" s="3">
        <v>0</v>
      </c>
      <c r="CG672" s="3">
        <v>0</v>
      </c>
      <c r="CH672" s="3">
        <v>0</v>
      </c>
      <c r="CI672" s="3">
        <v>0</v>
      </c>
      <c r="CJ672" s="3">
        <v>0</v>
      </c>
      <c r="CK672" s="3">
        <v>0</v>
      </c>
      <c r="CL672" s="3">
        <v>0</v>
      </c>
      <c r="CM672" s="3">
        <v>0</v>
      </c>
      <c r="CN672" s="3">
        <v>0</v>
      </c>
      <c r="CO672" s="3">
        <v>0</v>
      </c>
      <c r="CP672" s="3">
        <v>0</v>
      </c>
      <c r="CQ672" s="3">
        <v>0</v>
      </c>
      <c r="CR672" s="3">
        <v>0</v>
      </c>
      <c r="CS672" s="3">
        <v>0</v>
      </c>
      <c r="CT672" s="3">
        <v>0</v>
      </c>
      <c r="CU672" s="3">
        <v>0</v>
      </c>
      <c r="CV672" s="3">
        <v>0</v>
      </c>
      <c r="CW672" s="3">
        <v>0</v>
      </c>
      <c r="CX672" s="3">
        <v>0</v>
      </c>
      <c r="CY672" s="3">
        <v>0</v>
      </c>
      <c r="CZ672" s="3">
        <v>0</v>
      </c>
      <c r="DA672" s="3"/>
      <c r="DB672" s="3">
        <v>0</v>
      </c>
      <c r="DC672" s="3">
        <v>0</v>
      </c>
      <c r="DD672" s="3">
        <v>0</v>
      </c>
      <c r="DE672" s="3">
        <v>0</v>
      </c>
      <c r="DF672" s="3">
        <v>0</v>
      </c>
      <c r="DG672" s="3">
        <v>0</v>
      </c>
      <c r="DH672" s="3">
        <v>0</v>
      </c>
      <c r="DI672" s="3">
        <v>0</v>
      </c>
      <c r="DJ672" s="3">
        <v>0</v>
      </c>
      <c r="DK672" s="3">
        <v>0</v>
      </c>
      <c r="DL672" s="3">
        <v>0</v>
      </c>
      <c r="DM672" s="3">
        <v>0</v>
      </c>
      <c r="DN672" s="3">
        <v>0</v>
      </c>
      <c r="DO672" s="3">
        <v>0</v>
      </c>
      <c r="DP672" s="3">
        <v>0</v>
      </c>
      <c r="DQ672" s="3">
        <v>0</v>
      </c>
      <c r="DR672" s="3">
        <v>0</v>
      </c>
      <c r="DS672" s="3">
        <v>0</v>
      </c>
      <c r="DT672" s="3">
        <v>0</v>
      </c>
      <c r="DU672" s="3">
        <v>0</v>
      </c>
      <c r="DV672" s="3">
        <v>0</v>
      </c>
      <c r="DW672" s="3">
        <v>0</v>
      </c>
      <c r="DX672" s="3">
        <v>0</v>
      </c>
      <c r="DY672" s="3">
        <v>0</v>
      </c>
      <c r="DZ672" s="3">
        <v>0</v>
      </c>
      <c r="EA672" s="3">
        <v>0</v>
      </c>
      <c r="EB672" s="3">
        <v>0</v>
      </c>
      <c r="EC672" s="3">
        <v>0</v>
      </c>
      <c r="ED672" s="3">
        <v>0</v>
      </c>
      <c r="EE672" s="3">
        <v>0</v>
      </c>
      <c r="EF672" s="3">
        <v>0</v>
      </c>
    </row>
    <row r="673" spans="1:136" ht="12.75" customHeight="1">
      <c r="A673" s="2" t="s">
        <v>1327</v>
      </c>
      <c r="B673" s="2" t="s">
        <v>938</v>
      </c>
      <c r="C673" s="2" t="s">
        <v>137</v>
      </c>
      <c r="D673" s="2" t="s">
        <v>896</v>
      </c>
      <c r="E673" s="3">
        <v>0</v>
      </c>
      <c r="F673" s="3">
        <v>21534.959999999999</v>
      </c>
      <c r="G673" s="3">
        <v>10549.72</v>
      </c>
      <c r="H673" s="3">
        <v>12471.7</v>
      </c>
      <c r="I673" s="3">
        <v>16123.96</v>
      </c>
      <c r="J673" s="3">
        <v>16314.59</v>
      </c>
      <c r="K673" s="3">
        <v>13695.53</v>
      </c>
      <c r="L673" s="3">
        <v>13661.67</v>
      </c>
      <c r="M673" s="3">
        <v>16007.58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8622.18</v>
      </c>
      <c r="AH673" s="3">
        <v>5404.31</v>
      </c>
      <c r="AI673" s="3">
        <v>9164.44</v>
      </c>
      <c r="AJ673" s="3">
        <v>6637.4</v>
      </c>
      <c r="AK673" s="3">
        <v>9336.91</v>
      </c>
      <c r="AL673" s="3">
        <v>6968.9</v>
      </c>
      <c r="AM673" s="3">
        <v>7950.59</v>
      </c>
      <c r="AN673" s="3">
        <v>11375.04</v>
      </c>
      <c r="AO673" s="3">
        <v>8657.2000000000007</v>
      </c>
      <c r="AP673" s="3">
        <v>15430.8</v>
      </c>
      <c r="AQ673" s="3">
        <v>16706.62</v>
      </c>
      <c r="AR673" s="3">
        <v>15120.23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>
        <v>0</v>
      </c>
      <c r="BD673" s="3">
        <v>0</v>
      </c>
      <c r="BE673" s="3">
        <v>0</v>
      </c>
      <c r="BF673" s="3">
        <v>0</v>
      </c>
      <c r="BG673" s="3">
        <v>0</v>
      </c>
      <c r="BH673" s="3">
        <v>0</v>
      </c>
      <c r="BI673" s="3">
        <v>0</v>
      </c>
      <c r="BJ673" s="3">
        <v>0</v>
      </c>
      <c r="BK673" s="3">
        <v>0</v>
      </c>
      <c r="BL673" s="3">
        <v>0</v>
      </c>
      <c r="BM673" s="3">
        <v>0</v>
      </c>
      <c r="BN673" s="3">
        <v>0</v>
      </c>
      <c r="BO673" s="3">
        <v>0</v>
      </c>
      <c r="BP673" s="3">
        <v>0</v>
      </c>
      <c r="BQ673" s="3">
        <v>0</v>
      </c>
      <c r="BR673" s="3">
        <v>0</v>
      </c>
      <c r="BS673" s="3">
        <v>0</v>
      </c>
      <c r="BT673" s="3">
        <v>0</v>
      </c>
      <c r="BU673" s="3">
        <v>0</v>
      </c>
      <c r="BV673" s="3">
        <v>0</v>
      </c>
      <c r="BW673" s="3">
        <v>0</v>
      </c>
      <c r="BX673" s="3">
        <v>0</v>
      </c>
      <c r="BY673" s="3">
        <v>0</v>
      </c>
      <c r="BZ673" s="3">
        <v>0</v>
      </c>
      <c r="CA673" s="3">
        <v>0</v>
      </c>
      <c r="CB673" s="3">
        <v>0</v>
      </c>
      <c r="CC673" s="3">
        <v>0</v>
      </c>
      <c r="CD673" s="3">
        <v>0</v>
      </c>
      <c r="CE673" s="3">
        <v>0</v>
      </c>
      <c r="CF673" s="3">
        <v>0</v>
      </c>
      <c r="CG673" s="3">
        <v>0</v>
      </c>
      <c r="CH673" s="3">
        <v>0</v>
      </c>
      <c r="CI673" s="3">
        <v>0</v>
      </c>
      <c r="CJ673" s="3">
        <v>0</v>
      </c>
      <c r="CK673" s="3">
        <v>0</v>
      </c>
      <c r="CL673" s="3">
        <v>0</v>
      </c>
      <c r="CM673" s="3">
        <v>0</v>
      </c>
      <c r="CN673" s="3">
        <v>0</v>
      </c>
      <c r="CO673" s="3">
        <v>0</v>
      </c>
      <c r="CP673" s="3">
        <v>0</v>
      </c>
      <c r="CQ673" s="3">
        <v>0</v>
      </c>
      <c r="CR673" s="3">
        <v>0</v>
      </c>
      <c r="CS673" s="3">
        <v>0</v>
      </c>
      <c r="CT673" s="3">
        <v>0</v>
      </c>
      <c r="CU673" s="3">
        <v>0</v>
      </c>
      <c r="CV673" s="3">
        <v>0</v>
      </c>
      <c r="CW673" s="3">
        <v>0</v>
      </c>
      <c r="CX673" s="3">
        <v>0</v>
      </c>
      <c r="CY673" s="3">
        <v>0</v>
      </c>
      <c r="CZ673" s="3">
        <v>0</v>
      </c>
      <c r="DA673" s="3"/>
      <c r="DB673" s="3">
        <v>0</v>
      </c>
      <c r="DC673" s="3">
        <v>0</v>
      </c>
      <c r="DD673" s="3">
        <v>0</v>
      </c>
      <c r="DE673" s="3">
        <v>0</v>
      </c>
      <c r="DF673" s="3">
        <v>0</v>
      </c>
      <c r="DG673" s="3">
        <v>0</v>
      </c>
      <c r="DH673" s="3">
        <v>0</v>
      </c>
      <c r="DI673" s="3">
        <v>0</v>
      </c>
      <c r="DJ673" s="3">
        <v>0</v>
      </c>
      <c r="DK673" s="3">
        <v>0</v>
      </c>
      <c r="DL673" s="3">
        <v>0</v>
      </c>
      <c r="DM673" s="3">
        <v>0</v>
      </c>
      <c r="DN673" s="3">
        <v>0</v>
      </c>
      <c r="DO673" s="3">
        <v>0</v>
      </c>
      <c r="DP673" s="3">
        <v>0</v>
      </c>
      <c r="DQ673" s="3">
        <v>0</v>
      </c>
      <c r="DR673" s="3">
        <v>0</v>
      </c>
      <c r="DS673" s="3">
        <v>0</v>
      </c>
      <c r="DT673" s="3">
        <v>0</v>
      </c>
      <c r="DU673" s="3">
        <v>0</v>
      </c>
      <c r="DV673" s="3">
        <v>0</v>
      </c>
      <c r="DW673" s="3">
        <v>0</v>
      </c>
      <c r="DX673" s="3">
        <v>0</v>
      </c>
      <c r="DY673" s="3">
        <v>0</v>
      </c>
      <c r="DZ673" s="3">
        <v>0</v>
      </c>
      <c r="EA673" s="3">
        <v>0</v>
      </c>
      <c r="EB673" s="3">
        <v>0</v>
      </c>
      <c r="EC673" s="3">
        <v>0</v>
      </c>
      <c r="ED673" s="3">
        <v>0</v>
      </c>
      <c r="EE673" s="3">
        <v>0</v>
      </c>
      <c r="EF673" s="3">
        <v>0</v>
      </c>
    </row>
    <row r="674" spans="1:136" ht="12.75" customHeight="1">
      <c r="A674" s="2" t="s">
        <v>1328</v>
      </c>
      <c r="B674" s="2" t="s">
        <v>940</v>
      </c>
      <c r="C674" s="2" t="s">
        <v>137</v>
      </c>
      <c r="D674" s="2" t="s">
        <v>896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 s="3">
        <v>0</v>
      </c>
      <c r="BF674" s="3">
        <v>0</v>
      </c>
      <c r="BG674" s="3">
        <v>0</v>
      </c>
      <c r="BH674" s="3">
        <v>0</v>
      </c>
      <c r="BI674" s="3">
        <v>0</v>
      </c>
      <c r="BJ674" s="3">
        <v>0</v>
      </c>
      <c r="BK674" s="3">
        <v>0</v>
      </c>
      <c r="BL674" s="3">
        <v>0</v>
      </c>
      <c r="BM674" s="3">
        <v>0</v>
      </c>
      <c r="BN674" s="3">
        <v>0</v>
      </c>
      <c r="BO674" s="3">
        <v>0</v>
      </c>
      <c r="BP674" s="3">
        <v>0</v>
      </c>
      <c r="BQ674" s="3">
        <v>0</v>
      </c>
      <c r="BR674" s="3">
        <v>0</v>
      </c>
      <c r="BS674" s="3">
        <v>0</v>
      </c>
      <c r="BT674" s="3">
        <v>0</v>
      </c>
      <c r="BU674" s="3">
        <v>0</v>
      </c>
      <c r="BV674" s="3">
        <v>0</v>
      </c>
      <c r="BW674" s="3">
        <v>0</v>
      </c>
      <c r="BX674" s="3">
        <v>0</v>
      </c>
      <c r="BY674" s="3">
        <v>0</v>
      </c>
      <c r="BZ674" s="3">
        <v>0</v>
      </c>
      <c r="CA674" s="3">
        <v>0</v>
      </c>
      <c r="CB674" s="3">
        <v>0</v>
      </c>
      <c r="CC674" s="3">
        <v>0</v>
      </c>
      <c r="CD674" s="3">
        <v>0</v>
      </c>
      <c r="CE674" s="3">
        <v>0</v>
      </c>
      <c r="CF674" s="3">
        <v>0</v>
      </c>
      <c r="CG674" s="3">
        <v>0</v>
      </c>
      <c r="CH674" s="3">
        <v>0</v>
      </c>
      <c r="CI674" s="3">
        <v>0</v>
      </c>
      <c r="CJ674" s="3">
        <v>0</v>
      </c>
      <c r="CK674" s="3">
        <v>0</v>
      </c>
      <c r="CL674" s="3">
        <v>0</v>
      </c>
      <c r="CM674" s="3">
        <v>0</v>
      </c>
      <c r="CN674" s="3">
        <v>0</v>
      </c>
      <c r="CO674" s="3">
        <v>0</v>
      </c>
      <c r="CP674" s="3">
        <v>0</v>
      </c>
      <c r="CQ674" s="3">
        <v>0</v>
      </c>
      <c r="CR674" s="3">
        <v>0</v>
      </c>
      <c r="CS674" s="3">
        <v>0</v>
      </c>
      <c r="CT674" s="3">
        <v>0</v>
      </c>
      <c r="CU674" s="3">
        <v>0</v>
      </c>
      <c r="CV674" s="3">
        <v>0</v>
      </c>
      <c r="CW674" s="3">
        <v>0</v>
      </c>
      <c r="CX674" s="3">
        <v>0</v>
      </c>
      <c r="CY674" s="3">
        <v>0</v>
      </c>
      <c r="CZ674" s="3">
        <v>0</v>
      </c>
      <c r="DA674" s="3"/>
      <c r="DB674" s="3">
        <v>0</v>
      </c>
      <c r="DC674" s="3">
        <v>0</v>
      </c>
      <c r="DD674" s="3">
        <v>0</v>
      </c>
      <c r="DE674" s="3">
        <v>0</v>
      </c>
      <c r="DF674" s="3">
        <v>0</v>
      </c>
      <c r="DG674" s="3">
        <v>0</v>
      </c>
      <c r="DH674" s="3">
        <v>0</v>
      </c>
      <c r="DI674" s="3">
        <v>0</v>
      </c>
      <c r="DJ674" s="3">
        <v>0</v>
      </c>
      <c r="DK674" s="3">
        <v>0</v>
      </c>
      <c r="DL674" s="3">
        <v>0</v>
      </c>
      <c r="DM674" s="3">
        <v>0</v>
      </c>
      <c r="DN674" s="3">
        <v>0</v>
      </c>
      <c r="DO674" s="3">
        <v>0</v>
      </c>
      <c r="DP674" s="3">
        <v>0</v>
      </c>
      <c r="DQ674" s="3">
        <v>0</v>
      </c>
      <c r="DR674" s="3">
        <v>0</v>
      </c>
      <c r="DS674" s="3">
        <v>0</v>
      </c>
      <c r="DT674" s="3">
        <v>0</v>
      </c>
      <c r="DU674" s="3">
        <v>0</v>
      </c>
      <c r="DV674" s="3">
        <v>0</v>
      </c>
      <c r="DW674" s="3">
        <v>0</v>
      </c>
      <c r="DX674" s="3">
        <v>0</v>
      </c>
      <c r="DY674" s="3">
        <v>0</v>
      </c>
      <c r="DZ674" s="3">
        <v>0</v>
      </c>
      <c r="EA674" s="3">
        <v>0</v>
      </c>
      <c r="EB674" s="3">
        <v>0</v>
      </c>
      <c r="EC674" s="3">
        <v>0</v>
      </c>
      <c r="ED674" s="3">
        <v>0</v>
      </c>
      <c r="EE674" s="3">
        <v>0</v>
      </c>
      <c r="EF674" s="3">
        <v>0</v>
      </c>
    </row>
    <row r="675" spans="1:136" ht="12.75" customHeight="1">
      <c r="A675" s="2" t="s">
        <v>1329</v>
      </c>
      <c r="B675" s="2" t="s">
        <v>1028</v>
      </c>
      <c r="C675" s="2" t="s">
        <v>137</v>
      </c>
      <c r="D675" s="2" t="s">
        <v>896</v>
      </c>
      <c r="E675" s="3">
        <v>0</v>
      </c>
      <c r="F675" s="3">
        <v>11168</v>
      </c>
      <c r="G675" s="3">
        <v>11373</v>
      </c>
      <c r="H675" s="3">
        <v>10001</v>
      </c>
      <c r="I675" s="3">
        <v>9136</v>
      </c>
      <c r="J675" s="3">
        <v>9910</v>
      </c>
      <c r="K675" s="3">
        <v>9957</v>
      </c>
      <c r="L675" s="3">
        <v>9903</v>
      </c>
      <c r="M675" s="3">
        <v>10217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9058</v>
      </c>
      <c r="AH675" s="3">
        <v>9098</v>
      </c>
      <c r="AI675" s="3">
        <v>9975</v>
      </c>
      <c r="AJ675" s="3">
        <v>9635</v>
      </c>
      <c r="AK675" s="3">
        <v>9616</v>
      </c>
      <c r="AL675" s="3">
        <v>9635</v>
      </c>
      <c r="AM675" s="3">
        <v>9635</v>
      </c>
      <c r="AN675" s="3">
        <v>9635</v>
      </c>
      <c r="AO675" s="3">
        <v>9557</v>
      </c>
      <c r="AP675" s="3">
        <v>9617</v>
      </c>
      <c r="AQ675" s="3">
        <v>10163</v>
      </c>
      <c r="AR675" s="3">
        <v>10433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 s="3">
        <v>0</v>
      </c>
      <c r="BF675" s="3">
        <v>0</v>
      </c>
      <c r="BG675" s="3">
        <v>0</v>
      </c>
      <c r="BH675" s="3">
        <v>0</v>
      </c>
      <c r="BI675" s="3">
        <v>0</v>
      </c>
      <c r="BJ675" s="3">
        <v>0</v>
      </c>
      <c r="BK675" s="3">
        <v>0</v>
      </c>
      <c r="BL675" s="3">
        <v>0</v>
      </c>
      <c r="BM675" s="3">
        <v>0</v>
      </c>
      <c r="BN675" s="3">
        <v>0</v>
      </c>
      <c r="BO675" s="3">
        <v>0</v>
      </c>
      <c r="BP675" s="3">
        <v>0</v>
      </c>
      <c r="BQ675" s="3">
        <v>0</v>
      </c>
      <c r="BR675" s="3">
        <v>0</v>
      </c>
      <c r="BS675" s="3">
        <v>0</v>
      </c>
      <c r="BT675" s="3">
        <v>0</v>
      </c>
      <c r="BU675" s="3">
        <v>0</v>
      </c>
      <c r="BV675" s="3">
        <v>0</v>
      </c>
      <c r="BW675" s="3">
        <v>0</v>
      </c>
      <c r="BX675" s="3">
        <v>0</v>
      </c>
      <c r="BY675" s="3">
        <v>0</v>
      </c>
      <c r="BZ675" s="3">
        <v>0</v>
      </c>
      <c r="CA675" s="3">
        <v>0</v>
      </c>
      <c r="CB675" s="3">
        <v>0</v>
      </c>
      <c r="CC675" s="3">
        <v>0</v>
      </c>
      <c r="CD675" s="3">
        <v>0</v>
      </c>
      <c r="CE675" s="3">
        <v>0</v>
      </c>
      <c r="CF675" s="3">
        <v>0</v>
      </c>
      <c r="CG675" s="3">
        <v>0</v>
      </c>
      <c r="CH675" s="3">
        <v>0</v>
      </c>
      <c r="CI675" s="3">
        <v>0</v>
      </c>
      <c r="CJ675" s="3">
        <v>0</v>
      </c>
      <c r="CK675" s="3">
        <v>0</v>
      </c>
      <c r="CL675" s="3">
        <v>0</v>
      </c>
      <c r="CM675" s="3">
        <v>0</v>
      </c>
      <c r="CN675" s="3">
        <v>0</v>
      </c>
      <c r="CO675" s="3">
        <v>0</v>
      </c>
      <c r="CP675" s="3">
        <v>0</v>
      </c>
      <c r="CQ675" s="3">
        <v>0</v>
      </c>
      <c r="CR675" s="3">
        <v>0</v>
      </c>
      <c r="CS675" s="3">
        <v>0</v>
      </c>
      <c r="CT675" s="3">
        <v>0</v>
      </c>
      <c r="CU675" s="3">
        <v>0</v>
      </c>
      <c r="CV675" s="3">
        <v>0</v>
      </c>
      <c r="CW675" s="3">
        <v>0</v>
      </c>
      <c r="CX675" s="3">
        <v>0</v>
      </c>
      <c r="CY675" s="3">
        <v>0</v>
      </c>
      <c r="CZ675" s="3">
        <v>0</v>
      </c>
      <c r="DA675" s="3"/>
      <c r="DB675" s="3">
        <v>0</v>
      </c>
      <c r="DC675" s="3">
        <v>0</v>
      </c>
      <c r="DD675" s="3">
        <v>0</v>
      </c>
      <c r="DE675" s="3">
        <v>0</v>
      </c>
      <c r="DF675" s="3">
        <v>0</v>
      </c>
      <c r="DG675" s="3">
        <v>0</v>
      </c>
      <c r="DH675" s="3">
        <v>0</v>
      </c>
      <c r="DI675" s="3">
        <v>0</v>
      </c>
      <c r="DJ675" s="3">
        <v>0</v>
      </c>
      <c r="DK675" s="3">
        <v>0</v>
      </c>
      <c r="DL675" s="3">
        <v>0</v>
      </c>
      <c r="DM675" s="3">
        <v>0</v>
      </c>
      <c r="DN675" s="3">
        <v>0</v>
      </c>
      <c r="DO675" s="3">
        <v>0</v>
      </c>
      <c r="DP675" s="3">
        <v>0</v>
      </c>
      <c r="DQ675" s="3">
        <v>0</v>
      </c>
      <c r="DR675" s="3">
        <v>0</v>
      </c>
      <c r="DS675" s="3">
        <v>0</v>
      </c>
      <c r="DT675" s="3">
        <v>0</v>
      </c>
      <c r="DU675" s="3">
        <v>0</v>
      </c>
      <c r="DV675" s="3">
        <v>0</v>
      </c>
      <c r="DW675" s="3">
        <v>0</v>
      </c>
      <c r="DX675" s="3">
        <v>0</v>
      </c>
      <c r="DY675" s="3">
        <v>0</v>
      </c>
      <c r="DZ675" s="3">
        <v>0</v>
      </c>
      <c r="EA675" s="3">
        <v>0</v>
      </c>
      <c r="EB675" s="3">
        <v>0</v>
      </c>
      <c r="EC675" s="3">
        <v>0</v>
      </c>
      <c r="ED675" s="3">
        <v>0</v>
      </c>
      <c r="EE675" s="3">
        <v>0</v>
      </c>
      <c r="EF675" s="3">
        <v>0</v>
      </c>
    </row>
    <row r="676" spans="1:136" ht="12.75" customHeight="1">
      <c r="A676" s="2" t="s">
        <v>1330</v>
      </c>
      <c r="B676" s="2" t="s">
        <v>944</v>
      </c>
      <c r="C676" s="2" t="s">
        <v>137</v>
      </c>
      <c r="D676" s="2" t="s">
        <v>896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>
        <v>0</v>
      </c>
      <c r="BF676" s="3">
        <v>0</v>
      </c>
      <c r="BG676" s="3">
        <v>0</v>
      </c>
      <c r="BH676" s="3">
        <v>0</v>
      </c>
      <c r="BI676" s="3">
        <v>0</v>
      </c>
      <c r="BJ676" s="3">
        <v>0</v>
      </c>
      <c r="BK676" s="3">
        <v>0</v>
      </c>
      <c r="BL676" s="3">
        <v>0</v>
      </c>
      <c r="BM676" s="3">
        <v>0</v>
      </c>
      <c r="BN676" s="3">
        <v>0</v>
      </c>
      <c r="BO676" s="3">
        <v>0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  <c r="BW676" s="3">
        <v>0</v>
      </c>
      <c r="BX676" s="3">
        <v>0</v>
      </c>
      <c r="BY676" s="3">
        <v>0</v>
      </c>
      <c r="BZ676" s="3">
        <v>0</v>
      </c>
      <c r="CA676" s="3">
        <v>0</v>
      </c>
      <c r="CB676" s="3">
        <v>0</v>
      </c>
      <c r="CC676" s="3">
        <v>0</v>
      </c>
      <c r="CD676" s="3">
        <v>0</v>
      </c>
      <c r="CE676" s="3">
        <v>0</v>
      </c>
      <c r="CF676" s="3">
        <v>0</v>
      </c>
      <c r="CG676" s="3">
        <v>0</v>
      </c>
      <c r="CH676" s="3">
        <v>0</v>
      </c>
      <c r="CI676" s="3">
        <v>0</v>
      </c>
      <c r="CJ676" s="3">
        <v>0</v>
      </c>
      <c r="CK676" s="3">
        <v>0</v>
      </c>
      <c r="CL676" s="3">
        <v>0</v>
      </c>
      <c r="CM676" s="3">
        <v>0</v>
      </c>
      <c r="CN676" s="3">
        <v>0</v>
      </c>
      <c r="CO676" s="3">
        <v>0</v>
      </c>
      <c r="CP676" s="3">
        <v>0</v>
      </c>
      <c r="CQ676" s="3">
        <v>0</v>
      </c>
      <c r="CR676" s="3">
        <v>0</v>
      </c>
      <c r="CS676" s="3">
        <v>0</v>
      </c>
      <c r="CT676" s="3">
        <v>0</v>
      </c>
      <c r="CU676" s="3">
        <v>0</v>
      </c>
      <c r="CV676" s="3">
        <v>0</v>
      </c>
      <c r="CW676" s="3">
        <v>0</v>
      </c>
      <c r="CX676" s="3">
        <v>0</v>
      </c>
      <c r="CY676" s="3">
        <v>0</v>
      </c>
      <c r="CZ676" s="3">
        <v>0</v>
      </c>
      <c r="DA676" s="3"/>
      <c r="DB676" s="3">
        <v>0</v>
      </c>
      <c r="DC676" s="3">
        <v>0</v>
      </c>
      <c r="DD676" s="3">
        <v>0</v>
      </c>
      <c r="DE676" s="3">
        <v>0</v>
      </c>
      <c r="DF676" s="3">
        <v>0</v>
      </c>
      <c r="DG676" s="3">
        <v>0</v>
      </c>
      <c r="DH676" s="3">
        <v>0</v>
      </c>
      <c r="DI676" s="3">
        <v>0</v>
      </c>
      <c r="DJ676" s="3">
        <v>0</v>
      </c>
      <c r="DK676" s="3">
        <v>0</v>
      </c>
      <c r="DL676" s="3">
        <v>0</v>
      </c>
      <c r="DM676" s="3">
        <v>0</v>
      </c>
      <c r="DN676" s="3">
        <v>0</v>
      </c>
      <c r="DO676" s="3">
        <v>0</v>
      </c>
      <c r="DP676" s="3">
        <v>0</v>
      </c>
      <c r="DQ676" s="3">
        <v>0</v>
      </c>
      <c r="DR676" s="3">
        <v>0</v>
      </c>
      <c r="DS676" s="3">
        <v>0</v>
      </c>
      <c r="DT676" s="3">
        <v>0</v>
      </c>
      <c r="DU676" s="3">
        <v>0</v>
      </c>
      <c r="DV676" s="3">
        <v>0</v>
      </c>
      <c r="DW676" s="3">
        <v>0</v>
      </c>
      <c r="DX676" s="3">
        <v>0</v>
      </c>
      <c r="DY676" s="3">
        <v>0</v>
      </c>
      <c r="DZ676" s="3">
        <v>0</v>
      </c>
      <c r="EA676" s="3">
        <v>0</v>
      </c>
      <c r="EB676" s="3">
        <v>0</v>
      </c>
      <c r="EC676" s="3">
        <v>0</v>
      </c>
      <c r="ED676" s="3">
        <v>0</v>
      </c>
      <c r="EE676" s="3">
        <v>0</v>
      </c>
      <c r="EF676" s="3">
        <v>0</v>
      </c>
    </row>
    <row r="677" spans="1:136" ht="12.75" customHeight="1">
      <c r="A677" s="2" t="s">
        <v>1331</v>
      </c>
      <c r="B677" s="2" t="s">
        <v>946</v>
      </c>
      <c r="C677" s="2" t="s">
        <v>137</v>
      </c>
      <c r="D677" s="2" t="s">
        <v>896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3">
        <v>0</v>
      </c>
      <c r="BJ677" s="3">
        <v>0</v>
      </c>
      <c r="BK677" s="3">
        <v>0</v>
      </c>
      <c r="BL677" s="3">
        <v>0</v>
      </c>
      <c r="BM677" s="3">
        <v>0</v>
      </c>
      <c r="BN677" s="3">
        <v>0</v>
      </c>
      <c r="BO677" s="3">
        <v>0</v>
      </c>
      <c r="BP677" s="3">
        <v>0</v>
      </c>
      <c r="BQ677" s="3">
        <v>0</v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  <c r="BW677" s="3">
        <v>0</v>
      </c>
      <c r="BX677" s="3">
        <v>0</v>
      </c>
      <c r="BY677" s="3">
        <v>0</v>
      </c>
      <c r="BZ677" s="3">
        <v>0</v>
      </c>
      <c r="CA677" s="3">
        <v>0</v>
      </c>
      <c r="CB677" s="3">
        <v>0</v>
      </c>
      <c r="CC677" s="3">
        <v>0</v>
      </c>
      <c r="CD677" s="3">
        <v>0</v>
      </c>
      <c r="CE677" s="3">
        <v>0</v>
      </c>
      <c r="CF677" s="3">
        <v>0</v>
      </c>
      <c r="CG677" s="3">
        <v>0</v>
      </c>
      <c r="CH677" s="3">
        <v>0</v>
      </c>
      <c r="CI677" s="3">
        <v>0</v>
      </c>
      <c r="CJ677" s="3">
        <v>0</v>
      </c>
      <c r="CK677" s="3">
        <v>0</v>
      </c>
      <c r="CL677" s="3">
        <v>0</v>
      </c>
      <c r="CM677" s="3">
        <v>0</v>
      </c>
      <c r="CN677" s="3">
        <v>0</v>
      </c>
      <c r="CO677" s="3">
        <v>0</v>
      </c>
      <c r="CP677" s="3">
        <v>0</v>
      </c>
      <c r="CQ677" s="3">
        <v>0</v>
      </c>
      <c r="CR677" s="3">
        <v>0</v>
      </c>
      <c r="CS677" s="3">
        <v>0</v>
      </c>
      <c r="CT677" s="3">
        <v>0</v>
      </c>
      <c r="CU677" s="3">
        <v>0</v>
      </c>
      <c r="CV677" s="3">
        <v>0</v>
      </c>
      <c r="CW677" s="3">
        <v>0</v>
      </c>
      <c r="CX677" s="3">
        <v>0</v>
      </c>
      <c r="CY677" s="3">
        <v>0</v>
      </c>
      <c r="CZ677" s="3">
        <v>0</v>
      </c>
      <c r="DA677" s="3"/>
      <c r="DB677" s="3">
        <v>0</v>
      </c>
      <c r="DC677" s="3">
        <v>0</v>
      </c>
      <c r="DD677" s="3">
        <v>0</v>
      </c>
      <c r="DE677" s="3">
        <v>0</v>
      </c>
      <c r="DF677" s="3">
        <v>0</v>
      </c>
      <c r="DG677" s="3">
        <v>0</v>
      </c>
      <c r="DH677" s="3">
        <v>0</v>
      </c>
      <c r="DI677" s="3">
        <v>0</v>
      </c>
      <c r="DJ677" s="3">
        <v>0</v>
      </c>
      <c r="DK677" s="3">
        <v>0</v>
      </c>
      <c r="DL677" s="3">
        <v>0</v>
      </c>
      <c r="DM677" s="3">
        <v>0</v>
      </c>
      <c r="DN677" s="3">
        <v>0</v>
      </c>
      <c r="DO677" s="3">
        <v>0</v>
      </c>
      <c r="DP677" s="3">
        <v>0</v>
      </c>
      <c r="DQ677" s="3">
        <v>0</v>
      </c>
      <c r="DR677" s="3">
        <v>0</v>
      </c>
      <c r="DS677" s="3">
        <v>0</v>
      </c>
      <c r="DT677" s="3">
        <v>0</v>
      </c>
      <c r="DU677" s="3">
        <v>0</v>
      </c>
      <c r="DV677" s="3">
        <v>0</v>
      </c>
      <c r="DW677" s="3">
        <v>0</v>
      </c>
      <c r="DX677" s="3">
        <v>0</v>
      </c>
      <c r="DY677" s="3">
        <v>0</v>
      </c>
      <c r="DZ677" s="3">
        <v>0</v>
      </c>
      <c r="EA677" s="3">
        <v>0</v>
      </c>
      <c r="EB677" s="3">
        <v>0</v>
      </c>
      <c r="EC677" s="3">
        <v>0</v>
      </c>
      <c r="ED677" s="3">
        <v>0</v>
      </c>
      <c r="EE677" s="3">
        <v>0</v>
      </c>
      <c r="EF677" s="3">
        <v>0</v>
      </c>
    </row>
    <row r="678" spans="1:136" ht="12.75" customHeight="1">
      <c r="A678" s="2" t="s">
        <v>1332</v>
      </c>
      <c r="B678" s="2" t="s">
        <v>423</v>
      </c>
      <c r="C678" s="2" t="s">
        <v>137</v>
      </c>
      <c r="D678" s="2" t="s">
        <v>138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I678" s="3">
        <v>0</v>
      </c>
      <c r="BJ678" s="3">
        <v>0</v>
      </c>
      <c r="BK678" s="3">
        <v>0</v>
      </c>
      <c r="BL678" s="3">
        <v>0</v>
      </c>
      <c r="BM678" s="3">
        <v>0</v>
      </c>
      <c r="BN678" s="3">
        <v>0</v>
      </c>
      <c r="BO678" s="3">
        <v>0</v>
      </c>
      <c r="BP678" s="3">
        <v>0</v>
      </c>
      <c r="BQ678" s="3">
        <v>0</v>
      </c>
      <c r="BR678" s="3">
        <v>0</v>
      </c>
      <c r="BS678" s="3">
        <v>0</v>
      </c>
      <c r="BT678" s="3">
        <v>0</v>
      </c>
      <c r="BU678" s="3">
        <v>0</v>
      </c>
      <c r="BV678" s="3">
        <v>0</v>
      </c>
      <c r="BW678" s="3">
        <v>0</v>
      </c>
      <c r="BX678" s="3">
        <v>0</v>
      </c>
      <c r="BY678" s="3">
        <v>0</v>
      </c>
      <c r="BZ678" s="3">
        <v>0</v>
      </c>
      <c r="CA678" s="3">
        <v>0</v>
      </c>
      <c r="CB678" s="3">
        <v>0</v>
      </c>
      <c r="CC678" s="3">
        <v>0</v>
      </c>
      <c r="CD678" s="3">
        <v>0</v>
      </c>
      <c r="CE678" s="3">
        <v>0</v>
      </c>
      <c r="CF678" s="3">
        <v>0</v>
      </c>
      <c r="CG678" s="3">
        <v>0</v>
      </c>
      <c r="CH678" s="3">
        <v>0</v>
      </c>
      <c r="CI678" s="3">
        <v>0</v>
      </c>
      <c r="CJ678" s="3">
        <v>0</v>
      </c>
      <c r="CK678" s="3">
        <v>0</v>
      </c>
      <c r="CL678" s="3">
        <v>0</v>
      </c>
      <c r="CM678" s="3">
        <v>0</v>
      </c>
      <c r="CN678" s="3">
        <v>0</v>
      </c>
      <c r="CO678" s="3">
        <v>0</v>
      </c>
      <c r="CP678" s="3">
        <v>0</v>
      </c>
      <c r="CQ678" s="3">
        <v>0</v>
      </c>
      <c r="CR678" s="3">
        <v>0</v>
      </c>
      <c r="CS678" s="3">
        <v>0</v>
      </c>
      <c r="CT678" s="3">
        <v>0</v>
      </c>
      <c r="CU678" s="3">
        <v>0</v>
      </c>
      <c r="CV678" s="3">
        <v>0</v>
      </c>
      <c r="CW678" s="3">
        <v>0</v>
      </c>
      <c r="CX678" s="3">
        <v>0</v>
      </c>
      <c r="CY678" s="3">
        <v>0</v>
      </c>
      <c r="CZ678" s="3">
        <v>0</v>
      </c>
      <c r="DA678" s="3"/>
      <c r="DB678" s="3">
        <v>0</v>
      </c>
      <c r="DC678" s="3">
        <v>0</v>
      </c>
      <c r="DD678" s="3">
        <v>0</v>
      </c>
      <c r="DE678" s="3">
        <v>0</v>
      </c>
      <c r="DF678" s="3">
        <v>0</v>
      </c>
      <c r="DG678" s="3">
        <v>0</v>
      </c>
      <c r="DH678" s="3">
        <v>0</v>
      </c>
      <c r="DI678" s="3">
        <v>0</v>
      </c>
      <c r="DJ678" s="3">
        <v>0</v>
      </c>
      <c r="DK678" s="3">
        <v>0</v>
      </c>
      <c r="DL678" s="3">
        <v>0</v>
      </c>
      <c r="DM678" s="3">
        <v>0</v>
      </c>
      <c r="DN678" s="3">
        <v>0</v>
      </c>
      <c r="DO678" s="3">
        <v>0</v>
      </c>
      <c r="DP678" s="3">
        <v>0</v>
      </c>
      <c r="DQ678" s="3">
        <v>0</v>
      </c>
      <c r="DR678" s="3">
        <v>0</v>
      </c>
      <c r="DS678" s="3">
        <v>0</v>
      </c>
      <c r="DT678" s="3">
        <v>0</v>
      </c>
      <c r="DU678" s="3">
        <v>0</v>
      </c>
      <c r="DV678" s="3">
        <v>0</v>
      </c>
      <c r="DW678" s="3">
        <v>0</v>
      </c>
      <c r="DX678" s="3">
        <v>0</v>
      </c>
      <c r="DY678" s="3">
        <v>0</v>
      </c>
      <c r="DZ678" s="3">
        <v>0</v>
      </c>
      <c r="EA678" s="3">
        <v>0</v>
      </c>
      <c r="EB678" s="3">
        <v>0</v>
      </c>
      <c r="EC678" s="3">
        <v>0</v>
      </c>
      <c r="ED678" s="3">
        <v>0</v>
      </c>
      <c r="EE678" s="3">
        <v>0</v>
      </c>
      <c r="EF678" s="3">
        <v>0</v>
      </c>
    </row>
    <row r="679" spans="1:136" ht="12.75" customHeight="1">
      <c r="A679" s="2" t="s">
        <v>1333</v>
      </c>
      <c r="B679" s="2" t="s">
        <v>949</v>
      </c>
      <c r="C679" s="2" t="s">
        <v>137</v>
      </c>
      <c r="D679" s="2" t="s">
        <v>896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-900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0</v>
      </c>
      <c r="BC679" s="3">
        <v>0</v>
      </c>
      <c r="BD679" s="3">
        <v>0</v>
      </c>
      <c r="BE679" s="3">
        <v>0</v>
      </c>
      <c r="BF679" s="3">
        <v>0</v>
      </c>
      <c r="BG679" s="3">
        <v>0</v>
      </c>
      <c r="BH679" s="3">
        <v>0</v>
      </c>
      <c r="BI679" s="3">
        <v>0</v>
      </c>
      <c r="BJ679" s="3">
        <v>0</v>
      </c>
      <c r="BK679" s="3">
        <v>0</v>
      </c>
      <c r="BL679" s="3">
        <v>0</v>
      </c>
      <c r="BM679" s="3">
        <v>0</v>
      </c>
      <c r="BN679" s="3">
        <v>0</v>
      </c>
      <c r="BO679" s="3">
        <v>0</v>
      </c>
      <c r="BP679" s="3">
        <v>0</v>
      </c>
      <c r="BQ679" s="3">
        <v>0</v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  <c r="BW679" s="3">
        <v>0</v>
      </c>
      <c r="BX679" s="3">
        <v>0</v>
      </c>
      <c r="BY679" s="3">
        <v>0</v>
      </c>
      <c r="BZ679" s="3">
        <v>0</v>
      </c>
      <c r="CA679" s="3">
        <v>0</v>
      </c>
      <c r="CB679" s="3">
        <v>0</v>
      </c>
      <c r="CC679" s="3">
        <v>0</v>
      </c>
      <c r="CD679" s="3">
        <v>0</v>
      </c>
      <c r="CE679" s="3">
        <v>0</v>
      </c>
      <c r="CF679" s="3">
        <v>0</v>
      </c>
      <c r="CG679" s="3">
        <v>0</v>
      </c>
      <c r="CH679" s="3">
        <v>0</v>
      </c>
      <c r="CI679" s="3">
        <v>0</v>
      </c>
      <c r="CJ679" s="3">
        <v>0</v>
      </c>
      <c r="CK679" s="3">
        <v>0</v>
      </c>
      <c r="CL679" s="3">
        <v>0</v>
      </c>
      <c r="CM679" s="3">
        <v>0</v>
      </c>
      <c r="CN679" s="3">
        <v>0</v>
      </c>
      <c r="CO679" s="3">
        <v>0</v>
      </c>
      <c r="CP679" s="3">
        <v>0</v>
      </c>
      <c r="CQ679" s="3">
        <v>0</v>
      </c>
      <c r="CR679" s="3">
        <v>0</v>
      </c>
      <c r="CS679" s="3">
        <v>0</v>
      </c>
      <c r="CT679" s="3">
        <v>0</v>
      </c>
      <c r="CU679" s="3">
        <v>0</v>
      </c>
      <c r="CV679" s="3">
        <v>0</v>
      </c>
      <c r="CW679" s="3">
        <v>0</v>
      </c>
      <c r="CX679" s="3">
        <v>0</v>
      </c>
      <c r="CY679" s="3">
        <v>0</v>
      </c>
      <c r="CZ679" s="3">
        <v>0</v>
      </c>
      <c r="DA679" s="3"/>
      <c r="DB679" s="3">
        <v>0</v>
      </c>
      <c r="DC679" s="3">
        <v>0</v>
      </c>
      <c r="DD679" s="3">
        <v>0</v>
      </c>
      <c r="DE679" s="3">
        <v>0</v>
      </c>
      <c r="DF679" s="3">
        <v>0</v>
      </c>
      <c r="DG679" s="3">
        <v>0</v>
      </c>
      <c r="DH679" s="3">
        <v>0</v>
      </c>
      <c r="DI679" s="3">
        <v>0</v>
      </c>
      <c r="DJ679" s="3">
        <v>0</v>
      </c>
      <c r="DK679" s="3">
        <v>0</v>
      </c>
      <c r="DL679" s="3">
        <v>0</v>
      </c>
      <c r="DM679" s="3">
        <v>0</v>
      </c>
      <c r="DN679" s="3">
        <v>0</v>
      </c>
      <c r="DO679" s="3">
        <v>0</v>
      </c>
      <c r="DP679" s="3">
        <v>0</v>
      </c>
      <c r="DQ679" s="3">
        <v>0</v>
      </c>
      <c r="DR679" s="3">
        <v>0</v>
      </c>
      <c r="DS679" s="3">
        <v>0</v>
      </c>
      <c r="DT679" s="3">
        <v>0</v>
      </c>
      <c r="DU679" s="3">
        <v>0</v>
      </c>
      <c r="DV679" s="3">
        <v>0</v>
      </c>
      <c r="DW679" s="3">
        <v>0</v>
      </c>
      <c r="DX679" s="3">
        <v>0</v>
      </c>
      <c r="DY679" s="3">
        <v>0</v>
      </c>
      <c r="DZ679" s="3">
        <v>0</v>
      </c>
      <c r="EA679" s="3">
        <v>0</v>
      </c>
      <c r="EB679" s="3">
        <v>0</v>
      </c>
      <c r="EC679" s="3">
        <v>0</v>
      </c>
      <c r="ED679" s="3">
        <v>0</v>
      </c>
      <c r="EE679" s="3">
        <v>0</v>
      </c>
      <c r="EF679" s="3">
        <v>0</v>
      </c>
    </row>
    <row r="680" spans="1:136" ht="12.75" customHeight="1">
      <c r="A680" s="2" t="s">
        <v>1334</v>
      </c>
      <c r="B680" s="2" t="s">
        <v>951</v>
      </c>
      <c r="C680" s="2" t="s">
        <v>137</v>
      </c>
      <c r="D680" s="2" t="s">
        <v>896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7200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I680" s="3">
        <v>0</v>
      </c>
      <c r="BJ680" s="3">
        <v>0</v>
      </c>
      <c r="BK680" s="3">
        <v>0</v>
      </c>
      <c r="BL680" s="3">
        <v>0</v>
      </c>
      <c r="BM680" s="3">
        <v>0</v>
      </c>
      <c r="BN680" s="3">
        <v>0</v>
      </c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3">
        <v>0</v>
      </c>
      <c r="BU680" s="3">
        <v>0</v>
      </c>
      <c r="BV680" s="3">
        <v>0</v>
      </c>
      <c r="BW680" s="3">
        <v>0</v>
      </c>
      <c r="BX680" s="3">
        <v>0</v>
      </c>
      <c r="BY680" s="3">
        <v>0</v>
      </c>
      <c r="BZ680" s="3">
        <v>0</v>
      </c>
      <c r="CA680" s="3">
        <v>0</v>
      </c>
      <c r="CB680" s="3">
        <v>0</v>
      </c>
      <c r="CC680" s="3">
        <v>0</v>
      </c>
      <c r="CD680" s="3">
        <v>0</v>
      </c>
      <c r="CE680" s="3">
        <v>0</v>
      </c>
      <c r="CF680" s="3">
        <v>0</v>
      </c>
      <c r="CG680" s="3">
        <v>0</v>
      </c>
      <c r="CH680" s="3">
        <v>0</v>
      </c>
      <c r="CI680" s="3">
        <v>0</v>
      </c>
      <c r="CJ680" s="3">
        <v>0</v>
      </c>
      <c r="CK680" s="3">
        <v>0</v>
      </c>
      <c r="CL680" s="3">
        <v>0</v>
      </c>
      <c r="CM680" s="3">
        <v>0</v>
      </c>
      <c r="CN680" s="3">
        <v>0</v>
      </c>
      <c r="CO680" s="3">
        <v>0</v>
      </c>
      <c r="CP680" s="3">
        <v>0</v>
      </c>
      <c r="CQ680" s="3">
        <v>0</v>
      </c>
      <c r="CR680" s="3">
        <v>0</v>
      </c>
      <c r="CS680" s="3">
        <v>0</v>
      </c>
      <c r="CT680" s="3">
        <v>0</v>
      </c>
      <c r="CU680" s="3">
        <v>0</v>
      </c>
      <c r="CV680" s="3">
        <v>0</v>
      </c>
      <c r="CW680" s="3">
        <v>0</v>
      </c>
      <c r="CX680" s="3">
        <v>0</v>
      </c>
      <c r="CY680" s="3">
        <v>0</v>
      </c>
      <c r="CZ680" s="3">
        <v>0</v>
      </c>
      <c r="DA680" s="3"/>
      <c r="DB680" s="3">
        <v>0</v>
      </c>
      <c r="DC680" s="3">
        <v>0</v>
      </c>
      <c r="DD680" s="3">
        <v>0</v>
      </c>
      <c r="DE680" s="3">
        <v>0</v>
      </c>
      <c r="DF680" s="3">
        <v>0</v>
      </c>
      <c r="DG680" s="3">
        <v>0</v>
      </c>
      <c r="DH680" s="3">
        <v>0</v>
      </c>
      <c r="DI680" s="3">
        <v>0</v>
      </c>
      <c r="DJ680" s="3">
        <v>0</v>
      </c>
      <c r="DK680" s="3">
        <v>0</v>
      </c>
      <c r="DL680" s="3">
        <v>0</v>
      </c>
      <c r="DM680" s="3">
        <v>0</v>
      </c>
      <c r="DN680" s="3">
        <v>0</v>
      </c>
      <c r="DO680" s="3">
        <v>0</v>
      </c>
      <c r="DP680" s="3">
        <v>0</v>
      </c>
      <c r="DQ680" s="3">
        <v>0</v>
      </c>
      <c r="DR680" s="3">
        <v>0</v>
      </c>
      <c r="DS680" s="3">
        <v>0</v>
      </c>
      <c r="DT680" s="3">
        <v>0</v>
      </c>
      <c r="DU680" s="3">
        <v>0</v>
      </c>
      <c r="DV680" s="3">
        <v>0</v>
      </c>
      <c r="DW680" s="3">
        <v>0</v>
      </c>
      <c r="DX680" s="3">
        <v>0</v>
      </c>
      <c r="DY680" s="3">
        <v>0</v>
      </c>
      <c r="DZ680" s="3">
        <v>0</v>
      </c>
      <c r="EA680" s="3">
        <v>0</v>
      </c>
      <c r="EB680" s="3">
        <v>0</v>
      </c>
      <c r="EC680" s="3">
        <v>0</v>
      </c>
      <c r="ED680" s="3">
        <v>0</v>
      </c>
      <c r="EE680" s="3">
        <v>0</v>
      </c>
      <c r="EF680" s="3">
        <v>0</v>
      </c>
    </row>
    <row r="681" spans="1:136" ht="12.75" customHeight="1">
      <c r="A681" s="2" t="s">
        <v>1335</v>
      </c>
      <c r="B681" s="2" t="s">
        <v>953</v>
      </c>
      <c r="C681" s="2" t="s">
        <v>137</v>
      </c>
      <c r="D681" s="2" t="s">
        <v>896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I681" s="3">
        <v>0</v>
      </c>
      <c r="BJ681" s="3">
        <v>0</v>
      </c>
      <c r="BK681" s="3">
        <v>0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>
        <v>0</v>
      </c>
      <c r="BR681" s="3">
        <v>0</v>
      </c>
      <c r="BS681" s="3">
        <v>0</v>
      </c>
      <c r="BT681" s="3">
        <v>0</v>
      </c>
      <c r="BU681" s="3">
        <v>0</v>
      </c>
      <c r="BV681" s="3">
        <v>0</v>
      </c>
      <c r="BW681" s="3">
        <v>0</v>
      </c>
      <c r="BX681" s="3">
        <v>0</v>
      </c>
      <c r="BY681" s="3">
        <v>0</v>
      </c>
      <c r="BZ681" s="3">
        <v>0</v>
      </c>
      <c r="CA681" s="3">
        <v>0</v>
      </c>
      <c r="CB681" s="3">
        <v>0</v>
      </c>
      <c r="CC681" s="3">
        <v>0</v>
      </c>
      <c r="CD681" s="3">
        <v>0</v>
      </c>
      <c r="CE681" s="3">
        <v>0</v>
      </c>
      <c r="CF681" s="3">
        <v>0</v>
      </c>
      <c r="CG681" s="3">
        <v>0</v>
      </c>
      <c r="CH681" s="3">
        <v>0</v>
      </c>
      <c r="CI681" s="3">
        <v>0</v>
      </c>
      <c r="CJ681" s="3">
        <v>0</v>
      </c>
      <c r="CK681" s="3">
        <v>0</v>
      </c>
      <c r="CL681" s="3">
        <v>0</v>
      </c>
      <c r="CM681" s="3">
        <v>0</v>
      </c>
      <c r="CN681" s="3">
        <v>0</v>
      </c>
      <c r="CO681" s="3">
        <v>0</v>
      </c>
      <c r="CP681" s="3">
        <v>0</v>
      </c>
      <c r="CQ681" s="3">
        <v>0</v>
      </c>
      <c r="CR681" s="3">
        <v>0</v>
      </c>
      <c r="CS681" s="3">
        <v>0</v>
      </c>
      <c r="CT681" s="3">
        <v>0</v>
      </c>
      <c r="CU681" s="3">
        <v>0</v>
      </c>
      <c r="CV681" s="3">
        <v>0</v>
      </c>
      <c r="CW681" s="3">
        <v>0</v>
      </c>
      <c r="CX681" s="3">
        <v>0</v>
      </c>
      <c r="CY681" s="3">
        <v>0</v>
      </c>
      <c r="CZ681" s="3">
        <v>0</v>
      </c>
      <c r="DA681" s="3"/>
      <c r="DB681" s="3">
        <v>0</v>
      </c>
      <c r="DC681" s="3">
        <v>0</v>
      </c>
      <c r="DD681" s="3">
        <v>0</v>
      </c>
      <c r="DE681" s="3">
        <v>0</v>
      </c>
      <c r="DF681" s="3">
        <v>0</v>
      </c>
      <c r="DG681" s="3">
        <v>0</v>
      </c>
      <c r="DH681" s="3">
        <v>0</v>
      </c>
      <c r="DI681" s="3">
        <v>0</v>
      </c>
      <c r="DJ681" s="3">
        <v>0</v>
      </c>
      <c r="DK681" s="3">
        <v>0</v>
      </c>
      <c r="DL681" s="3">
        <v>0</v>
      </c>
      <c r="DM681" s="3">
        <v>0</v>
      </c>
      <c r="DN681" s="3">
        <v>0</v>
      </c>
      <c r="DO681" s="3">
        <v>0</v>
      </c>
      <c r="DP681" s="3">
        <v>0</v>
      </c>
      <c r="DQ681" s="3">
        <v>0</v>
      </c>
      <c r="DR681" s="3">
        <v>0</v>
      </c>
      <c r="DS681" s="3">
        <v>0</v>
      </c>
      <c r="DT681" s="3">
        <v>0</v>
      </c>
      <c r="DU681" s="3">
        <v>0</v>
      </c>
      <c r="DV681" s="3">
        <v>0</v>
      </c>
      <c r="DW681" s="3">
        <v>0</v>
      </c>
      <c r="DX681" s="3">
        <v>0</v>
      </c>
      <c r="DY681" s="3">
        <v>0</v>
      </c>
      <c r="DZ681" s="3">
        <v>0</v>
      </c>
      <c r="EA681" s="3">
        <v>0</v>
      </c>
      <c r="EB681" s="3">
        <v>0</v>
      </c>
      <c r="EC681" s="3">
        <v>0</v>
      </c>
      <c r="ED681" s="3">
        <v>0</v>
      </c>
      <c r="EE681" s="3">
        <v>0</v>
      </c>
      <c r="EF681" s="3">
        <v>0</v>
      </c>
    </row>
    <row r="682" spans="1:136" ht="12.75" customHeight="1">
      <c r="A682" s="2" t="s">
        <v>1336</v>
      </c>
      <c r="B682" s="2" t="s">
        <v>955</v>
      </c>
      <c r="C682" s="2" t="s">
        <v>137</v>
      </c>
      <c r="D682" s="2" t="s">
        <v>896</v>
      </c>
      <c r="E682" s="3">
        <v>0</v>
      </c>
      <c r="F682" s="3">
        <v>0</v>
      </c>
      <c r="G682" s="3">
        <v>0</v>
      </c>
      <c r="H682" s="3">
        <v>0</v>
      </c>
      <c r="I682" s="3">
        <v>459.84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669.36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0</v>
      </c>
      <c r="BD682" s="3">
        <v>0</v>
      </c>
      <c r="BE682" s="3">
        <v>0</v>
      </c>
      <c r="BF682" s="3">
        <v>0</v>
      </c>
      <c r="BG682" s="3">
        <v>0</v>
      </c>
      <c r="BH682" s="3">
        <v>0</v>
      </c>
      <c r="BI682" s="3">
        <v>0</v>
      </c>
      <c r="BJ682" s="3">
        <v>0</v>
      </c>
      <c r="BK682" s="3">
        <v>0</v>
      </c>
      <c r="BL682" s="3">
        <v>0</v>
      </c>
      <c r="BM682" s="3">
        <v>0</v>
      </c>
      <c r="BN682" s="3">
        <v>0</v>
      </c>
      <c r="BO682" s="3">
        <v>0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  <c r="BW682" s="3">
        <v>0</v>
      </c>
      <c r="BX682" s="3">
        <v>0</v>
      </c>
      <c r="BY682" s="3">
        <v>0</v>
      </c>
      <c r="BZ682" s="3">
        <v>0</v>
      </c>
      <c r="CA682" s="3">
        <v>0</v>
      </c>
      <c r="CB682" s="3">
        <v>0</v>
      </c>
      <c r="CC682" s="3">
        <v>0</v>
      </c>
      <c r="CD682" s="3">
        <v>0</v>
      </c>
      <c r="CE682" s="3">
        <v>0</v>
      </c>
      <c r="CF682" s="3">
        <v>0</v>
      </c>
      <c r="CG682" s="3">
        <v>0</v>
      </c>
      <c r="CH682" s="3">
        <v>0</v>
      </c>
      <c r="CI682" s="3">
        <v>0</v>
      </c>
      <c r="CJ682" s="3">
        <v>0</v>
      </c>
      <c r="CK682" s="3">
        <v>0</v>
      </c>
      <c r="CL682" s="3">
        <v>0</v>
      </c>
      <c r="CM682" s="3">
        <v>0</v>
      </c>
      <c r="CN682" s="3">
        <v>0</v>
      </c>
      <c r="CO682" s="3">
        <v>0</v>
      </c>
      <c r="CP682" s="3">
        <v>0</v>
      </c>
      <c r="CQ682" s="3">
        <v>0</v>
      </c>
      <c r="CR682" s="3">
        <v>0</v>
      </c>
      <c r="CS682" s="3">
        <v>0</v>
      </c>
      <c r="CT682" s="3">
        <v>0</v>
      </c>
      <c r="CU682" s="3">
        <v>0</v>
      </c>
      <c r="CV682" s="3">
        <v>0</v>
      </c>
      <c r="CW682" s="3">
        <v>0</v>
      </c>
      <c r="CX682" s="3">
        <v>0</v>
      </c>
      <c r="CY682" s="3">
        <v>0</v>
      </c>
      <c r="CZ682" s="3">
        <v>0</v>
      </c>
      <c r="DA682" s="3"/>
      <c r="DB682" s="3">
        <v>0</v>
      </c>
      <c r="DC682" s="3">
        <v>0</v>
      </c>
      <c r="DD682" s="3">
        <v>0</v>
      </c>
      <c r="DE682" s="3">
        <v>0</v>
      </c>
      <c r="DF682" s="3">
        <v>0</v>
      </c>
      <c r="DG682" s="3">
        <v>0</v>
      </c>
      <c r="DH682" s="3">
        <v>0</v>
      </c>
      <c r="DI682" s="3">
        <v>0</v>
      </c>
      <c r="DJ682" s="3">
        <v>0</v>
      </c>
      <c r="DK682" s="3">
        <v>0</v>
      </c>
      <c r="DL682" s="3">
        <v>0</v>
      </c>
      <c r="DM682" s="3">
        <v>0</v>
      </c>
      <c r="DN682" s="3">
        <v>0</v>
      </c>
      <c r="DO682" s="3">
        <v>0</v>
      </c>
      <c r="DP682" s="3">
        <v>0</v>
      </c>
      <c r="DQ682" s="3">
        <v>0</v>
      </c>
      <c r="DR682" s="3">
        <v>0</v>
      </c>
      <c r="DS682" s="3">
        <v>0</v>
      </c>
      <c r="DT682" s="3">
        <v>0</v>
      </c>
      <c r="DU682" s="3">
        <v>0</v>
      </c>
      <c r="DV682" s="3">
        <v>0</v>
      </c>
      <c r="DW682" s="3">
        <v>0</v>
      </c>
      <c r="DX682" s="3">
        <v>0</v>
      </c>
      <c r="DY682" s="3">
        <v>0</v>
      </c>
      <c r="DZ682" s="3">
        <v>0</v>
      </c>
      <c r="EA682" s="3">
        <v>0</v>
      </c>
      <c r="EB682" s="3">
        <v>0</v>
      </c>
      <c r="EC682" s="3">
        <v>0</v>
      </c>
      <c r="ED682" s="3">
        <v>0</v>
      </c>
      <c r="EE682" s="3">
        <v>0</v>
      </c>
      <c r="EF682" s="3">
        <v>0</v>
      </c>
    </row>
    <row r="683" spans="1:136" ht="12.75" customHeight="1">
      <c r="A683" s="2" t="s">
        <v>1337</v>
      </c>
      <c r="B683" s="2" t="s">
        <v>957</v>
      </c>
      <c r="C683" s="2" t="s">
        <v>137</v>
      </c>
      <c r="D683" s="2" t="s">
        <v>896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I683" s="3">
        <v>0</v>
      </c>
      <c r="BJ683" s="3">
        <v>0</v>
      </c>
      <c r="BK683" s="3">
        <v>0</v>
      </c>
      <c r="BL683" s="3">
        <v>0</v>
      </c>
      <c r="BM683" s="3">
        <v>0</v>
      </c>
      <c r="BN683" s="3">
        <v>0</v>
      </c>
      <c r="BO683" s="3">
        <v>0</v>
      </c>
      <c r="BP683" s="3">
        <v>0</v>
      </c>
      <c r="BQ683" s="3">
        <v>0</v>
      </c>
      <c r="BR683" s="3">
        <v>0</v>
      </c>
      <c r="BS683" s="3">
        <v>0</v>
      </c>
      <c r="BT683" s="3">
        <v>0</v>
      </c>
      <c r="BU683" s="3">
        <v>0</v>
      </c>
      <c r="BV683" s="3">
        <v>0</v>
      </c>
      <c r="BW683" s="3">
        <v>0</v>
      </c>
      <c r="BX683" s="3">
        <v>0</v>
      </c>
      <c r="BY683" s="3">
        <v>0</v>
      </c>
      <c r="BZ683" s="3">
        <v>0</v>
      </c>
      <c r="CA683" s="3">
        <v>0</v>
      </c>
      <c r="CB683" s="3">
        <v>0</v>
      </c>
      <c r="CC683" s="3">
        <v>0</v>
      </c>
      <c r="CD683" s="3">
        <v>0</v>
      </c>
      <c r="CE683" s="3">
        <v>0</v>
      </c>
      <c r="CF683" s="3">
        <v>0</v>
      </c>
      <c r="CG683" s="3">
        <v>0</v>
      </c>
      <c r="CH683" s="3">
        <v>0</v>
      </c>
      <c r="CI683" s="3">
        <v>0</v>
      </c>
      <c r="CJ683" s="3">
        <v>0</v>
      </c>
      <c r="CK683" s="3">
        <v>0</v>
      </c>
      <c r="CL683" s="3">
        <v>0</v>
      </c>
      <c r="CM683" s="3">
        <v>0</v>
      </c>
      <c r="CN683" s="3">
        <v>0</v>
      </c>
      <c r="CO683" s="3">
        <v>0</v>
      </c>
      <c r="CP683" s="3">
        <v>0</v>
      </c>
      <c r="CQ683" s="3">
        <v>0</v>
      </c>
      <c r="CR683" s="3">
        <v>0</v>
      </c>
      <c r="CS683" s="3">
        <v>0</v>
      </c>
      <c r="CT683" s="3">
        <v>0</v>
      </c>
      <c r="CU683" s="3">
        <v>0</v>
      </c>
      <c r="CV683" s="3">
        <v>0</v>
      </c>
      <c r="CW683" s="3">
        <v>0</v>
      </c>
      <c r="CX683" s="3">
        <v>0</v>
      </c>
      <c r="CY683" s="3">
        <v>0</v>
      </c>
      <c r="CZ683" s="3">
        <v>0</v>
      </c>
      <c r="DA683" s="3"/>
      <c r="DB683" s="3">
        <v>0</v>
      </c>
      <c r="DC683" s="3">
        <v>0</v>
      </c>
      <c r="DD683" s="3">
        <v>0</v>
      </c>
      <c r="DE683" s="3">
        <v>0</v>
      </c>
      <c r="DF683" s="3">
        <v>0</v>
      </c>
      <c r="DG683" s="3">
        <v>0</v>
      </c>
      <c r="DH683" s="3">
        <v>0</v>
      </c>
      <c r="DI683" s="3">
        <v>0</v>
      </c>
      <c r="DJ683" s="3">
        <v>0</v>
      </c>
      <c r="DK683" s="3">
        <v>0</v>
      </c>
      <c r="DL683" s="3">
        <v>0</v>
      </c>
      <c r="DM683" s="3">
        <v>0</v>
      </c>
      <c r="DN683" s="3">
        <v>0</v>
      </c>
      <c r="DO683" s="3">
        <v>0</v>
      </c>
      <c r="DP683" s="3">
        <v>0</v>
      </c>
      <c r="DQ683" s="3">
        <v>0</v>
      </c>
      <c r="DR683" s="3">
        <v>0</v>
      </c>
      <c r="DS683" s="3">
        <v>0</v>
      </c>
      <c r="DT683" s="3">
        <v>0</v>
      </c>
      <c r="DU683" s="3">
        <v>0</v>
      </c>
      <c r="DV683" s="3">
        <v>0</v>
      </c>
      <c r="DW683" s="3">
        <v>0</v>
      </c>
      <c r="DX683" s="3">
        <v>0</v>
      </c>
      <c r="DY683" s="3">
        <v>0</v>
      </c>
      <c r="DZ683" s="3">
        <v>0</v>
      </c>
      <c r="EA683" s="3">
        <v>0</v>
      </c>
      <c r="EB683" s="3">
        <v>0</v>
      </c>
      <c r="EC683" s="3">
        <v>0</v>
      </c>
      <c r="ED683" s="3">
        <v>0</v>
      </c>
      <c r="EE683" s="3">
        <v>0</v>
      </c>
      <c r="EF683" s="3">
        <v>0</v>
      </c>
    </row>
    <row r="684" spans="1:136" ht="12.75" customHeight="1">
      <c r="A684" s="2" t="s">
        <v>1338</v>
      </c>
      <c r="B684" s="2" t="s">
        <v>959</v>
      </c>
      <c r="C684" s="2" t="s">
        <v>137</v>
      </c>
      <c r="D684" s="2" t="s">
        <v>896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I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>
        <v>0</v>
      </c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  <c r="BW684" s="3">
        <v>0</v>
      </c>
      <c r="BX684" s="3">
        <v>0</v>
      </c>
      <c r="BY684" s="3">
        <v>0</v>
      </c>
      <c r="BZ684" s="3">
        <v>0</v>
      </c>
      <c r="CA684" s="3">
        <v>0</v>
      </c>
      <c r="CB684" s="3">
        <v>0</v>
      </c>
      <c r="CC684" s="3">
        <v>0</v>
      </c>
      <c r="CD684" s="3">
        <v>0</v>
      </c>
      <c r="CE684" s="3">
        <v>0</v>
      </c>
      <c r="CF684" s="3">
        <v>0</v>
      </c>
      <c r="CG684" s="3">
        <v>0</v>
      </c>
      <c r="CH684" s="3">
        <v>0</v>
      </c>
      <c r="CI684" s="3">
        <v>0</v>
      </c>
      <c r="CJ684" s="3">
        <v>0</v>
      </c>
      <c r="CK684" s="3">
        <v>0</v>
      </c>
      <c r="CL684" s="3">
        <v>0</v>
      </c>
      <c r="CM684" s="3">
        <v>0</v>
      </c>
      <c r="CN684" s="3">
        <v>0</v>
      </c>
      <c r="CO684" s="3">
        <v>0</v>
      </c>
      <c r="CP684" s="3">
        <v>0</v>
      </c>
      <c r="CQ684" s="3">
        <v>0</v>
      </c>
      <c r="CR684" s="3">
        <v>0</v>
      </c>
      <c r="CS684" s="3">
        <v>0</v>
      </c>
      <c r="CT684" s="3">
        <v>0</v>
      </c>
      <c r="CU684" s="3">
        <v>0</v>
      </c>
      <c r="CV684" s="3">
        <v>0</v>
      </c>
      <c r="CW684" s="3">
        <v>0</v>
      </c>
      <c r="CX684" s="3">
        <v>0</v>
      </c>
      <c r="CY684" s="3">
        <v>0</v>
      </c>
      <c r="CZ684" s="3">
        <v>0</v>
      </c>
      <c r="DA684" s="3"/>
      <c r="DB684" s="3">
        <v>0</v>
      </c>
      <c r="DC684" s="3">
        <v>0</v>
      </c>
      <c r="DD684" s="3">
        <v>0</v>
      </c>
      <c r="DE684" s="3">
        <v>0</v>
      </c>
      <c r="DF684" s="3">
        <v>0</v>
      </c>
      <c r="DG684" s="3">
        <v>0</v>
      </c>
      <c r="DH684" s="3">
        <v>0</v>
      </c>
      <c r="DI684" s="3">
        <v>0</v>
      </c>
      <c r="DJ684" s="3">
        <v>0</v>
      </c>
      <c r="DK684" s="3">
        <v>0</v>
      </c>
      <c r="DL684" s="3">
        <v>0</v>
      </c>
      <c r="DM684" s="3">
        <v>0</v>
      </c>
      <c r="DN684" s="3">
        <v>0</v>
      </c>
      <c r="DO684" s="3">
        <v>0</v>
      </c>
      <c r="DP684" s="3">
        <v>0</v>
      </c>
      <c r="DQ684" s="3">
        <v>0</v>
      </c>
      <c r="DR684" s="3">
        <v>0</v>
      </c>
      <c r="DS684" s="3">
        <v>0</v>
      </c>
      <c r="DT684" s="3">
        <v>0</v>
      </c>
      <c r="DU684" s="3">
        <v>0</v>
      </c>
      <c r="DV684" s="3">
        <v>0</v>
      </c>
      <c r="DW684" s="3">
        <v>0</v>
      </c>
      <c r="DX684" s="3">
        <v>0</v>
      </c>
      <c r="DY684" s="3">
        <v>0</v>
      </c>
      <c r="DZ684" s="3">
        <v>0</v>
      </c>
      <c r="EA684" s="3">
        <v>0</v>
      </c>
      <c r="EB684" s="3">
        <v>0</v>
      </c>
      <c r="EC684" s="3">
        <v>0</v>
      </c>
      <c r="ED684" s="3">
        <v>0</v>
      </c>
      <c r="EE684" s="3">
        <v>0</v>
      </c>
      <c r="EF684" s="3">
        <v>0</v>
      </c>
    </row>
    <row r="685" spans="1:136" ht="12.75" customHeight="1">
      <c r="A685" s="2" t="s">
        <v>1339</v>
      </c>
      <c r="B685" s="2" t="s">
        <v>961</v>
      </c>
      <c r="C685" s="2" t="s">
        <v>137</v>
      </c>
      <c r="D685" s="2" t="s">
        <v>138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I685" s="3">
        <v>0</v>
      </c>
      <c r="BJ685" s="3">
        <v>0</v>
      </c>
      <c r="BK685" s="3">
        <v>0</v>
      </c>
      <c r="BL685" s="3">
        <v>0</v>
      </c>
      <c r="BM685" s="3">
        <v>0</v>
      </c>
      <c r="BN685" s="3">
        <v>0</v>
      </c>
      <c r="BO685" s="3">
        <v>0</v>
      </c>
      <c r="BP685" s="3">
        <v>0</v>
      </c>
      <c r="BQ685" s="3">
        <v>0</v>
      </c>
      <c r="BR685" s="3">
        <v>0</v>
      </c>
      <c r="BS685" s="3">
        <v>0</v>
      </c>
      <c r="BT685" s="3">
        <v>0</v>
      </c>
      <c r="BU685" s="3">
        <v>0</v>
      </c>
      <c r="BV685" s="3">
        <v>0</v>
      </c>
      <c r="BW685" s="3">
        <v>0</v>
      </c>
      <c r="BX685" s="3">
        <v>0</v>
      </c>
      <c r="BY685" s="3">
        <v>0</v>
      </c>
      <c r="BZ685" s="3">
        <v>0</v>
      </c>
      <c r="CA685" s="3">
        <v>0</v>
      </c>
      <c r="CB685" s="3">
        <v>0</v>
      </c>
      <c r="CC685" s="3">
        <v>0</v>
      </c>
      <c r="CD685" s="3">
        <v>0</v>
      </c>
      <c r="CE685" s="3">
        <v>0</v>
      </c>
      <c r="CF685" s="3">
        <v>0</v>
      </c>
      <c r="CG685" s="3">
        <v>0</v>
      </c>
      <c r="CH685" s="3">
        <v>0</v>
      </c>
      <c r="CI685" s="3">
        <v>0</v>
      </c>
      <c r="CJ685" s="3">
        <v>0</v>
      </c>
      <c r="CK685" s="3">
        <v>0</v>
      </c>
      <c r="CL685" s="3">
        <v>0</v>
      </c>
      <c r="CM685" s="3">
        <v>0</v>
      </c>
      <c r="CN685" s="3">
        <v>0</v>
      </c>
      <c r="CO685" s="3">
        <v>0</v>
      </c>
      <c r="CP685" s="3">
        <v>0</v>
      </c>
      <c r="CQ685" s="3">
        <v>0</v>
      </c>
      <c r="CR685" s="3">
        <v>0</v>
      </c>
      <c r="CS685" s="3">
        <v>0</v>
      </c>
      <c r="CT685" s="3">
        <v>0</v>
      </c>
      <c r="CU685" s="3">
        <v>0</v>
      </c>
      <c r="CV685" s="3">
        <v>0</v>
      </c>
      <c r="CW685" s="3">
        <v>0</v>
      </c>
      <c r="CX685" s="3">
        <v>0</v>
      </c>
      <c r="CY685" s="3">
        <v>0</v>
      </c>
      <c r="CZ685" s="3">
        <v>0</v>
      </c>
      <c r="DA685" s="3"/>
      <c r="DB685" s="3">
        <v>0</v>
      </c>
      <c r="DC685" s="3">
        <v>0</v>
      </c>
      <c r="DD685" s="3">
        <v>0</v>
      </c>
      <c r="DE685" s="3">
        <v>0</v>
      </c>
      <c r="DF685" s="3">
        <v>0</v>
      </c>
      <c r="DG685" s="3">
        <v>0</v>
      </c>
      <c r="DH685" s="3">
        <v>0</v>
      </c>
      <c r="DI685" s="3">
        <v>0</v>
      </c>
      <c r="DJ685" s="3">
        <v>0</v>
      </c>
      <c r="DK685" s="3">
        <v>0</v>
      </c>
      <c r="DL685" s="3">
        <v>0</v>
      </c>
      <c r="DM685" s="3">
        <v>0</v>
      </c>
      <c r="DN685" s="3">
        <v>0</v>
      </c>
      <c r="DO685" s="3">
        <v>0</v>
      </c>
      <c r="DP685" s="3">
        <v>0</v>
      </c>
      <c r="DQ685" s="3">
        <v>0</v>
      </c>
      <c r="DR685" s="3">
        <v>0</v>
      </c>
      <c r="DS685" s="3">
        <v>0</v>
      </c>
      <c r="DT685" s="3">
        <v>0</v>
      </c>
      <c r="DU685" s="3">
        <v>0</v>
      </c>
      <c r="DV685" s="3">
        <v>0</v>
      </c>
      <c r="DW685" s="3">
        <v>0</v>
      </c>
      <c r="DX685" s="3">
        <v>0</v>
      </c>
      <c r="DY685" s="3">
        <v>0</v>
      </c>
      <c r="DZ685" s="3">
        <v>0</v>
      </c>
      <c r="EA685" s="3">
        <v>0</v>
      </c>
      <c r="EB685" s="3">
        <v>0</v>
      </c>
      <c r="EC685" s="3">
        <v>0</v>
      </c>
      <c r="ED685" s="3">
        <v>0</v>
      </c>
      <c r="EE685" s="3">
        <v>0</v>
      </c>
      <c r="EF685" s="3">
        <v>0</v>
      </c>
    </row>
    <row r="686" spans="1:136" ht="12.75" customHeight="1">
      <c r="A686" s="2" t="s">
        <v>1340</v>
      </c>
      <c r="B686" s="2" t="s">
        <v>963</v>
      </c>
      <c r="C686" s="2" t="s">
        <v>137</v>
      </c>
      <c r="D686" s="2" t="s">
        <v>896</v>
      </c>
      <c r="E686" s="3">
        <v>0</v>
      </c>
      <c r="F686" s="3">
        <v>0</v>
      </c>
      <c r="G686" s="3">
        <v>2977.65</v>
      </c>
      <c r="H686" s="3">
        <v>2977.65</v>
      </c>
      <c r="I686" s="3">
        <v>2977.65</v>
      </c>
      <c r="J686" s="3">
        <v>0</v>
      </c>
      <c r="K686" s="3">
        <v>0</v>
      </c>
      <c r="L686" s="3">
        <v>0</v>
      </c>
      <c r="M686" s="3">
        <v>5100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864</v>
      </c>
      <c r="AL686" s="3">
        <v>0</v>
      </c>
      <c r="AM686" s="3">
        <v>0</v>
      </c>
      <c r="AN686" s="3">
        <v>0</v>
      </c>
      <c r="AO686" s="3">
        <v>0</v>
      </c>
      <c r="AP686" s="3">
        <v>4330</v>
      </c>
      <c r="AQ686" s="3">
        <v>2977.65</v>
      </c>
      <c r="AR686" s="3">
        <v>1985.1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0</v>
      </c>
      <c r="BG686" s="3">
        <v>0</v>
      </c>
      <c r="BH686" s="3">
        <v>0</v>
      </c>
      <c r="BI686" s="3">
        <v>0</v>
      </c>
      <c r="BJ686" s="3">
        <v>0</v>
      </c>
      <c r="BK686" s="3">
        <v>0</v>
      </c>
      <c r="BL686" s="3">
        <v>0</v>
      </c>
      <c r="BM686" s="3">
        <v>0</v>
      </c>
      <c r="BN686" s="3">
        <v>0</v>
      </c>
      <c r="BO686" s="3">
        <v>0</v>
      </c>
      <c r="BP686" s="3">
        <v>0</v>
      </c>
      <c r="BQ686" s="3">
        <v>0</v>
      </c>
      <c r="BR686" s="3">
        <v>0</v>
      </c>
      <c r="BS686" s="3">
        <v>0</v>
      </c>
      <c r="BT686" s="3">
        <v>0</v>
      </c>
      <c r="BU686" s="3">
        <v>0</v>
      </c>
      <c r="BV686" s="3">
        <v>0</v>
      </c>
      <c r="BW686" s="3">
        <v>0</v>
      </c>
      <c r="BX686" s="3">
        <v>0</v>
      </c>
      <c r="BY686" s="3">
        <v>0</v>
      </c>
      <c r="BZ686" s="3">
        <v>0</v>
      </c>
      <c r="CA686" s="3">
        <v>0</v>
      </c>
      <c r="CB686" s="3">
        <v>0</v>
      </c>
      <c r="CC686" s="3">
        <v>0</v>
      </c>
      <c r="CD686" s="3">
        <v>0</v>
      </c>
      <c r="CE686" s="3">
        <v>0</v>
      </c>
      <c r="CF686" s="3">
        <v>0</v>
      </c>
      <c r="CG686" s="3">
        <v>0</v>
      </c>
      <c r="CH686" s="3">
        <v>0</v>
      </c>
      <c r="CI686" s="3">
        <v>0</v>
      </c>
      <c r="CJ686" s="3">
        <v>0</v>
      </c>
      <c r="CK686" s="3">
        <v>0</v>
      </c>
      <c r="CL686" s="3">
        <v>0</v>
      </c>
      <c r="CM686" s="3">
        <v>0</v>
      </c>
      <c r="CN686" s="3">
        <v>0</v>
      </c>
      <c r="CO686" s="3">
        <v>0</v>
      </c>
      <c r="CP686" s="3">
        <v>0</v>
      </c>
      <c r="CQ686" s="3">
        <v>0</v>
      </c>
      <c r="CR686" s="3">
        <v>0</v>
      </c>
      <c r="CS686" s="3">
        <v>0</v>
      </c>
      <c r="CT686" s="3">
        <v>0</v>
      </c>
      <c r="CU686" s="3">
        <v>0</v>
      </c>
      <c r="CV686" s="3">
        <v>0</v>
      </c>
      <c r="CW686" s="3">
        <v>0</v>
      </c>
      <c r="CX686" s="3">
        <v>0</v>
      </c>
      <c r="CY686" s="3">
        <v>0</v>
      </c>
      <c r="CZ686" s="3">
        <v>0</v>
      </c>
      <c r="DA686" s="3"/>
      <c r="DB686" s="3">
        <v>0</v>
      </c>
      <c r="DC686" s="3">
        <v>0</v>
      </c>
      <c r="DD686" s="3">
        <v>0</v>
      </c>
      <c r="DE686" s="3">
        <v>0</v>
      </c>
      <c r="DF686" s="3">
        <v>0</v>
      </c>
      <c r="DG686" s="3">
        <v>0</v>
      </c>
      <c r="DH686" s="3">
        <v>0</v>
      </c>
      <c r="DI686" s="3">
        <v>0</v>
      </c>
      <c r="DJ686" s="3">
        <v>0</v>
      </c>
      <c r="DK686" s="3">
        <v>0</v>
      </c>
      <c r="DL686" s="3">
        <v>0</v>
      </c>
      <c r="DM686" s="3">
        <v>0</v>
      </c>
      <c r="DN686" s="3">
        <v>0</v>
      </c>
      <c r="DO686" s="3">
        <v>0</v>
      </c>
      <c r="DP686" s="3">
        <v>0</v>
      </c>
      <c r="DQ686" s="3">
        <v>0</v>
      </c>
      <c r="DR686" s="3">
        <v>0</v>
      </c>
      <c r="DS686" s="3">
        <v>0</v>
      </c>
      <c r="DT686" s="3">
        <v>0</v>
      </c>
      <c r="DU686" s="3">
        <v>0</v>
      </c>
      <c r="DV686" s="3">
        <v>0</v>
      </c>
      <c r="DW686" s="3">
        <v>0</v>
      </c>
      <c r="DX686" s="3">
        <v>0</v>
      </c>
      <c r="DY686" s="3">
        <v>0</v>
      </c>
      <c r="DZ686" s="3">
        <v>0</v>
      </c>
      <c r="EA686" s="3">
        <v>0</v>
      </c>
      <c r="EB686" s="3">
        <v>0</v>
      </c>
      <c r="EC686" s="3">
        <v>0</v>
      </c>
      <c r="ED686" s="3">
        <v>0</v>
      </c>
      <c r="EE686" s="3">
        <v>0</v>
      </c>
      <c r="EF686" s="3">
        <v>0</v>
      </c>
    </row>
    <row r="687" spans="1:136" ht="12.75" customHeight="1">
      <c r="A687" s="2" t="s">
        <v>1341</v>
      </c>
      <c r="B687" s="2" t="s">
        <v>965</v>
      </c>
      <c r="C687" s="2" t="s">
        <v>137</v>
      </c>
      <c r="D687" s="2" t="s">
        <v>896</v>
      </c>
      <c r="E687" s="3">
        <v>0</v>
      </c>
      <c r="F687" s="3">
        <v>0</v>
      </c>
      <c r="G687" s="3">
        <v>3060</v>
      </c>
      <c r="H687" s="3">
        <v>0</v>
      </c>
      <c r="I687" s="3">
        <v>5100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2040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3060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I687" s="3">
        <v>0</v>
      </c>
      <c r="BJ687" s="3">
        <v>0</v>
      </c>
      <c r="BK687" s="3">
        <v>0</v>
      </c>
      <c r="BL687" s="3">
        <v>0</v>
      </c>
      <c r="BM687" s="3">
        <v>0</v>
      </c>
      <c r="BN687" s="3">
        <v>0</v>
      </c>
      <c r="BO687" s="3">
        <v>0</v>
      </c>
      <c r="BP687" s="3">
        <v>0</v>
      </c>
      <c r="BQ687" s="3">
        <v>0</v>
      </c>
      <c r="BR687" s="3">
        <v>0</v>
      </c>
      <c r="BS687" s="3">
        <v>0</v>
      </c>
      <c r="BT687" s="3">
        <v>0</v>
      </c>
      <c r="BU687" s="3">
        <v>0</v>
      </c>
      <c r="BV687" s="3">
        <v>0</v>
      </c>
      <c r="BW687" s="3">
        <v>0</v>
      </c>
      <c r="BX687" s="3">
        <v>0</v>
      </c>
      <c r="BY687" s="3">
        <v>0</v>
      </c>
      <c r="BZ687" s="3">
        <v>0</v>
      </c>
      <c r="CA687" s="3">
        <v>0</v>
      </c>
      <c r="CB687" s="3">
        <v>0</v>
      </c>
      <c r="CC687" s="3">
        <v>0</v>
      </c>
      <c r="CD687" s="3">
        <v>0</v>
      </c>
      <c r="CE687" s="3">
        <v>0</v>
      </c>
      <c r="CF687" s="3">
        <v>0</v>
      </c>
      <c r="CG687" s="3">
        <v>0</v>
      </c>
      <c r="CH687" s="3">
        <v>0</v>
      </c>
      <c r="CI687" s="3">
        <v>0</v>
      </c>
      <c r="CJ687" s="3">
        <v>0</v>
      </c>
      <c r="CK687" s="3">
        <v>0</v>
      </c>
      <c r="CL687" s="3">
        <v>0</v>
      </c>
      <c r="CM687" s="3">
        <v>0</v>
      </c>
      <c r="CN687" s="3">
        <v>0</v>
      </c>
      <c r="CO687" s="3">
        <v>0</v>
      </c>
      <c r="CP687" s="3">
        <v>0</v>
      </c>
      <c r="CQ687" s="3">
        <v>0</v>
      </c>
      <c r="CR687" s="3">
        <v>0</v>
      </c>
      <c r="CS687" s="3">
        <v>0</v>
      </c>
      <c r="CT687" s="3">
        <v>0</v>
      </c>
      <c r="CU687" s="3">
        <v>0</v>
      </c>
      <c r="CV687" s="3">
        <v>0</v>
      </c>
      <c r="CW687" s="3">
        <v>0</v>
      </c>
      <c r="CX687" s="3">
        <v>0</v>
      </c>
      <c r="CY687" s="3">
        <v>0</v>
      </c>
      <c r="CZ687" s="3">
        <v>0</v>
      </c>
      <c r="DA687" s="3"/>
      <c r="DB687" s="3">
        <v>0</v>
      </c>
      <c r="DC687" s="3">
        <v>0</v>
      </c>
      <c r="DD687" s="3">
        <v>0</v>
      </c>
      <c r="DE687" s="3">
        <v>0</v>
      </c>
      <c r="DF687" s="3">
        <v>0</v>
      </c>
      <c r="DG687" s="3">
        <v>0</v>
      </c>
      <c r="DH687" s="3">
        <v>0</v>
      </c>
      <c r="DI687" s="3">
        <v>0</v>
      </c>
      <c r="DJ687" s="3">
        <v>0</v>
      </c>
      <c r="DK687" s="3">
        <v>0</v>
      </c>
      <c r="DL687" s="3">
        <v>0</v>
      </c>
      <c r="DM687" s="3">
        <v>0</v>
      </c>
      <c r="DN687" s="3">
        <v>0</v>
      </c>
      <c r="DO687" s="3">
        <v>0</v>
      </c>
      <c r="DP687" s="3">
        <v>0</v>
      </c>
      <c r="DQ687" s="3">
        <v>0</v>
      </c>
      <c r="DR687" s="3">
        <v>0</v>
      </c>
      <c r="DS687" s="3">
        <v>0</v>
      </c>
      <c r="DT687" s="3">
        <v>0</v>
      </c>
      <c r="DU687" s="3">
        <v>0</v>
      </c>
      <c r="DV687" s="3">
        <v>0</v>
      </c>
      <c r="DW687" s="3">
        <v>0</v>
      </c>
      <c r="DX687" s="3">
        <v>0</v>
      </c>
      <c r="DY687" s="3">
        <v>0</v>
      </c>
      <c r="DZ687" s="3">
        <v>0</v>
      </c>
      <c r="EA687" s="3">
        <v>0</v>
      </c>
      <c r="EB687" s="3">
        <v>0</v>
      </c>
      <c r="EC687" s="3">
        <v>0</v>
      </c>
      <c r="ED687" s="3">
        <v>0</v>
      </c>
      <c r="EE687" s="3">
        <v>0</v>
      </c>
      <c r="EF687" s="3">
        <v>0</v>
      </c>
    </row>
    <row r="688" spans="1:136" ht="12.75" customHeight="1">
      <c r="A688" s="2" t="s">
        <v>1342</v>
      </c>
      <c r="B688" s="2" t="s">
        <v>967</v>
      </c>
      <c r="C688" s="2" t="s">
        <v>137</v>
      </c>
      <c r="D688" s="2" t="s">
        <v>896</v>
      </c>
      <c r="E688" s="3">
        <v>0</v>
      </c>
      <c r="F688" s="3">
        <v>1091</v>
      </c>
      <c r="G688" s="3">
        <v>5123.37</v>
      </c>
      <c r="H688" s="3">
        <v>8008.52</v>
      </c>
      <c r="I688" s="3">
        <v>6742.71</v>
      </c>
      <c r="J688" s="3">
        <v>4720.1499999999996</v>
      </c>
      <c r="K688" s="3">
        <v>2207.0300000000002</v>
      </c>
      <c r="L688" s="3">
        <v>4458.32</v>
      </c>
      <c r="M688" s="3">
        <v>9713.84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1200</v>
      </c>
      <c r="AH688" s="3">
        <v>8524</v>
      </c>
      <c r="AI688" s="3">
        <v>1260</v>
      </c>
      <c r="AJ688" s="3">
        <v>1460</v>
      </c>
      <c r="AK688" s="3">
        <v>0</v>
      </c>
      <c r="AL688" s="3">
        <v>0</v>
      </c>
      <c r="AM688" s="3">
        <v>0</v>
      </c>
      <c r="AN688" s="3">
        <v>0</v>
      </c>
      <c r="AO688" s="3">
        <v>1020</v>
      </c>
      <c r="AP688" s="3">
        <v>27000</v>
      </c>
      <c r="AQ688" s="3">
        <v>4839.01</v>
      </c>
      <c r="AR688" s="3">
        <v>7974.36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3">
        <v>0</v>
      </c>
      <c r="BJ688" s="3">
        <v>0</v>
      </c>
      <c r="BK688" s="3">
        <v>0</v>
      </c>
      <c r="BL688" s="3">
        <v>0</v>
      </c>
      <c r="BM688" s="3">
        <v>0</v>
      </c>
      <c r="BN688" s="3">
        <v>0</v>
      </c>
      <c r="BO688" s="3">
        <v>0</v>
      </c>
      <c r="BP688" s="3">
        <v>0</v>
      </c>
      <c r="BQ688" s="3">
        <v>0</v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  <c r="BW688" s="3">
        <v>0</v>
      </c>
      <c r="BX688" s="3">
        <v>0</v>
      </c>
      <c r="BY688" s="3">
        <v>0</v>
      </c>
      <c r="BZ688" s="3">
        <v>0</v>
      </c>
      <c r="CA688" s="3">
        <v>0</v>
      </c>
      <c r="CB688" s="3">
        <v>0</v>
      </c>
      <c r="CC688" s="3">
        <v>0</v>
      </c>
      <c r="CD688" s="3">
        <v>0</v>
      </c>
      <c r="CE688" s="3">
        <v>0</v>
      </c>
      <c r="CF688" s="3">
        <v>0</v>
      </c>
      <c r="CG688" s="3">
        <v>0</v>
      </c>
      <c r="CH688" s="3">
        <v>0</v>
      </c>
      <c r="CI688" s="3">
        <v>0</v>
      </c>
      <c r="CJ688" s="3">
        <v>0</v>
      </c>
      <c r="CK688" s="3">
        <v>0</v>
      </c>
      <c r="CL688" s="3">
        <v>0</v>
      </c>
      <c r="CM688" s="3">
        <v>0</v>
      </c>
      <c r="CN688" s="3">
        <v>0</v>
      </c>
      <c r="CO688" s="3">
        <v>0</v>
      </c>
      <c r="CP688" s="3">
        <v>0</v>
      </c>
      <c r="CQ688" s="3">
        <v>0</v>
      </c>
      <c r="CR688" s="3">
        <v>0</v>
      </c>
      <c r="CS688" s="3">
        <v>0</v>
      </c>
      <c r="CT688" s="3">
        <v>0</v>
      </c>
      <c r="CU688" s="3">
        <v>0</v>
      </c>
      <c r="CV688" s="3">
        <v>0</v>
      </c>
      <c r="CW688" s="3">
        <v>0</v>
      </c>
      <c r="CX688" s="3">
        <v>0</v>
      </c>
      <c r="CY688" s="3">
        <v>0</v>
      </c>
      <c r="CZ688" s="3">
        <v>0</v>
      </c>
      <c r="DA688" s="3"/>
      <c r="DB688" s="3">
        <v>0</v>
      </c>
      <c r="DC688" s="3">
        <v>0</v>
      </c>
      <c r="DD688" s="3">
        <v>0</v>
      </c>
      <c r="DE688" s="3">
        <v>0</v>
      </c>
      <c r="DF688" s="3">
        <v>0</v>
      </c>
      <c r="DG688" s="3">
        <v>0</v>
      </c>
      <c r="DH688" s="3">
        <v>0</v>
      </c>
      <c r="DI688" s="3">
        <v>0</v>
      </c>
      <c r="DJ688" s="3">
        <v>0</v>
      </c>
      <c r="DK688" s="3">
        <v>0</v>
      </c>
      <c r="DL688" s="3">
        <v>0</v>
      </c>
      <c r="DM688" s="3">
        <v>0</v>
      </c>
      <c r="DN688" s="3">
        <v>0</v>
      </c>
      <c r="DO688" s="3">
        <v>0</v>
      </c>
      <c r="DP688" s="3">
        <v>0</v>
      </c>
      <c r="DQ688" s="3">
        <v>0</v>
      </c>
      <c r="DR688" s="3">
        <v>0</v>
      </c>
      <c r="DS688" s="3">
        <v>0</v>
      </c>
      <c r="DT688" s="3">
        <v>0</v>
      </c>
      <c r="DU688" s="3">
        <v>0</v>
      </c>
      <c r="DV688" s="3">
        <v>0</v>
      </c>
      <c r="DW688" s="3">
        <v>0</v>
      </c>
      <c r="DX688" s="3">
        <v>0</v>
      </c>
      <c r="DY688" s="3">
        <v>0</v>
      </c>
      <c r="DZ688" s="3">
        <v>0</v>
      </c>
      <c r="EA688" s="3">
        <v>0</v>
      </c>
      <c r="EB688" s="3">
        <v>0</v>
      </c>
      <c r="EC688" s="3">
        <v>0</v>
      </c>
      <c r="ED688" s="3">
        <v>0</v>
      </c>
      <c r="EE688" s="3">
        <v>0</v>
      </c>
      <c r="EF688" s="3">
        <v>0</v>
      </c>
    </row>
    <row r="689" spans="1:136" ht="12.75" customHeight="1">
      <c r="A689" s="2" t="s">
        <v>1343</v>
      </c>
      <c r="B689" s="2" t="s">
        <v>1140</v>
      </c>
      <c r="C689" s="2" t="s">
        <v>137</v>
      </c>
      <c r="D689" s="2" t="s">
        <v>896</v>
      </c>
      <c r="E689" s="3">
        <v>0</v>
      </c>
      <c r="F689" s="3">
        <v>7559.5</v>
      </c>
      <c r="G689" s="3">
        <v>4082</v>
      </c>
      <c r="H689" s="3">
        <v>17728.34</v>
      </c>
      <c r="I689" s="3">
        <v>14211.5</v>
      </c>
      <c r="J689" s="3">
        <v>15031.25</v>
      </c>
      <c r="K689" s="3">
        <v>10292.75</v>
      </c>
      <c r="L689" s="3">
        <v>17234.25</v>
      </c>
      <c r="M689" s="3">
        <v>14135.38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364.5</v>
      </c>
      <c r="AH689" s="3">
        <v>0</v>
      </c>
      <c r="AI689" s="3">
        <v>826</v>
      </c>
      <c r="AJ689" s="3">
        <v>0</v>
      </c>
      <c r="AK689" s="3">
        <v>1470</v>
      </c>
      <c r="AL689" s="3">
        <v>0</v>
      </c>
      <c r="AM689" s="3">
        <v>0</v>
      </c>
      <c r="AN689" s="3">
        <v>1005</v>
      </c>
      <c r="AO689" s="3">
        <v>0</v>
      </c>
      <c r="AP689" s="3">
        <v>847</v>
      </c>
      <c r="AQ689" s="3">
        <v>9895.25</v>
      </c>
      <c r="AR689" s="3">
        <v>22918.5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3">
        <v>0</v>
      </c>
      <c r="BJ689" s="3">
        <v>0</v>
      </c>
      <c r="BK689" s="3">
        <v>0</v>
      </c>
      <c r="BL689" s="3">
        <v>0</v>
      </c>
      <c r="BM689" s="3">
        <v>0</v>
      </c>
      <c r="BN689" s="3">
        <v>0</v>
      </c>
      <c r="BO689" s="3">
        <v>0</v>
      </c>
      <c r="BP689" s="3">
        <v>0</v>
      </c>
      <c r="BQ689" s="3">
        <v>0</v>
      </c>
      <c r="BR689" s="3">
        <v>0</v>
      </c>
      <c r="BS689" s="3">
        <v>0</v>
      </c>
      <c r="BT689" s="3">
        <v>0</v>
      </c>
      <c r="BU689" s="3">
        <v>0</v>
      </c>
      <c r="BV689" s="3">
        <v>0</v>
      </c>
      <c r="BW689" s="3">
        <v>0</v>
      </c>
      <c r="BX689" s="3">
        <v>0</v>
      </c>
      <c r="BY689" s="3">
        <v>0</v>
      </c>
      <c r="BZ689" s="3">
        <v>0</v>
      </c>
      <c r="CA689" s="3">
        <v>0</v>
      </c>
      <c r="CB689" s="3">
        <v>0</v>
      </c>
      <c r="CC689" s="3">
        <v>0</v>
      </c>
      <c r="CD689" s="3">
        <v>0</v>
      </c>
      <c r="CE689" s="3">
        <v>0</v>
      </c>
      <c r="CF689" s="3">
        <v>0</v>
      </c>
      <c r="CG689" s="3">
        <v>0</v>
      </c>
      <c r="CH689" s="3">
        <v>0</v>
      </c>
      <c r="CI689" s="3">
        <v>0</v>
      </c>
      <c r="CJ689" s="3">
        <v>0</v>
      </c>
      <c r="CK689" s="3">
        <v>0</v>
      </c>
      <c r="CL689" s="3">
        <v>0</v>
      </c>
      <c r="CM689" s="3">
        <v>0</v>
      </c>
      <c r="CN689" s="3">
        <v>0</v>
      </c>
      <c r="CO689" s="3">
        <v>0</v>
      </c>
      <c r="CP689" s="3">
        <v>0</v>
      </c>
      <c r="CQ689" s="3">
        <v>0</v>
      </c>
      <c r="CR689" s="3">
        <v>0</v>
      </c>
      <c r="CS689" s="3">
        <v>0</v>
      </c>
      <c r="CT689" s="3">
        <v>0</v>
      </c>
      <c r="CU689" s="3">
        <v>0</v>
      </c>
      <c r="CV689" s="3">
        <v>0</v>
      </c>
      <c r="CW689" s="3">
        <v>0</v>
      </c>
      <c r="CX689" s="3">
        <v>0</v>
      </c>
      <c r="CY689" s="3">
        <v>0</v>
      </c>
      <c r="CZ689" s="3">
        <v>0</v>
      </c>
      <c r="DA689" s="3"/>
      <c r="DB689" s="3">
        <v>0</v>
      </c>
      <c r="DC689" s="3">
        <v>0</v>
      </c>
      <c r="DD689" s="3">
        <v>0</v>
      </c>
      <c r="DE689" s="3">
        <v>0</v>
      </c>
      <c r="DF689" s="3">
        <v>0</v>
      </c>
      <c r="DG689" s="3">
        <v>0</v>
      </c>
      <c r="DH689" s="3">
        <v>0</v>
      </c>
      <c r="DI689" s="3">
        <v>0</v>
      </c>
      <c r="DJ689" s="3">
        <v>0</v>
      </c>
      <c r="DK689" s="3">
        <v>0</v>
      </c>
      <c r="DL689" s="3">
        <v>0</v>
      </c>
      <c r="DM689" s="3">
        <v>0</v>
      </c>
      <c r="DN689" s="3">
        <v>0</v>
      </c>
      <c r="DO689" s="3">
        <v>0</v>
      </c>
      <c r="DP689" s="3">
        <v>0</v>
      </c>
      <c r="DQ689" s="3">
        <v>0</v>
      </c>
      <c r="DR689" s="3">
        <v>0</v>
      </c>
      <c r="DS689" s="3">
        <v>0</v>
      </c>
      <c r="DT689" s="3">
        <v>0</v>
      </c>
      <c r="DU689" s="3">
        <v>0</v>
      </c>
      <c r="DV689" s="3">
        <v>0</v>
      </c>
      <c r="DW689" s="3">
        <v>0</v>
      </c>
      <c r="DX689" s="3">
        <v>0</v>
      </c>
      <c r="DY689" s="3">
        <v>0</v>
      </c>
      <c r="DZ689" s="3">
        <v>0</v>
      </c>
      <c r="EA689" s="3">
        <v>0</v>
      </c>
      <c r="EB689" s="3">
        <v>0</v>
      </c>
      <c r="EC689" s="3">
        <v>0</v>
      </c>
      <c r="ED689" s="3">
        <v>0</v>
      </c>
      <c r="EE689" s="3">
        <v>0</v>
      </c>
      <c r="EF689" s="3">
        <v>0</v>
      </c>
    </row>
    <row r="690" spans="1:136" ht="12.75" customHeight="1">
      <c r="A690" s="2" t="s">
        <v>1344</v>
      </c>
      <c r="B690" s="2" t="s">
        <v>971</v>
      </c>
      <c r="C690" s="2" t="s">
        <v>137</v>
      </c>
      <c r="D690" s="2" t="s">
        <v>896</v>
      </c>
      <c r="E690" s="3">
        <v>0</v>
      </c>
      <c r="F690" s="3">
        <v>0</v>
      </c>
      <c r="G690" s="3">
        <v>0</v>
      </c>
      <c r="H690" s="3">
        <v>0</v>
      </c>
      <c r="I690" s="3">
        <v>245.5</v>
      </c>
      <c r="J690" s="3">
        <v>0</v>
      </c>
      <c r="K690" s="3">
        <v>457.94</v>
      </c>
      <c r="L690" s="3">
        <v>321.64999999999998</v>
      </c>
      <c r="M690" s="3">
        <v>29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116</v>
      </c>
      <c r="AK690" s="3">
        <v>90</v>
      </c>
      <c r="AL690" s="3">
        <v>0</v>
      </c>
      <c r="AM690" s="3">
        <v>0</v>
      </c>
      <c r="AN690" s="3">
        <v>28.05</v>
      </c>
      <c r="AO690" s="3">
        <v>0</v>
      </c>
      <c r="AP690" s="3">
        <v>0</v>
      </c>
      <c r="AQ690" s="3">
        <v>1600</v>
      </c>
      <c r="AR690" s="3">
        <v>13000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 s="3">
        <v>0</v>
      </c>
      <c r="BF690" s="3">
        <v>0</v>
      </c>
      <c r="BG690" s="3">
        <v>0</v>
      </c>
      <c r="BH690" s="3">
        <v>0</v>
      </c>
      <c r="BI690" s="3">
        <v>0</v>
      </c>
      <c r="BJ690" s="3">
        <v>0</v>
      </c>
      <c r="BK690" s="3">
        <v>0</v>
      </c>
      <c r="BL690" s="3">
        <v>0</v>
      </c>
      <c r="BM690" s="3">
        <v>0</v>
      </c>
      <c r="BN690" s="3">
        <v>0</v>
      </c>
      <c r="BO690" s="3">
        <v>0</v>
      </c>
      <c r="BP690" s="3">
        <v>0</v>
      </c>
      <c r="BQ690" s="3">
        <v>0</v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  <c r="BW690" s="3">
        <v>0</v>
      </c>
      <c r="BX690" s="3">
        <v>0</v>
      </c>
      <c r="BY690" s="3">
        <v>0</v>
      </c>
      <c r="BZ690" s="3">
        <v>0</v>
      </c>
      <c r="CA690" s="3">
        <v>0</v>
      </c>
      <c r="CB690" s="3">
        <v>0</v>
      </c>
      <c r="CC690" s="3">
        <v>0</v>
      </c>
      <c r="CD690" s="3">
        <v>0</v>
      </c>
      <c r="CE690" s="3">
        <v>0</v>
      </c>
      <c r="CF690" s="3">
        <v>0</v>
      </c>
      <c r="CG690" s="3">
        <v>0</v>
      </c>
      <c r="CH690" s="3">
        <v>0</v>
      </c>
      <c r="CI690" s="3">
        <v>0</v>
      </c>
      <c r="CJ690" s="3">
        <v>0</v>
      </c>
      <c r="CK690" s="3">
        <v>0</v>
      </c>
      <c r="CL690" s="3">
        <v>0</v>
      </c>
      <c r="CM690" s="3">
        <v>0</v>
      </c>
      <c r="CN690" s="3">
        <v>0</v>
      </c>
      <c r="CO690" s="3">
        <v>0</v>
      </c>
      <c r="CP690" s="3">
        <v>0</v>
      </c>
      <c r="CQ690" s="3">
        <v>0</v>
      </c>
      <c r="CR690" s="3">
        <v>0</v>
      </c>
      <c r="CS690" s="3">
        <v>0</v>
      </c>
      <c r="CT690" s="3">
        <v>0</v>
      </c>
      <c r="CU690" s="3">
        <v>0</v>
      </c>
      <c r="CV690" s="3">
        <v>0</v>
      </c>
      <c r="CW690" s="3">
        <v>0</v>
      </c>
      <c r="CX690" s="3">
        <v>0</v>
      </c>
      <c r="CY690" s="3">
        <v>0</v>
      </c>
      <c r="CZ690" s="3">
        <v>0</v>
      </c>
      <c r="DA690" s="3"/>
      <c r="DB690" s="3">
        <v>0</v>
      </c>
      <c r="DC690" s="3">
        <v>0</v>
      </c>
      <c r="DD690" s="3">
        <v>0</v>
      </c>
      <c r="DE690" s="3">
        <v>0</v>
      </c>
      <c r="DF690" s="3">
        <v>0</v>
      </c>
      <c r="DG690" s="3">
        <v>0</v>
      </c>
      <c r="DH690" s="3">
        <v>0</v>
      </c>
      <c r="DI690" s="3">
        <v>0</v>
      </c>
      <c r="DJ690" s="3">
        <v>0</v>
      </c>
      <c r="DK690" s="3">
        <v>0</v>
      </c>
      <c r="DL690" s="3">
        <v>0</v>
      </c>
      <c r="DM690" s="3">
        <v>0</v>
      </c>
      <c r="DN690" s="3">
        <v>0</v>
      </c>
      <c r="DO690" s="3">
        <v>0</v>
      </c>
      <c r="DP690" s="3">
        <v>0</v>
      </c>
      <c r="DQ690" s="3">
        <v>0</v>
      </c>
      <c r="DR690" s="3">
        <v>0</v>
      </c>
      <c r="DS690" s="3">
        <v>0</v>
      </c>
      <c r="DT690" s="3">
        <v>0</v>
      </c>
      <c r="DU690" s="3">
        <v>0</v>
      </c>
      <c r="DV690" s="3">
        <v>0</v>
      </c>
      <c r="DW690" s="3">
        <v>0</v>
      </c>
      <c r="DX690" s="3">
        <v>0</v>
      </c>
      <c r="DY690" s="3">
        <v>0</v>
      </c>
      <c r="DZ690" s="3">
        <v>0</v>
      </c>
      <c r="EA690" s="3">
        <v>0</v>
      </c>
      <c r="EB690" s="3">
        <v>0</v>
      </c>
      <c r="EC690" s="3">
        <v>0</v>
      </c>
      <c r="ED690" s="3">
        <v>0</v>
      </c>
      <c r="EE690" s="3">
        <v>0</v>
      </c>
      <c r="EF690" s="3">
        <v>0</v>
      </c>
    </row>
    <row r="691" spans="1:136" ht="12.75" customHeight="1">
      <c r="A691" s="2" t="s">
        <v>1345</v>
      </c>
      <c r="B691" s="2" t="s">
        <v>1195</v>
      </c>
      <c r="C691" s="2" t="s">
        <v>137</v>
      </c>
      <c r="D691" s="2" t="s">
        <v>896</v>
      </c>
      <c r="E691" s="3">
        <v>0</v>
      </c>
      <c r="F691" s="3">
        <v>0</v>
      </c>
      <c r="G691" s="3">
        <v>0</v>
      </c>
      <c r="H691" s="3">
        <v>248.64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2144.0500000000002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F691" s="3">
        <v>0</v>
      </c>
      <c r="BG691" s="3">
        <v>0</v>
      </c>
      <c r="BH691" s="3">
        <v>0</v>
      </c>
      <c r="BI691" s="3">
        <v>0</v>
      </c>
      <c r="BJ691" s="3">
        <v>0</v>
      </c>
      <c r="BK691" s="3">
        <v>0</v>
      </c>
      <c r="BL691" s="3">
        <v>0</v>
      </c>
      <c r="BM691" s="3">
        <v>0</v>
      </c>
      <c r="BN691" s="3">
        <v>0</v>
      </c>
      <c r="BO691" s="3">
        <v>0</v>
      </c>
      <c r="BP691" s="3">
        <v>0</v>
      </c>
      <c r="BQ691" s="3">
        <v>0</v>
      </c>
      <c r="BR691" s="3">
        <v>0</v>
      </c>
      <c r="BS691" s="3">
        <v>0</v>
      </c>
      <c r="BT691" s="3">
        <v>0</v>
      </c>
      <c r="BU691" s="3">
        <v>0</v>
      </c>
      <c r="BV691" s="3">
        <v>0</v>
      </c>
      <c r="BW691" s="3">
        <v>0</v>
      </c>
      <c r="BX691" s="3">
        <v>0</v>
      </c>
      <c r="BY691" s="3">
        <v>0</v>
      </c>
      <c r="BZ691" s="3">
        <v>0</v>
      </c>
      <c r="CA691" s="3">
        <v>0</v>
      </c>
      <c r="CB691" s="3">
        <v>0</v>
      </c>
      <c r="CC691" s="3">
        <v>0</v>
      </c>
      <c r="CD691" s="3">
        <v>0</v>
      </c>
      <c r="CE691" s="3">
        <v>0</v>
      </c>
      <c r="CF691" s="3">
        <v>0</v>
      </c>
      <c r="CG691" s="3">
        <v>0</v>
      </c>
      <c r="CH691" s="3">
        <v>0</v>
      </c>
      <c r="CI691" s="3">
        <v>0</v>
      </c>
      <c r="CJ691" s="3">
        <v>0</v>
      </c>
      <c r="CK691" s="3">
        <v>0</v>
      </c>
      <c r="CL691" s="3">
        <v>0</v>
      </c>
      <c r="CM691" s="3">
        <v>0</v>
      </c>
      <c r="CN691" s="3">
        <v>0</v>
      </c>
      <c r="CO691" s="3">
        <v>0</v>
      </c>
      <c r="CP691" s="3">
        <v>0</v>
      </c>
      <c r="CQ691" s="3">
        <v>0</v>
      </c>
      <c r="CR691" s="3">
        <v>0</v>
      </c>
      <c r="CS691" s="3">
        <v>0</v>
      </c>
      <c r="CT691" s="3">
        <v>0</v>
      </c>
      <c r="CU691" s="3">
        <v>0</v>
      </c>
      <c r="CV691" s="3">
        <v>0</v>
      </c>
      <c r="CW691" s="3">
        <v>0</v>
      </c>
      <c r="CX691" s="3">
        <v>0</v>
      </c>
      <c r="CY691" s="3">
        <v>0</v>
      </c>
      <c r="CZ691" s="3">
        <v>0</v>
      </c>
      <c r="DA691" s="3"/>
      <c r="DB691" s="3">
        <v>0</v>
      </c>
      <c r="DC691" s="3">
        <v>0</v>
      </c>
      <c r="DD691" s="3">
        <v>0</v>
      </c>
      <c r="DE691" s="3">
        <v>0</v>
      </c>
      <c r="DF691" s="3">
        <v>0</v>
      </c>
      <c r="DG691" s="3">
        <v>0</v>
      </c>
      <c r="DH691" s="3">
        <v>0</v>
      </c>
      <c r="DI691" s="3">
        <v>0</v>
      </c>
      <c r="DJ691" s="3">
        <v>0</v>
      </c>
      <c r="DK691" s="3">
        <v>0</v>
      </c>
      <c r="DL691" s="3">
        <v>0</v>
      </c>
      <c r="DM691" s="3">
        <v>0</v>
      </c>
      <c r="DN691" s="3">
        <v>0</v>
      </c>
      <c r="DO691" s="3">
        <v>0</v>
      </c>
      <c r="DP691" s="3">
        <v>0</v>
      </c>
      <c r="DQ691" s="3">
        <v>0</v>
      </c>
      <c r="DR691" s="3">
        <v>0</v>
      </c>
      <c r="DS691" s="3">
        <v>0</v>
      </c>
      <c r="DT691" s="3">
        <v>0</v>
      </c>
      <c r="DU691" s="3">
        <v>0</v>
      </c>
      <c r="DV691" s="3">
        <v>0</v>
      </c>
      <c r="DW691" s="3">
        <v>0</v>
      </c>
      <c r="DX691" s="3">
        <v>0</v>
      </c>
      <c r="DY691" s="3">
        <v>0</v>
      </c>
      <c r="DZ691" s="3">
        <v>0</v>
      </c>
      <c r="EA691" s="3">
        <v>0</v>
      </c>
      <c r="EB691" s="3">
        <v>0</v>
      </c>
      <c r="EC691" s="3">
        <v>0</v>
      </c>
      <c r="ED691" s="3">
        <v>0</v>
      </c>
      <c r="EE691" s="3">
        <v>0</v>
      </c>
      <c r="EF691" s="3">
        <v>0</v>
      </c>
    </row>
    <row r="692" spans="1:136" ht="12.75" customHeight="1">
      <c r="A692" s="2" t="s">
        <v>1346</v>
      </c>
      <c r="B692" s="2" t="s">
        <v>520</v>
      </c>
      <c r="C692" s="2" t="s">
        <v>137</v>
      </c>
      <c r="D692" s="2" t="s">
        <v>896</v>
      </c>
      <c r="E692" s="3">
        <v>0</v>
      </c>
      <c r="F692" s="3">
        <v>11880</v>
      </c>
      <c r="G692" s="3">
        <v>7277</v>
      </c>
      <c r="H692" s="3">
        <v>900</v>
      </c>
      <c r="I692" s="3">
        <v>540</v>
      </c>
      <c r="J692" s="3">
        <v>6207.72</v>
      </c>
      <c r="K692" s="3">
        <v>2456.0300000000002</v>
      </c>
      <c r="L692" s="3">
        <v>3105</v>
      </c>
      <c r="M692" s="3">
        <v>11850.56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1900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20955</v>
      </c>
      <c r="AR692" s="3">
        <v>4429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I692" s="3">
        <v>0</v>
      </c>
      <c r="BJ692" s="3">
        <v>0</v>
      </c>
      <c r="BK692" s="3">
        <v>0</v>
      </c>
      <c r="BL692" s="3">
        <v>0</v>
      </c>
      <c r="BM692" s="3">
        <v>0</v>
      </c>
      <c r="BN692" s="3">
        <v>0</v>
      </c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  <c r="BW692" s="3">
        <v>0</v>
      </c>
      <c r="BX692" s="3">
        <v>0</v>
      </c>
      <c r="BY692" s="3">
        <v>0</v>
      </c>
      <c r="BZ692" s="3">
        <v>0</v>
      </c>
      <c r="CA692" s="3">
        <v>0</v>
      </c>
      <c r="CB692" s="3">
        <v>0</v>
      </c>
      <c r="CC692" s="3">
        <v>0</v>
      </c>
      <c r="CD692" s="3">
        <v>0</v>
      </c>
      <c r="CE692" s="3">
        <v>0</v>
      </c>
      <c r="CF692" s="3">
        <v>0</v>
      </c>
      <c r="CG692" s="3">
        <v>0</v>
      </c>
      <c r="CH692" s="3">
        <v>0</v>
      </c>
      <c r="CI692" s="3">
        <v>0</v>
      </c>
      <c r="CJ692" s="3">
        <v>0</v>
      </c>
      <c r="CK692" s="3">
        <v>0</v>
      </c>
      <c r="CL692" s="3">
        <v>0</v>
      </c>
      <c r="CM692" s="3">
        <v>0</v>
      </c>
      <c r="CN692" s="3">
        <v>0</v>
      </c>
      <c r="CO692" s="3">
        <v>0</v>
      </c>
      <c r="CP692" s="3">
        <v>0</v>
      </c>
      <c r="CQ692" s="3">
        <v>0</v>
      </c>
      <c r="CR692" s="3">
        <v>0</v>
      </c>
      <c r="CS692" s="3">
        <v>0</v>
      </c>
      <c r="CT692" s="3">
        <v>0</v>
      </c>
      <c r="CU692" s="3">
        <v>0</v>
      </c>
      <c r="CV692" s="3">
        <v>0</v>
      </c>
      <c r="CW692" s="3">
        <v>0</v>
      </c>
      <c r="CX692" s="3">
        <v>0</v>
      </c>
      <c r="CY692" s="3">
        <v>0</v>
      </c>
      <c r="CZ692" s="3">
        <v>0</v>
      </c>
      <c r="DA692" s="3"/>
      <c r="DB692" s="3">
        <v>0</v>
      </c>
      <c r="DC692" s="3">
        <v>0</v>
      </c>
      <c r="DD692" s="3">
        <v>0</v>
      </c>
      <c r="DE692" s="3">
        <v>0</v>
      </c>
      <c r="DF692" s="3">
        <v>0</v>
      </c>
      <c r="DG692" s="3">
        <v>0</v>
      </c>
      <c r="DH692" s="3">
        <v>0</v>
      </c>
      <c r="DI692" s="3">
        <v>0</v>
      </c>
      <c r="DJ692" s="3">
        <v>0</v>
      </c>
      <c r="DK692" s="3">
        <v>0</v>
      </c>
      <c r="DL692" s="3">
        <v>0</v>
      </c>
      <c r="DM692" s="3">
        <v>0</v>
      </c>
      <c r="DN692" s="3">
        <v>0</v>
      </c>
      <c r="DO692" s="3">
        <v>0</v>
      </c>
      <c r="DP692" s="3">
        <v>0</v>
      </c>
      <c r="DQ692" s="3">
        <v>0</v>
      </c>
      <c r="DR692" s="3">
        <v>0</v>
      </c>
      <c r="DS692" s="3">
        <v>0</v>
      </c>
      <c r="DT692" s="3">
        <v>0</v>
      </c>
      <c r="DU692" s="3">
        <v>0</v>
      </c>
      <c r="DV692" s="3">
        <v>0</v>
      </c>
      <c r="DW692" s="3">
        <v>0</v>
      </c>
      <c r="DX692" s="3">
        <v>0</v>
      </c>
      <c r="DY692" s="3">
        <v>0</v>
      </c>
      <c r="DZ692" s="3">
        <v>0</v>
      </c>
      <c r="EA692" s="3">
        <v>0</v>
      </c>
      <c r="EB692" s="3">
        <v>0</v>
      </c>
      <c r="EC692" s="3">
        <v>0</v>
      </c>
      <c r="ED692" s="3">
        <v>0</v>
      </c>
      <c r="EE692" s="3">
        <v>0</v>
      </c>
      <c r="EF692" s="3">
        <v>0</v>
      </c>
    </row>
    <row r="693" spans="1:136" ht="12.75" customHeight="1">
      <c r="A693" s="2" t="s">
        <v>1347</v>
      </c>
      <c r="B693" s="2" t="s">
        <v>973</v>
      </c>
      <c r="C693" s="2" t="s">
        <v>137</v>
      </c>
      <c r="D693" s="2" t="s">
        <v>896</v>
      </c>
      <c r="E693" s="3">
        <v>0</v>
      </c>
      <c r="F693" s="3">
        <v>0</v>
      </c>
      <c r="G693" s="3">
        <v>0</v>
      </c>
      <c r="H693" s="3">
        <v>70</v>
      </c>
      <c r="I693" s="3">
        <v>0</v>
      </c>
      <c r="J693" s="3">
        <v>4962.75</v>
      </c>
      <c r="K693" s="3">
        <v>1985.1</v>
      </c>
      <c r="L693" s="3">
        <v>5282.75</v>
      </c>
      <c r="M693" s="3">
        <v>4497.6499999999996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177.57</v>
      </c>
      <c r="AQ693" s="3">
        <v>3000</v>
      </c>
      <c r="AR693" s="3">
        <v>2987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>
        <v>0</v>
      </c>
      <c r="BF693" s="3">
        <v>0</v>
      </c>
      <c r="BG693" s="3">
        <v>0</v>
      </c>
      <c r="BH693" s="3">
        <v>0</v>
      </c>
      <c r="BI693" s="3">
        <v>0</v>
      </c>
      <c r="BJ693" s="3">
        <v>0</v>
      </c>
      <c r="BK693" s="3">
        <v>0</v>
      </c>
      <c r="BL693" s="3">
        <v>0</v>
      </c>
      <c r="BM693" s="3">
        <v>0</v>
      </c>
      <c r="BN693" s="3">
        <v>0</v>
      </c>
      <c r="BO693" s="3">
        <v>0</v>
      </c>
      <c r="BP693" s="3">
        <v>0</v>
      </c>
      <c r="BQ693" s="3">
        <v>0</v>
      </c>
      <c r="BR693" s="3">
        <v>0</v>
      </c>
      <c r="BS693" s="3">
        <v>0</v>
      </c>
      <c r="BT693" s="3">
        <v>0</v>
      </c>
      <c r="BU693" s="3">
        <v>0</v>
      </c>
      <c r="BV693" s="3">
        <v>0</v>
      </c>
      <c r="BW693" s="3">
        <v>0</v>
      </c>
      <c r="BX693" s="3">
        <v>0</v>
      </c>
      <c r="BY693" s="3">
        <v>0</v>
      </c>
      <c r="BZ693" s="3">
        <v>0</v>
      </c>
      <c r="CA693" s="3">
        <v>0</v>
      </c>
      <c r="CB693" s="3">
        <v>0</v>
      </c>
      <c r="CC693" s="3">
        <v>0</v>
      </c>
      <c r="CD693" s="3">
        <v>0</v>
      </c>
      <c r="CE693" s="3">
        <v>0</v>
      </c>
      <c r="CF693" s="3">
        <v>0</v>
      </c>
      <c r="CG693" s="3">
        <v>0</v>
      </c>
      <c r="CH693" s="3">
        <v>0</v>
      </c>
      <c r="CI693" s="3">
        <v>0</v>
      </c>
      <c r="CJ693" s="3">
        <v>0</v>
      </c>
      <c r="CK693" s="3">
        <v>0</v>
      </c>
      <c r="CL693" s="3">
        <v>0</v>
      </c>
      <c r="CM693" s="3">
        <v>0</v>
      </c>
      <c r="CN693" s="3">
        <v>0</v>
      </c>
      <c r="CO693" s="3">
        <v>0</v>
      </c>
      <c r="CP693" s="3">
        <v>0</v>
      </c>
      <c r="CQ693" s="3">
        <v>0</v>
      </c>
      <c r="CR693" s="3">
        <v>0</v>
      </c>
      <c r="CS693" s="3">
        <v>0</v>
      </c>
      <c r="CT693" s="3">
        <v>0</v>
      </c>
      <c r="CU693" s="3">
        <v>0</v>
      </c>
      <c r="CV693" s="3">
        <v>0</v>
      </c>
      <c r="CW693" s="3">
        <v>0</v>
      </c>
      <c r="CX693" s="3">
        <v>0</v>
      </c>
      <c r="CY693" s="3">
        <v>0</v>
      </c>
      <c r="CZ693" s="3">
        <v>0</v>
      </c>
      <c r="DA693" s="3"/>
      <c r="DB693" s="3">
        <v>0</v>
      </c>
      <c r="DC693" s="3">
        <v>0</v>
      </c>
      <c r="DD693" s="3">
        <v>0</v>
      </c>
      <c r="DE693" s="3">
        <v>0</v>
      </c>
      <c r="DF693" s="3">
        <v>0</v>
      </c>
      <c r="DG693" s="3">
        <v>0</v>
      </c>
      <c r="DH693" s="3">
        <v>0</v>
      </c>
      <c r="DI693" s="3">
        <v>0</v>
      </c>
      <c r="DJ693" s="3">
        <v>0</v>
      </c>
      <c r="DK693" s="3">
        <v>0</v>
      </c>
      <c r="DL693" s="3">
        <v>0</v>
      </c>
      <c r="DM693" s="3">
        <v>0</v>
      </c>
      <c r="DN693" s="3">
        <v>0</v>
      </c>
      <c r="DO693" s="3">
        <v>0</v>
      </c>
      <c r="DP693" s="3">
        <v>0</v>
      </c>
      <c r="DQ693" s="3">
        <v>0</v>
      </c>
      <c r="DR693" s="3">
        <v>0</v>
      </c>
      <c r="DS693" s="3">
        <v>0</v>
      </c>
      <c r="DT693" s="3">
        <v>0</v>
      </c>
      <c r="DU693" s="3">
        <v>0</v>
      </c>
      <c r="DV693" s="3">
        <v>0</v>
      </c>
      <c r="DW693" s="3">
        <v>0</v>
      </c>
      <c r="DX693" s="3">
        <v>0</v>
      </c>
      <c r="DY693" s="3">
        <v>0</v>
      </c>
      <c r="DZ693" s="3">
        <v>0</v>
      </c>
      <c r="EA693" s="3">
        <v>0</v>
      </c>
      <c r="EB693" s="3">
        <v>0</v>
      </c>
      <c r="EC693" s="3">
        <v>0</v>
      </c>
      <c r="ED693" s="3">
        <v>0</v>
      </c>
      <c r="EE693" s="3">
        <v>0</v>
      </c>
      <c r="EF693" s="3">
        <v>0</v>
      </c>
    </row>
    <row r="694" spans="1:136" ht="12.75" customHeight="1">
      <c r="A694" s="2" t="s">
        <v>1348</v>
      </c>
      <c r="B694" s="2" t="s">
        <v>975</v>
      </c>
      <c r="C694" s="2" t="s">
        <v>137</v>
      </c>
      <c r="D694" s="2" t="s">
        <v>896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 s="3">
        <v>0</v>
      </c>
      <c r="BF694" s="3">
        <v>0</v>
      </c>
      <c r="BG694" s="3">
        <v>0</v>
      </c>
      <c r="BH694" s="3">
        <v>0</v>
      </c>
      <c r="BI694" s="3">
        <v>0</v>
      </c>
      <c r="BJ694" s="3">
        <v>0</v>
      </c>
      <c r="BK694" s="3">
        <v>0</v>
      </c>
      <c r="BL694" s="3">
        <v>0</v>
      </c>
      <c r="BM694" s="3">
        <v>0</v>
      </c>
      <c r="BN694" s="3">
        <v>0</v>
      </c>
      <c r="BO694" s="3">
        <v>0</v>
      </c>
      <c r="BP694" s="3">
        <v>0</v>
      </c>
      <c r="BQ694" s="3">
        <v>0</v>
      </c>
      <c r="BR694" s="3">
        <v>0</v>
      </c>
      <c r="BS694" s="3">
        <v>0</v>
      </c>
      <c r="BT694" s="3">
        <v>0</v>
      </c>
      <c r="BU694" s="3">
        <v>0</v>
      </c>
      <c r="BV694" s="3">
        <v>0</v>
      </c>
      <c r="BW694" s="3">
        <v>0</v>
      </c>
      <c r="BX694" s="3">
        <v>0</v>
      </c>
      <c r="BY694" s="3">
        <v>0</v>
      </c>
      <c r="BZ694" s="3">
        <v>0</v>
      </c>
      <c r="CA694" s="3">
        <v>0</v>
      </c>
      <c r="CB694" s="3">
        <v>0</v>
      </c>
      <c r="CC694" s="3">
        <v>0</v>
      </c>
      <c r="CD694" s="3">
        <v>0</v>
      </c>
      <c r="CE694" s="3">
        <v>0</v>
      </c>
      <c r="CF694" s="3">
        <v>0</v>
      </c>
      <c r="CG694" s="3">
        <v>0</v>
      </c>
      <c r="CH694" s="3">
        <v>0</v>
      </c>
      <c r="CI694" s="3">
        <v>0</v>
      </c>
      <c r="CJ694" s="3">
        <v>0</v>
      </c>
      <c r="CK694" s="3">
        <v>0</v>
      </c>
      <c r="CL694" s="3">
        <v>0</v>
      </c>
      <c r="CM694" s="3">
        <v>0</v>
      </c>
      <c r="CN694" s="3">
        <v>0</v>
      </c>
      <c r="CO694" s="3">
        <v>0</v>
      </c>
      <c r="CP694" s="3">
        <v>0</v>
      </c>
      <c r="CQ694" s="3">
        <v>0</v>
      </c>
      <c r="CR694" s="3">
        <v>0</v>
      </c>
      <c r="CS694" s="3">
        <v>0</v>
      </c>
      <c r="CT694" s="3">
        <v>0</v>
      </c>
      <c r="CU694" s="3">
        <v>0</v>
      </c>
      <c r="CV694" s="3">
        <v>0</v>
      </c>
      <c r="CW694" s="3">
        <v>0</v>
      </c>
      <c r="CX694" s="3">
        <v>0</v>
      </c>
      <c r="CY694" s="3">
        <v>0</v>
      </c>
      <c r="CZ694" s="3">
        <v>0</v>
      </c>
      <c r="DA694" s="3"/>
      <c r="DB694" s="3">
        <v>0</v>
      </c>
      <c r="DC694" s="3">
        <v>0</v>
      </c>
      <c r="DD694" s="3">
        <v>0</v>
      </c>
      <c r="DE694" s="3">
        <v>0</v>
      </c>
      <c r="DF694" s="3">
        <v>0</v>
      </c>
      <c r="DG694" s="3">
        <v>0</v>
      </c>
      <c r="DH694" s="3">
        <v>0</v>
      </c>
      <c r="DI694" s="3">
        <v>0</v>
      </c>
      <c r="DJ694" s="3">
        <v>0</v>
      </c>
      <c r="DK694" s="3">
        <v>0</v>
      </c>
      <c r="DL694" s="3">
        <v>0</v>
      </c>
      <c r="DM694" s="3">
        <v>0</v>
      </c>
      <c r="DN694" s="3">
        <v>0</v>
      </c>
      <c r="DO694" s="3">
        <v>0</v>
      </c>
      <c r="DP694" s="3">
        <v>0</v>
      </c>
      <c r="DQ694" s="3">
        <v>0</v>
      </c>
      <c r="DR694" s="3">
        <v>0</v>
      </c>
      <c r="DS694" s="3">
        <v>0</v>
      </c>
      <c r="DT694" s="3">
        <v>0</v>
      </c>
      <c r="DU694" s="3">
        <v>0</v>
      </c>
      <c r="DV694" s="3">
        <v>0</v>
      </c>
      <c r="DW694" s="3">
        <v>0</v>
      </c>
      <c r="DX694" s="3">
        <v>0</v>
      </c>
      <c r="DY694" s="3">
        <v>0</v>
      </c>
      <c r="DZ694" s="3">
        <v>0</v>
      </c>
      <c r="EA694" s="3">
        <v>0</v>
      </c>
      <c r="EB694" s="3">
        <v>0</v>
      </c>
      <c r="EC694" s="3">
        <v>0</v>
      </c>
      <c r="ED694" s="3">
        <v>0</v>
      </c>
      <c r="EE694" s="3">
        <v>0</v>
      </c>
      <c r="EF694" s="3">
        <v>0</v>
      </c>
    </row>
    <row r="695" spans="1:136" ht="12.75" customHeight="1">
      <c r="A695" s="2" t="s">
        <v>1349</v>
      </c>
      <c r="B695" s="2" t="s">
        <v>1280</v>
      </c>
      <c r="C695" s="2" t="s">
        <v>137</v>
      </c>
      <c r="D695" s="2" t="s">
        <v>896</v>
      </c>
      <c r="E695" s="3">
        <v>0</v>
      </c>
      <c r="F695" s="3">
        <v>10347.66</v>
      </c>
      <c r="G695" s="3">
        <v>15521.49</v>
      </c>
      <c r="H695" s="3">
        <v>15521.49</v>
      </c>
      <c r="I695" s="3">
        <v>5196.26</v>
      </c>
      <c r="J695" s="3">
        <v>15588.78</v>
      </c>
      <c r="K695" s="3">
        <v>18186.91</v>
      </c>
      <c r="L695" s="3">
        <v>10392.52</v>
      </c>
      <c r="M695" s="3">
        <v>15588.78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11179.44</v>
      </c>
      <c r="AR695" s="3">
        <v>10347.66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I695" s="3">
        <v>0</v>
      </c>
      <c r="BJ695" s="3">
        <v>0</v>
      </c>
      <c r="BK695" s="3">
        <v>0</v>
      </c>
      <c r="BL695" s="3">
        <v>0</v>
      </c>
      <c r="BM695" s="3">
        <v>0</v>
      </c>
      <c r="BN695" s="3">
        <v>0</v>
      </c>
      <c r="BO695" s="3">
        <v>0</v>
      </c>
      <c r="BP695" s="3">
        <v>0</v>
      </c>
      <c r="BQ695" s="3">
        <v>0</v>
      </c>
      <c r="BR695" s="3">
        <v>0</v>
      </c>
      <c r="BS695" s="3">
        <v>0</v>
      </c>
      <c r="BT695" s="3">
        <v>0</v>
      </c>
      <c r="BU695" s="3">
        <v>0</v>
      </c>
      <c r="BV695" s="3">
        <v>0</v>
      </c>
      <c r="BW695" s="3">
        <v>0</v>
      </c>
      <c r="BX695" s="3">
        <v>0</v>
      </c>
      <c r="BY695" s="3">
        <v>0</v>
      </c>
      <c r="BZ695" s="3">
        <v>0</v>
      </c>
      <c r="CA695" s="3">
        <v>0</v>
      </c>
      <c r="CB695" s="3">
        <v>0</v>
      </c>
      <c r="CC695" s="3">
        <v>0</v>
      </c>
      <c r="CD695" s="3">
        <v>0</v>
      </c>
      <c r="CE695" s="3">
        <v>0</v>
      </c>
      <c r="CF695" s="3">
        <v>0</v>
      </c>
      <c r="CG695" s="3">
        <v>0</v>
      </c>
      <c r="CH695" s="3">
        <v>0</v>
      </c>
      <c r="CI695" s="3">
        <v>0</v>
      </c>
      <c r="CJ695" s="3">
        <v>0</v>
      </c>
      <c r="CK695" s="3">
        <v>0</v>
      </c>
      <c r="CL695" s="3">
        <v>0</v>
      </c>
      <c r="CM695" s="3">
        <v>0</v>
      </c>
      <c r="CN695" s="3">
        <v>0</v>
      </c>
      <c r="CO695" s="3">
        <v>0</v>
      </c>
      <c r="CP695" s="3">
        <v>0</v>
      </c>
      <c r="CQ695" s="3">
        <v>0</v>
      </c>
      <c r="CR695" s="3">
        <v>0</v>
      </c>
      <c r="CS695" s="3">
        <v>0</v>
      </c>
      <c r="CT695" s="3">
        <v>0</v>
      </c>
      <c r="CU695" s="3">
        <v>0</v>
      </c>
      <c r="CV695" s="3">
        <v>0</v>
      </c>
      <c r="CW695" s="3">
        <v>0</v>
      </c>
      <c r="CX695" s="3">
        <v>0</v>
      </c>
      <c r="CY695" s="3">
        <v>0</v>
      </c>
      <c r="CZ695" s="3">
        <v>0</v>
      </c>
      <c r="DA695" s="3"/>
      <c r="DB695" s="3">
        <v>0</v>
      </c>
      <c r="DC695" s="3">
        <v>0</v>
      </c>
      <c r="DD695" s="3">
        <v>0</v>
      </c>
      <c r="DE695" s="3">
        <v>0</v>
      </c>
      <c r="DF695" s="3">
        <v>0</v>
      </c>
      <c r="DG695" s="3">
        <v>0</v>
      </c>
      <c r="DH695" s="3">
        <v>0</v>
      </c>
      <c r="DI695" s="3">
        <v>0</v>
      </c>
      <c r="DJ695" s="3">
        <v>0</v>
      </c>
      <c r="DK695" s="3">
        <v>0</v>
      </c>
      <c r="DL695" s="3">
        <v>0</v>
      </c>
      <c r="DM695" s="3">
        <v>0</v>
      </c>
      <c r="DN695" s="3">
        <v>0</v>
      </c>
      <c r="DO695" s="3">
        <v>0</v>
      </c>
      <c r="DP695" s="3">
        <v>0</v>
      </c>
      <c r="DQ695" s="3">
        <v>0</v>
      </c>
      <c r="DR695" s="3">
        <v>0</v>
      </c>
      <c r="DS695" s="3">
        <v>0</v>
      </c>
      <c r="DT695" s="3">
        <v>0</v>
      </c>
      <c r="DU695" s="3">
        <v>0</v>
      </c>
      <c r="DV695" s="3">
        <v>0</v>
      </c>
      <c r="DW695" s="3">
        <v>0</v>
      </c>
      <c r="DX695" s="3">
        <v>0</v>
      </c>
      <c r="DY695" s="3">
        <v>0</v>
      </c>
      <c r="DZ695" s="3">
        <v>0</v>
      </c>
      <c r="EA695" s="3">
        <v>0</v>
      </c>
      <c r="EB695" s="3">
        <v>0</v>
      </c>
      <c r="EC695" s="3">
        <v>0</v>
      </c>
      <c r="ED695" s="3">
        <v>0</v>
      </c>
      <c r="EE695" s="3">
        <v>0</v>
      </c>
      <c r="EF695" s="3">
        <v>0</v>
      </c>
    </row>
    <row r="696" spans="1:136" ht="12.75" customHeight="1">
      <c r="A696" s="2" t="s">
        <v>1350</v>
      </c>
      <c r="B696" s="2" t="s">
        <v>977</v>
      </c>
      <c r="C696" s="2" t="s">
        <v>137</v>
      </c>
      <c r="D696" s="2" t="s">
        <v>896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200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I696" s="3">
        <v>0</v>
      </c>
      <c r="BJ696" s="3">
        <v>0</v>
      </c>
      <c r="BK696" s="3">
        <v>0</v>
      </c>
      <c r="BL696" s="3">
        <v>0</v>
      </c>
      <c r="BM696" s="3">
        <v>0</v>
      </c>
      <c r="BN696" s="3">
        <v>0</v>
      </c>
      <c r="BO696" s="3">
        <v>0</v>
      </c>
      <c r="BP696" s="3">
        <v>0</v>
      </c>
      <c r="BQ696" s="3">
        <v>0</v>
      </c>
      <c r="BR696" s="3">
        <v>0</v>
      </c>
      <c r="BS696" s="3">
        <v>0</v>
      </c>
      <c r="BT696" s="3">
        <v>0</v>
      </c>
      <c r="BU696" s="3">
        <v>0</v>
      </c>
      <c r="BV696" s="3">
        <v>0</v>
      </c>
      <c r="BW696" s="3">
        <v>0</v>
      </c>
      <c r="BX696" s="3">
        <v>0</v>
      </c>
      <c r="BY696" s="3">
        <v>0</v>
      </c>
      <c r="BZ696" s="3">
        <v>0</v>
      </c>
      <c r="CA696" s="3">
        <v>0</v>
      </c>
      <c r="CB696" s="3">
        <v>0</v>
      </c>
      <c r="CC696" s="3">
        <v>0</v>
      </c>
      <c r="CD696" s="3">
        <v>0</v>
      </c>
      <c r="CE696" s="3">
        <v>0</v>
      </c>
      <c r="CF696" s="3">
        <v>0</v>
      </c>
      <c r="CG696" s="3">
        <v>0</v>
      </c>
      <c r="CH696" s="3">
        <v>0</v>
      </c>
      <c r="CI696" s="3">
        <v>0</v>
      </c>
      <c r="CJ696" s="3">
        <v>0</v>
      </c>
      <c r="CK696" s="3">
        <v>0</v>
      </c>
      <c r="CL696" s="3">
        <v>0</v>
      </c>
      <c r="CM696" s="3">
        <v>0</v>
      </c>
      <c r="CN696" s="3">
        <v>0</v>
      </c>
      <c r="CO696" s="3">
        <v>0</v>
      </c>
      <c r="CP696" s="3">
        <v>0</v>
      </c>
      <c r="CQ696" s="3">
        <v>0</v>
      </c>
      <c r="CR696" s="3">
        <v>0</v>
      </c>
      <c r="CS696" s="3">
        <v>0</v>
      </c>
      <c r="CT696" s="3">
        <v>0</v>
      </c>
      <c r="CU696" s="3">
        <v>0</v>
      </c>
      <c r="CV696" s="3">
        <v>0</v>
      </c>
      <c r="CW696" s="3">
        <v>0</v>
      </c>
      <c r="CX696" s="3">
        <v>0</v>
      </c>
      <c r="CY696" s="3">
        <v>0</v>
      </c>
      <c r="CZ696" s="3">
        <v>0</v>
      </c>
      <c r="DA696" s="3"/>
      <c r="DB696" s="3">
        <v>0</v>
      </c>
      <c r="DC696" s="3">
        <v>0</v>
      </c>
      <c r="DD696" s="3">
        <v>0</v>
      </c>
      <c r="DE696" s="3">
        <v>0</v>
      </c>
      <c r="DF696" s="3">
        <v>0</v>
      </c>
      <c r="DG696" s="3">
        <v>0</v>
      </c>
      <c r="DH696" s="3">
        <v>0</v>
      </c>
      <c r="DI696" s="3">
        <v>0</v>
      </c>
      <c r="DJ696" s="3">
        <v>0</v>
      </c>
      <c r="DK696" s="3">
        <v>0</v>
      </c>
      <c r="DL696" s="3">
        <v>0</v>
      </c>
      <c r="DM696" s="3">
        <v>0</v>
      </c>
      <c r="DN696" s="3">
        <v>0</v>
      </c>
      <c r="DO696" s="3">
        <v>0</v>
      </c>
      <c r="DP696" s="3">
        <v>0</v>
      </c>
      <c r="DQ696" s="3">
        <v>0</v>
      </c>
      <c r="DR696" s="3">
        <v>0</v>
      </c>
      <c r="DS696" s="3">
        <v>0</v>
      </c>
      <c r="DT696" s="3">
        <v>0</v>
      </c>
      <c r="DU696" s="3">
        <v>0</v>
      </c>
      <c r="DV696" s="3">
        <v>0</v>
      </c>
      <c r="DW696" s="3">
        <v>0</v>
      </c>
      <c r="DX696" s="3">
        <v>0</v>
      </c>
      <c r="DY696" s="3">
        <v>0</v>
      </c>
      <c r="DZ696" s="3">
        <v>0</v>
      </c>
      <c r="EA696" s="3">
        <v>0</v>
      </c>
      <c r="EB696" s="3">
        <v>0</v>
      </c>
      <c r="EC696" s="3">
        <v>0</v>
      </c>
      <c r="ED696" s="3">
        <v>0</v>
      </c>
      <c r="EE696" s="3">
        <v>0</v>
      </c>
      <c r="EF696" s="3">
        <v>0</v>
      </c>
    </row>
    <row r="697" spans="1:136" ht="12.75" customHeight="1">
      <c r="A697" s="2" t="s">
        <v>1351</v>
      </c>
      <c r="B697" s="2" t="s">
        <v>1283</v>
      </c>
      <c r="C697" s="2" t="s">
        <v>137</v>
      </c>
      <c r="D697" s="2" t="s">
        <v>896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I697" s="3">
        <v>0</v>
      </c>
      <c r="BJ697" s="3">
        <v>0</v>
      </c>
      <c r="BK697" s="3">
        <v>0</v>
      </c>
      <c r="BL697" s="3">
        <v>0</v>
      </c>
      <c r="BM697" s="3">
        <v>0</v>
      </c>
      <c r="BN697" s="3">
        <v>0</v>
      </c>
      <c r="BO697" s="3">
        <v>0</v>
      </c>
      <c r="BP697" s="3">
        <v>0</v>
      </c>
      <c r="BQ697" s="3">
        <v>0</v>
      </c>
      <c r="BR697" s="3">
        <v>0</v>
      </c>
      <c r="BS697" s="3">
        <v>0</v>
      </c>
      <c r="BT697" s="3">
        <v>0</v>
      </c>
      <c r="BU697" s="3">
        <v>0</v>
      </c>
      <c r="BV697" s="3">
        <v>0</v>
      </c>
      <c r="BW697" s="3">
        <v>0</v>
      </c>
      <c r="BX697" s="3">
        <v>0</v>
      </c>
      <c r="BY697" s="3">
        <v>0</v>
      </c>
      <c r="BZ697" s="3">
        <v>0</v>
      </c>
      <c r="CA697" s="3">
        <v>0</v>
      </c>
      <c r="CB697" s="3">
        <v>0</v>
      </c>
      <c r="CC697" s="3">
        <v>0</v>
      </c>
      <c r="CD697" s="3">
        <v>0</v>
      </c>
      <c r="CE697" s="3">
        <v>0</v>
      </c>
      <c r="CF697" s="3">
        <v>0</v>
      </c>
      <c r="CG697" s="3">
        <v>0</v>
      </c>
      <c r="CH697" s="3">
        <v>0</v>
      </c>
      <c r="CI697" s="3">
        <v>0</v>
      </c>
      <c r="CJ697" s="3">
        <v>0</v>
      </c>
      <c r="CK697" s="3">
        <v>0</v>
      </c>
      <c r="CL697" s="3">
        <v>0</v>
      </c>
      <c r="CM697" s="3">
        <v>0</v>
      </c>
      <c r="CN697" s="3">
        <v>0</v>
      </c>
      <c r="CO697" s="3">
        <v>0</v>
      </c>
      <c r="CP697" s="3">
        <v>0</v>
      </c>
      <c r="CQ697" s="3">
        <v>0</v>
      </c>
      <c r="CR697" s="3">
        <v>0</v>
      </c>
      <c r="CS697" s="3">
        <v>0</v>
      </c>
      <c r="CT697" s="3">
        <v>0</v>
      </c>
      <c r="CU697" s="3">
        <v>0</v>
      </c>
      <c r="CV697" s="3">
        <v>0</v>
      </c>
      <c r="CW697" s="3">
        <v>0</v>
      </c>
      <c r="CX697" s="3">
        <v>0</v>
      </c>
      <c r="CY697" s="3">
        <v>0</v>
      </c>
      <c r="CZ697" s="3">
        <v>0</v>
      </c>
      <c r="DA697" s="3"/>
      <c r="DB697" s="3">
        <v>0</v>
      </c>
      <c r="DC697" s="3">
        <v>0</v>
      </c>
      <c r="DD697" s="3">
        <v>0</v>
      </c>
      <c r="DE697" s="3">
        <v>0</v>
      </c>
      <c r="DF697" s="3">
        <v>0</v>
      </c>
      <c r="DG697" s="3">
        <v>0</v>
      </c>
      <c r="DH697" s="3">
        <v>0</v>
      </c>
      <c r="DI697" s="3">
        <v>0</v>
      </c>
      <c r="DJ697" s="3">
        <v>0</v>
      </c>
      <c r="DK697" s="3">
        <v>0</v>
      </c>
      <c r="DL697" s="3">
        <v>0</v>
      </c>
      <c r="DM697" s="3">
        <v>0</v>
      </c>
      <c r="DN697" s="3">
        <v>0</v>
      </c>
      <c r="DO697" s="3">
        <v>0</v>
      </c>
      <c r="DP697" s="3">
        <v>0</v>
      </c>
      <c r="DQ697" s="3">
        <v>0</v>
      </c>
      <c r="DR697" s="3">
        <v>0</v>
      </c>
      <c r="DS697" s="3">
        <v>0</v>
      </c>
      <c r="DT697" s="3">
        <v>0</v>
      </c>
      <c r="DU697" s="3">
        <v>0</v>
      </c>
      <c r="DV697" s="3">
        <v>0</v>
      </c>
      <c r="DW697" s="3">
        <v>0</v>
      </c>
      <c r="DX697" s="3">
        <v>0</v>
      </c>
      <c r="DY697" s="3">
        <v>0</v>
      </c>
      <c r="DZ697" s="3">
        <v>0</v>
      </c>
      <c r="EA697" s="3">
        <v>0</v>
      </c>
      <c r="EB697" s="3">
        <v>0</v>
      </c>
      <c r="EC697" s="3">
        <v>0</v>
      </c>
      <c r="ED697" s="3">
        <v>0</v>
      </c>
      <c r="EE697" s="3">
        <v>0</v>
      </c>
      <c r="EF697" s="3">
        <v>0</v>
      </c>
    </row>
    <row r="698" spans="1:136" ht="12.75" customHeight="1">
      <c r="A698" s="2" t="s">
        <v>1352</v>
      </c>
      <c r="B698" s="2" t="s">
        <v>1077</v>
      </c>
      <c r="C698" s="2" t="s">
        <v>137</v>
      </c>
      <c r="D698" s="2" t="s">
        <v>896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3">
        <v>0</v>
      </c>
      <c r="BJ698" s="3">
        <v>0</v>
      </c>
      <c r="BK698" s="3">
        <v>0</v>
      </c>
      <c r="BL698" s="3">
        <v>0</v>
      </c>
      <c r="BM698" s="3">
        <v>0</v>
      </c>
      <c r="BN698" s="3">
        <v>0</v>
      </c>
      <c r="BO698" s="3">
        <v>0</v>
      </c>
      <c r="BP698" s="3">
        <v>0</v>
      </c>
      <c r="BQ698" s="3">
        <v>0</v>
      </c>
      <c r="BR698" s="3">
        <v>0</v>
      </c>
      <c r="BS698" s="3">
        <v>0</v>
      </c>
      <c r="BT698" s="3">
        <v>0</v>
      </c>
      <c r="BU698" s="3">
        <v>0</v>
      </c>
      <c r="BV698" s="3">
        <v>0</v>
      </c>
      <c r="BW698" s="3">
        <v>0</v>
      </c>
      <c r="BX698" s="3">
        <v>0</v>
      </c>
      <c r="BY698" s="3">
        <v>0</v>
      </c>
      <c r="BZ698" s="3">
        <v>0</v>
      </c>
      <c r="CA698" s="3">
        <v>0</v>
      </c>
      <c r="CB698" s="3">
        <v>0</v>
      </c>
      <c r="CC698" s="3">
        <v>0</v>
      </c>
      <c r="CD698" s="3">
        <v>0</v>
      </c>
      <c r="CE698" s="3">
        <v>0</v>
      </c>
      <c r="CF698" s="3">
        <v>0</v>
      </c>
      <c r="CG698" s="3">
        <v>0</v>
      </c>
      <c r="CH698" s="3">
        <v>0</v>
      </c>
      <c r="CI698" s="3">
        <v>0</v>
      </c>
      <c r="CJ698" s="3">
        <v>0</v>
      </c>
      <c r="CK698" s="3">
        <v>0</v>
      </c>
      <c r="CL698" s="3">
        <v>0</v>
      </c>
      <c r="CM698" s="3">
        <v>0</v>
      </c>
      <c r="CN698" s="3">
        <v>0</v>
      </c>
      <c r="CO698" s="3">
        <v>0</v>
      </c>
      <c r="CP698" s="3">
        <v>0</v>
      </c>
      <c r="CQ698" s="3">
        <v>0</v>
      </c>
      <c r="CR698" s="3">
        <v>0</v>
      </c>
      <c r="CS698" s="3">
        <v>0</v>
      </c>
      <c r="CT698" s="3">
        <v>0</v>
      </c>
      <c r="CU698" s="3">
        <v>0</v>
      </c>
      <c r="CV698" s="3">
        <v>0</v>
      </c>
      <c r="CW698" s="3">
        <v>0</v>
      </c>
      <c r="CX698" s="3">
        <v>0</v>
      </c>
      <c r="CY698" s="3">
        <v>0</v>
      </c>
      <c r="CZ698" s="3">
        <v>0</v>
      </c>
      <c r="DA698" s="3"/>
      <c r="DB698" s="3">
        <v>0</v>
      </c>
      <c r="DC698" s="3">
        <v>0</v>
      </c>
      <c r="DD698" s="3">
        <v>0</v>
      </c>
      <c r="DE698" s="3">
        <v>0</v>
      </c>
      <c r="DF698" s="3">
        <v>0</v>
      </c>
      <c r="DG698" s="3">
        <v>0</v>
      </c>
      <c r="DH698" s="3">
        <v>0</v>
      </c>
      <c r="DI698" s="3">
        <v>0</v>
      </c>
      <c r="DJ698" s="3">
        <v>0</v>
      </c>
      <c r="DK698" s="3">
        <v>0</v>
      </c>
      <c r="DL698" s="3">
        <v>0</v>
      </c>
      <c r="DM698" s="3">
        <v>0</v>
      </c>
      <c r="DN698" s="3">
        <v>0</v>
      </c>
      <c r="DO698" s="3">
        <v>0</v>
      </c>
      <c r="DP698" s="3">
        <v>0</v>
      </c>
      <c r="DQ698" s="3">
        <v>0</v>
      </c>
      <c r="DR698" s="3">
        <v>0</v>
      </c>
      <c r="DS698" s="3">
        <v>0</v>
      </c>
      <c r="DT698" s="3">
        <v>0</v>
      </c>
      <c r="DU698" s="3">
        <v>0</v>
      </c>
      <c r="DV698" s="3">
        <v>0</v>
      </c>
      <c r="DW698" s="3">
        <v>0</v>
      </c>
      <c r="DX698" s="3">
        <v>0</v>
      </c>
      <c r="DY698" s="3">
        <v>0</v>
      </c>
      <c r="DZ698" s="3">
        <v>0</v>
      </c>
      <c r="EA698" s="3">
        <v>0</v>
      </c>
      <c r="EB698" s="3">
        <v>0</v>
      </c>
      <c r="EC698" s="3">
        <v>0</v>
      </c>
      <c r="ED698" s="3">
        <v>0</v>
      </c>
      <c r="EE698" s="3">
        <v>0</v>
      </c>
      <c r="EF698" s="3">
        <v>0</v>
      </c>
    </row>
    <row r="699" spans="1:136" ht="12.75" customHeight="1">
      <c r="A699" s="2" t="s">
        <v>1353</v>
      </c>
      <c r="B699" s="2" t="s">
        <v>981</v>
      </c>
      <c r="C699" s="2" t="s">
        <v>137</v>
      </c>
      <c r="D699" s="2" t="s">
        <v>896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I699" s="3">
        <v>0</v>
      </c>
      <c r="BJ699" s="3">
        <v>0</v>
      </c>
      <c r="BK699" s="3">
        <v>0</v>
      </c>
      <c r="BL699" s="3">
        <v>0</v>
      </c>
      <c r="BM699" s="3">
        <v>0</v>
      </c>
      <c r="BN699" s="3">
        <v>0</v>
      </c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  <c r="BW699" s="3">
        <v>0</v>
      </c>
      <c r="BX699" s="3">
        <v>0</v>
      </c>
      <c r="BY699" s="3">
        <v>0</v>
      </c>
      <c r="BZ699" s="3">
        <v>0</v>
      </c>
      <c r="CA699" s="3">
        <v>0</v>
      </c>
      <c r="CB699" s="3">
        <v>0</v>
      </c>
      <c r="CC699" s="3">
        <v>0</v>
      </c>
      <c r="CD699" s="3">
        <v>0</v>
      </c>
      <c r="CE699" s="3">
        <v>0</v>
      </c>
      <c r="CF699" s="3">
        <v>0</v>
      </c>
      <c r="CG699" s="3">
        <v>0</v>
      </c>
      <c r="CH699" s="3">
        <v>0</v>
      </c>
      <c r="CI699" s="3">
        <v>0</v>
      </c>
      <c r="CJ699" s="3">
        <v>0</v>
      </c>
      <c r="CK699" s="3">
        <v>0</v>
      </c>
      <c r="CL699" s="3">
        <v>0</v>
      </c>
      <c r="CM699" s="3">
        <v>0</v>
      </c>
      <c r="CN699" s="3">
        <v>0</v>
      </c>
      <c r="CO699" s="3">
        <v>0</v>
      </c>
      <c r="CP699" s="3">
        <v>0</v>
      </c>
      <c r="CQ699" s="3">
        <v>0</v>
      </c>
      <c r="CR699" s="3">
        <v>0</v>
      </c>
      <c r="CS699" s="3">
        <v>0</v>
      </c>
      <c r="CT699" s="3">
        <v>0</v>
      </c>
      <c r="CU699" s="3">
        <v>0</v>
      </c>
      <c r="CV699" s="3">
        <v>0</v>
      </c>
      <c r="CW699" s="3">
        <v>0</v>
      </c>
      <c r="CX699" s="3">
        <v>0</v>
      </c>
      <c r="CY699" s="3">
        <v>0</v>
      </c>
      <c r="CZ699" s="3">
        <v>0</v>
      </c>
      <c r="DA699" s="3"/>
      <c r="DB699" s="3">
        <v>0</v>
      </c>
      <c r="DC699" s="3">
        <v>0</v>
      </c>
      <c r="DD699" s="3">
        <v>0</v>
      </c>
      <c r="DE699" s="3">
        <v>0</v>
      </c>
      <c r="DF699" s="3">
        <v>0</v>
      </c>
      <c r="DG699" s="3">
        <v>0</v>
      </c>
      <c r="DH699" s="3">
        <v>0</v>
      </c>
      <c r="DI699" s="3">
        <v>0</v>
      </c>
      <c r="DJ699" s="3">
        <v>0</v>
      </c>
      <c r="DK699" s="3">
        <v>0</v>
      </c>
      <c r="DL699" s="3">
        <v>0</v>
      </c>
      <c r="DM699" s="3">
        <v>0</v>
      </c>
      <c r="DN699" s="3">
        <v>0</v>
      </c>
      <c r="DO699" s="3">
        <v>0</v>
      </c>
      <c r="DP699" s="3">
        <v>0</v>
      </c>
      <c r="DQ699" s="3">
        <v>0</v>
      </c>
      <c r="DR699" s="3">
        <v>0</v>
      </c>
      <c r="DS699" s="3">
        <v>0</v>
      </c>
      <c r="DT699" s="3">
        <v>0</v>
      </c>
      <c r="DU699" s="3">
        <v>0</v>
      </c>
      <c r="DV699" s="3">
        <v>0</v>
      </c>
      <c r="DW699" s="3">
        <v>0</v>
      </c>
      <c r="DX699" s="3">
        <v>0</v>
      </c>
      <c r="DY699" s="3">
        <v>0</v>
      </c>
      <c r="DZ699" s="3">
        <v>0</v>
      </c>
      <c r="EA699" s="3">
        <v>0</v>
      </c>
      <c r="EB699" s="3">
        <v>0</v>
      </c>
      <c r="EC699" s="3">
        <v>0</v>
      </c>
      <c r="ED699" s="3">
        <v>0</v>
      </c>
      <c r="EE699" s="3">
        <v>0</v>
      </c>
      <c r="EF699" s="3">
        <v>0</v>
      </c>
    </row>
    <row r="700" spans="1:136" ht="12.75" customHeight="1">
      <c r="A700" s="2" t="s">
        <v>1354</v>
      </c>
      <c r="B700" s="2" t="s">
        <v>983</v>
      </c>
      <c r="C700" s="2" t="s">
        <v>137</v>
      </c>
      <c r="D700" s="2" t="s">
        <v>896</v>
      </c>
      <c r="E700" s="3">
        <v>0</v>
      </c>
      <c r="F700" s="3">
        <v>40989</v>
      </c>
      <c r="G700" s="3">
        <v>21164</v>
      </c>
      <c r="H700" s="3">
        <v>25751</v>
      </c>
      <c r="I700" s="3">
        <v>27461</v>
      </c>
      <c r="J700" s="3">
        <v>23672</v>
      </c>
      <c r="K700" s="3">
        <v>16281</v>
      </c>
      <c r="L700" s="3">
        <v>26209</v>
      </c>
      <c r="M700" s="3">
        <v>22798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14835</v>
      </c>
      <c r="AH700" s="3">
        <v>11283</v>
      </c>
      <c r="AI700" s="3">
        <v>19705</v>
      </c>
      <c r="AJ700" s="3">
        <v>17807</v>
      </c>
      <c r="AK700" s="3">
        <v>25043</v>
      </c>
      <c r="AL700" s="3">
        <v>12046</v>
      </c>
      <c r="AM700" s="3">
        <v>13136</v>
      </c>
      <c r="AN700" s="3">
        <v>13803</v>
      </c>
      <c r="AO700" s="3">
        <v>19965</v>
      </c>
      <c r="AP700" s="3">
        <v>13960</v>
      </c>
      <c r="AQ700" s="3">
        <v>31523</v>
      </c>
      <c r="AR700" s="3">
        <v>24831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F700" s="3">
        <v>0</v>
      </c>
      <c r="BG700" s="3">
        <v>0</v>
      </c>
      <c r="BH700" s="3">
        <v>0</v>
      </c>
      <c r="BI700" s="3">
        <v>0</v>
      </c>
      <c r="BJ700" s="3">
        <v>0</v>
      </c>
      <c r="BK700" s="3">
        <v>0</v>
      </c>
      <c r="BL700" s="3">
        <v>0</v>
      </c>
      <c r="BM700" s="3">
        <v>0</v>
      </c>
      <c r="BN700" s="3">
        <v>0</v>
      </c>
      <c r="BO700" s="3">
        <v>0</v>
      </c>
      <c r="BP700" s="3">
        <v>0</v>
      </c>
      <c r="BQ700" s="3">
        <v>0</v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  <c r="BW700" s="3">
        <v>0</v>
      </c>
      <c r="BX700" s="3">
        <v>0</v>
      </c>
      <c r="BY700" s="3">
        <v>0</v>
      </c>
      <c r="BZ700" s="3">
        <v>0</v>
      </c>
      <c r="CA700" s="3">
        <v>0</v>
      </c>
      <c r="CB700" s="3">
        <v>0</v>
      </c>
      <c r="CC700" s="3">
        <v>0</v>
      </c>
      <c r="CD700" s="3">
        <v>0</v>
      </c>
      <c r="CE700" s="3">
        <v>0</v>
      </c>
      <c r="CF700" s="3">
        <v>0</v>
      </c>
      <c r="CG700" s="3">
        <v>0</v>
      </c>
      <c r="CH700" s="3">
        <v>0</v>
      </c>
      <c r="CI700" s="3">
        <v>0</v>
      </c>
      <c r="CJ700" s="3">
        <v>0</v>
      </c>
      <c r="CK700" s="3">
        <v>0</v>
      </c>
      <c r="CL700" s="3">
        <v>0</v>
      </c>
      <c r="CM700" s="3">
        <v>0</v>
      </c>
      <c r="CN700" s="3">
        <v>0</v>
      </c>
      <c r="CO700" s="3">
        <v>0</v>
      </c>
      <c r="CP700" s="3">
        <v>0</v>
      </c>
      <c r="CQ700" s="3">
        <v>0</v>
      </c>
      <c r="CR700" s="3">
        <v>0</v>
      </c>
      <c r="CS700" s="3">
        <v>0</v>
      </c>
      <c r="CT700" s="3">
        <v>0</v>
      </c>
      <c r="CU700" s="3">
        <v>0</v>
      </c>
      <c r="CV700" s="3">
        <v>0</v>
      </c>
      <c r="CW700" s="3">
        <v>0</v>
      </c>
      <c r="CX700" s="3">
        <v>0</v>
      </c>
      <c r="CY700" s="3">
        <v>0</v>
      </c>
      <c r="CZ700" s="3">
        <v>0</v>
      </c>
      <c r="DA700" s="3"/>
      <c r="DB700" s="3">
        <v>0</v>
      </c>
      <c r="DC700" s="3">
        <v>0</v>
      </c>
      <c r="DD700" s="3">
        <v>0</v>
      </c>
      <c r="DE700" s="3">
        <v>0</v>
      </c>
      <c r="DF700" s="3">
        <v>0</v>
      </c>
      <c r="DG700" s="3">
        <v>0</v>
      </c>
      <c r="DH700" s="3">
        <v>0</v>
      </c>
      <c r="DI700" s="3">
        <v>0</v>
      </c>
      <c r="DJ700" s="3">
        <v>0</v>
      </c>
      <c r="DK700" s="3">
        <v>0</v>
      </c>
      <c r="DL700" s="3">
        <v>0</v>
      </c>
      <c r="DM700" s="3">
        <v>0</v>
      </c>
      <c r="DN700" s="3">
        <v>0</v>
      </c>
      <c r="DO700" s="3">
        <v>0</v>
      </c>
      <c r="DP700" s="3">
        <v>0</v>
      </c>
      <c r="DQ700" s="3">
        <v>0</v>
      </c>
      <c r="DR700" s="3">
        <v>0</v>
      </c>
      <c r="DS700" s="3">
        <v>0</v>
      </c>
      <c r="DT700" s="3">
        <v>0</v>
      </c>
      <c r="DU700" s="3">
        <v>0</v>
      </c>
      <c r="DV700" s="3">
        <v>0</v>
      </c>
      <c r="DW700" s="3">
        <v>0</v>
      </c>
      <c r="DX700" s="3">
        <v>0</v>
      </c>
      <c r="DY700" s="3">
        <v>0</v>
      </c>
      <c r="DZ700" s="3">
        <v>0</v>
      </c>
      <c r="EA700" s="3">
        <v>0</v>
      </c>
      <c r="EB700" s="3">
        <v>0</v>
      </c>
      <c r="EC700" s="3">
        <v>0</v>
      </c>
      <c r="ED700" s="3">
        <v>0</v>
      </c>
      <c r="EE700" s="3">
        <v>0</v>
      </c>
      <c r="EF700" s="3">
        <v>0</v>
      </c>
    </row>
    <row r="701" spans="1:136" ht="12.75" customHeight="1">
      <c r="A701" s="2" t="s">
        <v>1355</v>
      </c>
      <c r="B701" s="2" t="s">
        <v>1287</v>
      </c>
      <c r="C701" s="2" t="s">
        <v>137</v>
      </c>
      <c r="D701" s="2" t="s">
        <v>896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I701" s="3">
        <v>0</v>
      </c>
      <c r="BJ701" s="3">
        <v>0</v>
      </c>
      <c r="BK701" s="3">
        <v>0</v>
      </c>
      <c r="BL701" s="3">
        <v>0</v>
      </c>
      <c r="BM701" s="3">
        <v>0</v>
      </c>
      <c r="BN701" s="3">
        <v>0</v>
      </c>
      <c r="BO701" s="3">
        <v>0</v>
      </c>
      <c r="BP701" s="3">
        <v>0</v>
      </c>
      <c r="BQ701" s="3">
        <v>0</v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  <c r="BW701" s="3">
        <v>0</v>
      </c>
      <c r="BX701" s="3">
        <v>0</v>
      </c>
      <c r="BY701" s="3">
        <v>0</v>
      </c>
      <c r="BZ701" s="3">
        <v>0</v>
      </c>
      <c r="CA701" s="3">
        <v>0</v>
      </c>
      <c r="CB701" s="3">
        <v>0</v>
      </c>
      <c r="CC701" s="3">
        <v>0</v>
      </c>
      <c r="CD701" s="3">
        <v>0</v>
      </c>
      <c r="CE701" s="3">
        <v>0</v>
      </c>
      <c r="CF701" s="3">
        <v>0</v>
      </c>
      <c r="CG701" s="3">
        <v>0</v>
      </c>
      <c r="CH701" s="3">
        <v>0</v>
      </c>
      <c r="CI701" s="3">
        <v>0</v>
      </c>
      <c r="CJ701" s="3">
        <v>0</v>
      </c>
      <c r="CK701" s="3">
        <v>0</v>
      </c>
      <c r="CL701" s="3">
        <v>0</v>
      </c>
      <c r="CM701" s="3">
        <v>0</v>
      </c>
      <c r="CN701" s="3">
        <v>0</v>
      </c>
      <c r="CO701" s="3">
        <v>0</v>
      </c>
      <c r="CP701" s="3">
        <v>0</v>
      </c>
      <c r="CQ701" s="3">
        <v>0</v>
      </c>
      <c r="CR701" s="3">
        <v>0</v>
      </c>
      <c r="CS701" s="3">
        <v>0</v>
      </c>
      <c r="CT701" s="3">
        <v>0</v>
      </c>
      <c r="CU701" s="3">
        <v>0</v>
      </c>
      <c r="CV701" s="3">
        <v>0</v>
      </c>
      <c r="CW701" s="3">
        <v>0</v>
      </c>
      <c r="CX701" s="3">
        <v>0</v>
      </c>
      <c r="CY701" s="3">
        <v>0</v>
      </c>
      <c r="CZ701" s="3">
        <v>0</v>
      </c>
      <c r="DA701" s="3"/>
      <c r="DB701" s="3">
        <v>0</v>
      </c>
      <c r="DC701" s="3">
        <v>0</v>
      </c>
      <c r="DD701" s="3">
        <v>0</v>
      </c>
      <c r="DE701" s="3">
        <v>0</v>
      </c>
      <c r="DF701" s="3">
        <v>0</v>
      </c>
      <c r="DG701" s="3">
        <v>0</v>
      </c>
      <c r="DH701" s="3">
        <v>0</v>
      </c>
      <c r="DI701" s="3">
        <v>0</v>
      </c>
      <c r="DJ701" s="3">
        <v>0</v>
      </c>
      <c r="DK701" s="3">
        <v>0</v>
      </c>
      <c r="DL701" s="3">
        <v>0</v>
      </c>
      <c r="DM701" s="3">
        <v>0</v>
      </c>
      <c r="DN701" s="3">
        <v>0</v>
      </c>
      <c r="DO701" s="3">
        <v>0</v>
      </c>
      <c r="DP701" s="3">
        <v>0</v>
      </c>
      <c r="DQ701" s="3">
        <v>0</v>
      </c>
      <c r="DR701" s="3">
        <v>0</v>
      </c>
      <c r="DS701" s="3">
        <v>0</v>
      </c>
      <c r="DT701" s="3">
        <v>0</v>
      </c>
      <c r="DU701" s="3">
        <v>0</v>
      </c>
      <c r="DV701" s="3">
        <v>0</v>
      </c>
      <c r="DW701" s="3">
        <v>0</v>
      </c>
      <c r="DX701" s="3">
        <v>0</v>
      </c>
      <c r="DY701" s="3">
        <v>0</v>
      </c>
      <c r="DZ701" s="3">
        <v>0</v>
      </c>
      <c r="EA701" s="3">
        <v>0</v>
      </c>
      <c r="EB701" s="3">
        <v>0</v>
      </c>
      <c r="EC701" s="3">
        <v>0</v>
      </c>
      <c r="ED701" s="3">
        <v>0</v>
      </c>
      <c r="EE701" s="3">
        <v>0</v>
      </c>
      <c r="EF701" s="3">
        <v>0</v>
      </c>
    </row>
    <row r="702" spans="1:136" ht="12.75" customHeight="1">
      <c r="A702" s="2" t="s">
        <v>1356</v>
      </c>
      <c r="B702" s="2" t="s">
        <v>1357</v>
      </c>
      <c r="C702" s="2" t="s">
        <v>137</v>
      </c>
      <c r="D702" s="2" t="s">
        <v>896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3">
        <v>0</v>
      </c>
      <c r="BJ702" s="3">
        <v>0</v>
      </c>
      <c r="BK702" s="3">
        <v>0</v>
      </c>
      <c r="BL702" s="3">
        <v>0</v>
      </c>
      <c r="BM702" s="3">
        <v>0</v>
      </c>
      <c r="BN702" s="3">
        <v>0</v>
      </c>
      <c r="BO702" s="3">
        <v>0</v>
      </c>
      <c r="BP702" s="3">
        <v>0</v>
      </c>
      <c r="BQ702" s="3">
        <v>0</v>
      </c>
      <c r="BR702" s="3">
        <v>0</v>
      </c>
      <c r="BS702" s="3">
        <v>0</v>
      </c>
      <c r="BT702" s="3">
        <v>0</v>
      </c>
      <c r="BU702" s="3">
        <v>0</v>
      </c>
      <c r="BV702" s="3">
        <v>0</v>
      </c>
      <c r="BW702" s="3">
        <v>0</v>
      </c>
      <c r="BX702" s="3">
        <v>0</v>
      </c>
      <c r="BY702" s="3">
        <v>0</v>
      </c>
      <c r="BZ702" s="3">
        <v>0</v>
      </c>
      <c r="CA702" s="3">
        <v>0</v>
      </c>
      <c r="CB702" s="3">
        <v>0</v>
      </c>
      <c r="CC702" s="3">
        <v>0</v>
      </c>
      <c r="CD702" s="3">
        <v>0</v>
      </c>
      <c r="CE702" s="3">
        <v>0</v>
      </c>
      <c r="CF702" s="3">
        <v>0</v>
      </c>
      <c r="CG702" s="3">
        <v>0</v>
      </c>
      <c r="CH702" s="3">
        <v>0</v>
      </c>
      <c r="CI702" s="3">
        <v>0</v>
      </c>
      <c r="CJ702" s="3">
        <v>0</v>
      </c>
      <c r="CK702" s="3">
        <v>0</v>
      </c>
      <c r="CL702" s="3">
        <v>0</v>
      </c>
      <c r="CM702" s="3">
        <v>0</v>
      </c>
      <c r="CN702" s="3">
        <v>0</v>
      </c>
      <c r="CO702" s="3">
        <v>0</v>
      </c>
      <c r="CP702" s="3">
        <v>0</v>
      </c>
      <c r="CQ702" s="3">
        <v>0</v>
      </c>
      <c r="CR702" s="3">
        <v>0</v>
      </c>
      <c r="CS702" s="3">
        <v>0</v>
      </c>
      <c r="CT702" s="3">
        <v>0</v>
      </c>
      <c r="CU702" s="3">
        <v>0</v>
      </c>
      <c r="CV702" s="3">
        <v>0</v>
      </c>
      <c r="CW702" s="3">
        <v>0</v>
      </c>
      <c r="CX702" s="3">
        <v>0</v>
      </c>
      <c r="CY702" s="3">
        <v>0</v>
      </c>
      <c r="CZ702" s="3">
        <v>0</v>
      </c>
      <c r="DA702" s="3"/>
      <c r="DB702" s="3">
        <v>0</v>
      </c>
      <c r="DC702" s="3">
        <v>0</v>
      </c>
      <c r="DD702" s="3">
        <v>0</v>
      </c>
      <c r="DE702" s="3">
        <v>0</v>
      </c>
      <c r="DF702" s="3">
        <v>0</v>
      </c>
      <c r="DG702" s="3">
        <v>0</v>
      </c>
      <c r="DH702" s="3">
        <v>0</v>
      </c>
      <c r="DI702" s="3">
        <v>0</v>
      </c>
      <c r="DJ702" s="3">
        <v>0</v>
      </c>
      <c r="DK702" s="3">
        <v>0</v>
      </c>
      <c r="DL702" s="3">
        <v>0</v>
      </c>
      <c r="DM702" s="3">
        <v>0</v>
      </c>
      <c r="DN702" s="3">
        <v>0</v>
      </c>
      <c r="DO702" s="3">
        <v>0</v>
      </c>
      <c r="DP702" s="3">
        <v>0</v>
      </c>
      <c r="DQ702" s="3">
        <v>0</v>
      </c>
      <c r="DR702" s="3">
        <v>0</v>
      </c>
      <c r="DS702" s="3">
        <v>0</v>
      </c>
      <c r="DT702" s="3">
        <v>0</v>
      </c>
      <c r="DU702" s="3">
        <v>0</v>
      </c>
      <c r="DV702" s="3">
        <v>0</v>
      </c>
      <c r="DW702" s="3">
        <v>0</v>
      </c>
      <c r="DX702" s="3">
        <v>0</v>
      </c>
      <c r="DY702" s="3">
        <v>0</v>
      </c>
      <c r="DZ702" s="3">
        <v>0</v>
      </c>
      <c r="EA702" s="3">
        <v>0</v>
      </c>
      <c r="EB702" s="3">
        <v>0</v>
      </c>
      <c r="EC702" s="3">
        <v>0</v>
      </c>
      <c r="ED702" s="3">
        <v>0</v>
      </c>
      <c r="EE702" s="3">
        <v>0</v>
      </c>
      <c r="EF702" s="3">
        <v>0</v>
      </c>
    </row>
    <row r="703" spans="1:136" ht="12.75" customHeight="1">
      <c r="A703" s="2" t="s">
        <v>1358</v>
      </c>
      <c r="B703" s="2" t="s">
        <v>1359</v>
      </c>
      <c r="C703" s="2" t="s">
        <v>137</v>
      </c>
      <c r="D703" s="2" t="s">
        <v>896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G703" s="3">
        <v>0</v>
      </c>
      <c r="BH703" s="3">
        <v>0</v>
      </c>
      <c r="BI703" s="3">
        <v>0</v>
      </c>
      <c r="BJ703" s="3">
        <v>0</v>
      </c>
      <c r="BK703" s="3">
        <v>0</v>
      </c>
      <c r="BL703" s="3">
        <v>0</v>
      </c>
      <c r="BM703" s="3">
        <v>0</v>
      </c>
      <c r="BN703" s="3">
        <v>0</v>
      </c>
      <c r="BO703" s="3">
        <v>0</v>
      </c>
      <c r="BP703" s="3">
        <v>0</v>
      </c>
      <c r="BQ703" s="3">
        <v>0</v>
      </c>
      <c r="BR703" s="3">
        <v>0</v>
      </c>
      <c r="BS703" s="3">
        <v>0</v>
      </c>
      <c r="BT703" s="3">
        <v>0</v>
      </c>
      <c r="BU703" s="3">
        <v>0</v>
      </c>
      <c r="BV703" s="3">
        <v>0</v>
      </c>
      <c r="BW703" s="3">
        <v>0</v>
      </c>
      <c r="BX703" s="3">
        <v>0</v>
      </c>
      <c r="BY703" s="3">
        <v>0</v>
      </c>
      <c r="BZ703" s="3">
        <v>0</v>
      </c>
      <c r="CA703" s="3">
        <v>0</v>
      </c>
      <c r="CB703" s="3">
        <v>0</v>
      </c>
      <c r="CC703" s="3">
        <v>0</v>
      </c>
      <c r="CD703" s="3">
        <v>0</v>
      </c>
      <c r="CE703" s="3">
        <v>0</v>
      </c>
      <c r="CF703" s="3">
        <v>0</v>
      </c>
      <c r="CG703" s="3">
        <v>0</v>
      </c>
      <c r="CH703" s="3">
        <v>0</v>
      </c>
      <c r="CI703" s="3">
        <v>0</v>
      </c>
      <c r="CJ703" s="3">
        <v>0</v>
      </c>
      <c r="CK703" s="3">
        <v>0</v>
      </c>
      <c r="CL703" s="3">
        <v>0</v>
      </c>
      <c r="CM703" s="3">
        <v>0</v>
      </c>
      <c r="CN703" s="3">
        <v>0</v>
      </c>
      <c r="CO703" s="3">
        <v>0</v>
      </c>
      <c r="CP703" s="3">
        <v>0</v>
      </c>
      <c r="CQ703" s="3">
        <v>0</v>
      </c>
      <c r="CR703" s="3">
        <v>0</v>
      </c>
      <c r="CS703" s="3">
        <v>0</v>
      </c>
      <c r="CT703" s="3">
        <v>0</v>
      </c>
      <c r="CU703" s="3">
        <v>0</v>
      </c>
      <c r="CV703" s="3">
        <v>0</v>
      </c>
      <c r="CW703" s="3">
        <v>0</v>
      </c>
      <c r="CX703" s="3">
        <v>0</v>
      </c>
      <c r="CY703" s="3">
        <v>0</v>
      </c>
      <c r="CZ703" s="3">
        <v>0</v>
      </c>
      <c r="DA703" s="3"/>
      <c r="DB703" s="3">
        <v>0</v>
      </c>
      <c r="DC703" s="3">
        <v>0</v>
      </c>
      <c r="DD703" s="3">
        <v>0</v>
      </c>
      <c r="DE703" s="3">
        <v>0</v>
      </c>
      <c r="DF703" s="3">
        <v>0</v>
      </c>
      <c r="DG703" s="3">
        <v>0</v>
      </c>
      <c r="DH703" s="3">
        <v>0</v>
      </c>
      <c r="DI703" s="3">
        <v>0</v>
      </c>
      <c r="DJ703" s="3">
        <v>0</v>
      </c>
      <c r="DK703" s="3">
        <v>0</v>
      </c>
      <c r="DL703" s="3">
        <v>0</v>
      </c>
      <c r="DM703" s="3">
        <v>0</v>
      </c>
      <c r="DN703" s="3">
        <v>0</v>
      </c>
      <c r="DO703" s="3">
        <v>0</v>
      </c>
      <c r="DP703" s="3">
        <v>0</v>
      </c>
      <c r="DQ703" s="3">
        <v>0</v>
      </c>
      <c r="DR703" s="3">
        <v>0</v>
      </c>
      <c r="DS703" s="3">
        <v>0</v>
      </c>
      <c r="DT703" s="3">
        <v>0</v>
      </c>
      <c r="DU703" s="3">
        <v>0</v>
      </c>
      <c r="DV703" s="3">
        <v>0</v>
      </c>
      <c r="DW703" s="3">
        <v>0</v>
      </c>
      <c r="DX703" s="3">
        <v>0</v>
      </c>
      <c r="DY703" s="3">
        <v>0</v>
      </c>
      <c r="DZ703" s="3">
        <v>0</v>
      </c>
      <c r="EA703" s="3">
        <v>0</v>
      </c>
      <c r="EB703" s="3">
        <v>0</v>
      </c>
      <c r="EC703" s="3">
        <v>0</v>
      </c>
      <c r="ED703" s="3">
        <v>0</v>
      </c>
      <c r="EE703" s="3">
        <v>0</v>
      </c>
      <c r="EF703" s="3">
        <v>0</v>
      </c>
    </row>
    <row r="704" spans="1:136" ht="12.75" customHeight="1">
      <c r="A704" s="2" t="s">
        <v>1360</v>
      </c>
      <c r="B704" s="2" t="s">
        <v>985</v>
      </c>
      <c r="C704" s="2" t="s">
        <v>137</v>
      </c>
      <c r="D704" s="2" t="s">
        <v>896</v>
      </c>
      <c r="E704" s="3">
        <v>0</v>
      </c>
      <c r="F704" s="3">
        <v>0</v>
      </c>
      <c r="G704" s="3">
        <v>0</v>
      </c>
      <c r="H704" s="3">
        <v>36</v>
      </c>
      <c r="I704" s="3">
        <v>79.44</v>
      </c>
      <c r="J704" s="3">
        <v>45</v>
      </c>
      <c r="K704" s="3">
        <v>60</v>
      </c>
      <c r="L704" s="3">
        <v>3781</v>
      </c>
      <c r="M704" s="3">
        <v>249.44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180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 s="3">
        <v>0</v>
      </c>
      <c r="BF704" s="3">
        <v>0</v>
      </c>
      <c r="BG704" s="3">
        <v>0</v>
      </c>
      <c r="BH704" s="3">
        <v>0</v>
      </c>
      <c r="BI704" s="3">
        <v>0</v>
      </c>
      <c r="BJ704" s="3">
        <v>0</v>
      </c>
      <c r="BK704" s="3">
        <v>0</v>
      </c>
      <c r="BL704" s="3">
        <v>0</v>
      </c>
      <c r="BM704" s="3">
        <v>0</v>
      </c>
      <c r="BN704" s="3">
        <v>0</v>
      </c>
      <c r="BO704" s="3">
        <v>0</v>
      </c>
      <c r="BP704" s="3">
        <v>0</v>
      </c>
      <c r="BQ704" s="3">
        <v>0</v>
      </c>
      <c r="BR704" s="3">
        <v>0</v>
      </c>
      <c r="BS704" s="3">
        <v>0</v>
      </c>
      <c r="BT704" s="3">
        <v>0</v>
      </c>
      <c r="BU704" s="3">
        <v>0</v>
      </c>
      <c r="BV704" s="3">
        <v>0</v>
      </c>
      <c r="BW704" s="3">
        <v>0</v>
      </c>
      <c r="BX704" s="3">
        <v>0</v>
      </c>
      <c r="BY704" s="3">
        <v>0</v>
      </c>
      <c r="BZ704" s="3">
        <v>0</v>
      </c>
      <c r="CA704" s="3">
        <v>0</v>
      </c>
      <c r="CB704" s="3">
        <v>0</v>
      </c>
      <c r="CC704" s="3">
        <v>0</v>
      </c>
      <c r="CD704" s="3">
        <v>0</v>
      </c>
      <c r="CE704" s="3">
        <v>0</v>
      </c>
      <c r="CF704" s="3">
        <v>0</v>
      </c>
      <c r="CG704" s="3">
        <v>0</v>
      </c>
      <c r="CH704" s="3">
        <v>0</v>
      </c>
      <c r="CI704" s="3">
        <v>0</v>
      </c>
      <c r="CJ704" s="3">
        <v>0</v>
      </c>
      <c r="CK704" s="3">
        <v>0</v>
      </c>
      <c r="CL704" s="3">
        <v>0</v>
      </c>
      <c r="CM704" s="3">
        <v>0</v>
      </c>
      <c r="CN704" s="3">
        <v>0</v>
      </c>
      <c r="CO704" s="3">
        <v>0</v>
      </c>
      <c r="CP704" s="3">
        <v>0</v>
      </c>
      <c r="CQ704" s="3">
        <v>0</v>
      </c>
      <c r="CR704" s="3">
        <v>0</v>
      </c>
      <c r="CS704" s="3">
        <v>0</v>
      </c>
      <c r="CT704" s="3">
        <v>0</v>
      </c>
      <c r="CU704" s="3">
        <v>0</v>
      </c>
      <c r="CV704" s="3">
        <v>0</v>
      </c>
      <c r="CW704" s="3">
        <v>0</v>
      </c>
      <c r="CX704" s="3">
        <v>0</v>
      </c>
      <c r="CY704" s="3">
        <v>0</v>
      </c>
      <c r="CZ704" s="3">
        <v>0</v>
      </c>
      <c r="DA704" s="3"/>
      <c r="DB704" s="3">
        <v>0</v>
      </c>
      <c r="DC704" s="3">
        <v>0</v>
      </c>
      <c r="DD704" s="3">
        <v>0</v>
      </c>
      <c r="DE704" s="3">
        <v>0</v>
      </c>
      <c r="DF704" s="3">
        <v>0</v>
      </c>
      <c r="DG704" s="3">
        <v>0</v>
      </c>
      <c r="DH704" s="3">
        <v>0</v>
      </c>
      <c r="DI704" s="3">
        <v>0</v>
      </c>
      <c r="DJ704" s="3">
        <v>0</v>
      </c>
      <c r="DK704" s="3">
        <v>0</v>
      </c>
      <c r="DL704" s="3">
        <v>0</v>
      </c>
      <c r="DM704" s="3">
        <v>0</v>
      </c>
      <c r="DN704" s="3">
        <v>0</v>
      </c>
      <c r="DO704" s="3">
        <v>0</v>
      </c>
      <c r="DP704" s="3">
        <v>0</v>
      </c>
      <c r="DQ704" s="3">
        <v>0</v>
      </c>
      <c r="DR704" s="3">
        <v>0</v>
      </c>
      <c r="DS704" s="3">
        <v>0</v>
      </c>
      <c r="DT704" s="3">
        <v>0</v>
      </c>
      <c r="DU704" s="3">
        <v>0</v>
      </c>
      <c r="DV704" s="3">
        <v>0</v>
      </c>
      <c r="DW704" s="3">
        <v>0</v>
      </c>
      <c r="DX704" s="3">
        <v>0</v>
      </c>
      <c r="DY704" s="3">
        <v>0</v>
      </c>
      <c r="DZ704" s="3">
        <v>0</v>
      </c>
      <c r="EA704" s="3">
        <v>0</v>
      </c>
      <c r="EB704" s="3">
        <v>0</v>
      </c>
      <c r="EC704" s="3">
        <v>0</v>
      </c>
      <c r="ED704" s="3">
        <v>0</v>
      </c>
      <c r="EE704" s="3">
        <v>0</v>
      </c>
      <c r="EF704" s="3">
        <v>0</v>
      </c>
    </row>
    <row r="705" spans="1:136" ht="12.75" customHeight="1">
      <c r="A705" s="2" t="s">
        <v>1361</v>
      </c>
      <c r="B705" s="2" t="s">
        <v>987</v>
      </c>
      <c r="C705" s="2" t="s">
        <v>137</v>
      </c>
      <c r="D705" s="2" t="s">
        <v>896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 s="3">
        <v>0</v>
      </c>
      <c r="BF705" s="3">
        <v>0</v>
      </c>
      <c r="BG705" s="3">
        <v>0</v>
      </c>
      <c r="BH705" s="3">
        <v>0</v>
      </c>
      <c r="BI705" s="3">
        <v>0</v>
      </c>
      <c r="BJ705" s="3">
        <v>0</v>
      </c>
      <c r="BK705" s="3">
        <v>0</v>
      </c>
      <c r="BL705" s="3">
        <v>0</v>
      </c>
      <c r="BM705" s="3">
        <v>0</v>
      </c>
      <c r="BN705" s="3">
        <v>0</v>
      </c>
      <c r="BO705" s="3">
        <v>0</v>
      </c>
      <c r="BP705" s="3">
        <v>0</v>
      </c>
      <c r="BQ705" s="3">
        <v>0</v>
      </c>
      <c r="BR705" s="3">
        <v>0</v>
      </c>
      <c r="BS705" s="3">
        <v>0</v>
      </c>
      <c r="BT705" s="3">
        <v>0</v>
      </c>
      <c r="BU705" s="3">
        <v>0</v>
      </c>
      <c r="BV705" s="3">
        <v>0</v>
      </c>
      <c r="BW705" s="3">
        <v>0</v>
      </c>
      <c r="BX705" s="3">
        <v>0</v>
      </c>
      <c r="BY705" s="3">
        <v>0</v>
      </c>
      <c r="BZ705" s="3">
        <v>0</v>
      </c>
      <c r="CA705" s="3">
        <v>0</v>
      </c>
      <c r="CB705" s="3">
        <v>0</v>
      </c>
      <c r="CC705" s="3">
        <v>0</v>
      </c>
      <c r="CD705" s="3">
        <v>0</v>
      </c>
      <c r="CE705" s="3">
        <v>0</v>
      </c>
      <c r="CF705" s="3">
        <v>0</v>
      </c>
      <c r="CG705" s="3">
        <v>0</v>
      </c>
      <c r="CH705" s="3">
        <v>0</v>
      </c>
      <c r="CI705" s="3">
        <v>0</v>
      </c>
      <c r="CJ705" s="3">
        <v>0</v>
      </c>
      <c r="CK705" s="3">
        <v>0</v>
      </c>
      <c r="CL705" s="3">
        <v>0</v>
      </c>
      <c r="CM705" s="3">
        <v>0</v>
      </c>
      <c r="CN705" s="3">
        <v>0</v>
      </c>
      <c r="CO705" s="3">
        <v>0</v>
      </c>
      <c r="CP705" s="3">
        <v>0</v>
      </c>
      <c r="CQ705" s="3">
        <v>0</v>
      </c>
      <c r="CR705" s="3">
        <v>0</v>
      </c>
      <c r="CS705" s="3">
        <v>0</v>
      </c>
      <c r="CT705" s="3">
        <v>0</v>
      </c>
      <c r="CU705" s="3">
        <v>0</v>
      </c>
      <c r="CV705" s="3">
        <v>0</v>
      </c>
      <c r="CW705" s="3">
        <v>0</v>
      </c>
      <c r="CX705" s="3">
        <v>0</v>
      </c>
      <c r="CY705" s="3">
        <v>0</v>
      </c>
      <c r="CZ705" s="3">
        <v>0</v>
      </c>
      <c r="DA705" s="3"/>
      <c r="DB705" s="3">
        <v>0</v>
      </c>
      <c r="DC705" s="3">
        <v>0</v>
      </c>
      <c r="DD705" s="3">
        <v>0</v>
      </c>
      <c r="DE705" s="3">
        <v>0</v>
      </c>
      <c r="DF705" s="3">
        <v>0</v>
      </c>
      <c r="DG705" s="3">
        <v>0</v>
      </c>
      <c r="DH705" s="3">
        <v>0</v>
      </c>
      <c r="DI705" s="3">
        <v>0</v>
      </c>
      <c r="DJ705" s="3">
        <v>0</v>
      </c>
      <c r="DK705" s="3">
        <v>0</v>
      </c>
      <c r="DL705" s="3">
        <v>0</v>
      </c>
      <c r="DM705" s="3">
        <v>0</v>
      </c>
      <c r="DN705" s="3">
        <v>0</v>
      </c>
      <c r="DO705" s="3">
        <v>0</v>
      </c>
      <c r="DP705" s="3">
        <v>0</v>
      </c>
      <c r="DQ705" s="3">
        <v>0</v>
      </c>
      <c r="DR705" s="3">
        <v>0</v>
      </c>
      <c r="DS705" s="3">
        <v>0</v>
      </c>
      <c r="DT705" s="3">
        <v>0</v>
      </c>
      <c r="DU705" s="3">
        <v>0</v>
      </c>
      <c r="DV705" s="3">
        <v>0</v>
      </c>
      <c r="DW705" s="3">
        <v>0</v>
      </c>
      <c r="DX705" s="3">
        <v>0</v>
      </c>
      <c r="DY705" s="3">
        <v>0</v>
      </c>
      <c r="DZ705" s="3">
        <v>0</v>
      </c>
      <c r="EA705" s="3">
        <v>0</v>
      </c>
      <c r="EB705" s="3">
        <v>0</v>
      </c>
      <c r="EC705" s="3">
        <v>0</v>
      </c>
      <c r="ED705" s="3">
        <v>0</v>
      </c>
      <c r="EE705" s="3">
        <v>0</v>
      </c>
      <c r="EF705" s="3">
        <v>0</v>
      </c>
    </row>
    <row r="706" spans="1:136" ht="12.75" customHeight="1">
      <c r="A706" s="2" t="s">
        <v>1362</v>
      </c>
      <c r="B706" s="2" t="s">
        <v>989</v>
      </c>
      <c r="C706" s="2" t="s">
        <v>137</v>
      </c>
      <c r="D706" s="2" t="s">
        <v>896</v>
      </c>
      <c r="E706" s="3">
        <v>0</v>
      </c>
      <c r="F706" s="3">
        <v>551.19000000000005</v>
      </c>
      <c r="G706" s="3">
        <v>735.59</v>
      </c>
      <c r="H706" s="3">
        <v>609.72</v>
      </c>
      <c r="I706" s="3">
        <v>282.63</v>
      </c>
      <c r="J706" s="3">
        <v>0</v>
      </c>
      <c r="K706" s="3">
        <v>0</v>
      </c>
      <c r="L706" s="3">
        <v>7.47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1346.98</v>
      </c>
      <c r="AH706" s="3">
        <v>1176.27</v>
      </c>
      <c r="AI706" s="3">
        <v>1018.12</v>
      </c>
      <c r="AJ706" s="3">
        <v>258.08</v>
      </c>
      <c r="AK706" s="3">
        <v>285</v>
      </c>
      <c r="AL706" s="3">
        <v>111.27</v>
      </c>
      <c r="AM706" s="3">
        <v>525.49</v>
      </c>
      <c r="AN706" s="3">
        <v>183.76</v>
      </c>
      <c r="AO706" s="3">
        <v>116.79</v>
      </c>
      <c r="AP706" s="3">
        <v>0</v>
      </c>
      <c r="AQ706" s="3">
        <v>1725.59</v>
      </c>
      <c r="AR706" s="3">
        <v>1114.45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F706" s="3">
        <v>0</v>
      </c>
      <c r="BG706" s="3">
        <v>0</v>
      </c>
      <c r="BH706" s="3">
        <v>0</v>
      </c>
      <c r="BI706" s="3">
        <v>0</v>
      </c>
      <c r="BJ706" s="3">
        <v>0</v>
      </c>
      <c r="BK706" s="3">
        <v>0</v>
      </c>
      <c r="BL706" s="3">
        <v>0</v>
      </c>
      <c r="BM706" s="3">
        <v>0</v>
      </c>
      <c r="BN706" s="3">
        <v>0</v>
      </c>
      <c r="BO706" s="3">
        <v>0</v>
      </c>
      <c r="BP706" s="3">
        <v>0</v>
      </c>
      <c r="BQ706" s="3">
        <v>0</v>
      </c>
      <c r="BR706" s="3">
        <v>0</v>
      </c>
      <c r="BS706" s="3">
        <v>0</v>
      </c>
      <c r="BT706" s="3">
        <v>0</v>
      </c>
      <c r="BU706" s="3">
        <v>0</v>
      </c>
      <c r="BV706" s="3">
        <v>0</v>
      </c>
      <c r="BW706" s="3">
        <v>0</v>
      </c>
      <c r="BX706" s="3">
        <v>0</v>
      </c>
      <c r="BY706" s="3">
        <v>0</v>
      </c>
      <c r="BZ706" s="3">
        <v>0</v>
      </c>
      <c r="CA706" s="3">
        <v>0</v>
      </c>
      <c r="CB706" s="3">
        <v>0</v>
      </c>
      <c r="CC706" s="3">
        <v>0</v>
      </c>
      <c r="CD706" s="3">
        <v>0</v>
      </c>
      <c r="CE706" s="3">
        <v>0</v>
      </c>
      <c r="CF706" s="3">
        <v>0</v>
      </c>
      <c r="CG706" s="3">
        <v>0</v>
      </c>
      <c r="CH706" s="3">
        <v>0</v>
      </c>
      <c r="CI706" s="3">
        <v>0</v>
      </c>
      <c r="CJ706" s="3">
        <v>0</v>
      </c>
      <c r="CK706" s="3">
        <v>0</v>
      </c>
      <c r="CL706" s="3">
        <v>0</v>
      </c>
      <c r="CM706" s="3">
        <v>0</v>
      </c>
      <c r="CN706" s="3">
        <v>0</v>
      </c>
      <c r="CO706" s="3">
        <v>0</v>
      </c>
      <c r="CP706" s="3">
        <v>0</v>
      </c>
      <c r="CQ706" s="3">
        <v>0</v>
      </c>
      <c r="CR706" s="3">
        <v>0</v>
      </c>
      <c r="CS706" s="3">
        <v>0</v>
      </c>
      <c r="CT706" s="3">
        <v>0</v>
      </c>
      <c r="CU706" s="3">
        <v>0</v>
      </c>
      <c r="CV706" s="3">
        <v>0</v>
      </c>
      <c r="CW706" s="3">
        <v>0</v>
      </c>
      <c r="CX706" s="3">
        <v>0</v>
      </c>
      <c r="CY706" s="3">
        <v>0</v>
      </c>
      <c r="CZ706" s="3">
        <v>0</v>
      </c>
      <c r="DA706" s="3"/>
      <c r="DB706" s="3">
        <v>0</v>
      </c>
      <c r="DC706" s="3">
        <v>0</v>
      </c>
      <c r="DD706" s="3">
        <v>0</v>
      </c>
      <c r="DE706" s="3">
        <v>0</v>
      </c>
      <c r="DF706" s="3">
        <v>0</v>
      </c>
      <c r="DG706" s="3">
        <v>0</v>
      </c>
      <c r="DH706" s="3">
        <v>0</v>
      </c>
      <c r="DI706" s="3">
        <v>0</v>
      </c>
      <c r="DJ706" s="3">
        <v>0</v>
      </c>
      <c r="DK706" s="3">
        <v>0</v>
      </c>
      <c r="DL706" s="3">
        <v>0</v>
      </c>
      <c r="DM706" s="3">
        <v>0</v>
      </c>
      <c r="DN706" s="3">
        <v>0</v>
      </c>
      <c r="DO706" s="3">
        <v>0</v>
      </c>
      <c r="DP706" s="3">
        <v>0</v>
      </c>
      <c r="DQ706" s="3">
        <v>0</v>
      </c>
      <c r="DR706" s="3">
        <v>0</v>
      </c>
      <c r="DS706" s="3">
        <v>0</v>
      </c>
      <c r="DT706" s="3">
        <v>0</v>
      </c>
      <c r="DU706" s="3">
        <v>0</v>
      </c>
      <c r="DV706" s="3">
        <v>0</v>
      </c>
      <c r="DW706" s="3">
        <v>0</v>
      </c>
      <c r="DX706" s="3">
        <v>0</v>
      </c>
      <c r="DY706" s="3">
        <v>0</v>
      </c>
      <c r="DZ706" s="3">
        <v>0</v>
      </c>
      <c r="EA706" s="3">
        <v>0</v>
      </c>
      <c r="EB706" s="3">
        <v>0</v>
      </c>
      <c r="EC706" s="3">
        <v>0</v>
      </c>
      <c r="ED706" s="3">
        <v>0</v>
      </c>
      <c r="EE706" s="3">
        <v>0</v>
      </c>
      <c r="EF706" s="3">
        <v>0</v>
      </c>
    </row>
    <row r="707" spans="1:136" ht="12.75" customHeight="1">
      <c r="A707" s="2" t="s">
        <v>1363</v>
      </c>
      <c r="B707" s="2" t="s">
        <v>1009</v>
      </c>
      <c r="C707" s="2" t="s">
        <v>137</v>
      </c>
      <c r="D707" s="2" t="s">
        <v>896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G707" s="3">
        <v>0</v>
      </c>
      <c r="BH707" s="3">
        <v>0</v>
      </c>
      <c r="BI707" s="3">
        <v>0</v>
      </c>
      <c r="BJ707" s="3">
        <v>0</v>
      </c>
      <c r="BK707" s="3">
        <v>0</v>
      </c>
      <c r="BL707" s="3">
        <v>0</v>
      </c>
      <c r="BM707" s="3">
        <v>0</v>
      </c>
      <c r="BN707" s="3">
        <v>0</v>
      </c>
      <c r="BO707" s="3">
        <v>0</v>
      </c>
      <c r="BP707" s="3">
        <v>0</v>
      </c>
      <c r="BQ707" s="3">
        <v>0</v>
      </c>
      <c r="BR707" s="3">
        <v>0</v>
      </c>
      <c r="BS707" s="3">
        <v>0</v>
      </c>
      <c r="BT707" s="3">
        <v>0</v>
      </c>
      <c r="BU707" s="3">
        <v>0</v>
      </c>
      <c r="BV707" s="3">
        <v>0</v>
      </c>
      <c r="BW707" s="3">
        <v>0</v>
      </c>
      <c r="BX707" s="3">
        <v>0</v>
      </c>
      <c r="BY707" s="3">
        <v>0</v>
      </c>
      <c r="BZ707" s="3">
        <v>0</v>
      </c>
      <c r="CA707" s="3">
        <v>0</v>
      </c>
      <c r="CB707" s="3">
        <v>0</v>
      </c>
      <c r="CC707" s="3">
        <v>0</v>
      </c>
      <c r="CD707" s="3">
        <v>0</v>
      </c>
      <c r="CE707" s="3">
        <v>0</v>
      </c>
      <c r="CF707" s="3">
        <v>0</v>
      </c>
      <c r="CG707" s="3">
        <v>0</v>
      </c>
      <c r="CH707" s="3">
        <v>0</v>
      </c>
      <c r="CI707" s="3">
        <v>0</v>
      </c>
      <c r="CJ707" s="3">
        <v>0</v>
      </c>
      <c r="CK707" s="3">
        <v>0</v>
      </c>
      <c r="CL707" s="3">
        <v>0</v>
      </c>
      <c r="CM707" s="3">
        <v>0</v>
      </c>
      <c r="CN707" s="3">
        <v>0</v>
      </c>
      <c r="CO707" s="3">
        <v>0</v>
      </c>
      <c r="CP707" s="3">
        <v>0</v>
      </c>
      <c r="CQ707" s="3">
        <v>0</v>
      </c>
      <c r="CR707" s="3">
        <v>0</v>
      </c>
      <c r="CS707" s="3">
        <v>0</v>
      </c>
      <c r="CT707" s="3">
        <v>0</v>
      </c>
      <c r="CU707" s="3">
        <v>0</v>
      </c>
      <c r="CV707" s="3">
        <v>0</v>
      </c>
      <c r="CW707" s="3">
        <v>0</v>
      </c>
      <c r="CX707" s="3">
        <v>0</v>
      </c>
      <c r="CY707" s="3">
        <v>0</v>
      </c>
      <c r="CZ707" s="3">
        <v>0</v>
      </c>
      <c r="DA707" s="3"/>
      <c r="DB707" s="3">
        <v>0</v>
      </c>
      <c r="DC707" s="3">
        <v>0</v>
      </c>
      <c r="DD707" s="3">
        <v>0</v>
      </c>
      <c r="DE707" s="3">
        <v>0</v>
      </c>
      <c r="DF707" s="3">
        <v>0</v>
      </c>
      <c r="DG707" s="3">
        <v>0</v>
      </c>
      <c r="DH707" s="3">
        <v>0</v>
      </c>
      <c r="DI707" s="3">
        <v>0</v>
      </c>
      <c r="DJ707" s="3">
        <v>0</v>
      </c>
      <c r="DK707" s="3">
        <v>0</v>
      </c>
      <c r="DL707" s="3">
        <v>0</v>
      </c>
      <c r="DM707" s="3">
        <v>0</v>
      </c>
      <c r="DN707" s="3">
        <v>0</v>
      </c>
      <c r="DO707" s="3">
        <v>0</v>
      </c>
      <c r="DP707" s="3">
        <v>0</v>
      </c>
      <c r="DQ707" s="3">
        <v>0</v>
      </c>
      <c r="DR707" s="3">
        <v>0</v>
      </c>
      <c r="DS707" s="3">
        <v>0</v>
      </c>
      <c r="DT707" s="3">
        <v>0</v>
      </c>
      <c r="DU707" s="3">
        <v>0</v>
      </c>
      <c r="DV707" s="3">
        <v>0</v>
      </c>
      <c r="DW707" s="3">
        <v>0</v>
      </c>
      <c r="DX707" s="3">
        <v>0</v>
      </c>
      <c r="DY707" s="3">
        <v>0</v>
      </c>
      <c r="DZ707" s="3">
        <v>0</v>
      </c>
      <c r="EA707" s="3">
        <v>0</v>
      </c>
      <c r="EB707" s="3">
        <v>0</v>
      </c>
      <c r="EC707" s="3">
        <v>0</v>
      </c>
      <c r="ED707" s="3">
        <v>0</v>
      </c>
      <c r="EE707" s="3">
        <v>0</v>
      </c>
      <c r="EF707" s="3">
        <v>0</v>
      </c>
    </row>
    <row r="708" spans="1:136" ht="12.75" customHeight="1">
      <c r="A708" s="2" t="s">
        <v>1364</v>
      </c>
      <c r="B708" s="2" t="s">
        <v>1011</v>
      </c>
      <c r="C708" s="2" t="s">
        <v>137</v>
      </c>
      <c r="D708" s="2" t="s">
        <v>896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53055.18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0</v>
      </c>
      <c r="BB708" s="3">
        <v>0</v>
      </c>
      <c r="BC708" s="3">
        <v>0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3">
        <v>0</v>
      </c>
      <c r="BJ708" s="3">
        <v>0</v>
      </c>
      <c r="BK708" s="3">
        <v>0</v>
      </c>
      <c r="BL708" s="3">
        <v>0</v>
      </c>
      <c r="BM708" s="3">
        <v>0</v>
      </c>
      <c r="BN708" s="3">
        <v>0</v>
      </c>
      <c r="BO708" s="3">
        <v>0</v>
      </c>
      <c r="BP708" s="3">
        <v>0</v>
      </c>
      <c r="BQ708" s="3">
        <v>0</v>
      </c>
      <c r="BR708" s="3">
        <v>0</v>
      </c>
      <c r="BS708" s="3">
        <v>0</v>
      </c>
      <c r="BT708" s="3">
        <v>0</v>
      </c>
      <c r="BU708" s="3">
        <v>0</v>
      </c>
      <c r="BV708" s="3">
        <v>0</v>
      </c>
      <c r="BW708" s="3">
        <v>0</v>
      </c>
      <c r="BX708" s="3">
        <v>0</v>
      </c>
      <c r="BY708" s="3">
        <v>0</v>
      </c>
      <c r="BZ708" s="3">
        <v>0</v>
      </c>
      <c r="CA708" s="3">
        <v>0</v>
      </c>
      <c r="CB708" s="3">
        <v>0</v>
      </c>
      <c r="CC708" s="3">
        <v>0</v>
      </c>
      <c r="CD708" s="3">
        <v>0</v>
      </c>
      <c r="CE708" s="3">
        <v>0</v>
      </c>
      <c r="CF708" s="3">
        <v>0</v>
      </c>
      <c r="CG708" s="3">
        <v>0</v>
      </c>
      <c r="CH708" s="3">
        <v>0</v>
      </c>
      <c r="CI708" s="3">
        <v>0</v>
      </c>
      <c r="CJ708" s="3">
        <v>0</v>
      </c>
      <c r="CK708" s="3">
        <v>0</v>
      </c>
      <c r="CL708" s="3">
        <v>0</v>
      </c>
      <c r="CM708" s="3">
        <v>0</v>
      </c>
      <c r="CN708" s="3">
        <v>0</v>
      </c>
      <c r="CO708" s="3">
        <v>0</v>
      </c>
      <c r="CP708" s="3">
        <v>0</v>
      </c>
      <c r="CQ708" s="3">
        <v>0</v>
      </c>
      <c r="CR708" s="3">
        <v>0</v>
      </c>
      <c r="CS708" s="3">
        <v>0</v>
      </c>
      <c r="CT708" s="3">
        <v>0</v>
      </c>
      <c r="CU708" s="3">
        <v>0</v>
      </c>
      <c r="CV708" s="3">
        <v>0</v>
      </c>
      <c r="CW708" s="3">
        <v>0</v>
      </c>
      <c r="CX708" s="3">
        <v>0</v>
      </c>
      <c r="CY708" s="3">
        <v>0</v>
      </c>
      <c r="CZ708" s="3">
        <v>0</v>
      </c>
      <c r="DA708" s="3"/>
      <c r="DB708" s="3">
        <v>0</v>
      </c>
      <c r="DC708" s="3">
        <v>0</v>
      </c>
      <c r="DD708" s="3">
        <v>0</v>
      </c>
      <c r="DE708" s="3">
        <v>0</v>
      </c>
      <c r="DF708" s="3">
        <v>0</v>
      </c>
      <c r="DG708" s="3">
        <v>0</v>
      </c>
      <c r="DH708" s="3">
        <v>0</v>
      </c>
      <c r="DI708" s="3">
        <v>0</v>
      </c>
      <c r="DJ708" s="3">
        <v>0</v>
      </c>
      <c r="DK708" s="3">
        <v>0</v>
      </c>
      <c r="DL708" s="3">
        <v>0</v>
      </c>
      <c r="DM708" s="3">
        <v>0</v>
      </c>
      <c r="DN708" s="3">
        <v>0</v>
      </c>
      <c r="DO708" s="3">
        <v>0</v>
      </c>
      <c r="DP708" s="3">
        <v>0</v>
      </c>
      <c r="DQ708" s="3">
        <v>0</v>
      </c>
      <c r="DR708" s="3">
        <v>0</v>
      </c>
      <c r="DS708" s="3">
        <v>0</v>
      </c>
      <c r="DT708" s="3">
        <v>0</v>
      </c>
      <c r="DU708" s="3">
        <v>0</v>
      </c>
      <c r="DV708" s="3">
        <v>0</v>
      </c>
      <c r="DW708" s="3">
        <v>0</v>
      </c>
      <c r="DX708" s="3">
        <v>0</v>
      </c>
      <c r="DY708" s="3">
        <v>0</v>
      </c>
      <c r="DZ708" s="3">
        <v>0</v>
      </c>
      <c r="EA708" s="3">
        <v>0</v>
      </c>
      <c r="EB708" s="3">
        <v>0</v>
      </c>
      <c r="EC708" s="3">
        <v>0</v>
      </c>
      <c r="ED708" s="3">
        <v>0</v>
      </c>
      <c r="EE708" s="3">
        <v>0</v>
      </c>
      <c r="EF708" s="3">
        <v>0</v>
      </c>
    </row>
    <row r="709" spans="1:136" ht="12.75" customHeight="1">
      <c r="A709" s="2" t="s">
        <v>1365</v>
      </c>
      <c r="B709" s="2" t="s">
        <v>1366</v>
      </c>
      <c r="C709" s="2" t="s">
        <v>468</v>
      </c>
      <c r="D709" s="2" t="s">
        <v>138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0</v>
      </c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I709" s="3">
        <v>0</v>
      </c>
      <c r="BJ709" s="3">
        <v>0</v>
      </c>
      <c r="BK709" s="3">
        <v>0</v>
      </c>
      <c r="BL709" s="3">
        <v>0</v>
      </c>
      <c r="BM709" s="3">
        <v>0</v>
      </c>
      <c r="BN709" s="3">
        <v>0</v>
      </c>
      <c r="BO709" s="3">
        <v>0</v>
      </c>
      <c r="BP709" s="3">
        <v>0</v>
      </c>
      <c r="BQ709" s="3">
        <v>0</v>
      </c>
      <c r="BR709" s="3">
        <v>0</v>
      </c>
      <c r="BS709" s="3">
        <v>0</v>
      </c>
      <c r="BT709" s="3">
        <v>0</v>
      </c>
      <c r="BU709" s="3">
        <v>0</v>
      </c>
      <c r="BV709" s="3">
        <v>0</v>
      </c>
      <c r="BW709" s="3">
        <v>0</v>
      </c>
      <c r="BX709" s="3">
        <v>0</v>
      </c>
      <c r="BY709" s="3">
        <v>0</v>
      </c>
      <c r="BZ709" s="3">
        <v>0</v>
      </c>
      <c r="CA709" s="3">
        <v>0</v>
      </c>
      <c r="CB709" s="3">
        <v>0</v>
      </c>
      <c r="CC709" s="3">
        <v>0</v>
      </c>
      <c r="CD709" s="3">
        <v>0</v>
      </c>
      <c r="CE709" s="3">
        <v>0</v>
      </c>
      <c r="CF709" s="3">
        <v>0</v>
      </c>
      <c r="CG709" s="3">
        <v>0</v>
      </c>
      <c r="CH709" s="3">
        <v>0</v>
      </c>
      <c r="CI709" s="3">
        <v>0</v>
      </c>
      <c r="CJ709" s="3">
        <v>0</v>
      </c>
      <c r="CK709" s="3">
        <v>0</v>
      </c>
      <c r="CL709" s="3">
        <v>0</v>
      </c>
      <c r="CM709" s="3">
        <v>0</v>
      </c>
      <c r="CN709" s="3">
        <v>0</v>
      </c>
      <c r="CO709" s="3">
        <v>0</v>
      </c>
      <c r="CP709" s="3">
        <v>0</v>
      </c>
      <c r="CQ709" s="3">
        <v>0</v>
      </c>
      <c r="CR709" s="3">
        <v>0</v>
      </c>
      <c r="CS709" s="3">
        <v>0</v>
      </c>
      <c r="CT709" s="3">
        <v>0</v>
      </c>
      <c r="CU709" s="3">
        <v>0</v>
      </c>
      <c r="CV709" s="3">
        <v>0</v>
      </c>
      <c r="CW709" s="3">
        <v>0</v>
      </c>
      <c r="CX709" s="3">
        <v>0</v>
      </c>
      <c r="CY709" s="3">
        <v>0</v>
      </c>
      <c r="CZ709" s="3">
        <v>0</v>
      </c>
      <c r="DA709" s="3"/>
      <c r="DB709" s="3">
        <v>0</v>
      </c>
      <c r="DC709" s="3">
        <v>0</v>
      </c>
      <c r="DD709" s="3">
        <v>0</v>
      </c>
      <c r="DE709" s="3">
        <v>0</v>
      </c>
      <c r="DF709" s="3">
        <v>0</v>
      </c>
      <c r="DG709" s="3">
        <v>0</v>
      </c>
      <c r="DH709" s="3">
        <v>0</v>
      </c>
      <c r="DI709" s="3">
        <v>0</v>
      </c>
      <c r="DJ709" s="3">
        <v>0</v>
      </c>
      <c r="DK709" s="3">
        <v>0</v>
      </c>
      <c r="DL709" s="3">
        <v>0</v>
      </c>
      <c r="DM709" s="3">
        <v>0</v>
      </c>
      <c r="DN709" s="3">
        <v>0</v>
      </c>
      <c r="DO709" s="3">
        <v>0</v>
      </c>
      <c r="DP709" s="3">
        <v>0</v>
      </c>
      <c r="DQ709" s="3">
        <v>0</v>
      </c>
      <c r="DR709" s="3">
        <v>0</v>
      </c>
      <c r="DS709" s="3">
        <v>0</v>
      </c>
      <c r="DT709" s="3">
        <v>0</v>
      </c>
      <c r="DU709" s="3">
        <v>0</v>
      </c>
      <c r="DV709" s="3">
        <v>0</v>
      </c>
      <c r="DW709" s="3">
        <v>0</v>
      </c>
      <c r="DX709" s="3">
        <v>0</v>
      </c>
      <c r="DY709" s="3">
        <v>0</v>
      </c>
      <c r="DZ709" s="3">
        <v>0</v>
      </c>
      <c r="EA709" s="3">
        <v>0</v>
      </c>
      <c r="EB709" s="3">
        <v>0</v>
      </c>
      <c r="EC709" s="3">
        <v>0</v>
      </c>
      <c r="ED709" s="3">
        <v>0</v>
      </c>
      <c r="EE709" s="3">
        <v>0</v>
      </c>
      <c r="EF709" s="3">
        <v>0</v>
      </c>
    </row>
    <row r="710" spans="1:136" ht="12.75" customHeight="1">
      <c r="A710" s="2" t="s">
        <v>1367</v>
      </c>
      <c r="B710" s="2" t="s">
        <v>1368</v>
      </c>
      <c r="C710" s="2" t="s">
        <v>468</v>
      </c>
      <c r="D710" s="2" t="s">
        <v>896</v>
      </c>
      <c r="E710" s="3">
        <v>0</v>
      </c>
      <c r="F710" s="3">
        <v>742372.38</v>
      </c>
      <c r="G710" s="3">
        <v>532545.11</v>
      </c>
      <c r="H710" s="3">
        <v>599754.56000000006</v>
      </c>
      <c r="I710" s="3">
        <v>806607.78</v>
      </c>
      <c r="J710" s="3">
        <v>762556.92</v>
      </c>
      <c r="K710" s="3">
        <v>568966.72</v>
      </c>
      <c r="L710" s="3">
        <v>829130.01</v>
      </c>
      <c r="M710" s="3">
        <v>792556.51</v>
      </c>
      <c r="N710" s="3">
        <v>80881.149999999994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757048.2</v>
      </c>
      <c r="AH710" s="3">
        <v>629647.77</v>
      </c>
      <c r="AI710" s="3">
        <v>539526.28</v>
      </c>
      <c r="AJ710" s="3">
        <v>736047.5</v>
      </c>
      <c r="AK710" s="3">
        <v>608358.31000000006</v>
      </c>
      <c r="AL710" s="3">
        <v>413951.75</v>
      </c>
      <c r="AM710" s="3">
        <v>527565.85</v>
      </c>
      <c r="AN710" s="3">
        <v>426515.03</v>
      </c>
      <c r="AO710" s="3">
        <v>522362.37</v>
      </c>
      <c r="AP710" s="3">
        <v>756190.99</v>
      </c>
      <c r="AQ710" s="3">
        <v>691715.62</v>
      </c>
      <c r="AR710" s="3">
        <v>611278.65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>
        <v>0</v>
      </c>
      <c r="BI710" s="3">
        <v>0</v>
      </c>
      <c r="BJ710" s="3">
        <v>0</v>
      </c>
      <c r="BK710" s="3">
        <v>0</v>
      </c>
      <c r="BL710" s="3">
        <v>0</v>
      </c>
      <c r="BM710" s="3">
        <v>0</v>
      </c>
      <c r="BN710" s="3">
        <v>0</v>
      </c>
      <c r="BO710" s="3">
        <v>0</v>
      </c>
      <c r="BP710" s="3">
        <v>0</v>
      </c>
      <c r="BQ710" s="3">
        <v>0</v>
      </c>
      <c r="BR710" s="3">
        <v>0</v>
      </c>
      <c r="BS710" s="3">
        <v>0</v>
      </c>
      <c r="BT710" s="3">
        <v>0</v>
      </c>
      <c r="BU710" s="3">
        <v>0</v>
      </c>
      <c r="BV710" s="3">
        <v>0</v>
      </c>
      <c r="BW710" s="3">
        <v>0</v>
      </c>
      <c r="BX710" s="3">
        <v>0</v>
      </c>
      <c r="BY710" s="3">
        <v>0</v>
      </c>
      <c r="BZ710" s="3">
        <v>0</v>
      </c>
      <c r="CA710" s="3">
        <v>0</v>
      </c>
      <c r="CB710" s="3">
        <v>0</v>
      </c>
      <c r="CC710" s="3">
        <v>0</v>
      </c>
      <c r="CD710" s="3">
        <v>0</v>
      </c>
      <c r="CE710" s="3">
        <v>0</v>
      </c>
      <c r="CF710" s="3">
        <v>0</v>
      </c>
      <c r="CG710" s="3">
        <v>0</v>
      </c>
      <c r="CH710" s="3">
        <v>0</v>
      </c>
      <c r="CI710" s="3">
        <v>0</v>
      </c>
      <c r="CJ710" s="3">
        <v>0</v>
      </c>
      <c r="CK710" s="3">
        <v>0</v>
      </c>
      <c r="CL710" s="3">
        <v>0</v>
      </c>
      <c r="CM710" s="3">
        <v>0</v>
      </c>
      <c r="CN710" s="3">
        <v>0</v>
      </c>
      <c r="CO710" s="3">
        <v>0</v>
      </c>
      <c r="CP710" s="3">
        <v>0</v>
      </c>
      <c r="CQ710" s="3">
        <v>0</v>
      </c>
      <c r="CR710" s="3">
        <v>0</v>
      </c>
      <c r="CS710" s="3">
        <v>0</v>
      </c>
      <c r="CT710" s="3">
        <v>0</v>
      </c>
      <c r="CU710" s="3">
        <v>0</v>
      </c>
      <c r="CV710" s="3">
        <v>0</v>
      </c>
      <c r="CW710" s="3">
        <v>0</v>
      </c>
      <c r="CX710" s="3">
        <v>0</v>
      </c>
      <c r="CY710" s="3">
        <v>0</v>
      </c>
      <c r="CZ710" s="3">
        <v>0</v>
      </c>
      <c r="DA710" s="3"/>
      <c r="DB710" s="3">
        <v>0</v>
      </c>
      <c r="DC710" s="3">
        <v>0</v>
      </c>
      <c r="DD710" s="3">
        <v>0</v>
      </c>
      <c r="DE710" s="3">
        <v>0</v>
      </c>
      <c r="DF710" s="3">
        <v>0</v>
      </c>
      <c r="DG710" s="3">
        <v>0</v>
      </c>
      <c r="DH710" s="3">
        <v>0</v>
      </c>
      <c r="DI710" s="3">
        <v>0</v>
      </c>
      <c r="DJ710" s="3">
        <v>0</v>
      </c>
      <c r="DK710" s="3">
        <v>0</v>
      </c>
      <c r="DL710" s="3">
        <v>0</v>
      </c>
      <c r="DM710" s="3">
        <v>0</v>
      </c>
      <c r="DN710" s="3">
        <v>0</v>
      </c>
      <c r="DO710" s="3">
        <v>0</v>
      </c>
      <c r="DP710" s="3">
        <v>0</v>
      </c>
      <c r="DQ710" s="3">
        <v>0</v>
      </c>
      <c r="DR710" s="3">
        <v>0</v>
      </c>
      <c r="DS710" s="3">
        <v>0</v>
      </c>
      <c r="DT710" s="3">
        <v>0</v>
      </c>
      <c r="DU710" s="3">
        <v>0</v>
      </c>
      <c r="DV710" s="3">
        <v>0</v>
      </c>
      <c r="DW710" s="3">
        <v>0</v>
      </c>
      <c r="DX710" s="3">
        <v>0</v>
      </c>
      <c r="DY710" s="3">
        <v>0</v>
      </c>
      <c r="DZ710" s="3">
        <v>0</v>
      </c>
      <c r="EA710" s="3">
        <v>0</v>
      </c>
      <c r="EB710" s="3">
        <v>0</v>
      </c>
      <c r="EC710" s="3">
        <v>0</v>
      </c>
      <c r="ED710" s="3">
        <v>0</v>
      </c>
      <c r="EE710" s="3">
        <v>0</v>
      </c>
      <c r="EF710" s="3">
        <v>0</v>
      </c>
    </row>
    <row r="711" spans="1:136" ht="12.75" customHeight="1">
      <c r="A711" s="2" t="s">
        <v>1369</v>
      </c>
      <c r="B711" s="2" t="s">
        <v>1370</v>
      </c>
      <c r="C711" s="2" t="s">
        <v>468</v>
      </c>
      <c r="D711" s="2" t="s">
        <v>896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F711" s="3">
        <v>0</v>
      </c>
      <c r="BG711" s="3">
        <v>0</v>
      </c>
      <c r="BH711" s="3">
        <v>0</v>
      </c>
      <c r="BI711" s="3">
        <v>0</v>
      </c>
      <c r="BJ711" s="3">
        <v>0</v>
      </c>
      <c r="BK711" s="3">
        <v>0</v>
      </c>
      <c r="BL711" s="3">
        <v>0</v>
      </c>
      <c r="BM711" s="3">
        <v>0</v>
      </c>
      <c r="BN711" s="3">
        <v>0</v>
      </c>
      <c r="BO711" s="3">
        <v>0</v>
      </c>
      <c r="BP711" s="3">
        <v>0</v>
      </c>
      <c r="BQ711" s="3">
        <v>0</v>
      </c>
      <c r="BR711" s="3">
        <v>0</v>
      </c>
      <c r="BS711" s="3">
        <v>0</v>
      </c>
      <c r="BT711" s="3">
        <v>0</v>
      </c>
      <c r="BU711" s="3">
        <v>0</v>
      </c>
      <c r="BV711" s="3">
        <v>0</v>
      </c>
      <c r="BW711" s="3">
        <v>0</v>
      </c>
      <c r="BX711" s="3">
        <v>0</v>
      </c>
      <c r="BY711" s="3">
        <v>0</v>
      </c>
      <c r="BZ711" s="3">
        <v>0</v>
      </c>
      <c r="CA711" s="3">
        <v>0</v>
      </c>
      <c r="CB711" s="3">
        <v>0</v>
      </c>
      <c r="CC711" s="3">
        <v>0</v>
      </c>
      <c r="CD711" s="3">
        <v>0</v>
      </c>
      <c r="CE711" s="3">
        <v>0</v>
      </c>
      <c r="CF711" s="3">
        <v>0</v>
      </c>
      <c r="CG711" s="3">
        <v>0</v>
      </c>
      <c r="CH711" s="3">
        <v>0</v>
      </c>
      <c r="CI711" s="3">
        <v>0</v>
      </c>
      <c r="CJ711" s="3">
        <v>0</v>
      </c>
      <c r="CK711" s="3">
        <v>0</v>
      </c>
      <c r="CL711" s="3">
        <v>0</v>
      </c>
      <c r="CM711" s="3">
        <v>0</v>
      </c>
      <c r="CN711" s="3">
        <v>0</v>
      </c>
      <c r="CO711" s="3">
        <v>0</v>
      </c>
      <c r="CP711" s="3">
        <v>0</v>
      </c>
      <c r="CQ711" s="3">
        <v>0</v>
      </c>
      <c r="CR711" s="3">
        <v>0</v>
      </c>
      <c r="CS711" s="3">
        <v>0</v>
      </c>
      <c r="CT711" s="3">
        <v>0</v>
      </c>
      <c r="CU711" s="3">
        <v>0</v>
      </c>
      <c r="CV711" s="3">
        <v>0</v>
      </c>
      <c r="CW711" s="3">
        <v>0</v>
      </c>
      <c r="CX711" s="3">
        <v>0</v>
      </c>
      <c r="CY711" s="3">
        <v>0</v>
      </c>
      <c r="CZ711" s="3">
        <v>0</v>
      </c>
      <c r="DA711" s="3"/>
      <c r="DB711" s="3">
        <v>0</v>
      </c>
      <c r="DC711" s="3">
        <v>0</v>
      </c>
      <c r="DD711" s="3">
        <v>0</v>
      </c>
      <c r="DE711" s="3">
        <v>0</v>
      </c>
      <c r="DF711" s="3">
        <v>0</v>
      </c>
      <c r="DG711" s="3">
        <v>0</v>
      </c>
      <c r="DH711" s="3">
        <v>0</v>
      </c>
      <c r="DI711" s="3">
        <v>0</v>
      </c>
      <c r="DJ711" s="3">
        <v>0</v>
      </c>
      <c r="DK711" s="3">
        <v>0</v>
      </c>
      <c r="DL711" s="3">
        <v>0</v>
      </c>
      <c r="DM711" s="3">
        <v>0</v>
      </c>
      <c r="DN711" s="3">
        <v>0</v>
      </c>
      <c r="DO711" s="3">
        <v>0</v>
      </c>
      <c r="DP711" s="3">
        <v>0</v>
      </c>
      <c r="DQ711" s="3">
        <v>0</v>
      </c>
      <c r="DR711" s="3">
        <v>0</v>
      </c>
      <c r="DS711" s="3">
        <v>0</v>
      </c>
      <c r="DT711" s="3">
        <v>0</v>
      </c>
      <c r="DU711" s="3">
        <v>0</v>
      </c>
      <c r="DV711" s="3">
        <v>0</v>
      </c>
      <c r="DW711" s="3">
        <v>0</v>
      </c>
      <c r="DX711" s="3">
        <v>0</v>
      </c>
      <c r="DY711" s="3">
        <v>0</v>
      </c>
      <c r="DZ711" s="3">
        <v>0</v>
      </c>
      <c r="EA711" s="3">
        <v>0</v>
      </c>
      <c r="EB711" s="3">
        <v>0</v>
      </c>
      <c r="EC711" s="3">
        <v>0</v>
      </c>
      <c r="ED711" s="3">
        <v>0</v>
      </c>
      <c r="EE711" s="3">
        <v>0</v>
      </c>
      <c r="EF711" s="3">
        <v>0</v>
      </c>
    </row>
    <row r="712" spans="1:136" ht="12.75" customHeight="1">
      <c r="A712" s="2" t="s">
        <v>1371</v>
      </c>
      <c r="B712" s="2" t="s">
        <v>1300</v>
      </c>
      <c r="C712" s="2" t="s">
        <v>468</v>
      </c>
      <c r="D712" s="2" t="s">
        <v>896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>
        <v>0</v>
      </c>
      <c r="BD712" s="3">
        <v>0</v>
      </c>
      <c r="BE712" s="3">
        <v>0</v>
      </c>
      <c r="BF712" s="3">
        <v>0</v>
      </c>
      <c r="BG712" s="3">
        <v>0</v>
      </c>
      <c r="BH712" s="3">
        <v>0</v>
      </c>
      <c r="BI712" s="3">
        <v>0</v>
      </c>
      <c r="BJ712" s="3">
        <v>0</v>
      </c>
      <c r="BK712" s="3">
        <v>0</v>
      </c>
      <c r="BL712" s="3">
        <v>0</v>
      </c>
      <c r="BM712" s="3">
        <v>0</v>
      </c>
      <c r="BN712" s="3">
        <v>0</v>
      </c>
      <c r="BO712" s="3">
        <v>0</v>
      </c>
      <c r="BP712" s="3">
        <v>0</v>
      </c>
      <c r="BQ712" s="3">
        <v>0</v>
      </c>
      <c r="BR712" s="3">
        <v>0</v>
      </c>
      <c r="BS712" s="3">
        <v>0</v>
      </c>
      <c r="BT712" s="3">
        <v>0</v>
      </c>
      <c r="BU712" s="3">
        <v>0</v>
      </c>
      <c r="BV712" s="3">
        <v>0</v>
      </c>
      <c r="BW712" s="3">
        <v>0</v>
      </c>
      <c r="BX712" s="3">
        <v>0</v>
      </c>
      <c r="BY712" s="3">
        <v>0</v>
      </c>
      <c r="BZ712" s="3">
        <v>0</v>
      </c>
      <c r="CA712" s="3">
        <v>0</v>
      </c>
      <c r="CB712" s="3">
        <v>0</v>
      </c>
      <c r="CC712" s="3">
        <v>0</v>
      </c>
      <c r="CD712" s="3">
        <v>0</v>
      </c>
      <c r="CE712" s="3">
        <v>0</v>
      </c>
      <c r="CF712" s="3">
        <v>0</v>
      </c>
      <c r="CG712" s="3">
        <v>0</v>
      </c>
      <c r="CH712" s="3">
        <v>0</v>
      </c>
      <c r="CI712" s="3">
        <v>0</v>
      </c>
      <c r="CJ712" s="3">
        <v>0</v>
      </c>
      <c r="CK712" s="3">
        <v>0</v>
      </c>
      <c r="CL712" s="3">
        <v>0</v>
      </c>
      <c r="CM712" s="3">
        <v>0</v>
      </c>
      <c r="CN712" s="3">
        <v>0</v>
      </c>
      <c r="CO712" s="3">
        <v>0</v>
      </c>
      <c r="CP712" s="3">
        <v>0</v>
      </c>
      <c r="CQ712" s="3">
        <v>0</v>
      </c>
      <c r="CR712" s="3">
        <v>0</v>
      </c>
      <c r="CS712" s="3">
        <v>0</v>
      </c>
      <c r="CT712" s="3">
        <v>0</v>
      </c>
      <c r="CU712" s="3">
        <v>0</v>
      </c>
      <c r="CV712" s="3">
        <v>0</v>
      </c>
      <c r="CW712" s="3">
        <v>0</v>
      </c>
      <c r="CX712" s="3">
        <v>0</v>
      </c>
      <c r="CY712" s="3">
        <v>0</v>
      </c>
      <c r="CZ712" s="3">
        <v>0</v>
      </c>
      <c r="DA712" s="3"/>
      <c r="DB712" s="3">
        <v>0</v>
      </c>
      <c r="DC712" s="3">
        <v>0</v>
      </c>
      <c r="DD712" s="3">
        <v>0</v>
      </c>
      <c r="DE712" s="3">
        <v>0</v>
      </c>
      <c r="DF712" s="3">
        <v>0</v>
      </c>
      <c r="DG712" s="3">
        <v>0</v>
      </c>
      <c r="DH712" s="3">
        <v>0</v>
      </c>
      <c r="DI712" s="3">
        <v>0</v>
      </c>
      <c r="DJ712" s="3">
        <v>0</v>
      </c>
      <c r="DK712" s="3">
        <v>0</v>
      </c>
      <c r="DL712" s="3">
        <v>0</v>
      </c>
      <c r="DM712" s="3">
        <v>0</v>
      </c>
      <c r="DN712" s="3">
        <v>0</v>
      </c>
      <c r="DO712" s="3">
        <v>0</v>
      </c>
      <c r="DP712" s="3">
        <v>0</v>
      </c>
      <c r="DQ712" s="3">
        <v>0</v>
      </c>
      <c r="DR712" s="3">
        <v>0</v>
      </c>
      <c r="DS712" s="3">
        <v>0</v>
      </c>
      <c r="DT712" s="3">
        <v>0</v>
      </c>
      <c r="DU712" s="3">
        <v>0</v>
      </c>
      <c r="DV712" s="3">
        <v>0</v>
      </c>
      <c r="DW712" s="3">
        <v>0</v>
      </c>
      <c r="DX712" s="3">
        <v>0</v>
      </c>
      <c r="DY712" s="3">
        <v>0</v>
      </c>
      <c r="DZ712" s="3">
        <v>0</v>
      </c>
      <c r="EA712" s="3">
        <v>0</v>
      </c>
      <c r="EB712" s="3">
        <v>0</v>
      </c>
      <c r="EC712" s="3">
        <v>0</v>
      </c>
      <c r="ED712" s="3">
        <v>0</v>
      </c>
      <c r="EE712" s="3">
        <v>0</v>
      </c>
      <c r="EF712" s="3">
        <v>0</v>
      </c>
    </row>
    <row r="713" spans="1:136" ht="12.75" customHeight="1">
      <c r="A713" s="2" t="s">
        <v>1372</v>
      </c>
      <c r="B713" s="2" t="s">
        <v>1302</v>
      </c>
      <c r="C713" s="2" t="s">
        <v>468</v>
      </c>
      <c r="D713" s="2" t="s">
        <v>896</v>
      </c>
      <c r="E713" s="3">
        <v>0</v>
      </c>
      <c r="F713" s="3">
        <v>153232.82</v>
      </c>
      <c r="G713" s="3">
        <v>54508.25</v>
      </c>
      <c r="H713" s="3">
        <v>99680.92</v>
      </c>
      <c r="I713" s="3">
        <v>119324.59</v>
      </c>
      <c r="J713" s="3">
        <v>265366.93</v>
      </c>
      <c r="K713" s="3">
        <v>166585.46</v>
      </c>
      <c r="L713" s="3">
        <v>318322.53999999998</v>
      </c>
      <c r="M713" s="3">
        <v>247175.01</v>
      </c>
      <c r="N713" s="3">
        <v>32519.1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4952.72</v>
      </c>
      <c r="AH713" s="3">
        <v>7517.41</v>
      </c>
      <c r="AI713" s="3">
        <v>7221.48</v>
      </c>
      <c r="AJ713" s="3">
        <v>6361.52</v>
      </c>
      <c r="AK713" s="3">
        <v>3383.16</v>
      </c>
      <c r="AL713" s="3">
        <v>8039.08</v>
      </c>
      <c r="AM713" s="3">
        <v>37510.629999999997</v>
      </c>
      <c r="AN713" s="3">
        <v>130764.7</v>
      </c>
      <c r="AO713" s="3">
        <v>92952.63</v>
      </c>
      <c r="AP713" s="3">
        <v>168264.14</v>
      </c>
      <c r="AQ713" s="3">
        <v>132101.70000000001</v>
      </c>
      <c r="AR713" s="3">
        <v>131124.66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0</v>
      </c>
      <c r="BD713" s="3">
        <v>0</v>
      </c>
      <c r="BE713" s="3">
        <v>0</v>
      </c>
      <c r="BF713" s="3">
        <v>0</v>
      </c>
      <c r="BG713" s="3">
        <v>0</v>
      </c>
      <c r="BH713" s="3">
        <v>0</v>
      </c>
      <c r="BI713" s="3">
        <v>0</v>
      </c>
      <c r="BJ713" s="3">
        <v>0</v>
      </c>
      <c r="BK713" s="3">
        <v>0</v>
      </c>
      <c r="BL713" s="3">
        <v>0</v>
      </c>
      <c r="BM713" s="3">
        <v>0</v>
      </c>
      <c r="BN713" s="3">
        <v>0</v>
      </c>
      <c r="BO713" s="3">
        <v>0</v>
      </c>
      <c r="BP713" s="3">
        <v>0</v>
      </c>
      <c r="BQ713" s="3">
        <v>0</v>
      </c>
      <c r="BR713" s="3">
        <v>0</v>
      </c>
      <c r="BS713" s="3">
        <v>0</v>
      </c>
      <c r="BT713" s="3">
        <v>0</v>
      </c>
      <c r="BU713" s="3">
        <v>0</v>
      </c>
      <c r="BV713" s="3">
        <v>0</v>
      </c>
      <c r="BW713" s="3">
        <v>0</v>
      </c>
      <c r="BX713" s="3">
        <v>0</v>
      </c>
      <c r="BY713" s="3">
        <v>0</v>
      </c>
      <c r="BZ713" s="3">
        <v>0</v>
      </c>
      <c r="CA713" s="3">
        <v>0</v>
      </c>
      <c r="CB713" s="3">
        <v>0</v>
      </c>
      <c r="CC713" s="3">
        <v>0</v>
      </c>
      <c r="CD713" s="3">
        <v>0</v>
      </c>
      <c r="CE713" s="3">
        <v>0</v>
      </c>
      <c r="CF713" s="3">
        <v>0</v>
      </c>
      <c r="CG713" s="3">
        <v>0</v>
      </c>
      <c r="CH713" s="3">
        <v>0</v>
      </c>
      <c r="CI713" s="3">
        <v>0</v>
      </c>
      <c r="CJ713" s="3">
        <v>0</v>
      </c>
      <c r="CK713" s="3">
        <v>0</v>
      </c>
      <c r="CL713" s="3">
        <v>0</v>
      </c>
      <c r="CM713" s="3">
        <v>0</v>
      </c>
      <c r="CN713" s="3">
        <v>0</v>
      </c>
      <c r="CO713" s="3">
        <v>0</v>
      </c>
      <c r="CP713" s="3">
        <v>0</v>
      </c>
      <c r="CQ713" s="3">
        <v>0</v>
      </c>
      <c r="CR713" s="3">
        <v>0</v>
      </c>
      <c r="CS713" s="3">
        <v>0</v>
      </c>
      <c r="CT713" s="3">
        <v>0</v>
      </c>
      <c r="CU713" s="3">
        <v>0</v>
      </c>
      <c r="CV713" s="3">
        <v>0</v>
      </c>
      <c r="CW713" s="3">
        <v>0</v>
      </c>
      <c r="CX713" s="3">
        <v>0</v>
      </c>
      <c r="CY713" s="3">
        <v>0</v>
      </c>
      <c r="CZ713" s="3">
        <v>0</v>
      </c>
      <c r="DA713" s="3"/>
      <c r="DB713" s="3">
        <v>0</v>
      </c>
      <c r="DC713" s="3">
        <v>0</v>
      </c>
      <c r="DD713" s="3">
        <v>0</v>
      </c>
      <c r="DE713" s="3">
        <v>0</v>
      </c>
      <c r="DF713" s="3">
        <v>0</v>
      </c>
      <c r="DG713" s="3">
        <v>0</v>
      </c>
      <c r="DH713" s="3">
        <v>0</v>
      </c>
      <c r="DI713" s="3">
        <v>0</v>
      </c>
      <c r="DJ713" s="3">
        <v>0</v>
      </c>
      <c r="DK713" s="3">
        <v>0</v>
      </c>
      <c r="DL713" s="3">
        <v>0</v>
      </c>
      <c r="DM713" s="3">
        <v>0</v>
      </c>
      <c r="DN713" s="3">
        <v>0</v>
      </c>
      <c r="DO713" s="3">
        <v>0</v>
      </c>
      <c r="DP713" s="3">
        <v>0</v>
      </c>
      <c r="DQ713" s="3">
        <v>0</v>
      </c>
      <c r="DR713" s="3">
        <v>0</v>
      </c>
      <c r="DS713" s="3">
        <v>0</v>
      </c>
      <c r="DT713" s="3">
        <v>0</v>
      </c>
      <c r="DU713" s="3">
        <v>0</v>
      </c>
      <c r="DV713" s="3">
        <v>0</v>
      </c>
      <c r="DW713" s="3">
        <v>0</v>
      </c>
      <c r="DX713" s="3">
        <v>0</v>
      </c>
      <c r="DY713" s="3">
        <v>0</v>
      </c>
      <c r="DZ713" s="3">
        <v>0</v>
      </c>
      <c r="EA713" s="3">
        <v>0</v>
      </c>
      <c r="EB713" s="3">
        <v>0</v>
      </c>
      <c r="EC713" s="3">
        <v>0</v>
      </c>
      <c r="ED713" s="3">
        <v>0</v>
      </c>
      <c r="EE713" s="3">
        <v>0</v>
      </c>
      <c r="EF713" s="3">
        <v>0</v>
      </c>
    </row>
    <row r="714" spans="1:136" ht="12.75" customHeight="1">
      <c r="A714" s="2" t="s">
        <v>1373</v>
      </c>
      <c r="B714" s="2" t="s">
        <v>1374</v>
      </c>
      <c r="C714" s="2" t="s">
        <v>468</v>
      </c>
      <c r="D714" s="2" t="s">
        <v>896</v>
      </c>
      <c r="E714" s="3">
        <v>0</v>
      </c>
      <c r="F714" s="3">
        <v>677487.95</v>
      </c>
      <c r="G714" s="3">
        <v>452161.63</v>
      </c>
      <c r="H714" s="3">
        <v>567447.55000000005</v>
      </c>
      <c r="I714" s="3">
        <v>661644.06999999995</v>
      </c>
      <c r="J714" s="3">
        <v>547484.81000000006</v>
      </c>
      <c r="K714" s="3">
        <v>403332.29</v>
      </c>
      <c r="L714" s="3">
        <v>638578.46</v>
      </c>
      <c r="M714" s="3">
        <v>567468.03</v>
      </c>
      <c r="N714" s="3">
        <v>76822.34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927187.83</v>
      </c>
      <c r="AH714" s="3">
        <v>949796.15</v>
      </c>
      <c r="AI714" s="3">
        <v>488623.52</v>
      </c>
      <c r="AJ714" s="3">
        <v>476051</v>
      </c>
      <c r="AK714" s="3">
        <v>349998.37</v>
      </c>
      <c r="AL714" s="3">
        <v>272708.44</v>
      </c>
      <c r="AM714" s="3">
        <v>331170.64</v>
      </c>
      <c r="AN714" s="3">
        <v>241102.64</v>
      </c>
      <c r="AO714" s="3">
        <v>362584.63</v>
      </c>
      <c r="AP714" s="3">
        <v>535320.42000000004</v>
      </c>
      <c r="AQ714" s="3">
        <v>657822.31000000006</v>
      </c>
      <c r="AR714" s="3">
        <v>486534.97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>
        <v>0</v>
      </c>
      <c r="BD714" s="3">
        <v>0</v>
      </c>
      <c r="BE714" s="3">
        <v>0</v>
      </c>
      <c r="BF714" s="3">
        <v>0</v>
      </c>
      <c r="BG714" s="3">
        <v>0</v>
      </c>
      <c r="BH714" s="3">
        <v>0</v>
      </c>
      <c r="BI714" s="3">
        <v>0</v>
      </c>
      <c r="BJ714" s="3">
        <v>0</v>
      </c>
      <c r="BK714" s="3">
        <v>0</v>
      </c>
      <c r="BL714" s="3">
        <v>0</v>
      </c>
      <c r="BM714" s="3">
        <v>0</v>
      </c>
      <c r="BN714" s="3">
        <v>0</v>
      </c>
      <c r="BO714" s="3">
        <v>0</v>
      </c>
      <c r="BP714" s="3">
        <v>0</v>
      </c>
      <c r="BQ714" s="3">
        <v>0</v>
      </c>
      <c r="BR714" s="3">
        <v>0</v>
      </c>
      <c r="BS714" s="3">
        <v>0</v>
      </c>
      <c r="BT714" s="3">
        <v>0</v>
      </c>
      <c r="BU714" s="3">
        <v>0</v>
      </c>
      <c r="BV714" s="3">
        <v>0</v>
      </c>
      <c r="BW714" s="3">
        <v>0</v>
      </c>
      <c r="BX714" s="3">
        <v>0</v>
      </c>
      <c r="BY714" s="3">
        <v>0</v>
      </c>
      <c r="BZ714" s="3">
        <v>0</v>
      </c>
      <c r="CA714" s="3">
        <v>0</v>
      </c>
      <c r="CB714" s="3">
        <v>0</v>
      </c>
      <c r="CC714" s="3">
        <v>0</v>
      </c>
      <c r="CD714" s="3">
        <v>0</v>
      </c>
      <c r="CE714" s="3">
        <v>0</v>
      </c>
      <c r="CF714" s="3">
        <v>0</v>
      </c>
      <c r="CG714" s="3">
        <v>0</v>
      </c>
      <c r="CH714" s="3">
        <v>0</v>
      </c>
      <c r="CI714" s="3">
        <v>0</v>
      </c>
      <c r="CJ714" s="3">
        <v>0</v>
      </c>
      <c r="CK714" s="3">
        <v>0</v>
      </c>
      <c r="CL714" s="3">
        <v>0</v>
      </c>
      <c r="CM714" s="3">
        <v>0</v>
      </c>
      <c r="CN714" s="3">
        <v>0</v>
      </c>
      <c r="CO714" s="3">
        <v>0</v>
      </c>
      <c r="CP714" s="3">
        <v>0</v>
      </c>
      <c r="CQ714" s="3">
        <v>0</v>
      </c>
      <c r="CR714" s="3">
        <v>0</v>
      </c>
      <c r="CS714" s="3">
        <v>0</v>
      </c>
      <c r="CT714" s="3">
        <v>0</v>
      </c>
      <c r="CU714" s="3">
        <v>0</v>
      </c>
      <c r="CV714" s="3">
        <v>0</v>
      </c>
      <c r="CW714" s="3">
        <v>0</v>
      </c>
      <c r="CX714" s="3">
        <v>0</v>
      </c>
      <c r="CY714" s="3">
        <v>0</v>
      </c>
      <c r="CZ714" s="3">
        <v>0</v>
      </c>
      <c r="DA714" s="3"/>
      <c r="DB714" s="3">
        <v>0</v>
      </c>
      <c r="DC714" s="3">
        <v>0</v>
      </c>
      <c r="DD714" s="3">
        <v>0</v>
      </c>
      <c r="DE714" s="3">
        <v>0</v>
      </c>
      <c r="DF714" s="3">
        <v>0</v>
      </c>
      <c r="DG714" s="3">
        <v>0</v>
      </c>
      <c r="DH714" s="3">
        <v>0</v>
      </c>
      <c r="DI714" s="3">
        <v>0</v>
      </c>
      <c r="DJ714" s="3">
        <v>0</v>
      </c>
      <c r="DK714" s="3">
        <v>0</v>
      </c>
      <c r="DL714" s="3">
        <v>0</v>
      </c>
      <c r="DM714" s="3">
        <v>0</v>
      </c>
      <c r="DN714" s="3">
        <v>0</v>
      </c>
      <c r="DO714" s="3">
        <v>0</v>
      </c>
      <c r="DP714" s="3">
        <v>0</v>
      </c>
      <c r="DQ714" s="3">
        <v>0</v>
      </c>
      <c r="DR714" s="3">
        <v>0</v>
      </c>
      <c r="DS714" s="3">
        <v>0</v>
      </c>
      <c r="DT714" s="3">
        <v>0</v>
      </c>
      <c r="DU714" s="3">
        <v>0</v>
      </c>
      <c r="DV714" s="3">
        <v>0</v>
      </c>
      <c r="DW714" s="3">
        <v>0</v>
      </c>
      <c r="DX714" s="3">
        <v>0</v>
      </c>
      <c r="DY714" s="3">
        <v>0</v>
      </c>
      <c r="DZ714" s="3">
        <v>0</v>
      </c>
      <c r="EA714" s="3">
        <v>0</v>
      </c>
      <c r="EB714" s="3">
        <v>0</v>
      </c>
      <c r="EC714" s="3">
        <v>0</v>
      </c>
      <c r="ED714" s="3">
        <v>0</v>
      </c>
      <c r="EE714" s="3">
        <v>0</v>
      </c>
      <c r="EF714" s="3">
        <v>0</v>
      </c>
    </row>
    <row r="715" spans="1:136" ht="12.75" customHeight="1">
      <c r="A715" s="2" t="s">
        <v>1375</v>
      </c>
      <c r="B715" s="2" t="s">
        <v>918</v>
      </c>
      <c r="C715" s="2" t="s">
        <v>137</v>
      </c>
      <c r="D715" s="2" t="s">
        <v>138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s="3">
        <v>0</v>
      </c>
      <c r="BC715" s="3">
        <v>0</v>
      </c>
      <c r="BD715" s="3">
        <v>0</v>
      </c>
      <c r="BE715" s="3">
        <v>0</v>
      </c>
      <c r="BF715" s="3">
        <v>0</v>
      </c>
      <c r="BG715" s="3">
        <v>0</v>
      </c>
      <c r="BH715" s="3">
        <v>0</v>
      </c>
      <c r="BI715" s="3">
        <v>0</v>
      </c>
      <c r="BJ715" s="3">
        <v>0</v>
      </c>
      <c r="BK715" s="3">
        <v>0</v>
      </c>
      <c r="BL715" s="3">
        <v>0</v>
      </c>
      <c r="BM715" s="3">
        <v>0</v>
      </c>
      <c r="BN715" s="3">
        <v>0</v>
      </c>
      <c r="BO715" s="3">
        <v>0</v>
      </c>
      <c r="BP715" s="3">
        <v>0</v>
      </c>
      <c r="BQ715" s="3">
        <v>0</v>
      </c>
      <c r="BR715" s="3">
        <v>0</v>
      </c>
      <c r="BS715" s="3">
        <v>0</v>
      </c>
      <c r="BT715" s="3">
        <v>0</v>
      </c>
      <c r="BU715" s="3">
        <v>0</v>
      </c>
      <c r="BV715" s="3">
        <v>0</v>
      </c>
      <c r="BW715" s="3">
        <v>0</v>
      </c>
      <c r="BX715" s="3">
        <v>0</v>
      </c>
      <c r="BY715" s="3">
        <v>0</v>
      </c>
      <c r="BZ715" s="3">
        <v>0</v>
      </c>
      <c r="CA715" s="3">
        <v>0</v>
      </c>
      <c r="CB715" s="3">
        <v>0</v>
      </c>
      <c r="CC715" s="3">
        <v>0</v>
      </c>
      <c r="CD715" s="3">
        <v>0</v>
      </c>
      <c r="CE715" s="3">
        <v>0</v>
      </c>
      <c r="CF715" s="3">
        <v>0</v>
      </c>
      <c r="CG715" s="3">
        <v>0</v>
      </c>
      <c r="CH715" s="3">
        <v>0</v>
      </c>
      <c r="CI715" s="3">
        <v>0</v>
      </c>
      <c r="CJ715" s="3">
        <v>0</v>
      </c>
      <c r="CK715" s="3">
        <v>0</v>
      </c>
      <c r="CL715" s="3">
        <v>0</v>
      </c>
      <c r="CM715" s="3">
        <v>0</v>
      </c>
      <c r="CN715" s="3">
        <v>0</v>
      </c>
      <c r="CO715" s="3">
        <v>0</v>
      </c>
      <c r="CP715" s="3">
        <v>0</v>
      </c>
      <c r="CQ715" s="3">
        <v>0</v>
      </c>
      <c r="CR715" s="3">
        <v>0</v>
      </c>
      <c r="CS715" s="3">
        <v>0</v>
      </c>
      <c r="CT715" s="3">
        <v>0</v>
      </c>
      <c r="CU715" s="3">
        <v>0</v>
      </c>
      <c r="CV715" s="3">
        <v>0</v>
      </c>
      <c r="CW715" s="3">
        <v>0</v>
      </c>
      <c r="CX715" s="3">
        <v>0</v>
      </c>
      <c r="CY715" s="3">
        <v>0</v>
      </c>
      <c r="CZ715" s="3">
        <v>0</v>
      </c>
      <c r="DA715" s="3"/>
      <c r="DB715" s="3">
        <v>0</v>
      </c>
      <c r="DC715" s="3">
        <v>0</v>
      </c>
      <c r="DD715" s="3">
        <v>0</v>
      </c>
      <c r="DE715" s="3">
        <v>0</v>
      </c>
      <c r="DF715" s="3">
        <v>0</v>
      </c>
      <c r="DG715" s="3">
        <v>0</v>
      </c>
      <c r="DH715" s="3">
        <v>0</v>
      </c>
      <c r="DI715" s="3">
        <v>0</v>
      </c>
      <c r="DJ715" s="3">
        <v>0</v>
      </c>
      <c r="DK715" s="3">
        <v>0</v>
      </c>
      <c r="DL715" s="3">
        <v>0</v>
      </c>
      <c r="DM715" s="3">
        <v>0</v>
      </c>
      <c r="DN715" s="3">
        <v>0</v>
      </c>
      <c r="DO715" s="3">
        <v>0</v>
      </c>
      <c r="DP715" s="3">
        <v>0</v>
      </c>
      <c r="DQ715" s="3">
        <v>0</v>
      </c>
      <c r="DR715" s="3">
        <v>0</v>
      </c>
      <c r="DS715" s="3">
        <v>0</v>
      </c>
      <c r="DT715" s="3">
        <v>0</v>
      </c>
      <c r="DU715" s="3">
        <v>0</v>
      </c>
      <c r="DV715" s="3">
        <v>0</v>
      </c>
      <c r="DW715" s="3">
        <v>0</v>
      </c>
      <c r="DX715" s="3">
        <v>0</v>
      </c>
      <c r="DY715" s="3">
        <v>0</v>
      </c>
      <c r="DZ715" s="3">
        <v>0</v>
      </c>
      <c r="EA715" s="3">
        <v>0</v>
      </c>
      <c r="EB715" s="3">
        <v>0</v>
      </c>
      <c r="EC715" s="3">
        <v>0</v>
      </c>
      <c r="ED715" s="3">
        <v>0</v>
      </c>
      <c r="EE715" s="3">
        <v>0</v>
      </c>
      <c r="EF715" s="3">
        <v>0</v>
      </c>
    </row>
    <row r="716" spans="1:136" ht="12.75" customHeight="1">
      <c r="A716" s="2" t="s">
        <v>1376</v>
      </c>
      <c r="B716" s="2" t="s">
        <v>1307</v>
      </c>
      <c r="C716" s="2" t="s">
        <v>137</v>
      </c>
      <c r="D716" s="2" t="s">
        <v>896</v>
      </c>
      <c r="E716" s="3">
        <v>0</v>
      </c>
      <c r="F716" s="3">
        <v>0</v>
      </c>
      <c r="G716" s="3">
        <v>0</v>
      </c>
      <c r="H716" s="3">
        <v>76.47</v>
      </c>
      <c r="I716" s="3">
        <v>0</v>
      </c>
      <c r="J716" s="3">
        <v>1498.47</v>
      </c>
      <c r="K716" s="3">
        <v>2079.85</v>
      </c>
      <c r="L716" s="3">
        <v>344.68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4873.3999999999996</v>
      </c>
      <c r="AH716" s="3">
        <v>1115.97</v>
      </c>
      <c r="AI716" s="3">
        <v>1546.31</v>
      </c>
      <c r="AJ716" s="3">
        <v>1996.6</v>
      </c>
      <c r="AK716" s="3">
        <v>509.78</v>
      </c>
      <c r="AL716" s="3">
        <v>0</v>
      </c>
      <c r="AM716" s="3">
        <v>0</v>
      </c>
      <c r="AN716" s="3">
        <v>1019.54</v>
      </c>
      <c r="AO716" s="3">
        <v>76.47</v>
      </c>
      <c r="AP716" s="3">
        <v>892.1</v>
      </c>
      <c r="AQ716" s="3">
        <v>406.54</v>
      </c>
      <c r="AR716" s="3">
        <v>206.46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I716" s="3">
        <v>0</v>
      </c>
      <c r="BJ716" s="3">
        <v>0</v>
      </c>
      <c r="BK716" s="3">
        <v>0</v>
      </c>
      <c r="BL716" s="3">
        <v>0</v>
      </c>
      <c r="BM716" s="3">
        <v>0</v>
      </c>
      <c r="BN716" s="3">
        <v>0</v>
      </c>
      <c r="BO716" s="3">
        <v>0</v>
      </c>
      <c r="BP716" s="3">
        <v>0</v>
      </c>
      <c r="BQ716" s="3">
        <v>0</v>
      </c>
      <c r="BR716" s="3">
        <v>0</v>
      </c>
      <c r="BS716" s="3">
        <v>0</v>
      </c>
      <c r="BT716" s="3">
        <v>0</v>
      </c>
      <c r="BU716" s="3">
        <v>0</v>
      </c>
      <c r="BV716" s="3">
        <v>0</v>
      </c>
      <c r="BW716" s="3">
        <v>0</v>
      </c>
      <c r="BX716" s="3">
        <v>0</v>
      </c>
      <c r="BY716" s="3">
        <v>0</v>
      </c>
      <c r="BZ716" s="3">
        <v>0</v>
      </c>
      <c r="CA716" s="3">
        <v>0</v>
      </c>
      <c r="CB716" s="3">
        <v>0</v>
      </c>
      <c r="CC716" s="3">
        <v>0</v>
      </c>
      <c r="CD716" s="3">
        <v>0</v>
      </c>
      <c r="CE716" s="3">
        <v>0</v>
      </c>
      <c r="CF716" s="3">
        <v>0</v>
      </c>
      <c r="CG716" s="3">
        <v>0</v>
      </c>
      <c r="CH716" s="3">
        <v>0</v>
      </c>
      <c r="CI716" s="3">
        <v>0</v>
      </c>
      <c r="CJ716" s="3">
        <v>0</v>
      </c>
      <c r="CK716" s="3">
        <v>0</v>
      </c>
      <c r="CL716" s="3">
        <v>0</v>
      </c>
      <c r="CM716" s="3">
        <v>0</v>
      </c>
      <c r="CN716" s="3">
        <v>0</v>
      </c>
      <c r="CO716" s="3">
        <v>0</v>
      </c>
      <c r="CP716" s="3">
        <v>0</v>
      </c>
      <c r="CQ716" s="3">
        <v>0</v>
      </c>
      <c r="CR716" s="3">
        <v>0</v>
      </c>
      <c r="CS716" s="3">
        <v>0</v>
      </c>
      <c r="CT716" s="3">
        <v>0</v>
      </c>
      <c r="CU716" s="3">
        <v>0</v>
      </c>
      <c r="CV716" s="3">
        <v>0</v>
      </c>
      <c r="CW716" s="3">
        <v>0</v>
      </c>
      <c r="CX716" s="3">
        <v>0</v>
      </c>
      <c r="CY716" s="3">
        <v>0</v>
      </c>
      <c r="CZ716" s="3">
        <v>0</v>
      </c>
      <c r="DA716" s="3"/>
      <c r="DB716" s="3">
        <v>0</v>
      </c>
      <c r="DC716" s="3">
        <v>0</v>
      </c>
      <c r="DD716" s="3">
        <v>0</v>
      </c>
      <c r="DE716" s="3">
        <v>0</v>
      </c>
      <c r="DF716" s="3">
        <v>0</v>
      </c>
      <c r="DG716" s="3">
        <v>0</v>
      </c>
      <c r="DH716" s="3">
        <v>0</v>
      </c>
      <c r="DI716" s="3">
        <v>0</v>
      </c>
      <c r="DJ716" s="3">
        <v>0</v>
      </c>
      <c r="DK716" s="3">
        <v>0</v>
      </c>
      <c r="DL716" s="3">
        <v>0</v>
      </c>
      <c r="DM716" s="3">
        <v>0</v>
      </c>
      <c r="DN716" s="3">
        <v>0</v>
      </c>
      <c r="DO716" s="3">
        <v>0</v>
      </c>
      <c r="DP716" s="3">
        <v>0</v>
      </c>
      <c r="DQ716" s="3">
        <v>0</v>
      </c>
      <c r="DR716" s="3">
        <v>0</v>
      </c>
      <c r="DS716" s="3">
        <v>0</v>
      </c>
      <c r="DT716" s="3">
        <v>0</v>
      </c>
      <c r="DU716" s="3">
        <v>0</v>
      </c>
      <c r="DV716" s="3">
        <v>0</v>
      </c>
      <c r="DW716" s="3">
        <v>0</v>
      </c>
      <c r="DX716" s="3">
        <v>0</v>
      </c>
      <c r="DY716" s="3">
        <v>0</v>
      </c>
      <c r="DZ716" s="3">
        <v>0</v>
      </c>
      <c r="EA716" s="3">
        <v>0</v>
      </c>
      <c r="EB716" s="3">
        <v>0</v>
      </c>
      <c r="EC716" s="3">
        <v>0</v>
      </c>
      <c r="ED716" s="3">
        <v>0</v>
      </c>
      <c r="EE716" s="3">
        <v>0</v>
      </c>
      <c r="EF716" s="3">
        <v>0</v>
      </c>
    </row>
    <row r="717" spans="1:136" ht="12.75" customHeight="1">
      <c r="A717" s="2" t="s">
        <v>1377</v>
      </c>
      <c r="B717" s="2" t="s">
        <v>1309</v>
      </c>
      <c r="C717" s="2" t="s">
        <v>137</v>
      </c>
      <c r="D717" s="2" t="s">
        <v>896</v>
      </c>
      <c r="E717" s="3">
        <v>0</v>
      </c>
      <c r="F717" s="3">
        <v>0</v>
      </c>
      <c r="G717" s="3">
        <v>0</v>
      </c>
      <c r="H717" s="3">
        <v>20.21</v>
      </c>
      <c r="I717" s="3">
        <v>0</v>
      </c>
      <c r="J717" s="3">
        <v>532.6</v>
      </c>
      <c r="K717" s="3">
        <v>2143.12</v>
      </c>
      <c r="L717" s="3">
        <v>33.14</v>
      </c>
      <c r="M717" s="3">
        <v>382.32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9262.52</v>
      </c>
      <c r="AH717" s="3">
        <v>2402.5300000000002</v>
      </c>
      <c r="AI717" s="3">
        <v>0</v>
      </c>
      <c r="AJ717" s="3">
        <v>0</v>
      </c>
      <c r="AK717" s="3">
        <v>1051.49</v>
      </c>
      <c r="AL717" s="3">
        <v>0</v>
      </c>
      <c r="AM717" s="3">
        <v>0</v>
      </c>
      <c r="AN717" s="3">
        <v>271.88</v>
      </c>
      <c r="AO717" s="3">
        <v>13.59</v>
      </c>
      <c r="AP717" s="3">
        <v>0</v>
      </c>
      <c r="AQ717" s="3">
        <v>442</v>
      </c>
      <c r="AR717" s="3">
        <v>131.46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I717" s="3">
        <v>0</v>
      </c>
      <c r="BJ717" s="3">
        <v>0</v>
      </c>
      <c r="BK717" s="3">
        <v>0</v>
      </c>
      <c r="BL717" s="3">
        <v>0</v>
      </c>
      <c r="BM717" s="3">
        <v>0</v>
      </c>
      <c r="BN717" s="3">
        <v>0</v>
      </c>
      <c r="BO717" s="3">
        <v>0</v>
      </c>
      <c r="BP717" s="3">
        <v>0</v>
      </c>
      <c r="BQ717" s="3">
        <v>0</v>
      </c>
      <c r="BR717" s="3">
        <v>0</v>
      </c>
      <c r="BS717" s="3">
        <v>0</v>
      </c>
      <c r="BT717" s="3">
        <v>0</v>
      </c>
      <c r="BU717" s="3">
        <v>0</v>
      </c>
      <c r="BV717" s="3">
        <v>0</v>
      </c>
      <c r="BW717" s="3">
        <v>0</v>
      </c>
      <c r="BX717" s="3">
        <v>0</v>
      </c>
      <c r="BY717" s="3">
        <v>0</v>
      </c>
      <c r="BZ717" s="3">
        <v>0</v>
      </c>
      <c r="CA717" s="3">
        <v>0</v>
      </c>
      <c r="CB717" s="3">
        <v>0</v>
      </c>
      <c r="CC717" s="3">
        <v>0</v>
      </c>
      <c r="CD717" s="3">
        <v>0</v>
      </c>
      <c r="CE717" s="3">
        <v>0</v>
      </c>
      <c r="CF717" s="3">
        <v>0</v>
      </c>
      <c r="CG717" s="3">
        <v>0</v>
      </c>
      <c r="CH717" s="3">
        <v>0</v>
      </c>
      <c r="CI717" s="3">
        <v>0</v>
      </c>
      <c r="CJ717" s="3">
        <v>0</v>
      </c>
      <c r="CK717" s="3">
        <v>0</v>
      </c>
      <c r="CL717" s="3">
        <v>0</v>
      </c>
      <c r="CM717" s="3">
        <v>0</v>
      </c>
      <c r="CN717" s="3">
        <v>0</v>
      </c>
      <c r="CO717" s="3">
        <v>0</v>
      </c>
      <c r="CP717" s="3">
        <v>0</v>
      </c>
      <c r="CQ717" s="3">
        <v>0</v>
      </c>
      <c r="CR717" s="3">
        <v>0</v>
      </c>
      <c r="CS717" s="3">
        <v>0</v>
      </c>
      <c r="CT717" s="3">
        <v>0</v>
      </c>
      <c r="CU717" s="3">
        <v>0</v>
      </c>
      <c r="CV717" s="3">
        <v>0</v>
      </c>
      <c r="CW717" s="3">
        <v>0</v>
      </c>
      <c r="CX717" s="3">
        <v>0</v>
      </c>
      <c r="CY717" s="3">
        <v>0</v>
      </c>
      <c r="CZ717" s="3">
        <v>0</v>
      </c>
      <c r="DA717" s="3"/>
      <c r="DB717" s="3">
        <v>0</v>
      </c>
      <c r="DC717" s="3">
        <v>0</v>
      </c>
      <c r="DD717" s="3">
        <v>0</v>
      </c>
      <c r="DE717" s="3">
        <v>0</v>
      </c>
      <c r="DF717" s="3">
        <v>0</v>
      </c>
      <c r="DG717" s="3">
        <v>0</v>
      </c>
      <c r="DH717" s="3">
        <v>0</v>
      </c>
      <c r="DI717" s="3">
        <v>0</v>
      </c>
      <c r="DJ717" s="3">
        <v>0</v>
      </c>
      <c r="DK717" s="3">
        <v>0</v>
      </c>
      <c r="DL717" s="3">
        <v>0</v>
      </c>
      <c r="DM717" s="3">
        <v>0</v>
      </c>
      <c r="DN717" s="3">
        <v>0</v>
      </c>
      <c r="DO717" s="3">
        <v>0</v>
      </c>
      <c r="DP717" s="3">
        <v>0</v>
      </c>
      <c r="DQ717" s="3">
        <v>0</v>
      </c>
      <c r="DR717" s="3">
        <v>0</v>
      </c>
      <c r="DS717" s="3">
        <v>0</v>
      </c>
      <c r="DT717" s="3">
        <v>0</v>
      </c>
      <c r="DU717" s="3">
        <v>0</v>
      </c>
      <c r="DV717" s="3">
        <v>0</v>
      </c>
      <c r="DW717" s="3">
        <v>0</v>
      </c>
      <c r="DX717" s="3">
        <v>0</v>
      </c>
      <c r="DY717" s="3">
        <v>0</v>
      </c>
      <c r="DZ717" s="3">
        <v>0</v>
      </c>
      <c r="EA717" s="3">
        <v>0</v>
      </c>
      <c r="EB717" s="3">
        <v>0</v>
      </c>
      <c r="EC717" s="3">
        <v>0</v>
      </c>
      <c r="ED717" s="3">
        <v>0</v>
      </c>
      <c r="EE717" s="3">
        <v>0</v>
      </c>
      <c r="EF717" s="3">
        <v>0</v>
      </c>
    </row>
    <row r="718" spans="1:136" ht="12.75" customHeight="1">
      <c r="A718" s="2" t="s">
        <v>1378</v>
      </c>
      <c r="B718" s="2" t="s">
        <v>1379</v>
      </c>
      <c r="C718" s="2" t="s">
        <v>137</v>
      </c>
      <c r="D718" s="2" t="s">
        <v>896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0</v>
      </c>
      <c r="BG718" s="3">
        <v>0</v>
      </c>
      <c r="BH718" s="3">
        <v>0</v>
      </c>
      <c r="BI718" s="3">
        <v>0</v>
      </c>
      <c r="BJ718" s="3">
        <v>0</v>
      </c>
      <c r="BK718" s="3">
        <v>0</v>
      </c>
      <c r="BL718" s="3">
        <v>0</v>
      </c>
      <c r="BM718" s="3">
        <v>0</v>
      </c>
      <c r="BN718" s="3">
        <v>0</v>
      </c>
      <c r="BO718" s="3">
        <v>0</v>
      </c>
      <c r="BP718" s="3">
        <v>0</v>
      </c>
      <c r="BQ718" s="3">
        <v>0</v>
      </c>
      <c r="BR718" s="3">
        <v>0</v>
      </c>
      <c r="BS718" s="3">
        <v>0</v>
      </c>
      <c r="BT718" s="3">
        <v>0</v>
      </c>
      <c r="BU718" s="3">
        <v>0</v>
      </c>
      <c r="BV718" s="3">
        <v>0</v>
      </c>
      <c r="BW718" s="3">
        <v>0</v>
      </c>
      <c r="BX718" s="3">
        <v>0</v>
      </c>
      <c r="BY718" s="3">
        <v>0</v>
      </c>
      <c r="BZ718" s="3">
        <v>0</v>
      </c>
      <c r="CA718" s="3">
        <v>0</v>
      </c>
      <c r="CB718" s="3">
        <v>0</v>
      </c>
      <c r="CC718" s="3">
        <v>0</v>
      </c>
      <c r="CD718" s="3">
        <v>0</v>
      </c>
      <c r="CE718" s="3">
        <v>0</v>
      </c>
      <c r="CF718" s="3">
        <v>0</v>
      </c>
      <c r="CG718" s="3">
        <v>0</v>
      </c>
      <c r="CH718" s="3">
        <v>0</v>
      </c>
      <c r="CI718" s="3">
        <v>0</v>
      </c>
      <c r="CJ718" s="3">
        <v>0</v>
      </c>
      <c r="CK718" s="3">
        <v>0</v>
      </c>
      <c r="CL718" s="3">
        <v>0</v>
      </c>
      <c r="CM718" s="3">
        <v>0</v>
      </c>
      <c r="CN718" s="3">
        <v>0</v>
      </c>
      <c r="CO718" s="3">
        <v>0</v>
      </c>
      <c r="CP718" s="3">
        <v>0</v>
      </c>
      <c r="CQ718" s="3">
        <v>0</v>
      </c>
      <c r="CR718" s="3">
        <v>0</v>
      </c>
      <c r="CS718" s="3">
        <v>0</v>
      </c>
      <c r="CT718" s="3">
        <v>0</v>
      </c>
      <c r="CU718" s="3">
        <v>0</v>
      </c>
      <c r="CV718" s="3">
        <v>0</v>
      </c>
      <c r="CW718" s="3">
        <v>0</v>
      </c>
      <c r="CX718" s="3">
        <v>0</v>
      </c>
      <c r="CY718" s="3">
        <v>0</v>
      </c>
      <c r="CZ718" s="3">
        <v>0</v>
      </c>
      <c r="DA718" s="3"/>
      <c r="DB718" s="3">
        <v>0</v>
      </c>
      <c r="DC718" s="3">
        <v>0</v>
      </c>
      <c r="DD718" s="3">
        <v>0</v>
      </c>
      <c r="DE718" s="3">
        <v>0</v>
      </c>
      <c r="DF718" s="3">
        <v>0</v>
      </c>
      <c r="DG718" s="3">
        <v>0</v>
      </c>
      <c r="DH718" s="3">
        <v>0</v>
      </c>
      <c r="DI718" s="3">
        <v>0</v>
      </c>
      <c r="DJ718" s="3">
        <v>0</v>
      </c>
      <c r="DK718" s="3">
        <v>0</v>
      </c>
      <c r="DL718" s="3">
        <v>0</v>
      </c>
      <c r="DM718" s="3">
        <v>0</v>
      </c>
      <c r="DN718" s="3">
        <v>0</v>
      </c>
      <c r="DO718" s="3">
        <v>0</v>
      </c>
      <c r="DP718" s="3">
        <v>0</v>
      </c>
      <c r="DQ718" s="3">
        <v>0</v>
      </c>
      <c r="DR718" s="3">
        <v>0</v>
      </c>
      <c r="DS718" s="3">
        <v>0</v>
      </c>
      <c r="DT718" s="3">
        <v>0</v>
      </c>
      <c r="DU718" s="3">
        <v>0</v>
      </c>
      <c r="DV718" s="3">
        <v>0</v>
      </c>
      <c r="DW718" s="3">
        <v>0</v>
      </c>
      <c r="DX718" s="3">
        <v>0</v>
      </c>
      <c r="DY718" s="3">
        <v>0</v>
      </c>
      <c r="DZ718" s="3">
        <v>0</v>
      </c>
      <c r="EA718" s="3">
        <v>0</v>
      </c>
      <c r="EB718" s="3">
        <v>0</v>
      </c>
      <c r="EC718" s="3">
        <v>0</v>
      </c>
      <c r="ED718" s="3">
        <v>0</v>
      </c>
      <c r="EE718" s="3">
        <v>0</v>
      </c>
      <c r="EF718" s="3">
        <v>0</v>
      </c>
    </row>
    <row r="719" spans="1:136" ht="12.75" customHeight="1">
      <c r="A719" s="2" t="s">
        <v>1380</v>
      </c>
      <c r="B719" s="2" t="s">
        <v>1311</v>
      </c>
      <c r="C719" s="2" t="s">
        <v>137</v>
      </c>
      <c r="D719" s="2" t="s">
        <v>896</v>
      </c>
      <c r="E719" s="3">
        <v>0</v>
      </c>
      <c r="F719" s="3">
        <v>0</v>
      </c>
      <c r="G719" s="3">
        <v>0</v>
      </c>
      <c r="H719" s="3">
        <v>424.81</v>
      </c>
      <c r="I719" s="3">
        <v>509.77</v>
      </c>
      <c r="J719" s="3">
        <v>424.81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54.95</v>
      </c>
      <c r="AI719" s="3">
        <v>0</v>
      </c>
      <c r="AJ719" s="3">
        <v>1019.54</v>
      </c>
      <c r="AK719" s="3">
        <v>1200.02</v>
      </c>
      <c r="AL719" s="3">
        <v>849.62</v>
      </c>
      <c r="AM719" s="3">
        <v>0</v>
      </c>
      <c r="AN719" s="3">
        <v>369.58</v>
      </c>
      <c r="AO719" s="3">
        <v>0</v>
      </c>
      <c r="AP719" s="3">
        <v>0</v>
      </c>
      <c r="AQ719" s="3">
        <v>2752.67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3">
        <v>0</v>
      </c>
      <c r="BJ719" s="3">
        <v>0</v>
      </c>
      <c r="BK719" s="3">
        <v>0</v>
      </c>
      <c r="BL719" s="3">
        <v>0</v>
      </c>
      <c r="BM719" s="3">
        <v>0</v>
      </c>
      <c r="BN719" s="3">
        <v>0</v>
      </c>
      <c r="BO719" s="3">
        <v>0</v>
      </c>
      <c r="BP719" s="3">
        <v>0</v>
      </c>
      <c r="BQ719" s="3">
        <v>0</v>
      </c>
      <c r="BR719" s="3">
        <v>0</v>
      </c>
      <c r="BS719" s="3">
        <v>0</v>
      </c>
      <c r="BT719" s="3">
        <v>0</v>
      </c>
      <c r="BU719" s="3">
        <v>0</v>
      </c>
      <c r="BV719" s="3">
        <v>0</v>
      </c>
      <c r="BW719" s="3">
        <v>0</v>
      </c>
      <c r="BX719" s="3">
        <v>0</v>
      </c>
      <c r="BY719" s="3">
        <v>0</v>
      </c>
      <c r="BZ719" s="3">
        <v>0</v>
      </c>
      <c r="CA719" s="3">
        <v>0</v>
      </c>
      <c r="CB719" s="3">
        <v>0</v>
      </c>
      <c r="CC719" s="3">
        <v>0</v>
      </c>
      <c r="CD719" s="3">
        <v>0</v>
      </c>
      <c r="CE719" s="3">
        <v>0</v>
      </c>
      <c r="CF719" s="3">
        <v>0</v>
      </c>
      <c r="CG719" s="3">
        <v>0</v>
      </c>
      <c r="CH719" s="3">
        <v>0</v>
      </c>
      <c r="CI719" s="3">
        <v>0</v>
      </c>
      <c r="CJ719" s="3">
        <v>0</v>
      </c>
      <c r="CK719" s="3">
        <v>0</v>
      </c>
      <c r="CL719" s="3">
        <v>0</v>
      </c>
      <c r="CM719" s="3">
        <v>0</v>
      </c>
      <c r="CN719" s="3">
        <v>0</v>
      </c>
      <c r="CO719" s="3">
        <v>0</v>
      </c>
      <c r="CP719" s="3">
        <v>0</v>
      </c>
      <c r="CQ719" s="3">
        <v>0</v>
      </c>
      <c r="CR719" s="3">
        <v>0</v>
      </c>
      <c r="CS719" s="3">
        <v>0</v>
      </c>
      <c r="CT719" s="3">
        <v>0</v>
      </c>
      <c r="CU719" s="3">
        <v>0</v>
      </c>
      <c r="CV719" s="3">
        <v>0</v>
      </c>
      <c r="CW719" s="3">
        <v>0</v>
      </c>
      <c r="CX719" s="3">
        <v>0</v>
      </c>
      <c r="CY719" s="3">
        <v>0</v>
      </c>
      <c r="CZ719" s="3">
        <v>0</v>
      </c>
      <c r="DA719" s="3"/>
      <c r="DB719" s="3">
        <v>0</v>
      </c>
      <c r="DC719" s="3">
        <v>0</v>
      </c>
      <c r="DD719" s="3">
        <v>0</v>
      </c>
      <c r="DE719" s="3">
        <v>0</v>
      </c>
      <c r="DF719" s="3">
        <v>0</v>
      </c>
      <c r="DG719" s="3">
        <v>0</v>
      </c>
      <c r="DH719" s="3">
        <v>0</v>
      </c>
      <c r="DI719" s="3">
        <v>0</v>
      </c>
      <c r="DJ719" s="3">
        <v>0</v>
      </c>
      <c r="DK719" s="3">
        <v>0</v>
      </c>
      <c r="DL719" s="3">
        <v>0</v>
      </c>
      <c r="DM719" s="3">
        <v>0</v>
      </c>
      <c r="DN719" s="3">
        <v>0</v>
      </c>
      <c r="DO719" s="3">
        <v>0</v>
      </c>
      <c r="DP719" s="3">
        <v>0</v>
      </c>
      <c r="DQ719" s="3">
        <v>0</v>
      </c>
      <c r="DR719" s="3">
        <v>0</v>
      </c>
      <c r="DS719" s="3">
        <v>0</v>
      </c>
      <c r="DT719" s="3">
        <v>0</v>
      </c>
      <c r="DU719" s="3">
        <v>0</v>
      </c>
      <c r="DV719" s="3">
        <v>0</v>
      </c>
      <c r="DW719" s="3">
        <v>0</v>
      </c>
      <c r="DX719" s="3">
        <v>0</v>
      </c>
      <c r="DY719" s="3">
        <v>0</v>
      </c>
      <c r="DZ719" s="3">
        <v>0</v>
      </c>
      <c r="EA719" s="3">
        <v>0</v>
      </c>
      <c r="EB719" s="3">
        <v>0</v>
      </c>
      <c r="EC719" s="3">
        <v>0</v>
      </c>
      <c r="ED719" s="3">
        <v>0</v>
      </c>
      <c r="EE719" s="3">
        <v>0</v>
      </c>
      <c r="EF719" s="3">
        <v>0</v>
      </c>
    </row>
    <row r="720" spans="1:136" ht="12.75" customHeight="1">
      <c r="A720" s="2" t="s">
        <v>1381</v>
      </c>
      <c r="B720" s="2" t="s">
        <v>1313</v>
      </c>
      <c r="C720" s="2" t="s">
        <v>137</v>
      </c>
      <c r="D720" s="2" t="s">
        <v>138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>
        <v>0</v>
      </c>
      <c r="BM720" s="3">
        <v>0</v>
      </c>
      <c r="BN720" s="3">
        <v>0</v>
      </c>
      <c r="BO720" s="3">
        <v>0</v>
      </c>
      <c r="BP720" s="3">
        <v>0</v>
      </c>
      <c r="BQ720" s="3">
        <v>0</v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  <c r="BW720" s="3">
        <v>0</v>
      </c>
      <c r="BX720" s="3">
        <v>0</v>
      </c>
      <c r="BY720" s="3">
        <v>0</v>
      </c>
      <c r="BZ720" s="3">
        <v>0</v>
      </c>
      <c r="CA720" s="3">
        <v>0</v>
      </c>
      <c r="CB720" s="3">
        <v>0</v>
      </c>
      <c r="CC720" s="3">
        <v>0</v>
      </c>
      <c r="CD720" s="3">
        <v>0</v>
      </c>
      <c r="CE720" s="3">
        <v>0</v>
      </c>
      <c r="CF720" s="3">
        <v>0</v>
      </c>
      <c r="CG720" s="3">
        <v>0</v>
      </c>
      <c r="CH720" s="3">
        <v>0</v>
      </c>
      <c r="CI720" s="3">
        <v>0</v>
      </c>
      <c r="CJ720" s="3">
        <v>0</v>
      </c>
      <c r="CK720" s="3">
        <v>0</v>
      </c>
      <c r="CL720" s="3">
        <v>0</v>
      </c>
      <c r="CM720" s="3">
        <v>0</v>
      </c>
      <c r="CN720" s="3">
        <v>0</v>
      </c>
      <c r="CO720" s="3">
        <v>0</v>
      </c>
      <c r="CP720" s="3">
        <v>0</v>
      </c>
      <c r="CQ720" s="3">
        <v>0</v>
      </c>
      <c r="CR720" s="3">
        <v>0</v>
      </c>
      <c r="CS720" s="3">
        <v>0</v>
      </c>
      <c r="CT720" s="3">
        <v>0</v>
      </c>
      <c r="CU720" s="3">
        <v>0</v>
      </c>
      <c r="CV720" s="3">
        <v>0</v>
      </c>
      <c r="CW720" s="3">
        <v>0</v>
      </c>
      <c r="CX720" s="3">
        <v>0</v>
      </c>
      <c r="CY720" s="3">
        <v>0</v>
      </c>
      <c r="CZ720" s="3">
        <v>0</v>
      </c>
      <c r="DA720" s="3"/>
      <c r="DB720" s="3">
        <v>0</v>
      </c>
      <c r="DC720" s="3">
        <v>0</v>
      </c>
      <c r="DD720" s="3">
        <v>0</v>
      </c>
      <c r="DE720" s="3">
        <v>0</v>
      </c>
      <c r="DF720" s="3">
        <v>0</v>
      </c>
      <c r="DG720" s="3">
        <v>0</v>
      </c>
      <c r="DH720" s="3">
        <v>0</v>
      </c>
      <c r="DI720" s="3">
        <v>0</v>
      </c>
      <c r="DJ720" s="3">
        <v>0</v>
      </c>
      <c r="DK720" s="3">
        <v>0</v>
      </c>
      <c r="DL720" s="3">
        <v>0</v>
      </c>
      <c r="DM720" s="3">
        <v>0</v>
      </c>
      <c r="DN720" s="3">
        <v>0</v>
      </c>
      <c r="DO720" s="3">
        <v>0</v>
      </c>
      <c r="DP720" s="3">
        <v>0</v>
      </c>
      <c r="DQ720" s="3">
        <v>0</v>
      </c>
      <c r="DR720" s="3">
        <v>0</v>
      </c>
      <c r="DS720" s="3">
        <v>0</v>
      </c>
      <c r="DT720" s="3">
        <v>0</v>
      </c>
      <c r="DU720" s="3">
        <v>0</v>
      </c>
      <c r="DV720" s="3">
        <v>0</v>
      </c>
      <c r="DW720" s="3">
        <v>0</v>
      </c>
      <c r="DX720" s="3">
        <v>0</v>
      </c>
      <c r="DY720" s="3">
        <v>0</v>
      </c>
      <c r="DZ720" s="3">
        <v>0</v>
      </c>
      <c r="EA720" s="3">
        <v>0</v>
      </c>
      <c r="EB720" s="3">
        <v>0</v>
      </c>
      <c r="EC720" s="3">
        <v>0</v>
      </c>
      <c r="ED720" s="3">
        <v>0</v>
      </c>
      <c r="EE720" s="3">
        <v>0</v>
      </c>
      <c r="EF720" s="3">
        <v>0</v>
      </c>
    </row>
    <row r="721" spans="1:136" ht="12.75" customHeight="1">
      <c r="A721" s="2" t="s">
        <v>1382</v>
      </c>
      <c r="B721" s="2" t="s">
        <v>1315</v>
      </c>
      <c r="C721" s="2" t="s">
        <v>137</v>
      </c>
      <c r="D721" s="2" t="s">
        <v>896</v>
      </c>
      <c r="E721" s="3">
        <v>0</v>
      </c>
      <c r="F721" s="3">
        <v>214434.03</v>
      </c>
      <c r="G721" s="3">
        <v>221797.8</v>
      </c>
      <c r="H721" s="3">
        <v>230971.8</v>
      </c>
      <c r="I721" s="3">
        <v>306797.27</v>
      </c>
      <c r="J721" s="3">
        <v>349109.26</v>
      </c>
      <c r="K721" s="3">
        <v>242231.33</v>
      </c>
      <c r="L721" s="3">
        <v>376153.77</v>
      </c>
      <c r="M721" s="3">
        <v>342991.71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255252.92</v>
      </c>
      <c r="AH721" s="3">
        <v>284639.05</v>
      </c>
      <c r="AI721" s="3">
        <v>278790.19</v>
      </c>
      <c r="AJ721" s="3">
        <v>315470.18</v>
      </c>
      <c r="AK721" s="3">
        <v>259327.92</v>
      </c>
      <c r="AL721" s="3">
        <v>131399.41</v>
      </c>
      <c r="AM721" s="3">
        <v>210902.49</v>
      </c>
      <c r="AN721" s="3">
        <v>192402.63</v>
      </c>
      <c r="AO721" s="3">
        <v>201173.36</v>
      </c>
      <c r="AP721" s="3">
        <v>274821.98</v>
      </c>
      <c r="AQ721" s="3">
        <v>268472.73</v>
      </c>
      <c r="AR721" s="3">
        <v>263239.44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3">
        <v>0</v>
      </c>
      <c r="BJ721" s="3">
        <v>0</v>
      </c>
      <c r="BK721" s="3">
        <v>0</v>
      </c>
      <c r="BL721" s="3">
        <v>0</v>
      </c>
      <c r="BM721" s="3">
        <v>0</v>
      </c>
      <c r="BN721" s="3">
        <v>0</v>
      </c>
      <c r="BO721" s="3">
        <v>0</v>
      </c>
      <c r="BP721" s="3">
        <v>0</v>
      </c>
      <c r="BQ721" s="3">
        <v>0</v>
      </c>
      <c r="BR721" s="3">
        <v>0</v>
      </c>
      <c r="BS721" s="3">
        <v>0</v>
      </c>
      <c r="BT721" s="3">
        <v>0</v>
      </c>
      <c r="BU721" s="3">
        <v>0</v>
      </c>
      <c r="BV721" s="3">
        <v>0</v>
      </c>
      <c r="BW721" s="3">
        <v>0</v>
      </c>
      <c r="BX721" s="3">
        <v>0</v>
      </c>
      <c r="BY721" s="3">
        <v>0</v>
      </c>
      <c r="BZ721" s="3">
        <v>0</v>
      </c>
      <c r="CA721" s="3">
        <v>0</v>
      </c>
      <c r="CB721" s="3">
        <v>0</v>
      </c>
      <c r="CC721" s="3">
        <v>0</v>
      </c>
      <c r="CD721" s="3">
        <v>0</v>
      </c>
      <c r="CE721" s="3">
        <v>0</v>
      </c>
      <c r="CF721" s="3">
        <v>0</v>
      </c>
      <c r="CG721" s="3">
        <v>0</v>
      </c>
      <c r="CH721" s="3">
        <v>0</v>
      </c>
      <c r="CI721" s="3">
        <v>0</v>
      </c>
      <c r="CJ721" s="3">
        <v>0</v>
      </c>
      <c r="CK721" s="3">
        <v>0</v>
      </c>
      <c r="CL721" s="3">
        <v>0</v>
      </c>
      <c r="CM721" s="3">
        <v>0</v>
      </c>
      <c r="CN721" s="3">
        <v>0</v>
      </c>
      <c r="CO721" s="3">
        <v>0</v>
      </c>
      <c r="CP721" s="3">
        <v>0</v>
      </c>
      <c r="CQ721" s="3">
        <v>0</v>
      </c>
      <c r="CR721" s="3">
        <v>0</v>
      </c>
      <c r="CS721" s="3">
        <v>0</v>
      </c>
      <c r="CT721" s="3">
        <v>0</v>
      </c>
      <c r="CU721" s="3">
        <v>0</v>
      </c>
      <c r="CV721" s="3">
        <v>0</v>
      </c>
      <c r="CW721" s="3">
        <v>0</v>
      </c>
      <c r="CX721" s="3">
        <v>0</v>
      </c>
      <c r="CY721" s="3">
        <v>0</v>
      </c>
      <c r="CZ721" s="3">
        <v>0</v>
      </c>
      <c r="DA721" s="3"/>
      <c r="DB721" s="3">
        <v>0</v>
      </c>
      <c r="DC721" s="3">
        <v>0</v>
      </c>
      <c r="DD721" s="3">
        <v>0</v>
      </c>
      <c r="DE721" s="3">
        <v>0</v>
      </c>
      <c r="DF721" s="3">
        <v>0</v>
      </c>
      <c r="DG721" s="3">
        <v>0</v>
      </c>
      <c r="DH721" s="3">
        <v>0</v>
      </c>
      <c r="DI721" s="3">
        <v>0</v>
      </c>
      <c r="DJ721" s="3">
        <v>0</v>
      </c>
      <c r="DK721" s="3">
        <v>0</v>
      </c>
      <c r="DL721" s="3">
        <v>0</v>
      </c>
      <c r="DM721" s="3">
        <v>0</v>
      </c>
      <c r="DN721" s="3">
        <v>0</v>
      </c>
      <c r="DO721" s="3">
        <v>0</v>
      </c>
      <c r="DP721" s="3">
        <v>0</v>
      </c>
      <c r="DQ721" s="3">
        <v>0</v>
      </c>
      <c r="DR721" s="3">
        <v>0</v>
      </c>
      <c r="DS721" s="3">
        <v>0</v>
      </c>
      <c r="DT721" s="3">
        <v>0</v>
      </c>
      <c r="DU721" s="3">
        <v>0</v>
      </c>
      <c r="DV721" s="3">
        <v>0</v>
      </c>
      <c r="DW721" s="3">
        <v>0</v>
      </c>
      <c r="DX721" s="3">
        <v>0</v>
      </c>
      <c r="DY721" s="3">
        <v>0</v>
      </c>
      <c r="DZ721" s="3">
        <v>0</v>
      </c>
      <c r="EA721" s="3">
        <v>0</v>
      </c>
      <c r="EB721" s="3">
        <v>0</v>
      </c>
      <c r="EC721" s="3">
        <v>0</v>
      </c>
      <c r="ED721" s="3">
        <v>0</v>
      </c>
      <c r="EE721" s="3">
        <v>0</v>
      </c>
      <c r="EF721" s="3">
        <v>0</v>
      </c>
    </row>
    <row r="722" spans="1:136" ht="12.75" customHeight="1">
      <c r="A722" s="2" t="s">
        <v>1383</v>
      </c>
      <c r="B722" s="2" t="s">
        <v>1317</v>
      </c>
      <c r="C722" s="2" t="s">
        <v>137</v>
      </c>
      <c r="D722" s="2" t="s">
        <v>896</v>
      </c>
      <c r="E722" s="3">
        <v>0</v>
      </c>
      <c r="F722" s="3">
        <v>204217.8</v>
      </c>
      <c r="G722" s="3">
        <v>162307.5</v>
      </c>
      <c r="H722" s="3">
        <v>180968.66</v>
      </c>
      <c r="I722" s="3">
        <v>250174.2</v>
      </c>
      <c r="J722" s="3">
        <v>188066.31</v>
      </c>
      <c r="K722" s="3">
        <v>177087.13</v>
      </c>
      <c r="L722" s="3">
        <v>217837.94</v>
      </c>
      <c r="M722" s="3">
        <v>197973.13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249597.59</v>
      </c>
      <c r="AH722" s="3">
        <v>272325.69</v>
      </c>
      <c r="AI722" s="3">
        <v>184144.8</v>
      </c>
      <c r="AJ722" s="3">
        <v>173586.79</v>
      </c>
      <c r="AK722" s="3">
        <v>119646.55</v>
      </c>
      <c r="AL722" s="3">
        <v>85703.65</v>
      </c>
      <c r="AM722" s="3">
        <v>104727.02</v>
      </c>
      <c r="AN722" s="3">
        <v>75918.649999999994</v>
      </c>
      <c r="AO722" s="3">
        <v>141096.65</v>
      </c>
      <c r="AP722" s="3">
        <v>167741.78</v>
      </c>
      <c r="AQ722" s="3">
        <v>199601.85</v>
      </c>
      <c r="AR722" s="3">
        <v>155073.91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3">
        <v>0</v>
      </c>
      <c r="BJ722" s="3">
        <v>0</v>
      </c>
      <c r="BK722" s="3">
        <v>0</v>
      </c>
      <c r="BL722" s="3">
        <v>0</v>
      </c>
      <c r="BM722" s="3">
        <v>0</v>
      </c>
      <c r="BN722" s="3">
        <v>0</v>
      </c>
      <c r="BO722" s="3">
        <v>0</v>
      </c>
      <c r="BP722" s="3">
        <v>0</v>
      </c>
      <c r="BQ722" s="3">
        <v>0</v>
      </c>
      <c r="BR722" s="3">
        <v>0</v>
      </c>
      <c r="BS722" s="3">
        <v>0</v>
      </c>
      <c r="BT722" s="3">
        <v>0</v>
      </c>
      <c r="BU722" s="3">
        <v>0</v>
      </c>
      <c r="BV722" s="3">
        <v>0</v>
      </c>
      <c r="BW722" s="3">
        <v>0</v>
      </c>
      <c r="BX722" s="3">
        <v>0</v>
      </c>
      <c r="BY722" s="3">
        <v>0</v>
      </c>
      <c r="BZ722" s="3">
        <v>0</v>
      </c>
      <c r="CA722" s="3">
        <v>0</v>
      </c>
      <c r="CB722" s="3">
        <v>0</v>
      </c>
      <c r="CC722" s="3">
        <v>0</v>
      </c>
      <c r="CD722" s="3">
        <v>0</v>
      </c>
      <c r="CE722" s="3">
        <v>0</v>
      </c>
      <c r="CF722" s="3">
        <v>0</v>
      </c>
      <c r="CG722" s="3">
        <v>0</v>
      </c>
      <c r="CH722" s="3">
        <v>0</v>
      </c>
      <c r="CI722" s="3">
        <v>0</v>
      </c>
      <c r="CJ722" s="3">
        <v>0</v>
      </c>
      <c r="CK722" s="3">
        <v>0</v>
      </c>
      <c r="CL722" s="3">
        <v>0</v>
      </c>
      <c r="CM722" s="3">
        <v>0</v>
      </c>
      <c r="CN722" s="3">
        <v>0</v>
      </c>
      <c r="CO722" s="3">
        <v>0</v>
      </c>
      <c r="CP722" s="3">
        <v>0</v>
      </c>
      <c r="CQ722" s="3">
        <v>0</v>
      </c>
      <c r="CR722" s="3">
        <v>0</v>
      </c>
      <c r="CS722" s="3">
        <v>0</v>
      </c>
      <c r="CT722" s="3">
        <v>0</v>
      </c>
      <c r="CU722" s="3">
        <v>0</v>
      </c>
      <c r="CV722" s="3">
        <v>0</v>
      </c>
      <c r="CW722" s="3">
        <v>0</v>
      </c>
      <c r="CX722" s="3">
        <v>0</v>
      </c>
      <c r="CY722" s="3">
        <v>0</v>
      </c>
      <c r="CZ722" s="3">
        <v>0</v>
      </c>
      <c r="DA722" s="3"/>
      <c r="DB722" s="3">
        <v>0</v>
      </c>
      <c r="DC722" s="3">
        <v>0</v>
      </c>
      <c r="DD722" s="3">
        <v>0</v>
      </c>
      <c r="DE722" s="3">
        <v>0</v>
      </c>
      <c r="DF722" s="3">
        <v>0</v>
      </c>
      <c r="DG722" s="3">
        <v>0</v>
      </c>
      <c r="DH722" s="3">
        <v>0</v>
      </c>
      <c r="DI722" s="3">
        <v>0</v>
      </c>
      <c r="DJ722" s="3">
        <v>0</v>
      </c>
      <c r="DK722" s="3">
        <v>0</v>
      </c>
      <c r="DL722" s="3">
        <v>0</v>
      </c>
      <c r="DM722" s="3">
        <v>0</v>
      </c>
      <c r="DN722" s="3">
        <v>0</v>
      </c>
      <c r="DO722" s="3">
        <v>0</v>
      </c>
      <c r="DP722" s="3">
        <v>0</v>
      </c>
      <c r="DQ722" s="3">
        <v>0</v>
      </c>
      <c r="DR722" s="3">
        <v>0</v>
      </c>
      <c r="DS722" s="3">
        <v>0</v>
      </c>
      <c r="DT722" s="3">
        <v>0</v>
      </c>
      <c r="DU722" s="3">
        <v>0</v>
      </c>
      <c r="DV722" s="3">
        <v>0</v>
      </c>
      <c r="DW722" s="3">
        <v>0</v>
      </c>
      <c r="DX722" s="3">
        <v>0</v>
      </c>
      <c r="DY722" s="3">
        <v>0</v>
      </c>
      <c r="DZ722" s="3">
        <v>0</v>
      </c>
      <c r="EA722" s="3">
        <v>0</v>
      </c>
      <c r="EB722" s="3">
        <v>0</v>
      </c>
      <c r="EC722" s="3">
        <v>0</v>
      </c>
      <c r="ED722" s="3">
        <v>0</v>
      </c>
      <c r="EE722" s="3">
        <v>0</v>
      </c>
      <c r="EF722" s="3">
        <v>0</v>
      </c>
    </row>
    <row r="723" spans="1:136" ht="12.75" customHeight="1">
      <c r="A723" s="2" t="s">
        <v>1384</v>
      </c>
      <c r="B723" s="2" t="s">
        <v>1247</v>
      </c>
      <c r="C723" s="2" t="s">
        <v>137</v>
      </c>
      <c r="D723" s="2" t="s">
        <v>896</v>
      </c>
      <c r="E723" s="3">
        <v>0</v>
      </c>
      <c r="F723" s="3">
        <v>670</v>
      </c>
      <c r="G723" s="3">
        <v>9878.35</v>
      </c>
      <c r="H723" s="3">
        <v>0</v>
      </c>
      <c r="I723" s="3">
        <v>1010</v>
      </c>
      <c r="J723" s="3">
        <v>850</v>
      </c>
      <c r="K723" s="3">
        <v>0</v>
      </c>
      <c r="L723" s="3">
        <v>8346.49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450</v>
      </c>
      <c r="AH723" s="3">
        <v>0</v>
      </c>
      <c r="AI723" s="3">
        <v>560</v>
      </c>
      <c r="AJ723" s="3">
        <v>1245</v>
      </c>
      <c r="AK723" s="3">
        <v>1400</v>
      </c>
      <c r="AL723" s="3">
        <v>1790</v>
      </c>
      <c r="AM723" s="3">
        <v>4375.8999999999996</v>
      </c>
      <c r="AN723" s="3">
        <v>200</v>
      </c>
      <c r="AO723" s="3">
        <v>3011.86</v>
      </c>
      <c r="AP723" s="3">
        <v>0</v>
      </c>
      <c r="AQ723" s="3">
        <v>-1396.74</v>
      </c>
      <c r="AR723" s="3">
        <v>355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0</v>
      </c>
      <c r="BG723" s="3">
        <v>0</v>
      </c>
      <c r="BH723" s="3">
        <v>0</v>
      </c>
      <c r="BI723" s="3">
        <v>0</v>
      </c>
      <c r="BJ723" s="3">
        <v>0</v>
      </c>
      <c r="BK723" s="3">
        <v>0</v>
      </c>
      <c r="BL723" s="3">
        <v>0</v>
      </c>
      <c r="BM723" s="3">
        <v>0</v>
      </c>
      <c r="BN723" s="3">
        <v>0</v>
      </c>
      <c r="BO723" s="3">
        <v>0</v>
      </c>
      <c r="BP723" s="3">
        <v>0</v>
      </c>
      <c r="BQ723" s="3">
        <v>0</v>
      </c>
      <c r="BR723" s="3">
        <v>0</v>
      </c>
      <c r="BS723" s="3">
        <v>0</v>
      </c>
      <c r="BT723" s="3">
        <v>0</v>
      </c>
      <c r="BU723" s="3">
        <v>0</v>
      </c>
      <c r="BV723" s="3">
        <v>0</v>
      </c>
      <c r="BW723" s="3">
        <v>0</v>
      </c>
      <c r="BX723" s="3">
        <v>0</v>
      </c>
      <c r="BY723" s="3">
        <v>0</v>
      </c>
      <c r="BZ723" s="3">
        <v>0</v>
      </c>
      <c r="CA723" s="3">
        <v>0</v>
      </c>
      <c r="CB723" s="3">
        <v>0</v>
      </c>
      <c r="CC723" s="3">
        <v>0</v>
      </c>
      <c r="CD723" s="3">
        <v>0</v>
      </c>
      <c r="CE723" s="3">
        <v>0</v>
      </c>
      <c r="CF723" s="3">
        <v>0</v>
      </c>
      <c r="CG723" s="3">
        <v>0</v>
      </c>
      <c r="CH723" s="3">
        <v>0</v>
      </c>
      <c r="CI723" s="3">
        <v>0</v>
      </c>
      <c r="CJ723" s="3">
        <v>0</v>
      </c>
      <c r="CK723" s="3">
        <v>0</v>
      </c>
      <c r="CL723" s="3">
        <v>0</v>
      </c>
      <c r="CM723" s="3">
        <v>0</v>
      </c>
      <c r="CN723" s="3">
        <v>0</v>
      </c>
      <c r="CO723" s="3">
        <v>0</v>
      </c>
      <c r="CP723" s="3">
        <v>0</v>
      </c>
      <c r="CQ723" s="3">
        <v>0</v>
      </c>
      <c r="CR723" s="3">
        <v>0</v>
      </c>
      <c r="CS723" s="3">
        <v>0</v>
      </c>
      <c r="CT723" s="3">
        <v>0</v>
      </c>
      <c r="CU723" s="3">
        <v>0</v>
      </c>
      <c r="CV723" s="3">
        <v>0</v>
      </c>
      <c r="CW723" s="3">
        <v>0</v>
      </c>
      <c r="CX723" s="3">
        <v>0</v>
      </c>
      <c r="CY723" s="3">
        <v>0</v>
      </c>
      <c r="CZ723" s="3">
        <v>0</v>
      </c>
      <c r="DA723" s="3"/>
      <c r="DB723" s="3">
        <v>0</v>
      </c>
      <c r="DC723" s="3">
        <v>0</v>
      </c>
      <c r="DD723" s="3">
        <v>0</v>
      </c>
      <c r="DE723" s="3">
        <v>0</v>
      </c>
      <c r="DF723" s="3">
        <v>0</v>
      </c>
      <c r="DG723" s="3">
        <v>0</v>
      </c>
      <c r="DH723" s="3">
        <v>0</v>
      </c>
      <c r="DI723" s="3">
        <v>0</v>
      </c>
      <c r="DJ723" s="3">
        <v>0</v>
      </c>
      <c r="DK723" s="3">
        <v>0</v>
      </c>
      <c r="DL723" s="3">
        <v>0</v>
      </c>
      <c r="DM723" s="3">
        <v>0</v>
      </c>
      <c r="DN723" s="3">
        <v>0</v>
      </c>
      <c r="DO723" s="3">
        <v>0</v>
      </c>
      <c r="DP723" s="3">
        <v>0</v>
      </c>
      <c r="DQ723" s="3">
        <v>0</v>
      </c>
      <c r="DR723" s="3">
        <v>0</v>
      </c>
      <c r="DS723" s="3">
        <v>0</v>
      </c>
      <c r="DT723" s="3">
        <v>0</v>
      </c>
      <c r="DU723" s="3">
        <v>0</v>
      </c>
      <c r="DV723" s="3">
        <v>0</v>
      </c>
      <c r="DW723" s="3">
        <v>0</v>
      </c>
      <c r="DX723" s="3">
        <v>0</v>
      </c>
      <c r="DY723" s="3">
        <v>0</v>
      </c>
      <c r="DZ723" s="3">
        <v>0</v>
      </c>
      <c r="EA723" s="3">
        <v>0</v>
      </c>
      <c r="EB723" s="3">
        <v>0</v>
      </c>
      <c r="EC723" s="3">
        <v>0</v>
      </c>
      <c r="ED723" s="3">
        <v>0</v>
      </c>
      <c r="EE723" s="3">
        <v>0</v>
      </c>
      <c r="EF723" s="3">
        <v>0</v>
      </c>
    </row>
    <row r="724" spans="1:136" ht="12.75" customHeight="1">
      <c r="A724" s="2" t="s">
        <v>1385</v>
      </c>
      <c r="B724" s="2" t="s">
        <v>1015</v>
      </c>
      <c r="C724" s="2" t="s">
        <v>137</v>
      </c>
      <c r="D724" s="2" t="s">
        <v>138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I724" s="3">
        <v>0</v>
      </c>
      <c r="BJ724" s="3">
        <v>0</v>
      </c>
      <c r="BK724" s="3">
        <v>0</v>
      </c>
      <c r="BL724" s="3">
        <v>0</v>
      </c>
      <c r="BM724" s="3">
        <v>0</v>
      </c>
      <c r="BN724" s="3">
        <v>0</v>
      </c>
      <c r="BO724" s="3">
        <v>0</v>
      </c>
      <c r="BP724" s="3">
        <v>0</v>
      </c>
      <c r="BQ724" s="3">
        <v>0</v>
      </c>
      <c r="BR724" s="3">
        <v>0</v>
      </c>
      <c r="BS724" s="3">
        <v>0</v>
      </c>
      <c r="BT724" s="3">
        <v>0</v>
      </c>
      <c r="BU724" s="3">
        <v>0</v>
      </c>
      <c r="BV724" s="3">
        <v>0</v>
      </c>
      <c r="BW724" s="3">
        <v>0</v>
      </c>
      <c r="BX724" s="3">
        <v>0</v>
      </c>
      <c r="BY724" s="3">
        <v>0</v>
      </c>
      <c r="BZ724" s="3">
        <v>0</v>
      </c>
      <c r="CA724" s="3">
        <v>0</v>
      </c>
      <c r="CB724" s="3">
        <v>0</v>
      </c>
      <c r="CC724" s="3">
        <v>0</v>
      </c>
      <c r="CD724" s="3">
        <v>0</v>
      </c>
      <c r="CE724" s="3">
        <v>0</v>
      </c>
      <c r="CF724" s="3">
        <v>0</v>
      </c>
      <c r="CG724" s="3">
        <v>0</v>
      </c>
      <c r="CH724" s="3">
        <v>0</v>
      </c>
      <c r="CI724" s="3">
        <v>0</v>
      </c>
      <c r="CJ724" s="3">
        <v>0</v>
      </c>
      <c r="CK724" s="3">
        <v>0</v>
      </c>
      <c r="CL724" s="3">
        <v>0</v>
      </c>
      <c r="CM724" s="3">
        <v>0</v>
      </c>
      <c r="CN724" s="3">
        <v>0</v>
      </c>
      <c r="CO724" s="3">
        <v>0</v>
      </c>
      <c r="CP724" s="3">
        <v>0</v>
      </c>
      <c r="CQ724" s="3">
        <v>0</v>
      </c>
      <c r="CR724" s="3">
        <v>0</v>
      </c>
      <c r="CS724" s="3">
        <v>0</v>
      </c>
      <c r="CT724" s="3">
        <v>0</v>
      </c>
      <c r="CU724" s="3">
        <v>0</v>
      </c>
      <c r="CV724" s="3">
        <v>0</v>
      </c>
      <c r="CW724" s="3">
        <v>0</v>
      </c>
      <c r="CX724" s="3">
        <v>0</v>
      </c>
      <c r="CY724" s="3">
        <v>0</v>
      </c>
      <c r="CZ724" s="3">
        <v>0</v>
      </c>
      <c r="DA724" s="3"/>
      <c r="DB724" s="3">
        <v>0</v>
      </c>
      <c r="DC724" s="3">
        <v>0</v>
      </c>
      <c r="DD724" s="3">
        <v>0</v>
      </c>
      <c r="DE724" s="3">
        <v>0</v>
      </c>
      <c r="DF724" s="3">
        <v>0</v>
      </c>
      <c r="DG724" s="3">
        <v>0</v>
      </c>
      <c r="DH724" s="3">
        <v>0</v>
      </c>
      <c r="DI724" s="3">
        <v>0</v>
      </c>
      <c r="DJ724" s="3">
        <v>0</v>
      </c>
      <c r="DK724" s="3">
        <v>0</v>
      </c>
      <c r="DL724" s="3">
        <v>0</v>
      </c>
      <c r="DM724" s="3">
        <v>0</v>
      </c>
      <c r="DN724" s="3">
        <v>0</v>
      </c>
      <c r="DO724" s="3">
        <v>0</v>
      </c>
      <c r="DP724" s="3">
        <v>0</v>
      </c>
      <c r="DQ724" s="3">
        <v>0</v>
      </c>
      <c r="DR724" s="3">
        <v>0</v>
      </c>
      <c r="DS724" s="3">
        <v>0</v>
      </c>
      <c r="DT724" s="3">
        <v>0</v>
      </c>
      <c r="DU724" s="3">
        <v>0</v>
      </c>
      <c r="DV724" s="3">
        <v>0</v>
      </c>
      <c r="DW724" s="3">
        <v>0</v>
      </c>
      <c r="DX724" s="3">
        <v>0</v>
      </c>
      <c r="DY724" s="3">
        <v>0</v>
      </c>
      <c r="DZ724" s="3">
        <v>0</v>
      </c>
      <c r="EA724" s="3">
        <v>0</v>
      </c>
      <c r="EB724" s="3">
        <v>0</v>
      </c>
      <c r="EC724" s="3">
        <v>0</v>
      </c>
      <c r="ED724" s="3">
        <v>0</v>
      </c>
      <c r="EE724" s="3">
        <v>0</v>
      </c>
      <c r="EF724" s="3">
        <v>0</v>
      </c>
    </row>
    <row r="725" spans="1:136" ht="12.75" customHeight="1">
      <c r="A725" s="2" t="s">
        <v>1386</v>
      </c>
      <c r="B725" s="2" t="s">
        <v>1387</v>
      </c>
      <c r="C725" s="2" t="s">
        <v>137</v>
      </c>
      <c r="D725" s="2" t="s">
        <v>896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I725" s="3">
        <v>0</v>
      </c>
      <c r="BJ725" s="3">
        <v>0</v>
      </c>
      <c r="BK725" s="3">
        <v>0</v>
      </c>
      <c r="BL725" s="3">
        <v>0</v>
      </c>
      <c r="BM725" s="3">
        <v>0</v>
      </c>
      <c r="BN725" s="3">
        <v>0</v>
      </c>
      <c r="BO725" s="3">
        <v>0</v>
      </c>
      <c r="BP725" s="3">
        <v>0</v>
      </c>
      <c r="BQ725" s="3">
        <v>0</v>
      </c>
      <c r="BR725" s="3">
        <v>0</v>
      </c>
      <c r="BS725" s="3">
        <v>0</v>
      </c>
      <c r="BT725" s="3">
        <v>0</v>
      </c>
      <c r="BU725" s="3">
        <v>0</v>
      </c>
      <c r="BV725" s="3">
        <v>0</v>
      </c>
      <c r="BW725" s="3">
        <v>0</v>
      </c>
      <c r="BX725" s="3">
        <v>0</v>
      </c>
      <c r="BY725" s="3">
        <v>0</v>
      </c>
      <c r="BZ725" s="3">
        <v>0</v>
      </c>
      <c r="CA725" s="3">
        <v>0</v>
      </c>
      <c r="CB725" s="3">
        <v>0</v>
      </c>
      <c r="CC725" s="3">
        <v>0</v>
      </c>
      <c r="CD725" s="3">
        <v>0</v>
      </c>
      <c r="CE725" s="3">
        <v>0</v>
      </c>
      <c r="CF725" s="3">
        <v>0</v>
      </c>
      <c r="CG725" s="3">
        <v>0</v>
      </c>
      <c r="CH725" s="3">
        <v>0</v>
      </c>
      <c r="CI725" s="3">
        <v>0</v>
      </c>
      <c r="CJ725" s="3">
        <v>0</v>
      </c>
      <c r="CK725" s="3">
        <v>0</v>
      </c>
      <c r="CL725" s="3">
        <v>0</v>
      </c>
      <c r="CM725" s="3">
        <v>0</v>
      </c>
      <c r="CN725" s="3">
        <v>0</v>
      </c>
      <c r="CO725" s="3">
        <v>0</v>
      </c>
      <c r="CP725" s="3">
        <v>0</v>
      </c>
      <c r="CQ725" s="3">
        <v>0</v>
      </c>
      <c r="CR725" s="3">
        <v>0</v>
      </c>
      <c r="CS725" s="3">
        <v>0</v>
      </c>
      <c r="CT725" s="3">
        <v>0</v>
      </c>
      <c r="CU725" s="3">
        <v>0</v>
      </c>
      <c r="CV725" s="3">
        <v>0</v>
      </c>
      <c r="CW725" s="3">
        <v>0</v>
      </c>
      <c r="CX725" s="3">
        <v>0</v>
      </c>
      <c r="CY725" s="3">
        <v>0</v>
      </c>
      <c r="CZ725" s="3">
        <v>0</v>
      </c>
      <c r="DA725" s="3"/>
      <c r="DB725" s="3">
        <v>0</v>
      </c>
      <c r="DC725" s="3">
        <v>0</v>
      </c>
      <c r="DD725" s="3">
        <v>0</v>
      </c>
      <c r="DE725" s="3">
        <v>0</v>
      </c>
      <c r="DF725" s="3">
        <v>0</v>
      </c>
      <c r="DG725" s="3">
        <v>0</v>
      </c>
      <c r="DH725" s="3">
        <v>0</v>
      </c>
      <c r="DI725" s="3">
        <v>0</v>
      </c>
      <c r="DJ725" s="3">
        <v>0</v>
      </c>
      <c r="DK725" s="3">
        <v>0</v>
      </c>
      <c r="DL725" s="3">
        <v>0</v>
      </c>
      <c r="DM725" s="3">
        <v>0</v>
      </c>
      <c r="DN725" s="3">
        <v>0</v>
      </c>
      <c r="DO725" s="3">
        <v>0</v>
      </c>
      <c r="DP725" s="3">
        <v>0</v>
      </c>
      <c r="DQ725" s="3">
        <v>0</v>
      </c>
      <c r="DR725" s="3">
        <v>0</v>
      </c>
      <c r="DS725" s="3">
        <v>0</v>
      </c>
      <c r="DT725" s="3">
        <v>0</v>
      </c>
      <c r="DU725" s="3">
        <v>0</v>
      </c>
      <c r="DV725" s="3">
        <v>0</v>
      </c>
      <c r="DW725" s="3">
        <v>0</v>
      </c>
      <c r="DX725" s="3">
        <v>0</v>
      </c>
      <c r="DY725" s="3">
        <v>0</v>
      </c>
      <c r="DZ725" s="3">
        <v>0</v>
      </c>
      <c r="EA725" s="3">
        <v>0</v>
      </c>
      <c r="EB725" s="3">
        <v>0</v>
      </c>
      <c r="EC725" s="3">
        <v>0</v>
      </c>
      <c r="ED725" s="3">
        <v>0</v>
      </c>
      <c r="EE725" s="3">
        <v>0</v>
      </c>
      <c r="EF725" s="3">
        <v>0</v>
      </c>
    </row>
    <row r="726" spans="1:136" ht="12.75" customHeight="1">
      <c r="A726" s="2" t="s">
        <v>1388</v>
      </c>
      <c r="B726" s="2" t="s">
        <v>1121</v>
      </c>
      <c r="C726" s="2" t="s">
        <v>137</v>
      </c>
      <c r="D726" s="2" t="s">
        <v>896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3">
        <v>0</v>
      </c>
      <c r="BJ726" s="3">
        <v>0</v>
      </c>
      <c r="BK726" s="3">
        <v>0</v>
      </c>
      <c r="BL726" s="3">
        <v>0</v>
      </c>
      <c r="BM726" s="3">
        <v>0</v>
      </c>
      <c r="BN726" s="3">
        <v>0</v>
      </c>
      <c r="BO726" s="3">
        <v>0</v>
      </c>
      <c r="BP726" s="3">
        <v>0</v>
      </c>
      <c r="BQ726" s="3">
        <v>0</v>
      </c>
      <c r="BR726" s="3">
        <v>0</v>
      </c>
      <c r="BS726" s="3">
        <v>0</v>
      </c>
      <c r="BT726" s="3">
        <v>0</v>
      </c>
      <c r="BU726" s="3">
        <v>0</v>
      </c>
      <c r="BV726" s="3">
        <v>0</v>
      </c>
      <c r="BW726" s="3">
        <v>0</v>
      </c>
      <c r="BX726" s="3">
        <v>0</v>
      </c>
      <c r="BY726" s="3">
        <v>0</v>
      </c>
      <c r="BZ726" s="3">
        <v>0</v>
      </c>
      <c r="CA726" s="3">
        <v>0</v>
      </c>
      <c r="CB726" s="3">
        <v>0</v>
      </c>
      <c r="CC726" s="3">
        <v>0</v>
      </c>
      <c r="CD726" s="3">
        <v>0</v>
      </c>
      <c r="CE726" s="3">
        <v>0</v>
      </c>
      <c r="CF726" s="3">
        <v>0</v>
      </c>
      <c r="CG726" s="3">
        <v>0</v>
      </c>
      <c r="CH726" s="3">
        <v>0</v>
      </c>
      <c r="CI726" s="3">
        <v>0</v>
      </c>
      <c r="CJ726" s="3">
        <v>0</v>
      </c>
      <c r="CK726" s="3">
        <v>0</v>
      </c>
      <c r="CL726" s="3">
        <v>0</v>
      </c>
      <c r="CM726" s="3">
        <v>0</v>
      </c>
      <c r="CN726" s="3">
        <v>0</v>
      </c>
      <c r="CO726" s="3">
        <v>0</v>
      </c>
      <c r="CP726" s="3">
        <v>0</v>
      </c>
      <c r="CQ726" s="3">
        <v>0</v>
      </c>
      <c r="CR726" s="3">
        <v>0</v>
      </c>
      <c r="CS726" s="3">
        <v>0</v>
      </c>
      <c r="CT726" s="3">
        <v>0</v>
      </c>
      <c r="CU726" s="3">
        <v>0</v>
      </c>
      <c r="CV726" s="3">
        <v>0</v>
      </c>
      <c r="CW726" s="3">
        <v>0</v>
      </c>
      <c r="CX726" s="3">
        <v>0</v>
      </c>
      <c r="CY726" s="3">
        <v>0</v>
      </c>
      <c r="CZ726" s="3">
        <v>0</v>
      </c>
      <c r="DA726" s="3"/>
      <c r="DB726" s="3">
        <v>0</v>
      </c>
      <c r="DC726" s="3">
        <v>0</v>
      </c>
      <c r="DD726" s="3">
        <v>0</v>
      </c>
      <c r="DE726" s="3">
        <v>0</v>
      </c>
      <c r="DF726" s="3">
        <v>0</v>
      </c>
      <c r="DG726" s="3">
        <v>0</v>
      </c>
      <c r="DH726" s="3">
        <v>0</v>
      </c>
      <c r="DI726" s="3">
        <v>0</v>
      </c>
      <c r="DJ726" s="3">
        <v>0</v>
      </c>
      <c r="DK726" s="3">
        <v>0</v>
      </c>
      <c r="DL726" s="3">
        <v>0</v>
      </c>
      <c r="DM726" s="3">
        <v>0</v>
      </c>
      <c r="DN726" s="3">
        <v>0</v>
      </c>
      <c r="DO726" s="3">
        <v>0</v>
      </c>
      <c r="DP726" s="3">
        <v>0</v>
      </c>
      <c r="DQ726" s="3">
        <v>0</v>
      </c>
      <c r="DR726" s="3">
        <v>0</v>
      </c>
      <c r="DS726" s="3">
        <v>0</v>
      </c>
      <c r="DT726" s="3">
        <v>0</v>
      </c>
      <c r="DU726" s="3">
        <v>0</v>
      </c>
      <c r="DV726" s="3">
        <v>0</v>
      </c>
      <c r="DW726" s="3">
        <v>0</v>
      </c>
      <c r="DX726" s="3">
        <v>0</v>
      </c>
      <c r="DY726" s="3">
        <v>0</v>
      </c>
      <c r="DZ726" s="3">
        <v>0</v>
      </c>
      <c r="EA726" s="3">
        <v>0</v>
      </c>
      <c r="EB726" s="3">
        <v>0</v>
      </c>
      <c r="EC726" s="3">
        <v>0</v>
      </c>
      <c r="ED726" s="3">
        <v>0</v>
      </c>
      <c r="EE726" s="3">
        <v>0</v>
      </c>
      <c r="EF726" s="3">
        <v>0</v>
      </c>
    </row>
    <row r="727" spans="1:136" ht="12.75" customHeight="1">
      <c r="A727" s="2" t="s">
        <v>1389</v>
      </c>
      <c r="B727" s="2" t="s">
        <v>1021</v>
      </c>
      <c r="C727" s="2" t="s">
        <v>137</v>
      </c>
      <c r="D727" s="2" t="s">
        <v>896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s="3">
        <v>0</v>
      </c>
      <c r="BH727" s="3">
        <v>0</v>
      </c>
      <c r="BI727" s="3">
        <v>0</v>
      </c>
      <c r="BJ727" s="3">
        <v>0</v>
      </c>
      <c r="BK727" s="3">
        <v>0</v>
      </c>
      <c r="BL727" s="3">
        <v>0</v>
      </c>
      <c r="BM727" s="3">
        <v>0</v>
      </c>
      <c r="BN727" s="3">
        <v>0</v>
      </c>
      <c r="BO727" s="3">
        <v>0</v>
      </c>
      <c r="BP727" s="3">
        <v>0</v>
      </c>
      <c r="BQ727" s="3">
        <v>0</v>
      </c>
      <c r="BR727" s="3">
        <v>0</v>
      </c>
      <c r="BS727" s="3">
        <v>0</v>
      </c>
      <c r="BT727" s="3">
        <v>0</v>
      </c>
      <c r="BU727" s="3">
        <v>0</v>
      </c>
      <c r="BV727" s="3">
        <v>0</v>
      </c>
      <c r="BW727" s="3">
        <v>0</v>
      </c>
      <c r="BX727" s="3">
        <v>0</v>
      </c>
      <c r="BY727" s="3">
        <v>0</v>
      </c>
      <c r="BZ727" s="3">
        <v>0</v>
      </c>
      <c r="CA727" s="3">
        <v>0</v>
      </c>
      <c r="CB727" s="3">
        <v>0</v>
      </c>
      <c r="CC727" s="3">
        <v>0</v>
      </c>
      <c r="CD727" s="3">
        <v>0</v>
      </c>
      <c r="CE727" s="3">
        <v>0</v>
      </c>
      <c r="CF727" s="3">
        <v>0</v>
      </c>
      <c r="CG727" s="3">
        <v>0</v>
      </c>
      <c r="CH727" s="3">
        <v>0</v>
      </c>
      <c r="CI727" s="3">
        <v>0</v>
      </c>
      <c r="CJ727" s="3">
        <v>0</v>
      </c>
      <c r="CK727" s="3">
        <v>0</v>
      </c>
      <c r="CL727" s="3">
        <v>0</v>
      </c>
      <c r="CM727" s="3">
        <v>0</v>
      </c>
      <c r="CN727" s="3">
        <v>0</v>
      </c>
      <c r="CO727" s="3">
        <v>0</v>
      </c>
      <c r="CP727" s="3">
        <v>0</v>
      </c>
      <c r="CQ727" s="3">
        <v>0</v>
      </c>
      <c r="CR727" s="3">
        <v>0</v>
      </c>
      <c r="CS727" s="3">
        <v>0</v>
      </c>
      <c r="CT727" s="3">
        <v>0</v>
      </c>
      <c r="CU727" s="3">
        <v>0</v>
      </c>
      <c r="CV727" s="3">
        <v>0</v>
      </c>
      <c r="CW727" s="3">
        <v>0</v>
      </c>
      <c r="CX727" s="3">
        <v>0</v>
      </c>
      <c r="CY727" s="3">
        <v>0</v>
      </c>
      <c r="CZ727" s="3">
        <v>0</v>
      </c>
      <c r="DA727" s="3"/>
      <c r="DB727" s="3">
        <v>0</v>
      </c>
      <c r="DC727" s="3">
        <v>0</v>
      </c>
      <c r="DD727" s="3">
        <v>0</v>
      </c>
      <c r="DE727" s="3">
        <v>0</v>
      </c>
      <c r="DF727" s="3">
        <v>0</v>
      </c>
      <c r="DG727" s="3">
        <v>0</v>
      </c>
      <c r="DH727" s="3">
        <v>0</v>
      </c>
      <c r="DI727" s="3">
        <v>0</v>
      </c>
      <c r="DJ727" s="3">
        <v>0</v>
      </c>
      <c r="DK727" s="3">
        <v>0</v>
      </c>
      <c r="DL727" s="3">
        <v>0</v>
      </c>
      <c r="DM727" s="3">
        <v>0</v>
      </c>
      <c r="DN727" s="3">
        <v>0</v>
      </c>
      <c r="DO727" s="3">
        <v>0</v>
      </c>
      <c r="DP727" s="3">
        <v>0</v>
      </c>
      <c r="DQ727" s="3">
        <v>0</v>
      </c>
      <c r="DR727" s="3">
        <v>0</v>
      </c>
      <c r="DS727" s="3">
        <v>0</v>
      </c>
      <c r="DT727" s="3">
        <v>0</v>
      </c>
      <c r="DU727" s="3">
        <v>0</v>
      </c>
      <c r="DV727" s="3">
        <v>0</v>
      </c>
      <c r="DW727" s="3">
        <v>0</v>
      </c>
      <c r="DX727" s="3">
        <v>0</v>
      </c>
      <c r="DY727" s="3">
        <v>0</v>
      </c>
      <c r="DZ727" s="3">
        <v>0</v>
      </c>
      <c r="EA727" s="3">
        <v>0</v>
      </c>
      <c r="EB727" s="3">
        <v>0</v>
      </c>
      <c r="EC727" s="3">
        <v>0</v>
      </c>
      <c r="ED727" s="3">
        <v>0</v>
      </c>
      <c r="EE727" s="3">
        <v>0</v>
      </c>
      <c r="EF727" s="3">
        <v>0</v>
      </c>
    </row>
    <row r="728" spans="1:136" ht="12.75" customHeight="1">
      <c r="A728" s="2" t="s">
        <v>1390</v>
      </c>
      <c r="B728" s="2" t="s">
        <v>932</v>
      </c>
      <c r="C728" s="2" t="s">
        <v>137</v>
      </c>
      <c r="D728" s="2" t="s">
        <v>896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3">
        <v>0</v>
      </c>
      <c r="BJ728" s="3">
        <v>0</v>
      </c>
      <c r="BK728" s="3">
        <v>0</v>
      </c>
      <c r="BL728" s="3">
        <v>0</v>
      </c>
      <c r="BM728" s="3">
        <v>0</v>
      </c>
      <c r="BN728" s="3">
        <v>0</v>
      </c>
      <c r="BO728" s="3">
        <v>0</v>
      </c>
      <c r="BP728" s="3">
        <v>0</v>
      </c>
      <c r="BQ728" s="3">
        <v>0</v>
      </c>
      <c r="BR728" s="3">
        <v>0</v>
      </c>
      <c r="BS728" s="3">
        <v>0</v>
      </c>
      <c r="BT728" s="3">
        <v>0</v>
      </c>
      <c r="BU728" s="3">
        <v>0</v>
      </c>
      <c r="BV728" s="3">
        <v>0</v>
      </c>
      <c r="BW728" s="3">
        <v>0</v>
      </c>
      <c r="BX728" s="3">
        <v>0</v>
      </c>
      <c r="BY728" s="3">
        <v>0</v>
      </c>
      <c r="BZ728" s="3">
        <v>0</v>
      </c>
      <c r="CA728" s="3">
        <v>0</v>
      </c>
      <c r="CB728" s="3">
        <v>0</v>
      </c>
      <c r="CC728" s="3">
        <v>0</v>
      </c>
      <c r="CD728" s="3">
        <v>0</v>
      </c>
      <c r="CE728" s="3">
        <v>0</v>
      </c>
      <c r="CF728" s="3">
        <v>0</v>
      </c>
      <c r="CG728" s="3">
        <v>0</v>
      </c>
      <c r="CH728" s="3">
        <v>0</v>
      </c>
      <c r="CI728" s="3">
        <v>0</v>
      </c>
      <c r="CJ728" s="3">
        <v>0</v>
      </c>
      <c r="CK728" s="3">
        <v>0</v>
      </c>
      <c r="CL728" s="3">
        <v>0</v>
      </c>
      <c r="CM728" s="3">
        <v>0</v>
      </c>
      <c r="CN728" s="3">
        <v>0</v>
      </c>
      <c r="CO728" s="3">
        <v>0</v>
      </c>
      <c r="CP728" s="3">
        <v>0</v>
      </c>
      <c r="CQ728" s="3">
        <v>0</v>
      </c>
      <c r="CR728" s="3">
        <v>0</v>
      </c>
      <c r="CS728" s="3">
        <v>0</v>
      </c>
      <c r="CT728" s="3">
        <v>0</v>
      </c>
      <c r="CU728" s="3">
        <v>0</v>
      </c>
      <c r="CV728" s="3">
        <v>0</v>
      </c>
      <c r="CW728" s="3">
        <v>0</v>
      </c>
      <c r="CX728" s="3">
        <v>0</v>
      </c>
      <c r="CY728" s="3">
        <v>0</v>
      </c>
      <c r="CZ728" s="3">
        <v>0</v>
      </c>
      <c r="DA728" s="3"/>
      <c r="DB728" s="3">
        <v>0</v>
      </c>
      <c r="DC728" s="3">
        <v>0</v>
      </c>
      <c r="DD728" s="3">
        <v>0</v>
      </c>
      <c r="DE728" s="3">
        <v>0</v>
      </c>
      <c r="DF728" s="3">
        <v>0</v>
      </c>
      <c r="DG728" s="3">
        <v>0</v>
      </c>
      <c r="DH728" s="3">
        <v>0</v>
      </c>
      <c r="DI728" s="3">
        <v>0</v>
      </c>
      <c r="DJ728" s="3">
        <v>0</v>
      </c>
      <c r="DK728" s="3">
        <v>0</v>
      </c>
      <c r="DL728" s="3">
        <v>0</v>
      </c>
      <c r="DM728" s="3">
        <v>0</v>
      </c>
      <c r="DN728" s="3">
        <v>0</v>
      </c>
      <c r="DO728" s="3">
        <v>0</v>
      </c>
      <c r="DP728" s="3">
        <v>0</v>
      </c>
      <c r="DQ728" s="3">
        <v>0</v>
      </c>
      <c r="DR728" s="3">
        <v>0</v>
      </c>
      <c r="DS728" s="3">
        <v>0</v>
      </c>
      <c r="DT728" s="3">
        <v>0</v>
      </c>
      <c r="DU728" s="3">
        <v>0</v>
      </c>
      <c r="DV728" s="3">
        <v>0</v>
      </c>
      <c r="DW728" s="3">
        <v>0</v>
      </c>
      <c r="DX728" s="3">
        <v>0</v>
      </c>
      <c r="DY728" s="3">
        <v>0</v>
      </c>
      <c r="DZ728" s="3">
        <v>0</v>
      </c>
      <c r="EA728" s="3">
        <v>0</v>
      </c>
      <c r="EB728" s="3">
        <v>0</v>
      </c>
      <c r="EC728" s="3">
        <v>0</v>
      </c>
      <c r="ED728" s="3">
        <v>0</v>
      </c>
      <c r="EE728" s="3">
        <v>0</v>
      </c>
      <c r="EF728" s="3">
        <v>0</v>
      </c>
    </row>
    <row r="729" spans="1:136" ht="12.75" customHeight="1">
      <c r="A729" s="2" t="s">
        <v>1391</v>
      </c>
      <c r="B729" s="2" t="s">
        <v>934</v>
      </c>
      <c r="C729" s="2" t="s">
        <v>137</v>
      </c>
      <c r="D729" s="2" t="s">
        <v>896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</v>
      </c>
      <c r="BF729" s="3">
        <v>0</v>
      </c>
      <c r="BG729" s="3">
        <v>0</v>
      </c>
      <c r="BH729" s="3">
        <v>0</v>
      </c>
      <c r="BI729" s="3">
        <v>0</v>
      </c>
      <c r="BJ729" s="3">
        <v>0</v>
      </c>
      <c r="BK729" s="3">
        <v>0</v>
      </c>
      <c r="BL729" s="3">
        <v>0</v>
      </c>
      <c r="BM729" s="3">
        <v>0</v>
      </c>
      <c r="BN729" s="3">
        <v>0</v>
      </c>
      <c r="BO729" s="3">
        <v>0</v>
      </c>
      <c r="BP729" s="3">
        <v>0</v>
      </c>
      <c r="BQ729" s="3">
        <v>0</v>
      </c>
      <c r="BR729" s="3">
        <v>0</v>
      </c>
      <c r="BS729" s="3">
        <v>0</v>
      </c>
      <c r="BT729" s="3">
        <v>0</v>
      </c>
      <c r="BU729" s="3">
        <v>0</v>
      </c>
      <c r="BV729" s="3">
        <v>0</v>
      </c>
      <c r="BW729" s="3">
        <v>0</v>
      </c>
      <c r="BX729" s="3">
        <v>0</v>
      </c>
      <c r="BY729" s="3">
        <v>0</v>
      </c>
      <c r="BZ729" s="3">
        <v>0</v>
      </c>
      <c r="CA729" s="3">
        <v>0</v>
      </c>
      <c r="CB729" s="3">
        <v>0</v>
      </c>
      <c r="CC729" s="3">
        <v>0</v>
      </c>
      <c r="CD729" s="3">
        <v>0</v>
      </c>
      <c r="CE729" s="3">
        <v>0</v>
      </c>
      <c r="CF729" s="3">
        <v>0</v>
      </c>
      <c r="CG729" s="3">
        <v>0</v>
      </c>
      <c r="CH729" s="3">
        <v>0</v>
      </c>
      <c r="CI729" s="3">
        <v>0</v>
      </c>
      <c r="CJ729" s="3">
        <v>0</v>
      </c>
      <c r="CK729" s="3">
        <v>0</v>
      </c>
      <c r="CL729" s="3">
        <v>0</v>
      </c>
      <c r="CM729" s="3">
        <v>0</v>
      </c>
      <c r="CN729" s="3">
        <v>0</v>
      </c>
      <c r="CO729" s="3">
        <v>0</v>
      </c>
      <c r="CP729" s="3">
        <v>0</v>
      </c>
      <c r="CQ729" s="3">
        <v>0</v>
      </c>
      <c r="CR729" s="3">
        <v>0</v>
      </c>
      <c r="CS729" s="3">
        <v>0</v>
      </c>
      <c r="CT729" s="3">
        <v>0</v>
      </c>
      <c r="CU729" s="3">
        <v>0</v>
      </c>
      <c r="CV729" s="3">
        <v>0</v>
      </c>
      <c r="CW729" s="3">
        <v>0</v>
      </c>
      <c r="CX729" s="3">
        <v>0</v>
      </c>
      <c r="CY729" s="3">
        <v>0</v>
      </c>
      <c r="CZ729" s="3">
        <v>0</v>
      </c>
      <c r="DA729" s="3"/>
      <c r="DB729" s="3">
        <v>0</v>
      </c>
      <c r="DC729" s="3">
        <v>0</v>
      </c>
      <c r="DD729" s="3">
        <v>0</v>
      </c>
      <c r="DE729" s="3">
        <v>0</v>
      </c>
      <c r="DF729" s="3">
        <v>0</v>
      </c>
      <c r="DG729" s="3">
        <v>0</v>
      </c>
      <c r="DH729" s="3">
        <v>0</v>
      </c>
      <c r="DI729" s="3">
        <v>0</v>
      </c>
      <c r="DJ729" s="3">
        <v>0</v>
      </c>
      <c r="DK729" s="3">
        <v>0</v>
      </c>
      <c r="DL729" s="3">
        <v>0</v>
      </c>
      <c r="DM729" s="3">
        <v>0</v>
      </c>
      <c r="DN729" s="3">
        <v>0</v>
      </c>
      <c r="DO729" s="3">
        <v>0</v>
      </c>
      <c r="DP729" s="3">
        <v>0</v>
      </c>
      <c r="DQ729" s="3">
        <v>0</v>
      </c>
      <c r="DR729" s="3">
        <v>0</v>
      </c>
      <c r="DS729" s="3">
        <v>0</v>
      </c>
      <c r="DT729" s="3">
        <v>0</v>
      </c>
      <c r="DU729" s="3">
        <v>0</v>
      </c>
      <c r="DV729" s="3">
        <v>0</v>
      </c>
      <c r="DW729" s="3">
        <v>0</v>
      </c>
      <c r="DX729" s="3">
        <v>0</v>
      </c>
      <c r="DY729" s="3">
        <v>0</v>
      </c>
      <c r="DZ729" s="3">
        <v>0</v>
      </c>
      <c r="EA729" s="3">
        <v>0</v>
      </c>
      <c r="EB729" s="3">
        <v>0</v>
      </c>
      <c r="EC729" s="3">
        <v>0</v>
      </c>
      <c r="ED729" s="3">
        <v>0</v>
      </c>
      <c r="EE729" s="3">
        <v>0</v>
      </c>
      <c r="EF729" s="3">
        <v>0</v>
      </c>
    </row>
    <row r="730" spans="1:136" ht="12.75" customHeight="1">
      <c r="A730" s="2" t="s">
        <v>1392</v>
      </c>
      <c r="B730" s="2" t="s">
        <v>936</v>
      </c>
      <c r="C730" s="2" t="s">
        <v>137</v>
      </c>
      <c r="D730" s="2" t="s">
        <v>896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>
        <v>0</v>
      </c>
      <c r="BO730" s="3">
        <v>0</v>
      </c>
      <c r="BP730" s="3">
        <v>0</v>
      </c>
      <c r="BQ730" s="3">
        <v>0</v>
      </c>
      <c r="BR730" s="3">
        <v>0</v>
      </c>
      <c r="BS730" s="3">
        <v>0</v>
      </c>
      <c r="BT730" s="3">
        <v>0</v>
      </c>
      <c r="BU730" s="3">
        <v>0</v>
      </c>
      <c r="BV730" s="3">
        <v>0</v>
      </c>
      <c r="BW730" s="3">
        <v>0</v>
      </c>
      <c r="BX730" s="3">
        <v>0</v>
      </c>
      <c r="BY730" s="3">
        <v>0</v>
      </c>
      <c r="BZ730" s="3">
        <v>0</v>
      </c>
      <c r="CA730" s="3">
        <v>0</v>
      </c>
      <c r="CB730" s="3">
        <v>0</v>
      </c>
      <c r="CC730" s="3">
        <v>0</v>
      </c>
      <c r="CD730" s="3">
        <v>0</v>
      </c>
      <c r="CE730" s="3">
        <v>0</v>
      </c>
      <c r="CF730" s="3">
        <v>0</v>
      </c>
      <c r="CG730" s="3">
        <v>0</v>
      </c>
      <c r="CH730" s="3">
        <v>0</v>
      </c>
      <c r="CI730" s="3">
        <v>0</v>
      </c>
      <c r="CJ730" s="3">
        <v>0</v>
      </c>
      <c r="CK730" s="3">
        <v>0</v>
      </c>
      <c r="CL730" s="3">
        <v>0</v>
      </c>
      <c r="CM730" s="3">
        <v>0</v>
      </c>
      <c r="CN730" s="3">
        <v>0</v>
      </c>
      <c r="CO730" s="3">
        <v>0</v>
      </c>
      <c r="CP730" s="3">
        <v>0</v>
      </c>
      <c r="CQ730" s="3">
        <v>0</v>
      </c>
      <c r="CR730" s="3">
        <v>0</v>
      </c>
      <c r="CS730" s="3">
        <v>0</v>
      </c>
      <c r="CT730" s="3">
        <v>0</v>
      </c>
      <c r="CU730" s="3">
        <v>0</v>
      </c>
      <c r="CV730" s="3">
        <v>0</v>
      </c>
      <c r="CW730" s="3">
        <v>0</v>
      </c>
      <c r="CX730" s="3">
        <v>0</v>
      </c>
      <c r="CY730" s="3">
        <v>0</v>
      </c>
      <c r="CZ730" s="3">
        <v>0</v>
      </c>
      <c r="DA730" s="3"/>
      <c r="DB730" s="3">
        <v>0</v>
      </c>
      <c r="DC730" s="3">
        <v>0</v>
      </c>
      <c r="DD730" s="3">
        <v>0</v>
      </c>
      <c r="DE730" s="3">
        <v>0</v>
      </c>
      <c r="DF730" s="3">
        <v>0</v>
      </c>
      <c r="DG730" s="3">
        <v>0</v>
      </c>
      <c r="DH730" s="3">
        <v>0</v>
      </c>
      <c r="DI730" s="3">
        <v>0</v>
      </c>
      <c r="DJ730" s="3">
        <v>0</v>
      </c>
      <c r="DK730" s="3">
        <v>0</v>
      </c>
      <c r="DL730" s="3">
        <v>0</v>
      </c>
      <c r="DM730" s="3">
        <v>0</v>
      </c>
      <c r="DN730" s="3">
        <v>0</v>
      </c>
      <c r="DO730" s="3">
        <v>0</v>
      </c>
      <c r="DP730" s="3">
        <v>0</v>
      </c>
      <c r="DQ730" s="3">
        <v>0</v>
      </c>
      <c r="DR730" s="3">
        <v>0</v>
      </c>
      <c r="DS730" s="3">
        <v>0</v>
      </c>
      <c r="DT730" s="3">
        <v>0</v>
      </c>
      <c r="DU730" s="3">
        <v>0</v>
      </c>
      <c r="DV730" s="3">
        <v>0</v>
      </c>
      <c r="DW730" s="3">
        <v>0</v>
      </c>
      <c r="DX730" s="3">
        <v>0</v>
      </c>
      <c r="DY730" s="3">
        <v>0</v>
      </c>
      <c r="DZ730" s="3">
        <v>0</v>
      </c>
      <c r="EA730" s="3">
        <v>0</v>
      </c>
      <c r="EB730" s="3">
        <v>0</v>
      </c>
      <c r="EC730" s="3">
        <v>0</v>
      </c>
      <c r="ED730" s="3">
        <v>0</v>
      </c>
      <c r="EE730" s="3">
        <v>0</v>
      </c>
      <c r="EF730" s="3">
        <v>0</v>
      </c>
    </row>
    <row r="731" spans="1:136" ht="12.75" customHeight="1">
      <c r="A731" s="2" t="s">
        <v>1393</v>
      </c>
      <c r="B731" s="2" t="s">
        <v>938</v>
      </c>
      <c r="C731" s="2" t="s">
        <v>137</v>
      </c>
      <c r="D731" s="2" t="s">
        <v>896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F731" s="3">
        <v>0</v>
      </c>
      <c r="BG731" s="3">
        <v>0</v>
      </c>
      <c r="BH731" s="3">
        <v>0</v>
      </c>
      <c r="BI731" s="3">
        <v>0</v>
      </c>
      <c r="BJ731" s="3">
        <v>0</v>
      </c>
      <c r="BK731" s="3">
        <v>0</v>
      </c>
      <c r="BL731" s="3">
        <v>0</v>
      </c>
      <c r="BM731" s="3">
        <v>0</v>
      </c>
      <c r="BN731" s="3">
        <v>0</v>
      </c>
      <c r="BO731" s="3">
        <v>0</v>
      </c>
      <c r="BP731" s="3">
        <v>0</v>
      </c>
      <c r="BQ731" s="3">
        <v>0</v>
      </c>
      <c r="BR731" s="3">
        <v>0</v>
      </c>
      <c r="BS731" s="3">
        <v>0</v>
      </c>
      <c r="BT731" s="3">
        <v>0</v>
      </c>
      <c r="BU731" s="3">
        <v>0</v>
      </c>
      <c r="BV731" s="3">
        <v>0</v>
      </c>
      <c r="BW731" s="3">
        <v>0</v>
      </c>
      <c r="BX731" s="3">
        <v>0</v>
      </c>
      <c r="BY731" s="3">
        <v>0</v>
      </c>
      <c r="BZ731" s="3">
        <v>0</v>
      </c>
      <c r="CA731" s="3">
        <v>0</v>
      </c>
      <c r="CB731" s="3">
        <v>0</v>
      </c>
      <c r="CC731" s="3">
        <v>0</v>
      </c>
      <c r="CD731" s="3">
        <v>0</v>
      </c>
      <c r="CE731" s="3">
        <v>0</v>
      </c>
      <c r="CF731" s="3">
        <v>0</v>
      </c>
      <c r="CG731" s="3">
        <v>0</v>
      </c>
      <c r="CH731" s="3">
        <v>0</v>
      </c>
      <c r="CI731" s="3">
        <v>0</v>
      </c>
      <c r="CJ731" s="3">
        <v>0</v>
      </c>
      <c r="CK731" s="3">
        <v>0</v>
      </c>
      <c r="CL731" s="3">
        <v>0</v>
      </c>
      <c r="CM731" s="3">
        <v>0</v>
      </c>
      <c r="CN731" s="3">
        <v>0</v>
      </c>
      <c r="CO731" s="3">
        <v>0</v>
      </c>
      <c r="CP731" s="3">
        <v>0</v>
      </c>
      <c r="CQ731" s="3">
        <v>0</v>
      </c>
      <c r="CR731" s="3">
        <v>0</v>
      </c>
      <c r="CS731" s="3">
        <v>0</v>
      </c>
      <c r="CT731" s="3">
        <v>0</v>
      </c>
      <c r="CU731" s="3">
        <v>0</v>
      </c>
      <c r="CV731" s="3">
        <v>0</v>
      </c>
      <c r="CW731" s="3">
        <v>0</v>
      </c>
      <c r="CX731" s="3">
        <v>0</v>
      </c>
      <c r="CY731" s="3">
        <v>0</v>
      </c>
      <c r="CZ731" s="3">
        <v>0</v>
      </c>
      <c r="DA731" s="3"/>
      <c r="DB731" s="3">
        <v>0</v>
      </c>
      <c r="DC731" s="3">
        <v>0</v>
      </c>
      <c r="DD731" s="3">
        <v>0</v>
      </c>
      <c r="DE731" s="3">
        <v>0</v>
      </c>
      <c r="DF731" s="3">
        <v>0</v>
      </c>
      <c r="DG731" s="3">
        <v>0</v>
      </c>
      <c r="DH731" s="3">
        <v>0</v>
      </c>
      <c r="DI731" s="3">
        <v>0</v>
      </c>
      <c r="DJ731" s="3">
        <v>0</v>
      </c>
      <c r="DK731" s="3">
        <v>0</v>
      </c>
      <c r="DL731" s="3">
        <v>0</v>
      </c>
      <c r="DM731" s="3">
        <v>0</v>
      </c>
      <c r="DN731" s="3">
        <v>0</v>
      </c>
      <c r="DO731" s="3">
        <v>0</v>
      </c>
      <c r="DP731" s="3">
        <v>0</v>
      </c>
      <c r="DQ731" s="3">
        <v>0</v>
      </c>
      <c r="DR731" s="3">
        <v>0</v>
      </c>
      <c r="DS731" s="3">
        <v>0</v>
      </c>
      <c r="DT731" s="3">
        <v>0</v>
      </c>
      <c r="DU731" s="3">
        <v>0</v>
      </c>
      <c r="DV731" s="3">
        <v>0</v>
      </c>
      <c r="DW731" s="3">
        <v>0</v>
      </c>
      <c r="DX731" s="3">
        <v>0</v>
      </c>
      <c r="DY731" s="3">
        <v>0</v>
      </c>
      <c r="DZ731" s="3">
        <v>0</v>
      </c>
      <c r="EA731" s="3">
        <v>0</v>
      </c>
      <c r="EB731" s="3">
        <v>0</v>
      </c>
      <c r="EC731" s="3">
        <v>0</v>
      </c>
      <c r="ED731" s="3">
        <v>0</v>
      </c>
      <c r="EE731" s="3">
        <v>0</v>
      </c>
      <c r="EF731" s="3">
        <v>0</v>
      </c>
    </row>
    <row r="732" spans="1:136" ht="12.75" customHeight="1">
      <c r="A732" s="2" t="s">
        <v>1394</v>
      </c>
      <c r="B732" s="2" t="s">
        <v>940</v>
      </c>
      <c r="C732" s="2" t="s">
        <v>137</v>
      </c>
      <c r="D732" s="2" t="s">
        <v>896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8550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F732" s="3">
        <v>0</v>
      </c>
      <c r="BG732" s="3">
        <v>0</v>
      </c>
      <c r="BH732" s="3">
        <v>0</v>
      </c>
      <c r="BI732" s="3">
        <v>0</v>
      </c>
      <c r="BJ732" s="3">
        <v>0</v>
      </c>
      <c r="BK732" s="3">
        <v>0</v>
      </c>
      <c r="BL732" s="3">
        <v>0</v>
      </c>
      <c r="BM732" s="3">
        <v>0</v>
      </c>
      <c r="BN732" s="3">
        <v>0</v>
      </c>
      <c r="BO732" s="3">
        <v>0</v>
      </c>
      <c r="BP732" s="3">
        <v>0</v>
      </c>
      <c r="BQ732" s="3">
        <v>0</v>
      </c>
      <c r="BR732" s="3">
        <v>0</v>
      </c>
      <c r="BS732" s="3">
        <v>0</v>
      </c>
      <c r="BT732" s="3">
        <v>0</v>
      </c>
      <c r="BU732" s="3">
        <v>0</v>
      </c>
      <c r="BV732" s="3">
        <v>0</v>
      </c>
      <c r="BW732" s="3">
        <v>0</v>
      </c>
      <c r="BX732" s="3">
        <v>0</v>
      </c>
      <c r="BY732" s="3">
        <v>0</v>
      </c>
      <c r="BZ732" s="3">
        <v>0</v>
      </c>
      <c r="CA732" s="3">
        <v>0</v>
      </c>
      <c r="CB732" s="3">
        <v>0</v>
      </c>
      <c r="CC732" s="3">
        <v>0</v>
      </c>
      <c r="CD732" s="3">
        <v>0</v>
      </c>
      <c r="CE732" s="3">
        <v>0</v>
      </c>
      <c r="CF732" s="3">
        <v>0</v>
      </c>
      <c r="CG732" s="3">
        <v>0</v>
      </c>
      <c r="CH732" s="3">
        <v>0</v>
      </c>
      <c r="CI732" s="3">
        <v>0</v>
      </c>
      <c r="CJ732" s="3">
        <v>0</v>
      </c>
      <c r="CK732" s="3">
        <v>0</v>
      </c>
      <c r="CL732" s="3">
        <v>0</v>
      </c>
      <c r="CM732" s="3">
        <v>0</v>
      </c>
      <c r="CN732" s="3">
        <v>0</v>
      </c>
      <c r="CO732" s="3">
        <v>0</v>
      </c>
      <c r="CP732" s="3">
        <v>0</v>
      </c>
      <c r="CQ732" s="3">
        <v>0</v>
      </c>
      <c r="CR732" s="3">
        <v>0</v>
      </c>
      <c r="CS732" s="3">
        <v>0</v>
      </c>
      <c r="CT732" s="3">
        <v>0</v>
      </c>
      <c r="CU732" s="3">
        <v>0</v>
      </c>
      <c r="CV732" s="3">
        <v>0</v>
      </c>
      <c r="CW732" s="3">
        <v>0</v>
      </c>
      <c r="CX732" s="3">
        <v>0</v>
      </c>
      <c r="CY732" s="3">
        <v>0</v>
      </c>
      <c r="CZ732" s="3">
        <v>0</v>
      </c>
      <c r="DA732" s="3"/>
      <c r="DB732" s="3">
        <v>0</v>
      </c>
      <c r="DC732" s="3">
        <v>0</v>
      </c>
      <c r="DD732" s="3">
        <v>0</v>
      </c>
      <c r="DE732" s="3">
        <v>0</v>
      </c>
      <c r="DF732" s="3">
        <v>0</v>
      </c>
      <c r="DG732" s="3">
        <v>0</v>
      </c>
      <c r="DH732" s="3">
        <v>0</v>
      </c>
      <c r="DI732" s="3">
        <v>0</v>
      </c>
      <c r="DJ732" s="3">
        <v>0</v>
      </c>
      <c r="DK732" s="3">
        <v>0</v>
      </c>
      <c r="DL732" s="3">
        <v>0</v>
      </c>
      <c r="DM732" s="3">
        <v>0</v>
      </c>
      <c r="DN732" s="3">
        <v>0</v>
      </c>
      <c r="DO732" s="3">
        <v>0</v>
      </c>
      <c r="DP732" s="3">
        <v>0</v>
      </c>
      <c r="DQ732" s="3">
        <v>0</v>
      </c>
      <c r="DR732" s="3">
        <v>0</v>
      </c>
      <c r="DS732" s="3">
        <v>0</v>
      </c>
      <c r="DT732" s="3">
        <v>0</v>
      </c>
      <c r="DU732" s="3">
        <v>0</v>
      </c>
      <c r="DV732" s="3">
        <v>0</v>
      </c>
      <c r="DW732" s="3">
        <v>0</v>
      </c>
      <c r="DX732" s="3">
        <v>0</v>
      </c>
      <c r="DY732" s="3">
        <v>0</v>
      </c>
      <c r="DZ732" s="3">
        <v>0</v>
      </c>
      <c r="EA732" s="3">
        <v>0</v>
      </c>
      <c r="EB732" s="3">
        <v>0</v>
      </c>
      <c r="EC732" s="3">
        <v>0</v>
      </c>
      <c r="ED732" s="3">
        <v>0</v>
      </c>
      <c r="EE732" s="3">
        <v>0</v>
      </c>
      <c r="EF732" s="3">
        <v>0</v>
      </c>
    </row>
    <row r="733" spans="1:136" ht="12.75" customHeight="1">
      <c r="A733" s="2" t="s">
        <v>1395</v>
      </c>
      <c r="B733" s="2" t="s">
        <v>1028</v>
      </c>
      <c r="C733" s="2" t="s">
        <v>137</v>
      </c>
      <c r="D733" s="2" t="s">
        <v>896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0</v>
      </c>
      <c r="BB733" s="3">
        <v>0</v>
      </c>
      <c r="BC733" s="3">
        <v>0</v>
      </c>
      <c r="BD733" s="3">
        <v>0</v>
      </c>
      <c r="BE733" s="3">
        <v>0</v>
      </c>
      <c r="BF733" s="3">
        <v>0</v>
      </c>
      <c r="BG733" s="3">
        <v>0</v>
      </c>
      <c r="BH733" s="3">
        <v>0</v>
      </c>
      <c r="BI733" s="3">
        <v>0</v>
      </c>
      <c r="BJ733" s="3">
        <v>0</v>
      </c>
      <c r="BK733" s="3">
        <v>0</v>
      </c>
      <c r="BL733" s="3">
        <v>0</v>
      </c>
      <c r="BM733" s="3">
        <v>0</v>
      </c>
      <c r="BN733" s="3">
        <v>0</v>
      </c>
      <c r="BO733" s="3">
        <v>0</v>
      </c>
      <c r="BP733" s="3">
        <v>0</v>
      </c>
      <c r="BQ733" s="3">
        <v>0</v>
      </c>
      <c r="BR733" s="3">
        <v>0</v>
      </c>
      <c r="BS733" s="3">
        <v>0</v>
      </c>
      <c r="BT733" s="3">
        <v>0</v>
      </c>
      <c r="BU733" s="3">
        <v>0</v>
      </c>
      <c r="BV733" s="3">
        <v>0</v>
      </c>
      <c r="BW733" s="3">
        <v>0</v>
      </c>
      <c r="BX733" s="3">
        <v>0</v>
      </c>
      <c r="BY733" s="3">
        <v>0</v>
      </c>
      <c r="BZ733" s="3">
        <v>0</v>
      </c>
      <c r="CA733" s="3">
        <v>0</v>
      </c>
      <c r="CB733" s="3">
        <v>0</v>
      </c>
      <c r="CC733" s="3">
        <v>0</v>
      </c>
      <c r="CD733" s="3">
        <v>0</v>
      </c>
      <c r="CE733" s="3">
        <v>0</v>
      </c>
      <c r="CF733" s="3">
        <v>0</v>
      </c>
      <c r="CG733" s="3">
        <v>0</v>
      </c>
      <c r="CH733" s="3">
        <v>0</v>
      </c>
      <c r="CI733" s="3">
        <v>0</v>
      </c>
      <c r="CJ733" s="3">
        <v>0</v>
      </c>
      <c r="CK733" s="3">
        <v>0</v>
      </c>
      <c r="CL733" s="3">
        <v>0</v>
      </c>
      <c r="CM733" s="3">
        <v>0</v>
      </c>
      <c r="CN733" s="3">
        <v>0</v>
      </c>
      <c r="CO733" s="3">
        <v>0</v>
      </c>
      <c r="CP733" s="3">
        <v>0</v>
      </c>
      <c r="CQ733" s="3">
        <v>0</v>
      </c>
      <c r="CR733" s="3">
        <v>0</v>
      </c>
      <c r="CS733" s="3">
        <v>0</v>
      </c>
      <c r="CT733" s="3">
        <v>0</v>
      </c>
      <c r="CU733" s="3">
        <v>0</v>
      </c>
      <c r="CV733" s="3">
        <v>0</v>
      </c>
      <c r="CW733" s="3">
        <v>0</v>
      </c>
      <c r="CX733" s="3">
        <v>0</v>
      </c>
      <c r="CY733" s="3">
        <v>0</v>
      </c>
      <c r="CZ733" s="3">
        <v>0</v>
      </c>
      <c r="DA733" s="3"/>
      <c r="DB733" s="3">
        <v>0</v>
      </c>
      <c r="DC733" s="3">
        <v>0</v>
      </c>
      <c r="DD733" s="3">
        <v>0</v>
      </c>
      <c r="DE733" s="3">
        <v>0</v>
      </c>
      <c r="DF733" s="3">
        <v>0</v>
      </c>
      <c r="DG733" s="3">
        <v>0</v>
      </c>
      <c r="DH733" s="3">
        <v>0</v>
      </c>
      <c r="DI733" s="3">
        <v>0</v>
      </c>
      <c r="DJ733" s="3">
        <v>0</v>
      </c>
      <c r="DK733" s="3">
        <v>0</v>
      </c>
      <c r="DL733" s="3">
        <v>0</v>
      </c>
      <c r="DM733" s="3">
        <v>0</v>
      </c>
      <c r="DN733" s="3">
        <v>0</v>
      </c>
      <c r="DO733" s="3">
        <v>0</v>
      </c>
      <c r="DP733" s="3">
        <v>0</v>
      </c>
      <c r="DQ733" s="3">
        <v>0</v>
      </c>
      <c r="DR733" s="3">
        <v>0</v>
      </c>
      <c r="DS733" s="3">
        <v>0</v>
      </c>
      <c r="DT733" s="3">
        <v>0</v>
      </c>
      <c r="DU733" s="3">
        <v>0</v>
      </c>
      <c r="DV733" s="3">
        <v>0</v>
      </c>
      <c r="DW733" s="3">
        <v>0</v>
      </c>
      <c r="DX733" s="3">
        <v>0</v>
      </c>
      <c r="DY733" s="3">
        <v>0</v>
      </c>
      <c r="DZ733" s="3">
        <v>0</v>
      </c>
      <c r="EA733" s="3">
        <v>0</v>
      </c>
      <c r="EB733" s="3">
        <v>0</v>
      </c>
      <c r="EC733" s="3">
        <v>0</v>
      </c>
      <c r="ED733" s="3">
        <v>0</v>
      </c>
      <c r="EE733" s="3">
        <v>0</v>
      </c>
      <c r="EF733" s="3">
        <v>0</v>
      </c>
    </row>
    <row r="734" spans="1:136" ht="12.75" customHeight="1">
      <c r="A734" s="2" t="s">
        <v>1396</v>
      </c>
      <c r="B734" s="2" t="s">
        <v>944</v>
      </c>
      <c r="C734" s="2" t="s">
        <v>137</v>
      </c>
      <c r="D734" s="2" t="s">
        <v>896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>
        <v>0</v>
      </c>
      <c r="BN734" s="3">
        <v>0</v>
      </c>
      <c r="BO734" s="3">
        <v>0</v>
      </c>
      <c r="BP734" s="3">
        <v>0</v>
      </c>
      <c r="BQ734" s="3">
        <v>0</v>
      </c>
      <c r="BR734" s="3">
        <v>0</v>
      </c>
      <c r="BS734" s="3">
        <v>0</v>
      </c>
      <c r="BT734" s="3">
        <v>0</v>
      </c>
      <c r="BU734" s="3">
        <v>0</v>
      </c>
      <c r="BV734" s="3">
        <v>0</v>
      </c>
      <c r="BW734" s="3">
        <v>0</v>
      </c>
      <c r="BX734" s="3">
        <v>0</v>
      </c>
      <c r="BY734" s="3">
        <v>0</v>
      </c>
      <c r="BZ734" s="3">
        <v>0</v>
      </c>
      <c r="CA734" s="3">
        <v>0</v>
      </c>
      <c r="CB734" s="3">
        <v>0</v>
      </c>
      <c r="CC734" s="3">
        <v>0</v>
      </c>
      <c r="CD734" s="3">
        <v>0</v>
      </c>
      <c r="CE734" s="3">
        <v>0</v>
      </c>
      <c r="CF734" s="3">
        <v>0</v>
      </c>
      <c r="CG734" s="3">
        <v>0</v>
      </c>
      <c r="CH734" s="3">
        <v>0</v>
      </c>
      <c r="CI734" s="3">
        <v>0</v>
      </c>
      <c r="CJ734" s="3">
        <v>0</v>
      </c>
      <c r="CK734" s="3">
        <v>0</v>
      </c>
      <c r="CL734" s="3">
        <v>0</v>
      </c>
      <c r="CM734" s="3">
        <v>0</v>
      </c>
      <c r="CN734" s="3">
        <v>0</v>
      </c>
      <c r="CO734" s="3">
        <v>0</v>
      </c>
      <c r="CP734" s="3">
        <v>0</v>
      </c>
      <c r="CQ734" s="3">
        <v>0</v>
      </c>
      <c r="CR734" s="3">
        <v>0</v>
      </c>
      <c r="CS734" s="3">
        <v>0</v>
      </c>
      <c r="CT734" s="3">
        <v>0</v>
      </c>
      <c r="CU734" s="3">
        <v>0</v>
      </c>
      <c r="CV734" s="3">
        <v>0</v>
      </c>
      <c r="CW734" s="3">
        <v>0</v>
      </c>
      <c r="CX734" s="3">
        <v>0</v>
      </c>
      <c r="CY734" s="3">
        <v>0</v>
      </c>
      <c r="CZ734" s="3">
        <v>0</v>
      </c>
      <c r="DA734" s="3"/>
      <c r="DB734" s="3">
        <v>0</v>
      </c>
      <c r="DC734" s="3">
        <v>0</v>
      </c>
      <c r="DD734" s="3">
        <v>0</v>
      </c>
      <c r="DE734" s="3">
        <v>0</v>
      </c>
      <c r="DF734" s="3">
        <v>0</v>
      </c>
      <c r="DG734" s="3">
        <v>0</v>
      </c>
      <c r="DH734" s="3">
        <v>0</v>
      </c>
      <c r="DI734" s="3">
        <v>0</v>
      </c>
      <c r="DJ734" s="3">
        <v>0</v>
      </c>
      <c r="DK734" s="3">
        <v>0</v>
      </c>
      <c r="DL734" s="3">
        <v>0</v>
      </c>
      <c r="DM734" s="3">
        <v>0</v>
      </c>
      <c r="DN734" s="3">
        <v>0</v>
      </c>
      <c r="DO734" s="3">
        <v>0</v>
      </c>
      <c r="DP734" s="3">
        <v>0</v>
      </c>
      <c r="DQ734" s="3">
        <v>0</v>
      </c>
      <c r="DR734" s="3">
        <v>0</v>
      </c>
      <c r="DS734" s="3">
        <v>0</v>
      </c>
      <c r="DT734" s="3">
        <v>0</v>
      </c>
      <c r="DU734" s="3">
        <v>0</v>
      </c>
      <c r="DV734" s="3">
        <v>0</v>
      </c>
      <c r="DW734" s="3">
        <v>0</v>
      </c>
      <c r="DX734" s="3">
        <v>0</v>
      </c>
      <c r="DY734" s="3">
        <v>0</v>
      </c>
      <c r="DZ734" s="3">
        <v>0</v>
      </c>
      <c r="EA734" s="3">
        <v>0</v>
      </c>
      <c r="EB734" s="3">
        <v>0</v>
      </c>
      <c r="EC734" s="3">
        <v>0</v>
      </c>
      <c r="ED734" s="3">
        <v>0</v>
      </c>
      <c r="EE734" s="3">
        <v>0</v>
      </c>
      <c r="EF734" s="3">
        <v>0</v>
      </c>
    </row>
    <row r="735" spans="1:136" ht="12.75" customHeight="1">
      <c r="A735" s="2" t="s">
        <v>1397</v>
      </c>
      <c r="B735" s="2" t="s">
        <v>946</v>
      </c>
      <c r="C735" s="2" t="s">
        <v>137</v>
      </c>
      <c r="D735" s="2" t="s">
        <v>896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G735" s="3">
        <v>0</v>
      </c>
      <c r="BH735" s="3">
        <v>0</v>
      </c>
      <c r="BI735" s="3">
        <v>0</v>
      </c>
      <c r="BJ735" s="3">
        <v>0</v>
      </c>
      <c r="BK735" s="3">
        <v>0</v>
      </c>
      <c r="BL735" s="3">
        <v>0</v>
      </c>
      <c r="BM735" s="3">
        <v>0</v>
      </c>
      <c r="BN735" s="3">
        <v>0</v>
      </c>
      <c r="BO735" s="3">
        <v>0</v>
      </c>
      <c r="BP735" s="3">
        <v>0</v>
      </c>
      <c r="BQ735" s="3">
        <v>0</v>
      </c>
      <c r="BR735" s="3">
        <v>0</v>
      </c>
      <c r="BS735" s="3">
        <v>0</v>
      </c>
      <c r="BT735" s="3">
        <v>0</v>
      </c>
      <c r="BU735" s="3">
        <v>0</v>
      </c>
      <c r="BV735" s="3">
        <v>0</v>
      </c>
      <c r="BW735" s="3">
        <v>0</v>
      </c>
      <c r="BX735" s="3">
        <v>0</v>
      </c>
      <c r="BY735" s="3">
        <v>0</v>
      </c>
      <c r="BZ735" s="3">
        <v>0</v>
      </c>
      <c r="CA735" s="3">
        <v>0</v>
      </c>
      <c r="CB735" s="3">
        <v>0</v>
      </c>
      <c r="CC735" s="3">
        <v>0</v>
      </c>
      <c r="CD735" s="3">
        <v>0</v>
      </c>
      <c r="CE735" s="3">
        <v>0</v>
      </c>
      <c r="CF735" s="3">
        <v>0</v>
      </c>
      <c r="CG735" s="3">
        <v>0</v>
      </c>
      <c r="CH735" s="3">
        <v>0</v>
      </c>
      <c r="CI735" s="3">
        <v>0</v>
      </c>
      <c r="CJ735" s="3">
        <v>0</v>
      </c>
      <c r="CK735" s="3">
        <v>0</v>
      </c>
      <c r="CL735" s="3">
        <v>0</v>
      </c>
      <c r="CM735" s="3">
        <v>0</v>
      </c>
      <c r="CN735" s="3">
        <v>0</v>
      </c>
      <c r="CO735" s="3">
        <v>0</v>
      </c>
      <c r="CP735" s="3">
        <v>0</v>
      </c>
      <c r="CQ735" s="3">
        <v>0</v>
      </c>
      <c r="CR735" s="3">
        <v>0</v>
      </c>
      <c r="CS735" s="3">
        <v>0</v>
      </c>
      <c r="CT735" s="3">
        <v>0</v>
      </c>
      <c r="CU735" s="3">
        <v>0</v>
      </c>
      <c r="CV735" s="3">
        <v>0</v>
      </c>
      <c r="CW735" s="3">
        <v>0</v>
      </c>
      <c r="CX735" s="3">
        <v>0</v>
      </c>
      <c r="CY735" s="3">
        <v>0</v>
      </c>
      <c r="CZ735" s="3">
        <v>0</v>
      </c>
      <c r="DA735" s="3"/>
      <c r="DB735" s="3">
        <v>0</v>
      </c>
      <c r="DC735" s="3">
        <v>0</v>
      </c>
      <c r="DD735" s="3">
        <v>0</v>
      </c>
      <c r="DE735" s="3">
        <v>0</v>
      </c>
      <c r="DF735" s="3">
        <v>0</v>
      </c>
      <c r="DG735" s="3">
        <v>0</v>
      </c>
      <c r="DH735" s="3">
        <v>0</v>
      </c>
      <c r="DI735" s="3">
        <v>0</v>
      </c>
      <c r="DJ735" s="3">
        <v>0</v>
      </c>
      <c r="DK735" s="3">
        <v>0</v>
      </c>
      <c r="DL735" s="3">
        <v>0</v>
      </c>
      <c r="DM735" s="3">
        <v>0</v>
      </c>
      <c r="DN735" s="3">
        <v>0</v>
      </c>
      <c r="DO735" s="3">
        <v>0</v>
      </c>
      <c r="DP735" s="3">
        <v>0</v>
      </c>
      <c r="DQ735" s="3">
        <v>0</v>
      </c>
      <c r="DR735" s="3">
        <v>0</v>
      </c>
      <c r="DS735" s="3">
        <v>0</v>
      </c>
      <c r="DT735" s="3">
        <v>0</v>
      </c>
      <c r="DU735" s="3">
        <v>0</v>
      </c>
      <c r="DV735" s="3">
        <v>0</v>
      </c>
      <c r="DW735" s="3">
        <v>0</v>
      </c>
      <c r="DX735" s="3">
        <v>0</v>
      </c>
      <c r="DY735" s="3">
        <v>0</v>
      </c>
      <c r="DZ735" s="3">
        <v>0</v>
      </c>
      <c r="EA735" s="3">
        <v>0</v>
      </c>
      <c r="EB735" s="3">
        <v>0</v>
      </c>
      <c r="EC735" s="3">
        <v>0</v>
      </c>
      <c r="ED735" s="3">
        <v>0</v>
      </c>
      <c r="EE735" s="3">
        <v>0</v>
      </c>
      <c r="EF735" s="3">
        <v>0</v>
      </c>
    </row>
    <row r="736" spans="1:136" ht="12.75" customHeight="1">
      <c r="A736" s="2" t="s">
        <v>1398</v>
      </c>
      <c r="B736" s="2" t="s">
        <v>423</v>
      </c>
      <c r="C736" s="2" t="s">
        <v>137</v>
      </c>
      <c r="D736" s="2" t="s">
        <v>138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>
        <v>0</v>
      </c>
      <c r="BO736" s="3">
        <v>0</v>
      </c>
      <c r="BP736" s="3">
        <v>0</v>
      </c>
      <c r="BQ736" s="3">
        <v>0</v>
      </c>
      <c r="BR736" s="3">
        <v>0</v>
      </c>
      <c r="BS736" s="3">
        <v>0</v>
      </c>
      <c r="BT736" s="3">
        <v>0</v>
      </c>
      <c r="BU736" s="3">
        <v>0</v>
      </c>
      <c r="BV736" s="3">
        <v>0</v>
      </c>
      <c r="BW736" s="3">
        <v>0</v>
      </c>
      <c r="BX736" s="3">
        <v>0</v>
      </c>
      <c r="BY736" s="3">
        <v>0</v>
      </c>
      <c r="BZ736" s="3">
        <v>0</v>
      </c>
      <c r="CA736" s="3">
        <v>0</v>
      </c>
      <c r="CB736" s="3">
        <v>0</v>
      </c>
      <c r="CC736" s="3">
        <v>0</v>
      </c>
      <c r="CD736" s="3">
        <v>0</v>
      </c>
      <c r="CE736" s="3">
        <v>0</v>
      </c>
      <c r="CF736" s="3">
        <v>0</v>
      </c>
      <c r="CG736" s="3">
        <v>0</v>
      </c>
      <c r="CH736" s="3">
        <v>0</v>
      </c>
      <c r="CI736" s="3">
        <v>0</v>
      </c>
      <c r="CJ736" s="3">
        <v>0</v>
      </c>
      <c r="CK736" s="3">
        <v>0</v>
      </c>
      <c r="CL736" s="3">
        <v>0</v>
      </c>
      <c r="CM736" s="3">
        <v>0</v>
      </c>
      <c r="CN736" s="3">
        <v>0</v>
      </c>
      <c r="CO736" s="3">
        <v>0</v>
      </c>
      <c r="CP736" s="3">
        <v>0</v>
      </c>
      <c r="CQ736" s="3">
        <v>0</v>
      </c>
      <c r="CR736" s="3">
        <v>0</v>
      </c>
      <c r="CS736" s="3">
        <v>0</v>
      </c>
      <c r="CT736" s="3">
        <v>0</v>
      </c>
      <c r="CU736" s="3">
        <v>0</v>
      </c>
      <c r="CV736" s="3">
        <v>0</v>
      </c>
      <c r="CW736" s="3">
        <v>0</v>
      </c>
      <c r="CX736" s="3">
        <v>0</v>
      </c>
      <c r="CY736" s="3">
        <v>0</v>
      </c>
      <c r="CZ736" s="3">
        <v>0</v>
      </c>
      <c r="DA736" s="3"/>
      <c r="DB736" s="3">
        <v>0</v>
      </c>
      <c r="DC736" s="3">
        <v>0</v>
      </c>
      <c r="DD736" s="3">
        <v>0</v>
      </c>
      <c r="DE736" s="3">
        <v>0</v>
      </c>
      <c r="DF736" s="3">
        <v>0</v>
      </c>
      <c r="DG736" s="3">
        <v>0</v>
      </c>
      <c r="DH736" s="3">
        <v>0</v>
      </c>
      <c r="DI736" s="3">
        <v>0</v>
      </c>
      <c r="DJ736" s="3">
        <v>0</v>
      </c>
      <c r="DK736" s="3">
        <v>0</v>
      </c>
      <c r="DL736" s="3">
        <v>0</v>
      </c>
      <c r="DM736" s="3">
        <v>0</v>
      </c>
      <c r="DN736" s="3">
        <v>0</v>
      </c>
      <c r="DO736" s="3">
        <v>0</v>
      </c>
      <c r="DP736" s="3">
        <v>0</v>
      </c>
      <c r="DQ736" s="3">
        <v>0</v>
      </c>
      <c r="DR736" s="3">
        <v>0</v>
      </c>
      <c r="DS736" s="3">
        <v>0</v>
      </c>
      <c r="DT736" s="3">
        <v>0</v>
      </c>
      <c r="DU736" s="3">
        <v>0</v>
      </c>
      <c r="DV736" s="3">
        <v>0</v>
      </c>
      <c r="DW736" s="3">
        <v>0</v>
      </c>
      <c r="DX736" s="3">
        <v>0</v>
      </c>
      <c r="DY736" s="3">
        <v>0</v>
      </c>
      <c r="DZ736" s="3">
        <v>0</v>
      </c>
      <c r="EA736" s="3">
        <v>0</v>
      </c>
      <c r="EB736" s="3">
        <v>0</v>
      </c>
      <c r="EC736" s="3">
        <v>0</v>
      </c>
      <c r="ED736" s="3">
        <v>0</v>
      </c>
      <c r="EE736" s="3">
        <v>0</v>
      </c>
      <c r="EF736" s="3">
        <v>0</v>
      </c>
    </row>
    <row r="737" spans="1:136" ht="12.75" customHeight="1">
      <c r="A737" s="2" t="s">
        <v>1399</v>
      </c>
      <c r="B737" s="2" t="s">
        <v>949</v>
      </c>
      <c r="C737" s="2" t="s">
        <v>137</v>
      </c>
      <c r="D737" s="2" t="s">
        <v>896</v>
      </c>
      <c r="E737" s="3">
        <v>0</v>
      </c>
      <c r="F737" s="3">
        <v>0</v>
      </c>
      <c r="G737" s="3">
        <v>0</v>
      </c>
      <c r="H737" s="3">
        <v>5400</v>
      </c>
      <c r="I737" s="3">
        <v>2682</v>
      </c>
      <c r="J737" s="3">
        <v>9765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s="3">
        <v>0</v>
      </c>
      <c r="BH737" s="3">
        <v>0</v>
      </c>
      <c r="BI737" s="3">
        <v>0</v>
      </c>
      <c r="BJ737" s="3">
        <v>0</v>
      </c>
      <c r="BK737" s="3">
        <v>0</v>
      </c>
      <c r="BL737" s="3">
        <v>0</v>
      </c>
      <c r="BM737" s="3">
        <v>0</v>
      </c>
      <c r="BN737" s="3">
        <v>0</v>
      </c>
      <c r="BO737" s="3">
        <v>0</v>
      </c>
      <c r="BP737" s="3">
        <v>0</v>
      </c>
      <c r="BQ737" s="3">
        <v>0</v>
      </c>
      <c r="BR737" s="3">
        <v>0</v>
      </c>
      <c r="BS737" s="3">
        <v>0</v>
      </c>
      <c r="BT737" s="3">
        <v>0</v>
      </c>
      <c r="BU737" s="3">
        <v>0</v>
      </c>
      <c r="BV737" s="3">
        <v>0</v>
      </c>
      <c r="BW737" s="3">
        <v>0</v>
      </c>
      <c r="BX737" s="3">
        <v>0</v>
      </c>
      <c r="BY737" s="3">
        <v>0</v>
      </c>
      <c r="BZ737" s="3">
        <v>0</v>
      </c>
      <c r="CA737" s="3">
        <v>0</v>
      </c>
      <c r="CB737" s="3">
        <v>0</v>
      </c>
      <c r="CC737" s="3">
        <v>0</v>
      </c>
      <c r="CD737" s="3">
        <v>0</v>
      </c>
      <c r="CE737" s="3">
        <v>0</v>
      </c>
      <c r="CF737" s="3">
        <v>0</v>
      </c>
      <c r="CG737" s="3">
        <v>0</v>
      </c>
      <c r="CH737" s="3">
        <v>0</v>
      </c>
      <c r="CI737" s="3">
        <v>0</v>
      </c>
      <c r="CJ737" s="3">
        <v>0</v>
      </c>
      <c r="CK737" s="3">
        <v>0</v>
      </c>
      <c r="CL737" s="3">
        <v>0</v>
      </c>
      <c r="CM737" s="3">
        <v>0</v>
      </c>
      <c r="CN737" s="3">
        <v>0</v>
      </c>
      <c r="CO737" s="3">
        <v>0</v>
      </c>
      <c r="CP737" s="3">
        <v>0</v>
      </c>
      <c r="CQ737" s="3">
        <v>0</v>
      </c>
      <c r="CR737" s="3">
        <v>0</v>
      </c>
      <c r="CS737" s="3">
        <v>0</v>
      </c>
      <c r="CT737" s="3">
        <v>0</v>
      </c>
      <c r="CU737" s="3">
        <v>0</v>
      </c>
      <c r="CV737" s="3">
        <v>0</v>
      </c>
      <c r="CW737" s="3">
        <v>0</v>
      </c>
      <c r="CX737" s="3">
        <v>0</v>
      </c>
      <c r="CY737" s="3">
        <v>0</v>
      </c>
      <c r="CZ737" s="3">
        <v>0</v>
      </c>
      <c r="DA737" s="3"/>
      <c r="DB737" s="3">
        <v>0</v>
      </c>
      <c r="DC737" s="3">
        <v>0</v>
      </c>
      <c r="DD737" s="3">
        <v>0</v>
      </c>
      <c r="DE737" s="3">
        <v>0</v>
      </c>
      <c r="DF737" s="3">
        <v>0</v>
      </c>
      <c r="DG737" s="3">
        <v>0</v>
      </c>
      <c r="DH737" s="3">
        <v>0</v>
      </c>
      <c r="DI737" s="3">
        <v>0</v>
      </c>
      <c r="DJ737" s="3">
        <v>0</v>
      </c>
      <c r="DK737" s="3">
        <v>0</v>
      </c>
      <c r="DL737" s="3">
        <v>0</v>
      </c>
      <c r="DM737" s="3">
        <v>0</v>
      </c>
      <c r="DN737" s="3">
        <v>0</v>
      </c>
      <c r="DO737" s="3">
        <v>0</v>
      </c>
      <c r="DP737" s="3">
        <v>0</v>
      </c>
      <c r="DQ737" s="3">
        <v>0</v>
      </c>
      <c r="DR737" s="3">
        <v>0</v>
      </c>
      <c r="DS737" s="3">
        <v>0</v>
      </c>
      <c r="DT737" s="3">
        <v>0</v>
      </c>
      <c r="DU737" s="3">
        <v>0</v>
      </c>
      <c r="DV737" s="3">
        <v>0</v>
      </c>
      <c r="DW737" s="3">
        <v>0</v>
      </c>
      <c r="DX737" s="3">
        <v>0</v>
      </c>
      <c r="DY737" s="3">
        <v>0</v>
      </c>
      <c r="DZ737" s="3">
        <v>0</v>
      </c>
      <c r="EA737" s="3">
        <v>0</v>
      </c>
      <c r="EB737" s="3">
        <v>0</v>
      </c>
      <c r="EC737" s="3">
        <v>0</v>
      </c>
      <c r="ED737" s="3">
        <v>0</v>
      </c>
      <c r="EE737" s="3">
        <v>0</v>
      </c>
      <c r="EF737" s="3">
        <v>0</v>
      </c>
    </row>
    <row r="738" spans="1:136" ht="12.75" customHeight="1">
      <c r="A738" s="2" t="s">
        <v>1400</v>
      </c>
      <c r="B738" s="2" t="s">
        <v>951</v>
      </c>
      <c r="C738" s="2" t="s">
        <v>137</v>
      </c>
      <c r="D738" s="2" t="s">
        <v>896</v>
      </c>
      <c r="E738" s="3">
        <v>0</v>
      </c>
      <c r="F738" s="3">
        <v>0</v>
      </c>
      <c r="G738" s="3">
        <v>0</v>
      </c>
      <c r="H738" s="3">
        <v>4500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460</v>
      </c>
      <c r="AL738" s="3">
        <v>440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I738" s="3">
        <v>0</v>
      </c>
      <c r="BJ738" s="3">
        <v>0</v>
      </c>
      <c r="BK738" s="3">
        <v>0</v>
      </c>
      <c r="BL738" s="3">
        <v>0</v>
      </c>
      <c r="BM738" s="3">
        <v>0</v>
      </c>
      <c r="BN738" s="3">
        <v>0</v>
      </c>
      <c r="BO738" s="3">
        <v>0</v>
      </c>
      <c r="BP738" s="3">
        <v>0</v>
      </c>
      <c r="BQ738" s="3">
        <v>0</v>
      </c>
      <c r="BR738" s="3">
        <v>0</v>
      </c>
      <c r="BS738" s="3">
        <v>0</v>
      </c>
      <c r="BT738" s="3">
        <v>0</v>
      </c>
      <c r="BU738" s="3">
        <v>0</v>
      </c>
      <c r="BV738" s="3">
        <v>0</v>
      </c>
      <c r="BW738" s="3">
        <v>0</v>
      </c>
      <c r="BX738" s="3">
        <v>0</v>
      </c>
      <c r="BY738" s="3">
        <v>0</v>
      </c>
      <c r="BZ738" s="3">
        <v>0</v>
      </c>
      <c r="CA738" s="3">
        <v>0</v>
      </c>
      <c r="CB738" s="3">
        <v>0</v>
      </c>
      <c r="CC738" s="3">
        <v>0</v>
      </c>
      <c r="CD738" s="3">
        <v>0</v>
      </c>
      <c r="CE738" s="3">
        <v>0</v>
      </c>
      <c r="CF738" s="3">
        <v>0</v>
      </c>
      <c r="CG738" s="3">
        <v>0</v>
      </c>
      <c r="CH738" s="3">
        <v>0</v>
      </c>
      <c r="CI738" s="3">
        <v>0</v>
      </c>
      <c r="CJ738" s="3">
        <v>0</v>
      </c>
      <c r="CK738" s="3">
        <v>0</v>
      </c>
      <c r="CL738" s="3">
        <v>0</v>
      </c>
      <c r="CM738" s="3">
        <v>0</v>
      </c>
      <c r="CN738" s="3">
        <v>0</v>
      </c>
      <c r="CO738" s="3">
        <v>0</v>
      </c>
      <c r="CP738" s="3">
        <v>0</v>
      </c>
      <c r="CQ738" s="3">
        <v>0</v>
      </c>
      <c r="CR738" s="3">
        <v>0</v>
      </c>
      <c r="CS738" s="3">
        <v>0</v>
      </c>
      <c r="CT738" s="3">
        <v>0</v>
      </c>
      <c r="CU738" s="3">
        <v>0</v>
      </c>
      <c r="CV738" s="3">
        <v>0</v>
      </c>
      <c r="CW738" s="3">
        <v>0</v>
      </c>
      <c r="CX738" s="3">
        <v>0</v>
      </c>
      <c r="CY738" s="3">
        <v>0</v>
      </c>
      <c r="CZ738" s="3">
        <v>0</v>
      </c>
      <c r="DA738" s="3"/>
      <c r="DB738" s="3">
        <v>0</v>
      </c>
      <c r="DC738" s="3">
        <v>0</v>
      </c>
      <c r="DD738" s="3">
        <v>0</v>
      </c>
      <c r="DE738" s="3">
        <v>0</v>
      </c>
      <c r="DF738" s="3">
        <v>0</v>
      </c>
      <c r="DG738" s="3">
        <v>0</v>
      </c>
      <c r="DH738" s="3">
        <v>0</v>
      </c>
      <c r="DI738" s="3">
        <v>0</v>
      </c>
      <c r="DJ738" s="3">
        <v>0</v>
      </c>
      <c r="DK738" s="3">
        <v>0</v>
      </c>
      <c r="DL738" s="3">
        <v>0</v>
      </c>
      <c r="DM738" s="3">
        <v>0</v>
      </c>
      <c r="DN738" s="3">
        <v>0</v>
      </c>
      <c r="DO738" s="3">
        <v>0</v>
      </c>
      <c r="DP738" s="3">
        <v>0</v>
      </c>
      <c r="DQ738" s="3">
        <v>0</v>
      </c>
      <c r="DR738" s="3">
        <v>0</v>
      </c>
      <c r="DS738" s="3">
        <v>0</v>
      </c>
      <c r="DT738" s="3">
        <v>0</v>
      </c>
      <c r="DU738" s="3">
        <v>0</v>
      </c>
      <c r="DV738" s="3">
        <v>0</v>
      </c>
      <c r="DW738" s="3">
        <v>0</v>
      </c>
      <c r="DX738" s="3">
        <v>0</v>
      </c>
      <c r="DY738" s="3">
        <v>0</v>
      </c>
      <c r="DZ738" s="3">
        <v>0</v>
      </c>
      <c r="EA738" s="3">
        <v>0</v>
      </c>
      <c r="EB738" s="3">
        <v>0</v>
      </c>
      <c r="EC738" s="3">
        <v>0</v>
      </c>
      <c r="ED738" s="3">
        <v>0</v>
      </c>
      <c r="EE738" s="3">
        <v>0</v>
      </c>
      <c r="EF738" s="3">
        <v>0</v>
      </c>
    </row>
    <row r="739" spans="1:136" ht="12.75" customHeight="1">
      <c r="A739" s="2" t="s">
        <v>1401</v>
      </c>
      <c r="B739" s="2" t="s">
        <v>953</v>
      </c>
      <c r="C739" s="2" t="s">
        <v>137</v>
      </c>
      <c r="D739" s="2" t="s">
        <v>896</v>
      </c>
      <c r="E739" s="3">
        <v>0</v>
      </c>
      <c r="F739" s="3">
        <v>0</v>
      </c>
      <c r="G739" s="3">
        <v>0</v>
      </c>
      <c r="H739" s="3">
        <v>0</v>
      </c>
      <c r="I739" s="3">
        <v>395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I739" s="3">
        <v>0</v>
      </c>
      <c r="BJ739" s="3">
        <v>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3">
        <v>0</v>
      </c>
      <c r="BQ739" s="3">
        <v>0</v>
      </c>
      <c r="BR739" s="3">
        <v>0</v>
      </c>
      <c r="BS739" s="3">
        <v>0</v>
      </c>
      <c r="BT739" s="3">
        <v>0</v>
      </c>
      <c r="BU739" s="3">
        <v>0</v>
      </c>
      <c r="BV739" s="3">
        <v>0</v>
      </c>
      <c r="BW739" s="3">
        <v>0</v>
      </c>
      <c r="BX739" s="3">
        <v>0</v>
      </c>
      <c r="BY739" s="3">
        <v>0</v>
      </c>
      <c r="BZ739" s="3">
        <v>0</v>
      </c>
      <c r="CA739" s="3">
        <v>0</v>
      </c>
      <c r="CB739" s="3">
        <v>0</v>
      </c>
      <c r="CC739" s="3">
        <v>0</v>
      </c>
      <c r="CD739" s="3">
        <v>0</v>
      </c>
      <c r="CE739" s="3">
        <v>0</v>
      </c>
      <c r="CF739" s="3">
        <v>0</v>
      </c>
      <c r="CG739" s="3">
        <v>0</v>
      </c>
      <c r="CH739" s="3">
        <v>0</v>
      </c>
      <c r="CI739" s="3">
        <v>0</v>
      </c>
      <c r="CJ739" s="3">
        <v>0</v>
      </c>
      <c r="CK739" s="3">
        <v>0</v>
      </c>
      <c r="CL739" s="3">
        <v>0</v>
      </c>
      <c r="CM739" s="3">
        <v>0</v>
      </c>
      <c r="CN739" s="3">
        <v>0</v>
      </c>
      <c r="CO739" s="3">
        <v>0</v>
      </c>
      <c r="CP739" s="3">
        <v>0</v>
      </c>
      <c r="CQ739" s="3">
        <v>0</v>
      </c>
      <c r="CR739" s="3">
        <v>0</v>
      </c>
      <c r="CS739" s="3">
        <v>0</v>
      </c>
      <c r="CT739" s="3">
        <v>0</v>
      </c>
      <c r="CU739" s="3">
        <v>0</v>
      </c>
      <c r="CV739" s="3">
        <v>0</v>
      </c>
      <c r="CW739" s="3">
        <v>0</v>
      </c>
      <c r="CX739" s="3">
        <v>0</v>
      </c>
      <c r="CY739" s="3">
        <v>0</v>
      </c>
      <c r="CZ739" s="3">
        <v>0</v>
      </c>
      <c r="DA739" s="3"/>
      <c r="DB739" s="3">
        <v>0</v>
      </c>
      <c r="DC739" s="3">
        <v>0</v>
      </c>
      <c r="DD739" s="3">
        <v>0</v>
      </c>
      <c r="DE739" s="3">
        <v>0</v>
      </c>
      <c r="DF739" s="3">
        <v>0</v>
      </c>
      <c r="DG739" s="3">
        <v>0</v>
      </c>
      <c r="DH739" s="3">
        <v>0</v>
      </c>
      <c r="DI739" s="3">
        <v>0</v>
      </c>
      <c r="DJ739" s="3">
        <v>0</v>
      </c>
      <c r="DK739" s="3">
        <v>0</v>
      </c>
      <c r="DL739" s="3">
        <v>0</v>
      </c>
      <c r="DM739" s="3">
        <v>0</v>
      </c>
      <c r="DN739" s="3">
        <v>0</v>
      </c>
      <c r="DO739" s="3">
        <v>0</v>
      </c>
      <c r="DP739" s="3">
        <v>0</v>
      </c>
      <c r="DQ739" s="3">
        <v>0</v>
      </c>
      <c r="DR739" s="3">
        <v>0</v>
      </c>
      <c r="DS739" s="3">
        <v>0</v>
      </c>
      <c r="DT739" s="3">
        <v>0</v>
      </c>
      <c r="DU739" s="3">
        <v>0</v>
      </c>
      <c r="DV739" s="3">
        <v>0</v>
      </c>
      <c r="DW739" s="3">
        <v>0</v>
      </c>
      <c r="DX739" s="3">
        <v>0</v>
      </c>
      <c r="DY739" s="3">
        <v>0</v>
      </c>
      <c r="DZ739" s="3">
        <v>0</v>
      </c>
      <c r="EA739" s="3">
        <v>0</v>
      </c>
      <c r="EB739" s="3">
        <v>0</v>
      </c>
      <c r="EC739" s="3">
        <v>0</v>
      </c>
      <c r="ED739" s="3">
        <v>0</v>
      </c>
      <c r="EE739" s="3">
        <v>0</v>
      </c>
      <c r="EF739" s="3">
        <v>0</v>
      </c>
    </row>
    <row r="740" spans="1:136" ht="12.75" customHeight="1">
      <c r="A740" s="2" t="s">
        <v>1402</v>
      </c>
      <c r="B740" s="2" t="s">
        <v>955</v>
      </c>
      <c r="C740" s="2" t="s">
        <v>137</v>
      </c>
      <c r="D740" s="2" t="s">
        <v>896</v>
      </c>
      <c r="E740" s="3">
        <v>0</v>
      </c>
      <c r="F740" s="3">
        <v>0</v>
      </c>
      <c r="G740" s="3">
        <v>0</v>
      </c>
      <c r="H740" s="3">
        <v>689.76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2499.84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I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>
        <v>0</v>
      </c>
      <c r="BO740" s="3">
        <v>0</v>
      </c>
      <c r="BP740" s="3">
        <v>0</v>
      </c>
      <c r="BQ740" s="3">
        <v>0</v>
      </c>
      <c r="BR740" s="3">
        <v>0</v>
      </c>
      <c r="BS740" s="3">
        <v>0</v>
      </c>
      <c r="BT740" s="3">
        <v>0</v>
      </c>
      <c r="BU740" s="3">
        <v>0</v>
      </c>
      <c r="BV740" s="3">
        <v>0</v>
      </c>
      <c r="BW740" s="3">
        <v>0</v>
      </c>
      <c r="BX740" s="3">
        <v>0</v>
      </c>
      <c r="BY740" s="3">
        <v>0</v>
      </c>
      <c r="BZ740" s="3">
        <v>0</v>
      </c>
      <c r="CA740" s="3">
        <v>0</v>
      </c>
      <c r="CB740" s="3">
        <v>0</v>
      </c>
      <c r="CC740" s="3">
        <v>0</v>
      </c>
      <c r="CD740" s="3">
        <v>0</v>
      </c>
      <c r="CE740" s="3">
        <v>0</v>
      </c>
      <c r="CF740" s="3">
        <v>0</v>
      </c>
      <c r="CG740" s="3">
        <v>0</v>
      </c>
      <c r="CH740" s="3">
        <v>0</v>
      </c>
      <c r="CI740" s="3">
        <v>0</v>
      </c>
      <c r="CJ740" s="3">
        <v>0</v>
      </c>
      <c r="CK740" s="3">
        <v>0</v>
      </c>
      <c r="CL740" s="3">
        <v>0</v>
      </c>
      <c r="CM740" s="3">
        <v>0</v>
      </c>
      <c r="CN740" s="3">
        <v>0</v>
      </c>
      <c r="CO740" s="3">
        <v>0</v>
      </c>
      <c r="CP740" s="3">
        <v>0</v>
      </c>
      <c r="CQ740" s="3">
        <v>0</v>
      </c>
      <c r="CR740" s="3">
        <v>0</v>
      </c>
      <c r="CS740" s="3">
        <v>0</v>
      </c>
      <c r="CT740" s="3">
        <v>0</v>
      </c>
      <c r="CU740" s="3">
        <v>0</v>
      </c>
      <c r="CV740" s="3">
        <v>0</v>
      </c>
      <c r="CW740" s="3">
        <v>0</v>
      </c>
      <c r="CX740" s="3">
        <v>0</v>
      </c>
      <c r="CY740" s="3">
        <v>0</v>
      </c>
      <c r="CZ740" s="3">
        <v>0</v>
      </c>
      <c r="DA740" s="3"/>
      <c r="DB740" s="3">
        <v>0</v>
      </c>
      <c r="DC740" s="3">
        <v>0</v>
      </c>
      <c r="DD740" s="3">
        <v>0</v>
      </c>
      <c r="DE740" s="3">
        <v>0</v>
      </c>
      <c r="DF740" s="3">
        <v>0</v>
      </c>
      <c r="DG740" s="3">
        <v>0</v>
      </c>
      <c r="DH740" s="3">
        <v>0</v>
      </c>
      <c r="DI740" s="3">
        <v>0</v>
      </c>
      <c r="DJ740" s="3">
        <v>0</v>
      </c>
      <c r="DK740" s="3">
        <v>0</v>
      </c>
      <c r="DL740" s="3">
        <v>0</v>
      </c>
      <c r="DM740" s="3">
        <v>0</v>
      </c>
      <c r="DN740" s="3">
        <v>0</v>
      </c>
      <c r="DO740" s="3">
        <v>0</v>
      </c>
      <c r="DP740" s="3">
        <v>0</v>
      </c>
      <c r="DQ740" s="3">
        <v>0</v>
      </c>
      <c r="DR740" s="3">
        <v>0</v>
      </c>
      <c r="DS740" s="3">
        <v>0</v>
      </c>
      <c r="DT740" s="3">
        <v>0</v>
      </c>
      <c r="DU740" s="3">
        <v>0</v>
      </c>
      <c r="DV740" s="3">
        <v>0</v>
      </c>
      <c r="DW740" s="3">
        <v>0</v>
      </c>
      <c r="DX740" s="3">
        <v>0</v>
      </c>
      <c r="DY740" s="3">
        <v>0</v>
      </c>
      <c r="DZ740" s="3">
        <v>0</v>
      </c>
      <c r="EA740" s="3">
        <v>0</v>
      </c>
      <c r="EB740" s="3">
        <v>0</v>
      </c>
      <c r="EC740" s="3">
        <v>0</v>
      </c>
      <c r="ED740" s="3">
        <v>0</v>
      </c>
      <c r="EE740" s="3">
        <v>0</v>
      </c>
      <c r="EF740" s="3">
        <v>0</v>
      </c>
    </row>
    <row r="741" spans="1:136" ht="12.75" customHeight="1">
      <c r="A741" s="2" t="s">
        <v>1403</v>
      </c>
      <c r="B741" s="2" t="s">
        <v>957</v>
      </c>
      <c r="C741" s="2" t="s">
        <v>137</v>
      </c>
      <c r="D741" s="2" t="s">
        <v>896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769.5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2280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3">
        <v>0</v>
      </c>
      <c r="BJ741" s="3">
        <v>0</v>
      </c>
      <c r="BK741" s="3">
        <v>0</v>
      </c>
      <c r="BL741" s="3">
        <v>0</v>
      </c>
      <c r="BM741" s="3">
        <v>0</v>
      </c>
      <c r="BN741" s="3">
        <v>0</v>
      </c>
      <c r="BO741" s="3">
        <v>0</v>
      </c>
      <c r="BP741" s="3">
        <v>0</v>
      </c>
      <c r="BQ741" s="3">
        <v>0</v>
      </c>
      <c r="BR741" s="3">
        <v>0</v>
      </c>
      <c r="BS741" s="3">
        <v>0</v>
      </c>
      <c r="BT741" s="3">
        <v>0</v>
      </c>
      <c r="BU741" s="3">
        <v>0</v>
      </c>
      <c r="BV741" s="3">
        <v>0</v>
      </c>
      <c r="BW741" s="3">
        <v>0</v>
      </c>
      <c r="BX741" s="3">
        <v>0</v>
      </c>
      <c r="BY741" s="3">
        <v>0</v>
      </c>
      <c r="BZ741" s="3">
        <v>0</v>
      </c>
      <c r="CA741" s="3">
        <v>0</v>
      </c>
      <c r="CB741" s="3">
        <v>0</v>
      </c>
      <c r="CC741" s="3">
        <v>0</v>
      </c>
      <c r="CD741" s="3">
        <v>0</v>
      </c>
      <c r="CE741" s="3">
        <v>0</v>
      </c>
      <c r="CF741" s="3">
        <v>0</v>
      </c>
      <c r="CG741" s="3">
        <v>0</v>
      </c>
      <c r="CH741" s="3">
        <v>0</v>
      </c>
      <c r="CI741" s="3">
        <v>0</v>
      </c>
      <c r="CJ741" s="3">
        <v>0</v>
      </c>
      <c r="CK741" s="3">
        <v>0</v>
      </c>
      <c r="CL741" s="3">
        <v>0</v>
      </c>
      <c r="CM741" s="3">
        <v>0</v>
      </c>
      <c r="CN741" s="3">
        <v>0</v>
      </c>
      <c r="CO741" s="3">
        <v>0</v>
      </c>
      <c r="CP741" s="3">
        <v>0</v>
      </c>
      <c r="CQ741" s="3">
        <v>0</v>
      </c>
      <c r="CR741" s="3">
        <v>0</v>
      </c>
      <c r="CS741" s="3">
        <v>0</v>
      </c>
      <c r="CT741" s="3">
        <v>0</v>
      </c>
      <c r="CU741" s="3">
        <v>0</v>
      </c>
      <c r="CV741" s="3">
        <v>0</v>
      </c>
      <c r="CW741" s="3">
        <v>0</v>
      </c>
      <c r="CX741" s="3">
        <v>0</v>
      </c>
      <c r="CY741" s="3">
        <v>0</v>
      </c>
      <c r="CZ741" s="3">
        <v>0</v>
      </c>
      <c r="DA741" s="3"/>
      <c r="DB741" s="3">
        <v>0</v>
      </c>
      <c r="DC741" s="3">
        <v>0</v>
      </c>
      <c r="DD741" s="3">
        <v>0</v>
      </c>
      <c r="DE741" s="3">
        <v>0</v>
      </c>
      <c r="DF741" s="3">
        <v>0</v>
      </c>
      <c r="DG741" s="3">
        <v>0</v>
      </c>
      <c r="DH741" s="3">
        <v>0</v>
      </c>
      <c r="DI741" s="3">
        <v>0</v>
      </c>
      <c r="DJ741" s="3">
        <v>0</v>
      </c>
      <c r="DK741" s="3">
        <v>0</v>
      </c>
      <c r="DL741" s="3">
        <v>0</v>
      </c>
      <c r="DM741" s="3">
        <v>0</v>
      </c>
      <c r="DN741" s="3">
        <v>0</v>
      </c>
      <c r="DO741" s="3">
        <v>0</v>
      </c>
      <c r="DP741" s="3">
        <v>0</v>
      </c>
      <c r="DQ741" s="3">
        <v>0</v>
      </c>
      <c r="DR741" s="3">
        <v>0</v>
      </c>
      <c r="DS741" s="3">
        <v>0</v>
      </c>
      <c r="DT741" s="3">
        <v>0</v>
      </c>
      <c r="DU741" s="3">
        <v>0</v>
      </c>
      <c r="DV741" s="3">
        <v>0</v>
      </c>
      <c r="DW741" s="3">
        <v>0</v>
      </c>
      <c r="DX741" s="3">
        <v>0</v>
      </c>
      <c r="DY741" s="3">
        <v>0</v>
      </c>
      <c r="DZ741" s="3">
        <v>0</v>
      </c>
      <c r="EA741" s="3">
        <v>0</v>
      </c>
      <c r="EB741" s="3">
        <v>0</v>
      </c>
      <c r="EC741" s="3">
        <v>0</v>
      </c>
      <c r="ED741" s="3">
        <v>0</v>
      </c>
      <c r="EE741" s="3">
        <v>0</v>
      </c>
      <c r="EF741" s="3">
        <v>0</v>
      </c>
    </row>
    <row r="742" spans="1:136" ht="12.75" customHeight="1">
      <c r="A742" s="2" t="s">
        <v>1404</v>
      </c>
      <c r="B742" s="2" t="s">
        <v>959</v>
      </c>
      <c r="C742" s="2" t="s">
        <v>137</v>
      </c>
      <c r="D742" s="2" t="s">
        <v>896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>
        <v>0</v>
      </c>
      <c r="BI742" s="3">
        <v>0</v>
      </c>
      <c r="BJ742" s="3">
        <v>0</v>
      </c>
      <c r="BK742" s="3">
        <v>0</v>
      </c>
      <c r="BL742" s="3">
        <v>0</v>
      </c>
      <c r="BM742" s="3">
        <v>0</v>
      </c>
      <c r="BN742" s="3">
        <v>0</v>
      </c>
      <c r="BO742" s="3">
        <v>0</v>
      </c>
      <c r="BP742" s="3">
        <v>0</v>
      </c>
      <c r="BQ742" s="3">
        <v>0</v>
      </c>
      <c r="BR742" s="3">
        <v>0</v>
      </c>
      <c r="BS742" s="3">
        <v>0</v>
      </c>
      <c r="BT742" s="3">
        <v>0</v>
      </c>
      <c r="BU742" s="3">
        <v>0</v>
      </c>
      <c r="BV742" s="3">
        <v>0</v>
      </c>
      <c r="BW742" s="3">
        <v>0</v>
      </c>
      <c r="BX742" s="3">
        <v>0</v>
      </c>
      <c r="BY742" s="3">
        <v>0</v>
      </c>
      <c r="BZ742" s="3">
        <v>0</v>
      </c>
      <c r="CA742" s="3">
        <v>0</v>
      </c>
      <c r="CB742" s="3">
        <v>0</v>
      </c>
      <c r="CC742" s="3">
        <v>0</v>
      </c>
      <c r="CD742" s="3">
        <v>0</v>
      </c>
      <c r="CE742" s="3">
        <v>0</v>
      </c>
      <c r="CF742" s="3">
        <v>0</v>
      </c>
      <c r="CG742" s="3">
        <v>0</v>
      </c>
      <c r="CH742" s="3">
        <v>0</v>
      </c>
      <c r="CI742" s="3">
        <v>0</v>
      </c>
      <c r="CJ742" s="3">
        <v>0</v>
      </c>
      <c r="CK742" s="3">
        <v>0</v>
      </c>
      <c r="CL742" s="3">
        <v>0</v>
      </c>
      <c r="CM742" s="3">
        <v>0</v>
      </c>
      <c r="CN742" s="3">
        <v>0</v>
      </c>
      <c r="CO742" s="3">
        <v>0</v>
      </c>
      <c r="CP742" s="3">
        <v>0</v>
      </c>
      <c r="CQ742" s="3">
        <v>0</v>
      </c>
      <c r="CR742" s="3">
        <v>0</v>
      </c>
      <c r="CS742" s="3">
        <v>0</v>
      </c>
      <c r="CT742" s="3">
        <v>0</v>
      </c>
      <c r="CU742" s="3">
        <v>0</v>
      </c>
      <c r="CV742" s="3">
        <v>0</v>
      </c>
      <c r="CW742" s="3">
        <v>0</v>
      </c>
      <c r="CX742" s="3">
        <v>0</v>
      </c>
      <c r="CY742" s="3">
        <v>0</v>
      </c>
      <c r="CZ742" s="3">
        <v>0</v>
      </c>
      <c r="DA742" s="3"/>
      <c r="DB742" s="3">
        <v>0</v>
      </c>
      <c r="DC742" s="3">
        <v>0</v>
      </c>
      <c r="DD742" s="3">
        <v>0</v>
      </c>
      <c r="DE742" s="3">
        <v>0</v>
      </c>
      <c r="DF742" s="3">
        <v>0</v>
      </c>
      <c r="DG742" s="3">
        <v>0</v>
      </c>
      <c r="DH742" s="3">
        <v>0</v>
      </c>
      <c r="DI742" s="3">
        <v>0</v>
      </c>
      <c r="DJ742" s="3">
        <v>0</v>
      </c>
      <c r="DK742" s="3">
        <v>0</v>
      </c>
      <c r="DL742" s="3">
        <v>0</v>
      </c>
      <c r="DM742" s="3">
        <v>0</v>
      </c>
      <c r="DN742" s="3">
        <v>0</v>
      </c>
      <c r="DO742" s="3">
        <v>0</v>
      </c>
      <c r="DP742" s="3">
        <v>0</v>
      </c>
      <c r="DQ742" s="3">
        <v>0</v>
      </c>
      <c r="DR742" s="3">
        <v>0</v>
      </c>
      <c r="DS742" s="3">
        <v>0</v>
      </c>
      <c r="DT742" s="3">
        <v>0</v>
      </c>
      <c r="DU742" s="3">
        <v>0</v>
      </c>
      <c r="DV742" s="3">
        <v>0</v>
      </c>
      <c r="DW742" s="3">
        <v>0</v>
      </c>
      <c r="DX742" s="3">
        <v>0</v>
      </c>
      <c r="DY742" s="3">
        <v>0</v>
      </c>
      <c r="DZ742" s="3">
        <v>0</v>
      </c>
      <c r="EA742" s="3">
        <v>0</v>
      </c>
      <c r="EB742" s="3">
        <v>0</v>
      </c>
      <c r="EC742" s="3">
        <v>0</v>
      </c>
      <c r="ED742" s="3">
        <v>0</v>
      </c>
      <c r="EE742" s="3">
        <v>0</v>
      </c>
      <c r="EF742" s="3">
        <v>0</v>
      </c>
    </row>
    <row r="743" spans="1:136" ht="12.75" customHeight="1">
      <c r="A743" s="2" t="s">
        <v>1405</v>
      </c>
      <c r="B743" s="2" t="s">
        <v>961</v>
      </c>
      <c r="C743" s="2" t="s">
        <v>137</v>
      </c>
      <c r="D743" s="2" t="s">
        <v>138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s="3">
        <v>0</v>
      </c>
      <c r="BH743" s="3">
        <v>0</v>
      </c>
      <c r="BI743" s="3">
        <v>0</v>
      </c>
      <c r="BJ743" s="3">
        <v>0</v>
      </c>
      <c r="BK743" s="3">
        <v>0</v>
      </c>
      <c r="BL743" s="3">
        <v>0</v>
      </c>
      <c r="BM743" s="3">
        <v>0</v>
      </c>
      <c r="BN743" s="3">
        <v>0</v>
      </c>
      <c r="BO743" s="3">
        <v>0</v>
      </c>
      <c r="BP743" s="3">
        <v>0</v>
      </c>
      <c r="BQ743" s="3">
        <v>0</v>
      </c>
      <c r="BR743" s="3">
        <v>0</v>
      </c>
      <c r="BS743" s="3">
        <v>0</v>
      </c>
      <c r="BT743" s="3">
        <v>0</v>
      </c>
      <c r="BU743" s="3">
        <v>0</v>
      </c>
      <c r="BV743" s="3">
        <v>0</v>
      </c>
      <c r="BW743" s="3">
        <v>0</v>
      </c>
      <c r="BX743" s="3">
        <v>0</v>
      </c>
      <c r="BY743" s="3">
        <v>0</v>
      </c>
      <c r="BZ743" s="3">
        <v>0</v>
      </c>
      <c r="CA743" s="3">
        <v>0</v>
      </c>
      <c r="CB743" s="3">
        <v>0</v>
      </c>
      <c r="CC743" s="3">
        <v>0</v>
      </c>
      <c r="CD743" s="3">
        <v>0</v>
      </c>
      <c r="CE743" s="3">
        <v>0</v>
      </c>
      <c r="CF743" s="3">
        <v>0</v>
      </c>
      <c r="CG743" s="3">
        <v>0</v>
      </c>
      <c r="CH743" s="3">
        <v>0</v>
      </c>
      <c r="CI743" s="3">
        <v>0</v>
      </c>
      <c r="CJ743" s="3">
        <v>0</v>
      </c>
      <c r="CK743" s="3">
        <v>0</v>
      </c>
      <c r="CL743" s="3">
        <v>0</v>
      </c>
      <c r="CM743" s="3">
        <v>0</v>
      </c>
      <c r="CN743" s="3">
        <v>0</v>
      </c>
      <c r="CO743" s="3">
        <v>0</v>
      </c>
      <c r="CP743" s="3">
        <v>0</v>
      </c>
      <c r="CQ743" s="3">
        <v>0</v>
      </c>
      <c r="CR743" s="3">
        <v>0</v>
      </c>
      <c r="CS743" s="3">
        <v>0</v>
      </c>
      <c r="CT743" s="3">
        <v>0</v>
      </c>
      <c r="CU743" s="3">
        <v>0</v>
      </c>
      <c r="CV743" s="3">
        <v>0</v>
      </c>
      <c r="CW743" s="3">
        <v>0</v>
      </c>
      <c r="CX743" s="3">
        <v>0</v>
      </c>
      <c r="CY743" s="3">
        <v>0</v>
      </c>
      <c r="CZ743" s="3">
        <v>0</v>
      </c>
      <c r="DA743" s="3"/>
      <c r="DB743" s="3">
        <v>0</v>
      </c>
      <c r="DC743" s="3">
        <v>0</v>
      </c>
      <c r="DD743" s="3">
        <v>0</v>
      </c>
      <c r="DE743" s="3">
        <v>0</v>
      </c>
      <c r="DF743" s="3">
        <v>0</v>
      </c>
      <c r="DG743" s="3">
        <v>0</v>
      </c>
      <c r="DH743" s="3">
        <v>0</v>
      </c>
      <c r="DI743" s="3">
        <v>0</v>
      </c>
      <c r="DJ743" s="3">
        <v>0</v>
      </c>
      <c r="DK743" s="3">
        <v>0</v>
      </c>
      <c r="DL743" s="3">
        <v>0</v>
      </c>
      <c r="DM743" s="3">
        <v>0</v>
      </c>
      <c r="DN743" s="3">
        <v>0</v>
      </c>
      <c r="DO743" s="3">
        <v>0</v>
      </c>
      <c r="DP743" s="3">
        <v>0</v>
      </c>
      <c r="DQ743" s="3">
        <v>0</v>
      </c>
      <c r="DR743" s="3">
        <v>0</v>
      </c>
      <c r="DS743" s="3">
        <v>0</v>
      </c>
      <c r="DT743" s="3">
        <v>0</v>
      </c>
      <c r="DU743" s="3">
        <v>0</v>
      </c>
      <c r="DV743" s="3">
        <v>0</v>
      </c>
      <c r="DW743" s="3">
        <v>0</v>
      </c>
      <c r="DX743" s="3">
        <v>0</v>
      </c>
      <c r="DY743" s="3">
        <v>0</v>
      </c>
      <c r="DZ743" s="3">
        <v>0</v>
      </c>
      <c r="EA743" s="3">
        <v>0</v>
      </c>
      <c r="EB743" s="3">
        <v>0</v>
      </c>
      <c r="EC743" s="3">
        <v>0</v>
      </c>
      <c r="ED743" s="3">
        <v>0</v>
      </c>
      <c r="EE743" s="3">
        <v>0</v>
      </c>
      <c r="EF743" s="3">
        <v>0</v>
      </c>
    </row>
    <row r="744" spans="1:136" ht="12.75" customHeight="1">
      <c r="A744" s="2" t="s">
        <v>1406</v>
      </c>
      <c r="B744" s="2" t="s">
        <v>963</v>
      </c>
      <c r="C744" s="2" t="s">
        <v>137</v>
      </c>
      <c r="D744" s="2" t="s">
        <v>896</v>
      </c>
      <c r="E744" s="3">
        <v>0</v>
      </c>
      <c r="F744" s="3">
        <v>5317</v>
      </c>
      <c r="G744" s="3">
        <v>992.55</v>
      </c>
      <c r="H744" s="3">
        <v>1817.55</v>
      </c>
      <c r="I744" s="3">
        <v>2296</v>
      </c>
      <c r="J744" s="3">
        <v>3500</v>
      </c>
      <c r="K744" s="3">
        <v>871</v>
      </c>
      <c r="L744" s="3">
        <v>1242.96</v>
      </c>
      <c r="M744" s="3">
        <v>871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170</v>
      </c>
      <c r="AH744" s="3">
        <v>5335</v>
      </c>
      <c r="AI744" s="3">
        <v>949</v>
      </c>
      <c r="AJ744" s="3">
        <v>1905.09</v>
      </c>
      <c r="AK744" s="3">
        <v>2544</v>
      </c>
      <c r="AL744" s="3">
        <v>3271</v>
      </c>
      <c r="AM744" s="3">
        <v>1985.1</v>
      </c>
      <c r="AN744" s="3">
        <v>5383.55</v>
      </c>
      <c r="AO744" s="3">
        <v>0</v>
      </c>
      <c r="AP744" s="3">
        <v>6959.32</v>
      </c>
      <c r="AQ744" s="3">
        <v>2825.13</v>
      </c>
      <c r="AR744" s="3">
        <v>1985.1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s="3">
        <v>0</v>
      </c>
      <c r="BC744" s="3">
        <v>0</v>
      </c>
      <c r="BD744" s="3">
        <v>0</v>
      </c>
      <c r="BE744" s="3">
        <v>0</v>
      </c>
      <c r="BF744" s="3">
        <v>0</v>
      </c>
      <c r="BG744" s="3">
        <v>0</v>
      </c>
      <c r="BH744" s="3">
        <v>0</v>
      </c>
      <c r="BI744" s="3">
        <v>0</v>
      </c>
      <c r="BJ744" s="3">
        <v>0</v>
      </c>
      <c r="BK744" s="3">
        <v>0</v>
      </c>
      <c r="BL744" s="3">
        <v>0</v>
      </c>
      <c r="BM744" s="3">
        <v>0</v>
      </c>
      <c r="BN744" s="3">
        <v>0</v>
      </c>
      <c r="BO744" s="3">
        <v>0</v>
      </c>
      <c r="BP744" s="3">
        <v>0</v>
      </c>
      <c r="BQ744" s="3">
        <v>0</v>
      </c>
      <c r="BR744" s="3">
        <v>0</v>
      </c>
      <c r="BS744" s="3">
        <v>0</v>
      </c>
      <c r="BT744" s="3">
        <v>0</v>
      </c>
      <c r="BU744" s="3">
        <v>0</v>
      </c>
      <c r="BV744" s="3">
        <v>0</v>
      </c>
      <c r="BW744" s="3">
        <v>0</v>
      </c>
      <c r="BX744" s="3">
        <v>0</v>
      </c>
      <c r="BY744" s="3">
        <v>0</v>
      </c>
      <c r="BZ744" s="3">
        <v>0</v>
      </c>
      <c r="CA744" s="3">
        <v>0</v>
      </c>
      <c r="CB744" s="3">
        <v>0</v>
      </c>
      <c r="CC744" s="3">
        <v>0</v>
      </c>
      <c r="CD744" s="3">
        <v>0</v>
      </c>
      <c r="CE744" s="3">
        <v>0</v>
      </c>
      <c r="CF744" s="3">
        <v>0</v>
      </c>
      <c r="CG744" s="3">
        <v>0</v>
      </c>
      <c r="CH744" s="3">
        <v>0</v>
      </c>
      <c r="CI744" s="3">
        <v>0</v>
      </c>
      <c r="CJ744" s="3">
        <v>0</v>
      </c>
      <c r="CK744" s="3">
        <v>0</v>
      </c>
      <c r="CL744" s="3">
        <v>0</v>
      </c>
      <c r="CM744" s="3">
        <v>0</v>
      </c>
      <c r="CN744" s="3">
        <v>0</v>
      </c>
      <c r="CO744" s="3">
        <v>0</v>
      </c>
      <c r="CP744" s="3">
        <v>0</v>
      </c>
      <c r="CQ744" s="3">
        <v>0</v>
      </c>
      <c r="CR744" s="3">
        <v>0</v>
      </c>
      <c r="CS744" s="3">
        <v>0</v>
      </c>
      <c r="CT744" s="3">
        <v>0</v>
      </c>
      <c r="CU744" s="3">
        <v>0</v>
      </c>
      <c r="CV744" s="3">
        <v>0</v>
      </c>
      <c r="CW744" s="3">
        <v>0</v>
      </c>
      <c r="CX744" s="3">
        <v>0</v>
      </c>
      <c r="CY744" s="3">
        <v>0</v>
      </c>
      <c r="CZ744" s="3">
        <v>0</v>
      </c>
      <c r="DA744" s="3"/>
      <c r="DB744" s="3">
        <v>0</v>
      </c>
      <c r="DC744" s="3">
        <v>0</v>
      </c>
      <c r="DD744" s="3">
        <v>0</v>
      </c>
      <c r="DE744" s="3">
        <v>0</v>
      </c>
      <c r="DF744" s="3">
        <v>0</v>
      </c>
      <c r="DG744" s="3">
        <v>0</v>
      </c>
      <c r="DH744" s="3">
        <v>0</v>
      </c>
      <c r="DI744" s="3">
        <v>0</v>
      </c>
      <c r="DJ744" s="3">
        <v>0</v>
      </c>
      <c r="DK744" s="3">
        <v>0</v>
      </c>
      <c r="DL744" s="3">
        <v>0</v>
      </c>
      <c r="DM744" s="3">
        <v>0</v>
      </c>
      <c r="DN744" s="3">
        <v>0</v>
      </c>
      <c r="DO744" s="3">
        <v>0</v>
      </c>
      <c r="DP744" s="3">
        <v>0</v>
      </c>
      <c r="DQ744" s="3">
        <v>0</v>
      </c>
      <c r="DR744" s="3">
        <v>0</v>
      </c>
      <c r="DS744" s="3">
        <v>0</v>
      </c>
      <c r="DT744" s="3">
        <v>0</v>
      </c>
      <c r="DU744" s="3">
        <v>0</v>
      </c>
      <c r="DV744" s="3">
        <v>0</v>
      </c>
      <c r="DW744" s="3">
        <v>0</v>
      </c>
      <c r="DX744" s="3">
        <v>0</v>
      </c>
      <c r="DY744" s="3">
        <v>0</v>
      </c>
      <c r="DZ744" s="3">
        <v>0</v>
      </c>
      <c r="EA744" s="3">
        <v>0</v>
      </c>
      <c r="EB744" s="3">
        <v>0</v>
      </c>
      <c r="EC744" s="3">
        <v>0</v>
      </c>
      <c r="ED744" s="3">
        <v>0</v>
      </c>
      <c r="EE744" s="3">
        <v>0</v>
      </c>
      <c r="EF744" s="3">
        <v>0</v>
      </c>
    </row>
    <row r="745" spans="1:136" ht="12.75" customHeight="1">
      <c r="A745" s="2" t="s">
        <v>1407</v>
      </c>
      <c r="B745" s="2" t="s">
        <v>965</v>
      </c>
      <c r="C745" s="2" t="s">
        <v>137</v>
      </c>
      <c r="D745" s="2" t="s">
        <v>896</v>
      </c>
      <c r="E745" s="3">
        <v>0</v>
      </c>
      <c r="F745" s="3">
        <v>2040</v>
      </c>
      <c r="G745" s="3">
        <v>0</v>
      </c>
      <c r="H745" s="3">
        <v>5100</v>
      </c>
      <c r="I745" s="3">
        <v>0</v>
      </c>
      <c r="J745" s="3">
        <v>0</v>
      </c>
      <c r="K745" s="3">
        <v>3060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3060</v>
      </c>
      <c r="AI745" s="3">
        <v>3060</v>
      </c>
      <c r="AJ745" s="3">
        <v>3060</v>
      </c>
      <c r="AK745" s="3">
        <v>3060</v>
      </c>
      <c r="AL745" s="3">
        <v>3060</v>
      </c>
      <c r="AM745" s="3">
        <v>0</v>
      </c>
      <c r="AN745" s="3">
        <v>2040</v>
      </c>
      <c r="AO745" s="3">
        <v>0</v>
      </c>
      <c r="AP745" s="3">
        <v>6120</v>
      </c>
      <c r="AQ745" s="3">
        <v>3060</v>
      </c>
      <c r="AR745" s="3">
        <v>2040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0</v>
      </c>
      <c r="BB745" s="3">
        <v>0</v>
      </c>
      <c r="BC745" s="3">
        <v>0</v>
      </c>
      <c r="BD745" s="3">
        <v>0</v>
      </c>
      <c r="BE745" s="3">
        <v>0</v>
      </c>
      <c r="BF745" s="3">
        <v>0</v>
      </c>
      <c r="BG745" s="3">
        <v>0</v>
      </c>
      <c r="BH745" s="3">
        <v>0</v>
      </c>
      <c r="BI745" s="3">
        <v>0</v>
      </c>
      <c r="BJ745" s="3">
        <v>0</v>
      </c>
      <c r="BK745" s="3">
        <v>0</v>
      </c>
      <c r="BL745" s="3">
        <v>0</v>
      </c>
      <c r="BM745" s="3">
        <v>0</v>
      </c>
      <c r="BN745" s="3">
        <v>0</v>
      </c>
      <c r="BO745" s="3">
        <v>0</v>
      </c>
      <c r="BP745" s="3">
        <v>0</v>
      </c>
      <c r="BQ745" s="3">
        <v>0</v>
      </c>
      <c r="BR745" s="3">
        <v>0</v>
      </c>
      <c r="BS745" s="3">
        <v>0</v>
      </c>
      <c r="BT745" s="3">
        <v>0</v>
      </c>
      <c r="BU745" s="3">
        <v>0</v>
      </c>
      <c r="BV745" s="3">
        <v>0</v>
      </c>
      <c r="BW745" s="3">
        <v>0</v>
      </c>
      <c r="BX745" s="3">
        <v>0</v>
      </c>
      <c r="BY745" s="3">
        <v>0</v>
      </c>
      <c r="BZ745" s="3">
        <v>0</v>
      </c>
      <c r="CA745" s="3">
        <v>0</v>
      </c>
      <c r="CB745" s="3">
        <v>0</v>
      </c>
      <c r="CC745" s="3">
        <v>0</v>
      </c>
      <c r="CD745" s="3">
        <v>0</v>
      </c>
      <c r="CE745" s="3">
        <v>0</v>
      </c>
      <c r="CF745" s="3">
        <v>0</v>
      </c>
      <c r="CG745" s="3">
        <v>0</v>
      </c>
      <c r="CH745" s="3">
        <v>0</v>
      </c>
      <c r="CI745" s="3">
        <v>0</v>
      </c>
      <c r="CJ745" s="3">
        <v>0</v>
      </c>
      <c r="CK745" s="3">
        <v>0</v>
      </c>
      <c r="CL745" s="3">
        <v>0</v>
      </c>
      <c r="CM745" s="3">
        <v>0</v>
      </c>
      <c r="CN745" s="3">
        <v>0</v>
      </c>
      <c r="CO745" s="3">
        <v>0</v>
      </c>
      <c r="CP745" s="3">
        <v>0</v>
      </c>
      <c r="CQ745" s="3">
        <v>0</v>
      </c>
      <c r="CR745" s="3">
        <v>0</v>
      </c>
      <c r="CS745" s="3">
        <v>0</v>
      </c>
      <c r="CT745" s="3">
        <v>0</v>
      </c>
      <c r="CU745" s="3">
        <v>0</v>
      </c>
      <c r="CV745" s="3">
        <v>0</v>
      </c>
      <c r="CW745" s="3">
        <v>0</v>
      </c>
      <c r="CX745" s="3">
        <v>0</v>
      </c>
      <c r="CY745" s="3">
        <v>0</v>
      </c>
      <c r="CZ745" s="3">
        <v>0</v>
      </c>
      <c r="DA745" s="3"/>
      <c r="DB745" s="3">
        <v>0</v>
      </c>
      <c r="DC745" s="3">
        <v>0</v>
      </c>
      <c r="DD745" s="3">
        <v>0</v>
      </c>
      <c r="DE745" s="3">
        <v>0</v>
      </c>
      <c r="DF745" s="3">
        <v>0</v>
      </c>
      <c r="DG745" s="3">
        <v>0</v>
      </c>
      <c r="DH745" s="3">
        <v>0</v>
      </c>
      <c r="DI745" s="3">
        <v>0</v>
      </c>
      <c r="DJ745" s="3">
        <v>0</v>
      </c>
      <c r="DK745" s="3">
        <v>0</v>
      </c>
      <c r="DL745" s="3">
        <v>0</v>
      </c>
      <c r="DM745" s="3">
        <v>0</v>
      </c>
      <c r="DN745" s="3">
        <v>0</v>
      </c>
      <c r="DO745" s="3">
        <v>0</v>
      </c>
      <c r="DP745" s="3">
        <v>0</v>
      </c>
      <c r="DQ745" s="3">
        <v>0</v>
      </c>
      <c r="DR745" s="3">
        <v>0</v>
      </c>
      <c r="DS745" s="3">
        <v>0</v>
      </c>
      <c r="DT745" s="3">
        <v>0</v>
      </c>
      <c r="DU745" s="3">
        <v>0</v>
      </c>
      <c r="DV745" s="3">
        <v>0</v>
      </c>
      <c r="DW745" s="3">
        <v>0</v>
      </c>
      <c r="DX745" s="3">
        <v>0</v>
      </c>
      <c r="DY745" s="3">
        <v>0</v>
      </c>
      <c r="DZ745" s="3">
        <v>0</v>
      </c>
      <c r="EA745" s="3">
        <v>0</v>
      </c>
      <c r="EB745" s="3">
        <v>0</v>
      </c>
      <c r="EC745" s="3">
        <v>0</v>
      </c>
      <c r="ED745" s="3">
        <v>0</v>
      </c>
      <c r="EE745" s="3">
        <v>0</v>
      </c>
      <c r="EF745" s="3">
        <v>0</v>
      </c>
    </row>
    <row r="746" spans="1:136" ht="12.75" customHeight="1">
      <c r="A746" s="2" t="s">
        <v>1408</v>
      </c>
      <c r="B746" s="2" t="s">
        <v>967</v>
      </c>
      <c r="C746" s="2" t="s">
        <v>137</v>
      </c>
      <c r="D746" s="2" t="s">
        <v>896</v>
      </c>
      <c r="E746" s="3">
        <v>0</v>
      </c>
      <c r="F746" s="3">
        <v>3545.95</v>
      </c>
      <c r="G746" s="3">
        <v>1930.57</v>
      </c>
      <c r="H746" s="3">
        <v>2856</v>
      </c>
      <c r="I746" s="3">
        <v>7271.83</v>
      </c>
      <c r="J746" s="3">
        <v>1681.01</v>
      </c>
      <c r="K746" s="3">
        <v>2362</v>
      </c>
      <c r="L746" s="3">
        <v>4409.25</v>
      </c>
      <c r="M746" s="3">
        <v>1040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2779.36</v>
      </c>
      <c r="AH746" s="3">
        <v>12225.7</v>
      </c>
      <c r="AI746" s="3">
        <v>4026.25</v>
      </c>
      <c r="AJ746" s="3">
        <v>2684.2</v>
      </c>
      <c r="AK746" s="3">
        <v>10710</v>
      </c>
      <c r="AL746" s="3">
        <v>2841.87</v>
      </c>
      <c r="AM746" s="3">
        <v>2087</v>
      </c>
      <c r="AN746" s="3">
        <v>3030.16</v>
      </c>
      <c r="AO746" s="3">
        <v>2179.81</v>
      </c>
      <c r="AP746" s="3">
        <v>9869</v>
      </c>
      <c r="AQ746" s="3">
        <v>2398</v>
      </c>
      <c r="AR746" s="3">
        <v>3472.81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G746" s="3">
        <v>0</v>
      </c>
      <c r="BH746" s="3">
        <v>0</v>
      </c>
      <c r="BI746" s="3">
        <v>0</v>
      </c>
      <c r="BJ746" s="3">
        <v>0</v>
      </c>
      <c r="BK746" s="3">
        <v>0</v>
      </c>
      <c r="BL746" s="3">
        <v>0</v>
      </c>
      <c r="BM746" s="3">
        <v>0</v>
      </c>
      <c r="BN746" s="3">
        <v>0</v>
      </c>
      <c r="BO746" s="3">
        <v>0</v>
      </c>
      <c r="BP746" s="3">
        <v>0</v>
      </c>
      <c r="BQ746" s="3">
        <v>0</v>
      </c>
      <c r="BR746" s="3">
        <v>0</v>
      </c>
      <c r="BS746" s="3">
        <v>0</v>
      </c>
      <c r="BT746" s="3">
        <v>0</v>
      </c>
      <c r="BU746" s="3">
        <v>0</v>
      </c>
      <c r="BV746" s="3">
        <v>0</v>
      </c>
      <c r="BW746" s="3">
        <v>0</v>
      </c>
      <c r="BX746" s="3">
        <v>0</v>
      </c>
      <c r="BY746" s="3">
        <v>0</v>
      </c>
      <c r="BZ746" s="3">
        <v>0</v>
      </c>
      <c r="CA746" s="3">
        <v>0</v>
      </c>
      <c r="CB746" s="3">
        <v>0</v>
      </c>
      <c r="CC746" s="3">
        <v>0</v>
      </c>
      <c r="CD746" s="3">
        <v>0</v>
      </c>
      <c r="CE746" s="3">
        <v>0</v>
      </c>
      <c r="CF746" s="3">
        <v>0</v>
      </c>
      <c r="CG746" s="3">
        <v>0</v>
      </c>
      <c r="CH746" s="3">
        <v>0</v>
      </c>
      <c r="CI746" s="3">
        <v>0</v>
      </c>
      <c r="CJ746" s="3">
        <v>0</v>
      </c>
      <c r="CK746" s="3">
        <v>0</v>
      </c>
      <c r="CL746" s="3">
        <v>0</v>
      </c>
      <c r="CM746" s="3">
        <v>0</v>
      </c>
      <c r="CN746" s="3">
        <v>0</v>
      </c>
      <c r="CO746" s="3">
        <v>0</v>
      </c>
      <c r="CP746" s="3">
        <v>0</v>
      </c>
      <c r="CQ746" s="3">
        <v>0</v>
      </c>
      <c r="CR746" s="3">
        <v>0</v>
      </c>
      <c r="CS746" s="3">
        <v>0</v>
      </c>
      <c r="CT746" s="3">
        <v>0</v>
      </c>
      <c r="CU746" s="3">
        <v>0</v>
      </c>
      <c r="CV746" s="3">
        <v>0</v>
      </c>
      <c r="CW746" s="3">
        <v>0</v>
      </c>
      <c r="CX746" s="3">
        <v>0</v>
      </c>
      <c r="CY746" s="3">
        <v>0</v>
      </c>
      <c r="CZ746" s="3">
        <v>0</v>
      </c>
      <c r="DA746" s="3"/>
      <c r="DB746" s="3">
        <v>0</v>
      </c>
      <c r="DC746" s="3">
        <v>0</v>
      </c>
      <c r="DD746" s="3">
        <v>0</v>
      </c>
      <c r="DE746" s="3">
        <v>0</v>
      </c>
      <c r="DF746" s="3">
        <v>0</v>
      </c>
      <c r="DG746" s="3">
        <v>0</v>
      </c>
      <c r="DH746" s="3">
        <v>0</v>
      </c>
      <c r="DI746" s="3">
        <v>0</v>
      </c>
      <c r="DJ746" s="3">
        <v>0</v>
      </c>
      <c r="DK746" s="3">
        <v>0</v>
      </c>
      <c r="DL746" s="3">
        <v>0</v>
      </c>
      <c r="DM746" s="3">
        <v>0</v>
      </c>
      <c r="DN746" s="3">
        <v>0</v>
      </c>
      <c r="DO746" s="3">
        <v>0</v>
      </c>
      <c r="DP746" s="3">
        <v>0</v>
      </c>
      <c r="DQ746" s="3">
        <v>0</v>
      </c>
      <c r="DR746" s="3">
        <v>0</v>
      </c>
      <c r="DS746" s="3">
        <v>0</v>
      </c>
      <c r="DT746" s="3">
        <v>0</v>
      </c>
      <c r="DU746" s="3">
        <v>0</v>
      </c>
      <c r="DV746" s="3">
        <v>0</v>
      </c>
      <c r="DW746" s="3">
        <v>0</v>
      </c>
      <c r="DX746" s="3">
        <v>0</v>
      </c>
      <c r="DY746" s="3">
        <v>0</v>
      </c>
      <c r="DZ746" s="3">
        <v>0</v>
      </c>
      <c r="EA746" s="3">
        <v>0</v>
      </c>
      <c r="EB746" s="3">
        <v>0</v>
      </c>
      <c r="EC746" s="3">
        <v>0</v>
      </c>
      <c r="ED746" s="3">
        <v>0</v>
      </c>
      <c r="EE746" s="3">
        <v>0</v>
      </c>
      <c r="EF746" s="3">
        <v>0</v>
      </c>
    </row>
    <row r="747" spans="1:136" ht="12.75" customHeight="1">
      <c r="A747" s="2" t="s">
        <v>1409</v>
      </c>
      <c r="B747" s="2" t="s">
        <v>1140</v>
      </c>
      <c r="C747" s="2" t="s">
        <v>137</v>
      </c>
      <c r="D747" s="2" t="s">
        <v>896</v>
      </c>
      <c r="E747" s="3">
        <v>0</v>
      </c>
      <c r="F747" s="3">
        <v>3087.75</v>
      </c>
      <c r="G747" s="3">
        <v>860</v>
      </c>
      <c r="H747" s="3">
        <v>1690</v>
      </c>
      <c r="I747" s="3">
        <v>11257</v>
      </c>
      <c r="J747" s="3">
        <v>15527</v>
      </c>
      <c r="K747" s="3">
        <v>1290</v>
      </c>
      <c r="L747" s="3">
        <v>3383</v>
      </c>
      <c r="M747" s="3">
        <v>2385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2507</v>
      </c>
      <c r="AH747" s="3">
        <v>2087.9499999999998</v>
      </c>
      <c r="AI747" s="3">
        <v>1663.75</v>
      </c>
      <c r="AJ747" s="3">
        <v>2183.3000000000002</v>
      </c>
      <c r="AK747" s="3">
        <v>2124</v>
      </c>
      <c r="AL747" s="3">
        <v>430</v>
      </c>
      <c r="AM747" s="3">
        <v>1780</v>
      </c>
      <c r="AN747" s="3">
        <v>1220</v>
      </c>
      <c r="AO747" s="3">
        <v>3642.48</v>
      </c>
      <c r="AP747" s="3">
        <v>2442</v>
      </c>
      <c r="AQ747" s="3">
        <v>2140</v>
      </c>
      <c r="AR747" s="3">
        <v>2909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3">
        <v>0</v>
      </c>
      <c r="BJ747" s="3">
        <v>0</v>
      </c>
      <c r="BK747" s="3">
        <v>0</v>
      </c>
      <c r="BL747" s="3">
        <v>0</v>
      </c>
      <c r="BM747" s="3">
        <v>0</v>
      </c>
      <c r="BN747" s="3">
        <v>0</v>
      </c>
      <c r="BO747" s="3">
        <v>0</v>
      </c>
      <c r="BP747" s="3">
        <v>0</v>
      </c>
      <c r="BQ747" s="3">
        <v>0</v>
      </c>
      <c r="BR747" s="3">
        <v>0</v>
      </c>
      <c r="BS747" s="3">
        <v>0</v>
      </c>
      <c r="BT747" s="3">
        <v>0</v>
      </c>
      <c r="BU747" s="3">
        <v>0</v>
      </c>
      <c r="BV747" s="3">
        <v>0</v>
      </c>
      <c r="BW747" s="3">
        <v>0</v>
      </c>
      <c r="BX747" s="3">
        <v>0</v>
      </c>
      <c r="BY747" s="3">
        <v>0</v>
      </c>
      <c r="BZ747" s="3">
        <v>0</v>
      </c>
      <c r="CA747" s="3">
        <v>0</v>
      </c>
      <c r="CB747" s="3">
        <v>0</v>
      </c>
      <c r="CC747" s="3">
        <v>0</v>
      </c>
      <c r="CD747" s="3">
        <v>0</v>
      </c>
      <c r="CE747" s="3">
        <v>0</v>
      </c>
      <c r="CF747" s="3">
        <v>0</v>
      </c>
      <c r="CG747" s="3">
        <v>0</v>
      </c>
      <c r="CH747" s="3">
        <v>0</v>
      </c>
      <c r="CI747" s="3">
        <v>0</v>
      </c>
      <c r="CJ747" s="3">
        <v>0</v>
      </c>
      <c r="CK747" s="3">
        <v>0</v>
      </c>
      <c r="CL747" s="3">
        <v>0</v>
      </c>
      <c r="CM747" s="3">
        <v>0</v>
      </c>
      <c r="CN747" s="3">
        <v>0</v>
      </c>
      <c r="CO747" s="3">
        <v>0</v>
      </c>
      <c r="CP747" s="3">
        <v>0</v>
      </c>
      <c r="CQ747" s="3">
        <v>0</v>
      </c>
      <c r="CR747" s="3">
        <v>0</v>
      </c>
      <c r="CS747" s="3">
        <v>0</v>
      </c>
      <c r="CT747" s="3">
        <v>0</v>
      </c>
      <c r="CU747" s="3">
        <v>0</v>
      </c>
      <c r="CV747" s="3">
        <v>0</v>
      </c>
      <c r="CW747" s="3">
        <v>0</v>
      </c>
      <c r="CX747" s="3">
        <v>0</v>
      </c>
      <c r="CY747" s="3">
        <v>0</v>
      </c>
      <c r="CZ747" s="3">
        <v>0</v>
      </c>
      <c r="DA747" s="3"/>
      <c r="DB747" s="3">
        <v>0</v>
      </c>
      <c r="DC747" s="3">
        <v>0</v>
      </c>
      <c r="DD747" s="3">
        <v>0</v>
      </c>
      <c r="DE747" s="3">
        <v>0</v>
      </c>
      <c r="DF747" s="3">
        <v>0</v>
      </c>
      <c r="DG747" s="3">
        <v>0</v>
      </c>
      <c r="DH747" s="3">
        <v>0</v>
      </c>
      <c r="DI747" s="3">
        <v>0</v>
      </c>
      <c r="DJ747" s="3">
        <v>0</v>
      </c>
      <c r="DK747" s="3">
        <v>0</v>
      </c>
      <c r="DL747" s="3">
        <v>0</v>
      </c>
      <c r="DM747" s="3">
        <v>0</v>
      </c>
      <c r="DN747" s="3">
        <v>0</v>
      </c>
      <c r="DO747" s="3">
        <v>0</v>
      </c>
      <c r="DP747" s="3">
        <v>0</v>
      </c>
      <c r="DQ747" s="3">
        <v>0</v>
      </c>
      <c r="DR747" s="3">
        <v>0</v>
      </c>
      <c r="DS747" s="3">
        <v>0</v>
      </c>
      <c r="DT747" s="3">
        <v>0</v>
      </c>
      <c r="DU747" s="3">
        <v>0</v>
      </c>
      <c r="DV747" s="3">
        <v>0</v>
      </c>
      <c r="DW747" s="3">
        <v>0</v>
      </c>
      <c r="DX747" s="3">
        <v>0</v>
      </c>
      <c r="DY747" s="3">
        <v>0</v>
      </c>
      <c r="DZ747" s="3">
        <v>0</v>
      </c>
      <c r="EA747" s="3">
        <v>0</v>
      </c>
      <c r="EB747" s="3">
        <v>0</v>
      </c>
      <c r="EC747" s="3">
        <v>0</v>
      </c>
      <c r="ED747" s="3">
        <v>0</v>
      </c>
      <c r="EE747" s="3">
        <v>0</v>
      </c>
      <c r="EF747" s="3">
        <v>0</v>
      </c>
    </row>
    <row r="748" spans="1:136" ht="12.75" customHeight="1">
      <c r="A748" s="2" t="s">
        <v>1410</v>
      </c>
      <c r="B748" s="2" t="s">
        <v>971</v>
      </c>
      <c r="C748" s="2" t="s">
        <v>137</v>
      </c>
      <c r="D748" s="2" t="s">
        <v>896</v>
      </c>
      <c r="E748" s="3">
        <v>0</v>
      </c>
      <c r="F748" s="3">
        <v>23342</v>
      </c>
      <c r="G748" s="3">
        <v>25731.88</v>
      </c>
      <c r="H748" s="3">
        <v>3907.75</v>
      </c>
      <c r="I748" s="3">
        <v>9114.2199999999993</v>
      </c>
      <c r="J748" s="3">
        <v>24613.59</v>
      </c>
      <c r="K748" s="3">
        <v>12912.98</v>
      </c>
      <c r="L748" s="3">
        <v>5733.42</v>
      </c>
      <c r="M748" s="3">
        <v>22139.3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9259.77</v>
      </c>
      <c r="AH748" s="3">
        <v>10532.91</v>
      </c>
      <c r="AI748" s="3">
        <v>15814.29</v>
      </c>
      <c r="AJ748" s="3">
        <v>8772.36</v>
      </c>
      <c r="AK748" s="3">
        <v>6977.56</v>
      </c>
      <c r="AL748" s="3">
        <v>13241.84</v>
      </c>
      <c r="AM748" s="3">
        <v>6903.82</v>
      </c>
      <c r="AN748" s="3">
        <v>5661.99</v>
      </c>
      <c r="AO748" s="3">
        <v>8307.49</v>
      </c>
      <c r="AP748" s="3">
        <v>23294.49</v>
      </c>
      <c r="AQ748" s="3">
        <v>7119.3</v>
      </c>
      <c r="AR748" s="3">
        <v>16793.78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I748" s="3">
        <v>0</v>
      </c>
      <c r="BJ748" s="3">
        <v>0</v>
      </c>
      <c r="BK748" s="3">
        <v>0</v>
      </c>
      <c r="BL748" s="3">
        <v>0</v>
      </c>
      <c r="BM748" s="3">
        <v>0</v>
      </c>
      <c r="BN748" s="3">
        <v>0</v>
      </c>
      <c r="BO748" s="3">
        <v>0</v>
      </c>
      <c r="BP748" s="3">
        <v>0</v>
      </c>
      <c r="BQ748" s="3">
        <v>0</v>
      </c>
      <c r="BR748" s="3">
        <v>0</v>
      </c>
      <c r="BS748" s="3">
        <v>0</v>
      </c>
      <c r="BT748" s="3">
        <v>0</v>
      </c>
      <c r="BU748" s="3">
        <v>0</v>
      </c>
      <c r="BV748" s="3">
        <v>0</v>
      </c>
      <c r="BW748" s="3">
        <v>0</v>
      </c>
      <c r="BX748" s="3">
        <v>0</v>
      </c>
      <c r="BY748" s="3">
        <v>0</v>
      </c>
      <c r="BZ748" s="3">
        <v>0</v>
      </c>
      <c r="CA748" s="3">
        <v>0</v>
      </c>
      <c r="CB748" s="3">
        <v>0</v>
      </c>
      <c r="CC748" s="3">
        <v>0</v>
      </c>
      <c r="CD748" s="3">
        <v>0</v>
      </c>
      <c r="CE748" s="3">
        <v>0</v>
      </c>
      <c r="CF748" s="3">
        <v>0</v>
      </c>
      <c r="CG748" s="3">
        <v>0</v>
      </c>
      <c r="CH748" s="3">
        <v>0</v>
      </c>
      <c r="CI748" s="3">
        <v>0</v>
      </c>
      <c r="CJ748" s="3">
        <v>0</v>
      </c>
      <c r="CK748" s="3">
        <v>0</v>
      </c>
      <c r="CL748" s="3">
        <v>0</v>
      </c>
      <c r="CM748" s="3">
        <v>0</v>
      </c>
      <c r="CN748" s="3">
        <v>0</v>
      </c>
      <c r="CO748" s="3">
        <v>0</v>
      </c>
      <c r="CP748" s="3">
        <v>0</v>
      </c>
      <c r="CQ748" s="3">
        <v>0</v>
      </c>
      <c r="CR748" s="3">
        <v>0</v>
      </c>
      <c r="CS748" s="3">
        <v>0</v>
      </c>
      <c r="CT748" s="3">
        <v>0</v>
      </c>
      <c r="CU748" s="3">
        <v>0</v>
      </c>
      <c r="CV748" s="3">
        <v>0</v>
      </c>
      <c r="CW748" s="3">
        <v>0</v>
      </c>
      <c r="CX748" s="3">
        <v>0</v>
      </c>
      <c r="CY748" s="3">
        <v>0</v>
      </c>
      <c r="CZ748" s="3">
        <v>0</v>
      </c>
      <c r="DA748" s="3"/>
      <c r="DB748" s="3">
        <v>0</v>
      </c>
      <c r="DC748" s="3">
        <v>0</v>
      </c>
      <c r="DD748" s="3">
        <v>0</v>
      </c>
      <c r="DE748" s="3">
        <v>0</v>
      </c>
      <c r="DF748" s="3">
        <v>0</v>
      </c>
      <c r="DG748" s="3">
        <v>0</v>
      </c>
      <c r="DH748" s="3">
        <v>0</v>
      </c>
      <c r="DI748" s="3">
        <v>0</v>
      </c>
      <c r="DJ748" s="3">
        <v>0</v>
      </c>
      <c r="DK748" s="3">
        <v>0</v>
      </c>
      <c r="DL748" s="3">
        <v>0</v>
      </c>
      <c r="DM748" s="3">
        <v>0</v>
      </c>
      <c r="DN748" s="3">
        <v>0</v>
      </c>
      <c r="DO748" s="3">
        <v>0</v>
      </c>
      <c r="DP748" s="3">
        <v>0</v>
      </c>
      <c r="DQ748" s="3">
        <v>0</v>
      </c>
      <c r="DR748" s="3">
        <v>0</v>
      </c>
      <c r="DS748" s="3">
        <v>0</v>
      </c>
      <c r="DT748" s="3">
        <v>0</v>
      </c>
      <c r="DU748" s="3">
        <v>0</v>
      </c>
      <c r="DV748" s="3">
        <v>0</v>
      </c>
      <c r="DW748" s="3">
        <v>0</v>
      </c>
      <c r="DX748" s="3">
        <v>0</v>
      </c>
      <c r="DY748" s="3">
        <v>0</v>
      </c>
      <c r="DZ748" s="3">
        <v>0</v>
      </c>
      <c r="EA748" s="3">
        <v>0</v>
      </c>
      <c r="EB748" s="3">
        <v>0</v>
      </c>
      <c r="EC748" s="3">
        <v>0</v>
      </c>
      <c r="ED748" s="3">
        <v>0</v>
      </c>
      <c r="EE748" s="3">
        <v>0</v>
      </c>
      <c r="EF748" s="3">
        <v>0</v>
      </c>
    </row>
    <row r="749" spans="1:136" ht="12.75" customHeight="1">
      <c r="A749" s="2" t="s">
        <v>1411</v>
      </c>
      <c r="B749" s="2" t="s">
        <v>1195</v>
      </c>
      <c r="C749" s="2" t="s">
        <v>137</v>
      </c>
      <c r="D749" s="2" t="s">
        <v>896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3">
        <v>0</v>
      </c>
      <c r="BJ749" s="3">
        <v>0</v>
      </c>
      <c r="BK749" s="3">
        <v>0</v>
      </c>
      <c r="BL749" s="3">
        <v>0</v>
      </c>
      <c r="BM749" s="3">
        <v>0</v>
      </c>
      <c r="BN749" s="3">
        <v>0</v>
      </c>
      <c r="BO749" s="3">
        <v>0</v>
      </c>
      <c r="BP749" s="3">
        <v>0</v>
      </c>
      <c r="BQ749" s="3">
        <v>0</v>
      </c>
      <c r="BR749" s="3">
        <v>0</v>
      </c>
      <c r="BS749" s="3">
        <v>0</v>
      </c>
      <c r="BT749" s="3">
        <v>0</v>
      </c>
      <c r="BU749" s="3">
        <v>0</v>
      </c>
      <c r="BV749" s="3">
        <v>0</v>
      </c>
      <c r="BW749" s="3">
        <v>0</v>
      </c>
      <c r="BX749" s="3">
        <v>0</v>
      </c>
      <c r="BY749" s="3">
        <v>0</v>
      </c>
      <c r="BZ749" s="3">
        <v>0</v>
      </c>
      <c r="CA749" s="3">
        <v>0</v>
      </c>
      <c r="CB749" s="3">
        <v>0</v>
      </c>
      <c r="CC749" s="3">
        <v>0</v>
      </c>
      <c r="CD749" s="3">
        <v>0</v>
      </c>
      <c r="CE749" s="3">
        <v>0</v>
      </c>
      <c r="CF749" s="3">
        <v>0</v>
      </c>
      <c r="CG749" s="3">
        <v>0</v>
      </c>
      <c r="CH749" s="3">
        <v>0</v>
      </c>
      <c r="CI749" s="3">
        <v>0</v>
      </c>
      <c r="CJ749" s="3">
        <v>0</v>
      </c>
      <c r="CK749" s="3">
        <v>0</v>
      </c>
      <c r="CL749" s="3">
        <v>0</v>
      </c>
      <c r="CM749" s="3">
        <v>0</v>
      </c>
      <c r="CN749" s="3">
        <v>0</v>
      </c>
      <c r="CO749" s="3">
        <v>0</v>
      </c>
      <c r="CP749" s="3">
        <v>0</v>
      </c>
      <c r="CQ749" s="3">
        <v>0</v>
      </c>
      <c r="CR749" s="3">
        <v>0</v>
      </c>
      <c r="CS749" s="3">
        <v>0</v>
      </c>
      <c r="CT749" s="3">
        <v>0</v>
      </c>
      <c r="CU749" s="3">
        <v>0</v>
      </c>
      <c r="CV749" s="3">
        <v>0</v>
      </c>
      <c r="CW749" s="3">
        <v>0</v>
      </c>
      <c r="CX749" s="3">
        <v>0</v>
      </c>
      <c r="CY749" s="3">
        <v>0</v>
      </c>
      <c r="CZ749" s="3">
        <v>0</v>
      </c>
      <c r="DA749" s="3"/>
      <c r="DB749" s="3">
        <v>0</v>
      </c>
      <c r="DC749" s="3">
        <v>0</v>
      </c>
      <c r="DD749" s="3">
        <v>0</v>
      </c>
      <c r="DE749" s="3">
        <v>0</v>
      </c>
      <c r="DF749" s="3">
        <v>0</v>
      </c>
      <c r="DG749" s="3">
        <v>0</v>
      </c>
      <c r="DH749" s="3">
        <v>0</v>
      </c>
      <c r="DI749" s="3">
        <v>0</v>
      </c>
      <c r="DJ749" s="3">
        <v>0</v>
      </c>
      <c r="DK749" s="3">
        <v>0</v>
      </c>
      <c r="DL749" s="3">
        <v>0</v>
      </c>
      <c r="DM749" s="3">
        <v>0</v>
      </c>
      <c r="DN749" s="3">
        <v>0</v>
      </c>
      <c r="DO749" s="3">
        <v>0</v>
      </c>
      <c r="DP749" s="3">
        <v>0</v>
      </c>
      <c r="DQ749" s="3">
        <v>0</v>
      </c>
      <c r="DR749" s="3">
        <v>0</v>
      </c>
      <c r="DS749" s="3">
        <v>0</v>
      </c>
      <c r="DT749" s="3">
        <v>0</v>
      </c>
      <c r="DU749" s="3">
        <v>0</v>
      </c>
      <c r="DV749" s="3">
        <v>0</v>
      </c>
      <c r="DW749" s="3">
        <v>0</v>
      </c>
      <c r="DX749" s="3">
        <v>0</v>
      </c>
      <c r="DY749" s="3">
        <v>0</v>
      </c>
      <c r="DZ749" s="3">
        <v>0</v>
      </c>
      <c r="EA749" s="3">
        <v>0</v>
      </c>
      <c r="EB749" s="3">
        <v>0</v>
      </c>
      <c r="EC749" s="3">
        <v>0</v>
      </c>
      <c r="ED749" s="3">
        <v>0</v>
      </c>
      <c r="EE749" s="3">
        <v>0</v>
      </c>
      <c r="EF749" s="3">
        <v>0</v>
      </c>
    </row>
    <row r="750" spans="1:136" ht="12.75" customHeight="1">
      <c r="A750" s="2" t="s">
        <v>1412</v>
      </c>
      <c r="B750" s="2" t="s">
        <v>520</v>
      </c>
      <c r="C750" s="2" t="s">
        <v>137</v>
      </c>
      <c r="D750" s="2" t="s">
        <v>896</v>
      </c>
      <c r="E750" s="3">
        <v>0</v>
      </c>
      <c r="F750" s="3">
        <v>210</v>
      </c>
      <c r="G750" s="3">
        <v>0</v>
      </c>
      <c r="H750" s="3">
        <v>2780</v>
      </c>
      <c r="I750" s="3">
        <v>1170</v>
      </c>
      <c r="J750" s="3">
        <v>0</v>
      </c>
      <c r="K750" s="3">
        <v>0</v>
      </c>
      <c r="L750" s="3">
        <v>0</v>
      </c>
      <c r="M750" s="3">
        <v>2090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18147.689999999999</v>
      </c>
      <c r="AI750" s="3">
        <v>814.98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230</v>
      </c>
      <c r="AQ750" s="3">
        <v>0</v>
      </c>
      <c r="AR750" s="3">
        <v>650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3">
        <v>0</v>
      </c>
      <c r="BJ750" s="3">
        <v>0</v>
      </c>
      <c r="BK750" s="3">
        <v>0</v>
      </c>
      <c r="BL750" s="3">
        <v>0</v>
      </c>
      <c r="BM750" s="3">
        <v>0</v>
      </c>
      <c r="BN750" s="3">
        <v>0</v>
      </c>
      <c r="BO750" s="3">
        <v>0</v>
      </c>
      <c r="BP750" s="3">
        <v>0</v>
      </c>
      <c r="BQ750" s="3">
        <v>0</v>
      </c>
      <c r="BR750" s="3">
        <v>0</v>
      </c>
      <c r="BS750" s="3">
        <v>0</v>
      </c>
      <c r="BT750" s="3">
        <v>0</v>
      </c>
      <c r="BU750" s="3">
        <v>0</v>
      </c>
      <c r="BV750" s="3">
        <v>0</v>
      </c>
      <c r="BW750" s="3">
        <v>0</v>
      </c>
      <c r="BX750" s="3">
        <v>0</v>
      </c>
      <c r="BY750" s="3">
        <v>0</v>
      </c>
      <c r="BZ750" s="3">
        <v>0</v>
      </c>
      <c r="CA750" s="3">
        <v>0</v>
      </c>
      <c r="CB750" s="3">
        <v>0</v>
      </c>
      <c r="CC750" s="3">
        <v>0</v>
      </c>
      <c r="CD750" s="3">
        <v>0</v>
      </c>
      <c r="CE750" s="3">
        <v>0</v>
      </c>
      <c r="CF750" s="3">
        <v>0</v>
      </c>
      <c r="CG750" s="3">
        <v>0</v>
      </c>
      <c r="CH750" s="3">
        <v>0</v>
      </c>
      <c r="CI750" s="3">
        <v>0</v>
      </c>
      <c r="CJ750" s="3">
        <v>0</v>
      </c>
      <c r="CK750" s="3">
        <v>0</v>
      </c>
      <c r="CL750" s="3">
        <v>0</v>
      </c>
      <c r="CM750" s="3">
        <v>0</v>
      </c>
      <c r="CN750" s="3">
        <v>0</v>
      </c>
      <c r="CO750" s="3">
        <v>0</v>
      </c>
      <c r="CP750" s="3">
        <v>0</v>
      </c>
      <c r="CQ750" s="3">
        <v>0</v>
      </c>
      <c r="CR750" s="3">
        <v>0</v>
      </c>
      <c r="CS750" s="3">
        <v>0</v>
      </c>
      <c r="CT750" s="3">
        <v>0</v>
      </c>
      <c r="CU750" s="3">
        <v>0</v>
      </c>
      <c r="CV750" s="3">
        <v>0</v>
      </c>
      <c r="CW750" s="3">
        <v>0</v>
      </c>
      <c r="CX750" s="3">
        <v>0</v>
      </c>
      <c r="CY750" s="3">
        <v>0</v>
      </c>
      <c r="CZ750" s="3">
        <v>0</v>
      </c>
      <c r="DA750" s="3"/>
      <c r="DB750" s="3">
        <v>0</v>
      </c>
      <c r="DC750" s="3">
        <v>0</v>
      </c>
      <c r="DD750" s="3">
        <v>0</v>
      </c>
      <c r="DE750" s="3">
        <v>0</v>
      </c>
      <c r="DF750" s="3">
        <v>0</v>
      </c>
      <c r="DG750" s="3">
        <v>0</v>
      </c>
      <c r="DH750" s="3">
        <v>0</v>
      </c>
      <c r="DI750" s="3">
        <v>0</v>
      </c>
      <c r="DJ750" s="3">
        <v>0</v>
      </c>
      <c r="DK750" s="3">
        <v>0</v>
      </c>
      <c r="DL750" s="3">
        <v>0</v>
      </c>
      <c r="DM750" s="3">
        <v>0</v>
      </c>
      <c r="DN750" s="3">
        <v>0</v>
      </c>
      <c r="DO750" s="3">
        <v>0</v>
      </c>
      <c r="DP750" s="3">
        <v>0</v>
      </c>
      <c r="DQ750" s="3">
        <v>0</v>
      </c>
      <c r="DR750" s="3">
        <v>0</v>
      </c>
      <c r="DS750" s="3">
        <v>0</v>
      </c>
      <c r="DT750" s="3">
        <v>0</v>
      </c>
      <c r="DU750" s="3">
        <v>0</v>
      </c>
      <c r="DV750" s="3">
        <v>0</v>
      </c>
      <c r="DW750" s="3">
        <v>0</v>
      </c>
      <c r="DX750" s="3">
        <v>0</v>
      </c>
      <c r="DY750" s="3">
        <v>0</v>
      </c>
      <c r="DZ750" s="3">
        <v>0</v>
      </c>
      <c r="EA750" s="3">
        <v>0</v>
      </c>
      <c r="EB750" s="3">
        <v>0</v>
      </c>
      <c r="EC750" s="3">
        <v>0</v>
      </c>
      <c r="ED750" s="3">
        <v>0</v>
      </c>
      <c r="EE750" s="3">
        <v>0</v>
      </c>
      <c r="EF750" s="3">
        <v>0</v>
      </c>
    </row>
    <row r="751" spans="1:136" ht="12.75" customHeight="1">
      <c r="A751" s="2" t="s">
        <v>1413</v>
      </c>
      <c r="B751" s="2" t="s">
        <v>973</v>
      </c>
      <c r="C751" s="2" t="s">
        <v>137</v>
      </c>
      <c r="D751" s="2" t="s">
        <v>896</v>
      </c>
      <c r="E751" s="3">
        <v>0</v>
      </c>
      <c r="F751" s="3">
        <v>1935</v>
      </c>
      <c r="G751" s="3">
        <v>1800</v>
      </c>
      <c r="H751" s="3">
        <v>1620</v>
      </c>
      <c r="I751" s="3">
        <v>1320</v>
      </c>
      <c r="J751" s="3">
        <v>3032</v>
      </c>
      <c r="K751" s="3">
        <v>2697.55</v>
      </c>
      <c r="L751" s="3">
        <v>2492.5500000000002</v>
      </c>
      <c r="M751" s="3">
        <v>9212.5499999999993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17736.64</v>
      </c>
      <c r="AH751" s="3">
        <v>1110</v>
      </c>
      <c r="AI751" s="3">
        <v>1660</v>
      </c>
      <c r="AJ751" s="3">
        <v>1665</v>
      </c>
      <c r="AK751" s="3">
        <v>1422.76</v>
      </c>
      <c r="AL751" s="3">
        <v>975</v>
      </c>
      <c r="AM751" s="3">
        <v>855</v>
      </c>
      <c r="AN751" s="3">
        <v>1200</v>
      </c>
      <c r="AO751" s="3">
        <v>2065.52</v>
      </c>
      <c r="AP751" s="3">
        <v>1425</v>
      </c>
      <c r="AQ751" s="3">
        <v>1575</v>
      </c>
      <c r="AR751" s="3">
        <v>2042.38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>
        <v>0</v>
      </c>
      <c r="BJ751" s="3">
        <v>0</v>
      </c>
      <c r="BK751" s="3">
        <v>0</v>
      </c>
      <c r="BL751" s="3">
        <v>0</v>
      </c>
      <c r="BM751" s="3">
        <v>0</v>
      </c>
      <c r="BN751" s="3">
        <v>0</v>
      </c>
      <c r="BO751" s="3">
        <v>0</v>
      </c>
      <c r="BP751" s="3">
        <v>0</v>
      </c>
      <c r="BQ751" s="3">
        <v>0</v>
      </c>
      <c r="BR751" s="3">
        <v>0</v>
      </c>
      <c r="BS751" s="3">
        <v>0</v>
      </c>
      <c r="BT751" s="3">
        <v>0</v>
      </c>
      <c r="BU751" s="3">
        <v>0</v>
      </c>
      <c r="BV751" s="3">
        <v>0</v>
      </c>
      <c r="BW751" s="3">
        <v>0</v>
      </c>
      <c r="BX751" s="3">
        <v>0</v>
      </c>
      <c r="BY751" s="3">
        <v>0</v>
      </c>
      <c r="BZ751" s="3">
        <v>0</v>
      </c>
      <c r="CA751" s="3">
        <v>0</v>
      </c>
      <c r="CB751" s="3">
        <v>0</v>
      </c>
      <c r="CC751" s="3">
        <v>0</v>
      </c>
      <c r="CD751" s="3">
        <v>0</v>
      </c>
      <c r="CE751" s="3">
        <v>0</v>
      </c>
      <c r="CF751" s="3">
        <v>0</v>
      </c>
      <c r="CG751" s="3">
        <v>0</v>
      </c>
      <c r="CH751" s="3">
        <v>0</v>
      </c>
      <c r="CI751" s="3">
        <v>0</v>
      </c>
      <c r="CJ751" s="3">
        <v>0</v>
      </c>
      <c r="CK751" s="3">
        <v>0</v>
      </c>
      <c r="CL751" s="3">
        <v>0</v>
      </c>
      <c r="CM751" s="3">
        <v>0</v>
      </c>
      <c r="CN751" s="3">
        <v>0</v>
      </c>
      <c r="CO751" s="3">
        <v>0</v>
      </c>
      <c r="CP751" s="3">
        <v>0</v>
      </c>
      <c r="CQ751" s="3">
        <v>0</v>
      </c>
      <c r="CR751" s="3">
        <v>0</v>
      </c>
      <c r="CS751" s="3">
        <v>0</v>
      </c>
      <c r="CT751" s="3">
        <v>0</v>
      </c>
      <c r="CU751" s="3">
        <v>0</v>
      </c>
      <c r="CV751" s="3">
        <v>0</v>
      </c>
      <c r="CW751" s="3">
        <v>0</v>
      </c>
      <c r="CX751" s="3">
        <v>0</v>
      </c>
      <c r="CY751" s="3">
        <v>0</v>
      </c>
      <c r="CZ751" s="3">
        <v>0</v>
      </c>
      <c r="DA751" s="3"/>
      <c r="DB751" s="3">
        <v>0</v>
      </c>
      <c r="DC751" s="3">
        <v>0</v>
      </c>
      <c r="DD751" s="3">
        <v>0</v>
      </c>
      <c r="DE751" s="3">
        <v>0</v>
      </c>
      <c r="DF751" s="3">
        <v>0</v>
      </c>
      <c r="DG751" s="3">
        <v>0</v>
      </c>
      <c r="DH751" s="3">
        <v>0</v>
      </c>
      <c r="DI751" s="3">
        <v>0</v>
      </c>
      <c r="DJ751" s="3">
        <v>0</v>
      </c>
      <c r="DK751" s="3">
        <v>0</v>
      </c>
      <c r="DL751" s="3">
        <v>0</v>
      </c>
      <c r="DM751" s="3">
        <v>0</v>
      </c>
      <c r="DN751" s="3">
        <v>0</v>
      </c>
      <c r="DO751" s="3">
        <v>0</v>
      </c>
      <c r="DP751" s="3">
        <v>0</v>
      </c>
      <c r="DQ751" s="3">
        <v>0</v>
      </c>
      <c r="DR751" s="3">
        <v>0</v>
      </c>
      <c r="DS751" s="3">
        <v>0</v>
      </c>
      <c r="DT751" s="3">
        <v>0</v>
      </c>
      <c r="DU751" s="3">
        <v>0</v>
      </c>
      <c r="DV751" s="3">
        <v>0</v>
      </c>
      <c r="DW751" s="3">
        <v>0</v>
      </c>
      <c r="DX751" s="3">
        <v>0</v>
      </c>
      <c r="DY751" s="3">
        <v>0</v>
      </c>
      <c r="DZ751" s="3">
        <v>0</v>
      </c>
      <c r="EA751" s="3">
        <v>0</v>
      </c>
      <c r="EB751" s="3">
        <v>0</v>
      </c>
      <c r="EC751" s="3">
        <v>0</v>
      </c>
      <c r="ED751" s="3">
        <v>0</v>
      </c>
      <c r="EE751" s="3">
        <v>0</v>
      </c>
      <c r="EF751" s="3">
        <v>0</v>
      </c>
    </row>
    <row r="752" spans="1:136" ht="12.75" customHeight="1">
      <c r="A752" s="2" t="s">
        <v>1414</v>
      </c>
      <c r="B752" s="2" t="s">
        <v>975</v>
      </c>
      <c r="C752" s="2" t="s">
        <v>137</v>
      </c>
      <c r="D752" s="2" t="s">
        <v>896</v>
      </c>
      <c r="E752" s="3">
        <v>0</v>
      </c>
      <c r="F752" s="3">
        <v>699</v>
      </c>
      <c r="G752" s="3">
        <v>699</v>
      </c>
      <c r="H752" s="3">
        <v>699</v>
      </c>
      <c r="I752" s="3">
        <v>699</v>
      </c>
      <c r="J752" s="3">
        <v>699</v>
      </c>
      <c r="K752" s="3">
        <v>699</v>
      </c>
      <c r="L752" s="3">
        <v>699</v>
      </c>
      <c r="M752" s="3">
        <v>699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1616.66</v>
      </c>
      <c r="AH752" s="3">
        <v>1668.68</v>
      </c>
      <c r="AI752" s="3">
        <v>1537.18</v>
      </c>
      <c r="AJ752" s="3">
        <v>699</v>
      </c>
      <c r="AK752" s="3">
        <v>699</v>
      </c>
      <c r="AL752" s="3">
        <v>699</v>
      </c>
      <c r="AM752" s="3">
        <v>699</v>
      </c>
      <c r="AN752" s="3">
        <v>699</v>
      </c>
      <c r="AO752" s="3">
        <v>699</v>
      </c>
      <c r="AP752" s="3">
        <v>699</v>
      </c>
      <c r="AQ752" s="3">
        <v>699</v>
      </c>
      <c r="AR752" s="3">
        <v>699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3">
        <v>0</v>
      </c>
      <c r="BJ752" s="3">
        <v>0</v>
      </c>
      <c r="BK752" s="3">
        <v>0</v>
      </c>
      <c r="BL752" s="3">
        <v>0</v>
      </c>
      <c r="BM752" s="3">
        <v>0</v>
      </c>
      <c r="BN752" s="3">
        <v>0</v>
      </c>
      <c r="BO752" s="3">
        <v>0</v>
      </c>
      <c r="BP752" s="3">
        <v>0</v>
      </c>
      <c r="BQ752" s="3">
        <v>0</v>
      </c>
      <c r="BR752" s="3">
        <v>0</v>
      </c>
      <c r="BS752" s="3">
        <v>0</v>
      </c>
      <c r="BT752" s="3">
        <v>0</v>
      </c>
      <c r="BU752" s="3">
        <v>0</v>
      </c>
      <c r="BV752" s="3">
        <v>0</v>
      </c>
      <c r="BW752" s="3">
        <v>0</v>
      </c>
      <c r="BX752" s="3">
        <v>0</v>
      </c>
      <c r="BY752" s="3">
        <v>0</v>
      </c>
      <c r="BZ752" s="3">
        <v>0</v>
      </c>
      <c r="CA752" s="3">
        <v>0</v>
      </c>
      <c r="CB752" s="3">
        <v>0</v>
      </c>
      <c r="CC752" s="3">
        <v>0</v>
      </c>
      <c r="CD752" s="3">
        <v>0</v>
      </c>
      <c r="CE752" s="3">
        <v>0</v>
      </c>
      <c r="CF752" s="3">
        <v>0</v>
      </c>
      <c r="CG752" s="3">
        <v>0</v>
      </c>
      <c r="CH752" s="3">
        <v>0</v>
      </c>
      <c r="CI752" s="3">
        <v>0</v>
      </c>
      <c r="CJ752" s="3">
        <v>0</v>
      </c>
      <c r="CK752" s="3">
        <v>0</v>
      </c>
      <c r="CL752" s="3">
        <v>0</v>
      </c>
      <c r="CM752" s="3">
        <v>0</v>
      </c>
      <c r="CN752" s="3">
        <v>0</v>
      </c>
      <c r="CO752" s="3">
        <v>0</v>
      </c>
      <c r="CP752" s="3">
        <v>0</v>
      </c>
      <c r="CQ752" s="3">
        <v>0</v>
      </c>
      <c r="CR752" s="3">
        <v>0</v>
      </c>
      <c r="CS752" s="3">
        <v>0</v>
      </c>
      <c r="CT752" s="3">
        <v>0</v>
      </c>
      <c r="CU752" s="3">
        <v>0</v>
      </c>
      <c r="CV752" s="3">
        <v>0</v>
      </c>
      <c r="CW752" s="3">
        <v>0</v>
      </c>
      <c r="CX752" s="3">
        <v>0</v>
      </c>
      <c r="CY752" s="3">
        <v>0</v>
      </c>
      <c r="CZ752" s="3">
        <v>0</v>
      </c>
      <c r="DA752" s="3"/>
      <c r="DB752" s="3">
        <v>0</v>
      </c>
      <c r="DC752" s="3">
        <v>0</v>
      </c>
      <c r="DD752" s="3">
        <v>0</v>
      </c>
      <c r="DE752" s="3">
        <v>0</v>
      </c>
      <c r="DF752" s="3">
        <v>0</v>
      </c>
      <c r="DG752" s="3">
        <v>0</v>
      </c>
      <c r="DH752" s="3">
        <v>0</v>
      </c>
      <c r="DI752" s="3">
        <v>0</v>
      </c>
      <c r="DJ752" s="3">
        <v>0</v>
      </c>
      <c r="DK752" s="3">
        <v>0</v>
      </c>
      <c r="DL752" s="3">
        <v>0</v>
      </c>
      <c r="DM752" s="3">
        <v>0</v>
      </c>
      <c r="DN752" s="3">
        <v>0</v>
      </c>
      <c r="DO752" s="3">
        <v>0</v>
      </c>
      <c r="DP752" s="3">
        <v>0</v>
      </c>
      <c r="DQ752" s="3">
        <v>0</v>
      </c>
      <c r="DR752" s="3">
        <v>0</v>
      </c>
      <c r="DS752" s="3">
        <v>0</v>
      </c>
      <c r="DT752" s="3">
        <v>0</v>
      </c>
      <c r="DU752" s="3">
        <v>0</v>
      </c>
      <c r="DV752" s="3">
        <v>0</v>
      </c>
      <c r="DW752" s="3">
        <v>0</v>
      </c>
      <c r="DX752" s="3">
        <v>0</v>
      </c>
      <c r="DY752" s="3">
        <v>0</v>
      </c>
      <c r="DZ752" s="3">
        <v>0</v>
      </c>
      <c r="EA752" s="3">
        <v>0</v>
      </c>
      <c r="EB752" s="3">
        <v>0</v>
      </c>
      <c r="EC752" s="3">
        <v>0</v>
      </c>
      <c r="ED752" s="3">
        <v>0</v>
      </c>
      <c r="EE752" s="3">
        <v>0</v>
      </c>
      <c r="EF752" s="3">
        <v>0</v>
      </c>
    </row>
    <row r="753" spans="1:136" ht="12.75" customHeight="1">
      <c r="A753" s="2" t="s">
        <v>1415</v>
      </c>
      <c r="B753" s="2" t="s">
        <v>1280</v>
      </c>
      <c r="C753" s="2" t="s">
        <v>137</v>
      </c>
      <c r="D753" s="2" t="s">
        <v>896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s="3">
        <v>0</v>
      </c>
      <c r="BC753" s="3">
        <v>0</v>
      </c>
      <c r="BD753" s="3">
        <v>0</v>
      </c>
      <c r="BE753" s="3">
        <v>0</v>
      </c>
      <c r="BF753" s="3">
        <v>0</v>
      </c>
      <c r="BG753" s="3">
        <v>0</v>
      </c>
      <c r="BH753" s="3">
        <v>0</v>
      </c>
      <c r="BI753" s="3">
        <v>0</v>
      </c>
      <c r="BJ753" s="3">
        <v>0</v>
      </c>
      <c r="BK753" s="3">
        <v>0</v>
      </c>
      <c r="BL753" s="3">
        <v>0</v>
      </c>
      <c r="BM753" s="3">
        <v>0</v>
      </c>
      <c r="BN753" s="3">
        <v>0</v>
      </c>
      <c r="BO753" s="3">
        <v>0</v>
      </c>
      <c r="BP753" s="3">
        <v>0</v>
      </c>
      <c r="BQ753" s="3">
        <v>0</v>
      </c>
      <c r="BR753" s="3">
        <v>0</v>
      </c>
      <c r="BS753" s="3">
        <v>0</v>
      </c>
      <c r="BT753" s="3">
        <v>0</v>
      </c>
      <c r="BU753" s="3">
        <v>0</v>
      </c>
      <c r="BV753" s="3">
        <v>0</v>
      </c>
      <c r="BW753" s="3">
        <v>0</v>
      </c>
      <c r="BX753" s="3">
        <v>0</v>
      </c>
      <c r="BY753" s="3">
        <v>0</v>
      </c>
      <c r="BZ753" s="3">
        <v>0</v>
      </c>
      <c r="CA753" s="3">
        <v>0</v>
      </c>
      <c r="CB753" s="3">
        <v>0</v>
      </c>
      <c r="CC753" s="3">
        <v>0</v>
      </c>
      <c r="CD753" s="3">
        <v>0</v>
      </c>
      <c r="CE753" s="3">
        <v>0</v>
      </c>
      <c r="CF753" s="3">
        <v>0</v>
      </c>
      <c r="CG753" s="3">
        <v>0</v>
      </c>
      <c r="CH753" s="3">
        <v>0</v>
      </c>
      <c r="CI753" s="3">
        <v>0</v>
      </c>
      <c r="CJ753" s="3">
        <v>0</v>
      </c>
      <c r="CK753" s="3">
        <v>0</v>
      </c>
      <c r="CL753" s="3">
        <v>0</v>
      </c>
      <c r="CM753" s="3">
        <v>0</v>
      </c>
      <c r="CN753" s="3">
        <v>0</v>
      </c>
      <c r="CO753" s="3">
        <v>0</v>
      </c>
      <c r="CP753" s="3">
        <v>0</v>
      </c>
      <c r="CQ753" s="3">
        <v>0</v>
      </c>
      <c r="CR753" s="3">
        <v>0</v>
      </c>
      <c r="CS753" s="3">
        <v>0</v>
      </c>
      <c r="CT753" s="3">
        <v>0</v>
      </c>
      <c r="CU753" s="3">
        <v>0</v>
      </c>
      <c r="CV753" s="3">
        <v>0</v>
      </c>
      <c r="CW753" s="3">
        <v>0</v>
      </c>
      <c r="CX753" s="3">
        <v>0</v>
      </c>
      <c r="CY753" s="3">
        <v>0</v>
      </c>
      <c r="CZ753" s="3">
        <v>0</v>
      </c>
      <c r="DA753" s="3"/>
      <c r="DB753" s="3">
        <v>0</v>
      </c>
      <c r="DC753" s="3">
        <v>0</v>
      </c>
      <c r="DD753" s="3">
        <v>0</v>
      </c>
      <c r="DE753" s="3">
        <v>0</v>
      </c>
      <c r="DF753" s="3">
        <v>0</v>
      </c>
      <c r="DG753" s="3">
        <v>0</v>
      </c>
      <c r="DH753" s="3">
        <v>0</v>
      </c>
      <c r="DI753" s="3">
        <v>0</v>
      </c>
      <c r="DJ753" s="3">
        <v>0</v>
      </c>
      <c r="DK753" s="3">
        <v>0</v>
      </c>
      <c r="DL753" s="3">
        <v>0</v>
      </c>
      <c r="DM753" s="3">
        <v>0</v>
      </c>
      <c r="DN753" s="3">
        <v>0</v>
      </c>
      <c r="DO753" s="3">
        <v>0</v>
      </c>
      <c r="DP753" s="3">
        <v>0</v>
      </c>
      <c r="DQ753" s="3">
        <v>0</v>
      </c>
      <c r="DR753" s="3">
        <v>0</v>
      </c>
      <c r="DS753" s="3">
        <v>0</v>
      </c>
      <c r="DT753" s="3">
        <v>0</v>
      </c>
      <c r="DU753" s="3">
        <v>0</v>
      </c>
      <c r="DV753" s="3">
        <v>0</v>
      </c>
      <c r="DW753" s="3">
        <v>0</v>
      </c>
      <c r="DX753" s="3">
        <v>0</v>
      </c>
      <c r="DY753" s="3">
        <v>0</v>
      </c>
      <c r="DZ753" s="3">
        <v>0</v>
      </c>
      <c r="EA753" s="3">
        <v>0</v>
      </c>
      <c r="EB753" s="3">
        <v>0</v>
      </c>
      <c r="EC753" s="3">
        <v>0</v>
      </c>
      <c r="ED753" s="3">
        <v>0</v>
      </c>
      <c r="EE753" s="3">
        <v>0</v>
      </c>
      <c r="EF753" s="3">
        <v>0</v>
      </c>
    </row>
    <row r="754" spans="1:136" ht="12.75" customHeight="1">
      <c r="A754" s="2" t="s">
        <v>1416</v>
      </c>
      <c r="B754" s="2" t="s">
        <v>977</v>
      </c>
      <c r="C754" s="2" t="s">
        <v>137</v>
      </c>
      <c r="D754" s="2" t="s">
        <v>896</v>
      </c>
      <c r="E754" s="3">
        <v>0</v>
      </c>
      <c r="F754" s="3">
        <v>1987</v>
      </c>
      <c r="G754" s="3">
        <v>3060</v>
      </c>
      <c r="H754" s="3">
        <v>1040</v>
      </c>
      <c r="I754" s="3">
        <v>0</v>
      </c>
      <c r="J754" s="3">
        <v>760</v>
      </c>
      <c r="K754" s="3">
        <v>865</v>
      </c>
      <c r="L754" s="3">
        <v>200</v>
      </c>
      <c r="M754" s="3">
        <v>500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4150</v>
      </c>
      <c r="AH754" s="3">
        <v>1350</v>
      </c>
      <c r="AI754" s="3">
        <v>5210</v>
      </c>
      <c r="AJ754" s="3">
        <v>4500</v>
      </c>
      <c r="AK754" s="3">
        <v>1340</v>
      </c>
      <c r="AL754" s="3">
        <v>1700</v>
      </c>
      <c r="AM754" s="3">
        <v>1030</v>
      </c>
      <c r="AN754" s="3">
        <v>200</v>
      </c>
      <c r="AO754" s="3">
        <v>2197</v>
      </c>
      <c r="AP754" s="3">
        <v>149.53</v>
      </c>
      <c r="AQ754" s="3">
        <v>4054</v>
      </c>
      <c r="AR754" s="3">
        <v>7034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>
        <v>0</v>
      </c>
      <c r="BD754" s="3">
        <v>0</v>
      </c>
      <c r="BE754" s="3">
        <v>0</v>
      </c>
      <c r="BF754" s="3">
        <v>0</v>
      </c>
      <c r="BG754" s="3">
        <v>0</v>
      </c>
      <c r="BH754" s="3">
        <v>0</v>
      </c>
      <c r="BI754" s="3">
        <v>0</v>
      </c>
      <c r="BJ754" s="3">
        <v>0</v>
      </c>
      <c r="BK754" s="3">
        <v>0</v>
      </c>
      <c r="BL754" s="3">
        <v>0</v>
      </c>
      <c r="BM754" s="3">
        <v>0</v>
      </c>
      <c r="BN754" s="3">
        <v>0</v>
      </c>
      <c r="BO754" s="3">
        <v>0</v>
      </c>
      <c r="BP754" s="3">
        <v>0</v>
      </c>
      <c r="BQ754" s="3">
        <v>0</v>
      </c>
      <c r="BR754" s="3">
        <v>0</v>
      </c>
      <c r="BS754" s="3">
        <v>0</v>
      </c>
      <c r="BT754" s="3">
        <v>0</v>
      </c>
      <c r="BU754" s="3">
        <v>0</v>
      </c>
      <c r="BV754" s="3">
        <v>0</v>
      </c>
      <c r="BW754" s="3">
        <v>0</v>
      </c>
      <c r="BX754" s="3">
        <v>0</v>
      </c>
      <c r="BY754" s="3">
        <v>0</v>
      </c>
      <c r="BZ754" s="3">
        <v>0</v>
      </c>
      <c r="CA754" s="3">
        <v>0</v>
      </c>
      <c r="CB754" s="3">
        <v>0</v>
      </c>
      <c r="CC754" s="3">
        <v>0</v>
      </c>
      <c r="CD754" s="3">
        <v>0</v>
      </c>
      <c r="CE754" s="3">
        <v>0</v>
      </c>
      <c r="CF754" s="3">
        <v>0</v>
      </c>
      <c r="CG754" s="3">
        <v>0</v>
      </c>
      <c r="CH754" s="3">
        <v>0</v>
      </c>
      <c r="CI754" s="3">
        <v>0</v>
      </c>
      <c r="CJ754" s="3">
        <v>0</v>
      </c>
      <c r="CK754" s="3">
        <v>0</v>
      </c>
      <c r="CL754" s="3">
        <v>0</v>
      </c>
      <c r="CM754" s="3">
        <v>0</v>
      </c>
      <c r="CN754" s="3">
        <v>0</v>
      </c>
      <c r="CO754" s="3">
        <v>0</v>
      </c>
      <c r="CP754" s="3">
        <v>0</v>
      </c>
      <c r="CQ754" s="3">
        <v>0</v>
      </c>
      <c r="CR754" s="3">
        <v>0</v>
      </c>
      <c r="CS754" s="3">
        <v>0</v>
      </c>
      <c r="CT754" s="3">
        <v>0</v>
      </c>
      <c r="CU754" s="3">
        <v>0</v>
      </c>
      <c r="CV754" s="3">
        <v>0</v>
      </c>
      <c r="CW754" s="3">
        <v>0</v>
      </c>
      <c r="CX754" s="3">
        <v>0</v>
      </c>
      <c r="CY754" s="3">
        <v>0</v>
      </c>
      <c r="CZ754" s="3">
        <v>0</v>
      </c>
      <c r="DA754" s="3"/>
      <c r="DB754" s="3">
        <v>0</v>
      </c>
      <c r="DC754" s="3">
        <v>0</v>
      </c>
      <c r="DD754" s="3">
        <v>0</v>
      </c>
      <c r="DE754" s="3">
        <v>0</v>
      </c>
      <c r="DF754" s="3">
        <v>0</v>
      </c>
      <c r="DG754" s="3">
        <v>0</v>
      </c>
      <c r="DH754" s="3">
        <v>0</v>
      </c>
      <c r="DI754" s="3">
        <v>0</v>
      </c>
      <c r="DJ754" s="3">
        <v>0</v>
      </c>
      <c r="DK754" s="3">
        <v>0</v>
      </c>
      <c r="DL754" s="3">
        <v>0</v>
      </c>
      <c r="DM754" s="3">
        <v>0</v>
      </c>
      <c r="DN754" s="3">
        <v>0</v>
      </c>
      <c r="DO754" s="3">
        <v>0</v>
      </c>
      <c r="DP754" s="3">
        <v>0</v>
      </c>
      <c r="DQ754" s="3">
        <v>0</v>
      </c>
      <c r="DR754" s="3">
        <v>0</v>
      </c>
      <c r="DS754" s="3">
        <v>0</v>
      </c>
      <c r="DT754" s="3">
        <v>0</v>
      </c>
      <c r="DU754" s="3">
        <v>0</v>
      </c>
      <c r="DV754" s="3">
        <v>0</v>
      </c>
      <c r="DW754" s="3">
        <v>0</v>
      </c>
      <c r="DX754" s="3">
        <v>0</v>
      </c>
      <c r="DY754" s="3">
        <v>0</v>
      </c>
      <c r="DZ754" s="3">
        <v>0</v>
      </c>
      <c r="EA754" s="3">
        <v>0</v>
      </c>
      <c r="EB754" s="3">
        <v>0</v>
      </c>
      <c r="EC754" s="3">
        <v>0</v>
      </c>
      <c r="ED754" s="3">
        <v>0</v>
      </c>
      <c r="EE754" s="3">
        <v>0</v>
      </c>
      <c r="EF754" s="3">
        <v>0</v>
      </c>
    </row>
    <row r="755" spans="1:136" ht="12.75" customHeight="1">
      <c r="A755" s="2" t="s">
        <v>1417</v>
      </c>
      <c r="B755" s="2" t="s">
        <v>1283</v>
      </c>
      <c r="C755" s="2" t="s">
        <v>137</v>
      </c>
      <c r="D755" s="2" t="s">
        <v>896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I755" s="3">
        <v>0</v>
      </c>
      <c r="BJ755" s="3">
        <v>0</v>
      </c>
      <c r="BK755" s="3">
        <v>0</v>
      </c>
      <c r="BL755" s="3">
        <v>0</v>
      </c>
      <c r="BM755" s="3">
        <v>0</v>
      </c>
      <c r="BN755" s="3">
        <v>0</v>
      </c>
      <c r="BO755" s="3">
        <v>0</v>
      </c>
      <c r="BP755" s="3">
        <v>0</v>
      </c>
      <c r="BQ755" s="3">
        <v>0</v>
      </c>
      <c r="BR755" s="3">
        <v>0</v>
      </c>
      <c r="BS755" s="3">
        <v>0</v>
      </c>
      <c r="BT755" s="3">
        <v>0</v>
      </c>
      <c r="BU755" s="3">
        <v>0</v>
      </c>
      <c r="BV755" s="3">
        <v>0</v>
      </c>
      <c r="BW755" s="3">
        <v>0</v>
      </c>
      <c r="BX755" s="3">
        <v>0</v>
      </c>
      <c r="BY755" s="3">
        <v>0</v>
      </c>
      <c r="BZ755" s="3">
        <v>0</v>
      </c>
      <c r="CA755" s="3">
        <v>0</v>
      </c>
      <c r="CB755" s="3">
        <v>0</v>
      </c>
      <c r="CC755" s="3">
        <v>0</v>
      </c>
      <c r="CD755" s="3">
        <v>0</v>
      </c>
      <c r="CE755" s="3">
        <v>0</v>
      </c>
      <c r="CF755" s="3">
        <v>0</v>
      </c>
      <c r="CG755" s="3">
        <v>0</v>
      </c>
      <c r="CH755" s="3">
        <v>0</v>
      </c>
      <c r="CI755" s="3">
        <v>0</v>
      </c>
      <c r="CJ755" s="3">
        <v>0</v>
      </c>
      <c r="CK755" s="3">
        <v>0</v>
      </c>
      <c r="CL755" s="3">
        <v>0</v>
      </c>
      <c r="CM755" s="3">
        <v>0</v>
      </c>
      <c r="CN755" s="3">
        <v>0</v>
      </c>
      <c r="CO755" s="3">
        <v>0</v>
      </c>
      <c r="CP755" s="3">
        <v>0</v>
      </c>
      <c r="CQ755" s="3">
        <v>0</v>
      </c>
      <c r="CR755" s="3">
        <v>0</v>
      </c>
      <c r="CS755" s="3">
        <v>0</v>
      </c>
      <c r="CT755" s="3">
        <v>0</v>
      </c>
      <c r="CU755" s="3">
        <v>0</v>
      </c>
      <c r="CV755" s="3">
        <v>0</v>
      </c>
      <c r="CW755" s="3">
        <v>0</v>
      </c>
      <c r="CX755" s="3">
        <v>0</v>
      </c>
      <c r="CY755" s="3">
        <v>0</v>
      </c>
      <c r="CZ755" s="3">
        <v>0</v>
      </c>
      <c r="DA755" s="3"/>
      <c r="DB755" s="3">
        <v>0</v>
      </c>
      <c r="DC755" s="3">
        <v>0</v>
      </c>
      <c r="DD755" s="3">
        <v>0</v>
      </c>
      <c r="DE755" s="3">
        <v>0</v>
      </c>
      <c r="DF755" s="3">
        <v>0</v>
      </c>
      <c r="DG755" s="3">
        <v>0</v>
      </c>
      <c r="DH755" s="3">
        <v>0</v>
      </c>
      <c r="DI755" s="3">
        <v>0</v>
      </c>
      <c r="DJ755" s="3">
        <v>0</v>
      </c>
      <c r="DK755" s="3">
        <v>0</v>
      </c>
      <c r="DL755" s="3">
        <v>0</v>
      </c>
      <c r="DM755" s="3">
        <v>0</v>
      </c>
      <c r="DN755" s="3">
        <v>0</v>
      </c>
      <c r="DO755" s="3">
        <v>0</v>
      </c>
      <c r="DP755" s="3">
        <v>0</v>
      </c>
      <c r="DQ755" s="3">
        <v>0</v>
      </c>
      <c r="DR755" s="3">
        <v>0</v>
      </c>
      <c r="DS755" s="3">
        <v>0</v>
      </c>
      <c r="DT755" s="3">
        <v>0</v>
      </c>
      <c r="DU755" s="3">
        <v>0</v>
      </c>
      <c r="DV755" s="3">
        <v>0</v>
      </c>
      <c r="DW755" s="3">
        <v>0</v>
      </c>
      <c r="DX755" s="3">
        <v>0</v>
      </c>
      <c r="DY755" s="3">
        <v>0</v>
      </c>
      <c r="DZ755" s="3">
        <v>0</v>
      </c>
      <c r="EA755" s="3">
        <v>0</v>
      </c>
      <c r="EB755" s="3">
        <v>0</v>
      </c>
      <c r="EC755" s="3">
        <v>0</v>
      </c>
      <c r="ED755" s="3">
        <v>0</v>
      </c>
      <c r="EE755" s="3">
        <v>0</v>
      </c>
      <c r="EF755" s="3">
        <v>0</v>
      </c>
    </row>
    <row r="756" spans="1:136" ht="12.75" customHeight="1">
      <c r="A756" s="2" t="s">
        <v>1418</v>
      </c>
      <c r="B756" s="2" t="s">
        <v>1077</v>
      </c>
      <c r="C756" s="2" t="s">
        <v>137</v>
      </c>
      <c r="D756" s="2" t="s">
        <v>896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s="3">
        <v>0</v>
      </c>
      <c r="BC756" s="3">
        <v>0</v>
      </c>
      <c r="BD756" s="3">
        <v>0</v>
      </c>
      <c r="BE756" s="3">
        <v>0</v>
      </c>
      <c r="BF756" s="3">
        <v>0</v>
      </c>
      <c r="BG756" s="3">
        <v>0</v>
      </c>
      <c r="BH756" s="3">
        <v>0</v>
      </c>
      <c r="BI756" s="3">
        <v>0</v>
      </c>
      <c r="BJ756" s="3">
        <v>0</v>
      </c>
      <c r="BK756" s="3">
        <v>0</v>
      </c>
      <c r="BL756" s="3">
        <v>0</v>
      </c>
      <c r="BM756" s="3">
        <v>0</v>
      </c>
      <c r="BN756" s="3">
        <v>0</v>
      </c>
      <c r="BO756" s="3">
        <v>0</v>
      </c>
      <c r="BP756" s="3">
        <v>0</v>
      </c>
      <c r="BQ756" s="3">
        <v>0</v>
      </c>
      <c r="BR756" s="3">
        <v>0</v>
      </c>
      <c r="BS756" s="3">
        <v>0</v>
      </c>
      <c r="BT756" s="3">
        <v>0</v>
      </c>
      <c r="BU756" s="3">
        <v>0</v>
      </c>
      <c r="BV756" s="3">
        <v>0</v>
      </c>
      <c r="BW756" s="3">
        <v>0</v>
      </c>
      <c r="BX756" s="3">
        <v>0</v>
      </c>
      <c r="BY756" s="3">
        <v>0</v>
      </c>
      <c r="BZ756" s="3">
        <v>0</v>
      </c>
      <c r="CA756" s="3">
        <v>0</v>
      </c>
      <c r="CB756" s="3">
        <v>0</v>
      </c>
      <c r="CC756" s="3">
        <v>0</v>
      </c>
      <c r="CD756" s="3">
        <v>0</v>
      </c>
      <c r="CE756" s="3">
        <v>0</v>
      </c>
      <c r="CF756" s="3">
        <v>0</v>
      </c>
      <c r="CG756" s="3">
        <v>0</v>
      </c>
      <c r="CH756" s="3">
        <v>0</v>
      </c>
      <c r="CI756" s="3">
        <v>0</v>
      </c>
      <c r="CJ756" s="3">
        <v>0</v>
      </c>
      <c r="CK756" s="3">
        <v>0</v>
      </c>
      <c r="CL756" s="3">
        <v>0</v>
      </c>
      <c r="CM756" s="3">
        <v>0</v>
      </c>
      <c r="CN756" s="3">
        <v>0</v>
      </c>
      <c r="CO756" s="3">
        <v>0</v>
      </c>
      <c r="CP756" s="3">
        <v>0</v>
      </c>
      <c r="CQ756" s="3">
        <v>0</v>
      </c>
      <c r="CR756" s="3">
        <v>0</v>
      </c>
      <c r="CS756" s="3">
        <v>0</v>
      </c>
      <c r="CT756" s="3">
        <v>0</v>
      </c>
      <c r="CU756" s="3">
        <v>0</v>
      </c>
      <c r="CV756" s="3">
        <v>0</v>
      </c>
      <c r="CW756" s="3">
        <v>0</v>
      </c>
      <c r="CX756" s="3">
        <v>0</v>
      </c>
      <c r="CY756" s="3">
        <v>0</v>
      </c>
      <c r="CZ756" s="3">
        <v>0</v>
      </c>
      <c r="DA756" s="3"/>
      <c r="DB756" s="3">
        <v>0</v>
      </c>
      <c r="DC756" s="3">
        <v>0</v>
      </c>
      <c r="DD756" s="3">
        <v>0</v>
      </c>
      <c r="DE756" s="3">
        <v>0</v>
      </c>
      <c r="DF756" s="3">
        <v>0</v>
      </c>
      <c r="DG756" s="3">
        <v>0</v>
      </c>
      <c r="DH756" s="3">
        <v>0</v>
      </c>
      <c r="DI756" s="3">
        <v>0</v>
      </c>
      <c r="DJ756" s="3">
        <v>0</v>
      </c>
      <c r="DK756" s="3">
        <v>0</v>
      </c>
      <c r="DL756" s="3">
        <v>0</v>
      </c>
      <c r="DM756" s="3">
        <v>0</v>
      </c>
      <c r="DN756" s="3">
        <v>0</v>
      </c>
      <c r="DO756" s="3">
        <v>0</v>
      </c>
      <c r="DP756" s="3">
        <v>0</v>
      </c>
      <c r="DQ756" s="3">
        <v>0</v>
      </c>
      <c r="DR756" s="3">
        <v>0</v>
      </c>
      <c r="DS756" s="3">
        <v>0</v>
      </c>
      <c r="DT756" s="3">
        <v>0</v>
      </c>
      <c r="DU756" s="3">
        <v>0</v>
      </c>
      <c r="DV756" s="3">
        <v>0</v>
      </c>
      <c r="DW756" s="3">
        <v>0</v>
      </c>
      <c r="DX756" s="3">
        <v>0</v>
      </c>
      <c r="DY756" s="3">
        <v>0</v>
      </c>
      <c r="DZ756" s="3">
        <v>0</v>
      </c>
      <c r="EA756" s="3">
        <v>0</v>
      </c>
      <c r="EB756" s="3">
        <v>0</v>
      </c>
      <c r="EC756" s="3">
        <v>0</v>
      </c>
      <c r="ED756" s="3">
        <v>0</v>
      </c>
      <c r="EE756" s="3">
        <v>0</v>
      </c>
      <c r="EF756" s="3">
        <v>0</v>
      </c>
    </row>
    <row r="757" spans="1:136" ht="12.75" customHeight="1">
      <c r="A757" s="2" t="s">
        <v>1419</v>
      </c>
      <c r="B757" s="2" t="s">
        <v>981</v>
      </c>
      <c r="C757" s="2" t="s">
        <v>137</v>
      </c>
      <c r="D757" s="2" t="s">
        <v>896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200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495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0</v>
      </c>
      <c r="BB757" s="3">
        <v>0</v>
      </c>
      <c r="BC757" s="3">
        <v>0</v>
      </c>
      <c r="BD757" s="3">
        <v>0</v>
      </c>
      <c r="BE757" s="3">
        <v>0</v>
      </c>
      <c r="BF757" s="3">
        <v>0</v>
      </c>
      <c r="BG757" s="3">
        <v>0</v>
      </c>
      <c r="BH757" s="3">
        <v>0</v>
      </c>
      <c r="BI757" s="3">
        <v>0</v>
      </c>
      <c r="BJ757" s="3">
        <v>0</v>
      </c>
      <c r="BK757" s="3">
        <v>0</v>
      </c>
      <c r="BL757" s="3">
        <v>0</v>
      </c>
      <c r="BM757" s="3">
        <v>0</v>
      </c>
      <c r="BN757" s="3">
        <v>0</v>
      </c>
      <c r="BO757" s="3">
        <v>0</v>
      </c>
      <c r="BP757" s="3">
        <v>0</v>
      </c>
      <c r="BQ757" s="3">
        <v>0</v>
      </c>
      <c r="BR757" s="3">
        <v>0</v>
      </c>
      <c r="BS757" s="3">
        <v>0</v>
      </c>
      <c r="BT757" s="3">
        <v>0</v>
      </c>
      <c r="BU757" s="3">
        <v>0</v>
      </c>
      <c r="BV757" s="3">
        <v>0</v>
      </c>
      <c r="BW757" s="3">
        <v>0</v>
      </c>
      <c r="BX757" s="3">
        <v>0</v>
      </c>
      <c r="BY757" s="3">
        <v>0</v>
      </c>
      <c r="BZ757" s="3">
        <v>0</v>
      </c>
      <c r="CA757" s="3">
        <v>0</v>
      </c>
      <c r="CB757" s="3">
        <v>0</v>
      </c>
      <c r="CC757" s="3">
        <v>0</v>
      </c>
      <c r="CD757" s="3">
        <v>0</v>
      </c>
      <c r="CE757" s="3">
        <v>0</v>
      </c>
      <c r="CF757" s="3">
        <v>0</v>
      </c>
      <c r="CG757" s="3">
        <v>0</v>
      </c>
      <c r="CH757" s="3">
        <v>0</v>
      </c>
      <c r="CI757" s="3">
        <v>0</v>
      </c>
      <c r="CJ757" s="3">
        <v>0</v>
      </c>
      <c r="CK757" s="3">
        <v>0</v>
      </c>
      <c r="CL757" s="3">
        <v>0</v>
      </c>
      <c r="CM757" s="3">
        <v>0</v>
      </c>
      <c r="CN757" s="3">
        <v>0</v>
      </c>
      <c r="CO757" s="3">
        <v>0</v>
      </c>
      <c r="CP757" s="3">
        <v>0</v>
      </c>
      <c r="CQ757" s="3">
        <v>0</v>
      </c>
      <c r="CR757" s="3">
        <v>0</v>
      </c>
      <c r="CS757" s="3">
        <v>0</v>
      </c>
      <c r="CT757" s="3">
        <v>0</v>
      </c>
      <c r="CU757" s="3">
        <v>0</v>
      </c>
      <c r="CV757" s="3">
        <v>0</v>
      </c>
      <c r="CW757" s="3">
        <v>0</v>
      </c>
      <c r="CX757" s="3">
        <v>0</v>
      </c>
      <c r="CY757" s="3">
        <v>0</v>
      </c>
      <c r="CZ757" s="3">
        <v>0</v>
      </c>
      <c r="DA757" s="3"/>
      <c r="DB757" s="3">
        <v>0</v>
      </c>
      <c r="DC757" s="3">
        <v>0</v>
      </c>
      <c r="DD757" s="3">
        <v>0</v>
      </c>
      <c r="DE757" s="3">
        <v>0</v>
      </c>
      <c r="DF757" s="3">
        <v>0</v>
      </c>
      <c r="DG757" s="3">
        <v>0</v>
      </c>
      <c r="DH757" s="3">
        <v>0</v>
      </c>
      <c r="DI757" s="3">
        <v>0</v>
      </c>
      <c r="DJ757" s="3">
        <v>0</v>
      </c>
      <c r="DK757" s="3">
        <v>0</v>
      </c>
      <c r="DL757" s="3">
        <v>0</v>
      </c>
      <c r="DM757" s="3">
        <v>0</v>
      </c>
      <c r="DN757" s="3">
        <v>0</v>
      </c>
      <c r="DO757" s="3">
        <v>0</v>
      </c>
      <c r="DP757" s="3">
        <v>0</v>
      </c>
      <c r="DQ757" s="3">
        <v>0</v>
      </c>
      <c r="DR757" s="3">
        <v>0</v>
      </c>
      <c r="DS757" s="3">
        <v>0</v>
      </c>
      <c r="DT757" s="3">
        <v>0</v>
      </c>
      <c r="DU757" s="3">
        <v>0</v>
      </c>
      <c r="DV757" s="3">
        <v>0</v>
      </c>
      <c r="DW757" s="3">
        <v>0</v>
      </c>
      <c r="DX757" s="3">
        <v>0</v>
      </c>
      <c r="DY757" s="3">
        <v>0</v>
      </c>
      <c r="DZ757" s="3">
        <v>0</v>
      </c>
      <c r="EA757" s="3">
        <v>0</v>
      </c>
      <c r="EB757" s="3">
        <v>0</v>
      </c>
      <c r="EC757" s="3">
        <v>0</v>
      </c>
      <c r="ED757" s="3">
        <v>0</v>
      </c>
      <c r="EE757" s="3">
        <v>0</v>
      </c>
      <c r="EF757" s="3">
        <v>0</v>
      </c>
    </row>
    <row r="758" spans="1:136" ht="12.75" customHeight="1">
      <c r="A758" s="2" t="s">
        <v>1420</v>
      </c>
      <c r="B758" s="2" t="s">
        <v>983</v>
      </c>
      <c r="C758" s="2" t="s">
        <v>137</v>
      </c>
      <c r="D758" s="2" t="s">
        <v>896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s="3">
        <v>0</v>
      </c>
      <c r="BH758" s="3">
        <v>0</v>
      </c>
      <c r="BI758" s="3">
        <v>0</v>
      </c>
      <c r="BJ758" s="3">
        <v>0</v>
      </c>
      <c r="BK758" s="3">
        <v>0</v>
      </c>
      <c r="BL758" s="3">
        <v>0</v>
      </c>
      <c r="BM758" s="3">
        <v>0</v>
      </c>
      <c r="BN758" s="3">
        <v>0</v>
      </c>
      <c r="BO758" s="3">
        <v>0</v>
      </c>
      <c r="BP758" s="3">
        <v>0</v>
      </c>
      <c r="BQ758" s="3">
        <v>0</v>
      </c>
      <c r="BR758" s="3">
        <v>0</v>
      </c>
      <c r="BS758" s="3">
        <v>0</v>
      </c>
      <c r="BT758" s="3">
        <v>0</v>
      </c>
      <c r="BU758" s="3">
        <v>0</v>
      </c>
      <c r="BV758" s="3">
        <v>0</v>
      </c>
      <c r="BW758" s="3">
        <v>0</v>
      </c>
      <c r="BX758" s="3">
        <v>0</v>
      </c>
      <c r="BY758" s="3">
        <v>0</v>
      </c>
      <c r="BZ758" s="3">
        <v>0</v>
      </c>
      <c r="CA758" s="3">
        <v>0</v>
      </c>
      <c r="CB758" s="3">
        <v>0</v>
      </c>
      <c r="CC758" s="3">
        <v>0</v>
      </c>
      <c r="CD758" s="3">
        <v>0</v>
      </c>
      <c r="CE758" s="3">
        <v>0</v>
      </c>
      <c r="CF758" s="3">
        <v>0</v>
      </c>
      <c r="CG758" s="3">
        <v>0</v>
      </c>
      <c r="CH758" s="3">
        <v>0</v>
      </c>
      <c r="CI758" s="3">
        <v>0</v>
      </c>
      <c r="CJ758" s="3">
        <v>0</v>
      </c>
      <c r="CK758" s="3">
        <v>0</v>
      </c>
      <c r="CL758" s="3">
        <v>0</v>
      </c>
      <c r="CM758" s="3">
        <v>0</v>
      </c>
      <c r="CN758" s="3">
        <v>0</v>
      </c>
      <c r="CO758" s="3">
        <v>0</v>
      </c>
      <c r="CP758" s="3">
        <v>0</v>
      </c>
      <c r="CQ758" s="3">
        <v>0</v>
      </c>
      <c r="CR758" s="3">
        <v>0</v>
      </c>
      <c r="CS758" s="3">
        <v>0</v>
      </c>
      <c r="CT758" s="3">
        <v>0</v>
      </c>
      <c r="CU758" s="3">
        <v>0</v>
      </c>
      <c r="CV758" s="3">
        <v>0</v>
      </c>
      <c r="CW758" s="3">
        <v>0</v>
      </c>
      <c r="CX758" s="3">
        <v>0</v>
      </c>
      <c r="CY758" s="3">
        <v>0</v>
      </c>
      <c r="CZ758" s="3">
        <v>0</v>
      </c>
      <c r="DA758" s="3"/>
      <c r="DB758" s="3">
        <v>0</v>
      </c>
      <c r="DC758" s="3">
        <v>0</v>
      </c>
      <c r="DD758" s="3">
        <v>0</v>
      </c>
      <c r="DE758" s="3">
        <v>0</v>
      </c>
      <c r="DF758" s="3">
        <v>0</v>
      </c>
      <c r="DG758" s="3">
        <v>0</v>
      </c>
      <c r="DH758" s="3">
        <v>0</v>
      </c>
      <c r="DI758" s="3">
        <v>0</v>
      </c>
      <c r="DJ758" s="3">
        <v>0</v>
      </c>
      <c r="DK758" s="3">
        <v>0</v>
      </c>
      <c r="DL758" s="3">
        <v>0</v>
      </c>
      <c r="DM758" s="3">
        <v>0</v>
      </c>
      <c r="DN758" s="3">
        <v>0</v>
      </c>
      <c r="DO758" s="3">
        <v>0</v>
      </c>
      <c r="DP758" s="3">
        <v>0</v>
      </c>
      <c r="DQ758" s="3">
        <v>0</v>
      </c>
      <c r="DR758" s="3">
        <v>0</v>
      </c>
      <c r="DS758" s="3">
        <v>0</v>
      </c>
      <c r="DT758" s="3">
        <v>0</v>
      </c>
      <c r="DU758" s="3">
        <v>0</v>
      </c>
      <c r="DV758" s="3">
        <v>0</v>
      </c>
      <c r="DW758" s="3">
        <v>0</v>
      </c>
      <c r="DX758" s="3">
        <v>0</v>
      </c>
      <c r="DY758" s="3">
        <v>0</v>
      </c>
      <c r="DZ758" s="3">
        <v>0</v>
      </c>
      <c r="EA758" s="3">
        <v>0</v>
      </c>
      <c r="EB758" s="3">
        <v>0</v>
      </c>
      <c r="EC758" s="3">
        <v>0</v>
      </c>
      <c r="ED758" s="3">
        <v>0</v>
      </c>
      <c r="EE758" s="3">
        <v>0</v>
      </c>
      <c r="EF758" s="3">
        <v>0</v>
      </c>
    </row>
    <row r="759" spans="1:136" ht="12.75" customHeight="1">
      <c r="A759" s="2" t="s">
        <v>1421</v>
      </c>
      <c r="B759" s="2" t="s">
        <v>1287</v>
      </c>
      <c r="C759" s="2" t="s">
        <v>137</v>
      </c>
      <c r="D759" s="2" t="s">
        <v>896</v>
      </c>
      <c r="E759" s="3">
        <v>0</v>
      </c>
      <c r="F759" s="3">
        <v>53684.160000000003</v>
      </c>
      <c r="G759" s="3">
        <v>52631.56</v>
      </c>
      <c r="H759" s="3">
        <v>58947.360000000001</v>
      </c>
      <c r="I759" s="3">
        <v>40789.480000000003</v>
      </c>
      <c r="J759" s="3">
        <v>26052.63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86594.76</v>
      </c>
      <c r="AH759" s="3">
        <v>69810.539999999994</v>
      </c>
      <c r="AI759" s="3">
        <v>66173.69</v>
      </c>
      <c r="AJ759" s="3">
        <v>29436.84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51578.93</v>
      </c>
      <c r="AR759" s="3">
        <v>52631.56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0</v>
      </c>
      <c r="BJ759" s="3">
        <v>0</v>
      </c>
      <c r="BK759" s="3">
        <v>0</v>
      </c>
      <c r="BL759" s="3">
        <v>0</v>
      </c>
      <c r="BM759" s="3">
        <v>0</v>
      </c>
      <c r="BN759" s="3">
        <v>0</v>
      </c>
      <c r="BO759" s="3">
        <v>0</v>
      </c>
      <c r="BP759" s="3">
        <v>0</v>
      </c>
      <c r="BQ759" s="3">
        <v>0</v>
      </c>
      <c r="BR759" s="3">
        <v>0</v>
      </c>
      <c r="BS759" s="3">
        <v>0</v>
      </c>
      <c r="BT759" s="3">
        <v>0</v>
      </c>
      <c r="BU759" s="3">
        <v>0</v>
      </c>
      <c r="BV759" s="3">
        <v>0</v>
      </c>
      <c r="BW759" s="3">
        <v>0</v>
      </c>
      <c r="BX759" s="3">
        <v>0</v>
      </c>
      <c r="BY759" s="3">
        <v>0</v>
      </c>
      <c r="BZ759" s="3">
        <v>0</v>
      </c>
      <c r="CA759" s="3">
        <v>0</v>
      </c>
      <c r="CB759" s="3">
        <v>0</v>
      </c>
      <c r="CC759" s="3">
        <v>0</v>
      </c>
      <c r="CD759" s="3">
        <v>0</v>
      </c>
      <c r="CE759" s="3">
        <v>0</v>
      </c>
      <c r="CF759" s="3">
        <v>0</v>
      </c>
      <c r="CG759" s="3">
        <v>0</v>
      </c>
      <c r="CH759" s="3">
        <v>0</v>
      </c>
      <c r="CI759" s="3">
        <v>0</v>
      </c>
      <c r="CJ759" s="3">
        <v>0</v>
      </c>
      <c r="CK759" s="3">
        <v>0</v>
      </c>
      <c r="CL759" s="3">
        <v>0</v>
      </c>
      <c r="CM759" s="3">
        <v>0</v>
      </c>
      <c r="CN759" s="3">
        <v>0</v>
      </c>
      <c r="CO759" s="3">
        <v>0</v>
      </c>
      <c r="CP759" s="3">
        <v>0</v>
      </c>
      <c r="CQ759" s="3">
        <v>0</v>
      </c>
      <c r="CR759" s="3">
        <v>0</v>
      </c>
      <c r="CS759" s="3">
        <v>0</v>
      </c>
      <c r="CT759" s="3">
        <v>0</v>
      </c>
      <c r="CU759" s="3">
        <v>0</v>
      </c>
      <c r="CV759" s="3">
        <v>0</v>
      </c>
      <c r="CW759" s="3">
        <v>0</v>
      </c>
      <c r="CX759" s="3">
        <v>0</v>
      </c>
      <c r="CY759" s="3">
        <v>0</v>
      </c>
      <c r="CZ759" s="3">
        <v>0</v>
      </c>
      <c r="DA759" s="3"/>
      <c r="DB759" s="3">
        <v>0</v>
      </c>
      <c r="DC759" s="3">
        <v>0</v>
      </c>
      <c r="DD759" s="3">
        <v>0</v>
      </c>
      <c r="DE759" s="3">
        <v>0</v>
      </c>
      <c r="DF759" s="3">
        <v>0</v>
      </c>
      <c r="DG759" s="3">
        <v>0</v>
      </c>
      <c r="DH759" s="3">
        <v>0</v>
      </c>
      <c r="DI759" s="3">
        <v>0</v>
      </c>
      <c r="DJ759" s="3">
        <v>0</v>
      </c>
      <c r="DK759" s="3">
        <v>0</v>
      </c>
      <c r="DL759" s="3">
        <v>0</v>
      </c>
      <c r="DM759" s="3">
        <v>0</v>
      </c>
      <c r="DN759" s="3">
        <v>0</v>
      </c>
      <c r="DO759" s="3">
        <v>0</v>
      </c>
      <c r="DP759" s="3">
        <v>0</v>
      </c>
      <c r="DQ759" s="3">
        <v>0</v>
      </c>
      <c r="DR759" s="3">
        <v>0</v>
      </c>
      <c r="DS759" s="3">
        <v>0</v>
      </c>
      <c r="DT759" s="3">
        <v>0</v>
      </c>
      <c r="DU759" s="3">
        <v>0</v>
      </c>
      <c r="DV759" s="3">
        <v>0</v>
      </c>
      <c r="DW759" s="3">
        <v>0</v>
      </c>
      <c r="DX759" s="3">
        <v>0</v>
      </c>
      <c r="DY759" s="3">
        <v>0</v>
      </c>
      <c r="DZ759" s="3">
        <v>0</v>
      </c>
      <c r="EA759" s="3">
        <v>0</v>
      </c>
      <c r="EB759" s="3">
        <v>0</v>
      </c>
      <c r="EC759" s="3">
        <v>0</v>
      </c>
      <c r="ED759" s="3">
        <v>0</v>
      </c>
      <c r="EE759" s="3">
        <v>0</v>
      </c>
      <c r="EF759" s="3">
        <v>0</v>
      </c>
    </row>
    <row r="760" spans="1:136" ht="12.75" customHeight="1">
      <c r="A760" s="2" t="s">
        <v>1422</v>
      </c>
      <c r="B760" s="2" t="s">
        <v>1357</v>
      </c>
      <c r="C760" s="2" t="s">
        <v>137</v>
      </c>
      <c r="D760" s="2" t="s">
        <v>896</v>
      </c>
      <c r="E760" s="3">
        <v>0</v>
      </c>
      <c r="F760" s="3">
        <v>16800</v>
      </c>
      <c r="G760" s="3">
        <v>16800</v>
      </c>
      <c r="H760" s="3">
        <v>16800</v>
      </c>
      <c r="I760" s="3">
        <v>16800</v>
      </c>
      <c r="J760" s="3">
        <v>16800</v>
      </c>
      <c r="K760" s="3">
        <v>16800</v>
      </c>
      <c r="L760" s="3">
        <v>16800</v>
      </c>
      <c r="M760" s="3">
        <v>16800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6000</v>
      </c>
      <c r="AH760" s="3">
        <v>12000</v>
      </c>
      <c r="AI760" s="3">
        <v>12000</v>
      </c>
      <c r="AJ760" s="3">
        <v>12000</v>
      </c>
      <c r="AK760" s="3">
        <v>36000</v>
      </c>
      <c r="AL760" s="3">
        <v>16800</v>
      </c>
      <c r="AM760" s="3">
        <v>16800</v>
      </c>
      <c r="AN760" s="3">
        <v>16800</v>
      </c>
      <c r="AO760" s="3">
        <v>16800</v>
      </c>
      <c r="AP760" s="3">
        <v>16800</v>
      </c>
      <c r="AQ760" s="3">
        <v>16800</v>
      </c>
      <c r="AR760" s="3">
        <v>16800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0</v>
      </c>
      <c r="BB760" s="3">
        <v>0</v>
      </c>
      <c r="BC760" s="3">
        <v>0</v>
      </c>
      <c r="BD760" s="3">
        <v>0</v>
      </c>
      <c r="BE760" s="3">
        <v>0</v>
      </c>
      <c r="BF760" s="3">
        <v>0</v>
      </c>
      <c r="BG760" s="3">
        <v>0</v>
      </c>
      <c r="BH760" s="3">
        <v>0</v>
      </c>
      <c r="BI760" s="3">
        <v>0</v>
      </c>
      <c r="BJ760" s="3">
        <v>0</v>
      </c>
      <c r="BK760" s="3">
        <v>0</v>
      </c>
      <c r="BL760" s="3">
        <v>0</v>
      </c>
      <c r="BM760" s="3">
        <v>0</v>
      </c>
      <c r="BN760" s="3">
        <v>0</v>
      </c>
      <c r="BO760" s="3">
        <v>0</v>
      </c>
      <c r="BP760" s="3">
        <v>0</v>
      </c>
      <c r="BQ760" s="3">
        <v>0</v>
      </c>
      <c r="BR760" s="3">
        <v>0</v>
      </c>
      <c r="BS760" s="3">
        <v>0</v>
      </c>
      <c r="BT760" s="3">
        <v>0</v>
      </c>
      <c r="BU760" s="3">
        <v>0</v>
      </c>
      <c r="BV760" s="3">
        <v>0</v>
      </c>
      <c r="BW760" s="3">
        <v>0</v>
      </c>
      <c r="BX760" s="3">
        <v>0</v>
      </c>
      <c r="BY760" s="3">
        <v>0</v>
      </c>
      <c r="BZ760" s="3">
        <v>0</v>
      </c>
      <c r="CA760" s="3">
        <v>0</v>
      </c>
      <c r="CB760" s="3">
        <v>0</v>
      </c>
      <c r="CC760" s="3">
        <v>0</v>
      </c>
      <c r="CD760" s="3">
        <v>0</v>
      </c>
      <c r="CE760" s="3">
        <v>0</v>
      </c>
      <c r="CF760" s="3">
        <v>0</v>
      </c>
      <c r="CG760" s="3">
        <v>0</v>
      </c>
      <c r="CH760" s="3">
        <v>0</v>
      </c>
      <c r="CI760" s="3">
        <v>0</v>
      </c>
      <c r="CJ760" s="3">
        <v>0</v>
      </c>
      <c r="CK760" s="3">
        <v>0</v>
      </c>
      <c r="CL760" s="3">
        <v>0</v>
      </c>
      <c r="CM760" s="3">
        <v>0</v>
      </c>
      <c r="CN760" s="3">
        <v>0</v>
      </c>
      <c r="CO760" s="3">
        <v>0</v>
      </c>
      <c r="CP760" s="3">
        <v>0</v>
      </c>
      <c r="CQ760" s="3">
        <v>0</v>
      </c>
      <c r="CR760" s="3">
        <v>0</v>
      </c>
      <c r="CS760" s="3">
        <v>0</v>
      </c>
      <c r="CT760" s="3">
        <v>0</v>
      </c>
      <c r="CU760" s="3">
        <v>0</v>
      </c>
      <c r="CV760" s="3">
        <v>0</v>
      </c>
      <c r="CW760" s="3">
        <v>0</v>
      </c>
      <c r="CX760" s="3">
        <v>0</v>
      </c>
      <c r="CY760" s="3">
        <v>0</v>
      </c>
      <c r="CZ760" s="3">
        <v>0</v>
      </c>
      <c r="DA760" s="3"/>
      <c r="DB760" s="3">
        <v>0</v>
      </c>
      <c r="DC760" s="3">
        <v>0</v>
      </c>
      <c r="DD760" s="3">
        <v>0</v>
      </c>
      <c r="DE760" s="3">
        <v>0</v>
      </c>
      <c r="DF760" s="3">
        <v>0</v>
      </c>
      <c r="DG760" s="3">
        <v>0</v>
      </c>
      <c r="DH760" s="3">
        <v>0</v>
      </c>
      <c r="DI760" s="3">
        <v>0</v>
      </c>
      <c r="DJ760" s="3">
        <v>0</v>
      </c>
      <c r="DK760" s="3">
        <v>0</v>
      </c>
      <c r="DL760" s="3">
        <v>0</v>
      </c>
      <c r="DM760" s="3">
        <v>0</v>
      </c>
      <c r="DN760" s="3">
        <v>0</v>
      </c>
      <c r="DO760" s="3">
        <v>0</v>
      </c>
      <c r="DP760" s="3">
        <v>0</v>
      </c>
      <c r="DQ760" s="3">
        <v>0</v>
      </c>
      <c r="DR760" s="3">
        <v>0</v>
      </c>
      <c r="DS760" s="3">
        <v>0</v>
      </c>
      <c r="DT760" s="3">
        <v>0</v>
      </c>
      <c r="DU760" s="3">
        <v>0</v>
      </c>
      <c r="DV760" s="3">
        <v>0</v>
      </c>
      <c r="DW760" s="3">
        <v>0</v>
      </c>
      <c r="DX760" s="3">
        <v>0</v>
      </c>
      <c r="DY760" s="3">
        <v>0</v>
      </c>
      <c r="DZ760" s="3">
        <v>0</v>
      </c>
      <c r="EA760" s="3">
        <v>0</v>
      </c>
      <c r="EB760" s="3">
        <v>0</v>
      </c>
      <c r="EC760" s="3">
        <v>0</v>
      </c>
      <c r="ED760" s="3">
        <v>0</v>
      </c>
      <c r="EE760" s="3">
        <v>0</v>
      </c>
      <c r="EF760" s="3">
        <v>0</v>
      </c>
    </row>
    <row r="761" spans="1:136" ht="12.75" customHeight="1">
      <c r="A761" s="2" t="s">
        <v>1423</v>
      </c>
      <c r="B761" s="2" t="s">
        <v>1359</v>
      </c>
      <c r="C761" s="2" t="s">
        <v>137</v>
      </c>
      <c r="D761" s="2" t="s">
        <v>896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600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I761" s="3">
        <v>0</v>
      </c>
      <c r="BJ761" s="3">
        <v>0</v>
      </c>
      <c r="BK761" s="3">
        <v>0</v>
      </c>
      <c r="BL761" s="3">
        <v>0</v>
      </c>
      <c r="BM761" s="3">
        <v>0</v>
      </c>
      <c r="BN761" s="3">
        <v>0</v>
      </c>
      <c r="BO761" s="3">
        <v>0</v>
      </c>
      <c r="BP761" s="3">
        <v>0</v>
      </c>
      <c r="BQ761" s="3">
        <v>0</v>
      </c>
      <c r="BR761" s="3">
        <v>0</v>
      </c>
      <c r="BS761" s="3">
        <v>0</v>
      </c>
      <c r="BT761" s="3">
        <v>0</v>
      </c>
      <c r="BU761" s="3">
        <v>0</v>
      </c>
      <c r="BV761" s="3">
        <v>0</v>
      </c>
      <c r="BW761" s="3">
        <v>0</v>
      </c>
      <c r="BX761" s="3">
        <v>0</v>
      </c>
      <c r="BY761" s="3">
        <v>0</v>
      </c>
      <c r="BZ761" s="3">
        <v>0</v>
      </c>
      <c r="CA761" s="3">
        <v>0</v>
      </c>
      <c r="CB761" s="3">
        <v>0</v>
      </c>
      <c r="CC761" s="3">
        <v>0</v>
      </c>
      <c r="CD761" s="3">
        <v>0</v>
      </c>
      <c r="CE761" s="3">
        <v>0</v>
      </c>
      <c r="CF761" s="3">
        <v>0</v>
      </c>
      <c r="CG761" s="3">
        <v>0</v>
      </c>
      <c r="CH761" s="3">
        <v>0</v>
      </c>
      <c r="CI761" s="3">
        <v>0</v>
      </c>
      <c r="CJ761" s="3">
        <v>0</v>
      </c>
      <c r="CK761" s="3">
        <v>0</v>
      </c>
      <c r="CL761" s="3">
        <v>0</v>
      </c>
      <c r="CM761" s="3">
        <v>0</v>
      </c>
      <c r="CN761" s="3">
        <v>0</v>
      </c>
      <c r="CO761" s="3">
        <v>0</v>
      </c>
      <c r="CP761" s="3">
        <v>0</v>
      </c>
      <c r="CQ761" s="3">
        <v>0</v>
      </c>
      <c r="CR761" s="3">
        <v>0</v>
      </c>
      <c r="CS761" s="3">
        <v>0</v>
      </c>
      <c r="CT761" s="3">
        <v>0</v>
      </c>
      <c r="CU761" s="3">
        <v>0</v>
      </c>
      <c r="CV761" s="3">
        <v>0</v>
      </c>
      <c r="CW761" s="3">
        <v>0</v>
      </c>
      <c r="CX761" s="3">
        <v>0</v>
      </c>
      <c r="CY761" s="3">
        <v>0</v>
      </c>
      <c r="CZ761" s="3">
        <v>0</v>
      </c>
      <c r="DA761" s="3"/>
      <c r="DB761" s="3">
        <v>0</v>
      </c>
      <c r="DC761" s="3">
        <v>0</v>
      </c>
      <c r="DD761" s="3">
        <v>0</v>
      </c>
      <c r="DE761" s="3">
        <v>0</v>
      </c>
      <c r="DF761" s="3">
        <v>0</v>
      </c>
      <c r="DG761" s="3">
        <v>0</v>
      </c>
      <c r="DH761" s="3">
        <v>0</v>
      </c>
      <c r="DI761" s="3">
        <v>0</v>
      </c>
      <c r="DJ761" s="3">
        <v>0</v>
      </c>
      <c r="DK761" s="3">
        <v>0</v>
      </c>
      <c r="DL761" s="3">
        <v>0</v>
      </c>
      <c r="DM761" s="3">
        <v>0</v>
      </c>
      <c r="DN761" s="3">
        <v>0</v>
      </c>
      <c r="DO761" s="3">
        <v>0</v>
      </c>
      <c r="DP761" s="3">
        <v>0</v>
      </c>
      <c r="DQ761" s="3">
        <v>0</v>
      </c>
      <c r="DR761" s="3">
        <v>0</v>
      </c>
      <c r="DS761" s="3">
        <v>0</v>
      </c>
      <c r="DT761" s="3">
        <v>0</v>
      </c>
      <c r="DU761" s="3">
        <v>0</v>
      </c>
      <c r="DV761" s="3">
        <v>0</v>
      </c>
      <c r="DW761" s="3">
        <v>0</v>
      </c>
      <c r="DX761" s="3">
        <v>0</v>
      </c>
      <c r="DY761" s="3">
        <v>0</v>
      </c>
      <c r="DZ761" s="3">
        <v>0</v>
      </c>
      <c r="EA761" s="3">
        <v>0</v>
      </c>
      <c r="EB761" s="3">
        <v>0</v>
      </c>
      <c r="EC761" s="3">
        <v>0</v>
      </c>
      <c r="ED761" s="3">
        <v>0</v>
      </c>
      <c r="EE761" s="3">
        <v>0</v>
      </c>
      <c r="EF761" s="3">
        <v>0</v>
      </c>
    </row>
    <row r="762" spans="1:136" ht="12.75" customHeight="1">
      <c r="A762" s="2" t="s">
        <v>1424</v>
      </c>
      <c r="B762" s="2" t="s">
        <v>985</v>
      </c>
      <c r="C762" s="2" t="s">
        <v>137</v>
      </c>
      <c r="D762" s="2" t="s">
        <v>896</v>
      </c>
      <c r="E762" s="3">
        <v>0</v>
      </c>
      <c r="F762" s="3">
        <v>783</v>
      </c>
      <c r="G762" s="3">
        <v>1300</v>
      </c>
      <c r="H762" s="3">
        <v>1113</v>
      </c>
      <c r="I762" s="3">
        <v>1534</v>
      </c>
      <c r="J762" s="3">
        <v>600</v>
      </c>
      <c r="K762" s="3">
        <v>367</v>
      </c>
      <c r="L762" s="3">
        <v>633</v>
      </c>
      <c r="M762" s="3">
        <v>792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625</v>
      </c>
      <c r="AH762" s="3">
        <v>1940</v>
      </c>
      <c r="AI762" s="3">
        <v>1290.18</v>
      </c>
      <c r="AJ762" s="3">
        <v>820</v>
      </c>
      <c r="AK762" s="3">
        <v>1900</v>
      </c>
      <c r="AL762" s="3">
        <v>1250</v>
      </c>
      <c r="AM762" s="3">
        <v>75</v>
      </c>
      <c r="AN762" s="3">
        <v>-1019</v>
      </c>
      <c r="AO762" s="3">
        <v>524</v>
      </c>
      <c r="AP762" s="3">
        <v>750</v>
      </c>
      <c r="AQ762" s="3">
        <v>585</v>
      </c>
      <c r="AR762" s="3">
        <v>2060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0</v>
      </c>
      <c r="BF762" s="3">
        <v>0</v>
      </c>
      <c r="BG762" s="3">
        <v>0</v>
      </c>
      <c r="BH762" s="3">
        <v>0</v>
      </c>
      <c r="BI762" s="3">
        <v>0</v>
      </c>
      <c r="BJ762" s="3">
        <v>0</v>
      </c>
      <c r="BK762" s="3">
        <v>0</v>
      </c>
      <c r="BL762" s="3">
        <v>0</v>
      </c>
      <c r="BM762" s="3">
        <v>0</v>
      </c>
      <c r="BN762" s="3">
        <v>0</v>
      </c>
      <c r="BO762" s="3">
        <v>0</v>
      </c>
      <c r="BP762" s="3">
        <v>0</v>
      </c>
      <c r="BQ762" s="3">
        <v>0</v>
      </c>
      <c r="BR762" s="3">
        <v>0</v>
      </c>
      <c r="BS762" s="3">
        <v>0</v>
      </c>
      <c r="BT762" s="3">
        <v>0</v>
      </c>
      <c r="BU762" s="3">
        <v>0</v>
      </c>
      <c r="BV762" s="3">
        <v>0</v>
      </c>
      <c r="BW762" s="3">
        <v>0</v>
      </c>
      <c r="BX762" s="3">
        <v>0</v>
      </c>
      <c r="BY762" s="3">
        <v>0</v>
      </c>
      <c r="BZ762" s="3">
        <v>0</v>
      </c>
      <c r="CA762" s="3">
        <v>0</v>
      </c>
      <c r="CB762" s="3">
        <v>0</v>
      </c>
      <c r="CC762" s="3">
        <v>0</v>
      </c>
      <c r="CD762" s="3">
        <v>0</v>
      </c>
      <c r="CE762" s="3">
        <v>0</v>
      </c>
      <c r="CF762" s="3">
        <v>0</v>
      </c>
      <c r="CG762" s="3">
        <v>0</v>
      </c>
      <c r="CH762" s="3">
        <v>0</v>
      </c>
      <c r="CI762" s="3">
        <v>0</v>
      </c>
      <c r="CJ762" s="3">
        <v>0</v>
      </c>
      <c r="CK762" s="3">
        <v>0</v>
      </c>
      <c r="CL762" s="3">
        <v>0</v>
      </c>
      <c r="CM762" s="3">
        <v>0</v>
      </c>
      <c r="CN762" s="3">
        <v>0</v>
      </c>
      <c r="CO762" s="3">
        <v>0</v>
      </c>
      <c r="CP762" s="3">
        <v>0</v>
      </c>
      <c r="CQ762" s="3">
        <v>0</v>
      </c>
      <c r="CR762" s="3">
        <v>0</v>
      </c>
      <c r="CS762" s="3">
        <v>0</v>
      </c>
      <c r="CT762" s="3">
        <v>0</v>
      </c>
      <c r="CU762" s="3">
        <v>0</v>
      </c>
      <c r="CV762" s="3">
        <v>0</v>
      </c>
      <c r="CW762" s="3">
        <v>0</v>
      </c>
      <c r="CX762" s="3">
        <v>0</v>
      </c>
      <c r="CY762" s="3">
        <v>0</v>
      </c>
      <c r="CZ762" s="3">
        <v>0</v>
      </c>
      <c r="DA762" s="3"/>
      <c r="DB762" s="3">
        <v>0</v>
      </c>
      <c r="DC762" s="3">
        <v>0</v>
      </c>
      <c r="DD762" s="3">
        <v>0</v>
      </c>
      <c r="DE762" s="3">
        <v>0</v>
      </c>
      <c r="DF762" s="3">
        <v>0</v>
      </c>
      <c r="DG762" s="3">
        <v>0</v>
      </c>
      <c r="DH762" s="3">
        <v>0</v>
      </c>
      <c r="DI762" s="3">
        <v>0</v>
      </c>
      <c r="DJ762" s="3">
        <v>0</v>
      </c>
      <c r="DK762" s="3">
        <v>0</v>
      </c>
      <c r="DL762" s="3">
        <v>0</v>
      </c>
      <c r="DM762" s="3">
        <v>0</v>
      </c>
      <c r="DN762" s="3">
        <v>0</v>
      </c>
      <c r="DO762" s="3">
        <v>0</v>
      </c>
      <c r="DP762" s="3">
        <v>0</v>
      </c>
      <c r="DQ762" s="3">
        <v>0</v>
      </c>
      <c r="DR762" s="3">
        <v>0</v>
      </c>
      <c r="DS762" s="3">
        <v>0</v>
      </c>
      <c r="DT762" s="3">
        <v>0</v>
      </c>
      <c r="DU762" s="3">
        <v>0</v>
      </c>
      <c r="DV762" s="3">
        <v>0</v>
      </c>
      <c r="DW762" s="3">
        <v>0</v>
      </c>
      <c r="DX762" s="3">
        <v>0</v>
      </c>
      <c r="DY762" s="3">
        <v>0</v>
      </c>
      <c r="DZ762" s="3">
        <v>0</v>
      </c>
      <c r="EA762" s="3">
        <v>0</v>
      </c>
      <c r="EB762" s="3">
        <v>0</v>
      </c>
      <c r="EC762" s="3">
        <v>0</v>
      </c>
      <c r="ED762" s="3">
        <v>0</v>
      </c>
      <c r="EE762" s="3">
        <v>0</v>
      </c>
      <c r="EF762" s="3">
        <v>0</v>
      </c>
    </row>
    <row r="763" spans="1:136" ht="12.75" customHeight="1">
      <c r="A763" s="2" t="s">
        <v>1425</v>
      </c>
      <c r="B763" s="2" t="s">
        <v>987</v>
      </c>
      <c r="C763" s="2" t="s">
        <v>137</v>
      </c>
      <c r="D763" s="2" t="s">
        <v>896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3040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2331.7399999999998</v>
      </c>
      <c r="AR763" s="3">
        <v>-1496.96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0</v>
      </c>
      <c r="BB763" s="3">
        <v>0</v>
      </c>
      <c r="BC763" s="3">
        <v>0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I763" s="3">
        <v>0</v>
      </c>
      <c r="BJ763" s="3">
        <v>0</v>
      </c>
      <c r="BK763" s="3">
        <v>0</v>
      </c>
      <c r="BL763" s="3">
        <v>0</v>
      </c>
      <c r="BM763" s="3">
        <v>0</v>
      </c>
      <c r="BN763" s="3">
        <v>0</v>
      </c>
      <c r="BO763" s="3">
        <v>0</v>
      </c>
      <c r="BP763" s="3">
        <v>0</v>
      </c>
      <c r="BQ763" s="3">
        <v>0</v>
      </c>
      <c r="BR763" s="3">
        <v>0</v>
      </c>
      <c r="BS763" s="3">
        <v>0</v>
      </c>
      <c r="BT763" s="3">
        <v>0</v>
      </c>
      <c r="BU763" s="3">
        <v>0</v>
      </c>
      <c r="BV763" s="3">
        <v>0</v>
      </c>
      <c r="BW763" s="3">
        <v>0</v>
      </c>
      <c r="BX763" s="3">
        <v>0</v>
      </c>
      <c r="BY763" s="3">
        <v>0</v>
      </c>
      <c r="BZ763" s="3">
        <v>0</v>
      </c>
      <c r="CA763" s="3">
        <v>0</v>
      </c>
      <c r="CB763" s="3">
        <v>0</v>
      </c>
      <c r="CC763" s="3">
        <v>0</v>
      </c>
      <c r="CD763" s="3">
        <v>0</v>
      </c>
      <c r="CE763" s="3">
        <v>0</v>
      </c>
      <c r="CF763" s="3">
        <v>0</v>
      </c>
      <c r="CG763" s="3">
        <v>0</v>
      </c>
      <c r="CH763" s="3">
        <v>0</v>
      </c>
      <c r="CI763" s="3">
        <v>0</v>
      </c>
      <c r="CJ763" s="3">
        <v>0</v>
      </c>
      <c r="CK763" s="3">
        <v>0</v>
      </c>
      <c r="CL763" s="3">
        <v>0</v>
      </c>
      <c r="CM763" s="3">
        <v>0</v>
      </c>
      <c r="CN763" s="3">
        <v>0</v>
      </c>
      <c r="CO763" s="3">
        <v>0</v>
      </c>
      <c r="CP763" s="3">
        <v>0</v>
      </c>
      <c r="CQ763" s="3">
        <v>0</v>
      </c>
      <c r="CR763" s="3">
        <v>0</v>
      </c>
      <c r="CS763" s="3">
        <v>0</v>
      </c>
      <c r="CT763" s="3">
        <v>0</v>
      </c>
      <c r="CU763" s="3">
        <v>0</v>
      </c>
      <c r="CV763" s="3">
        <v>0</v>
      </c>
      <c r="CW763" s="3">
        <v>0</v>
      </c>
      <c r="CX763" s="3">
        <v>0</v>
      </c>
      <c r="CY763" s="3">
        <v>0</v>
      </c>
      <c r="CZ763" s="3">
        <v>0</v>
      </c>
      <c r="DA763" s="3"/>
      <c r="DB763" s="3">
        <v>0</v>
      </c>
      <c r="DC763" s="3">
        <v>0</v>
      </c>
      <c r="DD763" s="3">
        <v>0</v>
      </c>
      <c r="DE763" s="3">
        <v>0</v>
      </c>
      <c r="DF763" s="3">
        <v>0</v>
      </c>
      <c r="DG763" s="3">
        <v>0</v>
      </c>
      <c r="DH763" s="3">
        <v>0</v>
      </c>
      <c r="DI763" s="3">
        <v>0</v>
      </c>
      <c r="DJ763" s="3">
        <v>0</v>
      </c>
      <c r="DK763" s="3">
        <v>0</v>
      </c>
      <c r="DL763" s="3">
        <v>0</v>
      </c>
      <c r="DM763" s="3">
        <v>0</v>
      </c>
      <c r="DN763" s="3">
        <v>0</v>
      </c>
      <c r="DO763" s="3">
        <v>0</v>
      </c>
      <c r="DP763" s="3">
        <v>0</v>
      </c>
      <c r="DQ763" s="3">
        <v>0</v>
      </c>
      <c r="DR763" s="3">
        <v>0</v>
      </c>
      <c r="DS763" s="3">
        <v>0</v>
      </c>
      <c r="DT763" s="3">
        <v>0</v>
      </c>
      <c r="DU763" s="3">
        <v>0</v>
      </c>
      <c r="DV763" s="3">
        <v>0</v>
      </c>
      <c r="DW763" s="3">
        <v>0</v>
      </c>
      <c r="DX763" s="3">
        <v>0</v>
      </c>
      <c r="DY763" s="3">
        <v>0</v>
      </c>
      <c r="DZ763" s="3">
        <v>0</v>
      </c>
      <c r="EA763" s="3">
        <v>0</v>
      </c>
      <c r="EB763" s="3">
        <v>0</v>
      </c>
      <c r="EC763" s="3">
        <v>0</v>
      </c>
      <c r="ED763" s="3">
        <v>0</v>
      </c>
      <c r="EE763" s="3">
        <v>0</v>
      </c>
      <c r="EF763" s="3">
        <v>0</v>
      </c>
    </row>
    <row r="764" spans="1:136" ht="12.75" customHeight="1">
      <c r="A764" s="2" t="s">
        <v>1426</v>
      </c>
      <c r="B764" s="2" t="s">
        <v>989</v>
      </c>
      <c r="C764" s="2" t="s">
        <v>137</v>
      </c>
      <c r="D764" s="2" t="s">
        <v>896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929.41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0</v>
      </c>
      <c r="BB764" s="3">
        <v>0</v>
      </c>
      <c r="BC764" s="3">
        <v>0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I764" s="3">
        <v>0</v>
      </c>
      <c r="BJ764" s="3">
        <v>0</v>
      </c>
      <c r="BK764" s="3">
        <v>0</v>
      </c>
      <c r="BL764" s="3">
        <v>0</v>
      </c>
      <c r="BM764" s="3">
        <v>0</v>
      </c>
      <c r="BN764" s="3">
        <v>0</v>
      </c>
      <c r="BO764" s="3">
        <v>0</v>
      </c>
      <c r="BP764" s="3">
        <v>0</v>
      </c>
      <c r="BQ764" s="3">
        <v>0</v>
      </c>
      <c r="BR764" s="3">
        <v>0</v>
      </c>
      <c r="BS764" s="3">
        <v>0</v>
      </c>
      <c r="BT764" s="3">
        <v>0</v>
      </c>
      <c r="BU764" s="3">
        <v>0</v>
      </c>
      <c r="BV764" s="3">
        <v>0</v>
      </c>
      <c r="BW764" s="3">
        <v>0</v>
      </c>
      <c r="BX764" s="3">
        <v>0</v>
      </c>
      <c r="BY764" s="3">
        <v>0</v>
      </c>
      <c r="BZ764" s="3">
        <v>0</v>
      </c>
      <c r="CA764" s="3">
        <v>0</v>
      </c>
      <c r="CB764" s="3">
        <v>0</v>
      </c>
      <c r="CC764" s="3">
        <v>0</v>
      </c>
      <c r="CD764" s="3">
        <v>0</v>
      </c>
      <c r="CE764" s="3">
        <v>0</v>
      </c>
      <c r="CF764" s="3">
        <v>0</v>
      </c>
      <c r="CG764" s="3">
        <v>0</v>
      </c>
      <c r="CH764" s="3">
        <v>0</v>
      </c>
      <c r="CI764" s="3">
        <v>0</v>
      </c>
      <c r="CJ764" s="3">
        <v>0</v>
      </c>
      <c r="CK764" s="3">
        <v>0</v>
      </c>
      <c r="CL764" s="3">
        <v>0</v>
      </c>
      <c r="CM764" s="3">
        <v>0</v>
      </c>
      <c r="CN764" s="3">
        <v>0</v>
      </c>
      <c r="CO764" s="3">
        <v>0</v>
      </c>
      <c r="CP764" s="3">
        <v>0</v>
      </c>
      <c r="CQ764" s="3">
        <v>0</v>
      </c>
      <c r="CR764" s="3">
        <v>0</v>
      </c>
      <c r="CS764" s="3">
        <v>0</v>
      </c>
      <c r="CT764" s="3">
        <v>0</v>
      </c>
      <c r="CU764" s="3">
        <v>0</v>
      </c>
      <c r="CV764" s="3">
        <v>0</v>
      </c>
      <c r="CW764" s="3">
        <v>0</v>
      </c>
      <c r="CX764" s="3">
        <v>0</v>
      </c>
      <c r="CY764" s="3">
        <v>0</v>
      </c>
      <c r="CZ764" s="3">
        <v>0</v>
      </c>
      <c r="DA764" s="3"/>
      <c r="DB764" s="3">
        <v>0</v>
      </c>
      <c r="DC764" s="3">
        <v>0</v>
      </c>
      <c r="DD764" s="3">
        <v>0</v>
      </c>
      <c r="DE764" s="3">
        <v>0</v>
      </c>
      <c r="DF764" s="3">
        <v>0</v>
      </c>
      <c r="DG764" s="3">
        <v>0</v>
      </c>
      <c r="DH764" s="3">
        <v>0</v>
      </c>
      <c r="DI764" s="3">
        <v>0</v>
      </c>
      <c r="DJ764" s="3">
        <v>0</v>
      </c>
      <c r="DK764" s="3">
        <v>0</v>
      </c>
      <c r="DL764" s="3">
        <v>0</v>
      </c>
      <c r="DM764" s="3">
        <v>0</v>
      </c>
      <c r="DN764" s="3">
        <v>0</v>
      </c>
      <c r="DO764" s="3">
        <v>0</v>
      </c>
      <c r="DP764" s="3">
        <v>0</v>
      </c>
      <c r="DQ764" s="3">
        <v>0</v>
      </c>
      <c r="DR764" s="3">
        <v>0</v>
      </c>
      <c r="DS764" s="3">
        <v>0</v>
      </c>
      <c r="DT764" s="3">
        <v>0</v>
      </c>
      <c r="DU764" s="3">
        <v>0</v>
      </c>
      <c r="DV764" s="3">
        <v>0</v>
      </c>
      <c r="DW764" s="3">
        <v>0</v>
      </c>
      <c r="DX764" s="3">
        <v>0</v>
      </c>
      <c r="DY764" s="3">
        <v>0</v>
      </c>
      <c r="DZ764" s="3">
        <v>0</v>
      </c>
      <c r="EA764" s="3">
        <v>0</v>
      </c>
      <c r="EB764" s="3">
        <v>0</v>
      </c>
      <c r="EC764" s="3">
        <v>0</v>
      </c>
      <c r="ED764" s="3">
        <v>0</v>
      </c>
      <c r="EE764" s="3">
        <v>0</v>
      </c>
      <c r="EF764" s="3">
        <v>0</v>
      </c>
    </row>
    <row r="765" spans="1:136" ht="12.75" customHeight="1">
      <c r="A765" s="2" t="s">
        <v>1427</v>
      </c>
      <c r="B765" s="2" t="s">
        <v>1001</v>
      </c>
      <c r="C765" s="2" t="s">
        <v>137</v>
      </c>
      <c r="D765" s="2" t="s">
        <v>896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F765" s="3">
        <v>0</v>
      </c>
      <c r="BG765" s="3">
        <v>0</v>
      </c>
      <c r="BH765" s="3">
        <v>0</v>
      </c>
      <c r="BI765" s="3">
        <v>0</v>
      </c>
      <c r="BJ765" s="3">
        <v>0</v>
      </c>
      <c r="BK765" s="3">
        <v>0</v>
      </c>
      <c r="BL765" s="3">
        <v>0</v>
      </c>
      <c r="BM765" s="3">
        <v>0</v>
      </c>
      <c r="BN765" s="3">
        <v>0</v>
      </c>
      <c r="BO765" s="3">
        <v>0</v>
      </c>
      <c r="BP765" s="3">
        <v>0</v>
      </c>
      <c r="BQ765" s="3">
        <v>0</v>
      </c>
      <c r="BR765" s="3">
        <v>0</v>
      </c>
      <c r="BS765" s="3">
        <v>0</v>
      </c>
      <c r="BT765" s="3">
        <v>0</v>
      </c>
      <c r="BU765" s="3">
        <v>0</v>
      </c>
      <c r="BV765" s="3">
        <v>0</v>
      </c>
      <c r="BW765" s="3">
        <v>0</v>
      </c>
      <c r="BX765" s="3">
        <v>0</v>
      </c>
      <c r="BY765" s="3">
        <v>0</v>
      </c>
      <c r="BZ765" s="3">
        <v>0</v>
      </c>
      <c r="CA765" s="3">
        <v>0</v>
      </c>
      <c r="CB765" s="3">
        <v>0</v>
      </c>
      <c r="CC765" s="3">
        <v>0</v>
      </c>
      <c r="CD765" s="3">
        <v>0</v>
      </c>
      <c r="CE765" s="3">
        <v>0</v>
      </c>
      <c r="CF765" s="3">
        <v>0</v>
      </c>
      <c r="CG765" s="3">
        <v>0</v>
      </c>
      <c r="CH765" s="3">
        <v>0</v>
      </c>
      <c r="CI765" s="3">
        <v>0</v>
      </c>
      <c r="CJ765" s="3">
        <v>0</v>
      </c>
      <c r="CK765" s="3">
        <v>0</v>
      </c>
      <c r="CL765" s="3">
        <v>0</v>
      </c>
      <c r="CM765" s="3">
        <v>0</v>
      </c>
      <c r="CN765" s="3">
        <v>0</v>
      </c>
      <c r="CO765" s="3">
        <v>0</v>
      </c>
      <c r="CP765" s="3">
        <v>0</v>
      </c>
      <c r="CQ765" s="3">
        <v>0</v>
      </c>
      <c r="CR765" s="3">
        <v>0</v>
      </c>
      <c r="CS765" s="3">
        <v>0</v>
      </c>
      <c r="CT765" s="3">
        <v>0</v>
      </c>
      <c r="CU765" s="3">
        <v>0</v>
      </c>
      <c r="CV765" s="3">
        <v>0</v>
      </c>
      <c r="CW765" s="3">
        <v>0</v>
      </c>
      <c r="CX765" s="3">
        <v>0</v>
      </c>
      <c r="CY765" s="3">
        <v>0</v>
      </c>
      <c r="CZ765" s="3">
        <v>0</v>
      </c>
      <c r="DA765" s="3"/>
      <c r="DB765" s="3">
        <v>0</v>
      </c>
      <c r="DC765" s="3">
        <v>0</v>
      </c>
      <c r="DD765" s="3">
        <v>0</v>
      </c>
      <c r="DE765" s="3">
        <v>0</v>
      </c>
      <c r="DF765" s="3">
        <v>0</v>
      </c>
      <c r="DG765" s="3">
        <v>0</v>
      </c>
      <c r="DH765" s="3">
        <v>0</v>
      </c>
      <c r="DI765" s="3">
        <v>0</v>
      </c>
      <c r="DJ765" s="3">
        <v>0</v>
      </c>
      <c r="DK765" s="3">
        <v>0</v>
      </c>
      <c r="DL765" s="3">
        <v>0</v>
      </c>
      <c r="DM765" s="3">
        <v>0</v>
      </c>
      <c r="DN765" s="3">
        <v>0</v>
      </c>
      <c r="DO765" s="3">
        <v>0</v>
      </c>
      <c r="DP765" s="3">
        <v>0</v>
      </c>
      <c r="DQ765" s="3">
        <v>0</v>
      </c>
      <c r="DR765" s="3">
        <v>0</v>
      </c>
      <c r="DS765" s="3">
        <v>0</v>
      </c>
      <c r="DT765" s="3">
        <v>0</v>
      </c>
      <c r="DU765" s="3">
        <v>0</v>
      </c>
      <c r="DV765" s="3">
        <v>0</v>
      </c>
      <c r="DW765" s="3">
        <v>0</v>
      </c>
      <c r="DX765" s="3">
        <v>0</v>
      </c>
      <c r="DY765" s="3">
        <v>0</v>
      </c>
      <c r="DZ765" s="3">
        <v>0</v>
      </c>
      <c r="EA765" s="3">
        <v>0</v>
      </c>
      <c r="EB765" s="3">
        <v>0</v>
      </c>
      <c r="EC765" s="3">
        <v>0</v>
      </c>
      <c r="ED765" s="3">
        <v>0</v>
      </c>
      <c r="EE765" s="3">
        <v>0</v>
      </c>
      <c r="EF765" s="3">
        <v>0</v>
      </c>
    </row>
    <row r="766" spans="1:136" ht="12.75" customHeight="1">
      <c r="A766" s="2" t="s">
        <v>1428</v>
      </c>
      <c r="B766" s="2" t="s">
        <v>1003</v>
      </c>
      <c r="C766" s="2" t="s">
        <v>137</v>
      </c>
      <c r="D766" s="2" t="s">
        <v>896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89.95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484.33</v>
      </c>
      <c r="AN766" s="3">
        <v>0</v>
      </c>
      <c r="AO766" s="3">
        <v>63.79</v>
      </c>
      <c r="AP766" s="3">
        <v>29.4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0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I766" s="3">
        <v>0</v>
      </c>
      <c r="BJ766" s="3">
        <v>0</v>
      </c>
      <c r="BK766" s="3">
        <v>0</v>
      </c>
      <c r="BL766" s="3">
        <v>0</v>
      </c>
      <c r="BM766" s="3">
        <v>0</v>
      </c>
      <c r="BN766" s="3">
        <v>0</v>
      </c>
      <c r="BO766" s="3">
        <v>0</v>
      </c>
      <c r="BP766" s="3">
        <v>0</v>
      </c>
      <c r="BQ766" s="3">
        <v>0</v>
      </c>
      <c r="BR766" s="3">
        <v>0</v>
      </c>
      <c r="BS766" s="3">
        <v>0</v>
      </c>
      <c r="BT766" s="3">
        <v>0</v>
      </c>
      <c r="BU766" s="3">
        <v>0</v>
      </c>
      <c r="BV766" s="3">
        <v>0</v>
      </c>
      <c r="BW766" s="3">
        <v>0</v>
      </c>
      <c r="BX766" s="3">
        <v>0</v>
      </c>
      <c r="BY766" s="3">
        <v>0</v>
      </c>
      <c r="BZ766" s="3">
        <v>0</v>
      </c>
      <c r="CA766" s="3">
        <v>0</v>
      </c>
      <c r="CB766" s="3">
        <v>0</v>
      </c>
      <c r="CC766" s="3">
        <v>0</v>
      </c>
      <c r="CD766" s="3">
        <v>0</v>
      </c>
      <c r="CE766" s="3">
        <v>0</v>
      </c>
      <c r="CF766" s="3">
        <v>0</v>
      </c>
      <c r="CG766" s="3">
        <v>0</v>
      </c>
      <c r="CH766" s="3">
        <v>0</v>
      </c>
      <c r="CI766" s="3">
        <v>0</v>
      </c>
      <c r="CJ766" s="3">
        <v>0</v>
      </c>
      <c r="CK766" s="3">
        <v>0</v>
      </c>
      <c r="CL766" s="3">
        <v>0</v>
      </c>
      <c r="CM766" s="3">
        <v>0</v>
      </c>
      <c r="CN766" s="3">
        <v>0</v>
      </c>
      <c r="CO766" s="3">
        <v>0</v>
      </c>
      <c r="CP766" s="3">
        <v>0</v>
      </c>
      <c r="CQ766" s="3">
        <v>0</v>
      </c>
      <c r="CR766" s="3">
        <v>0</v>
      </c>
      <c r="CS766" s="3">
        <v>0</v>
      </c>
      <c r="CT766" s="3">
        <v>0</v>
      </c>
      <c r="CU766" s="3">
        <v>0</v>
      </c>
      <c r="CV766" s="3">
        <v>0</v>
      </c>
      <c r="CW766" s="3">
        <v>0</v>
      </c>
      <c r="CX766" s="3">
        <v>0</v>
      </c>
      <c r="CY766" s="3">
        <v>0</v>
      </c>
      <c r="CZ766" s="3">
        <v>0</v>
      </c>
      <c r="DA766" s="3"/>
      <c r="DB766" s="3">
        <v>0</v>
      </c>
      <c r="DC766" s="3">
        <v>0</v>
      </c>
      <c r="DD766" s="3">
        <v>0</v>
      </c>
      <c r="DE766" s="3">
        <v>0</v>
      </c>
      <c r="DF766" s="3">
        <v>0</v>
      </c>
      <c r="DG766" s="3">
        <v>0</v>
      </c>
      <c r="DH766" s="3">
        <v>0</v>
      </c>
      <c r="DI766" s="3">
        <v>0</v>
      </c>
      <c r="DJ766" s="3">
        <v>0</v>
      </c>
      <c r="DK766" s="3">
        <v>0</v>
      </c>
      <c r="DL766" s="3">
        <v>0</v>
      </c>
      <c r="DM766" s="3">
        <v>0</v>
      </c>
      <c r="DN766" s="3">
        <v>0</v>
      </c>
      <c r="DO766" s="3">
        <v>0</v>
      </c>
      <c r="DP766" s="3">
        <v>0</v>
      </c>
      <c r="DQ766" s="3">
        <v>0</v>
      </c>
      <c r="DR766" s="3">
        <v>0</v>
      </c>
      <c r="DS766" s="3">
        <v>0</v>
      </c>
      <c r="DT766" s="3">
        <v>0</v>
      </c>
      <c r="DU766" s="3">
        <v>0</v>
      </c>
      <c r="DV766" s="3">
        <v>0</v>
      </c>
      <c r="DW766" s="3">
        <v>0</v>
      </c>
      <c r="DX766" s="3">
        <v>0</v>
      </c>
      <c r="DY766" s="3">
        <v>0</v>
      </c>
      <c r="DZ766" s="3">
        <v>0</v>
      </c>
      <c r="EA766" s="3">
        <v>0</v>
      </c>
      <c r="EB766" s="3">
        <v>0</v>
      </c>
      <c r="EC766" s="3">
        <v>0</v>
      </c>
      <c r="ED766" s="3">
        <v>0</v>
      </c>
      <c r="EE766" s="3">
        <v>0</v>
      </c>
      <c r="EF766" s="3">
        <v>0</v>
      </c>
    </row>
    <row r="767" spans="1:136" ht="12.75" customHeight="1">
      <c r="A767" s="2" t="s">
        <v>1429</v>
      </c>
      <c r="B767" s="2" t="s">
        <v>1009</v>
      </c>
      <c r="C767" s="2" t="s">
        <v>137</v>
      </c>
      <c r="D767" s="2" t="s">
        <v>896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200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3">
        <v>0</v>
      </c>
      <c r="BJ767" s="3">
        <v>0</v>
      </c>
      <c r="BK767" s="3">
        <v>0</v>
      </c>
      <c r="BL767" s="3">
        <v>0</v>
      </c>
      <c r="BM767" s="3">
        <v>0</v>
      </c>
      <c r="BN767" s="3">
        <v>0</v>
      </c>
      <c r="BO767" s="3">
        <v>0</v>
      </c>
      <c r="BP767" s="3">
        <v>0</v>
      </c>
      <c r="BQ767" s="3">
        <v>0</v>
      </c>
      <c r="BR767" s="3">
        <v>0</v>
      </c>
      <c r="BS767" s="3">
        <v>0</v>
      </c>
      <c r="BT767" s="3">
        <v>0</v>
      </c>
      <c r="BU767" s="3">
        <v>0</v>
      </c>
      <c r="BV767" s="3">
        <v>0</v>
      </c>
      <c r="BW767" s="3">
        <v>0</v>
      </c>
      <c r="BX767" s="3">
        <v>0</v>
      </c>
      <c r="BY767" s="3">
        <v>0</v>
      </c>
      <c r="BZ767" s="3">
        <v>0</v>
      </c>
      <c r="CA767" s="3">
        <v>0</v>
      </c>
      <c r="CB767" s="3">
        <v>0</v>
      </c>
      <c r="CC767" s="3">
        <v>0</v>
      </c>
      <c r="CD767" s="3">
        <v>0</v>
      </c>
      <c r="CE767" s="3">
        <v>0</v>
      </c>
      <c r="CF767" s="3">
        <v>0</v>
      </c>
      <c r="CG767" s="3">
        <v>0</v>
      </c>
      <c r="CH767" s="3">
        <v>0</v>
      </c>
      <c r="CI767" s="3">
        <v>0</v>
      </c>
      <c r="CJ767" s="3">
        <v>0</v>
      </c>
      <c r="CK767" s="3">
        <v>0</v>
      </c>
      <c r="CL767" s="3">
        <v>0</v>
      </c>
      <c r="CM767" s="3">
        <v>0</v>
      </c>
      <c r="CN767" s="3">
        <v>0</v>
      </c>
      <c r="CO767" s="3">
        <v>0</v>
      </c>
      <c r="CP767" s="3">
        <v>0</v>
      </c>
      <c r="CQ767" s="3">
        <v>0</v>
      </c>
      <c r="CR767" s="3">
        <v>0</v>
      </c>
      <c r="CS767" s="3">
        <v>0</v>
      </c>
      <c r="CT767" s="3">
        <v>0</v>
      </c>
      <c r="CU767" s="3">
        <v>0</v>
      </c>
      <c r="CV767" s="3">
        <v>0</v>
      </c>
      <c r="CW767" s="3">
        <v>0</v>
      </c>
      <c r="CX767" s="3">
        <v>0</v>
      </c>
      <c r="CY767" s="3">
        <v>0</v>
      </c>
      <c r="CZ767" s="3">
        <v>0</v>
      </c>
      <c r="DA767" s="3"/>
      <c r="DB767" s="3">
        <v>0</v>
      </c>
      <c r="DC767" s="3">
        <v>0</v>
      </c>
      <c r="DD767" s="3">
        <v>0</v>
      </c>
      <c r="DE767" s="3">
        <v>0</v>
      </c>
      <c r="DF767" s="3">
        <v>0</v>
      </c>
      <c r="DG767" s="3">
        <v>0</v>
      </c>
      <c r="DH767" s="3">
        <v>0</v>
      </c>
      <c r="DI767" s="3">
        <v>0</v>
      </c>
      <c r="DJ767" s="3">
        <v>0</v>
      </c>
      <c r="DK767" s="3">
        <v>0</v>
      </c>
      <c r="DL767" s="3">
        <v>0</v>
      </c>
      <c r="DM767" s="3">
        <v>0</v>
      </c>
      <c r="DN767" s="3">
        <v>0</v>
      </c>
      <c r="DO767" s="3">
        <v>0</v>
      </c>
      <c r="DP767" s="3">
        <v>0</v>
      </c>
      <c r="DQ767" s="3">
        <v>0</v>
      </c>
      <c r="DR767" s="3">
        <v>0</v>
      </c>
      <c r="DS767" s="3">
        <v>0</v>
      </c>
      <c r="DT767" s="3">
        <v>0</v>
      </c>
      <c r="DU767" s="3">
        <v>0</v>
      </c>
      <c r="DV767" s="3">
        <v>0</v>
      </c>
      <c r="DW767" s="3">
        <v>0</v>
      </c>
      <c r="DX767" s="3">
        <v>0</v>
      </c>
      <c r="DY767" s="3">
        <v>0</v>
      </c>
      <c r="DZ767" s="3">
        <v>0</v>
      </c>
      <c r="EA767" s="3">
        <v>0</v>
      </c>
      <c r="EB767" s="3">
        <v>0</v>
      </c>
      <c r="EC767" s="3">
        <v>0</v>
      </c>
      <c r="ED767" s="3">
        <v>0</v>
      </c>
      <c r="EE767" s="3">
        <v>0</v>
      </c>
      <c r="EF767" s="3">
        <v>0</v>
      </c>
    </row>
    <row r="768" spans="1:136" ht="12.75" customHeight="1">
      <c r="A768" s="2" t="s">
        <v>1430</v>
      </c>
      <c r="B768" s="2" t="s">
        <v>1011</v>
      </c>
      <c r="C768" s="2" t="s">
        <v>137</v>
      </c>
      <c r="D768" s="2" t="s">
        <v>896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3">
        <v>0</v>
      </c>
      <c r="BJ768" s="3">
        <v>0</v>
      </c>
      <c r="BK768" s="3">
        <v>0</v>
      </c>
      <c r="BL768" s="3">
        <v>0</v>
      </c>
      <c r="BM768" s="3">
        <v>0</v>
      </c>
      <c r="BN768" s="3">
        <v>0</v>
      </c>
      <c r="BO768" s="3">
        <v>0</v>
      </c>
      <c r="BP768" s="3">
        <v>0</v>
      </c>
      <c r="BQ768" s="3">
        <v>0</v>
      </c>
      <c r="BR768" s="3">
        <v>0</v>
      </c>
      <c r="BS768" s="3">
        <v>0</v>
      </c>
      <c r="BT768" s="3">
        <v>0</v>
      </c>
      <c r="BU768" s="3">
        <v>0</v>
      </c>
      <c r="BV768" s="3">
        <v>0</v>
      </c>
      <c r="BW768" s="3">
        <v>0</v>
      </c>
      <c r="BX768" s="3">
        <v>0</v>
      </c>
      <c r="BY768" s="3">
        <v>0</v>
      </c>
      <c r="BZ768" s="3">
        <v>0</v>
      </c>
      <c r="CA768" s="3">
        <v>0</v>
      </c>
      <c r="CB768" s="3">
        <v>0</v>
      </c>
      <c r="CC768" s="3">
        <v>0</v>
      </c>
      <c r="CD768" s="3">
        <v>0</v>
      </c>
      <c r="CE768" s="3">
        <v>0</v>
      </c>
      <c r="CF768" s="3">
        <v>0</v>
      </c>
      <c r="CG768" s="3">
        <v>0</v>
      </c>
      <c r="CH768" s="3">
        <v>0</v>
      </c>
      <c r="CI768" s="3">
        <v>0</v>
      </c>
      <c r="CJ768" s="3">
        <v>0</v>
      </c>
      <c r="CK768" s="3">
        <v>0</v>
      </c>
      <c r="CL768" s="3">
        <v>0</v>
      </c>
      <c r="CM768" s="3">
        <v>0</v>
      </c>
      <c r="CN768" s="3">
        <v>0</v>
      </c>
      <c r="CO768" s="3">
        <v>0</v>
      </c>
      <c r="CP768" s="3">
        <v>0</v>
      </c>
      <c r="CQ768" s="3">
        <v>0</v>
      </c>
      <c r="CR768" s="3">
        <v>0</v>
      </c>
      <c r="CS768" s="3">
        <v>0</v>
      </c>
      <c r="CT768" s="3">
        <v>0</v>
      </c>
      <c r="CU768" s="3">
        <v>0</v>
      </c>
      <c r="CV768" s="3">
        <v>0</v>
      </c>
      <c r="CW768" s="3">
        <v>0</v>
      </c>
      <c r="CX768" s="3">
        <v>0</v>
      </c>
      <c r="CY768" s="3">
        <v>0</v>
      </c>
      <c r="CZ768" s="3">
        <v>0</v>
      </c>
      <c r="DA768" s="3"/>
      <c r="DB768" s="3">
        <v>0</v>
      </c>
      <c r="DC768" s="3">
        <v>0</v>
      </c>
      <c r="DD768" s="3">
        <v>0</v>
      </c>
      <c r="DE768" s="3">
        <v>0</v>
      </c>
      <c r="DF768" s="3">
        <v>0</v>
      </c>
      <c r="DG768" s="3">
        <v>0</v>
      </c>
      <c r="DH768" s="3">
        <v>0</v>
      </c>
      <c r="DI768" s="3">
        <v>0</v>
      </c>
      <c r="DJ768" s="3">
        <v>0</v>
      </c>
      <c r="DK768" s="3">
        <v>0</v>
      </c>
      <c r="DL768" s="3">
        <v>0</v>
      </c>
      <c r="DM768" s="3">
        <v>0</v>
      </c>
      <c r="DN768" s="3">
        <v>0</v>
      </c>
      <c r="DO768" s="3">
        <v>0</v>
      </c>
      <c r="DP768" s="3">
        <v>0</v>
      </c>
      <c r="DQ768" s="3">
        <v>0</v>
      </c>
      <c r="DR768" s="3">
        <v>0</v>
      </c>
      <c r="DS768" s="3">
        <v>0</v>
      </c>
      <c r="DT768" s="3">
        <v>0</v>
      </c>
      <c r="DU768" s="3">
        <v>0</v>
      </c>
      <c r="DV768" s="3">
        <v>0</v>
      </c>
      <c r="DW768" s="3">
        <v>0</v>
      </c>
      <c r="DX768" s="3">
        <v>0</v>
      </c>
      <c r="DY768" s="3">
        <v>0</v>
      </c>
      <c r="DZ768" s="3">
        <v>0</v>
      </c>
      <c r="EA768" s="3">
        <v>0</v>
      </c>
      <c r="EB768" s="3">
        <v>0</v>
      </c>
      <c r="EC768" s="3">
        <v>0</v>
      </c>
      <c r="ED768" s="3">
        <v>0</v>
      </c>
      <c r="EE768" s="3">
        <v>0</v>
      </c>
      <c r="EF768" s="3">
        <v>0</v>
      </c>
    </row>
    <row r="769" spans="1:136" ht="12.75" customHeight="1">
      <c r="A769" s="2" t="s">
        <v>1431</v>
      </c>
      <c r="B769" s="2" t="s">
        <v>1432</v>
      </c>
      <c r="C769" s="2" t="s">
        <v>468</v>
      </c>
      <c r="D769" s="2" t="s">
        <v>138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G769" s="3">
        <v>0</v>
      </c>
      <c r="BH769" s="3">
        <v>0</v>
      </c>
      <c r="BI769" s="3">
        <v>0</v>
      </c>
      <c r="BJ769" s="3">
        <v>0</v>
      </c>
      <c r="BK769" s="3">
        <v>0</v>
      </c>
      <c r="BL769" s="3">
        <v>0</v>
      </c>
      <c r="BM769" s="3">
        <v>0</v>
      </c>
      <c r="BN769" s="3">
        <v>0</v>
      </c>
      <c r="BO769" s="3">
        <v>0</v>
      </c>
      <c r="BP769" s="3">
        <v>0</v>
      </c>
      <c r="BQ769" s="3">
        <v>0</v>
      </c>
      <c r="BR769" s="3">
        <v>0</v>
      </c>
      <c r="BS769" s="3">
        <v>0</v>
      </c>
      <c r="BT769" s="3">
        <v>0</v>
      </c>
      <c r="BU769" s="3">
        <v>0</v>
      </c>
      <c r="BV769" s="3">
        <v>0</v>
      </c>
      <c r="BW769" s="3">
        <v>0</v>
      </c>
      <c r="BX769" s="3">
        <v>0</v>
      </c>
      <c r="BY769" s="3">
        <v>0</v>
      </c>
      <c r="BZ769" s="3">
        <v>0</v>
      </c>
      <c r="CA769" s="3">
        <v>0</v>
      </c>
      <c r="CB769" s="3">
        <v>0</v>
      </c>
      <c r="CC769" s="3">
        <v>0</v>
      </c>
      <c r="CD769" s="3">
        <v>0</v>
      </c>
      <c r="CE769" s="3">
        <v>0</v>
      </c>
      <c r="CF769" s="3">
        <v>0</v>
      </c>
      <c r="CG769" s="3">
        <v>0</v>
      </c>
      <c r="CH769" s="3">
        <v>0</v>
      </c>
      <c r="CI769" s="3">
        <v>0</v>
      </c>
      <c r="CJ769" s="3">
        <v>0</v>
      </c>
      <c r="CK769" s="3">
        <v>0</v>
      </c>
      <c r="CL769" s="3">
        <v>0</v>
      </c>
      <c r="CM769" s="3">
        <v>0</v>
      </c>
      <c r="CN769" s="3">
        <v>0</v>
      </c>
      <c r="CO769" s="3">
        <v>0</v>
      </c>
      <c r="CP769" s="3">
        <v>0</v>
      </c>
      <c r="CQ769" s="3">
        <v>0</v>
      </c>
      <c r="CR769" s="3">
        <v>0</v>
      </c>
      <c r="CS769" s="3">
        <v>0</v>
      </c>
      <c r="CT769" s="3">
        <v>0</v>
      </c>
      <c r="CU769" s="3">
        <v>0</v>
      </c>
      <c r="CV769" s="3">
        <v>0</v>
      </c>
      <c r="CW769" s="3">
        <v>0</v>
      </c>
      <c r="CX769" s="3">
        <v>0</v>
      </c>
      <c r="CY769" s="3">
        <v>0</v>
      </c>
      <c r="CZ769" s="3">
        <v>0</v>
      </c>
      <c r="DA769" s="3"/>
      <c r="DB769" s="3">
        <v>0</v>
      </c>
      <c r="DC769" s="3">
        <v>0</v>
      </c>
      <c r="DD769" s="3">
        <v>0</v>
      </c>
      <c r="DE769" s="3">
        <v>0</v>
      </c>
      <c r="DF769" s="3">
        <v>0</v>
      </c>
      <c r="DG769" s="3">
        <v>0</v>
      </c>
      <c r="DH769" s="3">
        <v>0</v>
      </c>
      <c r="DI769" s="3">
        <v>0</v>
      </c>
      <c r="DJ769" s="3">
        <v>0</v>
      </c>
      <c r="DK769" s="3">
        <v>0</v>
      </c>
      <c r="DL769" s="3">
        <v>0</v>
      </c>
      <c r="DM769" s="3">
        <v>0</v>
      </c>
      <c r="DN769" s="3">
        <v>0</v>
      </c>
      <c r="DO769" s="3">
        <v>0</v>
      </c>
      <c r="DP769" s="3">
        <v>0</v>
      </c>
      <c r="DQ769" s="3">
        <v>0</v>
      </c>
      <c r="DR769" s="3">
        <v>0</v>
      </c>
      <c r="DS769" s="3">
        <v>0</v>
      </c>
      <c r="DT769" s="3">
        <v>0</v>
      </c>
      <c r="DU769" s="3">
        <v>0</v>
      </c>
      <c r="DV769" s="3">
        <v>0</v>
      </c>
      <c r="DW769" s="3">
        <v>0</v>
      </c>
      <c r="DX769" s="3">
        <v>0</v>
      </c>
      <c r="DY769" s="3">
        <v>0</v>
      </c>
      <c r="DZ769" s="3">
        <v>0</v>
      </c>
      <c r="EA769" s="3">
        <v>0</v>
      </c>
      <c r="EB769" s="3">
        <v>0</v>
      </c>
      <c r="EC769" s="3">
        <v>0</v>
      </c>
      <c r="ED769" s="3">
        <v>0</v>
      </c>
      <c r="EE769" s="3">
        <v>0</v>
      </c>
      <c r="EF769" s="3">
        <v>0</v>
      </c>
    </row>
    <row r="770" spans="1:136" ht="12.75" customHeight="1">
      <c r="A770" s="2" t="s">
        <v>1433</v>
      </c>
      <c r="B770" s="2" t="s">
        <v>1434</v>
      </c>
      <c r="C770" s="2" t="s">
        <v>468</v>
      </c>
      <c r="D770" s="2" t="s">
        <v>896</v>
      </c>
      <c r="E770" s="3">
        <v>0</v>
      </c>
      <c r="F770" s="3">
        <v>28173.11</v>
      </c>
      <c r="G770" s="3">
        <v>6692.94</v>
      </c>
      <c r="H770" s="3">
        <v>28051.32</v>
      </c>
      <c r="I770" s="3">
        <v>26508.02</v>
      </c>
      <c r="J770" s="3">
        <v>29837.62</v>
      </c>
      <c r="K770" s="3">
        <v>16686.41</v>
      </c>
      <c r="L770" s="3">
        <v>23931.919999999998</v>
      </c>
      <c r="M770" s="3">
        <v>17434.150000000001</v>
      </c>
      <c r="N770" s="3">
        <v>747.66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11869.11</v>
      </c>
      <c r="AH770" s="3">
        <v>6210.69</v>
      </c>
      <c r="AI770" s="3">
        <v>14948.16</v>
      </c>
      <c r="AJ770" s="3">
        <v>35535.33</v>
      </c>
      <c r="AK770" s="3">
        <v>20055.169999999998</v>
      </c>
      <c r="AL770" s="3">
        <v>23465.57</v>
      </c>
      <c r="AM770" s="3">
        <v>30607.53</v>
      </c>
      <c r="AN770" s="3">
        <v>21044.97</v>
      </c>
      <c r="AO770" s="3">
        <v>8224.2900000000009</v>
      </c>
      <c r="AP770" s="3">
        <v>24993.02</v>
      </c>
      <c r="AQ770" s="3">
        <v>15581.84</v>
      </c>
      <c r="AR770" s="3">
        <v>20237.93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>
        <v>0</v>
      </c>
      <c r="BH770" s="3">
        <v>0</v>
      </c>
      <c r="BI770" s="3">
        <v>0</v>
      </c>
      <c r="BJ770" s="3">
        <v>0</v>
      </c>
      <c r="BK770" s="3">
        <v>0</v>
      </c>
      <c r="BL770" s="3">
        <v>0</v>
      </c>
      <c r="BM770" s="3">
        <v>0</v>
      </c>
      <c r="BN770" s="3">
        <v>0</v>
      </c>
      <c r="BO770" s="3">
        <v>0</v>
      </c>
      <c r="BP770" s="3">
        <v>0</v>
      </c>
      <c r="BQ770" s="3">
        <v>0</v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  <c r="BW770" s="3">
        <v>0</v>
      </c>
      <c r="BX770" s="3">
        <v>0</v>
      </c>
      <c r="BY770" s="3">
        <v>0</v>
      </c>
      <c r="BZ770" s="3">
        <v>0</v>
      </c>
      <c r="CA770" s="3">
        <v>0</v>
      </c>
      <c r="CB770" s="3">
        <v>0</v>
      </c>
      <c r="CC770" s="3">
        <v>0</v>
      </c>
      <c r="CD770" s="3">
        <v>0</v>
      </c>
      <c r="CE770" s="3">
        <v>0</v>
      </c>
      <c r="CF770" s="3">
        <v>0</v>
      </c>
      <c r="CG770" s="3">
        <v>0</v>
      </c>
      <c r="CH770" s="3">
        <v>0</v>
      </c>
      <c r="CI770" s="3">
        <v>0</v>
      </c>
      <c r="CJ770" s="3">
        <v>0</v>
      </c>
      <c r="CK770" s="3">
        <v>0</v>
      </c>
      <c r="CL770" s="3">
        <v>0</v>
      </c>
      <c r="CM770" s="3">
        <v>0</v>
      </c>
      <c r="CN770" s="3">
        <v>0</v>
      </c>
      <c r="CO770" s="3">
        <v>0</v>
      </c>
      <c r="CP770" s="3">
        <v>0</v>
      </c>
      <c r="CQ770" s="3">
        <v>0</v>
      </c>
      <c r="CR770" s="3">
        <v>0</v>
      </c>
      <c r="CS770" s="3">
        <v>0</v>
      </c>
      <c r="CT770" s="3">
        <v>0</v>
      </c>
      <c r="CU770" s="3">
        <v>0</v>
      </c>
      <c r="CV770" s="3">
        <v>0</v>
      </c>
      <c r="CW770" s="3">
        <v>0</v>
      </c>
      <c r="CX770" s="3">
        <v>0</v>
      </c>
      <c r="CY770" s="3">
        <v>0</v>
      </c>
      <c r="CZ770" s="3">
        <v>0</v>
      </c>
      <c r="DA770" s="3"/>
      <c r="DB770" s="3">
        <v>0</v>
      </c>
      <c r="DC770" s="3">
        <v>0</v>
      </c>
      <c r="DD770" s="3">
        <v>0</v>
      </c>
      <c r="DE770" s="3">
        <v>0</v>
      </c>
      <c r="DF770" s="3">
        <v>0</v>
      </c>
      <c r="DG770" s="3">
        <v>0</v>
      </c>
      <c r="DH770" s="3">
        <v>0</v>
      </c>
      <c r="DI770" s="3">
        <v>0</v>
      </c>
      <c r="DJ770" s="3">
        <v>0</v>
      </c>
      <c r="DK770" s="3">
        <v>0</v>
      </c>
      <c r="DL770" s="3">
        <v>0</v>
      </c>
      <c r="DM770" s="3">
        <v>0</v>
      </c>
      <c r="DN770" s="3">
        <v>0</v>
      </c>
      <c r="DO770" s="3">
        <v>0</v>
      </c>
      <c r="DP770" s="3">
        <v>0</v>
      </c>
      <c r="DQ770" s="3">
        <v>0</v>
      </c>
      <c r="DR770" s="3">
        <v>0</v>
      </c>
      <c r="DS770" s="3">
        <v>0</v>
      </c>
      <c r="DT770" s="3">
        <v>0</v>
      </c>
      <c r="DU770" s="3">
        <v>0</v>
      </c>
      <c r="DV770" s="3">
        <v>0</v>
      </c>
      <c r="DW770" s="3">
        <v>0</v>
      </c>
      <c r="DX770" s="3">
        <v>0</v>
      </c>
      <c r="DY770" s="3">
        <v>0</v>
      </c>
      <c r="DZ770" s="3">
        <v>0</v>
      </c>
      <c r="EA770" s="3">
        <v>0</v>
      </c>
      <c r="EB770" s="3">
        <v>0</v>
      </c>
      <c r="EC770" s="3">
        <v>0</v>
      </c>
      <c r="ED770" s="3">
        <v>0</v>
      </c>
      <c r="EE770" s="3">
        <v>0</v>
      </c>
      <c r="EF770" s="3">
        <v>0</v>
      </c>
    </row>
    <row r="771" spans="1:136" ht="12.75" customHeight="1">
      <c r="A771" s="2" t="s">
        <v>1435</v>
      </c>
      <c r="B771" s="2" t="s">
        <v>1436</v>
      </c>
      <c r="C771" s="2" t="s">
        <v>468</v>
      </c>
      <c r="D771" s="2" t="s">
        <v>896</v>
      </c>
      <c r="E771" s="3">
        <v>0</v>
      </c>
      <c r="F771" s="3">
        <v>6949.98</v>
      </c>
      <c r="G771" s="3">
        <v>416.32</v>
      </c>
      <c r="H771" s="3">
        <v>2727.34</v>
      </c>
      <c r="I771" s="3">
        <v>8113.94</v>
      </c>
      <c r="J771" s="3">
        <v>6202.22</v>
      </c>
      <c r="K771" s="3">
        <v>4902.3</v>
      </c>
      <c r="L771" s="3">
        <v>5233.6499999999996</v>
      </c>
      <c r="M771" s="3">
        <v>2073.11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9048.43</v>
      </c>
      <c r="AH771" s="3">
        <v>9099.3799999999992</v>
      </c>
      <c r="AI771" s="3">
        <v>11163.87</v>
      </c>
      <c r="AJ771" s="3">
        <v>26805.360000000001</v>
      </c>
      <c r="AK771" s="3">
        <v>4027.16</v>
      </c>
      <c r="AL771" s="3">
        <v>4350.04</v>
      </c>
      <c r="AM771" s="3">
        <v>5165.63</v>
      </c>
      <c r="AN771" s="3">
        <v>1401.86</v>
      </c>
      <c r="AO771" s="3">
        <v>3372.96</v>
      </c>
      <c r="AP771" s="3">
        <v>3802.05</v>
      </c>
      <c r="AQ771" s="3">
        <v>5029.7700000000004</v>
      </c>
      <c r="AR771" s="3">
        <v>7247.32</v>
      </c>
      <c r="AS771" s="3">
        <v>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F771" s="3">
        <v>0</v>
      </c>
      <c r="BG771" s="3">
        <v>0</v>
      </c>
      <c r="BH771" s="3">
        <v>0</v>
      </c>
      <c r="BI771" s="3">
        <v>0</v>
      </c>
      <c r="BJ771" s="3">
        <v>0</v>
      </c>
      <c r="BK771" s="3">
        <v>0</v>
      </c>
      <c r="BL771" s="3">
        <v>0</v>
      </c>
      <c r="BM771" s="3">
        <v>0</v>
      </c>
      <c r="BN771" s="3">
        <v>0</v>
      </c>
      <c r="BO771" s="3">
        <v>0</v>
      </c>
      <c r="BP771" s="3">
        <v>0</v>
      </c>
      <c r="BQ771" s="3">
        <v>0</v>
      </c>
      <c r="BR771" s="3">
        <v>0</v>
      </c>
      <c r="BS771" s="3">
        <v>0</v>
      </c>
      <c r="BT771" s="3">
        <v>0</v>
      </c>
      <c r="BU771" s="3">
        <v>0</v>
      </c>
      <c r="BV771" s="3">
        <v>0</v>
      </c>
      <c r="BW771" s="3">
        <v>0</v>
      </c>
      <c r="BX771" s="3">
        <v>0</v>
      </c>
      <c r="BY771" s="3">
        <v>0</v>
      </c>
      <c r="BZ771" s="3">
        <v>0</v>
      </c>
      <c r="CA771" s="3">
        <v>0</v>
      </c>
      <c r="CB771" s="3">
        <v>0</v>
      </c>
      <c r="CC771" s="3">
        <v>0</v>
      </c>
      <c r="CD771" s="3">
        <v>0</v>
      </c>
      <c r="CE771" s="3">
        <v>0</v>
      </c>
      <c r="CF771" s="3">
        <v>0</v>
      </c>
      <c r="CG771" s="3">
        <v>0</v>
      </c>
      <c r="CH771" s="3">
        <v>0</v>
      </c>
      <c r="CI771" s="3">
        <v>0</v>
      </c>
      <c r="CJ771" s="3">
        <v>0</v>
      </c>
      <c r="CK771" s="3">
        <v>0</v>
      </c>
      <c r="CL771" s="3">
        <v>0</v>
      </c>
      <c r="CM771" s="3">
        <v>0</v>
      </c>
      <c r="CN771" s="3">
        <v>0</v>
      </c>
      <c r="CO771" s="3">
        <v>0</v>
      </c>
      <c r="CP771" s="3">
        <v>0</v>
      </c>
      <c r="CQ771" s="3">
        <v>0</v>
      </c>
      <c r="CR771" s="3">
        <v>0</v>
      </c>
      <c r="CS771" s="3">
        <v>0</v>
      </c>
      <c r="CT771" s="3">
        <v>0</v>
      </c>
      <c r="CU771" s="3">
        <v>0</v>
      </c>
      <c r="CV771" s="3">
        <v>0</v>
      </c>
      <c r="CW771" s="3">
        <v>0</v>
      </c>
      <c r="CX771" s="3">
        <v>0</v>
      </c>
      <c r="CY771" s="3">
        <v>0</v>
      </c>
      <c r="CZ771" s="3">
        <v>0</v>
      </c>
      <c r="DA771" s="3"/>
      <c r="DB771" s="3">
        <v>0</v>
      </c>
      <c r="DC771" s="3">
        <v>0</v>
      </c>
      <c r="DD771" s="3">
        <v>0</v>
      </c>
      <c r="DE771" s="3">
        <v>0</v>
      </c>
      <c r="DF771" s="3">
        <v>0</v>
      </c>
      <c r="DG771" s="3">
        <v>0</v>
      </c>
      <c r="DH771" s="3">
        <v>0</v>
      </c>
      <c r="DI771" s="3">
        <v>0</v>
      </c>
      <c r="DJ771" s="3">
        <v>0</v>
      </c>
      <c r="DK771" s="3">
        <v>0</v>
      </c>
      <c r="DL771" s="3">
        <v>0</v>
      </c>
      <c r="DM771" s="3">
        <v>0</v>
      </c>
      <c r="DN771" s="3">
        <v>0</v>
      </c>
      <c r="DO771" s="3">
        <v>0</v>
      </c>
      <c r="DP771" s="3">
        <v>0</v>
      </c>
      <c r="DQ771" s="3">
        <v>0</v>
      </c>
      <c r="DR771" s="3">
        <v>0</v>
      </c>
      <c r="DS771" s="3">
        <v>0</v>
      </c>
      <c r="DT771" s="3">
        <v>0</v>
      </c>
      <c r="DU771" s="3">
        <v>0</v>
      </c>
      <c r="DV771" s="3">
        <v>0</v>
      </c>
      <c r="DW771" s="3">
        <v>0</v>
      </c>
      <c r="DX771" s="3">
        <v>0</v>
      </c>
      <c r="DY771" s="3">
        <v>0</v>
      </c>
      <c r="DZ771" s="3">
        <v>0</v>
      </c>
      <c r="EA771" s="3">
        <v>0</v>
      </c>
      <c r="EB771" s="3">
        <v>0</v>
      </c>
      <c r="EC771" s="3">
        <v>0</v>
      </c>
      <c r="ED771" s="3">
        <v>0</v>
      </c>
      <c r="EE771" s="3">
        <v>0</v>
      </c>
      <c r="EF771" s="3">
        <v>0</v>
      </c>
    </row>
    <row r="772" spans="1:136" ht="12.75" customHeight="1">
      <c r="A772" s="2" t="s">
        <v>1437</v>
      </c>
      <c r="B772" s="2" t="s">
        <v>918</v>
      </c>
      <c r="C772" s="2" t="s">
        <v>137</v>
      </c>
      <c r="D772" s="2" t="s">
        <v>138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I772" s="3">
        <v>0</v>
      </c>
      <c r="BJ772" s="3">
        <v>0</v>
      </c>
      <c r="BK772" s="3">
        <v>0</v>
      </c>
      <c r="BL772" s="3">
        <v>0</v>
      </c>
      <c r="BM772" s="3">
        <v>0</v>
      </c>
      <c r="BN772" s="3">
        <v>0</v>
      </c>
      <c r="BO772" s="3">
        <v>0</v>
      </c>
      <c r="BP772" s="3">
        <v>0</v>
      </c>
      <c r="BQ772" s="3">
        <v>0</v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  <c r="BW772" s="3">
        <v>0</v>
      </c>
      <c r="BX772" s="3">
        <v>0</v>
      </c>
      <c r="BY772" s="3">
        <v>0</v>
      </c>
      <c r="BZ772" s="3">
        <v>0</v>
      </c>
      <c r="CA772" s="3">
        <v>0</v>
      </c>
      <c r="CB772" s="3">
        <v>0</v>
      </c>
      <c r="CC772" s="3">
        <v>0</v>
      </c>
      <c r="CD772" s="3">
        <v>0</v>
      </c>
      <c r="CE772" s="3">
        <v>0</v>
      </c>
      <c r="CF772" s="3">
        <v>0</v>
      </c>
      <c r="CG772" s="3">
        <v>0</v>
      </c>
      <c r="CH772" s="3">
        <v>0</v>
      </c>
      <c r="CI772" s="3">
        <v>0</v>
      </c>
      <c r="CJ772" s="3">
        <v>0</v>
      </c>
      <c r="CK772" s="3">
        <v>0</v>
      </c>
      <c r="CL772" s="3">
        <v>0</v>
      </c>
      <c r="CM772" s="3">
        <v>0</v>
      </c>
      <c r="CN772" s="3">
        <v>0</v>
      </c>
      <c r="CO772" s="3">
        <v>0</v>
      </c>
      <c r="CP772" s="3">
        <v>0</v>
      </c>
      <c r="CQ772" s="3">
        <v>0</v>
      </c>
      <c r="CR772" s="3">
        <v>0</v>
      </c>
      <c r="CS772" s="3">
        <v>0</v>
      </c>
      <c r="CT772" s="3">
        <v>0</v>
      </c>
      <c r="CU772" s="3">
        <v>0</v>
      </c>
      <c r="CV772" s="3">
        <v>0</v>
      </c>
      <c r="CW772" s="3">
        <v>0</v>
      </c>
      <c r="CX772" s="3">
        <v>0</v>
      </c>
      <c r="CY772" s="3">
        <v>0</v>
      </c>
      <c r="CZ772" s="3">
        <v>0</v>
      </c>
      <c r="DA772" s="3"/>
      <c r="DB772" s="3">
        <v>0</v>
      </c>
      <c r="DC772" s="3">
        <v>0</v>
      </c>
      <c r="DD772" s="3">
        <v>0</v>
      </c>
      <c r="DE772" s="3">
        <v>0</v>
      </c>
      <c r="DF772" s="3">
        <v>0</v>
      </c>
      <c r="DG772" s="3">
        <v>0</v>
      </c>
      <c r="DH772" s="3">
        <v>0</v>
      </c>
      <c r="DI772" s="3">
        <v>0</v>
      </c>
      <c r="DJ772" s="3">
        <v>0</v>
      </c>
      <c r="DK772" s="3">
        <v>0</v>
      </c>
      <c r="DL772" s="3">
        <v>0</v>
      </c>
      <c r="DM772" s="3">
        <v>0</v>
      </c>
      <c r="DN772" s="3">
        <v>0</v>
      </c>
      <c r="DO772" s="3">
        <v>0</v>
      </c>
      <c r="DP772" s="3">
        <v>0</v>
      </c>
      <c r="DQ772" s="3">
        <v>0</v>
      </c>
      <c r="DR772" s="3">
        <v>0</v>
      </c>
      <c r="DS772" s="3">
        <v>0</v>
      </c>
      <c r="DT772" s="3">
        <v>0</v>
      </c>
      <c r="DU772" s="3">
        <v>0</v>
      </c>
      <c r="DV772" s="3">
        <v>0</v>
      </c>
      <c r="DW772" s="3">
        <v>0</v>
      </c>
      <c r="DX772" s="3">
        <v>0</v>
      </c>
      <c r="DY772" s="3">
        <v>0</v>
      </c>
      <c r="DZ772" s="3">
        <v>0</v>
      </c>
      <c r="EA772" s="3">
        <v>0</v>
      </c>
      <c r="EB772" s="3">
        <v>0</v>
      </c>
      <c r="EC772" s="3">
        <v>0</v>
      </c>
      <c r="ED772" s="3">
        <v>0</v>
      </c>
      <c r="EE772" s="3">
        <v>0</v>
      </c>
      <c r="EF772" s="3">
        <v>0</v>
      </c>
    </row>
    <row r="773" spans="1:136" ht="12.75" customHeight="1">
      <c r="A773" s="2" t="s">
        <v>1438</v>
      </c>
      <c r="B773" s="2" t="s">
        <v>1307</v>
      </c>
      <c r="C773" s="2" t="s">
        <v>137</v>
      </c>
      <c r="D773" s="2" t="s">
        <v>896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173.32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s="3">
        <v>0</v>
      </c>
      <c r="BC773" s="3">
        <v>0</v>
      </c>
      <c r="BD773" s="3">
        <v>0</v>
      </c>
      <c r="BE773" s="3">
        <v>0</v>
      </c>
      <c r="BF773" s="3">
        <v>0</v>
      </c>
      <c r="BG773" s="3">
        <v>0</v>
      </c>
      <c r="BH773" s="3">
        <v>0</v>
      </c>
      <c r="BI773" s="3">
        <v>0</v>
      </c>
      <c r="BJ773" s="3">
        <v>0</v>
      </c>
      <c r="BK773" s="3">
        <v>0</v>
      </c>
      <c r="BL773" s="3">
        <v>0</v>
      </c>
      <c r="BM773" s="3">
        <v>0</v>
      </c>
      <c r="BN773" s="3">
        <v>0</v>
      </c>
      <c r="BO773" s="3">
        <v>0</v>
      </c>
      <c r="BP773" s="3">
        <v>0</v>
      </c>
      <c r="BQ773" s="3">
        <v>0</v>
      </c>
      <c r="BR773" s="3">
        <v>0</v>
      </c>
      <c r="BS773" s="3">
        <v>0</v>
      </c>
      <c r="BT773" s="3">
        <v>0</v>
      </c>
      <c r="BU773" s="3">
        <v>0</v>
      </c>
      <c r="BV773" s="3">
        <v>0</v>
      </c>
      <c r="BW773" s="3">
        <v>0</v>
      </c>
      <c r="BX773" s="3">
        <v>0</v>
      </c>
      <c r="BY773" s="3">
        <v>0</v>
      </c>
      <c r="BZ773" s="3">
        <v>0</v>
      </c>
      <c r="CA773" s="3">
        <v>0</v>
      </c>
      <c r="CB773" s="3">
        <v>0</v>
      </c>
      <c r="CC773" s="3">
        <v>0</v>
      </c>
      <c r="CD773" s="3">
        <v>0</v>
      </c>
      <c r="CE773" s="3">
        <v>0</v>
      </c>
      <c r="CF773" s="3">
        <v>0</v>
      </c>
      <c r="CG773" s="3">
        <v>0</v>
      </c>
      <c r="CH773" s="3">
        <v>0</v>
      </c>
      <c r="CI773" s="3">
        <v>0</v>
      </c>
      <c r="CJ773" s="3">
        <v>0</v>
      </c>
      <c r="CK773" s="3">
        <v>0</v>
      </c>
      <c r="CL773" s="3">
        <v>0</v>
      </c>
      <c r="CM773" s="3">
        <v>0</v>
      </c>
      <c r="CN773" s="3">
        <v>0</v>
      </c>
      <c r="CO773" s="3">
        <v>0</v>
      </c>
      <c r="CP773" s="3">
        <v>0</v>
      </c>
      <c r="CQ773" s="3">
        <v>0</v>
      </c>
      <c r="CR773" s="3">
        <v>0</v>
      </c>
      <c r="CS773" s="3">
        <v>0</v>
      </c>
      <c r="CT773" s="3">
        <v>0</v>
      </c>
      <c r="CU773" s="3">
        <v>0</v>
      </c>
      <c r="CV773" s="3">
        <v>0</v>
      </c>
      <c r="CW773" s="3">
        <v>0</v>
      </c>
      <c r="CX773" s="3">
        <v>0</v>
      </c>
      <c r="CY773" s="3">
        <v>0</v>
      </c>
      <c r="CZ773" s="3">
        <v>0</v>
      </c>
      <c r="DA773" s="3"/>
      <c r="DB773" s="3">
        <v>0</v>
      </c>
      <c r="DC773" s="3">
        <v>0</v>
      </c>
      <c r="DD773" s="3">
        <v>0</v>
      </c>
      <c r="DE773" s="3">
        <v>0</v>
      </c>
      <c r="DF773" s="3">
        <v>0</v>
      </c>
      <c r="DG773" s="3">
        <v>0</v>
      </c>
      <c r="DH773" s="3">
        <v>0</v>
      </c>
      <c r="DI773" s="3">
        <v>0</v>
      </c>
      <c r="DJ773" s="3">
        <v>0</v>
      </c>
      <c r="DK773" s="3">
        <v>0</v>
      </c>
      <c r="DL773" s="3">
        <v>0</v>
      </c>
      <c r="DM773" s="3">
        <v>0</v>
      </c>
      <c r="DN773" s="3">
        <v>0</v>
      </c>
      <c r="DO773" s="3">
        <v>0</v>
      </c>
      <c r="DP773" s="3">
        <v>0</v>
      </c>
      <c r="DQ773" s="3">
        <v>0</v>
      </c>
      <c r="DR773" s="3">
        <v>0</v>
      </c>
      <c r="DS773" s="3">
        <v>0</v>
      </c>
      <c r="DT773" s="3">
        <v>0</v>
      </c>
      <c r="DU773" s="3">
        <v>0</v>
      </c>
      <c r="DV773" s="3">
        <v>0</v>
      </c>
      <c r="DW773" s="3">
        <v>0</v>
      </c>
      <c r="DX773" s="3">
        <v>0</v>
      </c>
      <c r="DY773" s="3">
        <v>0</v>
      </c>
      <c r="DZ773" s="3">
        <v>0</v>
      </c>
      <c r="EA773" s="3">
        <v>0</v>
      </c>
      <c r="EB773" s="3">
        <v>0</v>
      </c>
      <c r="EC773" s="3">
        <v>0</v>
      </c>
      <c r="ED773" s="3">
        <v>0</v>
      </c>
      <c r="EE773" s="3">
        <v>0</v>
      </c>
      <c r="EF773" s="3">
        <v>0</v>
      </c>
    </row>
    <row r="774" spans="1:136" ht="12.75" customHeight="1">
      <c r="A774" s="2" t="s">
        <v>1439</v>
      </c>
      <c r="B774" s="2" t="s">
        <v>1309</v>
      </c>
      <c r="C774" s="2" t="s">
        <v>137</v>
      </c>
      <c r="D774" s="2" t="s">
        <v>896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50.98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I774" s="3">
        <v>0</v>
      </c>
      <c r="BJ774" s="3">
        <v>0</v>
      </c>
      <c r="BK774" s="3">
        <v>0</v>
      </c>
      <c r="BL774" s="3">
        <v>0</v>
      </c>
      <c r="BM774" s="3">
        <v>0</v>
      </c>
      <c r="BN774" s="3">
        <v>0</v>
      </c>
      <c r="BO774" s="3">
        <v>0</v>
      </c>
      <c r="BP774" s="3">
        <v>0</v>
      </c>
      <c r="BQ774" s="3">
        <v>0</v>
      </c>
      <c r="BR774" s="3">
        <v>0</v>
      </c>
      <c r="BS774" s="3">
        <v>0</v>
      </c>
      <c r="BT774" s="3">
        <v>0</v>
      </c>
      <c r="BU774" s="3">
        <v>0</v>
      </c>
      <c r="BV774" s="3">
        <v>0</v>
      </c>
      <c r="BW774" s="3">
        <v>0</v>
      </c>
      <c r="BX774" s="3">
        <v>0</v>
      </c>
      <c r="BY774" s="3">
        <v>0</v>
      </c>
      <c r="BZ774" s="3">
        <v>0</v>
      </c>
      <c r="CA774" s="3">
        <v>0</v>
      </c>
      <c r="CB774" s="3">
        <v>0</v>
      </c>
      <c r="CC774" s="3">
        <v>0</v>
      </c>
      <c r="CD774" s="3">
        <v>0</v>
      </c>
      <c r="CE774" s="3">
        <v>0</v>
      </c>
      <c r="CF774" s="3">
        <v>0</v>
      </c>
      <c r="CG774" s="3">
        <v>0</v>
      </c>
      <c r="CH774" s="3">
        <v>0</v>
      </c>
      <c r="CI774" s="3">
        <v>0</v>
      </c>
      <c r="CJ774" s="3">
        <v>0</v>
      </c>
      <c r="CK774" s="3">
        <v>0</v>
      </c>
      <c r="CL774" s="3">
        <v>0</v>
      </c>
      <c r="CM774" s="3">
        <v>0</v>
      </c>
      <c r="CN774" s="3">
        <v>0</v>
      </c>
      <c r="CO774" s="3">
        <v>0</v>
      </c>
      <c r="CP774" s="3">
        <v>0</v>
      </c>
      <c r="CQ774" s="3">
        <v>0</v>
      </c>
      <c r="CR774" s="3">
        <v>0</v>
      </c>
      <c r="CS774" s="3">
        <v>0</v>
      </c>
      <c r="CT774" s="3">
        <v>0</v>
      </c>
      <c r="CU774" s="3">
        <v>0</v>
      </c>
      <c r="CV774" s="3">
        <v>0</v>
      </c>
      <c r="CW774" s="3">
        <v>0</v>
      </c>
      <c r="CX774" s="3">
        <v>0</v>
      </c>
      <c r="CY774" s="3">
        <v>0</v>
      </c>
      <c r="CZ774" s="3">
        <v>0</v>
      </c>
      <c r="DA774" s="3"/>
      <c r="DB774" s="3">
        <v>0</v>
      </c>
      <c r="DC774" s="3">
        <v>0</v>
      </c>
      <c r="DD774" s="3">
        <v>0</v>
      </c>
      <c r="DE774" s="3">
        <v>0</v>
      </c>
      <c r="DF774" s="3">
        <v>0</v>
      </c>
      <c r="DG774" s="3">
        <v>0</v>
      </c>
      <c r="DH774" s="3">
        <v>0</v>
      </c>
      <c r="DI774" s="3">
        <v>0</v>
      </c>
      <c r="DJ774" s="3">
        <v>0</v>
      </c>
      <c r="DK774" s="3">
        <v>0</v>
      </c>
      <c r="DL774" s="3">
        <v>0</v>
      </c>
      <c r="DM774" s="3">
        <v>0</v>
      </c>
      <c r="DN774" s="3">
        <v>0</v>
      </c>
      <c r="DO774" s="3">
        <v>0</v>
      </c>
      <c r="DP774" s="3">
        <v>0</v>
      </c>
      <c r="DQ774" s="3">
        <v>0</v>
      </c>
      <c r="DR774" s="3">
        <v>0</v>
      </c>
      <c r="DS774" s="3">
        <v>0</v>
      </c>
      <c r="DT774" s="3">
        <v>0</v>
      </c>
      <c r="DU774" s="3">
        <v>0</v>
      </c>
      <c r="DV774" s="3">
        <v>0</v>
      </c>
      <c r="DW774" s="3">
        <v>0</v>
      </c>
      <c r="DX774" s="3">
        <v>0</v>
      </c>
      <c r="DY774" s="3">
        <v>0</v>
      </c>
      <c r="DZ774" s="3">
        <v>0</v>
      </c>
      <c r="EA774" s="3">
        <v>0</v>
      </c>
      <c r="EB774" s="3">
        <v>0</v>
      </c>
      <c r="EC774" s="3">
        <v>0</v>
      </c>
      <c r="ED774" s="3">
        <v>0</v>
      </c>
      <c r="EE774" s="3">
        <v>0</v>
      </c>
      <c r="EF774" s="3">
        <v>0</v>
      </c>
    </row>
    <row r="775" spans="1:136" ht="12.75" customHeight="1">
      <c r="A775" s="2" t="s">
        <v>1440</v>
      </c>
      <c r="B775" s="2" t="s">
        <v>1313</v>
      </c>
      <c r="C775" s="2" t="s">
        <v>137</v>
      </c>
      <c r="D775" s="2" t="s">
        <v>138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0</v>
      </c>
      <c r="BJ775" s="3">
        <v>0</v>
      </c>
      <c r="BK775" s="3">
        <v>0</v>
      </c>
      <c r="BL775" s="3">
        <v>0</v>
      </c>
      <c r="BM775" s="3">
        <v>0</v>
      </c>
      <c r="BN775" s="3">
        <v>0</v>
      </c>
      <c r="BO775" s="3">
        <v>0</v>
      </c>
      <c r="BP775" s="3">
        <v>0</v>
      </c>
      <c r="BQ775" s="3">
        <v>0</v>
      </c>
      <c r="BR775" s="3">
        <v>0</v>
      </c>
      <c r="BS775" s="3">
        <v>0</v>
      </c>
      <c r="BT775" s="3">
        <v>0</v>
      </c>
      <c r="BU775" s="3">
        <v>0</v>
      </c>
      <c r="BV775" s="3">
        <v>0</v>
      </c>
      <c r="BW775" s="3">
        <v>0</v>
      </c>
      <c r="BX775" s="3">
        <v>0</v>
      </c>
      <c r="BY775" s="3">
        <v>0</v>
      </c>
      <c r="BZ775" s="3">
        <v>0</v>
      </c>
      <c r="CA775" s="3">
        <v>0</v>
      </c>
      <c r="CB775" s="3">
        <v>0</v>
      </c>
      <c r="CC775" s="3">
        <v>0</v>
      </c>
      <c r="CD775" s="3">
        <v>0</v>
      </c>
      <c r="CE775" s="3">
        <v>0</v>
      </c>
      <c r="CF775" s="3">
        <v>0</v>
      </c>
      <c r="CG775" s="3">
        <v>0</v>
      </c>
      <c r="CH775" s="3">
        <v>0</v>
      </c>
      <c r="CI775" s="3">
        <v>0</v>
      </c>
      <c r="CJ775" s="3">
        <v>0</v>
      </c>
      <c r="CK775" s="3">
        <v>0</v>
      </c>
      <c r="CL775" s="3">
        <v>0</v>
      </c>
      <c r="CM775" s="3">
        <v>0</v>
      </c>
      <c r="CN775" s="3">
        <v>0</v>
      </c>
      <c r="CO775" s="3">
        <v>0</v>
      </c>
      <c r="CP775" s="3">
        <v>0</v>
      </c>
      <c r="CQ775" s="3">
        <v>0</v>
      </c>
      <c r="CR775" s="3">
        <v>0</v>
      </c>
      <c r="CS775" s="3">
        <v>0</v>
      </c>
      <c r="CT775" s="3">
        <v>0</v>
      </c>
      <c r="CU775" s="3">
        <v>0</v>
      </c>
      <c r="CV775" s="3">
        <v>0</v>
      </c>
      <c r="CW775" s="3">
        <v>0</v>
      </c>
      <c r="CX775" s="3">
        <v>0</v>
      </c>
      <c r="CY775" s="3">
        <v>0</v>
      </c>
      <c r="CZ775" s="3">
        <v>0</v>
      </c>
      <c r="DA775" s="3"/>
      <c r="DB775" s="3">
        <v>0</v>
      </c>
      <c r="DC775" s="3">
        <v>0</v>
      </c>
      <c r="DD775" s="3">
        <v>0</v>
      </c>
      <c r="DE775" s="3">
        <v>0</v>
      </c>
      <c r="DF775" s="3">
        <v>0</v>
      </c>
      <c r="DG775" s="3">
        <v>0</v>
      </c>
      <c r="DH775" s="3">
        <v>0</v>
      </c>
      <c r="DI775" s="3">
        <v>0</v>
      </c>
      <c r="DJ775" s="3">
        <v>0</v>
      </c>
      <c r="DK775" s="3">
        <v>0</v>
      </c>
      <c r="DL775" s="3">
        <v>0</v>
      </c>
      <c r="DM775" s="3">
        <v>0</v>
      </c>
      <c r="DN775" s="3">
        <v>0</v>
      </c>
      <c r="DO775" s="3">
        <v>0</v>
      </c>
      <c r="DP775" s="3">
        <v>0</v>
      </c>
      <c r="DQ775" s="3">
        <v>0</v>
      </c>
      <c r="DR775" s="3">
        <v>0</v>
      </c>
      <c r="DS775" s="3">
        <v>0</v>
      </c>
      <c r="DT775" s="3">
        <v>0</v>
      </c>
      <c r="DU775" s="3">
        <v>0</v>
      </c>
      <c r="DV775" s="3">
        <v>0</v>
      </c>
      <c r="DW775" s="3">
        <v>0</v>
      </c>
      <c r="DX775" s="3">
        <v>0</v>
      </c>
      <c r="DY775" s="3">
        <v>0</v>
      </c>
      <c r="DZ775" s="3">
        <v>0</v>
      </c>
      <c r="EA775" s="3">
        <v>0</v>
      </c>
      <c r="EB775" s="3">
        <v>0</v>
      </c>
      <c r="EC775" s="3">
        <v>0</v>
      </c>
      <c r="ED775" s="3">
        <v>0</v>
      </c>
      <c r="EE775" s="3">
        <v>0</v>
      </c>
      <c r="EF775" s="3">
        <v>0</v>
      </c>
    </row>
    <row r="776" spans="1:136" ht="12.75" customHeight="1">
      <c r="A776" s="2" t="s">
        <v>1441</v>
      </c>
      <c r="B776" s="2" t="s">
        <v>1315</v>
      </c>
      <c r="C776" s="2" t="s">
        <v>137</v>
      </c>
      <c r="D776" s="2" t="s">
        <v>896</v>
      </c>
      <c r="E776" s="3">
        <v>0</v>
      </c>
      <c r="F776" s="3">
        <v>8136.9</v>
      </c>
      <c r="G776" s="3">
        <v>2787.3</v>
      </c>
      <c r="H776" s="3">
        <v>9885.66</v>
      </c>
      <c r="I776" s="3">
        <v>9903.83</v>
      </c>
      <c r="J776" s="3">
        <v>13686.98</v>
      </c>
      <c r="K776" s="3">
        <v>7130.11</v>
      </c>
      <c r="L776" s="3">
        <v>10783.11</v>
      </c>
      <c r="M776" s="3">
        <v>7544.91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4025.22</v>
      </c>
      <c r="AH776" s="3">
        <v>2818.11</v>
      </c>
      <c r="AI776" s="3">
        <v>7746.39</v>
      </c>
      <c r="AJ776" s="3">
        <v>15271.88</v>
      </c>
      <c r="AK776" s="3">
        <v>8556.19</v>
      </c>
      <c r="AL776" s="3">
        <v>7448.6</v>
      </c>
      <c r="AM776" s="3">
        <v>12235.81</v>
      </c>
      <c r="AN776" s="3">
        <v>9838.06</v>
      </c>
      <c r="AO776" s="3">
        <v>3167.81</v>
      </c>
      <c r="AP776" s="3">
        <v>8894.2199999999993</v>
      </c>
      <c r="AQ776" s="3">
        <v>6073.32</v>
      </c>
      <c r="AR776" s="3">
        <v>8723.39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3">
        <v>0</v>
      </c>
      <c r="BJ776" s="3">
        <v>0</v>
      </c>
      <c r="BK776" s="3">
        <v>0</v>
      </c>
      <c r="BL776" s="3">
        <v>0</v>
      </c>
      <c r="BM776" s="3">
        <v>0</v>
      </c>
      <c r="BN776" s="3">
        <v>0</v>
      </c>
      <c r="BO776" s="3">
        <v>0</v>
      </c>
      <c r="BP776" s="3">
        <v>0</v>
      </c>
      <c r="BQ776" s="3">
        <v>0</v>
      </c>
      <c r="BR776" s="3">
        <v>0</v>
      </c>
      <c r="BS776" s="3">
        <v>0</v>
      </c>
      <c r="BT776" s="3">
        <v>0</v>
      </c>
      <c r="BU776" s="3">
        <v>0</v>
      </c>
      <c r="BV776" s="3">
        <v>0</v>
      </c>
      <c r="BW776" s="3">
        <v>0</v>
      </c>
      <c r="BX776" s="3">
        <v>0</v>
      </c>
      <c r="BY776" s="3">
        <v>0</v>
      </c>
      <c r="BZ776" s="3">
        <v>0</v>
      </c>
      <c r="CA776" s="3">
        <v>0</v>
      </c>
      <c r="CB776" s="3">
        <v>0</v>
      </c>
      <c r="CC776" s="3">
        <v>0</v>
      </c>
      <c r="CD776" s="3">
        <v>0</v>
      </c>
      <c r="CE776" s="3">
        <v>0</v>
      </c>
      <c r="CF776" s="3">
        <v>0</v>
      </c>
      <c r="CG776" s="3">
        <v>0</v>
      </c>
      <c r="CH776" s="3">
        <v>0</v>
      </c>
      <c r="CI776" s="3">
        <v>0</v>
      </c>
      <c r="CJ776" s="3">
        <v>0</v>
      </c>
      <c r="CK776" s="3">
        <v>0</v>
      </c>
      <c r="CL776" s="3">
        <v>0</v>
      </c>
      <c r="CM776" s="3">
        <v>0</v>
      </c>
      <c r="CN776" s="3">
        <v>0</v>
      </c>
      <c r="CO776" s="3">
        <v>0</v>
      </c>
      <c r="CP776" s="3">
        <v>0</v>
      </c>
      <c r="CQ776" s="3">
        <v>0</v>
      </c>
      <c r="CR776" s="3">
        <v>0</v>
      </c>
      <c r="CS776" s="3">
        <v>0</v>
      </c>
      <c r="CT776" s="3">
        <v>0</v>
      </c>
      <c r="CU776" s="3">
        <v>0</v>
      </c>
      <c r="CV776" s="3">
        <v>0</v>
      </c>
      <c r="CW776" s="3">
        <v>0</v>
      </c>
      <c r="CX776" s="3">
        <v>0</v>
      </c>
      <c r="CY776" s="3">
        <v>0</v>
      </c>
      <c r="CZ776" s="3">
        <v>0</v>
      </c>
      <c r="DA776" s="3"/>
      <c r="DB776" s="3">
        <v>0</v>
      </c>
      <c r="DC776" s="3">
        <v>0</v>
      </c>
      <c r="DD776" s="3">
        <v>0</v>
      </c>
      <c r="DE776" s="3">
        <v>0</v>
      </c>
      <c r="DF776" s="3">
        <v>0</v>
      </c>
      <c r="DG776" s="3">
        <v>0</v>
      </c>
      <c r="DH776" s="3">
        <v>0</v>
      </c>
      <c r="DI776" s="3">
        <v>0</v>
      </c>
      <c r="DJ776" s="3">
        <v>0</v>
      </c>
      <c r="DK776" s="3">
        <v>0</v>
      </c>
      <c r="DL776" s="3">
        <v>0</v>
      </c>
      <c r="DM776" s="3">
        <v>0</v>
      </c>
      <c r="DN776" s="3">
        <v>0</v>
      </c>
      <c r="DO776" s="3">
        <v>0</v>
      </c>
      <c r="DP776" s="3">
        <v>0</v>
      </c>
      <c r="DQ776" s="3">
        <v>0</v>
      </c>
      <c r="DR776" s="3">
        <v>0</v>
      </c>
      <c r="DS776" s="3">
        <v>0</v>
      </c>
      <c r="DT776" s="3">
        <v>0</v>
      </c>
      <c r="DU776" s="3">
        <v>0</v>
      </c>
      <c r="DV776" s="3">
        <v>0</v>
      </c>
      <c r="DW776" s="3">
        <v>0</v>
      </c>
      <c r="DX776" s="3">
        <v>0</v>
      </c>
      <c r="DY776" s="3">
        <v>0</v>
      </c>
      <c r="DZ776" s="3">
        <v>0</v>
      </c>
      <c r="EA776" s="3">
        <v>0</v>
      </c>
      <c r="EB776" s="3">
        <v>0</v>
      </c>
      <c r="EC776" s="3">
        <v>0</v>
      </c>
      <c r="ED776" s="3">
        <v>0</v>
      </c>
      <c r="EE776" s="3">
        <v>0</v>
      </c>
      <c r="EF776" s="3">
        <v>0</v>
      </c>
    </row>
    <row r="777" spans="1:136" ht="12.75" customHeight="1">
      <c r="A777" s="2" t="s">
        <v>1442</v>
      </c>
      <c r="B777" s="2" t="s">
        <v>1317</v>
      </c>
      <c r="C777" s="2" t="s">
        <v>137</v>
      </c>
      <c r="D777" s="2" t="s">
        <v>896</v>
      </c>
      <c r="E777" s="3">
        <v>0</v>
      </c>
      <c r="F777" s="3">
        <v>1670.05</v>
      </c>
      <c r="G777" s="3">
        <v>65.89</v>
      </c>
      <c r="H777" s="3">
        <v>545.61</v>
      </c>
      <c r="I777" s="3">
        <v>1960.94</v>
      </c>
      <c r="J777" s="3">
        <v>714.21</v>
      </c>
      <c r="K777" s="3">
        <v>1211.29</v>
      </c>
      <c r="L777" s="3">
        <v>547.03</v>
      </c>
      <c r="M777" s="3">
        <v>201.27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2306.0300000000002</v>
      </c>
      <c r="AH777" s="3">
        <v>2636.12</v>
      </c>
      <c r="AI777" s="3">
        <v>3162.48</v>
      </c>
      <c r="AJ777" s="3">
        <v>7176.75</v>
      </c>
      <c r="AK777" s="3">
        <v>790.63</v>
      </c>
      <c r="AL777" s="3">
        <v>1072.93</v>
      </c>
      <c r="AM777" s="3">
        <v>1068.93</v>
      </c>
      <c r="AN777" s="3">
        <v>135.44</v>
      </c>
      <c r="AO777" s="3">
        <v>1238.71</v>
      </c>
      <c r="AP777" s="3">
        <v>620</v>
      </c>
      <c r="AQ777" s="3">
        <v>905.61</v>
      </c>
      <c r="AR777" s="3">
        <v>1837.41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>
        <v>0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I777" s="3">
        <v>0</v>
      </c>
      <c r="BJ777" s="3">
        <v>0</v>
      </c>
      <c r="BK777" s="3">
        <v>0</v>
      </c>
      <c r="BL777" s="3">
        <v>0</v>
      </c>
      <c r="BM777" s="3">
        <v>0</v>
      </c>
      <c r="BN777" s="3">
        <v>0</v>
      </c>
      <c r="BO777" s="3">
        <v>0</v>
      </c>
      <c r="BP777" s="3">
        <v>0</v>
      </c>
      <c r="BQ777" s="3">
        <v>0</v>
      </c>
      <c r="BR777" s="3">
        <v>0</v>
      </c>
      <c r="BS777" s="3">
        <v>0</v>
      </c>
      <c r="BT777" s="3">
        <v>0</v>
      </c>
      <c r="BU777" s="3">
        <v>0</v>
      </c>
      <c r="BV777" s="3">
        <v>0</v>
      </c>
      <c r="BW777" s="3">
        <v>0</v>
      </c>
      <c r="BX777" s="3">
        <v>0</v>
      </c>
      <c r="BY777" s="3">
        <v>0</v>
      </c>
      <c r="BZ777" s="3">
        <v>0</v>
      </c>
      <c r="CA777" s="3">
        <v>0</v>
      </c>
      <c r="CB777" s="3">
        <v>0</v>
      </c>
      <c r="CC777" s="3">
        <v>0</v>
      </c>
      <c r="CD777" s="3">
        <v>0</v>
      </c>
      <c r="CE777" s="3">
        <v>0</v>
      </c>
      <c r="CF777" s="3">
        <v>0</v>
      </c>
      <c r="CG777" s="3">
        <v>0</v>
      </c>
      <c r="CH777" s="3">
        <v>0</v>
      </c>
      <c r="CI777" s="3">
        <v>0</v>
      </c>
      <c r="CJ777" s="3">
        <v>0</v>
      </c>
      <c r="CK777" s="3">
        <v>0</v>
      </c>
      <c r="CL777" s="3">
        <v>0</v>
      </c>
      <c r="CM777" s="3">
        <v>0</v>
      </c>
      <c r="CN777" s="3">
        <v>0</v>
      </c>
      <c r="CO777" s="3">
        <v>0</v>
      </c>
      <c r="CP777" s="3">
        <v>0</v>
      </c>
      <c r="CQ777" s="3">
        <v>0</v>
      </c>
      <c r="CR777" s="3">
        <v>0</v>
      </c>
      <c r="CS777" s="3">
        <v>0</v>
      </c>
      <c r="CT777" s="3">
        <v>0</v>
      </c>
      <c r="CU777" s="3">
        <v>0</v>
      </c>
      <c r="CV777" s="3">
        <v>0</v>
      </c>
      <c r="CW777" s="3">
        <v>0</v>
      </c>
      <c r="CX777" s="3">
        <v>0</v>
      </c>
      <c r="CY777" s="3">
        <v>0</v>
      </c>
      <c r="CZ777" s="3">
        <v>0</v>
      </c>
      <c r="DA777" s="3"/>
      <c r="DB777" s="3">
        <v>0</v>
      </c>
      <c r="DC777" s="3">
        <v>0</v>
      </c>
      <c r="DD777" s="3">
        <v>0</v>
      </c>
      <c r="DE777" s="3">
        <v>0</v>
      </c>
      <c r="DF777" s="3">
        <v>0</v>
      </c>
      <c r="DG777" s="3">
        <v>0</v>
      </c>
      <c r="DH777" s="3">
        <v>0</v>
      </c>
      <c r="DI777" s="3">
        <v>0</v>
      </c>
      <c r="DJ777" s="3">
        <v>0</v>
      </c>
      <c r="DK777" s="3">
        <v>0</v>
      </c>
      <c r="DL777" s="3">
        <v>0</v>
      </c>
      <c r="DM777" s="3">
        <v>0</v>
      </c>
      <c r="DN777" s="3">
        <v>0</v>
      </c>
      <c r="DO777" s="3">
        <v>0</v>
      </c>
      <c r="DP777" s="3">
        <v>0</v>
      </c>
      <c r="DQ777" s="3">
        <v>0</v>
      </c>
      <c r="DR777" s="3">
        <v>0</v>
      </c>
      <c r="DS777" s="3">
        <v>0</v>
      </c>
      <c r="DT777" s="3">
        <v>0</v>
      </c>
      <c r="DU777" s="3">
        <v>0</v>
      </c>
      <c r="DV777" s="3">
        <v>0</v>
      </c>
      <c r="DW777" s="3">
        <v>0</v>
      </c>
      <c r="DX777" s="3">
        <v>0</v>
      </c>
      <c r="DY777" s="3">
        <v>0</v>
      </c>
      <c r="DZ777" s="3">
        <v>0</v>
      </c>
      <c r="EA777" s="3">
        <v>0</v>
      </c>
      <c r="EB777" s="3">
        <v>0</v>
      </c>
      <c r="EC777" s="3">
        <v>0</v>
      </c>
      <c r="ED777" s="3">
        <v>0</v>
      </c>
      <c r="EE777" s="3">
        <v>0</v>
      </c>
      <c r="EF777" s="3">
        <v>0</v>
      </c>
    </row>
    <row r="778" spans="1:136" ht="12.75" customHeight="1">
      <c r="A778" s="2" t="s">
        <v>1443</v>
      </c>
      <c r="B778" s="2" t="s">
        <v>1015</v>
      </c>
      <c r="C778" s="2" t="s">
        <v>137</v>
      </c>
      <c r="D778" s="2" t="s">
        <v>138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F778" s="3">
        <v>0</v>
      </c>
      <c r="BG778" s="3">
        <v>0</v>
      </c>
      <c r="BH778" s="3">
        <v>0</v>
      </c>
      <c r="BI778" s="3">
        <v>0</v>
      </c>
      <c r="BJ778" s="3">
        <v>0</v>
      </c>
      <c r="BK778" s="3">
        <v>0</v>
      </c>
      <c r="BL778" s="3">
        <v>0</v>
      </c>
      <c r="BM778" s="3">
        <v>0</v>
      </c>
      <c r="BN778" s="3">
        <v>0</v>
      </c>
      <c r="BO778" s="3">
        <v>0</v>
      </c>
      <c r="BP778" s="3">
        <v>0</v>
      </c>
      <c r="BQ778" s="3">
        <v>0</v>
      </c>
      <c r="BR778" s="3">
        <v>0</v>
      </c>
      <c r="BS778" s="3">
        <v>0</v>
      </c>
      <c r="BT778" s="3">
        <v>0</v>
      </c>
      <c r="BU778" s="3">
        <v>0</v>
      </c>
      <c r="BV778" s="3">
        <v>0</v>
      </c>
      <c r="BW778" s="3">
        <v>0</v>
      </c>
      <c r="BX778" s="3">
        <v>0</v>
      </c>
      <c r="BY778" s="3">
        <v>0</v>
      </c>
      <c r="BZ778" s="3">
        <v>0</v>
      </c>
      <c r="CA778" s="3">
        <v>0</v>
      </c>
      <c r="CB778" s="3">
        <v>0</v>
      </c>
      <c r="CC778" s="3">
        <v>0</v>
      </c>
      <c r="CD778" s="3">
        <v>0</v>
      </c>
      <c r="CE778" s="3">
        <v>0</v>
      </c>
      <c r="CF778" s="3">
        <v>0</v>
      </c>
      <c r="CG778" s="3">
        <v>0</v>
      </c>
      <c r="CH778" s="3">
        <v>0</v>
      </c>
      <c r="CI778" s="3">
        <v>0</v>
      </c>
      <c r="CJ778" s="3">
        <v>0</v>
      </c>
      <c r="CK778" s="3">
        <v>0</v>
      </c>
      <c r="CL778" s="3">
        <v>0</v>
      </c>
      <c r="CM778" s="3">
        <v>0</v>
      </c>
      <c r="CN778" s="3">
        <v>0</v>
      </c>
      <c r="CO778" s="3">
        <v>0</v>
      </c>
      <c r="CP778" s="3">
        <v>0</v>
      </c>
      <c r="CQ778" s="3">
        <v>0</v>
      </c>
      <c r="CR778" s="3">
        <v>0</v>
      </c>
      <c r="CS778" s="3">
        <v>0</v>
      </c>
      <c r="CT778" s="3">
        <v>0</v>
      </c>
      <c r="CU778" s="3">
        <v>0</v>
      </c>
      <c r="CV778" s="3">
        <v>0</v>
      </c>
      <c r="CW778" s="3">
        <v>0</v>
      </c>
      <c r="CX778" s="3">
        <v>0</v>
      </c>
      <c r="CY778" s="3">
        <v>0</v>
      </c>
      <c r="CZ778" s="3">
        <v>0</v>
      </c>
      <c r="DA778" s="3"/>
      <c r="DB778" s="3">
        <v>0</v>
      </c>
      <c r="DC778" s="3">
        <v>0</v>
      </c>
      <c r="DD778" s="3">
        <v>0</v>
      </c>
      <c r="DE778" s="3">
        <v>0</v>
      </c>
      <c r="DF778" s="3">
        <v>0</v>
      </c>
      <c r="DG778" s="3">
        <v>0</v>
      </c>
      <c r="DH778" s="3">
        <v>0</v>
      </c>
      <c r="DI778" s="3">
        <v>0</v>
      </c>
      <c r="DJ778" s="3">
        <v>0</v>
      </c>
      <c r="DK778" s="3">
        <v>0</v>
      </c>
      <c r="DL778" s="3">
        <v>0</v>
      </c>
      <c r="DM778" s="3">
        <v>0</v>
      </c>
      <c r="DN778" s="3">
        <v>0</v>
      </c>
      <c r="DO778" s="3">
        <v>0</v>
      </c>
      <c r="DP778" s="3">
        <v>0</v>
      </c>
      <c r="DQ778" s="3">
        <v>0</v>
      </c>
      <c r="DR778" s="3">
        <v>0</v>
      </c>
      <c r="DS778" s="3">
        <v>0</v>
      </c>
      <c r="DT778" s="3">
        <v>0</v>
      </c>
      <c r="DU778" s="3">
        <v>0</v>
      </c>
      <c r="DV778" s="3">
        <v>0</v>
      </c>
      <c r="DW778" s="3">
        <v>0</v>
      </c>
      <c r="DX778" s="3">
        <v>0</v>
      </c>
      <c r="DY778" s="3">
        <v>0</v>
      </c>
      <c r="DZ778" s="3">
        <v>0</v>
      </c>
      <c r="EA778" s="3">
        <v>0</v>
      </c>
      <c r="EB778" s="3">
        <v>0</v>
      </c>
      <c r="EC778" s="3">
        <v>0</v>
      </c>
      <c r="ED778" s="3">
        <v>0</v>
      </c>
      <c r="EE778" s="3">
        <v>0</v>
      </c>
      <c r="EF778" s="3">
        <v>0</v>
      </c>
    </row>
    <row r="779" spans="1:136" ht="12.75" customHeight="1">
      <c r="A779" s="2" t="s">
        <v>1444</v>
      </c>
      <c r="B779" s="2" t="s">
        <v>1387</v>
      </c>
      <c r="C779" s="2" t="s">
        <v>137</v>
      </c>
      <c r="D779" s="2" t="s">
        <v>896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3">
        <v>0</v>
      </c>
      <c r="BJ779" s="3">
        <v>0</v>
      </c>
      <c r="BK779" s="3">
        <v>0</v>
      </c>
      <c r="BL779" s="3">
        <v>0</v>
      </c>
      <c r="BM779" s="3">
        <v>0</v>
      </c>
      <c r="BN779" s="3">
        <v>0</v>
      </c>
      <c r="BO779" s="3">
        <v>0</v>
      </c>
      <c r="BP779" s="3">
        <v>0</v>
      </c>
      <c r="BQ779" s="3">
        <v>0</v>
      </c>
      <c r="BR779" s="3">
        <v>0</v>
      </c>
      <c r="BS779" s="3">
        <v>0</v>
      </c>
      <c r="BT779" s="3">
        <v>0</v>
      </c>
      <c r="BU779" s="3">
        <v>0</v>
      </c>
      <c r="BV779" s="3">
        <v>0</v>
      </c>
      <c r="BW779" s="3">
        <v>0</v>
      </c>
      <c r="BX779" s="3">
        <v>0</v>
      </c>
      <c r="BY779" s="3">
        <v>0</v>
      </c>
      <c r="BZ779" s="3">
        <v>0</v>
      </c>
      <c r="CA779" s="3">
        <v>0</v>
      </c>
      <c r="CB779" s="3">
        <v>0</v>
      </c>
      <c r="CC779" s="3">
        <v>0</v>
      </c>
      <c r="CD779" s="3">
        <v>0</v>
      </c>
      <c r="CE779" s="3">
        <v>0</v>
      </c>
      <c r="CF779" s="3">
        <v>0</v>
      </c>
      <c r="CG779" s="3">
        <v>0</v>
      </c>
      <c r="CH779" s="3">
        <v>0</v>
      </c>
      <c r="CI779" s="3">
        <v>0</v>
      </c>
      <c r="CJ779" s="3">
        <v>0</v>
      </c>
      <c r="CK779" s="3">
        <v>0</v>
      </c>
      <c r="CL779" s="3">
        <v>0</v>
      </c>
      <c r="CM779" s="3">
        <v>0</v>
      </c>
      <c r="CN779" s="3">
        <v>0</v>
      </c>
      <c r="CO779" s="3">
        <v>0</v>
      </c>
      <c r="CP779" s="3">
        <v>0</v>
      </c>
      <c r="CQ779" s="3">
        <v>0</v>
      </c>
      <c r="CR779" s="3">
        <v>0</v>
      </c>
      <c r="CS779" s="3">
        <v>0</v>
      </c>
      <c r="CT779" s="3">
        <v>0</v>
      </c>
      <c r="CU779" s="3">
        <v>0</v>
      </c>
      <c r="CV779" s="3">
        <v>0</v>
      </c>
      <c r="CW779" s="3">
        <v>0</v>
      </c>
      <c r="CX779" s="3">
        <v>0</v>
      </c>
      <c r="CY779" s="3">
        <v>0</v>
      </c>
      <c r="CZ779" s="3">
        <v>0</v>
      </c>
      <c r="DA779" s="3"/>
      <c r="DB779" s="3">
        <v>0</v>
      </c>
      <c r="DC779" s="3">
        <v>0</v>
      </c>
      <c r="DD779" s="3">
        <v>0</v>
      </c>
      <c r="DE779" s="3">
        <v>0</v>
      </c>
      <c r="DF779" s="3">
        <v>0</v>
      </c>
      <c r="DG779" s="3">
        <v>0</v>
      </c>
      <c r="DH779" s="3">
        <v>0</v>
      </c>
      <c r="DI779" s="3">
        <v>0</v>
      </c>
      <c r="DJ779" s="3">
        <v>0</v>
      </c>
      <c r="DK779" s="3">
        <v>0</v>
      </c>
      <c r="DL779" s="3">
        <v>0</v>
      </c>
      <c r="DM779" s="3">
        <v>0</v>
      </c>
      <c r="DN779" s="3">
        <v>0</v>
      </c>
      <c r="DO779" s="3">
        <v>0</v>
      </c>
      <c r="DP779" s="3">
        <v>0</v>
      </c>
      <c r="DQ779" s="3">
        <v>0</v>
      </c>
      <c r="DR779" s="3">
        <v>0</v>
      </c>
      <c r="DS779" s="3">
        <v>0</v>
      </c>
      <c r="DT779" s="3">
        <v>0</v>
      </c>
      <c r="DU779" s="3">
        <v>0</v>
      </c>
      <c r="DV779" s="3">
        <v>0</v>
      </c>
      <c r="DW779" s="3">
        <v>0</v>
      </c>
      <c r="DX779" s="3">
        <v>0</v>
      </c>
      <c r="DY779" s="3">
        <v>0</v>
      </c>
      <c r="DZ779" s="3">
        <v>0</v>
      </c>
      <c r="EA779" s="3">
        <v>0</v>
      </c>
      <c r="EB779" s="3">
        <v>0</v>
      </c>
      <c r="EC779" s="3">
        <v>0</v>
      </c>
      <c r="ED779" s="3">
        <v>0</v>
      </c>
      <c r="EE779" s="3">
        <v>0</v>
      </c>
      <c r="EF779" s="3">
        <v>0</v>
      </c>
    </row>
    <row r="780" spans="1:136" ht="12.75" customHeight="1">
      <c r="A780" s="2" t="s">
        <v>1445</v>
      </c>
      <c r="B780" s="2" t="s">
        <v>1121</v>
      </c>
      <c r="C780" s="2" t="s">
        <v>137</v>
      </c>
      <c r="D780" s="2" t="s">
        <v>896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I780" s="3">
        <v>0</v>
      </c>
      <c r="BJ780" s="3">
        <v>0</v>
      </c>
      <c r="BK780" s="3">
        <v>0</v>
      </c>
      <c r="BL780" s="3">
        <v>0</v>
      </c>
      <c r="BM780" s="3">
        <v>0</v>
      </c>
      <c r="BN780" s="3">
        <v>0</v>
      </c>
      <c r="BO780" s="3">
        <v>0</v>
      </c>
      <c r="BP780" s="3">
        <v>0</v>
      </c>
      <c r="BQ780" s="3">
        <v>0</v>
      </c>
      <c r="BR780" s="3">
        <v>0</v>
      </c>
      <c r="BS780" s="3">
        <v>0</v>
      </c>
      <c r="BT780" s="3">
        <v>0</v>
      </c>
      <c r="BU780" s="3">
        <v>0</v>
      </c>
      <c r="BV780" s="3">
        <v>0</v>
      </c>
      <c r="BW780" s="3">
        <v>0</v>
      </c>
      <c r="BX780" s="3">
        <v>0</v>
      </c>
      <c r="BY780" s="3">
        <v>0</v>
      </c>
      <c r="BZ780" s="3">
        <v>0</v>
      </c>
      <c r="CA780" s="3">
        <v>0</v>
      </c>
      <c r="CB780" s="3">
        <v>0</v>
      </c>
      <c r="CC780" s="3">
        <v>0</v>
      </c>
      <c r="CD780" s="3">
        <v>0</v>
      </c>
      <c r="CE780" s="3">
        <v>0</v>
      </c>
      <c r="CF780" s="3">
        <v>0</v>
      </c>
      <c r="CG780" s="3">
        <v>0</v>
      </c>
      <c r="CH780" s="3">
        <v>0</v>
      </c>
      <c r="CI780" s="3">
        <v>0</v>
      </c>
      <c r="CJ780" s="3">
        <v>0</v>
      </c>
      <c r="CK780" s="3">
        <v>0</v>
      </c>
      <c r="CL780" s="3">
        <v>0</v>
      </c>
      <c r="CM780" s="3">
        <v>0</v>
      </c>
      <c r="CN780" s="3">
        <v>0</v>
      </c>
      <c r="CO780" s="3">
        <v>0</v>
      </c>
      <c r="CP780" s="3">
        <v>0</v>
      </c>
      <c r="CQ780" s="3">
        <v>0</v>
      </c>
      <c r="CR780" s="3">
        <v>0</v>
      </c>
      <c r="CS780" s="3">
        <v>0</v>
      </c>
      <c r="CT780" s="3">
        <v>0</v>
      </c>
      <c r="CU780" s="3">
        <v>0</v>
      </c>
      <c r="CV780" s="3">
        <v>0</v>
      </c>
      <c r="CW780" s="3">
        <v>0</v>
      </c>
      <c r="CX780" s="3">
        <v>0</v>
      </c>
      <c r="CY780" s="3">
        <v>0</v>
      </c>
      <c r="CZ780" s="3">
        <v>0</v>
      </c>
      <c r="DA780" s="3"/>
      <c r="DB780" s="3">
        <v>0</v>
      </c>
      <c r="DC780" s="3">
        <v>0</v>
      </c>
      <c r="DD780" s="3">
        <v>0</v>
      </c>
      <c r="DE780" s="3">
        <v>0</v>
      </c>
      <c r="DF780" s="3">
        <v>0</v>
      </c>
      <c r="DG780" s="3">
        <v>0</v>
      </c>
      <c r="DH780" s="3">
        <v>0</v>
      </c>
      <c r="DI780" s="3">
        <v>0</v>
      </c>
      <c r="DJ780" s="3">
        <v>0</v>
      </c>
      <c r="DK780" s="3">
        <v>0</v>
      </c>
      <c r="DL780" s="3">
        <v>0</v>
      </c>
      <c r="DM780" s="3">
        <v>0</v>
      </c>
      <c r="DN780" s="3">
        <v>0</v>
      </c>
      <c r="DO780" s="3">
        <v>0</v>
      </c>
      <c r="DP780" s="3">
        <v>0</v>
      </c>
      <c r="DQ780" s="3">
        <v>0</v>
      </c>
      <c r="DR780" s="3">
        <v>0</v>
      </c>
      <c r="DS780" s="3">
        <v>0</v>
      </c>
      <c r="DT780" s="3">
        <v>0</v>
      </c>
      <c r="DU780" s="3">
        <v>0</v>
      </c>
      <c r="DV780" s="3">
        <v>0</v>
      </c>
      <c r="DW780" s="3">
        <v>0</v>
      </c>
      <c r="DX780" s="3">
        <v>0</v>
      </c>
      <c r="DY780" s="3">
        <v>0</v>
      </c>
      <c r="DZ780" s="3">
        <v>0</v>
      </c>
      <c r="EA780" s="3">
        <v>0</v>
      </c>
      <c r="EB780" s="3">
        <v>0</v>
      </c>
      <c r="EC780" s="3">
        <v>0</v>
      </c>
      <c r="ED780" s="3">
        <v>0</v>
      </c>
      <c r="EE780" s="3">
        <v>0</v>
      </c>
      <c r="EF780" s="3">
        <v>0</v>
      </c>
    </row>
    <row r="781" spans="1:136" ht="12.75" customHeight="1">
      <c r="A781" s="2" t="s">
        <v>1446</v>
      </c>
      <c r="B781" s="2" t="s">
        <v>1021</v>
      </c>
      <c r="C781" s="2" t="s">
        <v>137</v>
      </c>
      <c r="D781" s="2" t="s">
        <v>896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s="3">
        <v>0</v>
      </c>
      <c r="BC781" s="3">
        <v>0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3">
        <v>0</v>
      </c>
      <c r="BJ781" s="3">
        <v>0</v>
      </c>
      <c r="BK781" s="3">
        <v>0</v>
      </c>
      <c r="BL781" s="3">
        <v>0</v>
      </c>
      <c r="BM781" s="3">
        <v>0</v>
      </c>
      <c r="BN781" s="3">
        <v>0</v>
      </c>
      <c r="BO781" s="3">
        <v>0</v>
      </c>
      <c r="BP781" s="3">
        <v>0</v>
      </c>
      <c r="BQ781" s="3">
        <v>0</v>
      </c>
      <c r="BR781" s="3">
        <v>0</v>
      </c>
      <c r="BS781" s="3">
        <v>0</v>
      </c>
      <c r="BT781" s="3">
        <v>0</v>
      </c>
      <c r="BU781" s="3">
        <v>0</v>
      </c>
      <c r="BV781" s="3">
        <v>0</v>
      </c>
      <c r="BW781" s="3">
        <v>0</v>
      </c>
      <c r="BX781" s="3">
        <v>0</v>
      </c>
      <c r="BY781" s="3">
        <v>0</v>
      </c>
      <c r="BZ781" s="3">
        <v>0</v>
      </c>
      <c r="CA781" s="3">
        <v>0</v>
      </c>
      <c r="CB781" s="3">
        <v>0</v>
      </c>
      <c r="CC781" s="3">
        <v>0</v>
      </c>
      <c r="CD781" s="3">
        <v>0</v>
      </c>
      <c r="CE781" s="3">
        <v>0</v>
      </c>
      <c r="CF781" s="3">
        <v>0</v>
      </c>
      <c r="CG781" s="3">
        <v>0</v>
      </c>
      <c r="CH781" s="3">
        <v>0</v>
      </c>
      <c r="CI781" s="3">
        <v>0</v>
      </c>
      <c r="CJ781" s="3">
        <v>0</v>
      </c>
      <c r="CK781" s="3">
        <v>0</v>
      </c>
      <c r="CL781" s="3">
        <v>0</v>
      </c>
      <c r="CM781" s="3">
        <v>0</v>
      </c>
      <c r="CN781" s="3">
        <v>0</v>
      </c>
      <c r="CO781" s="3">
        <v>0</v>
      </c>
      <c r="CP781" s="3">
        <v>0</v>
      </c>
      <c r="CQ781" s="3">
        <v>0</v>
      </c>
      <c r="CR781" s="3">
        <v>0</v>
      </c>
      <c r="CS781" s="3">
        <v>0</v>
      </c>
      <c r="CT781" s="3">
        <v>0</v>
      </c>
      <c r="CU781" s="3">
        <v>0</v>
      </c>
      <c r="CV781" s="3">
        <v>0</v>
      </c>
      <c r="CW781" s="3">
        <v>0</v>
      </c>
      <c r="CX781" s="3">
        <v>0</v>
      </c>
      <c r="CY781" s="3">
        <v>0</v>
      </c>
      <c r="CZ781" s="3">
        <v>0</v>
      </c>
      <c r="DA781" s="3"/>
      <c r="DB781" s="3">
        <v>0</v>
      </c>
      <c r="DC781" s="3">
        <v>0</v>
      </c>
      <c r="DD781" s="3">
        <v>0</v>
      </c>
      <c r="DE781" s="3">
        <v>0</v>
      </c>
      <c r="DF781" s="3">
        <v>0</v>
      </c>
      <c r="DG781" s="3">
        <v>0</v>
      </c>
      <c r="DH781" s="3">
        <v>0</v>
      </c>
      <c r="DI781" s="3">
        <v>0</v>
      </c>
      <c r="DJ781" s="3">
        <v>0</v>
      </c>
      <c r="DK781" s="3">
        <v>0</v>
      </c>
      <c r="DL781" s="3">
        <v>0</v>
      </c>
      <c r="DM781" s="3">
        <v>0</v>
      </c>
      <c r="DN781" s="3">
        <v>0</v>
      </c>
      <c r="DO781" s="3">
        <v>0</v>
      </c>
      <c r="DP781" s="3">
        <v>0</v>
      </c>
      <c r="DQ781" s="3">
        <v>0</v>
      </c>
      <c r="DR781" s="3">
        <v>0</v>
      </c>
      <c r="DS781" s="3">
        <v>0</v>
      </c>
      <c r="DT781" s="3">
        <v>0</v>
      </c>
      <c r="DU781" s="3">
        <v>0</v>
      </c>
      <c r="DV781" s="3">
        <v>0</v>
      </c>
      <c r="DW781" s="3">
        <v>0</v>
      </c>
      <c r="DX781" s="3">
        <v>0</v>
      </c>
      <c r="DY781" s="3">
        <v>0</v>
      </c>
      <c r="DZ781" s="3">
        <v>0</v>
      </c>
      <c r="EA781" s="3">
        <v>0</v>
      </c>
      <c r="EB781" s="3">
        <v>0</v>
      </c>
      <c r="EC781" s="3">
        <v>0</v>
      </c>
      <c r="ED781" s="3">
        <v>0</v>
      </c>
      <c r="EE781" s="3">
        <v>0</v>
      </c>
      <c r="EF781" s="3">
        <v>0</v>
      </c>
    </row>
    <row r="782" spans="1:136" ht="12.75" customHeight="1">
      <c r="A782" s="2" t="s">
        <v>1447</v>
      </c>
      <c r="B782" s="2" t="s">
        <v>932</v>
      </c>
      <c r="C782" s="2" t="s">
        <v>137</v>
      </c>
      <c r="D782" s="2" t="s">
        <v>896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3">
        <v>0</v>
      </c>
      <c r="BJ782" s="3">
        <v>0</v>
      </c>
      <c r="BK782" s="3">
        <v>0</v>
      </c>
      <c r="BL782" s="3">
        <v>0</v>
      </c>
      <c r="BM782" s="3">
        <v>0</v>
      </c>
      <c r="BN782" s="3">
        <v>0</v>
      </c>
      <c r="BO782" s="3">
        <v>0</v>
      </c>
      <c r="BP782" s="3">
        <v>0</v>
      </c>
      <c r="BQ782" s="3">
        <v>0</v>
      </c>
      <c r="BR782" s="3">
        <v>0</v>
      </c>
      <c r="BS782" s="3">
        <v>0</v>
      </c>
      <c r="BT782" s="3">
        <v>0</v>
      </c>
      <c r="BU782" s="3">
        <v>0</v>
      </c>
      <c r="BV782" s="3">
        <v>0</v>
      </c>
      <c r="BW782" s="3">
        <v>0</v>
      </c>
      <c r="BX782" s="3">
        <v>0</v>
      </c>
      <c r="BY782" s="3">
        <v>0</v>
      </c>
      <c r="BZ782" s="3">
        <v>0</v>
      </c>
      <c r="CA782" s="3">
        <v>0</v>
      </c>
      <c r="CB782" s="3">
        <v>0</v>
      </c>
      <c r="CC782" s="3">
        <v>0</v>
      </c>
      <c r="CD782" s="3">
        <v>0</v>
      </c>
      <c r="CE782" s="3">
        <v>0</v>
      </c>
      <c r="CF782" s="3">
        <v>0</v>
      </c>
      <c r="CG782" s="3">
        <v>0</v>
      </c>
      <c r="CH782" s="3">
        <v>0</v>
      </c>
      <c r="CI782" s="3">
        <v>0</v>
      </c>
      <c r="CJ782" s="3">
        <v>0</v>
      </c>
      <c r="CK782" s="3">
        <v>0</v>
      </c>
      <c r="CL782" s="3">
        <v>0</v>
      </c>
      <c r="CM782" s="3">
        <v>0</v>
      </c>
      <c r="CN782" s="3">
        <v>0</v>
      </c>
      <c r="CO782" s="3">
        <v>0</v>
      </c>
      <c r="CP782" s="3">
        <v>0</v>
      </c>
      <c r="CQ782" s="3">
        <v>0</v>
      </c>
      <c r="CR782" s="3">
        <v>0</v>
      </c>
      <c r="CS782" s="3">
        <v>0</v>
      </c>
      <c r="CT782" s="3">
        <v>0</v>
      </c>
      <c r="CU782" s="3">
        <v>0</v>
      </c>
      <c r="CV782" s="3">
        <v>0</v>
      </c>
      <c r="CW782" s="3">
        <v>0</v>
      </c>
      <c r="CX782" s="3">
        <v>0</v>
      </c>
      <c r="CY782" s="3">
        <v>0</v>
      </c>
      <c r="CZ782" s="3">
        <v>0</v>
      </c>
      <c r="DA782" s="3"/>
      <c r="DB782" s="3">
        <v>0</v>
      </c>
      <c r="DC782" s="3">
        <v>0</v>
      </c>
      <c r="DD782" s="3">
        <v>0</v>
      </c>
      <c r="DE782" s="3">
        <v>0</v>
      </c>
      <c r="DF782" s="3">
        <v>0</v>
      </c>
      <c r="DG782" s="3">
        <v>0</v>
      </c>
      <c r="DH782" s="3">
        <v>0</v>
      </c>
      <c r="DI782" s="3">
        <v>0</v>
      </c>
      <c r="DJ782" s="3">
        <v>0</v>
      </c>
      <c r="DK782" s="3">
        <v>0</v>
      </c>
      <c r="DL782" s="3">
        <v>0</v>
      </c>
      <c r="DM782" s="3">
        <v>0</v>
      </c>
      <c r="DN782" s="3">
        <v>0</v>
      </c>
      <c r="DO782" s="3">
        <v>0</v>
      </c>
      <c r="DP782" s="3">
        <v>0</v>
      </c>
      <c r="DQ782" s="3">
        <v>0</v>
      </c>
      <c r="DR782" s="3">
        <v>0</v>
      </c>
      <c r="DS782" s="3">
        <v>0</v>
      </c>
      <c r="DT782" s="3">
        <v>0</v>
      </c>
      <c r="DU782" s="3">
        <v>0</v>
      </c>
      <c r="DV782" s="3">
        <v>0</v>
      </c>
      <c r="DW782" s="3">
        <v>0</v>
      </c>
      <c r="DX782" s="3">
        <v>0</v>
      </c>
      <c r="DY782" s="3">
        <v>0</v>
      </c>
      <c r="DZ782" s="3">
        <v>0</v>
      </c>
      <c r="EA782" s="3">
        <v>0</v>
      </c>
      <c r="EB782" s="3">
        <v>0</v>
      </c>
      <c r="EC782" s="3">
        <v>0</v>
      </c>
      <c r="ED782" s="3">
        <v>0</v>
      </c>
      <c r="EE782" s="3">
        <v>0</v>
      </c>
      <c r="EF782" s="3">
        <v>0</v>
      </c>
    </row>
    <row r="783" spans="1:136" ht="12.75" customHeight="1">
      <c r="A783" s="2" t="s">
        <v>1448</v>
      </c>
      <c r="B783" s="2" t="s">
        <v>934</v>
      </c>
      <c r="C783" s="2" t="s">
        <v>137</v>
      </c>
      <c r="D783" s="2" t="s">
        <v>896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3">
        <v>0</v>
      </c>
      <c r="BJ783" s="3">
        <v>0</v>
      </c>
      <c r="BK783" s="3">
        <v>0</v>
      </c>
      <c r="BL783" s="3">
        <v>0</v>
      </c>
      <c r="BM783" s="3">
        <v>0</v>
      </c>
      <c r="BN783" s="3">
        <v>0</v>
      </c>
      <c r="BO783" s="3">
        <v>0</v>
      </c>
      <c r="BP783" s="3">
        <v>0</v>
      </c>
      <c r="BQ783" s="3">
        <v>0</v>
      </c>
      <c r="BR783" s="3">
        <v>0</v>
      </c>
      <c r="BS783" s="3">
        <v>0</v>
      </c>
      <c r="BT783" s="3">
        <v>0</v>
      </c>
      <c r="BU783" s="3">
        <v>0</v>
      </c>
      <c r="BV783" s="3">
        <v>0</v>
      </c>
      <c r="BW783" s="3">
        <v>0</v>
      </c>
      <c r="BX783" s="3">
        <v>0</v>
      </c>
      <c r="BY783" s="3">
        <v>0</v>
      </c>
      <c r="BZ783" s="3">
        <v>0</v>
      </c>
      <c r="CA783" s="3">
        <v>0</v>
      </c>
      <c r="CB783" s="3">
        <v>0</v>
      </c>
      <c r="CC783" s="3">
        <v>0</v>
      </c>
      <c r="CD783" s="3">
        <v>0</v>
      </c>
      <c r="CE783" s="3">
        <v>0</v>
      </c>
      <c r="CF783" s="3">
        <v>0</v>
      </c>
      <c r="CG783" s="3">
        <v>0</v>
      </c>
      <c r="CH783" s="3">
        <v>0</v>
      </c>
      <c r="CI783" s="3">
        <v>0</v>
      </c>
      <c r="CJ783" s="3">
        <v>0</v>
      </c>
      <c r="CK783" s="3">
        <v>0</v>
      </c>
      <c r="CL783" s="3">
        <v>0</v>
      </c>
      <c r="CM783" s="3">
        <v>0</v>
      </c>
      <c r="CN783" s="3">
        <v>0</v>
      </c>
      <c r="CO783" s="3">
        <v>0</v>
      </c>
      <c r="CP783" s="3">
        <v>0</v>
      </c>
      <c r="CQ783" s="3">
        <v>0</v>
      </c>
      <c r="CR783" s="3">
        <v>0</v>
      </c>
      <c r="CS783" s="3">
        <v>0</v>
      </c>
      <c r="CT783" s="3">
        <v>0</v>
      </c>
      <c r="CU783" s="3">
        <v>0</v>
      </c>
      <c r="CV783" s="3">
        <v>0</v>
      </c>
      <c r="CW783" s="3">
        <v>0</v>
      </c>
      <c r="CX783" s="3">
        <v>0</v>
      </c>
      <c r="CY783" s="3">
        <v>0</v>
      </c>
      <c r="CZ783" s="3">
        <v>0</v>
      </c>
      <c r="DA783" s="3"/>
      <c r="DB783" s="3">
        <v>0</v>
      </c>
      <c r="DC783" s="3">
        <v>0</v>
      </c>
      <c r="DD783" s="3">
        <v>0</v>
      </c>
      <c r="DE783" s="3">
        <v>0</v>
      </c>
      <c r="DF783" s="3">
        <v>0</v>
      </c>
      <c r="DG783" s="3">
        <v>0</v>
      </c>
      <c r="DH783" s="3">
        <v>0</v>
      </c>
      <c r="DI783" s="3">
        <v>0</v>
      </c>
      <c r="DJ783" s="3">
        <v>0</v>
      </c>
      <c r="DK783" s="3">
        <v>0</v>
      </c>
      <c r="DL783" s="3">
        <v>0</v>
      </c>
      <c r="DM783" s="3">
        <v>0</v>
      </c>
      <c r="DN783" s="3">
        <v>0</v>
      </c>
      <c r="DO783" s="3">
        <v>0</v>
      </c>
      <c r="DP783" s="3">
        <v>0</v>
      </c>
      <c r="DQ783" s="3">
        <v>0</v>
      </c>
      <c r="DR783" s="3">
        <v>0</v>
      </c>
      <c r="DS783" s="3">
        <v>0</v>
      </c>
      <c r="DT783" s="3">
        <v>0</v>
      </c>
      <c r="DU783" s="3">
        <v>0</v>
      </c>
      <c r="DV783" s="3">
        <v>0</v>
      </c>
      <c r="DW783" s="3">
        <v>0</v>
      </c>
      <c r="DX783" s="3">
        <v>0</v>
      </c>
      <c r="DY783" s="3">
        <v>0</v>
      </c>
      <c r="DZ783" s="3">
        <v>0</v>
      </c>
      <c r="EA783" s="3">
        <v>0</v>
      </c>
      <c r="EB783" s="3">
        <v>0</v>
      </c>
      <c r="EC783" s="3">
        <v>0</v>
      </c>
      <c r="ED783" s="3">
        <v>0</v>
      </c>
      <c r="EE783" s="3">
        <v>0</v>
      </c>
      <c r="EF783" s="3">
        <v>0</v>
      </c>
    </row>
    <row r="784" spans="1:136" ht="12.75" customHeight="1">
      <c r="A784" s="2" t="s">
        <v>1449</v>
      </c>
      <c r="B784" s="2" t="s">
        <v>936</v>
      </c>
      <c r="C784" s="2" t="s">
        <v>137</v>
      </c>
      <c r="D784" s="2" t="s">
        <v>896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>
        <v>0</v>
      </c>
      <c r="BD784" s="3">
        <v>0</v>
      </c>
      <c r="BE784" s="3">
        <v>0</v>
      </c>
      <c r="BF784" s="3">
        <v>0</v>
      </c>
      <c r="BG784" s="3">
        <v>0</v>
      </c>
      <c r="BH784" s="3">
        <v>0</v>
      </c>
      <c r="BI784" s="3">
        <v>0</v>
      </c>
      <c r="BJ784" s="3">
        <v>0</v>
      </c>
      <c r="BK784" s="3">
        <v>0</v>
      </c>
      <c r="BL784" s="3">
        <v>0</v>
      </c>
      <c r="BM784" s="3">
        <v>0</v>
      </c>
      <c r="BN784" s="3">
        <v>0</v>
      </c>
      <c r="BO784" s="3">
        <v>0</v>
      </c>
      <c r="BP784" s="3">
        <v>0</v>
      </c>
      <c r="BQ784" s="3">
        <v>0</v>
      </c>
      <c r="BR784" s="3">
        <v>0</v>
      </c>
      <c r="BS784" s="3">
        <v>0</v>
      </c>
      <c r="BT784" s="3">
        <v>0</v>
      </c>
      <c r="BU784" s="3">
        <v>0</v>
      </c>
      <c r="BV784" s="3">
        <v>0</v>
      </c>
      <c r="BW784" s="3">
        <v>0</v>
      </c>
      <c r="BX784" s="3">
        <v>0</v>
      </c>
      <c r="BY784" s="3">
        <v>0</v>
      </c>
      <c r="BZ784" s="3">
        <v>0</v>
      </c>
      <c r="CA784" s="3">
        <v>0</v>
      </c>
      <c r="CB784" s="3">
        <v>0</v>
      </c>
      <c r="CC784" s="3">
        <v>0</v>
      </c>
      <c r="CD784" s="3">
        <v>0</v>
      </c>
      <c r="CE784" s="3">
        <v>0</v>
      </c>
      <c r="CF784" s="3">
        <v>0</v>
      </c>
      <c r="CG784" s="3">
        <v>0</v>
      </c>
      <c r="CH784" s="3">
        <v>0</v>
      </c>
      <c r="CI784" s="3">
        <v>0</v>
      </c>
      <c r="CJ784" s="3">
        <v>0</v>
      </c>
      <c r="CK784" s="3">
        <v>0</v>
      </c>
      <c r="CL784" s="3">
        <v>0</v>
      </c>
      <c r="CM784" s="3">
        <v>0</v>
      </c>
      <c r="CN784" s="3">
        <v>0</v>
      </c>
      <c r="CO784" s="3">
        <v>0</v>
      </c>
      <c r="CP784" s="3">
        <v>0</v>
      </c>
      <c r="CQ784" s="3">
        <v>0</v>
      </c>
      <c r="CR784" s="3">
        <v>0</v>
      </c>
      <c r="CS784" s="3">
        <v>0</v>
      </c>
      <c r="CT784" s="3">
        <v>0</v>
      </c>
      <c r="CU784" s="3">
        <v>0</v>
      </c>
      <c r="CV784" s="3">
        <v>0</v>
      </c>
      <c r="CW784" s="3">
        <v>0</v>
      </c>
      <c r="CX784" s="3">
        <v>0</v>
      </c>
      <c r="CY784" s="3">
        <v>0</v>
      </c>
      <c r="CZ784" s="3">
        <v>0</v>
      </c>
      <c r="DA784" s="3"/>
      <c r="DB784" s="3">
        <v>0</v>
      </c>
      <c r="DC784" s="3">
        <v>0</v>
      </c>
      <c r="DD784" s="3">
        <v>0</v>
      </c>
      <c r="DE784" s="3">
        <v>0</v>
      </c>
      <c r="DF784" s="3">
        <v>0</v>
      </c>
      <c r="DG784" s="3">
        <v>0</v>
      </c>
      <c r="DH784" s="3">
        <v>0</v>
      </c>
      <c r="DI784" s="3">
        <v>0</v>
      </c>
      <c r="DJ784" s="3">
        <v>0</v>
      </c>
      <c r="DK784" s="3">
        <v>0</v>
      </c>
      <c r="DL784" s="3">
        <v>0</v>
      </c>
      <c r="DM784" s="3">
        <v>0</v>
      </c>
      <c r="DN784" s="3">
        <v>0</v>
      </c>
      <c r="DO784" s="3">
        <v>0</v>
      </c>
      <c r="DP784" s="3">
        <v>0</v>
      </c>
      <c r="DQ784" s="3">
        <v>0</v>
      </c>
      <c r="DR784" s="3">
        <v>0</v>
      </c>
      <c r="DS784" s="3">
        <v>0</v>
      </c>
      <c r="DT784" s="3">
        <v>0</v>
      </c>
      <c r="DU784" s="3">
        <v>0</v>
      </c>
      <c r="DV784" s="3">
        <v>0</v>
      </c>
      <c r="DW784" s="3">
        <v>0</v>
      </c>
      <c r="DX784" s="3">
        <v>0</v>
      </c>
      <c r="DY784" s="3">
        <v>0</v>
      </c>
      <c r="DZ784" s="3">
        <v>0</v>
      </c>
      <c r="EA784" s="3">
        <v>0</v>
      </c>
      <c r="EB784" s="3">
        <v>0</v>
      </c>
      <c r="EC784" s="3">
        <v>0</v>
      </c>
      <c r="ED784" s="3">
        <v>0</v>
      </c>
      <c r="EE784" s="3">
        <v>0</v>
      </c>
      <c r="EF784" s="3">
        <v>0</v>
      </c>
    </row>
    <row r="785" spans="1:136" ht="12.75" customHeight="1">
      <c r="A785" s="2" t="s">
        <v>1450</v>
      </c>
      <c r="B785" s="2" t="s">
        <v>938</v>
      </c>
      <c r="C785" s="2" t="s">
        <v>137</v>
      </c>
      <c r="D785" s="2" t="s">
        <v>896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F785" s="3">
        <v>0</v>
      </c>
      <c r="BG785" s="3">
        <v>0</v>
      </c>
      <c r="BH785" s="3">
        <v>0</v>
      </c>
      <c r="BI785" s="3">
        <v>0</v>
      </c>
      <c r="BJ785" s="3">
        <v>0</v>
      </c>
      <c r="BK785" s="3">
        <v>0</v>
      </c>
      <c r="BL785" s="3">
        <v>0</v>
      </c>
      <c r="BM785" s="3">
        <v>0</v>
      </c>
      <c r="BN785" s="3">
        <v>0</v>
      </c>
      <c r="BO785" s="3">
        <v>0</v>
      </c>
      <c r="BP785" s="3">
        <v>0</v>
      </c>
      <c r="BQ785" s="3">
        <v>0</v>
      </c>
      <c r="BR785" s="3">
        <v>0</v>
      </c>
      <c r="BS785" s="3">
        <v>0</v>
      </c>
      <c r="BT785" s="3">
        <v>0</v>
      </c>
      <c r="BU785" s="3">
        <v>0</v>
      </c>
      <c r="BV785" s="3">
        <v>0</v>
      </c>
      <c r="BW785" s="3">
        <v>0</v>
      </c>
      <c r="BX785" s="3">
        <v>0</v>
      </c>
      <c r="BY785" s="3">
        <v>0</v>
      </c>
      <c r="BZ785" s="3">
        <v>0</v>
      </c>
      <c r="CA785" s="3">
        <v>0</v>
      </c>
      <c r="CB785" s="3">
        <v>0</v>
      </c>
      <c r="CC785" s="3">
        <v>0</v>
      </c>
      <c r="CD785" s="3">
        <v>0</v>
      </c>
      <c r="CE785" s="3">
        <v>0</v>
      </c>
      <c r="CF785" s="3">
        <v>0</v>
      </c>
      <c r="CG785" s="3">
        <v>0</v>
      </c>
      <c r="CH785" s="3">
        <v>0</v>
      </c>
      <c r="CI785" s="3">
        <v>0</v>
      </c>
      <c r="CJ785" s="3">
        <v>0</v>
      </c>
      <c r="CK785" s="3">
        <v>0</v>
      </c>
      <c r="CL785" s="3">
        <v>0</v>
      </c>
      <c r="CM785" s="3">
        <v>0</v>
      </c>
      <c r="CN785" s="3">
        <v>0</v>
      </c>
      <c r="CO785" s="3">
        <v>0</v>
      </c>
      <c r="CP785" s="3">
        <v>0</v>
      </c>
      <c r="CQ785" s="3">
        <v>0</v>
      </c>
      <c r="CR785" s="3">
        <v>0</v>
      </c>
      <c r="CS785" s="3">
        <v>0</v>
      </c>
      <c r="CT785" s="3">
        <v>0</v>
      </c>
      <c r="CU785" s="3">
        <v>0</v>
      </c>
      <c r="CV785" s="3">
        <v>0</v>
      </c>
      <c r="CW785" s="3">
        <v>0</v>
      </c>
      <c r="CX785" s="3">
        <v>0</v>
      </c>
      <c r="CY785" s="3">
        <v>0</v>
      </c>
      <c r="CZ785" s="3">
        <v>0</v>
      </c>
      <c r="DA785" s="3"/>
      <c r="DB785" s="3">
        <v>0</v>
      </c>
      <c r="DC785" s="3">
        <v>0</v>
      </c>
      <c r="DD785" s="3">
        <v>0</v>
      </c>
      <c r="DE785" s="3">
        <v>0</v>
      </c>
      <c r="DF785" s="3">
        <v>0</v>
      </c>
      <c r="DG785" s="3">
        <v>0</v>
      </c>
      <c r="DH785" s="3">
        <v>0</v>
      </c>
      <c r="DI785" s="3">
        <v>0</v>
      </c>
      <c r="DJ785" s="3">
        <v>0</v>
      </c>
      <c r="DK785" s="3">
        <v>0</v>
      </c>
      <c r="DL785" s="3">
        <v>0</v>
      </c>
      <c r="DM785" s="3">
        <v>0</v>
      </c>
      <c r="DN785" s="3">
        <v>0</v>
      </c>
      <c r="DO785" s="3">
        <v>0</v>
      </c>
      <c r="DP785" s="3">
        <v>0</v>
      </c>
      <c r="DQ785" s="3">
        <v>0</v>
      </c>
      <c r="DR785" s="3">
        <v>0</v>
      </c>
      <c r="DS785" s="3">
        <v>0</v>
      </c>
      <c r="DT785" s="3">
        <v>0</v>
      </c>
      <c r="DU785" s="3">
        <v>0</v>
      </c>
      <c r="DV785" s="3">
        <v>0</v>
      </c>
      <c r="DW785" s="3">
        <v>0</v>
      </c>
      <c r="DX785" s="3">
        <v>0</v>
      </c>
      <c r="DY785" s="3">
        <v>0</v>
      </c>
      <c r="DZ785" s="3">
        <v>0</v>
      </c>
      <c r="EA785" s="3">
        <v>0</v>
      </c>
      <c r="EB785" s="3">
        <v>0</v>
      </c>
      <c r="EC785" s="3">
        <v>0</v>
      </c>
      <c r="ED785" s="3">
        <v>0</v>
      </c>
      <c r="EE785" s="3">
        <v>0</v>
      </c>
      <c r="EF785" s="3">
        <v>0</v>
      </c>
    </row>
    <row r="786" spans="1:136" ht="12.75" customHeight="1">
      <c r="A786" s="2" t="s">
        <v>1451</v>
      </c>
      <c r="B786" s="2" t="s">
        <v>940</v>
      </c>
      <c r="C786" s="2" t="s">
        <v>137</v>
      </c>
      <c r="D786" s="2" t="s">
        <v>896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0</v>
      </c>
      <c r="BD786" s="3">
        <v>0</v>
      </c>
      <c r="BE786" s="3">
        <v>0</v>
      </c>
      <c r="BF786" s="3">
        <v>0</v>
      </c>
      <c r="BG786" s="3">
        <v>0</v>
      </c>
      <c r="BH786" s="3">
        <v>0</v>
      </c>
      <c r="BI786" s="3">
        <v>0</v>
      </c>
      <c r="BJ786" s="3">
        <v>0</v>
      </c>
      <c r="BK786" s="3">
        <v>0</v>
      </c>
      <c r="BL786" s="3">
        <v>0</v>
      </c>
      <c r="BM786" s="3">
        <v>0</v>
      </c>
      <c r="BN786" s="3">
        <v>0</v>
      </c>
      <c r="BO786" s="3">
        <v>0</v>
      </c>
      <c r="BP786" s="3">
        <v>0</v>
      </c>
      <c r="BQ786" s="3">
        <v>0</v>
      </c>
      <c r="BR786" s="3">
        <v>0</v>
      </c>
      <c r="BS786" s="3">
        <v>0</v>
      </c>
      <c r="BT786" s="3">
        <v>0</v>
      </c>
      <c r="BU786" s="3">
        <v>0</v>
      </c>
      <c r="BV786" s="3">
        <v>0</v>
      </c>
      <c r="BW786" s="3">
        <v>0</v>
      </c>
      <c r="BX786" s="3">
        <v>0</v>
      </c>
      <c r="BY786" s="3">
        <v>0</v>
      </c>
      <c r="BZ786" s="3">
        <v>0</v>
      </c>
      <c r="CA786" s="3">
        <v>0</v>
      </c>
      <c r="CB786" s="3">
        <v>0</v>
      </c>
      <c r="CC786" s="3">
        <v>0</v>
      </c>
      <c r="CD786" s="3">
        <v>0</v>
      </c>
      <c r="CE786" s="3">
        <v>0</v>
      </c>
      <c r="CF786" s="3">
        <v>0</v>
      </c>
      <c r="CG786" s="3">
        <v>0</v>
      </c>
      <c r="CH786" s="3">
        <v>0</v>
      </c>
      <c r="CI786" s="3">
        <v>0</v>
      </c>
      <c r="CJ786" s="3">
        <v>0</v>
      </c>
      <c r="CK786" s="3">
        <v>0</v>
      </c>
      <c r="CL786" s="3">
        <v>0</v>
      </c>
      <c r="CM786" s="3">
        <v>0</v>
      </c>
      <c r="CN786" s="3">
        <v>0</v>
      </c>
      <c r="CO786" s="3">
        <v>0</v>
      </c>
      <c r="CP786" s="3">
        <v>0</v>
      </c>
      <c r="CQ786" s="3">
        <v>0</v>
      </c>
      <c r="CR786" s="3">
        <v>0</v>
      </c>
      <c r="CS786" s="3">
        <v>0</v>
      </c>
      <c r="CT786" s="3">
        <v>0</v>
      </c>
      <c r="CU786" s="3">
        <v>0</v>
      </c>
      <c r="CV786" s="3">
        <v>0</v>
      </c>
      <c r="CW786" s="3">
        <v>0</v>
      </c>
      <c r="CX786" s="3">
        <v>0</v>
      </c>
      <c r="CY786" s="3">
        <v>0</v>
      </c>
      <c r="CZ786" s="3">
        <v>0</v>
      </c>
      <c r="DA786" s="3"/>
      <c r="DB786" s="3">
        <v>0</v>
      </c>
      <c r="DC786" s="3">
        <v>0</v>
      </c>
      <c r="DD786" s="3">
        <v>0</v>
      </c>
      <c r="DE786" s="3">
        <v>0</v>
      </c>
      <c r="DF786" s="3">
        <v>0</v>
      </c>
      <c r="DG786" s="3">
        <v>0</v>
      </c>
      <c r="DH786" s="3">
        <v>0</v>
      </c>
      <c r="DI786" s="3">
        <v>0</v>
      </c>
      <c r="DJ786" s="3">
        <v>0</v>
      </c>
      <c r="DK786" s="3">
        <v>0</v>
      </c>
      <c r="DL786" s="3">
        <v>0</v>
      </c>
      <c r="DM786" s="3">
        <v>0</v>
      </c>
      <c r="DN786" s="3">
        <v>0</v>
      </c>
      <c r="DO786" s="3">
        <v>0</v>
      </c>
      <c r="DP786" s="3">
        <v>0</v>
      </c>
      <c r="DQ786" s="3">
        <v>0</v>
      </c>
      <c r="DR786" s="3">
        <v>0</v>
      </c>
      <c r="DS786" s="3">
        <v>0</v>
      </c>
      <c r="DT786" s="3">
        <v>0</v>
      </c>
      <c r="DU786" s="3">
        <v>0</v>
      </c>
      <c r="DV786" s="3">
        <v>0</v>
      </c>
      <c r="DW786" s="3">
        <v>0</v>
      </c>
      <c r="DX786" s="3">
        <v>0</v>
      </c>
      <c r="DY786" s="3">
        <v>0</v>
      </c>
      <c r="DZ786" s="3">
        <v>0</v>
      </c>
      <c r="EA786" s="3">
        <v>0</v>
      </c>
      <c r="EB786" s="3">
        <v>0</v>
      </c>
      <c r="EC786" s="3">
        <v>0</v>
      </c>
      <c r="ED786" s="3">
        <v>0</v>
      </c>
      <c r="EE786" s="3">
        <v>0</v>
      </c>
      <c r="EF786" s="3">
        <v>0</v>
      </c>
    </row>
    <row r="787" spans="1:136" ht="12.75" customHeight="1">
      <c r="A787" s="2" t="s">
        <v>1452</v>
      </c>
      <c r="B787" s="2" t="s">
        <v>1028</v>
      </c>
      <c r="C787" s="2" t="s">
        <v>137</v>
      </c>
      <c r="D787" s="2" t="s">
        <v>896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0</v>
      </c>
      <c r="BF787" s="3">
        <v>0</v>
      </c>
      <c r="BG787" s="3">
        <v>0</v>
      </c>
      <c r="BH787" s="3">
        <v>0</v>
      </c>
      <c r="BI787" s="3">
        <v>0</v>
      </c>
      <c r="BJ787" s="3">
        <v>0</v>
      </c>
      <c r="BK787" s="3">
        <v>0</v>
      </c>
      <c r="BL787" s="3">
        <v>0</v>
      </c>
      <c r="BM787" s="3">
        <v>0</v>
      </c>
      <c r="BN787" s="3">
        <v>0</v>
      </c>
      <c r="BO787" s="3">
        <v>0</v>
      </c>
      <c r="BP787" s="3">
        <v>0</v>
      </c>
      <c r="BQ787" s="3">
        <v>0</v>
      </c>
      <c r="BR787" s="3">
        <v>0</v>
      </c>
      <c r="BS787" s="3">
        <v>0</v>
      </c>
      <c r="BT787" s="3">
        <v>0</v>
      </c>
      <c r="BU787" s="3">
        <v>0</v>
      </c>
      <c r="BV787" s="3">
        <v>0</v>
      </c>
      <c r="BW787" s="3">
        <v>0</v>
      </c>
      <c r="BX787" s="3">
        <v>0</v>
      </c>
      <c r="BY787" s="3">
        <v>0</v>
      </c>
      <c r="BZ787" s="3">
        <v>0</v>
      </c>
      <c r="CA787" s="3">
        <v>0</v>
      </c>
      <c r="CB787" s="3">
        <v>0</v>
      </c>
      <c r="CC787" s="3">
        <v>0</v>
      </c>
      <c r="CD787" s="3">
        <v>0</v>
      </c>
      <c r="CE787" s="3">
        <v>0</v>
      </c>
      <c r="CF787" s="3">
        <v>0</v>
      </c>
      <c r="CG787" s="3">
        <v>0</v>
      </c>
      <c r="CH787" s="3">
        <v>0</v>
      </c>
      <c r="CI787" s="3">
        <v>0</v>
      </c>
      <c r="CJ787" s="3">
        <v>0</v>
      </c>
      <c r="CK787" s="3">
        <v>0</v>
      </c>
      <c r="CL787" s="3">
        <v>0</v>
      </c>
      <c r="CM787" s="3">
        <v>0</v>
      </c>
      <c r="CN787" s="3">
        <v>0</v>
      </c>
      <c r="CO787" s="3">
        <v>0</v>
      </c>
      <c r="CP787" s="3">
        <v>0</v>
      </c>
      <c r="CQ787" s="3">
        <v>0</v>
      </c>
      <c r="CR787" s="3">
        <v>0</v>
      </c>
      <c r="CS787" s="3">
        <v>0</v>
      </c>
      <c r="CT787" s="3">
        <v>0</v>
      </c>
      <c r="CU787" s="3">
        <v>0</v>
      </c>
      <c r="CV787" s="3">
        <v>0</v>
      </c>
      <c r="CW787" s="3">
        <v>0</v>
      </c>
      <c r="CX787" s="3">
        <v>0</v>
      </c>
      <c r="CY787" s="3">
        <v>0</v>
      </c>
      <c r="CZ787" s="3">
        <v>0</v>
      </c>
      <c r="DA787" s="3"/>
      <c r="DB787" s="3">
        <v>0</v>
      </c>
      <c r="DC787" s="3">
        <v>0</v>
      </c>
      <c r="DD787" s="3">
        <v>0</v>
      </c>
      <c r="DE787" s="3">
        <v>0</v>
      </c>
      <c r="DF787" s="3">
        <v>0</v>
      </c>
      <c r="DG787" s="3">
        <v>0</v>
      </c>
      <c r="DH787" s="3">
        <v>0</v>
      </c>
      <c r="DI787" s="3">
        <v>0</v>
      </c>
      <c r="DJ787" s="3">
        <v>0</v>
      </c>
      <c r="DK787" s="3">
        <v>0</v>
      </c>
      <c r="DL787" s="3">
        <v>0</v>
      </c>
      <c r="DM787" s="3">
        <v>0</v>
      </c>
      <c r="DN787" s="3">
        <v>0</v>
      </c>
      <c r="DO787" s="3">
        <v>0</v>
      </c>
      <c r="DP787" s="3">
        <v>0</v>
      </c>
      <c r="DQ787" s="3">
        <v>0</v>
      </c>
      <c r="DR787" s="3">
        <v>0</v>
      </c>
      <c r="DS787" s="3">
        <v>0</v>
      </c>
      <c r="DT787" s="3">
        <v>0</v>
      </c>
      <c r="DU787" s="3">
        <v>0</v>
      </c>
      <c r="DV787" s="3">
        <v>0</v>
      </c>
      <c r="DW787" s="3">
        <v>0</v>
      </c>
      <c r="DX787" s="3">
        <v>0</v>
      </c>
      <c r="DY787" s="3">
        <v>0</v>
      </c>
      <c r="DZ787" s="3">
        <v>0</v>
      </c>
      <c r="EA787" s="3">
        <v>0</v>
      </c>
      <c r="EB787" s="3">
        <v>0</v>
      </c>
      <c r="EC787" s="3">
        <v>0</v>
      </c>
      <c r="ED787" s="3">
        <v>0</v>
      </c>
      <c r="EE787" s="3">
        <v>0</v>
      </c>
      <c r="EF787" s="3">
        <v>0</v>
      </c>
    </row>
    <row r="788" spans="1:136" ht="12.75" customHeight="1">
      <c r="A788" s="2" t="s">
        <v>1453</v>
      </c>
      <c r="B788" s="2" t="s">
        <v>944</v>
      </c>
      <c r="C788" s="2" t="s">
        <v>137</v>
      </c>
      <c r="D788" s="2" t="s">
        <v>896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3">
        <v>0</v>
      </c>
      <c r="BJ788" s="3">
        <v>0</v>
      </c>
      <c r="BK788" s="3">
        <v>0</v>
      </c>
      <c r="BL788" s="3">
        <v>0</v>
      </c>
      <c r="BM788" s="3">
        <v>0</v>
      </c>
      <c r="BN788" s="3">
        <v>0</v>
      </c>
      <c r="BO788" s="3">
        <v>0</v>
      </c>
      <c r="BP788" s="3">
        <v>0</v>
      </c>
      <c r="BQ788" s="3">
        <v>0</v>
      </c>
      <c r="BR788" s="3">
        <v>0</v>
      </c>
      <c r="BS788" s="3">
        <v>0</v>
      </c>
      <c r="BT788" s="3">
        <v>0</v>
      </c>
      <c r="BU788" s="3">
        <v>0</v>
      </c>
      <c r="BV788" s="3">
        <v>0</v>
      </c>
      <c r="BW788" s="3">
        <v>0</v>
      </c>
      <c r="BX788" s="3">
        <v>0</v>
      </c>
      <c r="BY788" s="3">
        <v>0</v>
      </c>
      <c r="BZ788" s="3">
        <v>0</v>
      </c>
      <c r="CA788" s="3">
        <v>0</v>
      </c>
      <c r="CB788" s="3">
        <v>0</v>
      </c>
      <c r="CC788" s="3">
        <v>0</v>
      </c>
      <c r="CD788" s="3">
        <v>0</v>
      </c>
      <c r="CE788" s="3">
        <v>0</v>
      </c>
      <c r="CF788" s="3">
        <v>0</v>
      </c>
      <c r="CG788" s="3">
        <v>0</v>
      </c>
      <c r="CH788" s="3">
        <v>0</v>
      </c>
      <c r="CI788" s="3">
        <v>0</v>
      </c>
      <c r="CJ788" s="3">
        <v>0</v>
      </c>
      <c r="CK788" s="3">
        <v>0</v>
      </c>
      <c r="CL788" s="3">
        <v>0</v>
      </c>
      <c r="CM788" s="3">
        <v>0</v>
      </c>
      <c r="CN788" s="3">
        <v>0</v>
      </c>
      <c r="CO788" s="3">
        <v>0</v>
      </c>
      <c r="CP788" s="3">
        <v>0</v>
      </c>
      <c r="CQ788" s="3">
        <v>0</v>
      </c>
      <c r="CR788" s="3">
        <v>0</v>
      </c>
      <c r="CS788" s="3">
        <v>0</v>
      </c>
      <c r="CT788" s="3">
        <v>0</v>
      </c>
      <c r="CU788" s="3">
        <v>0</v>
      </c>
      <c r="CV788" s="3">
        <v>0</v>
      </c>
      <c r="CW788" s="3">
        <v>0</v>
      </c>
      <c r="CX788" s="3">
        <v>0</v>
      </c>
      <c r="CY788" s="3">
        <v>0</v>
      </c>
      <c r="CZ788" s="3">
        <v>0</v>
      </c>
      <c r="DA788" s="3"/>
      <c r="DB788" s="3">
        <v>0</v>
      </c>
      <c r="DC788" s="3">
        <v>0</v>
      </c>
      <c r="DD788" s="3">
        <v>0</v>
      </c>
      <c r="DE788" s="3">
        <v>0</v>
      </c>
      <c r="DF788" s="3">
        <v>0</v>
      </c>
      <c r="DG788" s="3">
        <v>0</v>
      </c>
      <c r="DH788" s="3">
        <v>0</v>
      </c>
      <c r="DI788" s="3">
        <v>0</v>
      </c>
      <c r="DJ788" s="3">
        <v>0</v>
      </c>
      <c r="DK788" s="3">
        <v>0</v>
      </c>
      <c r="DL788" s="3">
        <v>0</v>
      </c>
      <c r="DM788" s="3">
        <v>0</v>
      </c>
      <c r="DN788" s="3">
        <v>0</v>
      </c>
      <c r="DO788" s="3">
        <v>0</v>
      </c>
      <c r="DP788" s="3">
        <v>0</v>
      </c>
      <c r="DQ788" s="3">
        <v>0</v>
      </c>
      <c r="DR788" s="3">
        <v>0</v>
      </c>
      <c r="DS788" s="3">
        <v>0</v>
      </c>
      <c r="DT788" s="3">
        <v>0</v>
      </c>
      <c r="DU788" s="3">
        <v>0</v>
      </c>
      <c r="DV788" s="3">
        <v>0</v>
      </c>
      <c r="DW788" s="3">
        <v>0</v>
      </c>
      <c r="DX788" s="3">
        <v>0</v>
      </c>
      <c r="DY788" s="3">
        <v>0</v>
      </c>
      <c r="DZ788" s="3">
        <v>0</v>
      </c>
      <c r="EA788" s="3">
        <v>0</v>
      </c>
      <c r="EB788" s="3">
        <v>0</v>
      </c>
      <c r="EC788" s="3">
        <v>0</v>
      </c>
      <c r="ED788" s="3">
        <v>0</v>
      </c>
      <c r="EE788" s="3">
        <v>0</v>
      </c>
      <c r="EF788" s="3">
        <v>0</v>
      </c>
    </row>
    <row r="789" spans="1:136" ht="12.75" customHeight="1">
      <c r="A789" s="2" t="s">
        <v>1454</v>
      </c>
      <c r="B789" s="2" t="s">
        <v>946</v>
      </c>
      <c r="C789" s="2" t="s">
        <v>137</v>
      </c>
      <c r="D789" s="2" t="s">
        <v>896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I789" s="3">
        <v>0</v>
      </c>
      <c r="BJ789" s="3">
        <v>0</v>
      </c>
      <c r="BK789" s="3">
        <v>0</v>
      </c>
      <c r="BL789" s="3">
        <v>0</v>
      </c>
      <c r="BM789" s="3">
        <v>0</v>
      </c>
      <c r="BN789" s="3">
        <v>0</v>
      </c>
      <c r="BO789" s="3">
        <v>0</v>
      </c>
      <c r="BP789" s="3">
        <v>0</v>
      </c>
      <c r="BQ789" s="3">
        <v>0</v>
      </c>
      <c r="BR789" s="3">
        <v>0</v>
      </c>
      <c r="BS789" s="3">
        <v>0</v>
      </c>
      <c r="BT789" s="3">
        <v>0</v>
      </c>
      <c r="BU789" s="3">
        <v>0</v>
      </c>
      <c r="BV789" s="3">
        <v>0</v>
      </c>
      <c r="BW789" s="3">
        <v>0</v>
      </c>
      <c r="BX789" s="3">
        <v>0</v>
      </c>
      <c r="BY789" s="3">
        <v>0</v>
      </c>
      <c r="BZ789" s="3">
        <v>0</v>
      </c>
      <c r="CA789" s="3">
        <v>0</v>
      </c>
      <c r="CB789" s="3">
        <v>0</v>
      </c>
      <c r="CC789" s="3">
        <v>0</v>
      </c>
      <c r="CD789" s="3">
        <v>0</v>
      </c>
      <c r="CE789" s="3">
        <v>0</v>
      </c>
      <c r="CF789" s="3">
        <v>0</v>
      </c>
      <c r="CG789" s="3">
        <v>0</v>
      </c>
      <c r="CH789" s="3">
        <v>0</v>
      </c>
      <c r="CI789" s="3">
        <v>0</v>
      </c>
      <c r="CJ789" s="3">
        <v>0</v>
      </c>
      <c r="CK789" s="3">
        <v>0</v>
      </c>
      <c r="CL789" s="3">
        <v>0</v>
      </c>
      <c r="CM789" s="3">
        <v>0</v>
      </c>
      <c r="CN789" s="3">
        <v>0</v>
      </c>
      <c r="CO789" s="3">
        <v>0</v>
      </c>
      <c r="CP789" s="3">
        <v>0</v>
      </c>
      <c r="CQ789" s="3">
        <v>0</v>
      </c>
      <c r="CR789" s="3">
        <v>0</v>
      </c>
      <c r="CS789" s="3">
        <v>0</v>
      </c>
      <c r="CT789" s="3">
        <v>0</v>
      </c>
      <c r="CU789" s="3">
        <v>0</v>
      </c>
      <c r="CV789" s="3">
        <v>0</v>
      </c>
      <c r="CW789" s="3">
        <v>0</v>
      </c>
      <c r="CX789" s="3">
        <v>0</v>
      </c>
      <c r="CY789" s="3">
        <v>0</v>
      </c>
      <c r="CZ789" s="3">
        <v>0</v>
      </c>
      <c r="DA789" s="3"/>
      <c r="DB789" s="3">
        <v>0</v>
      </c>
      <c r="DC789" s="3">
        <v>0</v>
      </c>
      <c r="DD789" s="3">
        <v>0</v>
      </c>
      <c r="DE789" s="3">
        <v>0</v>
      </c>
      <c r="DF789" s="3">
        <v>0</v>
      </c>
      <c r="DG789" s="3">
        <v>0</v>
      </c>
      <c r="DH789" s="3">
        <v>0</v>
      </c>
      <c r="DI789" s="3">
        <v>0</v>
      </c>
      <c r="DJ789" s="3">
        <v>0</v>
      </c>
      <c r="DK789" s="3">
        <v>0</v>
      </c>
      <c r="DL789" s="3">
        <v>0</v>
      </c>
      <c r="DM789" s="3">
        <v>0</v>
      </c>
      <c r="DN789" s="3">
        <v>0</v>
      </c>
      <c r="DO789" s="3">
        <v>0</v>
      </c>
      <c r="DP789" s="3">
        <v>0</v>
      </c>
      <c r="DQ789" s="3">
        <v>0</v>
      </c>
      <c r="DR789" s="3">
        <v>0</v>
      </c>
      <c r="DS789" s="3">
        <v>0</v>
      </c>
      <c r="DT789" s="3">
        <v>0</v>
      </c>
      <c r="DU789" s="3">
        <v>0</v>
      </c>
      <c r="DV789" s="3">
        <v>0</v>
      </c>
      <c r="DW789" s="3">
        <v>0</v>
      </c>
      <c r="DX789" s="3">
        <v>0</v>
      </c>
      <c r="DY789" s="3">
        <v>0</v>
      </c>
      <c r="DZ789" s="3">
        <v>0</v>
      </c>
      <c r="EA789" s="3">
        <v>0</v>
      </c>
      <c r="EB789" s="3">
        <v>0</v>
      </c>
      <c r="EC789" s="3">
        <v>0</v>
      </c>
      <c r="ED789" s="3">
        <v>0</v>
      </c>
      <c r="EE789" s="3">
        <v>0</v>
      </c>
      <c r="EF789" s="3">
        <v>0</v>
      </c>
    </row>
    <row r="790" spans="1:136" ht="12.75" customHeight="1">
      <c r="A790" s="2" t="s">
        <v>1455</v>
      </c>
      <c r="B790" s="2" t="s">
        <v>423</v>
      </c>
      <c r="C790" s="2" t="s">
        <v>137</v>
      </c>
      <c r="D790" s="2" t="s">
        <v>138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3">
        <v>0</v>
      </c>
      <c r="BJ790" s="3">
        <v>0</v>
      </c>
      <c r="BK790" s="3">
        <v>0</v>
      </c>
      <c r="BL790" s="3">
        <v>0</v>
      </c>
      <c r="BM790" s="3">
        <v>0</v>
      </c>
      <c r="BN790" s="3">
        <v>0</v>
      </c>
      <c r="BO790" s="3">
        <v>0</v>
      </c>
      <c r="BP790" s="3">
        <v>0</v>
      </c>
      <c r="BQ790" s="3">
        <v>0</v>
      </c>
      <c r="BR790" s="3">
        <v>0</v>
      </c>
      <c r="BS790" s="3">
        <v>0</v>
      </c>
      <c r="BT790" s="3">
        <v>0</v>
      </c>
      <c r="BU790" s="3">
        <v>0</v>
      </c>
      <c r="BV790" s="3">
        <v>0</v>
      </c>
      <c r="BW790" s="3">
        <v>0</v>
      </c>
      <c r="BX790" s="3">
        <v>0</v>
      </c>
      <c r="BY790" s="3">
        <v>0</v>
      </c>
      <c r="BZ790" s="3">
        <v>0</v>
      </c>
      <c r="CA790" s="3">
        <v>0</v>
      </c>
      <c r="CB790" s="3">
        <v>0</v>
      </c>
      <c r="CC790" s="3">
        <v>0</v>
      </c>
      <c r="CD790" s="3">
        <v>0</v>
      </c>
      <c r="CE790" s="3">
        <v>0</v>
      </c>
      <c r="CF790" s="3">
        <v>0</v>
      </c>
      <c r="CG790" s="3">
        <v>0</v>
      </c>
      <c r="CH790" s="3">
        <v>0</v>
      </c>
      <c r="CI790" s="3">
        <v>0</v>
      </c>
      <c r="CJ790" s="3">
        <v>0</v>
      </c>
      <c r="CK790" s="3">
        <v>0</v>
      </c>
      <c r="CL790" s="3">
        <v>0</v>
      </c>
      <c r="CM790" s="3">
        <v>0</v>
      </c>
      <c r="CN790" s="3">
        <v>0</v>
      </c>
      <c r="CO790" s="3">
        <v>0</v>
      </c>
      <c r="CP790" s="3">
        <v>0</v>
      </c>
      <c r="CQ790" s="3">
        <v>0</v>
      </c>
      <c r="CR790" s="3">
        <v>0</v>
      </c>
      <c r="CS790" s="3">
        <v>0</v>
      </c>
      <c r="CT790" s="3">
        <v>0</v>
      </c>
      <c r="CU790" s="3">
        <v>0</v>
      </c>
      <c r="CV790" s="3">
        <v>0</v>
      </c>
      <c r="CW790" s="3">
        <v>0</v>
      </c>
      <c r="CX790" s="3">
        <v>0</v>
      </c>
      <c r="CY790" s="3">
        <v>0</v>
      </c>
      <c r="CZ790" s="3">
        <v>0</v>
      </c>
      <c r="DA790" s="3"/>
      <c r="DB790" s="3">
        <v>0</v>
      </c>
      <c r="DC790" s="3">
        <v>0</v>
      </c>
      <c r="DD790" s="3">
        <v>0</v>
      </c>
      <c r="DE790" s="3">
        <v>0</v>
      </c>
      <c r="DF790" s="3">
        <v>0</v>
      </c>
      <c r="DG790" s="3">
        <v>0</v>
      </c>
      <c r="DH790" s="3">
        <v>0</v>
      </c>
      <c r="DI790" s="3">
        <v>0</v>
      </c>
      <c r="DJ790" s="3">
        <v>0</v>
      </c>
      <c r="DK790" s="3">
        <v>0</v>
      </c>
      <c r="DL790" s="3">
        <v>0</v>
      </c>
      <c r="DM790" s="3">
        <v>0</v>
      </c>
      <c r="DN790" s="3">
        <v>0</v>
      </c>
      <c r="DO790" s="3">
        <v>0</v>
      </c>
      <c r="DP790" s="3">
        <v>0</v>
      </c>
      <c r="DQ790" s="3">
        <v>0</v>
      </c>
      <c r="DR790" s="3">
        <v>0</v>
      </c>
      <c r="DS790" s="3">
        <v>0</v>
      </c>
      <c r="DT790" s="3">
        <v>0</v>
      </c>
      <c r="DU790" s="3">
        <v>0</v>
      </c>
      <c r="DV790" s="3">
        <v>0</v>
      </c>
      <c r="DW790" s="3">
        <v>0</v>
      </c>
      <c r="DX790" s="3">
        <v>0</v>
      </c>
      <c r="DY790" s="3">
        <v>0</v>
      </c>
      <c r="DZ790" s="3">
        <v>0</v>
      </c>
      <c r="EA790" s="3">
        <v>0</v>
      </c>
      <c r="EB790" s="3">
        <v>0</v>
      </c>
      <c r="EC790" s="3">
        <v>0</v>
      </c>
      <c r="ED790" s="3">
        <v>0</v>
      </c>
      <c r="EE790" s="3">
        <v>0</v>
      </c>
      <c r="EF790" s="3">
        <v>0</v>
      </c>
    </row>
    <row r="791" spans="1:136" ht="12.75" customHeight="1">
      <c r="A791" s="2" t="s">
        <v>1456</v>
      </c>
      <c r="B791" s="2" t="s">
        <v>949</v>
      </c>
      <c r="C791" s="2" t="s">
        <v>137</v>
      </c>
      <c r="D791" s="2" t="s">
        <v>896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  <c r="BD791" s="3">
        <v>0</v>
      </c>
      <c r="BE791" s="3">
        <v>0</v>
      </c>
      <c r="BF791" s="3">
        <v>0</v>
      </c>
      <c r="BG791" s="3">
        <v>0</v>
      </c>
      <c r="BH791" s="3">
        <v>0</v>
      </c>
      <c r="BI791" s="3">
        <v>0</v>
      </c>
      <c r="BJ791" s="3">
        <v>0</v>
      </c>
      <c r="BK791" s="3">
        <v>0</v>
      </c>
      <c r="BL791" s="3">
        <v>0</v>
      </c>
      <c r="BM791" s="3">
        <v>0</v>
      </c>
      <c r="BN791" s="3">
        <v>0</v>
      </c>
      <c r="BO791" s="3">
        <v>0</v>
      </c>
      <c r="BP791" s="3">
        <v>0</v>
      </c>
      <c r="BQ791" s="3">
        <v>0</v>
      </c>
      <c r="BR791" s="3">
        <v>0</v>
      </c>
      <c r="BS791" s="3">
        <v>0</v>
      </c>
      <c r="BT791" s="3">
        <v>0</v>
      </c>
      <c r="BU791" s="3">
        <v>0</v>
      </c>
      <c r="BV791" s="3">
        <v>0</v>
      </c>
      <c r="BW791" s="3">
        <v>0</v>
      </c>
      <c r="BX791" s="3">
        <v>0</v>
      </c>
      <c r="BY791" s="3">
        <v>0</v>
      </c>
      <c r="BZ791" s="3">
        <v>0</v>
      </c>
      <c r="CA791" s="3">
        <v>0</v>
      </c>
      <c r="CB791" s="3">
        <v>0</v>
      </c>
      <c r="CC791" s="3">
        <v>0</v>
      </c>
      <c r="CD791" s="3">
        <v>0</v>
      </c>
      <c r="CE791" s="3">
        <v>0</v>
      </c>
      <c r="CF791" s="3">
        <v>0</v>
      </c>
      <c r="CG791" s="3">
        <v>0</v>
      </c>
      <c r="CH791" s="3">
        <v>0</v>
      </c>
      <c r="CI791" s="3">
        <v>0</v>
      </c>
      <c r="CJ791" s="3">
        <v>0</v>
      </c>
      <c r="CK791" s="3">
        <v>0</v>
      </c>
      <c r="CL791" s="3">
        <v>0</v>
      </c>
      <c r="CM791" s="3">
        <v>0</v>
      </c>
      <c r="CN791" s="3">
        <v>0</v>
      </c>
      <c r="CO791" s="3">
        <v>0</v>
      </c>
      <c r="CP791" s="3">
        <v>0</v>
      </c>
      <c r="CQ791" s="3">
        <v>0</v>
      </c>
      <c r="CR791" s="3">
        <v>0</v>
      </c>
      <c r="CS791" s="3">
        <v>0</v>
      </c>
      <c r="CT791" s="3">
        <v>0</v>
      </c>
      <c r="CU791" s="3">
        <v>0</v>
      </c>
      <c r="CV791" s="3">
        <v>0</v>
      </c>
      <c r="CW791" s="3">
        <v>0</v>
      </c>
      <c r="CX791" s="3">
        <v>0</v>
      </c>
      <c r="CY791" s="3">
        <v>0</v>
      </c>
      <c r="CZ791" s="3">
        <v>0</v>
      </c>
      <c r="DA791" s="3"/>
      <c r="DB791" s="3">
        <v>0</v>
      </c>
      <c r="DC791" s="3">
        <v>0</v>
      </c>
      <c r="DD791" s="3">
        <v>0</v>
      </c>
      <c r="DE791" s="3">
        <v>0</v>
      </c>
      <c r="DF791" s="3">
        <v>0</v>
      </c>
      <c r="DG791" s="3">
        <v>0</v>
      </c>
      <c r="DH791" s="3">
        <v>0</v>
      </c>
      <c r="DI791" s="3">
        <v>0</v>
      </c>
      <c r="DJ791" s="3">
        <v>0</v>
      </c>
      <c r="DK791" s="3">
        <v>0</v>
      </c>
      <c r="DL791" s="3">
        <v>0</v>
      </c>
      <c r="DM791" s="3">
        <v>0</v>
      </c>
      <c r="DN791" s="3">
        <v>0</v>
      </c>
      <c r="DO791" s="3">
        <v>0</v>
      </c>
      <c r="DP791" s="3">
        <v>0</v>
      </c>
      <c r="DQ791" s="3">
        <v>0</v>
      </c>
      <c r="DR791" s="3">
        <v>0</v>
      </c>
      <c r="DS791" s="3">
        <v>0</v>
      </c>
      <c r="DT791" s="3">
        <v>0</v>
      </c>
      <c r="DU791" s="3">
        <v>0</v>
      </c>
      <c r="DV791" s="3">
        <v>0</v>
      </c>
      <c r="DW791" s="3">
        <v>0</v>
      </c>
      <c r="DX791" s="3">
        <v>0</v>
      </c>
      <c r="DY791" s="3">
        <v>0</v>
      </c>
      <c r="DZ791" s="3">
        <v>0</v>
      </c>
      <c r="EA791" s="3">
        <v>0</v>
      </c>
      <c r="EB791" s="3">
        <v>0</v>
      </c>
      <c r="EC791" s="3">
        <v>0</v>
      </c>
      <c r="ED791" s="3">
        <v>0</v>
      </c>
      <c r="EE791" s="3">
        <v>0</v>
      </c>
      <c r="EF791" s="3">
        <v>0</v>
      </c>
    </row>
    <row r="792" spans="1:136" ht="12.75" customHeight="1">
      <c r="A792" s="2" t="s">
        <v>1457</v>
      </c>
      <c r="B792" s="2" t="s">
        <v>951</v>
      </c>
      <c r="C792" s="2" t="s">
        <v>137</v>
      </c>
      <c r="D792" s="2" t="s">
        <v>896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I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>
        <v>0</v>
      </c>
      <c r="BO792" s="3">
        <v>0</v>
      </c>
      <c r="BP792" s="3">
        <v>0</v>
      </c>
      <c r="BQ792" s="3">
        <v>0</v>
      </c>
      <c r="BR792" s="3">
        <v>0</v>
      </c>
      <c r="BS792" s="3">
        <v>0</v>
      </c>
      <c r="BT792" s="3">
        <v>0</v>
      </c>
      <c r="BU792" s="3">
        <v>0</v>
      </c>
      <c r="BV792" s="3">
        <v>0</v>
      </c>
      <c r="BW792" s="3">
        <v>0</v>
      </c>
      <c r="BX792" s="3">
        <v>0</v>
      </c>
      <c r="BY792" s="3">
        <v>0</v>
      </c>
      <c r="BZ792" s="3">
        <v>0</v>
      </c>
      <c r="CA792" s="3">
        <v>0</v>
      </c>
      <c r="CB792" s="3">
        <v>0</v>
      </c>
      <c r="CC792" s="3">
        <v>0</v>
      </c>
      <c r="CD792" s="3">
        <v>0</v>
      </c>
      <c r="CE792" s="3">
        <v>0</v>
      </c>
      <c r="CF792" s="3">
        <v>0</v>
      </c>
      <c r="CG792" s="3">
        <v>0</v>
      </c>
      <c r="CH792" s="3">
        <v>0</v>
      </c>
      <c r="CI792" s="3">
        <v>0</v>
      </c>
      <c r="CJ792" s="3">
        <v>0</v>
      </c>
      <c r="CK792" s="3">
        <v>0</v>
      </c>
      <c r="CL792" s="3">
        <v>0</v>
      </c>
      <c r="CM792" s="3">
        <v>0</v>
      </c>
      <c r="CN792" s="3">
        <v>0</v>
      </c>
      <c r="CO792" s="3">
        <v>0</v>
      </c>
      <c r="CP792" s="3">
        <v>0</v>
      </c>
      <c r="CQ792" s="3">
        <v>0</v>
      </c>
      <c r="CR792" s="3">
        <v>0</v>
      </c>
      <c r="CS792" s="3">
        <v>0</v>
      </c>
      <c r="CT792" s="3">
        <v>0</v>
      </c>
      <c r="CU792" s="3">
        <v>0</v>
      </c>
      <c r="CV792" s="3">
        <v>0</v>
      </c>
      <c r="CW792" s="3">
        <v>0</v>
      </c>
      <c r="CX792" s="3">
        <v>0</v>
      </c>
      <c r="CY792" s="3">
        <v>0</v>
      </c>
      <c r="CZ792" s="3">
        <v>0</v>
      </c>
      <c r="DA792" s="3"/>
      <c r="DB792" s="3">
        <v>0</v>
      </c>
      <c r="DC792" s="3">
        <v>0</v>
      </c>
      <c r="DD792" s="3">
        <v>0</v>
      </c>
      <c r="DE792" s="3">
        <v>0</v>
      </c>
      <c r="DF792" s="3">
        <v>0</v>
      </c>
      <c r="DG792" s="3">
        <v>0</v>
      </c>
      <c r="DH792" s="3">
        <v>0</v>
      </c>
      <c r="DI792" s="3">
        <v>0</v>
      </c>
      <c r="DJ792" s="3">
        <v>0</v>
      </c>
      <c r="DK792" s="3">
        <v>0</v>
      </c>
      <c r="DL792" s="3">
        <v>0</v>
      </c>
      <c r="DM792" s="3">
        <v>0</v>
      </c>
      <c r="DN792" s="3">
        <v>0</v>
      </c>
      <c r="DO792" s="3">
        <v>0</v>
      </c>
      <c r="DP792" s="3">
        <v>0</v>
      </c>
      <c r="DQ792" s="3">
        <v>0</v>
      </c>
      <c r="DR792" s="3">
        <v>0</v>
      </c>
      <c r="DS792" s="3">
        <v>0</v>
      </c>
      <c r="DT792" s="3">
        <v>0</v>
      </c>
      <c r="DU792" s="3">
        <v>0</v>
      </c>
      <c r="DV792" s="3">
        <v>0</v>
      </c>
      <c r="DW792" s="3">
        <v>0</v>
      </c>
      <c r="DX792" s="3">
        <v>0</v>
      </c>
      <c r="DY792" s="3">
        <v>0</v>
      </c>
      <c r="DZ792" s="3">
        <v>0</v>
      </c>
      <c r="EA792" s="3">
        <v>0</v>
      </c>
      <c r="EB792" s="3">
        <v>0</v>
      </c>
      <c r="EC792" s="3">
        <v>0</v>
      </c>
      <c r="ED792" s="3">
        <v>0</v>
      </c>
      <c r="EE792" s="3">
        <v>0</v>
      </c>
      <c r="EF792" s="3">
        <v>0</v>
      </c>
    </row>
    <row r="793" spans="1:136" ht="12.75" customHeight="1">
      <c r="A793" s="2" t="s">
        <v>1458</v>
      </c>
      <c r="B793" s="2" t="s">
        <v>953</v>
      </c>
      <c r="C793" s="2" t="s">
        <v>137</v>
      </c>
      <c r="D793" s="2" t="s">
        <v>896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F793" s="3">
        <v>0</v>
      </c>
      <c r="BG793" s="3">
        <v>0</v>
      </c>
      <c r="BH793" s="3">
        <v>0</v>
      </c>
      <c r="BI793" s="3">
        <v>0</v>
      </c>
      <c r="BJ793" s="3">
        <v>0</v>
      </c>
      <c r="BK793" s="3">
        <v>0</v>
      </c>
      <c r="BL793" s="3">
        <v>0</v>
      </c>
      <c r="BM793" s="3">
        <v>0</v>
      </c>
      <c r="BN793" s="3">
        <v>0</v>
      </c>
      <c r="BO793" s="3">
        <v>0</v>
      </c>
      <c r="BP793" s="3">
        <v>0</v>
      </c>
      <c r="BQ793" s="3">
        <v>0</v>
      </c>
      <c r="BR793" s="3">
        <v>0</v>
      </c>
      <c r="BS793" s="3">
        <v>0</v>
      </c>
      <c r="BT793" s="3">
        <v>0</v>
      </c>
      <c r="BU793" s="3">
        <v>0</v>
      </c>
      <c r="BV793" s="3">
        <v>0</v>
      </c>
      <c r="BW793" s="3">
        <v>0</v>
      </c>
      <c r="BX793" s="3">
        <v>0</v>
      </c>
      <c r="BY793" s="3">
        <v>0</v>
      </c>
      <c r="BZ793" s="3">
        <v>0</v>
      </c>
      <c r="CA793" s="3">
        <v>0</v>
      </c>
      <c r="CB793" s="3">
        <v>0</v>
      </c>
      <c r="CC793" s="3">
        <v>0</v>
      </c>
      <c r="CD793" s="3">
        <v>0</v>
      </c>
      <c r="CE793" s="3">
        <v>0</v>
      </c>
      <c r="CF793" s="3">
        <v>0</v>
      </c>
      <c r="CG793" s="3">
        <v>0</v>
      </c>
      <c r="CH793" s="3">
        <v>0</v>
      </c>
      <c r="CI793" s="3">
        <v>0</v>
      </c>
      <c r="CJ793" s="3">
        <v>0</v>
      </c>
      <c r="CK793" s="3">
        <v>0</v>
      </c>
      <c r="CL793" s="3">
        <v>0</v>
      </c>
      <c r="CM793" s="3">
        <v>0</v>
      </c>
      <c r="CN793" s="3">
        <v>0</v>
      </c>
      <c r="CO793" s="3">
        <v>0</v>
      </c>
      <c r="CP793" s="3">
        <v>0</v>
      </c>
      <c r="CQ793" s="3">
        <v>0</v>
      </c>
      <c r="CR793" s="3">
        <v>0</v>
      </c>
      <c r="CS793" s="3">
        <v>0</v>
      </c>
      <c r="CT793" s="3">
        <v>0</v>
      </c>
      <c r="CU793" s="3">
        <v>0</v>
      </c>
      <c r="CV793" s="3">
        <v>0</v>
      </c>
      <c r="CW793" s="3">
        <v>0</v>
      </c>
      <c r="CX793" s="3">
        <v>0</v>
      </c>
      <c r="CY793" s="3">
        <v>0</v>
      </c>
      <c r="CZ793" s="3">
        <v>0</v>
      </c>
      <c r="DA793" s="3"/>
      <c r="DB793" s="3">
        <v>0</v>
      </c>
      <c r="DC793" s="3">
        <v>0</v>
      </c>
      <c r="DD793" s="3">
        <v>0</v>
      </c>
      <c r="DE793" s="3">
        <v>0</v>
      </c>
      <c r="DF793" s="3">
        <v>0</v>
      </c>
      <c r="DG793" s="3">
        <v>0</v>
      </c>
      <c r="DH793" s="3">
        <v>0</v>
      </c>
      <c r="DI793" s="3">
        <v>0</v>
      </c>
      <c r="DJ793" s="3">
        <v>0</v>
      </c>
      <c r="DK793" s="3">
        <v>0</v>
      </c>
      <c r="DL793" s="3">
        <v>0</v>
      </c>
      <c r="DM793" s="3">
        <v>0</v>
      </c>
      <c r="DN793" s="3">
        <v>0</v>
      </c>
      <c r="DO793" s="3">
        <v>0</v>
      </c>
      <c r="DP793" s="3">
        <v>0</v>
      </c>
      <c r="DQ793" s="3">
        <v>0</v>
      </c>
      <c r="DR793" s="3">
        <v>0</v>
      </c>
      <c r="DS793" s="3">
        <v>0</v>
      </c>
      <c r="DT793" s="3">
        <v>0</v>
      </c>
      <c r="DU793" s="3">
        <v>0</v>
      </c>
      <c r="DV793" s="3">
        <v>0</v>
      </c>
      <c r="DW793" s="3">
        <v>0</v>
      </c>
      <c r="DX793" s="3">
        <v>0</v>
      </c>
      <c r="DY793" s="3">
        <v>0</v>
      </c>
      <c r="DZ793" s="3">
        <v>0</v>
      </c>
      <c r="EA793" s="3">
        <v>0</v>
      </c>
      <c r="EB793" s="3">
        <v>0</v>
      </c>
      <c r="EC793" s="3">
        <v>0</v>
      </c>
      <c r="ED793" s="3">
        <v>0</v>
      </c>
      <c r="EE793" s="3">
        <v>0</v>
      </c>
      <c r="EF793" s="3">
        <v>0</v>
      </c>
    </row>
    <row r="794" spans="1:136" ht="12.75" customHeight="1">
      <c r="A794" s="2" t="s">
        <v>1459</v>
      </c>
      <c r="B794" s="2" t="s">
        <v>955</v>
      </c>
      <c r="C794" s="2" t="s">
        <v>137</v>
      </c>
      <c r="D794" s="2" t="s">
        <v>896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0</v>
      </c>
      <c r="BF794" s="3">
        <v>0</v>
      </c>
      <c r="BG794" s="3">
        <v>0</v>
      </c>
      <c r="BH794" s="3">
        <v>0</v>
      </c>
      <c r="BI794" s="3">
        <v>0</v>
      </c>
      <c r="BJ794" s="3">
        <v>0</v>
      </c>
      <c r="BK794" s="3">
        <v>0</v>
      </c>
      <c r="BL794" s="3">
        <v>0</v>
      </c>
      <c r="BM794" s="3">
        <v>0</v>
      </c>
      <c r="BN794" s="3">
        <v>0</v>
      </c>
      <c r="BO794" s="3">
        <v>0</v>
      </c>
      <c r="BP794" s="3">
        <v>0</v>
      </c>
      <c r="BQ794" s="3">
        <v>0</v>
      </c>
      <c r="BR794" s="3">
        <v>0</v>
      </c>
      <c r="BS794" s="3">
        <v>0</v>
      </c>
      <c r="BT794" s="3">
        <v>0</v>
      </c>
      <c r="BU794" s="3">
        <v>0</v>
      </c>
      <c r="BV794" s="3">
        <v>0</v>
      </c>
      <c r="BW794" s="3">
        <v>0</v>
      </c>
      <c r="BX794" s="3">
        <v>0</v>
      </c>
      <c r="BY794" s="3">
        <v>0</v>
      </c>
      <c r="BZ794" s="3">
        <v>0</v>
      </c>
      <c r="CA794" s="3">
        <v>0</v>
      </c>
      <c r="CB794" s="3">
        <v>0</v>
      </c>
      <c r="CC794" s="3">
        <v>0</v>
      </c>
      <c r="CD794" s="3">
        <v>0</v>
      </c>
      <c r="CE794" s="3">
        <v>0</v>
      </c>
      <c r="CF794" s="3">
        <v>0</v>
      </c>
      <c r="CG794" s="3">
        <v>0</v>
      </c>
      <c r="CH794" s="3">
        <v>0</v>
      </c>
      <c r="CI794" s="3">
        <v>0</v>
      </c>
      <c r="CJ794" s="3">
        <v>0</v>
      </c>
      <c r="CK794" s="3">
        <v>0</v>
      </c>
      <c r="CL794" s="3">
        <v>0</v>
      </c>
      <c r="CM794" s="3">
        <v>0</v>
      </c>
      <c r="CN794" s="3">
        <v>0</v>
      </c>
      <c r="CO794" s="3">
        <v>0</v>
      </c>
      <c r="CP794" s="3">
        <v>0</v>
      </c>
      <c r="CQ794" s="3">
        <v>0</v>
      </c>
      <c r="CR794" s="3">
        <v>0</v>
      </c>
      <c r="CS794" s="3">
        <v>0</v>
      </c>
      <c r="CT794" s="3">
        <v>0</v>
      </c>
      <c r="CU794" s="3">
        <v>0</v>
      </c>
      <c r="CV794" s="3">
        <v>0</v>
      </c>
      <c r="CW794" s="3">
        <v>0</v>
      </c>
      <c r="CX794" s="3">
        <v>0</v>
      </c>
      <c r="CY794" s="3">
        <v>0</v>
      </c>
      <c r="CZ794" s="3">
        <v>0</v>
      </c>
      <c r="DA794" s="3"/>
      <c r="DB794" s="3">
        <v>0</v>
      </c>
      <c r="DC794" s="3">
        <v>0</v>
      </c>
      <c r="DD794" s="3">
        <v>0</v>
      </c>
      <c r="DE794" s="3">
        <v>0</v>
      </c>
      <c r="DF794" s="3">
        <v>0</v>
      </c>
      <c r="DG794" s="3">
        <v>0</v>
      </c>
      <c r="DH794" s="3">
        <v>0</v>
      </c>
      <c r="DI794" s="3">
        <v>0</v>
      </c>
      <c r="DJ794" s="3">
        <v>0</v>
      </c>
      <c r="DK794" s="3">
        <v>0</v>
      </c>
      <c r="DL794" s="3">
        <v>0</v>
      </c>
      <c r="DM794" s="3">
        <v>0</v>
      </c>
      <c r="DN794" s="3">
        <v>0</v>
      </c>
      <c r="DO794" s="3">
        <v>0</v>
      </c>
      <c r="DP794" s="3">
        <v>0</v>
      </c>
      <c r="DQ794" s="3">
        <v>0</v>
      </c>
      <c r="DR794" s="3">
        <v>0</v>
      </c>
      <c r="DS794" s="3">
        <v>0</v>
      </c>
      <c r="DT794" s="3">
        <v>0</v>
      </c>
      <c r="DU794" s="3">
        <v>0</v>
      </c>
      <c r="DV794" s="3">
        <v>0</v>
      </c>
      <c r="DW794" s="3">
        <v>0</v>
      </c>
      <c r="DX794" s="3">
        <v>0</v>
      </c>
      <c r="DY794" s="3">
        <v>0</v>
      </c>
      <c r="DZ794" s="3">
        <v>0</v>
      </c>
      <c r="EA794" s="3">
        <v>0</v>
      </c>
      <c r="EB794" s="3">
        <v>0</v>
      </c>
      <c r="EC794" s="3">
        <v>0</v>
      </c>
      <c r="ED794" s="3">
        <v>0</v>
      </c>
      <c r="EE794" s="3">
        <v>0</v>
      </c>
      <c r="EF794" s="3">
        <v>0</v>
      </c>
    </row>
    <row r="795" spans="1:136" ht="12.75" customHeight="1">
      <c r="A795" s="2" t="s">
        <v>1460</v>
      </c>
      <c r="B795" s="2" t="s">
        <v>957</v>
      </c>
      <c r="C795" s="2" t="s">
        <v>137</v>
      </c>
      <c r="D795" s="2" t="s">
        <v>896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I795" s="3">
        <v>0</v>
      </c>
      <c r="BJ795" s="3">
        <v>0</v>
      </c>
      <c r="BK795" s="3">
        <v>0</v>
      </c>
      <c r="BL795" s="3">
        <v>0</v>
      </c>
      <c r="BM795" s="3">
        <v>0</v>
      </c>
      <c r="BN795" s="3">
        <v>0</v>
      </c>
      <c r="BO795" s="3">
        <v>0</v>
      </c>
      <c r="BP795" s="3">
        <v>0</v>
      </c>
      <c r="BQ795" s="3">
        <v>0</v>
      </c>
      <c r="BR795" s="3">
        <v>0</v>
      </c>
      <c r="BS795" s="3">
        <v>0</v>
      </c>
      <c r="BT795" s="3">
        <v>0</v>
      </c>
      <c r="BU795" s="3">
        <v>0</v>
      </c>
      <c r="BV795" s="3">
        <v>0</v>
      </c>
      <c r="BW795" s="3">
        <v>0</v>
      </c>
      <c r="BX795" s="3">
        <v>0</v>
      </c>
      <c r="BY795" s="3">
        <v>0</v>
      </c>
      <c r="BZ795" s="3">
        <v>0</v>
      </c>
      <c r="CA795" s="3">
        <v>0</v>
      </c>
      <c r="CB795" s="3">
        <v>0</v>
      </c>
      <c r="CC795" s="3">
        <v>0</v>
      </c>
      <c r="CD795" s="3">
        <v>0</v>
      </c>
      <c r="CE795" s="3">
        <v>0</v>
      </c>
      <c r="CF795" s="3">
        <v>0</v>
      </c>
      <c r="CG795" s="3">
        <v>0</v>
      </c>
      <c r="CH795" s="3">
        <v>0</v>
      </c>
      <c r="CI795" s="3">
        <v>0</v>
      </c>
      <c r="CJ795" s="3">
        <v>0</v>
      </c>
      <c r="CK795" s="3">
        <v>0</v>
      </c>
      <c r="CL795" s="3">
        <v>0</v>
      </c>
      <c r="CM795" s="3">
        <v>0</v>
      </c>
      <c r="CN795" s="3">
        <v>0</v>
      </c>
      <c r="CO795" s="3">
        <v>0</v>
      </c>
      <c r="CP795" s="3">
        <v>0</v>
      </c>
      <c r="CQ795" s="3">
        <v>0</v>
      </c>
      <c r="CR795" s="3">
        <v>0</v>
      </c>
      <c r="CS795" s="3">
        <v>0</v>
      </c>
      <c r="CT795" s="3">
        <v>0</v>
      </c>
      <c r="CU795" s="3">
        <v>0</v>
      </c>
      <c r="CV795" s="3">
        <v>0</v>
      </c>
      <c r="CW795" s="3">
        <v>0</v>
      </c>
      <c r="CX795" s="3">
        <v>0</v>
      </c>
      <c r="CY795" s="3">
        <v>0</v>
      </c>
      <c r="CZ795" s="3">
        <v>0</v>
      </c>
      <c r="DA795" s="3"/>
      <c r="DB795" s="3">
        <v>0</v>
      </c>
      <c r="DC795" s="3">
        <v>0</v>
      </c>
      <c r="DD795" s="3">
        <v>0</v>
      </c>
      <c r="DE795" s="3">
        <v>0</v>
      </c>
      <c r="DF795" s="3">
        <v>0</v>
      </c>
      <c r="DG795" s="3">
        <v>0</v>
      </c>
      <c r="DH795" s="3">
        <v>0</v>
      </c>
      <c r="DI795" s="3">
        <v>0</v>
      </c>
      <c r="DJ795" s="3">
        <v>0</v>
      </c>
      <c r="DK795" s="3">
        <v>0</v>
      </c>
      <c r="DL795" s="3">
        <v>0</v>
      </c>
      <c r="DM795" s="3">
        <v>0</v>
      </c>
      <c r="DN795" s="3">
        <v>0</v>
      </c>
      <c r="DO795" s="3">
        <v>0</v>
      </c>
      <c r="DP795" s="3">
        <v>0</v>
      </c>
      <c r="DQ795" s="3">
        <v>0</v>
      </c>
      <c r="DR795" s="3">
        <v>0</v>
      </c>
      <c r="DS795" s="3">
        <v>0</v>
      </c>
      <c r="DT795" s="3">
        <v>0</v>
      </c>
      <c r="DU795" s="3">
        <v>0</v>
      </c>
      <c r="DV795" s="3">
        <v>0</v>
      </c>
      <c r="DW795" s="3">
        <v>0</v>
      </c>
      <c r="DX795" s="3">
        <v>0</v>
      </c>
      <c r="DY795" s="3">
        <v>0</v>
      </c>
      <c r="DZ795" s="3">
        <v>0</v>
      </c>
      <c r="EA795" s="3">
        <v>0</v>
      </c>
      <c r="EB795" s="3">
        <v>0</v>
      </c>
      <c r="EC795" s="3">
        <v>0</v>
      </c>
      <c r="ED795" s="3">
        <v>0</v>
      </c>
      <c r="EE795" s="3">
        <v>0</v>
      </c>
      <c r="EF795" s="3">
        <v>0</v>
      </c>
    </row>
    <row r="796" spans="1:136" ht="12.75" customHeight="1">
      <c r="A796" s="2" t="s">
        <v>1461</v>
      </c>
      <c r="B796" s="2" t="s">
        <v>959</v>
      </c>
      <c r="C796" s="2" t="s">
        <v>137</v>
      </c>
      <c r="D796" s="2" t="s">
        <v>896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I796" s="3">
        <v>0</v>
      </c>
      <c r="BJ796" s="3">
        <v>0</v>
      </c>
      <c r="BK796" s="3">
        <v>0</v>
      </c>
      <c r="BL796" s="3">
        <v>0</v>
      </c>
      <c r="BM796" s="3">
        <v>0</v>
      </c>
      <c r="BN796" s="3">
        <v>0</v>
      </c>
      <c r="BO796" s="3">
        <v>0</v>
      </c>
      <c r="BP796" s="3">
        <v>0</v>
      </c>
      <c r="BQ796" s="3">
        <v>0</v>
      </c>
      <c r="BR796" s="3">
        <v>0</v>
      </c>
      <c r="BS796" s="3">
        <v>0</v>
      </c>
      <c r="BT796" s="3">
        <v>0</v>
      </c>
      <c r="BU796" s="3">
        <v>0</v>
      </c>
      <c r="BV796" s="3">
        <v>0</v>
      </c>
      <c r="BW796" s="3">
        <v>0</v>
      </c>
      <c r="BX796" s="3">
        <v>0</v>
      </c>
      <c r="BY796" s="3">
        <v>0</v>
      </c>
      <c r="BZ796" s="3">
        <v>0</v>
      </c>
      <c r="CA796" s="3">
        <v>0</v>
      </c>
      <c r="CB796" s="3">
        <v>0</v>
      </c>
      <c r="CC796" s="3">
        <v>0</v>
      </c>
      <c r="CD796" s="3">
        <v>0</v>
      </c>
      <c r="CE796" s="3">
        <v>0</v>
      </c>
      <c r="CF796" s="3">
        <v>0</v>
      </c>
      <c r="CG796" s="3">
        <v>0</v>
      </c>
      <c r="CH796" s="3">
        <v>0</v>
      </c>
      <c r="CI796" s="3">
        <v>0</v>
      </c>
      <c r="CJ796" s="3">
        <v>0</v>
      </c>
      <c r="CK796" s="3">
        <v>0</v>
      </c>
      <c r="CL796" s="3">
        <v>0</v>
      </c>
      <c r="CM796" s="3">
        <v>0</v>
      </c>
      <c r="CN796" s="3">
        <v>0</v>
      </c>
      <c r="CO796" s="3">
        <v>0</v>
      </c>
      <c r="CP796" s="3">
        <v>0</v>
      </c>
      <c r="CQ796" s="3">
        <v>0</v>
      </c>
      <c r="CR796" s="3">
        <v>0</v>
      </c>
      <c r="CS796" s="3">
        <v>0</v>
      </c>
      <c r="CT796" s="3">
        <v>0</v>
      </c>
      <c r="CU796" s="3">
        <v>0</v>
      </c>
      <c r="CV796" s="3">
        <v>0</v>
      </c>
      <c r="CW796" s="3">
        <v>0</v>
      </c>
      <c r="CX796" s="3">
        <v>0</v>
      </c>
      <c r="CY796" s="3">
        <v>0</v>
      </c>
      <c r="CZ796" s="3">
        <v>0</v>
      </c>
      <c r="DA796" s="3"/>
      <c r="DB796" s="3">
        <v>0</v>
      </c>
      <c r="DC796" s="3">
        <v>0</v>
      </c>
      <c r="DD796" s="3">
        <v>0</v>
      </c>
      <c r="DE796" s="3">
        <v>0</v>
      </c>
      <c r="DF796" s="3">
        <v>0</v>
      </c>
      <c r="DG796" s="3">
        <v>0</v>
      </c>
      <c r="DH796" s="3">
        <v>0</v>
      </c>
      <c r="DI796" s="3">
        <v>0</v>
      </c>
      <c r="DJ796" s="3">
        <v>0</v>
      </c>
      <c r="DK796" s="3">
        <v>0</v>
      </c>
      <c r="DL796" s="3">
        <v>0</v>
      </c>
      <c r="DM796" s="3">
        <v>0</v>
      </c>
      <c r="DN796" s="3">
        <v>0</v>
      </c>
      <c r="DO796" s="3">
        <v>0</v>
      </c>
      <c r="DP796" s="3">
        <v>0</v>
      </c>
      <c r="DQ796" s="3">
        <v>0</v>
      </c>
      <c r="DR796" s="3">
        <v>0</v>
      </c>
      <c r="DS796" s="3">
        <v>0</v>
      </c>
      <c r="DT796" s="3">
        <v>0</v>
      </c>
      <c r="DU796" s="3">
        <v>0</v>
      </c>
      <c r="DV796" s="3">
        <v>0</v>
      </c>
      <c r="DW796" s="3">
        <v>0</v>
      </c>
      <c r="DX796" s="3">
        <v>0</v>
      </c>
      <c r="DY796" s="3">
        <v>0</v>
      </c>
      <c r="DZ796" s="3">
        <v>0</v>
      </c>
      <c r="EA796" s="3">
        <v>0</v>
      </c>
      <c r="EB796" s="3">
        <v>0</v>
      </c>
      <c r="EC796" s="3">
        <v>0</v>
      </c>
      <c r="ED796" s="3">
        <v>0</v>
      </c>
      <c r="EE796" s="3">
        <v>0</v>
      </c>
      <c r="EF796" s="3">
        <v>0</v>
      </c>
    </row>
    <row r="797" spans="1:136" ht="12.75" customHeight="1">
      <c r="A797" s="2" t="s">
        <v>1462</v>
      </c>
      <c r="B797" s="2" t="s">
        <v>961</v>
      </c>
      <c r="C797" s="2" t="s">
        <v>137</v>
      </c>
      <c r="D797" s="2" t="s">
        <v>138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>
        <v>0</v>
      </c>
      <c r="BE797" s="3">
        <v>0</v>
      </c>
      <c r="BF797" s="3">
        <v>0</v>
      </c>
      <c r="BG797" s="3">
        <v>0</v>
      </c>
      <c r="BH797" s="3">
        <v>0</v>
      </c>
      <c r="BI797" s="3">
        <v>0</v>
      </c>
      <c r="BJ797" s="3">
        <v>0</v>
      </c>
      <c r="BK797" s="3">
        <v>0</v>
      </c>
      <c r="BL797" s="3">
        <v>0</v>
      </c>
      <c r="BM797" s="3">
        <v>0</v>
      </c>
      <c r="BN797" s="3">
        <v>0</v>
      </c>
      <c r="BO797" s="3">
        <v>0</v>
      </c>
      <c r="BP797" s="3">
        <v>0</v>
      </c>
      <c r="BQ797" s="3">
        <v>0</v>
      </c>
      <c r="BR797" s="3">
        <v>0</v>
      </c>
      <c r="BS797" s="3">
        <v>0</v>
      </c>
      <c r="BT797" s="3">
        <v>0</v>
      </c>
      <c r="BU797" s="3">
        <v>0</v>
      </c>
      <c r="BV797" s="3">
        <v>0</v>
      </c>
      <c r="BW797" s="3">
        <v>0</v>
      </c>
      <c r="BX797" s="3">
        <v>0</v>
      </c>
      <c r="BY797" s="3">
        <v>0</v>
      </c>
      <c r="BZ797" s="3">
        <v>0</v>
      </c>
      <c r="CA797" s="3">
        <v>0</v>
      </c>
      <c r="CB797" s="3">
        <v>0</v>
      </c>
      <c r="CC797" s="3">
        <v>0</v>
      </c>
      <c r="CD797" s="3">
        <v>0</v>
      </c>
      <c r="CE797" s="3">
        <v>0</v>
      </c>
      <c r="CF797" s="3">
        <v>0</v>
      </c>
      <c r="CG797" s="3">
        <v>0</v>
      </c>
      <c r="CH797" s="3">
        <v>0</v>
      </c>
      <c r="CI797" s="3">
        <v>0</v>
      </c>
      <c r="CJ797" s="3">
        <v>0</v>
      </c>
      <c r="CK797" s="3">
        <v>0</v>
      </c>
      <c r="CL797" s="3">
        <v>0</v>
      </c>
      <c r="CM797" s="3">
        <v>0</v>
      </c>
      <c r="CN797" s="3">
        <v>0</v>
      </c>
      <c r="CO797" s="3">
        <v>0</v>
      </c>
      <c r="CP797" s="3">
        <v>0</v>
      </c>
      <c r="CQ797" s="3">
        <v>0</v>
      </c>
      <c r="CR797" s="3">
        <v>0</v>
      </c>
      <c r="CS797" s="3">
        <v>0</v>
      </c>
      <c r="CT797" s="3">
        <v>0</v>
      </c>
      <c r="CU797" s="3">
        <v>0</v>
      </c>
      <c r="CV797" s="3">
        <v>0</v>
      </c>
      <c r="CW797" s="3">
        <v>0</v>
      </c>
      <c r="CX797" s="3">
        <v>0</v>
      </c>
      <c r="CY797" s="3">
        <v>0</v>
      </c>
      <c r="CZ797" s="3">
        <v>0</v>
      </c>
      <c r="DA797" s="3"/>
      <c r="DB797" s="3">
        <v>0</v>
      </c>
      <c r="DC797" s="3">
        <v>0</v>
      </c>
      <c r="DD797" s="3">
        <v>0</v>
      </c>
      <c r="DE797" s="3">
        <v>0</v>
      </c>
      <c r="DF797" s="3">
        <v>0</v>
      </c>
      <c r="DG797" s="3">
        <v>0</v>
      </c>
      <c r="DH797" s="3">
        <v>0</v>
      </c>
      <c r="DI797" s="3">
        <v>0</v>
      </c>
      <c r="DJ797" s="3">
        <v>0</v>
      </c>
      <c r="DK797" s="3">
        <v>0</v>
      </c>
      <c r="DL797" s="3">
        <v>0</v>
      </c>
      <c r="DM797" s="3">
        <v>0</v>
      </c>
      <c r="DN797" s="3">
        <v>0</v>
      </c>
      <c r="DO797" s="3">
        <v>0</v>
      </c>
      <c r="DP797" s="3">
        <v>0</v>
      </c>
      <c r="DQ797" s="3">
        <v>0</v>
      </c>
      <c r="DR797" s="3">
        <v>0</v>
      </c>
      <c r="DS797" s="3">
        <v>0</v>
      </c>
      <c r="DT797" s="3">
        <v>0</v>
      </c>
      <c r="DU797" s="3">
        <v>0</v>
      </c>
      <c r="DV797" s="3">
        <v>0</v>
      </c>
      <c r="DW797" s="3">
        <v>0</v>
      </c>
      <c r="DX797" s="3">
        <v>0</v>
      </c>
      <c r="DY797" s="3">
        <v>0</v>
      </c>
      <c r="DZ797" s="3">
        <v>0</v>
      </c>
      <c r="EA797" s="3">
        <v>0</v>
      </c>
      <c r="EB797" s="3">
        <v>0</v>
      </c>
      <c r="EC797" s="3">
        <v>0</v>
      </c>
      <c r="ED797" s="3">
        <v>0</v>
      </c>
      <c r="EE797" s="3">
        <v>0</v>
      </c>
      <c r="EF797" s="3">
        <v>0</v>
      </c>
    </row>
    <row r="798" spans="1:136" ht="12.75" customHeight="1">
      <c r="A798" s="2" t="s">
        <v>1463</v>
      </c>
      <c r="B798" s="2" t="s">
        <v>963</v>
      </c>
      <c r="C798" s="2" t="s">
        <v>137</v>
      </c>
      <c r="D798" s="2" t="s">
        <v>896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>
        <v>0</v>
      </c>
      <c r="BD798" s="3">
        <v>0</v>
      </c>
      <c r="BE798" s="3">
        <v>0</v>
      </c>
      <c r="BF798" s="3">
        <v>0</v>
      </c>
      <c r="BG798" s="3">
        <v>0</v>
      </c>
      <c r="BH798" s="3">
        <v>0</v>
      </c>
      <c r="BI798" s="3">
        <v>0</v>
      </c>
      <c r="BJ798" s="3">
        <v>0</v>
      </c>
      <c r="BK798" s="3">
        <v>0</v>
      </c>
      <c r="BL798" s="3">
        <v>0</v>
      </c>
      <c r="BM798" s="3">
        <v>0</v>
      </c>
      <c r="BN798" s="3">
        <v>0</v>
      </c>
      <c r="BO798" s="3">
        <v>0</v>
      </c>
      <c r="BP798" s="3">
        <v>0</v>
      </c>
      <c r="BQ798" s="3">
        <v>0</v>
      </c>
      <c r="BR798" s="3">
        <v>0</v>
      </c>
      <c r="BS798" s="3">
        <v>0</v>
      </c>
      <c r="BT798" s="3">
        <v>0</v>
      </c>
      <c r="BU798" s="3">
        <v>0</v>
      </c>
      <c r="BV798" s="3">
        <v>0</v>
      </c>
      <c r="BW798" s="3">
        <v>0</v>
      </c>
      <c r="BX798" s="3">
        <v>0</v>
      </c>
      <c r="BY798" s="3">
        <v>0</v>
      </c>
      <c r="BZ798" s="3">
        <v>0</v>
      </c>
      <c r="CA798" s="3">
        <v>0</v>
      </c>
      <c r="CB798" s="3">
        <v>0</v>
      </c>
      <c r="CC798" s="3">
        <v>0</v>
      </c>
      <c r="CD798" s="3">
        <v>0</v>
      </c>
      <c r="CE798" s="3">
        <v>0</v>
      </c>
      <c r="CF798" s="3">
        <v>0</v>
      </c>
      <c r="CG798" s="3">
        <v>0</v>
      </c>
      <c r="CH798" s="3">
        <v>0</v>
      </c>
      <c r="CI798" s="3">
        <v>0</v>
      </c>
      <c r="CJ798" s="3">
        <v>0</v>
      </c>
      <c r="CK798" s="3">
        <v>0</v>
      </c>
      <c r="CL798" s="3">
        <v>0</v>
      </c>
      <c r="CM798" s="3">
        <v>0</v>
      </c>
      <c r="CN798" s="3">
        <v>0</v>
      </c>
      <c r="CO798" s="3">
        <v>0</v>
      </c>
      <c r="CP798" s="3">
        <v>0</v>
      </c>
      <c r="CQ798" s="3">
        <v>0</v>
      </c>
      <c r="CR798" s="3">
        <v>0</v>
      </c>
      <c r="CS798" s="3">
        <v>0</v>
      </c>
      <c r="CT798" s="3">
        <v>0</v>
      </c>
      <c r="CU798" s="3">
        <v>0</v>
      </c>
      <c r="CV798" s="3">
        <v>0</v>
      </c>
      <c r="CW798" s="3">
        <v>0</v>
      </c>
      <c r="CX798" s="3">
        <v>0</v>
      </c>
      <c r="CY798" s="3">
        <v>0</v>
      </c>
      <c r="CZ798" s="3">
        <v>0</v>
      </c>
      <c r="DA798" s="3"/>
      <c r="DB798" s="3">
        <v>0</v>
      </c>
      <c r="DC798" s="3">
        <v>0</v>
      </c>
      <c r="DD798" s="3">
        <v>0</v>
      </c>
      <c r="DE798" s="3">
        <v>0</v>
      </c>
      <c r="DF798" s="3">
        <v>0</v>
      </c>
      <c r="DG798" s="3">
        <v>0</v>
      </c>
      <c r="DH798" s="3">
        <v>0</v>
      </c>
      <c r="DI798" s="3">
        <v>0</v>
      </c>
      <c r="DJ798" s="3">
        <v>0</v>
      </c>
      <c r="DK798" s="3">
        <v>0</v>
      </c>
      <c r="DL798" s="3">
        <v>0</v>
      </c>
      <c r="DM798" s="3">
        <v>0</v>
      </c>
      <c r="DN798" s="3">
        <v>0</v>
      </c>
      <c r="DO798" s="3">
        <v>0</v>
      </c>
      <c r="DP798" s="3">
        <v>0</v>
      </c>
      <c r="DQ798" s="3">
        <v>0</v>
      </c>
      <c r="DR798" s="3">
        <v>0</v>
      </c>
      <c r="DS798" s="3">
        <v>0</v>
      </c>
      <c r="DT798" s="3">
        <v>0</v>
      </c>
      <c r="DU798" s="3">
        <v>0</v>
      </c>
      <c r="DV798" s="3">
        <v>0</v>
      </c>
      <c r="DW798" s="3">
        <v>0</v>
      </c>
      <c r="DX798" s="3">
        <v>0</v>
      </c>
      <c r="DY798" s="3">
        <v>0</v>
      </c>
      <c r="DZ798" s="3">
        <v>0</v>
      </c>
      <c r="EA798" s="3">
        <v>0</v>
      </c>
      <c r="EB798" s="3">
        <v>0</v>
      </c>
      <c r="EC798" s="3">
        <v>0</v>
      </c>
      <c r="ED798" s="3">
        <v>0</v>
      </c>
      <c r="EE798" s="3">
        <v>0</v>
      </c>
      <c r="EF798" s="3">
        <v>0</v>
      </c>
    </row>
    <row r="799" spans="1:136" ht="12.75" customHeight="1">
      <c r="A799" s="2" t="s">
        <v>1464</v>
      </c>
      <c r="B799" s="2" t="s">
        <v>963</v>
      </c>
      <c r="C799" s="2" t="s">
        <v>137</v>
      </c>
      <c r="D799" s="2" t="s">
        <v>896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0</v>
      </c>
      <c r="BD799" s="3">
        <v>0</v>
      </c>
      <c r="BE799" s="3">
        <v>0</v>
      </c>
      <c r="BF799" s="3">
        <v>0</v>
      </c>
      <c r="BG799" s="3">
        <v>0</v>
      </c>
      <c r="BH799" s="3">
        <v>0</v>
      </c>
      <c r="BI799" s="3">
        <v>0</v>
      </c>
      <c r="BJ799" s="3">
        <v>0</v>
      </c>
      <c r="BK799" s="3">
        <v>0</v>
      </c>
      <c r="BL799" s="3">
        <v>0</v>
      </c>
      <c r="BM799" s="3">
        <v>0</v>
      </c>
      <c r="BN799" s="3">
        <v>0</v>
      </c>
      <c r="BO799" s="3">
        <v>0</v>
      </c>
      <c r="BP799" s="3">
        <v>0</v>
      </c>
      <c r="BQ799" s="3">
        <v>0</v>
      </c>
      <c r="BR799" s="3">
        <v>0</v>
      </c>
      <c r="BS799" s="3">
        <v>0</v>
      </c>
      <c r="BT799" s="3">
        <v>0</v>
      </c>
      <c r="BU799" s="3">
        <v>0</v>
      </c>
      <c r="BV799" s="3">
        <v>0</v>
      </c>
      <c r="BW799" s="3">
        <v>0</v>
      </c>
      <c r="BX799" s="3">
        <v>0</v>
      </c>
      <c r="BY799" s="3">
        <v>0</v>
      </c>
      <c r="BZ799" s="3">
        <v>0</v>
      </c>
      <c r="CA799" s="3">
        <v>0</v>
      </c>
      <c r="CB799" s="3">
        <v>0</v>
      </c>
      <c r="CC799" s="3">
        <v>0</v>
      </c>
      <c r="CD799" s="3">
        <v>0</v>
      </c>
      <c r="CE799" s="3">
        <v>0</v>
      </c>
      <c r="CF799" s="3">
        <v>0</v>
      </c>
      <c r="CG799" s="3">
        <v>0</v>
      </c>
      <c r="CH799" s="3">
        <v>0</v>
      </c>
      <c r="CI799" s="3">
        <v>0</v>
      </c>
      <c r="CJ799" s="3">
        <v>0</v>
      </c>
      <c r="CK799" s="3">
        <v>0</v>
      </c>
      <c r="CL799" s="3">
        <v>0</v>
      </c>
      <c r="CM799" s="3">
        <v>0</v>
      </c>
      <c r="CN799" s="3">
        <v>0</v>
      </c>
      <c r="CO799" s="3">
        <v>0</v>
      </c>
      <c r="CP799" s="3">
        <v>0</v>
      </c>
      <c r="CQ799" s="3">
        <v>0</v>
      </c>
      <c r="CR799" s="3">
        <v>0</v>
      </c>
      <c r="CS799" s="3">
        <v>0</v>
      </c>
      <c r="CT799" s="3">
        <v>0</v>
      </c>
      <c r="CU799" s="3">
        <v>0</v>
      </c>
      <c r="CV799" s="3">
        <v>0</v>
      </c>
      <c r="CW799" s="3">
        <v>0</v>
      </c>
      <c r="CX799" s="3">
        <v>0</v>
      </c>
      <c r="CY799" s="3">
        <v>0</v>
      </c>
      <c r="CZ799" s="3">
        <v>0</v>
      </c>
      <c r="DA799" s="3"/>
      <c r="DB799" s="3">
        <v>0</v>
      </c>
      <c r="DC799" s="3">
        <v>0</v>
      </c>
      <c r="DD799" s="3">
        <v>0</v>
      </c>
      <c r="DE799" s="3">
        <v>0</v>
      </c>
      <c r="DF799" s="3">
        <v>0</v>
      </c>
      <c r="DG799" s="3">
        <v>0</v>
      </c>
      <c r="DH799" s="3">
        <v>0</v>
      </c>
      <c r="DI799" s="3">
        <v>0</v>
      </c>
      <c r="DJ799" s="3">
        <v>0</v>
      </c>
      <c r="DK799" s="3">
        <v>0</v>
      </c>
      <c r="DL799" s="3">
        <v>0</v>
      </c>
      <c r="DM799" s="3">
        <v>0</v>
      </c>
      <c r="DN799" s="3">
        <v>0</v>
      </c>
      <c r="DO799" s="3">
        <v>0</v>
      </c>
      <c r="DP799" s="3">
        <v>0</v>
      </c>
      <c r="DQ799" s="3">
        <v>0</v>
      </c>
      <c r="DR799" s="3">
        <v>0</v>
      </c>
      <c r="DS799" s="3">
        <v>0</v>
      </c>
      <c r="DT799" s="3">
        <v>0</v>
      </c>
      <c r="DU799" s="3">
        <v>0</v>
      </c>
      <c r="DV799" s="3">
        <v>0</v>
      </c>
      <c r="DW799" s="3">
        <v>0</v>
      </c>
      <c r="DX799" s="3">
        <v>0</v>
      </c>
      <c r="DY799" s="3">
        <v>0</v>
      </c>
      <c r="DZ799" s="3">
        <v>0</v>
      </c>
      <c r="EA799" s="3">
        <v>0</v>
      </c>
      <c r="EB799" s="3">
        <v>0</v>
      </c>
      <c r="EC799" s="3">
        <v>0</v>
      </c>
      <c r="ED799" s="3">
        <v>0</v>
      </c>
      <c r="EE799" s="3">
        <v>0</v>
      </c>
      <c r="EF799" s="3">
        <v>0</v>
      </c>
    </row>
    <row r="800" spans="1:136" ht="12.75" customHeight="1">
      <c r="A800" s="2" t="s">
        <v>1465</v>
      </c>
      <c r="B800" s="2" t="s">
        <v>967</v>
      </c>
      <c r="C800" s="2" t="s">
        <v>137</v>
      </c>
      <c r="D800" s="2" t="s">
        <v>896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>
        <v>0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I800" s="3">
        <v>0</v>
      </c>
      <c r="BJ800" s="3">
        <v>0</v>
      </c>
      <c r="BK800" s="3">
        <v>0</v>
      </c>
      <c r="BL800" s="3">
        <v>0</v>
      </c>
      <c r="BM800" s="3">
        <v>0</v>
      </c>
      <c r="BN800" s="3">
        <v>0</v>
      </c>
      <c r="BO800" s="3">
        <v>0</v>
      </c>
      <c r="BP800" s="3">
        <v>0</v>
      </c>
      <c r="BQ800" s="3">
        <v>0</v>
      </c>
      <c r="BR800" s="3">
        <v>0</v>
      </c>
      <c r="BS800" s="3">
        <v>0</v>
      </c>
      <c r="BT800" s="3">
        <v>0</v>
      </c>
      <c r="BU800" s="3">
        <v>0</v>
      </c>
      <c r="BV800" s="3">
        <v>0</v>
      </c>
      <c r="BW800" s="3">
        <v>0</v>
      </c>
      <c r="BX800" s="3">
        <v>0</v>
      </c>
      <c r="BY800" s="3">
        <v>0</v>
      </c>
      <c r="BZ800" s="3">
        <v>0</v>
      </c>
      <c r="CA800" s="3">
        <v>0</v>
      </c>
      <c r="CB800" s="3">
        <v>0</v>
      </c>
      <c r="CC800" s="3">
        <v>0</v>
      </c>
      <c r="CD800" s="3">
        <v>0</v>
      </c>
      <c r="CE800" s="3">
        <v>0</v>
      </c>
      <c r="CF800" s="3">
        <v>0</v>
      </c>
      <c r="CG800" s="3">
        <v>0</v>
      </c>
      <c r="CH800" s="3">
        <v>0</v>
      </c>
      <c r="CI800" s="3">
        <v>0</v>
      </c>
      <c r="CJ800" s="3">
        <v>0</v>
      </c>
      <c r="CK800" s="3">
        <v>0</v>
      </c>
      <c r="CL800" s="3">
        <v>0</v>
      </c>
      <c r="CM800" s="3">
        <v>0</v>
      </c>
      <c r="CN800" s="3">
        <v>0</v>
      </c>
      <c r="CO800" s="3">
        <v>0</v>
      </c>
      <c r="CP800" s="3">
        <v>0</v>
      </c>
      <c r="CQ800" s="3">
        <v>0</v>
      </c>
      <c r="CR800" s="3">
        <v>0</v>
      </c>
      <c r="CS800" s="3">
        <v>0</v>
      </c>
      <c r="CT800" s="3">
        <v>0</v>
      </c>
      <c r="CU800" s="3">
        <v>0</v>
      </c>
      <c r="CV800" s="3">
        <v>0</v>
      </c>
      <c r="CW800" s="3">
        <v>0</v>
      </c>
      <c r="CX800" s="3">
        <v>0</v>
      </c>
      <c r="CY800" s="3">
        <v>0</v>
      </c>
      <c r="CZ800" s="3">
        <v>0</v>
      </c>
      <c r="DA800" s="3"/>
      <c r="DB800" s="3">
        <v>0</v>
      </c>
      <c r="DC800" s="3">
        <v>0</v>
      </c>
      <c r="DD800" s="3">
        <v>0</v>
      </c>
      <c r="DE800" s="3">
        <v>0</v>
      </c>
      <c r="DF800" s="3">
        <v>0</v>
      </c>
      <c r="DG800" s="3">
        <v>0</v>
      </c>
      <c r="DH800" s="3">
        <v>0</v>
      </c>
      <c r="DI800" s="3">
        <v>0</v>
      </c>
      <c r="DJ800" s="3">
        <v>0</v>
      </c>
      <c r="DK800" s="3">
        <v>0</v>
      </c>
      <c r="DL800" s="3">
        <v>0</v>
      </c>
      <c r="DM800" s="3">
        <v>0</v>
      </c>
      <c r="DN800" s="3">
        <v>0</v>
      </c>
      <c r="DO800" s="3">
        <v>0</v>
      </c>
      <c r="DP800" s="3">
        <v>0</v>
      </c>
      <c r="DQ800" s="3">
        <v>0</v>
      </c>
      <c r="DR800" s="3">
        <v>0</v>
      </c>
      <c r="DS800" s="3">
        <v>0</v>
      </c>
      <c r="DT800" s="3">
        <v>0</v>
      </c>
      <c r="DU800" s="3">
        <v>0</v>
      </c>
      <c r="DV800" s="3">
        <v>0</v>
      </c>
      <c r="DW800" s="3">
        <v>0</v>
      </c>
      <c r="DX800" s="3">
        <v>0</v>
      </c>
      <c r="DY800" s="3">
        <v>0</v>
      </c>
      <c r="DZ800" s="3">
        <v>0</v>
      </c>
      <c r="EA800" s="3">
        <v>0</v>
      </c>
      <c r="EB800" s="3">
        <v>0</v>
      </c>
      <c r="EC800" s="3">
        <v>0</v>
      </c>
      <c r="ED800" s="3">
        <v>0</v>
      </c>
      <c r="EE800" s="3">
        <v>0</v>
      </c>
      <c r="EF800" s="3">
        <v>0</v>
      </c>
    </row>
    <row r="801" spans="1:136" ht="12.75" customHeight="1">
      <c r="A801" s="2" t="s">
        <v>1466</v>
      </c>
      <c r="B801" s="2" t="s">
        <v>1140</v>
      </c>
      <c r="C801" s="2" t="s">
        <v>137</v>
      </c>
      <c r="D801" s="2" t="s">
        <v>896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G801" s="3">
        <v>0</v>
      </c>
      <c r="BH801" s="3">
        <v>0</v>
      </c>
      <c r="BI801" s="3">
        <v>0</v>
      </c>
      <c r="BJ801" s="3">
        <v>0</v>
      </c>
      <c r="BK801" s="3">
        <v>0</v>
      </c>
      <c r="BL801" s="3">
        <v>0</v>
      </c>
      <c r="BM801" s="3">
        <v>0</v>
      </c>
      <c r="BN801" s="3">
        <v>0</v>
      </c>
      <c r="BO801" s="3">
        <v>0</v>
      </c>
      <c r="BP801" s="3">
        <v>0</v>
      </c>
      <c r="BQ801" s="3">
        <v>0</v>
      </c>
      <c r="BR801" s="3">
        <v>0</v>
      </c>
      <c r="BS801" s="3">
        <v>0</v>
      </c>
      <c r="BT801" s="3">
        <v>0</v>
      </c>
      <c r="BU801" s="3">
        <v>0</v>
      </c>
      <c r="BV801" s="3">
        <v>0</v>
      </c>
      <c r="BW801" s="3">
        <v>0</v>
      </c>
      <c r="BX801" s="3">
        <v>0</v>
      </c>
      <c r="BY801" s="3">
        <v>0</v>
      </c>
      <c r="BZ801" s="3">
        <v>0</v>
      </c>
      <c r="CA801" s="3">
        <v>0</v>
      </c>
      <c r="CB801" s="3">
        <v>0</v>
      </c>
      <c r="CC801" s="3">
        <v>0</v>
      </c>
      <c r="CD801" s="3">
        <v>0</v>
      </c>
      <c r="CE801" s="3">
        <v>0</v>
      </c>
      <c r="CF801" s="3">
        <v>0</v>
      </c>
      <c r="CG801" s="3">
        <v>0</v>
      </c>
      <c r="CH801" s="3">
        <v>0</v>
      </c>
      <c r="CI801" s="3">
        <v>0</v>
      </c>
      <c r="CJ801" s="3">
        <v>0</v>
      </c>
      <c r="CK801" s="3">
        <v>0</v>
      </c>
      <c r="CL801" s="3">
        <v>0</v>
      </c>
      <c r="CM801" s="3">
        <v>0</v>
      </c>
      <c r="CN801" s="3">
        <v>0</v>
      </c>
      <c r="CO801" s="3">
        <v>0</v>
      </c>
      <c r="CP801" s="3">
        <v>0</v>
      </c>
      <c r="CQ801" s="3">
        <v>0</v>
      </c>
      <c r="CR801" s="3">
        <v>0</v>
      </c>
      <c r="CS801" s="3">
        <v>0</v>
      </c>
      <c r="CT801" s="3">
        <v>0</v>
      </c>
      <c r="CU801" s="3">
        <v>0</v>
      </c>
      <c r="CV801" s="3">
        <v>0</v>
      </c>
      <c r="CW801" s="3">
        <v>0</v>
      </c>
      <c r="CX801" s="3">
        <v>0</v>
      </c>
      <c r="CY801" s="3">
        <v>0</v>
      </c>
      <c r="CZ801" s="3">
        <v>0</v>
      </c>
      <c r="DA801" s="3"/>
      <c r="DB801" s="3">
        <v>0</v>
      </c>
      <c r="DC801" s="3">
        <v>0</v>
      </c>
      <c r="DD801" s="3">
        <v>0</v>
      </c>
      <c r="DE801" s="3">
        <v>0</v>
      </c>
      <c r="DF801" s="3">
        <v>0</v>
      </c>
      <c r="DG801" s="3">
        <v>0</v>
      </c>
      <c r="DH801" s="3">
        <v>0</v>
      </c>
      <c r="DI801" s="3">
        <v>0</v>
      </c>
      <c r="DJ801" s="3">
        <v>0</v>
      </c>
      <c r="DK801" s="3">
        <v>0</v>
      </c>
      <c r="DL801" s="3">
        <v>0</v>
      </c>
      <c r="DM801" s="3">
        <v>0</v>
      </c>
      <c r="DN801" s="3">
        <v>0</v>
      </c>
      <c r="DO801" s="3">
        <v>0</v>
      </c>
      <c r="DP801" s="3">
        <v>0</v>
      </c>
      <c r="DQ801" s="3">
        <v>0</v>
      </c>
      <c r="DR801" s="3">
        <v>0</v>
      </c>
      <c r="DS801" s="3">
        <v>0</v>
      </c>
      <c r="DT801" s="3">
        <v>0</v>
      </c>
      <c r="DU801" s="3">
        <v>0</v>
      </c>
      <c r="DV801" s="3">
        <v>0</v>
      </c>
      <c r="DW801" s="3">
        <v>0</v>
      </c>
      <c r="DX801" s="3">
        <v>0</v>
      </c>
      <c r="DY801" s="3">
        <v>0</v>
      </c>
      <c r="DZ801" s="3">
        <v>0</v>
      </c>
      <c r="EA801" s="3">
        <v>0</v>
      </c>
      <c r="EB801" s="3">
        <v>0</v>
      </c>
      <c r="EC801" s="3">
        <v>0</v>
      </c>
      <c r="ED801" s="3">
        <v>0</v>
      </c>
      <c r="EE801" s="3">
        <v>0</v>
      </c>
      <c r="EF801" s="3">
        <v>0</v>
      </c>
    </row>
    <row r="802" spans="1:136" ht="12.75" customHeight="1">
      <c r="A802" s="2" t="s">
        <v>1467</v>
      </c>
      <c r="B802" s="2" t="s">
        <v>971</v>
      </c>
      <c r="C802" s="2" t="s">
        <v>137</v>
      </c>
      <c r="D802" s="2" t="s">
        <v>896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3">
        <v>0</v>
      </c>
      <c r="DA802" s="3"/>
      <c r="DB802" s="3">
        <v>0</v>
      </c>
      <c r="DC802" s="3">
        <v>0</v>
      </c>
      <c r="DD802" s="3">
        <v>0</v>
      </c>
      <c r="DE802" s="3">
        <v>0</v>
      </c>
      <c r="DF802" s="3">
        <v>0</v>
      </c>
      <c r="DG802" s="3">
        <v>0</v>
      </c>
      <c r="DH802" s="3">
        <v>0</v>
      </c>
      <c r="DI802" s="3">
        <v>0</v>
      </c>
      <c r="DJ802" s="3">
        <v>0</v>
      </c>
      <c r="DK802" s="3">
        <v>0</v>
      </c>
      <c r="DL802" s="3">
        <v>0</v>
      </c>
      <c r="DM802" s="3">
        <v>0</v>
      </c>
      <c r="DN802" s="3">
        <v>0</v>
      </c>
      <c r="DO802" s="3">
        <v>0</v>
      </c>
      <c r="DP802" s="3">
        <v>0</v>
      </c>
      <c r="DQ802" s="3">
        <v>0</v>
      </c>
      <c r="DR802" s="3">
        <v>0</v>
      </c>
      <c r="DS802" s="3">
        <v>0</v>
      </c>
      <c r="DT802" s="3">
        <v>0</v>
      </c>
      <c r="DU802" s="3">
        <v>0</v>
      </c>
      <c r="DV802" s="3">
        <v>0</v>
      </c>
      <c r="DW802" s="3">
        <v>0</v>
      </c>
      <c r="DX802" s="3">
        <v>0</v>
      </c>
      <c r="DY802" s="3">
        <v>0</v>
      </c>
      <c r="DZ802" s="3">
        <v>0</v>
      </c>
      <c r="EA802" s="3">
        <v>0</v>
      </c>
      <c r="EB802" s="3">
        <v>0</v>
      </c>
      <c r="EC802" s="3">
        <v>0</v>
      </c>
      <c r="ED802" s="3">
        <v>0</v>
      </c>
      <c r="EE802" s="3">
        <v>0</v>
      </c>
      <c r="EF802" s="3">
        <v>0</v>
      </c>
    </row>
    <row r="803" spans="1:136" ht="12.75" customHeight="1">
      <c r="A803" s="2" t="s">
        <v>1468</v>
      </c>
      <c r="B803" s="2" t="s">
        <v>1195</v>
      </c>
      <c r="C803" s="2" t="s">
        <v>137</v>
      </c>
      <c r="D803" s="2" t="s">
        <v>896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0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3">
        <v>0</v>
      </c>
      <c r="BJ803" s="3">
        <v>0</v>
      </c>
      <c r="BK803" s="3">
        <v>0</v>
      </c>
      <c r="BL803" s="3">
        <v>0</v>
      </c>
      <c r="BM803" s="3">
        <v>0</v>
      </c>
      <c r="BN803" s="3">
        <v>0</v>
      </c>
      <c r="BO803" s="3">
        <v>0</v>
      </c>
      <c r="BP803" s="3">
        <v>0</v>
      </c>
      <c r="BQ803" s="3">
        <v>0</v>
      </c>
      <c r="BR803" s="3">
        <v>0</v>
      </c>
      <c r="BS803" s="3">
        <v>0</v>
      </c>
      <c r="BT803" s="3">
        <v>0</v>
      </c>
      <c r="BU803" s="3">
        <v>0</v>
      </c>
      <c r="BV803" s="3">
        <v>0</v>
      </c>
      <c r="BW803" s="3">
        <v>0</v>
      </c>
      <c r="BX803" s="3">
        <v>0</v>
      </c>
      <c r="BY803" s="3">
        <v>0</v>
      </c>
      <c r="BZ803" s="3">
        <v>0</v>
      </c>
      <c r="CA803" s="3">
        <v>0</v>
      </c>
      <c r="CB803" s="3">
        <v>0</v>
      </c>
      <c r="CC803" s="3">
        <v>0</v>
      </c>
      <c r="CD803" s="3">
        <v>0</v>
      </c>
      <c r="CE803" s="3">
        <v>0</v>
      </c>
      <c r="CF803" s="3">
        <v>0</v>
      </c>
      <c r="CG803" s="3">
        <v>0</v>
      </c>
      <c r="CH803" s="3">
        <v>0</v>
      </c>
      <c r="CI803" s="3">
        <v>0</v>
      </c>
      <c r="CJ803" s="3">
        <v>0</v>
      </c>
      <c r="CK803" s="3">
        <v>0</v>
      </c>
      <c r="CL803" s="3">
        <v>0</v>
      </c>
      <c r="CM803" s="3">
        <v>0</v>
      </c>
      <c r="CN803" s="3">
        <v>0</v>
      </c>
      <c r="CO803" s="3">
        <v>0</v>
      </c>
      <c r="CP803" s="3">
        <v>0</v>
      </c>
      <c r="CQ803" s="3">
        <v>0</v>
      </c>
      <c r="CR803" s="3">
        <v>0</v>
      </c>
      <c r="CS803" s="3">
        <v>0</v>
      </c>
      <c r="CT803" s="3">
        <v>0</v>
      </c>
      <c r="CU803" s="3">
        <v>0</v>
      </c>
      <c r="CV803" s="3">
        <v>0</v>
      </c>
      <c r="CW803" s="3">
        <v>0</v>
      </c>
      <c r="CX803" s="3">
        <v>0</v>
      </c>
      <c r="CY803" s="3">
        <v>0</v>
      </c>
      <c r="CZ803" s="3">
        <v>0</v>
      </c>
      <c r="DA803" s="3"/>
      <c r="DB803" s="3">
        <v>0</v>
      </c>
      <c r="DC803" s="3">
        <v>0</v>
      </c>
      <c r="DD803" s="3">
        <v>0</v>
      </c>
      <c r="DE803" s="3">
        <v>0</v>
      </c>
      <c r="DF803" s="3">
        <v>0</v>
      </c>
      <c r="DG803" s="3">
        <v>0</v>
      </c>
      <c r="DH803" s="3">
        <v>0</v>
      </c>
      <c r="DI803" s="3">
        <v>0</v>
      </c>
      <c r="DJ803" s="3">
        <v>0</v>
      </c>
      <c r="DK803" s="3">
        <v>0</v>
      </c>
      <c r="DL803" s="3">
        <v>0</v>
      </c>
      <c r="DM803" s="3">
        <v>0</v>
      </c>
      <c r="DN803" s="3">
        <v>0</v>
      </c>
      <c r="DO803" s="3">
        <v>0</v>
      </c>
      <c r="DP803" s="3">
        <v>0</v>
      </c>
      <c r="DQ803" s="3">
        <v>0</v>
      </c>
      <c r="DR803" s="3">
        <v>0</v>
      </c>
      <c r="DS803" s="3">
        <v>0</v>
      </c>
      <c r="DT803" s="3">
        <v>0</v>
      </c>
      <c r="DU803" s="3">
        <v>0</v>
      </c>
      <c r="DV803" s="3">
        <v>0</v>
      </c>
      <c r="DW803" s="3">
        <v>0</v>
      </c>
      <c r="DX803" s="3">
        <v>0</v>
      </c>
      <c r="DY803" s="3">
        <v>0</v>
      </c>
      <c r="DZ803" s="3">
        <v>0</v>
      </c>
      <c r="EA803" s="3">
        <v>0</v>
      </c>
      <c r="EB803" s="3">
        <v>0</v>
      </c>
      <c r="EC803" s="3">
        <v>0</v>
      </c>
      <c r="ED803" s="3">
        <v>0</v>
      </c>
      <c r="EE803" s="3">
        <v>0</v>
      </c>
      <c r="EF803" s="3">
        <v>0</v>
      </c>
    </row>
    <row r="804" spans="1:136" ht="12.75" customHeight="1">
      <c r="A804" s="2" t="s">
        <v>1469</v>
      </c>
      <c r="B804" s="2" t="s">
        <v>520</v>
      </c>
      <c r="C804" s="2" t="s">
        <v>137</v>
      </c>
      <c r="D804" s="2" t="s">
        <v>896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3">
        <v>0</v>
      </c>
      <c r="DA804" s="3"/>
      <c r="DB804" s="3">
        <v>0</v>
      </c>
      <c r="DC804" s="3">
        <v>0</v>
      </c>
      <c r="DD804" s="3">
        <v>0</v>
      </c>
      <c r="DE804" s="3">
        <v>0</v>
      </c>
      <c r="DF804" s="3">
        <v>0</v>
      </c>
      <c r="DG804" s="3">
        <v>0</v>
      </c>
      <c r="DH804" s="3">
        <v>0</v>
      </c>
      <c r="DI804" s="3">
        <v>0</v>
      </c>
      <c r="DJ804" s="3">
        <v>0</v>
      </c>
      <c r="DK804" s="3">
        <v>0</v>
      </c>
      <c r="DL804" s="3">
        <v>0</v>
      </c>
      <c r="DM804" s="3">
        <v>0</v>
      </c>
      <c r="DN804" s="3">
        <v>0</v>
      </c>
      <c r="DO804" s="3">
        <v>0</v>
      </c>
      <c r="DP804" s="3">
        <v>0</v>
      </c>
      <c r="DQ804" s="3">
        <v>0</v>
      </c>
      <c r="DR804" s="3">
        <v>0</v>
      </c>
      <c r="DS804" s="3">
        <v>0</v>
      </c>
      <c r="DT804" s="3">
        <v>0</v>
      </c>
      <c r="DU804" s="3">
        <v>0</v>
      </c>
      <c r="DV804" s="3">
        <v>0</v>
      </c>
      <c r="DW804" s="3">
        <v>0</v>
      </c>
      <c r="DX804" s="3">
        <v>0</v>
      </c>
      <c r="DY804" s="3">
        <v>0</v>
      </c>
      <c r="DZ804" s="3">
        <v>0</v>
      </c>
      <c r="EA804" s="3">
        <v>0</v>
      </c>
      <c r="EB804" s="3">
        <v>0</v>
      </c>
      <c r="EC804" s="3">
        <v>0</v>
      </c>
      <c r="ED804" s="3">
        <v>0</v>
      </c>
      <c r="EE804" s="3">
        <v>0</v>
      </c>
      <c r="EF804" s="3">
        <v>0</v>
      </c>
    </row>
    <row r="805" spans="1:136" ht="12.75" customHeight="1">
      <c r="A805" s="2" t="s">
        <v>1470</v>
      </c>
      <c r="B805" s="2" t="s">
        <v>973</v>
      </c>
      <c r="C805" s="2" t="s">
        <v>137</v>
      </c>
      <c r="D805" s="2" t="s">
        <v>896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3">
        <v>0</v>
      </c>
      <c r="DA805" s="3"/>
      <c r="DB805" s="3">
        <v>0</v>
      </c>
      <c r="DC805" s="3">
        <v>0</v>
      </c>
      <c r="DD805" s="3">
        <v>0</v>
      </c>
      <c r="DE805" s="3">
        <v>0</v>
      </c>
      <c r="DF805" s="3">
        <v>0</v>
      </c>
      <c r="DG805" s="3">
        <v>0</v>
      </c>
      <c r="DH805" s="3">
        <v>0</v>
      </c>
      <c r="DI805" s="3">
        <v>0</v>
      </c>
      <c r="DJ805" s="3">
        <v>0</v>
      </c>
      <c r="DK805" s="3">
        <v>0</v>
      </c>
      <c r="DL805" s="3">
        <v>0</v>
      </c>
      <c r="DM805" s="3">
        <v>0</v>
      </c>
      <c r="DN805" s="3">
        <v>0</v>
      </c>
      <c r="DO805" s="3">
        <v>0</v>
      </c>
      <c r="DP805" s="3">
        <v>0</v>
      </c>
      <c r="DQ805" s="3">
        <v>0</v>
      </c>
      <c r="DR805" s="3">
        <v>0</v>
      </c>
      <c r="DS805" s="3">
        <v>0</v>
      </c>
      <c r="DT805" s="3">
        <v>0</v>
      </c>
      <c r="DU805" s="3">
        <v>0</v>
      </c>
      <c r="DV805" s="3">
        <v>0</v>
      </c>
      <c r="DW805" s="3">
        <v>0</v>
      </c>
      <c r="DX805" s="3">
        <v>0</v>
      </c>
      <c r="DY805" s="3">
        <v>0</v>
      </c>
      <c r="DZ805" s="3">
        <v>0</v>
      </c>
      <c r="EA805" s="3">
        <v>0</v>
      </c>
      <c r="EB805" s="3">
        <v>0</v>
      </c>
      <c r="EC805" s="3">
        <v>0</v>
      </c>
      <c r="ED805" s="3">
        <v>0</v>
      </c>
      <c r="EE805" s="3">
        <v>0</v>
      </c>
      <c r="EF805" s="3">
        <v>0</v>
      </c>
    </row>
    <row r="806" spans="1:136" ht="12.75" customHeight="1">
      <c r="A806" s="2" t="s">
        <v>1471</v>
      </c>
      <c r="B806" s="2" t="s">
        <v>975</v>
      </c>
      <c r="C806" s="2" t="s">
        <v>137</v>
      </c>
      <c r="D806" s="2" t="s">
        <v>896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3">
        <v>0</v>
      </c>
      <c r="DA806" s="3"/>
      <c r="DB806" s="3">
        <v>0</v>
      </c>
      <c r="DC806" s="3">
        <v>0</v>
      </c>
      <c r="DD806" s="3">
        <v>0</v>
      </c>
      <c r="DE806" s="3">
        <v>0</v>
      </c>
      <c r="DF806" s="3">
        <v>0</v>
      </c>
      <c r="DG806" s="3">
        <v>0</v>
      </c>
      <c r="DH806" s="3">
        <v>0</v>
      </c>
      <c r="DI806" s="3">
        <v>0</v>
      </c>
      <c r="DJ806" s="3">
        <v>0</v>
      </c>
      <c r="DK806" s="3">
        <v>0</v>
      </c>
      <c r="DL806" s="3">
        <v>0</v>
      </c>
      <c r="DM806" s="3">
        <v>0</v>
      </c>
      <c r="DN806" s="3">
        <v>0</v>
      </c>
      <c r="DO806" s="3">
        <v>0</v>
      </c>
      <c r="DP806" s="3">
        <v>0</v>
      </c>
      <c r="DQ806" s="3">
        <v>0</v>
      </c>
      <c r="DR806" s="3">
        <v>0</v>
      </c>
      <c r="DS806" s="3">
        <v>0</v>
      </c>
      <c r="DT806" s="3">
        <v>0</v>
      </c>
      <c r="DU806" s="3">
        <v>0</v>
      </c>
      <c r="DV806" s="3">
        <v>0</v>
      </c>
      <c r="DW806" s="3">
        <v>0</v>
      </c>
      <c r="DX806" s="3">
        <v>0</v>
      </c>
      <c r="DY806" s="3">
        <v>0</v>
      </c>
      <c r="DZ806" s="3">
        <v>0</v>
      </c>
      <c r="EA806" s="3">
        <v>0</v>
      </c>
      <c r="EB806" s="3">
        <v>0</v>
      </c>
      <c r="EC806" s="3">
        <v>0</v>
      </c>
      <c r="ED806" s="3">
        <v>0</v>
      </c>
      <c r="EE806" s="3">
        <v>0</v>
      </c>
      <c r="EF806" s="3">
        <v>0</v>
      </c>
    </row>
    <row r="807" spans="1:136" ht="12.75" customHeight="1">
      <c r="A807" s="2" t="s">
        <v>1472</v>
      </c>
      <c r="B807" s="2" t="s">
        <v>1280</v>
      </c>
      <c r="C807" s="2" t="s">
        <v>137</v>
      </c>
      <c r="D807" s="2" t="s">
        <v>896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s="3">
        <v>0</v>
      </c>
      <c r="BC807" s="3">
        <v>0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I807" s="3">
        <v>0</v>
      </c>
      <c r="BJ807" s="3">
        <v>0</v>
      </c>
      <c r="BK807" s="3">
        <v>0</v>
      </c>
      <c r="BL807" s="3">
        <v>0</v>
      </c>
      <c r="BM807" s="3">
        <v>0</v>
      </c>
      <c r="BN807" s="3">
        <v>0</v>
      </c>
      <c r="BO807" s="3">
        <v>0</v>
      </c>
      <c r="BP807" s="3">
        <v>0</v>
      </c>
      <c r="BQ807" s="3">
        <v>0</v>
      </c>
      <c r="BR807" s="3">
        <v>0</v>
      </c>
      <c r="BS807" s="3">
        <v>0</v>
      </c>
      <c r="BT807" s="3">
        <v>0</v>
      </c>
      <c r="BU807" s="3">
        <v>0</v>
      </c>
      <c r="BV807" s="3">
        <v>0</v>
      </c>
      <c r="BW807" s="3">
        <v>0</v>
      </c>
      <c r="BX807" s="3">
        <v>0</v>
      </c>
      <c r="BY807" s="3">
        <v>0</v>
      </c>
      <c r="BZ807" s="3">
        <v>0</v>
      </c>
      <c r="CA807" s="3">
        <v>0</v>
      </c>
      <c r="CB807" s="3">
        <v>0</v>
      </c>
      <c r="CC807" s="3">
        <v>0</v>
      </c>
      <c r="CD807" s="3">
        <v>0</v>
      </c>
      <c r="CE807" s="3">
        <v>0</v>
      </c>
      <c r="CF807" s="3">
        <v>0</v>
      </c>
      <c r="CG807" s="3">
        <v>0</v>
      </c>
      <c r="CH807" s="3">
        <v>0</v>
      </c>
      <c r="CI807" s="3">
        <v>0</v>
      </c>
      <c r="CJ807" s="3">
        <v>0</v>
      </c>
      <c r="CK807" s="3">
        <v>0</v>
      </c>
      <c r="CL807" s="3">
        <v>0</v>
      </c>
      <c r="CM807" s="3">
        <v>0</v>
      </c>
      <c r="CN807" s="3">
        <v>0</v>
      </c>
      <c r="CO807" s="3">
        <v>0</v>
      </c>
      <c r="CP807" s="3">
        <v>0</v>
      </c>
      <c r="CQ807" s="3">
        <v>0</v>
      </c>
      <c r="CR807" s="3">
        <v>0</v>
      </c>
      <c r="CS807" s="3">
        <v>0</v>
      </c>
      <c r="CT807" s="3">
        <v>0</v>
      </c>
      <c r="CU807" s="3">
        <v>0</v>
      </c>
      <c r="CV807" s="3">
        <v>0</v>
      </c>
      <c r="CW807" s="3">
        <v>0</v>
      </c>
      <c r="CX807" s="3">
        <v>0</v>
      </c>
      <c r="CY807" s="3">
        <v>0</v>
      </c>
      <c r="CZ807" s="3">
        <v>0</v>
      </c>
      <c r="DA807" s="3"/>
      <c r="DB807" s="3">
        <v>0</v>
      </c>
      <c r="DC807" s="3">
        <v>0</v>
      </c>
      <c r="DD807" s="3">
        <v>0</v>
      </c>
      <c r="DE807" s="3">
        <v>0</v>
      </c>
      <c r="DF807" s="3">
        <v>0</v>
      </c>
      <c r="DG807" s="3">
        <v>0</v>
      </c>
      <c r="DH807" s="3">
        <v>0</v>
      </c>
      <c r="DI807" s="3">
        <v>0</v>
      </c>
      <c r="DJ807" s="3">
        <v>0</v>
      </c>
      <c r="DK807" s="3">
        <v>0</v>
      </c>
      <c r="DL807" s="3">
        <v>0</v>
      </c>
      <c r="DM807" s="3">
        <v>0</v>
      </c>
      <c r="DN807" s="3">
        <v>0</v>
      </c>
      <c r="DO807" s="3">
        <v>0</v>
      </c>
      <c r="DP807" s="3">
        <v>0</v>
      </c>
      <c r="DQ807" s="3">
        <v>0</v>
      </c>
      <c r="DR807" s="3">
        <v>0</v>
      </c>
      <c r="DS807" s="3">
        <v>0</v>
      </c>
      <c r="DT807" s="3">
        <v>0</v>
      </c>
      <c r="DU807" s="3">
        <v>0</v>
      </c>
      <c r="DV807" s="3">
        <v>0</v>
      </c>
      <c r="DW807" s="3">
        <v>0</v>
      </c>
      <c r="DX807" s="3">
        <v>0</v>
      </c>
      <c r="DY807" s="3">
        <v>0</v>
      </c>
      <c r="DZ807" s="3">
        <v>0</v>
      </c>
      <c r="EA807" s="3">
        <v>0</v>
      </c>
      <c r="EB807" s="3">
        <v>0</v>
      </c>
      <c r="EC807" s="3">
        <v>0</v>
      </c>
      <c r="ED807" s="3">
        <v>0</v>
      </c>
      <c r="EE807" s="3">
        <v>0</v>
      </c>
      <c r="EF807" s="3">
        <v>0</v>
      </c>
    </row>
    <row r="808" spans="1:136" ht="12.75" customHeight="1">
      <c r="A808" s="2" t="s">
        <v>1473</v>
      </c>
      <c r="B808" s="2" t="s">
        <v>977</v>
      </c>
      <c r="C808" s="2" t="s">
        <v>137</v>
      </c>
      <c r="D808" s="2" t="s">
        <v>896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3">
        <v>0</v>
      </c>
      <c r="DA808" s="3"/>
      <c r="DB808" s="3">
        <v>0</v>
      </c>
      <c r="DC808" s="3">
        <v>0</v>
      </c>
      <c r="DD808" s="3">
        <v>0</v>
      </c>
      <c r="DE808" s="3">
        <v>0</v>
      </c>
      <c r="DF808" s="3">
        <v>0</v>
      </c>
      <c r="DG808" s="3">
        <v>0</v>
      </c>
      <c r="DH808" s="3">
        <v>0</v>
      </c>
      <c r="DI808" s="3">
        <v>0</v>
      </c>
      <c r="DJ808" s="3">
        <v>0</v>
      </c>
      <c r="DK808" s="3">
        <v>0</v>
      </c>
      <c r="DL808" s="3">
        <v>0</v>
      </c>
      <c r="DM808" s="3">
        <v>0</v>
      </c>
      <c r="DN808" s="3">
        <v>0</v>
      </c>
      <c r="DO808" s="3">
        <v>0</v>
      </c>
      <c r="DP808" s="3">
        <v>0</v>
      </c>
      <c r="DQ808" s="3">
        <v>0</v>
      </c>
      <c r="DR808" s="3">
        <v>0</v>
      </c>
      <c r="DS808" s="3">
        <v>0</v>
      </c>
      <c r="DT808" s="3">
        <v>0</v>
      </c>
      <c r="DU808" s="3">
        <v>0</v>
      </c>
      <c r="DV808" s="3">
        <v>0</v>
      </c>
      <c r="DW808" s="3">
        <v>0</v>
      </c>
      <c r="DX808" s="3">
        <v>0</v>
      </c>
      <c r="DY808" s="3">
        <v>0</v>
      </c>
      <c r="DZ808" s="3">
        <v>0</v>
      </c>
      <c r="EA808" s="3">
        <v>0</v>
      </c>
      <c r="EB808" s="3">
        <v>0</v>
      </c>
      <c r="EC808" s="3">
        <v>0</v>
      </c>
      <c r="ED808" s="3">
        <v>0</v>
      </c>
      <c r="EE808" s="3">
        <v>0</v>
      </c>
      <c r="EF808" s="3">
        <v>0</v>
      </c>
    </row>
    <row r="809" spans="1:136" ht="12.75" customHeight="1">
      <c r="A809" s="2" t="s">
        <v>1474</v>
      </c>
      <c r="B809" s="2" t="s">
        <v>1283</v>
      </c>
      <c r="C809" s="2" t="s">
        <v>137</v>
      </c>
      <c r="D809" s="2" t="s">
        <v>896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3">
        <v>0</v>
      </c>
      <c r="DA809" s="3"/>
      <c r="DB809" s="3">
        <v>0</v>
      </c>
      <c r="DC809" s="3">
        <v>0</v>
      </c>
      <c r="DD809" s="3">
        <v>0</v>
      </c>
      <c r="DE809" s="3">
        <v>0</v>
      </c>
      <c r="DF809" s="3">
        <v>0</v>
      </c>
      <c r="DG809" s="3">
        <v>0</v>
      </c>
      <c r="DH809" s="3">
        <v>0</v>
      </c>
      <c r="DI809" s="3">
        <v>0</v>
      </c>
      <c r="DJ809" s="3">
        <v>0</v>
      </c>
      <c r="DK809" s="3">
        <v>0</v>
      </c>
      <c r="DL809" s="3">
        <v>0</v>
      </c>
      <c r="DM809" s="3">
        <v>0</v>
      </c>
      <c r="DN809" s="3">
        <v>0</v>
      </c>
      <c r="DO809" s="3">
        <v>0</v>
      </c>
      <c r="DP809" s="3">
        <v>0</v>
      </c>
      <c r="DQ809" s="3">
        <v>0</v>
      </c>
      <c r="DR809" s="3">
        <v>0</v>
      </c>
      <c r="DS809" s="3">
        <v>0</v>
      </c>
      <c r="DT809" s="3">
        <v>0</v>
      </c>
      <c r="DU809" s="3">
        <v>0</v>
      </c>
      <c r="DV809" s="3">
        <v>0</v>
      </c>
      <c r="DW809" s="3">
        <v>0</v>
      </c>
      <c r="DX809" s="3">
        <v>0</v>
      </c>
      <c r="DY809" s="3">
        <v>0</v>
      </c>
      <c r="DZ809" s="3">
        <v>0</v>
      </c>
      <c r="EA809" s="3">
        <v>0</v>
      </c>
      <c r="EB809" s="3">
        <v>0</v>
      </c>
      <c r="EC809" s="3">
        <v>0</v>
      </c>
      <c r="ED809" s="3">
        <v>0</v>
      </c>
      <c r="EE809" s="3">
        <v>0</v>
      </c>
      <c r="EF809" s="3">
        <v>0</v>
      </c>
    </row>
    <row r="810" spans="1:136" ht="12.75" customHeight="1">
      <c r="A810" s="2" t="s">
        <v>1475</v>
      </c>
      <c r="B810" s="2" t="s">
        <v>1077</v>
      </c>
      <c r="C810" s="2" t="s">
        <v>137</v>
      </c>
      <c r="D810" s="2" t="s">
        <v>896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3">
        <v>0</v>
      </c>
      <c r="DA810" s="3"/>
      <c r="DB810" s="3">
        <v>0</v>
      </c>
      <c r="DC810" s="3">
        <v>0</v>
      </c>
      <c r="DD810" s="3">
        <v>0</v>
      </c>
      <c r="DE810" s="3">
        <v>0</v>
      </c>
      <c r="DF810" s="3">
        <v>0</v>
      </c>
      <c r="DG810" s="3">
        <v>0</v>
      </c>
      <c r="DH810" s="3">
        <v>0</v>
      </c>
      <c r="DI810" s="3">
        <v>0</v>
      </c>
      <c r="DJ810" s="3">
        <v>0</v>
      </c>
      <c r="DK810" s="3">
        <v>0</v>
      </c>
      <c r="DL810" s="3">
        <v>0</v>
      </c>
      <c r="DM810" s="3">
        <v>0</v>
      </c>
      <c r="DN810" s="3">
        <v>0</v>
      </c>
      <c r="DO810" s="3">
        <v>0</v>
      </c>
      <c r="DP810" s="3">
        <v>0</v>
      </c>
      <c r="DQ810" s="3">
        <v>0</v>
      </c>
      <c r="DR810" s="3">
        <v>0</v>
      </c>
      <c r="DS810" s="3">
        <v>0</v>
      </c>
      <c r="DT810" s="3">
        <v>0</v>
      </c>
      <c r="DU810" s="3">
        <v>0</v>
      </c>
      <c r="DV810" s="3">
        <v>0</v>
      </c>
      <c r="DW810" s="3">
        <v>0</v>
      </c>
      <c r="DX810" s="3">
        <v>0</v>
      </c>
      <c r="DY810" s="3">
        <v>0</v>
      </c>
      <c r="DZ810" s="3">
        <v>0</v>
      </c>
      <c r="EA810" s="3">
        <v>0</v>
      </c>
      <c r="EB810" s="3">
        <v>0</v>
      </c>
      <c r="EC810" s="3">
        <v>0</v>
      </c>
      <c r="ED810" s="3">
        <v>0</v>
      </c>
      <c r="EE810" s="3">
        <v>0</v>
      </c>
      <c r="EF810" s="3">
        <v>0</v>
      </c>
    </row>
    <row r="811" spans="1:136" ht="12.75" customHeight="1">
      <c r="A811" s="2" t="s">
        <v>1476</v>
      </c>
      <c r="B811" s="2" t="s">
        <v>981</v>
      </c>
      <c r="C811" s="2" t="s">
        <v>137</v>
      </c>
      <c r="D811" s="2" t="s">
        <v>896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3">
        <v>0</v>
      </c>
      <c r="DA811" s="3"/>
      <c r="DB811" s="3">
        <v>0</v>
      </c>
      <c r="DC811" s="3">
        <v>0</v>
      </c>
      <c r="DD811" s="3">
        <v>0</v>
      </c>
      <c r="DE811" s="3">
        <v>0</v>
      </c>
      <c r="DF811" s="3">
        <v>0</v>
      </c>
      <c r="DG811" s="3">
        <v>0</v>
      </c>
      <c r="DH811" s="3">
        <v>0</v>
      </c>
      <c r="DI811" s="3">
        <v>0</v>
      </c>
      <c r="DJ811" s="3">
        <v>0</v>
      </c>
      <c r="DK811" s="3">
        <v>0</v>
      </c>
      <c r="DL811" s="3">
        <v>0</v>
      </c>
      <c r="DM811" s="3">
        <v>0</v>
      </c>
      <c r="DN811" s="3">
        <v>0</v>
      </c>
      <c r="DO811" s="3">
        <v>0</v>
      </c>
      <c r="DP811" s="3">
        <v>0</v>
      </c>
      <c r="DQ811" s="3">
        <v>0</v>
      </c>
      <c r="DR811" s="3">
        <v>0</v>
      </c>
      <c r="DS811" s="3">
        <v>0</v>
      </c>
      <c r="DT811" s="3">
        <v>0</v>
      </c>
      <c r="DU811" s="3">
        <v>0</v>
      </c>
      <c r="DV811" s="3">
        <v>0</v>
      </c>
      <c r="DW811" s="3">
        <v>0</v>
      </c>
      <c r="DX811" s="3">
        <v>0</v>
      </c>
      <c r="DY811" s="3">
        <v>0</v>
      </c>
      <c r="DZ811" s="3">
        <v>0</v>
      </c>
      <c r="EA811" s="3">
        <v>0</v>
      </c>
      <c r="EB811" s="3">
        <v>0</v>
      </c>
      <c r="EC811" s="3">
        <v>0</v>
      </c>
      <c r="ED811" s="3">
        <v>0</v>
      </c>
      <c r="EE811" s="3">
        <v>0</v>
      </c>
      <c r="EF811" s="3">
        <v>0</v>
      </c>
    </row>
    <row r="812" spans="1:136" ht="12.75" customHeight="1">
      <c r="A812" s="2" t="s">
        <v>1477</v>
      </c>
      <c r="B812" s="2" t="s">
        <v>983</v>
      </c>
      <c r="C812" s="2" t="s">
        <v>137</v>
      </c>
      <c r="D812" s="2" t="s">
        <v>896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3">
        <v>0</v>
      </c>
      <c r="DA812" s="3"/>
      <c r="DB812" s="3">
        <v>0</v>
      </c>
      <c r="DC812" s="3">
        <v>0</v>
      </c>
      <c r="DD812" s="3">
        <v>0</v>
      </c>
      <c r="DE812" s="3">
        <v>0</v>
      </c>
      <c r="DF812" s="3">
        <v>0</v>
      </c>
      <c r="DG812" s="3">
        <v>0</v>
      </c>
      <c r="DH812" s="3">
        <v>0</v>
      </c>
      <c r="DI812" s="3">
        <v>0</v>
      </c>
      <c r="DJ812" s="3">
        <v>0</v>
      </c>
      <c r="DK812" s="3">
        <v>0</v>
      </c>
      <c r="DL812" s="3">
        <v>0</v>
      </c>
      <c r="DM812" s="3">
        <v>0</v>
      </c>
      <c r="DN812" s="3">
        <v>0</v>
      </c>
      <c r="DO812" s="3">
        <v>0</v>
      </c>
      <c r="DP812" s="3">
        <v>0</v>
      </c>
      <c r="DQ812" s="3">
        <v>0</v>
      </c>
      <c r="DR812" s="3">
        <v>0</v>
      </c>
      <c r="DS812" s="3">
        <v>0</v>
      </c>
      <c r="DT812" s="3">
        <v>0</v>
      </c>
      <c r="DU812" s="3">
        <v>0</v>
      </c>
      <c r="DV812" s="3">
        <v>0</v>
      </c>
      <c r="DW812" s="3">
        <v>0</v>
      </c>
      <c r="DX812" s="3">
        <v>0</v>
      </c>
      <c r="DY812" s="3">
        <v>0</v>
      </c>
      <c r="DZ812" s="3">
        <v>0</v>
      </c>
      <c r="EA812" s="3">
        <v>0</v>
      </c>
      <c r="EB812" s="3">
        <v>0</v>
      </c>
      <c r="EC812" s="3">
        <v>0</v>
      </c>
      <c r="ED812" s="3">
        <v>0</v>
      </c>
      <c r="EE812" s="3">
        <v>0</v>
      </c>
      <c r="EF812" s="3">
        <v>0</v>
      </c>
    </row>
    <row r="813" spans="1:136" ht="12.75" customHeight="1">
      <c r="A813" s="2" t="s">
        <v>1478</v>
      </c>
      <c r="B813" s="2" t="s">
        <v>1287</v>
      </c>
      <c r="C813" s="2" t="s">
        <v>137</v>
      </c>
      <c r="D813" s="2" t="s">
        <v>896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3">
        <v>0</v>
      </c>
      <c r="DA813" s="3"/>
      <c r="DB813" s="3">
        <v>0</v>
      </c>
      <c r="DC813" s="3">
        <v>0</v>
      </c>
      <c r="DD813" s="3">
        <v>0</v>
      </c>
      <c r="DE813" s="3">
        <v>0</v>
      </c>
      <c r="DF813" s="3">
        <v>0</v>
      </c>
      <c r="DG813" s="3">
        <v>0</v>
      </c>
      <c r="DH813" s="3">
        <v>0</v>
      </c>
      <c r="DI813" s="3">
        <v>0</v>
      </c>
      <c r="DJ813" s="3">
        <v>0</v>
      </c>
      <c r="DK813" s="3">
        <v>0</v>
      </c>
      <c r="DL813" s="3">
        <v>0</v>
      </c>
      <c r="DM813" s="3">
        <v>0</v>
      </c>
      <c r="DN813" s="3">
        <v>0</v>
      </c>
      <c r="DO813" s="3">
        <v>0</v>
      </c>
      <c r="DP813" s="3">
        <v>0</v>
      </c>
      <c r="DQ813" s="3">
        <v>0</v>
      </c>
      <c r="DR813" s="3">
        <v>0</v>
      </c>
      <c r="DS813" s="3">
        <v>0</v>
      </c>
      <c r="DT813" s="3">
        <v>0</v>
      </c>
      <c r="DU813" s="3">
        <v>0</v>
      </c>
      <c r="DV813" s="3">
        <v>0</v>
      </c>
      <c r="DW813" s="3">
        <v>0</v>
      </c>
      <c r="DX813" s="3">
        <v>0</v>
      </c>
      <c r="DY813" s="3">
        <v>0</v>
      </c>
      <c r="DZ813" s="3">
        <v>0</v>
      </c>
      <c r="EA813" s="3">
        <v>0</v>
      </c>
      <c r="EB813" s="3">
        <v>0</v>
      </c>
      <c r="EC813" s="3">
        <v>0</v>
      </c>
      <c r="ED813" s="3">
        <v>0</v>
      </c>
      <c r="EE813" s="3">
        <v>0</v>
      </c>
      <c r="EF813" s="3">
        <v>0</v>
      </c>
    </row>
    <row r="814" spans="1:136" ht="12.75" customHeight="1">
      <c r="A814" s="2" t="s">
        <v>1479</v>
      </c>
      <c r="B814" s="2" t="s">
        <v>1357</v>
      </c>
      <c r="C814" s="2" t="s">
        <v>137</v>
      </c>
      <c r="D814" s="2" t="s">
        <v>896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3">
        <v>0</v>
      </c>
      <c r="DA814" s="3"/>
      <c r="DB814" s="3">
        <v>0</v>
      </c>
      <c r="DC814" s="3">
        <v>0</v>
      </c>
      <c r="DD814" s="3">
        <v>0</v>
      </c>
      <c r="DE814" s="3">
        <v>0</v>
      </c>
      <c r="DF814" s="3">
        <v>0</v>
      </c>
      <c r="DG814" s="3">
        <v>0</v>
      </c>
      <c r="DH814" s="3">
        <v>0</v>
      </c>
      <c r="DI814" s="3">
        <v>0</v>
      </c>
      <c r="DJ814" s="3">
        <v>0</v>
      </c>
      <c r="DK814" s="3">
        <v>0</v>
      </c>
      <c r="DL814" s="3">
        <v>0</v>
      </c>
      <c r="DM814" s="3">
        <v>0</v>
      </c>
      <c r="DN814" s="3">
        <v>0</v>
      </c>
      <c r="DO814" s="3">
        <v>0</v>
      </c>
      <c r="DP814" s="3">
        <v>0</v>
      </c>
      <c r="DQ814" s="3">
        <v>0</v>
      </c>
      <c r="DR814" s="3">
        <v>0</v>
      </c>
      <c r="DS814" s="3">
        <v>0</v>
      </c>
      <c r="DT814" s="3">
        <v>0</v>
      </c>
      <c r="DU814" s="3">
        <v>0</v>
      </c>
      <c r="DV814" s="3">
        <v>0</v>
      </c>
      <c r="DW814" s="3">
        <v>0</v>
      </c>
      <c r="DX814" s="3">
        <v>0</v>
      </c>
      <c r="DY814" s="3">
        <v>0</v>
      </c>
      <c r="DZ814" s="3">
        <v>0</v>
      </c>
      <c r="EA814" s="3">
        <v>0</v>
      </c>
      <c r="EB814" s="3">
        <v>0</v>
      </c>
      <c r="EC814" s="3">
        <v>0</v>
      </c>
      <c r="ED814" s="3">
        <v>0</v>
      </c>
      <c r="EE814" s="3">
        <v>0</v>
      </c>
      <c r="EF814" s="3">
        <v>0</v>
      </c>
    </row>
    <row r="815" spans="1:136" ht="12.75" customHeight="1">
      <c r="A815" s="2" t="s">
        <v>1480</v>
      </c>
      <c r="B815" s="2" t="s">
        <v>1359</v>
      </c>
      <c r="C815" s="2" t="s">
        <v>137</v>
      </c>
      <c r="D815" s="2" t="s">
        <v>896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3">
        <v>0</v>
      </c>
      <c r="DA815" s="3"/>
      <c r="DB815" s="3">
        <v>0</v>
      </c>
      <c r="DC815" s="3">
        <v>0</v>
      </c>
      <c r="DD815" s="3">
        <v>0</v>
      </c>
      <c r="DE815" s="3">
        <v>0</v>
      </c>
      <c r="DF815" s="3">
        <v>0</v>
      </c>
      <c r="DG815" s="3">
        <v>0</v>
      </c>
      <c r="DH815" s="3">
        <v>0</v>
      </c>
      <c r="DI815" s="3">
        <v>0</v>
      </c>
      <c r="DJ815" s="3">
        <v>0</v>
      </c>
      <c r="DK815" s="3">
        <v>0</v>
      </c>
      <c r="DL815" s="3">
        <v>0</v>
      </c>
      <c r="DM815" s="3">
        <v>0</v>
      </c>
      <c r="DN815" s="3">
        <v>0</v>
      </c>
      <c r="DO815" s="3">
        <v>0</v>
      </c>
      <c r="DP815" s="3">
        <v>0</v>
      </c>
      <c r="DQ815" s="3">
        <v>0</v>
      </c>
      <c r="DR815" s="3">
        <v>0</v>
      </c>
      <c r="DS815" s="3">
        <v>0</v>
      </c>
      <c r="DT815" s="3">
        <v>0</v>
      </c>
      <c r="DU815" s="3">
        <v>0</v>
      </c>
      <c r="DV815" s="3">
        <v>0</v>
      </c>
      <c r="DW815" s="3">
        <v>0</v>
      </c>
      <c r="DX815" s="3">
        <v>0</v>
      </c>
      <c r="DY815" s="3">
        <v>0</v>
      </c>
      <c r="DZ815" s="3">
        <v>0</v>
      </c>
      <c r="EA815" s="3">
        <v>0</v>
      </c>
      <c r="EB815" s="3">
        <v>0</v>
      </c>
      <c r="EC815" s="3">
        <v>0</v>
      </c>
      <c r="ED815" s="3">
        <v>0</v>
      </c>
      <c r="EE815" s="3">
        <v>0</v>
      </c>
      <c r="EF815" s="3">
        <v>0</v>
      </c>
    </row>
    <row r="816" spans="1:136" ht="12.75" customHeight="1">
      <c r="A816" s="2" t="s">
        <v>1481</v>
      </c>
      <c r="B816" s="2" t="s">
        <v>985</v>
      </c>
      <c r="C816" s="2" t="s">
        <v>137</v>
      </c>
      <c r="D816" s="2" t="s">
        <v>896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3">
        <v>0</v>
      </c>
      <c r="DA816" s="3"/>
      <c r="DB816" s="3">
        <v>0</v>
      </c>
      <c r="DC816" s="3">
        <v>0</v>
      </c>
      <c r="DD816" s="3">
        <v>0</v>
      </c>
      <c r="DE816" s="3">
        <v>0</v>
      </c>
      <c r="DF816" s="3">
        <v>0</v>
      </c>
      <c r="DG816" s="3">
        <v>0</v>
      </c>
      <c r="DH816" s="3">
        <v>0</v>
      </c>
      <c r="DI816" s="3">
        <v>0</v>
      </c>
      <c r="DJ816" s="3">
        <v>0</v>
      </c>
      <c r="DK816" s="3">
        <v>0</v>
      </c>
      <c r="DL816" s="3">
        <v>0</v>
      </c>
      <c r="DM816" s="3">
        <v>0</v>
      </c>
      <c r="DN816" s="3">
        <v>0</v>
      </c>
      <c r="DO816" s="3">
        <v>0</v>
      </c>
      <c r="DP816" s="3">
        <v>0</v>
      </c>
      <c r="DQ816" s="3">
        <v>0</v>
      </c>
      <c r="DR816" s="3">
        <v>0</v>
      </c>
      <c r="DS816" s="3">
        <v>0</v>
      </c>
      <c r="DT816" s="3">
        <v>0</v>
      </c>
      <c r="DU816" s="3">
        <v>0</v>
      </c>
      <c r="DV816" s="3">
        <v>0</v>
      </c>
      <c r="DW816" s="3">
        <v>0</v>
      </c>
      <c r="DX816" s="3">
        <v>0</v>
      </c>
      <c r="DY816" s="3">
        <v>0</v>
      </c>
      <c r="DZ816" s="3">
        <v>0</v>
      </c>
      <c r="EA816" s="3">
        <v>0</v>
      </c>
      <c r="EB816" s="3">
        <v>0</v>
      </c>
      <c r="EC816" s="3">
        <v>0</v>
      </c>
      <c r="ED816" s="3">
        <v>0</v>
      </c>
      <c r="EE816" s="3">
        <v>0</v>
      </c>
      <c r="EF816" s="3">
        <v>0</v>
      </c>
    </row>
    <row r="817" spans="1:136" ht="12.75" customHeight="1">
      <c r="A817" s="2" t="s">
        <v>1482</v>
      </c>
      <c r="B817" s="2" t="s">
        <v>987</v>
      </c>
      <c r="C817" s="2" t="s">
        <v>137</v>
      </c>
      <c r="D817" s="2" t="s">
        <v>896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3">
        <v>0</v>
      </c>
      <c r="DA817" s="3"/>
      <c r="DB817" s="3">
        <v>0</v>
      </c>
      <c r="DC817" s="3">
        <v>0</v>
      </c>
      <c r="DD817" s="3">
        <v>0</v>
      </c>
      <c r="DE817" s="3">
        <v>0</v>
      </c>
      <c r="DF817" s="3">
        <v>0</v>
      </c>
      <c r="DG817" s="3">
        <v>0</v>
      </c>
      <c r="DH817" s="3">
        <v>0</v>
      </c>
      <c r="DI817" s="3">
        <v>0</v>
      </c>
      <c r="DJ817" s="3">
        <v>0</v>
      </c>
      <c r="DK817" s="3">
        <v>0</v>
      </c>
      <c r="DL817" s="3">
        <v>0</v>
      </c>
      <c r="DM817" s="3">
        <v>0</v>
      </c>
      <c r="DN817" s="3">
        <v>0</v>
      </c>
      <c r="DO817" s="3">
        <v>0</v>
      </c>
      <c r="DP817" s="3">
        <v>0</v>
      </c>
      <c r="DQ817" s="3">
        <v>0</v>
      </c>
      <c r="DR817" s="3">
        <v>0</v>
      </c>
      <c r="DS817" s="3">
        <v>0</v>
      </c>
      <c r="DT817" s="3">
        <v>0</v>
      </c>
      <c r="DU817" s="3">
        <v>0</v>
      </c>
      <c r="DV817" s="3">
        <v>0</v>
      </c>
      <c r="DW817" s="3">
        <v>0</v>
      </c>
      <c r="DX817" s="3">
        <v>0</v>
      </c>
      <c r="DY817" s="3">
        <v>0</v>
      </c>
      <c r="DZ817" s="3">
        <v>0</v>
      </c>
      <c r="EA817" s="3">
        <v>0</v>
      </c>
      <c r="EB817" s="3">
        <v>0</v>
      </c>
      <c r="EC817" s="3">
        <v>0</v>
      </c>
      <c r="ED817" s="3">
        <v>0</v>
      </c>
      <c r="EE817" s="3">
        <v>0</v>
      </c>
      <c r="EF817" s="3">
        <v>0</v>
      </c>
    </row>
    <row r="818" spans="1:136" ht="12.75" customHeight="1">
      <c r="A818" s="2" t="s">
        <v>1483</v>
      </c>
      <c r="B818" s="2" t="s">
        <v>989</v>
      </c>
      <c r="C818" s="2" t="s">
        <v>137</v>
      </c>
      <c r="D818" s="2" t="s">
        <v>896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3">
        <v>0</v>
      </c>
      <c r="DA818" s="3"/>
      <c r="DB818" s="3">
        <v>0</v>
      </c>
      <c r="DC818" s="3">
        <v>0</v>
      </c>
      <c r="DD818" s="3">
        <v>0</v>
      </c>
      <c r="DE818" s="3">
        <v>0</v>
      </c>
      <c r="DF818" s="3">
        <v>0</v>
      </c>
      <c r="DG818" s="3">
        <v>0</v>
      </c>
      <c r="DH818" s="3">
        <v>0</v>
      </c>
      <c r="DI818" s="3">
        <v>0</v>
      </c>
      <c r="DJ818" s="3">
        <v>0</v>
      </c>
      <c r="DK818" s="3">
        <v>0</v>
      </c>
      <c r="DL818" s="3">
        <v>0</v>
      </c>
      <c r="DM818" s="3">
        <v>0</v>
      </c>
      <c r="DN818" s="3">
        <v>0</v>
      </c>
      <c r="DO818" s="3">
        <v>0</v>
      </c>
      <c r="DP818" s="3">
        <v>0</v>
      </c>
      <c r="DQ818" s="3">
        <v>0</v>
      </c>
      <c r="DR818" s="3">
        <v>0</v>
      </c>
      <c r="DS818" s="3">
        <v>0</v>
      </c>
      <c r="DT818" s="3">
        <v>0</v>
      </c>
      <c r="DU818" s="3">
        <v>0</v>
      </c>
      <c r="DV818" s="3">
        <v>0</v>
      </c>
      <c r="DW818" s="3">
        <v>0</v>
      </c>
      <c r="DX818" s="3">
        <v>0</v>
      </c>
      <c r="DY818" s="3">
        <v>0</v>
      </c>
      <c r="DZ818" s="3">
        <v>0</v>
      </c>
      <c r="EA818" s="3">
        <v>0</v>
      </c>
      <c r="EB818" s="3">
        <v>0</v>
      </c>
      <c r="EC818" s="3">
        <v>0</v>
      </c>
      <c r="ED818" s="3">
        <v>0</v>
      </c>
      <c r="EE818" s="3">
        <v>0</v>
      </c>
      <c r="EF818" s="3">
        <v>0</v>
      </c>
    </row>
    <row r="819" spans="1:136" ht="12.75" customHeight="1">
      <c r="A819" s="2" t="s">
        <v>1484</v>
      </c>
      <c r="B819" s="2" t="s">
        <v>1009</v>
      </c>
      <c r="C819" s="2" t="s">
        <v>137</v>
      </c>
      <c r="D819" s="2" t="s">
        <v>896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3">
        <v>0</v>
      </c>
      <c r="DA819" s="3"/>
      <c r="DB819" s="3">
        <v>0</v>
      </c>
      <c r="DC819" s="3">
        <v>0</v>
      </c>
      <c r="DD819" s="3">
        <v>0</v>
      </c>
      <c r="DE819" s="3">
        <v>0</v>
      </c>
      <c r="DF819" s="3">
        <v>0</v>
      </c>
      <c r="DG819" s="3">
        <v>0</v>
      </c>
      <c r="DH819" s="3">
        <v>0</v>
      </c>
      <c r="DI819" s="3">
        <v>0</v>
      </c>
      <c r="DJ819" s="3">
        <v>0</v>
      </c>
      <c r="DK819" s="3">
        <v>0</v>
      </c>
      <c r="DL819" s="3">
        <v>0</v>
      </c>
      <c r="DM819" s="3">
        <v>0</v>
      </c>
      <c r="DN819" s="3">
        <v>0</v>
      </c>
      <c r="DO819" s="3">
        <v>0</v>
      </c>
      <c r="DP819" s="3">
        <v>0</v>
      </c>
      <c r="DQ819" s="3">
        <v>0</v>
      </c>
      <c r="DR819" s="3">
        <v>0</v>
      </c>
      <c r="DS819" s="3">
        <v>0</v>
      </c>
      <c r="DT819" s="3">
        <v>0</v>
      </c>
      <c r="DU819" s="3">
        <v>0</v>
      </c>
      <c r="DV819" s="3">
        <v>0</v>
      </c>
      <c r="DW819" s="3">
        <v>0</v>
      </c>
      <c r="DX819" s="3">
        <v>0</v>
      </c>
      <c r="DY819" s="3">
        <v>0</v>
      </c>
      <c r="DZ819" s="3">
        <v>0</v>
      </c>
      <c r="EA819" s="3">
        <v>0</v>
      </c>
      <c r="EB819" s="3">
        <v>0</v>
      </c>
      <c r="EC819" s="3">
        <v>0</v>
      </c>
      <c r="ED819" s="3">
        <v>0</v>
      </c>
      <c r="EE819" s="3">
        <v>0</v>
      </c>
      <c r="EF819" s="3">
        <v>0</v>
      </c>
    </row>
    <row r="820" spans="1:136" ht="12.75" customHeight="1">
      <c r="A820" s="2" t="s">
        <v>1485</v>
      </c>
      <c r="B820" s="2" t="s">
        <v>1011</v>
      </c>
      <c r="C820" s="2" t="s">
        <v>137</v>
      </c>
      <c r="D820" s="2" t="s">
        <v>896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3">
        <v>0</v>
      </c>
      <c r="DA820" s="3"/>
      <c r="DB820" s="3">
        <v>0</v>
      </c>
      <c r="DC820" s="3">
        <v>0</v>
      </c>
      <c r="DD820" s="3">
        <v>0</v>
      </c>
      <c r="DE820" s="3">
        <v>0</v>
      </c>
      <c r="DF820" s="3">
        <v>0</v>
      </c>
      <c r="DG820" s="3">
        <v>0</v>
      </c>
      <c r="DH820" s="3">
        <v>0</v>
      </c>
      <c r="DI820" s="3">
        <v>0</v>
      </c>
      <c r="DJ820" s="3">
        <v>0</v>
      </c>
      <c r="DK820" s="3">
        <v>0</v>
      </c>
      <c r="DL820" s="3">
        <v>0</v>
      </c>
      <c r="DM820" s="3">
        <v>0</v>
      </c>
      <c r="DN820" s="3">
        <v>0</v>
      </c>
      <c r="DO820" s="3">
        <v>0</v>
      </c>
      <c r="DP820" s="3">
        <v>0</v>
      </c>
      <c r="DQ820" s="3">
        <v>0</v>
      </c>
      <c r="DR820" s="3">
        <v>0</v>
      </c>
      <c r="DS820" s="3">
        <v>0</v>
      </c>
      <c r="DT820" s="3">
        <v>0</v>
      </c>
      <c r="DU820" s="3">
        <v>0</v>
      </c>
      <c r="DV820" s="3">
        <v>0</v>
      </c>
      <c r="DW820" s="3">
        <v>0</v>
      </c>
      <c r="DX820" s="3">
        <v>0</v>
      </c>
      <c r="DY820" s="3">
        <v>0</v>
      </c>
      <c r="DZ820" s="3">
        <v>0</v>
      </c>
      <c r="EA820" s="3">
        <v>0</v>
      </c>
      <c r="EB820" s="3">
        <v>0</v>
      </c>
      <c r="EC820" s="3">
        <v>0</v>
      </c>
      <c r="ED820" s="3">
        <v>0</v>
      </c>
      <c r="EE820" s="3">
        <v>0</v>
      </c>
      <c r="EF820" s="3">
        <v>0</v>
      </c>
    </row>
    <row r="821" spans="1:136" ht="12.75" customHeight="1">
      <c r="A821" s="2" t="s">
        <v>1486</v>
      </c>
      <c r="B821" s="2" t="s">
        <v>1487</v>
      </c>
      <c r="C821" s="2" t="s">
        <v>468</v>
      </c>
      <c r="D821" s="2" t="s">
        <v>138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3">
        <v>0</v>
      </c>
      <c r="DA821" s="3"/>
      <c r="DB821" s="3">
        <v>0</v>
      </c>
      <c r="DC821" s="3">
        <v>0</v>
      </c>
      <c r="DD821" s="3">
        <v>0</v>
      </c>
      <c r="DE821" s="3">
        <v>0</v>
      </c>
      <c r="DF821" s="3">
        <v>0</v>
      </c>
      <c r="DG821" s="3">
        <v>0</v>
      </c>
      <c r="DH821" s="3">
        <v>0</v>
      </c>
      <c r="DI821" s="3">
        <v>0</v>
      </c>
      <c r="DJ821" s="3">
        <v>0</v>
      </c>
      <c r="DK821" s="3">
        <v>0</v>
      </c>
      <c r="DL821" s="3">
        <v>0</v>
      </c>
      <c r="DM821" s="3">
        <v>0</v>
      </c>
      <c r="DN821" s="3">
        <v>0</v>
      </c>
      <c r="DO821" s="3">
        <v>0</v>
      </c>
      <c r="DP821" s="3">
        <v>0</v>
      </c>
      <c r="DQ821" s="3">
        <v>0</v>
      </c>
      <c r="DR821" s="3">
        <v>0</v>
      </c>
      <c r="DS821" s="3">
        <v>0</v>
      </c>
      <c r="DT821" s="3">
        <v>0</v>
      </c>
      <c r="DU821" s="3">
        <v>0</v>
      </c>
      <c r="DV821" s="3">
        <v>0</v>
      </c>
      <c r="DW821" s="3">
        <v>0</v>
      </c>
      <c r="DX821" s="3">
        <v>0</v>
      </c>
      <c r="DY821" s="3">
        <v>0</v>
      </c>
      <c r="DZ821" s="3">
        <v>0</v>
      </c>
      <c r="EA821" s="3">
        <v>0</v>
      </c>
      <c r="EB821" s="3">
        <v>0</v>
      </c>
      <c r="EC821" s="3">
        <v>0</v>
      </c>
      <c r="ED821" s="3">
        <v>0</v>
      </c>
      <c r="EE821" s="3">
        <v>0</v>
      </c>
      <c r="EF821" s="3">
        <v>0</v>
      </c>
    </row>
    <row r="822" spans="1:136" ht="12.75" customHeight="1">
      <c r="A822" s="2" t="s">
        <v>1488</v>
      </c>
      <c r="B822" s="2" t="s">
        <v>1489</v>
      </c>
      <c r="C822" s="2" t="s">
        <v>468</v>
      </c>
      <c r="D822" s="2" t="s">
        <v>896</v>
      </c>
      <c r="E822" s="3">
        <v>0</v>
      </c>
      <c r="F822" s="3">
        <v>10733.43</v>
      </c>
      <c r="G822" s="3">
        <v>3132.57</v>
      </c>
      <c r="H822" s="3">
        <v>3299.02</v>
      </c>
      <c r="I822" s="3">
        <v>5896.47</v>
      </c>
      <c r="J822" s="3">
        <v>1452.82</v>
      </c>
      <c r="K822" s="3">
        <v>2829.2</v>
      </c>
      <c r="L822" s="3">
        <v>1937.1</v>
      </c>
      <c r="M822" s="3">
        <v>2871.65</v>
      </c>
      <c r="N822" s="3">
        <v>1682.22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17956.23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3">
        <v>0</v>
      </c>
      <c r="DA822" s="3"/>
      <c r="DB822" s="3">
        <v>0</v>
      </c>
      <c r="DC822" s="3">
        <v>0</v>
      </c>
      <c r="DD822" s="3">
        <v>0</v>
      </c>
      <c r="DE822" s="3">
        <v>0</v>
      </c>
      <c r="DF822" s="3">
        <v>0</v>
      </c>
      <c r="DG822" s="3">
        <v>0</v>
      </c>
      <c r="DH822" s="3">
        <v>0</v>
      </c>
      <c r="DI822" s="3">
        <v>0</v>
      </c>
      <c r="DJ822" s="3">
        <v>0</v>
      </c>
      <c r="DK822" s="3">
        <v>0</v>
      </c>
      <c r="DL822" s="3">
        <v>0</v>
      </c>
      <c r="DM822" s="3">
        <v>0</v>
      </c>
      <c r="DN822" s="3">
        <v>0</v>
      </c>
      <c r="DO822" s="3">
        <v>0</v>
      </c>
      <c r="DP822" s="3">
        <v>0</v>
      </c>
      <c r="DQ822" s="3">
        <v>0</v>
      </c>
      <c r="DR822" s="3">
        <v>0</v>
      </c>
      <c r="DS822" s="3">
        <v>0</v>
      </c>
      <c r="DT822" s="3">
        <v>0</v>
      </c>
      <c r="DU822" s="3">
        <v>0</v>
      </c>
      <c r="DV822" s="3">
        <v>0</v>
      </c>
      <c r="DW822" s="3">
        <v>0</v>
      </c>
      <c r="DX822" s="3">
        <v>0</v>
      </c>
      <c r="DY822" s="3">
        <v>0</v>
      </c>
      <c r="DZ822" s="3">
        <v>0</v>
      </c>
      <c r="EA822" s="3">
        <v>0</v>
      </c>
      <c r="EB822" s="3">
        <v>0</v>
      </c>
      <c r="EC822" s="3">
        <v>0</v>
      </c>
      <c r="ED822" s="3">
        <v>0</v>
      </c>
      <c r="EE822" s="3">
        <v>0</v>
      </c>
      <c r="EF822" s="3">
        <v>0</v>
      </c>
    </row>
    <row r="823" spans="1:136" ht="12.75" customHeight="1">
      <c r="A823" s="2" t="s">
        <v>1490</v>
      </c>
      <c r="B823" s="2" t="s">
        <v>1491</v>
      </c>
      <c r="C823" s="2" t="s">
        <v>468</v>
      </c>
      <c r="D823" s="2" t="s">
        <v>896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3">
        <v>0</v>
      </c>
      <c r="DA823" s="3"/>
      <c r="DB823" s="3">
        <v>0</v>
      </c>
      <c r="DC823" s="3">
        <v>0</v>
      </c>
      <c r="DD823" s="3">
        <v>0</v>
      </c>
      <c r="DE823" s="3">
        <v>0</v>
      </c>
      <c r="DF823" s="3">
        <v>0</v>
      </c>
      <c r="DG823" s="3">
        <v>0</v>
      </c>
      <c r="DH823" s="3">
        <v>0</v>
      </c>
      <c r="DI823" s="3">
        <v>0</v>
      </c>
      <c r="DJ823" s="3">
        <v>0</v>
      </c>
      <c r="DK823" s="3">
        <v>0</v>
      </c>
      <c r="DL823" s="3">
        <v>0</v>
      </c>
      <c r="DM823" s="3">
        <v>0</v>
      </c>
      <c r="DN823" s="3">
        <v>0</v>
      </c>
      <c r="DO823" s="3">
        <v>0</v>
      </c>
      <c r="DP823" s="3">
        <v>0</v>
      </c>
      <c r="DQ823" s="3">
        <v>0</v>
      </c>
      <c r="DR823" s="3">
        <v>0</v>
      </c>
      <c r="DS823" s="3">
        <v>0</v>
      </c>
      <c r="DT823" s="3">
        <v>0</v>
      </c>
      <c r="DU823" s="3">
        <v>0</v>
      </c>
      <c r="DV823" s="3">
        <v>0</v>
      </c>
      <c r="DW823" s="3">
        <v>0</v>
      </c>
      <c r="DX823" s="3">
        <v>0</v>
      </c>
      <c r="DY823" s="3">
        <v>0</v>
      </c>
      <c r="DZ823" s="3">
        <v>0</v>
      </c>
      <c r="EA823" s="3">
        <v>0</v>
      </c>
      <c r="EB823" s="3">
        <v>0</v>
      </c>
      <c r="EC823" s="3">
        <v>0</v>
      </c>
      <c r="ED823" s="3">
        <v>0</v>
      </c>
      <c r="EE823" s="3">
        <v>0</v>
      </c>
      <c r="EF823" s="3">
        <v>0</v>
      </c>
    </row>
    <row r="824" spans="1:136" ht="12.75" customHeight="1">
      <c r="A824" s="2" t="s">
        <v>1492</v>
      </c>
      <c r="B824" s="2" t="s">
        <v>1300</v>
      </c>
      <c r="C824" s="2" t="s">
        <v>468</v>
      </c>
      <c r="D824" s="2" t="s">
        <v>896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3">
        <v>0</v>
      </c>
      <c r="DA824" s="3"/>
      <c r="DB824" s="3">
        <v>0</v>
      </c>
      <c r="DC824" s="3">
        <v>0</v>
      </c>
      <c r="DD824" s="3">
        <v>0</v>
      </c>
      <c r="DE824" s="3">
        <v>0</v>
      </c>
      <c r="DF824" s="3">
        <v>0</v>
      </c>
      <c r="DG824" s="3">
        <v>0</v>
      </c>
      <c r="DH824" s="3">
        <v>0</v>
      </c>
      <c r="DI824" s="3">
        <v>0</v>
      </c>
      <c r="DJ824" s="3">
        <v>0</v>
      </c>
      <c r="DK824" s="3">
        <v>0</v>
      </c>
      <c r="DL824" s="3">
        <v>0</v>
      </c>
      <c r="DM824" s="3">
        <v>0</v>
      </c>
      <c r="DN824" s="3">
        <v>0</v>
      </c>
      <c r="DO824" s="3">
        <v>0</v>
      </c>
      <c r="DP824" s="3">
        <v>0</v>
      </c>
      <c r="DQ824" s="3">
        <v>0</v>
      </c>
      <c r="DR824" s="3">
        <v>0</v>
      </c>
      <c r="DS824" s="3">
        <v>0</v>
      </c>
      <c r="DT824" s="3">
        <v>0</v>
      </c>
      <c r="DU824" s="3">
        <v>0</v>
      </c>
      <c r="DV824" s="3">
        <v>0</v>
      </c>
      <c r="DW824" s="3">
        <v>0</v>
      </c>
      <c r="DX824" s="3">
        <v>0</v>
      </c>
      <c r="DY824" s="3">
        <v>0</v>
      </c>
      <c r="DZ824" s="3">
        <v>0</v>
      </c>
      <c r="EA824" s="3">
        <v>0</v>
      </c>
      <c r="EB824" s="3">
        <v>0</v>
      </c>
      <c r="EC824" s="3">
        <v>0</v>
      </c>
      <c r="ED824" s="3">
        <v>0</v>
      </c>
      <c r="EE824" s="3">
        <v>0</v>
      </c>
      <c r="EF824" s="3">
        <v>0</v>
      </c>
    </row>
    <row r="825" spans="1:136" ht="12.75" customHeight="1">
      <c r="A825" s="2" t="s">
        <v>1493</v>
      </c>
      <c r="B825" s="2" t="s">
        <v>1494</v>
      </c>
      <c r="C825" s="2" t="s">
        <v>468</v>
      </c>
      <c r="D825" s="2" t="s">
        <v>896</v>
      </c>
      <c r="E825" s="3">
        <v>0</v>
      </c>
      <c r="F825" s="3">
        <v>9718.3700000000008</v>
      </c>
      <c r="G825" s="3">
        <v>5019.3599999999997</v>
      </c>
      <c r="H825" s="3">
        <v>2622.24</v>
      </c>
      <c r="I825" s="3">
        <v>5909.56</v>
      </c>
      <c r="J825" s="3">
        <v>7166.22</v>
      </c>
      <c r="K825" s="3">
        <v>855.13</v>
      </c>
      <c r="L825" s="3">
        <v>2994.47</v>
      </c>
      <c r="M825" s="3">
        <v>4842.82</v>
      </c>
      <c r="N825" s="3">
        <v>65.42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948.62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3">
        <v>0</v>
      </c>
      <c r="DA825" s="3"/>
      <c r="DB825" s="3">
        <v>0</v>
      </c>
      <c r="DC825" s="3">
        <v>0</v>
      </c>
      <c r="DD825" s="3">
        <v>0</v>
      </c>
      <c r="DE825" s="3">
        <v>0</v>
      </c>
      <c r="DF825" s="3">
        <v>0</v>
      </c>
      <c r="DG825" s="3">
        <v>0</v>
      </c>
      <c r="DH825" s="3">
        <v>0</v>
      </c>
      <c r="DI825" s="3">
        <v>0</v>
      </c>
      <c r="DJ825" s="3">
        <v>0</v>
      </c>
      <c r="DK825" s="3">
        <v>0</v>
      </c>
      <c r="DL825" s="3">
        <v>0</v>
      </c>
      <c r="DM825" s="3">
        <v>0</v>
      </c>
      <c r="DN825" s="3">
        <v>0</v>
      </c>
      <c r="DO825" s="3">
        <v>0</v>
      </c>
      <c r="DP825" s="3">
        <v>0</v>
      </c>
      <c r="DQ825" s="3">
        <v>0</v>
      </c>
      <c r="DR825" s="3">
        <v>0</v>
      </c>
      <c r="DS825" s="3">
        <v>0</v>
      </c>
      <c r="DT825" s="3">
        <v>0</v>
      </c>
      <c r="DU825" s="3">
        <v>0</v>
      </c>
      <c r="DV825" s="3">
        <v>0</v>
      </c>
      <c r="DW825" s="3">
        <v>0</v>
      </c>
      <c r="DX825" s="3">
        <v>0</v>
      </c>
      <c r="DY825" s="3">
        <v>0</v>
      </c>
      <c r="DZ825" s="3">
        <v>0</v>
      </c>
      <c r="EA825" s="3">
        <v>0</v>
      </c>
      <c r="EB825" s="3">
        <v>0</v>
      </c>
      <c r="EC825" s="3">
        <v>0</v>
      </c>
      <c r="ED825" s="3">
        <v>0</v>
      </c>
      <c r="EE825" s="3">
        <v>0</v>
      </c>
      <c r="EF825" s="3">
        <v>0</v>
      </c>
    </row>
    <row r="826" spans="1:136" ht="12.75" customHeight="1">
      <c r="A826" s="2" t="s">
        <v>1495</v>
      </c>
      <c r="B826" s="2" t="s">
        <v>1496</v>
      </c>
      <c r="C826" s="2" t="s">
        <v>468</v>
      </c>
      <c r="D826" s="2" t="s">
        <v>896</v>
      </c>
      <c r="E826" s="3">
        <v>0</v>
      </c>
      <c r="F826" s="3">
        <v>2984.22</v>
      </c>
      <c r="G826" s="3">
        <v>1486.86</v>
      </c>
      <c r="H826" s="3">
        <v>2824.91</v>
      </c>
      <c r="I826" s="3">
        <v>1639.72</v>
      </c>
      <c r="J826" s="3">
        <v>297.37</v>
      </c>
      <c r="K826" s="3">
        <v>237.89</v>
      </c>
      <c r="L826" s="3">
        <v>1062.01</v>
      </c>
      <c r="M826" s="3">
        <v>127.44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1403.55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3">
        <v>0</v>
      </c>
      <c r="DA826" s="3"/>
      <c r="DB826" s="3">
        <v>0</v>
      </c>
      <c r="DC826" s="3">
        <v>0</v>
      </c>
      <c r="DD826" s="3">
        <v>0</v>
      </c>
      <c r="DE826" s="3">
        <v>0</v>
      </c>
      <c r="DF826" s="3">
        <v>0</v>
      </c>
      <c r="DG826" s="3">
        <v>0</v>
      </c>
      <c r="DH826" s="3">
        <v>0</v>
      </c>
      <c r="DI826" s="3">
        <v>0</v>
      </c>
      <c r="DJ826" s="3">
        <v>0</v>
      </c>
      <c r="DK826" s="3">
        <v>0</v>
      </c>
      <c r="DL826" s="3">
        <v>0</v>
      </c>
      <c r="DM826" s="3">
        <v>0</v>
      </c>
      <c r="DN826" s="3">
        <v>0</v>
      </c>
      <c r="DO826" s="3">
        <v>0</v>
      </c>
      <c r="DP826" s="3">
        <v>0</v>
      </c>
      <c r="DQ826" s="3">
        <v>0</v>
      </c>
      <c r="DR826" s="3">
        <v>0</v>
      </c>
      <c r="DS826" s="3">
        <v>0</v>
      </c>
      <c r="DT826" s="3">
        <v>0</v>
      </c>
      <c r="DU826" s="3">
        <v>0</v>
      </c>
      <c r="DV826" s="3">
        <v>0</v>
      </c>
      <c r="DW826" s="3">
        <v>0</v>
      </c>
      <c r="DX826" s="3">
        <v>0</v>
      </c>
      <c r="DY826" s="3">
        <v>0</v>
      </c>
      <c r="DZ826" s="3">
        <v>0</v>
      </c>
      <c r="EA826" s="3">
        <v>0</v>
      </c>
      <c r="EB826" s="3">
        <v>0</v>
      </c>
      <c r="EC826" s="3">
        <v>0</v>
      </c>
      <c r="ED826" s="3">
        <v>0</v>
      </c>
      <c r="EE826" s="3">
        <v>0</v>
      </c>
      <c r="EF826" s="3">
        <v>0</v>
      </c>
    </row>
    <row r="827" spans="1:136" ht="12.75" customHeight="1">
      <c r="A827" s="2" t="s">
        <v>1497</v>
      </c>
      <c r="B827" s="2" t="s">
        <v>1498</v>
      </c>
      <c r="C827" s="2" t="s">
        <v>137</v>
      </c>
      <c r="D827" s="2" t="s">
        <v>896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3">
        <v>0</v>
      </c>
      <c r="DA827" s="3"/>
      <c r="DB827" s="3">
        <v>0</v>
      </c>
      <c r="DC827" s="3">
        <v>0</v>
      </c>
      <c r="DD827" s="3">
        <v>0</v>
      </c>
      <c r="DE827" s="3">
        <v>0</v>
      </c>
      <c r="DF827" s="3">
        <v>0</v>
      </c>
      <c r="DG827" s="3">
        <v>0</v>
      </c>
      <c r="DH827" s="3">
        <v>0</v>
      </c>
      <c r="DI827" s="3">
        <v>0</v>
      </c>
      <c r="DJ827" s="3">
        <v>0</v>
      </c>
      <c r="DK827" s="3">
        <v>0</v>
      </c>
      <c r="DL827" s="3">
        <v>0</v>
      </c>
      <c r="DM827" s="3">
        <v>0</v>
      </c>
      <c r="DN827" s="3">
        <v>0</v>
      </c>
      <c r="DO827" s="3">
        <v>0</v>
      </c>
      <c r="DP827" s="3">
        <v>0</v>
      </c>
      <c r="DQ827" s="3">
        <v>0</v>
      </c>
      <c r="DR827" s="3">
        <v>0</v>
      </c>
      <c r="DS827" s="3">
        <v>0</v>
      </c>
      <c r="DT827" s="3">
        <v>0</v>
      </c>
      <c r="DU827" s="3">
        <v>0</v>
      </c>
      <c r="DV827" s="3">
        <v>0</v>
      </c>
      <c r="DW827" s="3">
        <v>0</v>
      </c>
      <c r="DX827" s="3">
        <v>0</v>
      </c>
      <c r="DY827" s="3">
        <v>0</v>
      </c>
      <c r="DZ827" s="3">
        <v>0</v>
      </c>
      <c r="EA827" s="3">
        <v>0</v>
      </c>
      <c r="EB827" s="3">
        <v>0</v>
      </c>
      <c r="EC827" s="3">
        <v>0</v>
      </c>
      <c r="ED827" s="3">
        <v>0</v>
      </c>
      <c r="EE827" s="3">
        <v>0</v>
      </c>
      <c r="EF827" s="3">
        <v>0</v>
      </c>
    </row>
    <row r="828" spans="1:136" ht="12.75" customHeight="1">
      <c r="A828" s="2" t="s">
        <v>1499</v>
      </c>
      <c r="B828" s="2" t="s">
        <v>1500</v>
      </c>
      <c r="C828" s="2" t="s">
        <v>137</v>
      </c>
      <c r="D828" s="2" t="s">
        <v>896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3">
        <v>0</v>
      </c>
      <c r="DA828" s="3"/>
      <c r="DB828" s="3">
        <v>0</v>
      </c>
      <c r="DC828" s="3">
        <v>0</v>
      </c>
      <c r="DD828" s="3">
        <v>0</v>
      </c>
      <c r="DE828" s="3">
        <v>0</v>
      </c>
      <c r="DF828" s="3">
        <v>0</v>
      </c>
      <c r="DG828" s="3">
        <v>0</v>
      </c>
      <c r="DH828" s="3">
        <v>0</v>
      </c>
      <c r="DI828" s="3">
        <v>0</v>
      </c>
      <c r="DJ828" s="3">
        <v>0</v>
      </c>
      <c r="DK828" s="3">
        <v>0</v>
      </c>
      <c r="DL828" s="3">
        <v>0</v>
      </c>
      <c r="DM828" s="3">
        <v>0</v>
      </c>
      <c r="DN828" s="3">
        <v>0</v>
      </c>
      <c r="DO828" s="3">
        <v>0</v>
      </c>
      <c r="DP828" s="3">
        <v>0</v>
      </c>
      <c r="DQ828" s="3">
        <v>0</v>
      </c>
      <c r="DR828" s="3">
        <v>0</v>
      </c>
      <c r="DS828" s="3">
        <v>0</v>
      </c>
      <c r="DT828" s="3">
        <v>0</v>
      </c>
      <c r="DU828" s="3">
        <v>0</v>
      </c>
      <c r="DV828" s="3">
        <v>0</v>
      </c>
      <c r="DW828" s="3">
        <v>0</v>
      </c>
      <c r="DX828" s="3">
        <v>0</v>
      </c>
      <c r="DY828" s="3">
        <v>0</v>
      </c>
      <c r="DZ828" s="3">
        <v>0</v>
      </c>
      <c r="EA828" s="3">
        <v>0</v>
      </c>
      <c r="EB828" s="3">
        <v>0</v>
      </c>
      <c r="EC828" s="3">
        <v>0</v>
      </c>
      <c r="ED828" s="3">
        <v>0</v>
      </c>
      <c r="EE828" s="3">
        <v>0</v>
      </c>
      <c r="EF828" s="3">
        <v>0</v>
      </c>
    </row>
    <row r="829" spans="1:136" ht="12.75" customHeight="1">
      <c r="A829" s="2" t="s">
        <v>1501</v>
      </c>
      <c r="B829" s="2" t="s">
        <v>1379</v>
      </c>
      <c r="C829" s="2" t="s">
        <v>137</v>
      </c>
      <c r="D829" s="2" t="s">
        <v>896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0</v>
      </c>
      <c r="BB829" s="3">
        <v>0</v>
      </c>
      <c r="BC829" s="3">
        <v>0</v>
      </c>
      <c r="BD829" s="3">
        <v>0</v>
      </c>
      <c r="BE829" s="3">
        <v>0</v>
      </c>
      <c r="BF829" s="3">
        <v>0</v>
      </c>
      <c r="BG829" s="3">
        <v>0</v>
      </c>
      <c r="BH829" s="3">
        <v>0</v>
      </c>
      <c r="BI829" s="3">
        <v>0</v>
      </c>
      <c r="BJ829" s="3">
        <v>0</v>
      </c>
      <c r="BK829" s="3">
        <v>0</v>
      </c>
      <c r="BL829" s="3">
        <v>0</v>
      </c>
      <c r="BM829" s="3">
        <v>0</v>
      </c>
      <c r="BN829" s="3">
        <v>0</v>
      </c>
      <c r="BO829" s="3">
        <v>0</v>
      </c>
      <c r="BP829" s="3">
        <v>0</v>
      </c>
      <c r="BQ829" s="3">
        <v>0</v>
      </c>
      <c r="BR829" s="3">
        <v>0</v>
      </c>
      <c r="BS829" s="3">
        <v>0</v>
      </c>
      <c r="BT829" s="3">
        <v>0</v>
      </c>
      <c r="BU829" s="3">
        <v>0</v>
      </c>
      <c r="BV829" s="3">
        <v>0</v>
      </c>
      <c r="BW829" s="3">
        <v>0</v>
      </c>
      <c r="BX829" s="3">
        <v>0</v>
      </c>
      <c r="BY829" s="3">
        <v>0</v>
      </c>
      <c r="BZ829" s="3">
        <v>0</v>
      </c>
      <c r="CA829" s="3">
        <v>0</v>
      </c>
      <c r="CB829" s="3">
        <v>0</v>
      </c>
      <c r="CC829" s="3">
        <v>0</v>
      </c>
      <c r="CD829" s="3">
        <v>0</v>
      </c>
      <c r="CE829" s="3">
        <v>0</v>
      </c>
      <c r="CF829" s="3">
        <v>0</v>
      </c>
      <c r="CG829" s="3">
        <v>0</v>
      </c>
      <c r="CH829" s="3">
        <v>0</v>
      </c>
      <c r="CI829" s="3">
        <v>0</v>
      </c>
      <c r="CJ829" s="3">
        <v>0</v>
      </c>
      <c r="CK829" s="3">
        <v>0</v>
      </c>
      <c r="CL829" s="3">
        <v>0</v>
      </c>
      <c r="CM829" s="3">
        <v>0</v>
      </c>
      <c r="CN829" s="3">
        <v>0</v>
      </c>
      <c r="CO829" s="3">
        <v>0</v>
      </c>
      <c r="CP829" s="3">
        <v>0</v>
      </c>
      <c r="CQ829" s="3">
        <v>0</v>
      </c>
      <c r="CR829" s="3">
        <v>0</v>
      </c>
      <c r="CS829" s="3">
        <v>0</v>
      </c>
      <c r="CT829" s="3">
        <v>0</v>
      </c>
      <c r="CU829" s="3">
        <v>0</v>
      </c>
      <c r="CV829" s="3">
        <v>0</v>
      </c>
      <c r="CW829" s="3">
        <v>0</v>
      </c>
      <c r="CX829" s="3">
        <v>0</v>
      </c>
      <c r="CY829" s="3">
        <v>0</v>
      </c>
      <c r="CZ829" s="3">
        <v>0</v>
      </c>
      <c r="DA829" s="3"/>
      <c r="DB829" s="3">
        <v>0</v>
      </c>
      <c r="DC829" s="3">
        <v>0</v>
      </c>
      <c r="DD829" s="3">
        <v>0</v>
      </c>
      <c r="DE829" s="3">
        <v>0</v>
      </c>
      <c r="DF829" s="3">
        <v>0</v>
      </c>
      <c r="DG829" s="3">
        <v>0</v>
      </c>
      <c r="DH829" s="3">
        <v>0</v>
      </c>
      <c r="DI829" s="3">
        <v>0</v>
      </c>
      <c r="DJ829" s="3">
        <v>0</v>
      </c>
      <c r="DK829" s="3">
        <v>0</v>
      </c>
      <c r="DL829" s="3">
        <v>0</v>
      </c>
      <c r="DM829" s="3">
        <v>0</v>
      </c>
      <c r="DN829" s="3">
        <v>0</v>
      </c>
      <c r="DO829" s="3">
        <v>0</v>
      </c>
      <c r="DP829" s="3">
        <v>0</v>
      </c>
      <c r="DQ829" s="3">
        <v>0</v>
      </c>
      <c r="DR829" s="3">
        <v>0</v>
      </c>
      <c r="DS829" s="3">
        <v>0</v>
      </c>
      <c r="DT829" s="3">
        <v>0</v>
      </c>
      <c r="DU829" s="3">
        <v>0</v>
      </c>
      <c r="DV829" s="3">
        <v>0</v>
      </c>
      <c r="DW829" s="3">
        <v>0</v>
      </c>
      <c r="DX829" s="3">
        <v>0</v>
      </c>
      <c r="DY829" s="3">
        <v>0</v>
      </c>
      <c r="DZ829" s="3">
        <v>0</v>
      </c>
      <c r="EA829" s="3">
        <v>0</v>
      </c>
      <c r="EB829" s="3">
        <v>0</v>
      </c>
      <c r="EC829" s="3">
        <v>0</v>
      </c>
      <c r="ED829" s="3">
        <v>0</v>
      </c>
      <c r="EE829" s="3">
        <v>0</v>
      </c>
      <c r="EF829" s="3">
        <v>0</v>
      </c>
    </row>
    <row r="830" spans="1:136" ht="12.75" customHeight="1">
      <c r="A830" s="2" t="s">
        <v>1502</v>
      </c>
      <c r="B830" s="2" t="s">
        <v>1503</v>
      </c>
      <c r="C830" s="2" t="s">
        <v>137</v>
      </c>
      <c r="D830" s="2" t="s">
        <v>896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0</v>
      </c>
      <c r="BB830" s="3">
        <v>0</v>
      </c>
      <c r="BC830" s="3">
        <v>0</v>
      </c>
      <c r="BD830" s="3">
        <v>0</v>
      </c>
      <c r="BE830" s="3">
        <v>0</v>
      </c>
      <c r="BF830" s="3">
        <v>0</v>
      </c>
      <c r="BG830" s="3">
        <v>0</v>
      </c>
      <c r="BH830" s="3">
        <v>0</v>
      </c>
      <c r="BI830" s="3">
        <v>0</v>
      </c>
      <c r="BJ830" s="3">
        <v>0</v>
      </c>
      <c r="BK830" s="3">
        <v>0</v>
      </c>
      <c r="BL830" s="3">
        <v>0</v>
      </c>
      <c r="BM830" s="3">
        <v>0</v>
      </c>
      <c r="BN830" s="3">
        <v>0</v>
      </c>
      <c r="BO830" s="3">
        <v>0</v>
      </c>
      <c r="BP830" s="3">
        <v>0</v>
      </c>
      <c r="BQ830" s="3">
        <v>0</v>
      </c>
      <c r="BR830" s="3">
        <v>0</v>
      </c>
      <c r="BS830" s="3">
        <v>0</v>
      </c>
      <c r="BT830" s="3">
        <v>0</v>
      </c>
      <c r="BU830" s="3">
        <v>0</v>
      </c>
      <c r="BV830" s="3">
        <v>0</v>
      </c>
      <c r="BW830" s="3">
        <v>0</v>
      </c>
      <c r="BX830" s="3">
        <v>0</v>
      </c>
      <c r="BY830" s="3">
        <v>0</v>
      </c>
      <c r="BZ830" s="3">
        <v>0</v>
      </c>
      <c r="CA830" s="3">
        <v>0</v>
      </c>
      <c r="CB830" s="3">
        <v>0</v>
      </c>
      <c r="CC830" s="3">
        <v>0</v>
      </c>
      <c r="CD830" s="3">
        <v>0</v>
      </c>
      <c r="CE830" s="3">
        <v>0</v>
      </c>
      <c r="CF830" s="3">
        <v>0</v>
      </c>
      <c r="CG830" s="3">
        <v>0</v>
      </c>
      <c r="CH830" s="3">
        <v>0</v>
      </c>
      <c r="CI830" s="3">
        <v>0</v>
      </c>
      <c r="CJ830" s="3">
        <v>0</v>
      </c>
      <c r="CK830" s="3">
        <v>0</v>
      </c>
      <c r="CL830" s="3">
        <v>0</v>
      </c>
      <c r="CM830" s="3">
        <v>0</v>
      </c>
      <c r="CN830" s="3">
        <v>0</v>
      </c>
      <c r="CO830" s="3">
        <v>0</v>
      </c>
      <c r="CP830" s="3">
        <v>0</v>
      </c>
      <c r="CQ830" s="3">
        <v>0</v>
      </c>
      <c r="CR830" s="3">
        <v>0</v>
      </c>
      <c r="CS830" s="3">
        <v>0</v>
      </c>
      <c r="CT830" s="3">
        <v>0</v>
      </c>
      <c r="CU830" s="3">
        <v>0</v>
      </c>
      <c r="CV830" s="3">
        <v>0</v>
      </c>
      <c r="CW830" s="3">
        <v>0</v>
      </c>
      <c r="CX830" s="3">
        <v>0</v>
      </c>
      <c r="CY830" s="3">
        <v>0</v>
      </c>
      <c r="CZ830" s="3">
        <v>0</v>
      </c>
      <c r="DA830" s="3"/>
      <c r="DB830" s="3">
        <v>0</v>
      </c>
      <c r="DC830" s="3">
        <v>0</v>
      </c>
      <c r="DD830" s="3">
        <v>0</v>
      </c>
      <c r="DE830" s="3">
        <v>0</v>
      </c>
      <c r="DF830" s="3">
        <v>0</v>
      </c>
      <c r="DG830" s="3">
        <v>0</v>
      </c>
      <c r="DH830" s="3">
        <v>0</v>
      </c>
      <c r="DI830" s="3">
        <v>0</v>
      </c>
      <c r="DJ830" s="3">
        <v>0</v>
      </c>
      <c r="DK830" s="3">
        <v>0</v>
      </c>
      <c r="DL830" s="3">
        <v>0</v>
      </c>
      <c r="DM830" s="3">
        <v>0</v>
      </c>
      <c r="DN830" s="3">
        <v>0</v>
      </c>
      <c r="DO830" s="3">
        <v>0</v>
      </c>
      <c r="DP830" s="3">
        <v>0</v>
      </c>
      <c r="DQ830" s="3">
        <v>0</v>
      </c>
      <c r="DR830" s="3">
        <v>0</v>
      </c>
      <c r="DS830" s="3">
        <v>0</v>
      </c>
      <c r="DT830" s="3">
        <v>0</v>
      </c>
      <c r="DU830" s="3">
        <v>0</v>
      </c>
      <c r="DV830" s="3">
        <v>0</v>
      </c>
      <c r="DW830" s="3">
        <v>0</v>
      </c>
      <c r="DX830" s="3">
        <v>0</v>
      </c>
      <c r="DY830" s="3">
        <v>0</v>
      </c>
      <c r="DZ830" s="3">
        <v>0</v>
      </c>
      <c r="EA830" s="3">
        <v>0</v>
      </c>
      <c r="EB830" s="3">
        <v>0</v>
      </c>
      <c r="EC830" s="3">
        <v>0</v>
      </c>
      <c r="ED830" s="3">
        <v>0</v>
      </c>
      <c r="EE830" s="3">
        <v>0</v>
      </c>
      <c r="EF830" s="3">
        <v>0</v>
      </c>
    </row>
    <row r="831" spans="1:136" ht="12.75" customHeight="1">
      <c r="A831" s="2" t="s">
        <v>1504</v>
      </c>
      <c r="B831" s="2" t="s">
        <v>1315</v>
      </c>
      <c r="C831" s="2" t="s">
        <v>137</v>
      </c>
      <c r="D831" s="2" t="s">
        <v>896</v>
      </c>
      <c r="E831" s="3">
        <v>0</v>
      </c>
      <c r="F831" s="3">
        <v>3100.01</v>
      </c>
      <c r="G831" s="3">
        <v>1304.57</v>
      </c>
      <c r="H831" s="3">
        <v>1152.74</v>
      </c>
      <c r="I831" s="3">
        <v>2203.02</v>
      </c>
      <c r="J831" s="3">
        <v>666.43</v>
      </c>
      <c r="K831" s="3">
        <v>1208.92</v>
      </c>
      <c r="L831" s="3">
        <v>879.18</v>
      </c>
      <c r="M831" s="3">
        <v>1242.75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7739.89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>
        <v>0</v>
      </c>
      <c r="BB831" s="3">
        <v>0</v>
      </c>
      <c r="BC831" s="3">
        <v>0</v>
      </c>
      <c r="BD831" s="3">
        <v>0</v>
      </c>
      <c r="BE831" s="3">
        <v>0</v>
      </c>
      <c r="BF831" s="3">
        <v>0</v>
      </c>
      <c r="BG831" s="3">
        <v>0</v>
      </c>
      <c r="BH831" s="3">
        <v>0</v>
      </c>
      <c r="BI831" s="3">
        <v>0</v>
      </c>
      <c r="BJ831" s="3">
        <v>0</v>
      </c>
      <c r="BK831" s="3">
        <v>0</v>
      </c>
      <c r="BL831" s="3">
        <v>0</v>
      </c>
      <c r="BM831" s="3">
        <v>0</v>
      </c>
      <c r="BN831" s="3">
        <v>0</v>
      </c>
      <c r="BO831" s="3">
        <v>0</v>
      </c>
      <c r="BP831" s="3">
        <v>0</v>
      </c>
      <c r="BQ831" s="3">
        <v>0</v>
      </c>
      <c r="BR831" s="3">
        <v>0</v>
      </c>
      <c r="BS831" s="3">
        <v>0</v>
      </c>
      <c r="BT831" s="3">
        <v>0</v>
      </c>
      <c r="BU831" s="3">
        <v>0</v>
      </c>
      <c r="BV831" s="3">
        <v>0</v>
      </c>
      <c r="BW831" s="3">
        <v>0</v>
      </c>
      <c r="BX831" s="3">
        <v>0</v>
      </c>
      <c r="BY831" s="3">
        <v>0</v>
      </c>
      <c r="BZ831" s="3">
        <v>0</v>
      </c>
      <c r="CA831" s="3">
        <v>0</v>
      </c>
      <c r="CB831" s="3">
        <v>0</v>
      </c>
      <c r="CC831" s="3">
        <v>0</v>
      </c>
      <c r="CD831" s="3">
        <v>0</v>
      </c>
      <c r="CE831" s="3">
        <v>0</v>
      </c>
      <c r="CF831" s="3">
        <v>0</v>
      </c>
      <c r="CG831" s="3">
        <v>0</v>
      </c>
      <c r="CH831" s="3">
        <v>0</v>
      </c>
      <c r="CI831" s="3">
        <v>0</v>
      </c>
      <c r="CJ831" s="3">
        <v>0</v>
      </c>
      <c r="CK831" s="3">
        <v>0</v>
      </c>
      <c r="CL831" s="3">
        <v>0</v>
      </c>
      <c r="CM831" s="3">
        <v>0</v>
      </c>
      <c r="CN831" s="3">
        <v>0</v>
      </c>
      <c r="CO831" s="3">
        <v>0</v>
      </c>
      <c r="CP831" s="3">
        <v>0</v>
      </c>
      <c r="CQ831" s="3">
        <v>0</v>
      </c>
      <c r="CR831" s="3">
        <v>0</v>
      </c>
      <c r="CS831" s="3">
        <v>0</v>
      </c>
      <c r="CT831" s="3">
        <v>0</v>
      </c>
      <c r="CU831" s="3">
        <v>0</v>
      </c>
      <c r="CV831" s="3">
        <v>0</v>
      </c>
      <c r="CW831" s="3">
        <v>0</v>
      </c>
      <c r="CX831" s="3">
        <v>0</v>
      </c>
      <c r="CY831" s="3">
        <v>0</v>
      </c>
      <c r="CZ831" s="3">
        <v>0</v>
      </c>
      <c r="DA831" s="3"/>
      <c r="DB831" s="3">
        <v>0</v>
      </c>
      <c r="DC831" s="3">
        <v>0</v>
      </c>
      <c r="DD831" s="3">
        <v>0</v>
      </c>
      <c r="DE831" s="3">
        <v>0</v>
      </c>
      <c r="DF831" s="3">
        <v>0</v>
      </c>
      <c r="DG831" s="3">
        <v>0</v>
      </c>
      <c r="DH831" s="3">
        <v>0</v>
      </c>
      <c r="DI831" s="3">
        <v>0</v>
      </c>
      <c r="DJ831" s="3">
        <v>0</v>
      </c>
      <c r="DK831" s="3">
        <v>0</v>
      </c>
      <c r="DL831" s="3">
        <v>0</v>
      </c>
      <c r="DM831" s="3">
        <v>0</v>
      </c>
      <c r="DN831" s="3">
        <v>0</v>
      </c>
      <c r="DO831" s="3">
        <v>0</v>
      </c>
      <c r="DP831" s="3">
        <v>0</v>
      </c>
      <c r="DQ831" s="3">
        <v>0</v>
      </c>
      <c r="DR831" s="3">
        <v>0</v>
      </c>
      <c r="DS831" s="3">
        <v>0</v>
      </c>
      <c r="DT831" s="3">
        <v>0</v>
      </c>
      <c r="DU831" s="3">
        <v>0</v>
      </c>
      <c r="DV831" s="3">
        <v>0</v>
      </c>
      <c r="DW831" s="3">
        <v>0</v>
      </c>
      <c r="DX831" s="3">
        <v>0</v>
      </c>
      <c r="DY831" s="3">
        <v>0</v>
      </c>
      <c r="DZ831" s="3">
        <v>0</v>
      </c>
      <c r="EA831" s="3">
        <v>0</v>
      </c>
      <c r="EB831" s="3">
        <v>0</v>
      </c>
      <c r="EC831" s="3">
        <v>0</v>
      </c>
      <c r="ED831" s="3">
        <v>0</v>
      </c>
      <c r="EE831" s="3">
        <v>0</v>
      </c>
      <c r="EF831" s="3">
        <v>0</v>
      </c>
    </row>
    <row r="832" spans="1:136" ht="12.75" customHeight="1">
      <c r="A832" s="2" t="s">
        <v>1505</v>
      </c>
      <c r="B832" s="2" t="s">
        <v>1317</v>
      </c>
      <c r="C832" s="2" t="s">
        <v>137</v>
      </c>
      <c r="D832" s="2" t="s">
        <v>896</v>
      </c>
      <c r="E832" s="3">
        <v>0</v>
      </c>
      <c r="F832" s="3">
        <v>732.73</v>
      </c>
      <c r="G832" s="3">
        <v>95.64</v>
      </c>
      <c r="H832" s="3">
        <v>328.79</v>
      </c>
      <c r="I832" s="3">
        <v>342.66</v>
      </c>
      <c r="J832" s="3">
        <v>68.48</v>
      </c>
      <c r="K832" s="3">
        <v>36.18</v>
      </c>
      <c r="L832" s="3">
        <v>281.68</v>
      </c>
      <c r="M832" s="3">
        <v>22.51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361.2</v>
      </c>
      <c r="AS832" s="3">
        <v>0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0</v>
      </c>
      <c r="BB832" s="3">
        <v>0</v>
      </c>
      <c r="BC832" s="3">
        <v>0</v>
      </c>
      <c r="BD832" s="3">
        <v>0</v>
      </c>
      <c r="BE832" s="3">
        <v>0</v>
      </c>
      <c r="BF832" s="3">
        <v>0</v>
      </c>
      <c r="BG832" s="3">
        <v>0</v>
      </c>
      <c r="BH832" s="3">
        <v>0</v>
      </c>
      <c r="BI832" s="3">
        <v>0</v>
      </c>
      <c r="BJ832" s="3">
        <v>0</v>
      </c>
      <c r="BK832" s="3">
        <v>0</v>
      </c>
      <c r="BL832" s="3">
        <v>0</v>
      </c>
      <c r="BM832" s="3">
        <v>0</v>
      </c>
      <c r="BN832" s="3">
        <v>0</v>
      </c>
      <c r="BO832" s="3">
        <v>0</v>
      </c>
      <c r="BP832" s="3">
        <v>0</v>
      </c>
      <c r="BQ832" s="3">
        <v>0</v>
      </c>
      <c r="BR832" s="3">
        <v>0</v>
      </c>
      <c r="BS832" s="3">
        <v>0</v>
      </c>
      <c r="BT832" s="3">
        <v>0</v>
      </c>
      <c r="BU832" s="3">
        <v>0</v>
      </c>
      <c r="BV832" s="3">
        <v>0</v>
      </c>
      <c r="BW832" s="3">
        <v>0</v>
      </c>
      <c r="BX832" s="3">
        <v>0</v>
      </c>
      <c r="BY832" s="3">
        <v>0</v>
      </c>
      <c r="BZ832" s="3">
        <v>0</v>
      </c>
      <c r="CA832" s="3">
        <v>0</v>
      </c>
      <c r="CB832" s="3">
        <v>0</v>
      </c>
      <c r="CC832" s="3">
        <v>0</v>
      </c>
      <c r="CD832" s="3">
        <v>0</v>
      </c>
      <c r="CE832" s="3">
        <v>0</v>
      </c>
      <c r="CF832" s="3">
        <v>0</v>
      </c>
      <c r="CG832" s="3">
        <v>0</v>
      </c>
      <c r="CH832" s="3">
        <v>0</v>
      </c>
      <c r="CI832" s="3">
        <v>0</v>
      </c>
      <c r="CJ832" s="3">
        <v>0</v>
      </c>
      <c r="CK832" s="3">
        <v>0</v>
      </c>
      <c r="CL832" s="3">
        <v>0</v>
      </c>
      <c r="CM832" s="3">
        <v>0</v>
      </c>
      <c r="CN832" s="3">
        <v>0</v>
      </c>
      <c r="CO832" s="3">
        <v>0</v>
      </c>
      <c r="CP832" s="3">
        <v>0</v>
      </c>
      <c r="CQ832" s="3">
        <v>0</v>
      </c>
      <c r="CR832" s="3">
        <v>0</v>
      </c>
      <c r="CS832" s="3">
        <v>0</v>
      </c>
      <c r="CT832" s="3">
        <v>0</v>
      </c>
      <c r="CU832" s="3">
        <v>0</v>
      </c>
      <c r="CV832" s="3">
        <v>0</v>
      </c>
      <c r="CW832" s="3">
        <v>0</v>
      </c>
      <c r="CX832" s="3">
        <v>0</v>
      </c>
      <c r="CY832" s="3">
        <v>0</v>
      </c>
      <c r="CZ832" s="3">
        <v>0</v>
      </c>
      <c r="DA832" s="3"/>
      <c r="DB832" s="3">
        <v>0</v>
      </c>
      <c r="DC832" s="3">
        <v>0</v>
      </c>
      <c r="DD832" s="3">
        <v>0</v>
      </c>
      <c r="DE832" s="3">
        <v>0</v>
      </c>
      <c r="DF832" s="3">
        <v>0</v>
      </c>
      <c r="DG832" s="3">
        <v>0</v>
      </c>
      <c r="DH832" s="3">
        <v>0</v>
      </c>
      <c r="DI832" s="3">
        <v>0</v>
      </c>
      <c r="DJ832" s="3">
        <v>0</v>
      </c>
      <c r="DK832" s="3">
        <v>0</v>
      </c>
      <c r="DL832" s="3">
        <v>0</v>
      </c>
      <c r="DM832" s="3">
        <v>0</v>
      </c>
      <c r="DN832" s="3">
        <v>0</v>
      </c>
      <c r="DO832" s="3">
        <v>0</v>
      </c>
      <c r="DP832" s="3">
        <v>0</v>
      </c>
      <c r="DQ832" s="3">
        <v>0</v>
      </c>
      <c r="DR832" s="3">
        <v>0</v>
      </c>
      <c r="DS832" s="3">
        <v>0</v>
      </c>
      <c r="DT832" s="3">
        <v>0</v>
      </c>
      <c r="DU832" s="3">
        <v>0</v>
      </c>
      <c r="DV832" s="3">
        <v>0</v>
      </c>
      <c r="DW832" s="3">
        <v>0</v>
      </c>
      <c r="DX832" s="3">
        <v>0</v>
      </c>
      <c r="DY832" s="3">
        <v>0</v>
      </c>
      <c r="DZ832" s="3">
        <v>0</v>
      </c>
      <c r="EA832" s="3">
        <v>0</v>
      </c>
      <c r="EB832" s="3">
        <v>0</v>
      </c>
      <c r="EC832" s="3">
        <v>0</v>
      </c>
      <c r="ED832" s="3">
        <v>0</v>
      </c>
      <c r="EE832" s="3">
        <v>0</v>
      </c>
      <c r="EF832" s="3">
        <v>0</v>
      </c>
    </row>
    <row r="833" spans="1:136" ht="12.75" customHeight="1">
      <c r="A833" s="2" t="s">
        <v>1506</v>
      </c>
      <c r="B833" s="2" t="s">
        <v>1507</v>
      </c>
      <c r="C833" s="2" t="s">
        <v>137</v>
      </c>
      <c r="D833" s="2" t="s">
        <v>896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>
        <v>0</v>
      </c>
      <c r="BD833" s="3">
        <v>0</v>
      </c>
      <c r="BE833" s="3">
        <v>0</v>
      </c>
      <c r="BF833" s="3">
        <v>0</v>
      </c>
      <c r="BG833" s="3">
        <v>0</v>
      </c>
      <c r="BH833" s="3">
        <v>0</v>
      </c>
      <c r="BI833" s="3">
        <v>0</v>
      </c>
      <c r="BJ833" s="3">
        <v>0</v>
      </c>
      <c r="BK833" s="3">
        <v>0</v>
      </c>
      <c r="BL833" s="3">
        <v>0</v>
      </c>
      <c r="BM833" s="3">
        <v>0</v>
      </c>
      <c r="BN833" s="3">
        <v>0</v>
      </c>
      <c r="BO833" s="3">
        <v>0</v>
      </c>
      <c r="BP833" s="3">
        <v>0</v>
      </c>
      <c r="BQ833" s="3">
        <v>0</v>
      </c>
      <c r="BR833" s="3">
        <v>0</v>
      </c>
      <c r="BS833" s="3">
        <v>0</v>
      </c>
      <c r="BT833" s="3">
        <v>0</v>
      </c>
      <c r="BU833" s="3">
        <v>0</v>
      </c>
      <c r="BV833" s="3">
        <v>0</v>
      </c>
      <c r="BW833" s="3">
        <v>0</v>
      </c>
      <c r="BX833" s="3">
        <v>0</v>
      </c>
      <c r="BY833" s="3">
        <v>0</v>
      </c>
      <c r="BZ833" s="3">
        <v>0</v>
      </c>
      <c r="CA833" s="3">
        <v>0</v>
      </c>
      <c r="CB833" s="3">
        <v>0</v>
      </c>
      <c r="CC833" s="3">
        <v>0</v>
      </c>
      <c r="CD833" s="3">
        <v>0</v>
      </c>
      <c r="CE833" s="3">
        <v>0</v>
      </c>
      <c r="CF833" s="3">
        <v>0</v>
      </c>
      <c r="CG833" s="3">
        <v>0</v>
      </c>
      <c r="CH833" s="3">
        <v>0</v>
      </c>
      <c r="CI833" s="3">
        <v>0</v>
      </c>
      <c r="CJ833" s="3">
        <v>0</v>
      </c>
      <c r="CK833" s="3">
        <v>0</v>
      </c>
      <c r="CL833" s="3">
        <v>0</v>
      </c>
      <c r="CM833" s="3">
        <v>0</v>
      </c>
      <c r="CN833" s="3">
        <v>0</v>
      </c>
      <c r="CO833" s="3">
        <v>0</v>
      </c>
      <c r="CP833" s="3">
        <v>0</v>
      </c>
      <c r="CQ833" s="3">
        <v>0</v>
      </c>
      <c r="CR833" s="3">
        <v>0</v>
      </c>
      <c r="CS833" s="3">
        <v>0</v>
      </c>
      <c r="CT833" s="3">
        <v>0</v>
      </c>
      <c r="CU833" s="3">
        <v>0</v>
      </c>
      <c r="CV833" s="3">
        <v>0</v>
      </c>
      <c r="CW833" s="3">
        <v>0</v>
      </c>
      <c r="CX833" s="3">
        <v>0</v>
      </c>
      <c r="CY833" s="3">
        <v>0</v>
      </c>
      <c r="CZ833" s="3">
        <v>0</v>
      </c>
      <c r="DA833" s="3"/>
      <c r="DB833" s="3">
        <v>0</v>
      </c>
      <c r="DC833" s="3">
        <v>0</v>
      </c>
      <c r="DD833" s="3">
        <v>0</v>
      </c>
      <c r="DE833" s="3">
        <v>0</v>
      </c>
      <c r="DF833" s="3">
        <v>0</v>
      </c>
      <c r="DG833" s="3">
        <v>0</v>
      </c>
      <c r="DH833" s="3">
        <v>0</v>
      </c>
      <c r="DI833" s="3">
        <v>0</v>
      </c>
      <c r="DJ833" s="3">
        <v>0</v>
      </c>
      <c r="DK833" s="3">
        <v>0</v>
      </c>
      <c r="DL833" s="3">
        <v>0</v>
      </c>
      <c r="DM833" s="3">
        <v>0</v>
      </c>
      <c r="DN833" s="3">
        <v>0</v>
      </c>
      <c r="DO833" s="3">
        <v>0</v>
      </c>
      <c r="DP833" s="3">
        <v>0</v>
      </c>
      <c r="DQ833" s="3">
        <v>0</v>
      </c>
      <c r="DR833" s="3">
        <v>0</v>
      </c>
      <c r="DS833" s="3">
        <v>0</v>
      </c>
      <c r="DT833" s="3">
        <v>0</v>
      </c>
      <c r="DU833" s="3">
        <v>0</v>
      </c>
      <c r="DV833" s="3">
        <v>0</v>
      </c>
      <c r="DW833" s="3">
        <v>0</v>
      </c>
      <c r="DX833" s="3">
        <v>0</v>
      </c>
      <c r="DY833" s="3">
        <v>0</v>
      </c>
      <c r="DZ833" s="3">
        <v>0</v>
      </c>
      <c r="EA833" s="3">
        <v>0</v>
      </c>
      <c r="EB833" s="3">
        <v>0</v>
      </c>
      <c r="EC833" s="3">
        <v>0</v>
      </c>
      <c r="ED833" s="3">
        <v>0</v>
      </c>
      <c r="EE833" s="3">
        <v>0</v>
      </c>
      <c r="EF833" s="3">
        <v>0</v>
      </c>
    </row>
    <row r="834" spans="1:136" ht="12.75" customHeight="1">
      <c r="A834" s="2" t="s">
        <v>1508</v>
      </c>
      <c r="B834" s="2" t="s">
        <v>1247</v>
      </c>
      <c r="C834" s="2" t="s">
        <v>137</v>
      </c>
      <c r="D834" s="2" t="s">
        <v>896</v>
      </c>
      <c r="E834" s="3">
        <v>0</v>
      </c>
      <c r="F834" s="3">
        <v>2919.55</v>
      </c>
      <c r="G834" s="3">
        <v>189.53</v>
      </c>
      <c r="H834" s="3">
        <v>455.6</v>
      </c>
      <c r="I834" s="3">
        <v>3527.99</v>
      </c>
      <c r="J834" s="3">
        <v>1131.6099999999999</v>
      </c>
      <c r="K834" s="3">
        <v>1209.97</v>
      </c>
      <c r="L834" s="3">
        <v>691.78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1189.51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0</v>
      </c>
      <c r="BB834" s="3">
        <v>0</v>
      </c>
      <c r="BC834" s="3">
        <v>0</v>
      </c>
      <c r="BD834" s="3">
        <v>0</v>
      </c>
      <c r="BE834" s="3">
        <v>0</v>
      </c>
      <c r="BF834" s="3">
        <v>0</v>
      </c>
      <c r="BG834" s="3">
        <v>0</v>
      </c>
      <c r="BH834" s="3">
        <v>0</v>
      </c>
      <c r="BI834" s="3">
        <v>0</v>
      </c>
      <c r="BJ834" s="3">
        <v>0</v>
      </c>
      <c r="BK834" s="3">
        <v>0</v>
      </c>
      <c r="BL834" s="3">
        <v>0</v>
      </c>
      <c r="BM834" s="3">
        <v>0</v>
      </c>
      <c r="BN834" s="3">
        <v>0</v>
      </c>
      <c r="BO834" s="3">
        <v>0</v>
      </c>
      <c r="BP834" s="3">
        <v>0</v>
      </c>
      <c r="BQ834" s="3">
        <v>0</v>
      </c>
      <c r="BR834" s="3">
        <v>0</v>
      </c>
      <c r="BS834" s="3">
        <v>0</v>
      </c>
      <c r="BT834" s="3">
        <v>0</v>
      </c>
      <c r="BU834" s="3">
        <v>0</v>
      </c>
      <c r="BV834" s="3">
        <v>0</v>
      </c>
      <c r="BW834" s="3">
        <v>0</v>
      </c>
      <c r="BX834" s="3">
        <v>0</v>
      </c>
      <c r="BY834" s="3">
        <v>0</v>
      </c>
      <c r="BZ834" s="3">
        <v>0</v>
      </c>
      <c r="CA834" s="3">
        <v>0</v>
      </c>
      <c r="CB834" s="3">
        <v>0</v>
      </c>
      <c r="CC834" s="3">
        <v>0</v>
      </c>
      <c r="CD834" s="3">
        <v>0</v>
      </c>
      <c r="CE834" s="3">
        <v>0</v>
      </c>
      <c r="CF834" s="3">
        <v>0</v>
      </c>
      <c r="CG834" s="3">
        <v>0</v>
      </c>
      <c r="CH834" s="3">
        <v>0</v>
      </c>
      <c r="CI834" s="3">
        <v>0</v>
      </c>
      <c r="CJ834" s="3">
        <v>0</v>
      </c>
      <c r="CK834" s="3">
        <v>0</v>
      </c>
      <c r="CL834" s="3">
        <v>0</v>
      </c>
      <c r="CM834" s="3">
        <v>0</v>
      </c>
      <c r="CN834" s="3">
        <v>0</v>
      </c>
      <c r="CO834" s="3">
        <v>0</v>
      </c>
      <c r="CP834" s="3">
        <v>0</v>
      </c>
      <c r="CQ834" s="3">
        <v>0</v>
      </c>
      <c r="CR834" s="3">
        <v>0</v>
      </c>
      <c r="CS834" s="3">
        <v>0</v>
      </c>
      <c r="CT834" s="3">
        <v>0</v>
      </c>
      <c r="CU834" s="3">
        <v>0</v>
      </c>
      <c r="CV834" s="3">
        <v>0</v>
      </c>
      <c r="CW834" s="3">
        <v>0</v>
      </c>
      <c r="CX834" s="3">
        <v>0</v>
      </c>
      <c r="CY834" s="3">
        <v>0</v>
      </c>
      <c r="CZ834" s="3">
        <v>0</v>
      </c>
      <c r="DA834" s="3"/>
      <c r="DB834" s="3">
        <v>0</v>
      </c>
      <c r="DC834" s="3">
        <v>0</v>
      </c>
      <c r="DD834" s="3">
        <v>0</v>
      </c>
      <c r="DE834" s="3">
        <v>0</v>
      </c>
      <c r="DF834" s="3">
        <v>0</v>
      </c>
      <c r="DG834" s="3">
        <v>0</v>
      </c>
      <c r="DH834" s="3">
        <v>0</v>
      </c>
      <c r="DI834" s="3">
        <v>0</v>
      </c>
      <c r="DJ834" s="3">
        <v>0</v>
      </c>
      <c r="DK834" s="3">
        <v>0</v>
      </c>
      <c r="DL834" s="3">
        <v>0</v>
      </c>
      <c r="DM834" s="3">
        <v>0</v>
      </c>
      <c r="DN834" s="3">
        <v>0</v>
      </c>
      <c r="DO834" s="3">
        <v>0</v>
      </c>
      <c r="DP834" s="3">
        <v>0</v>
      </c>
      <c r="DQ834" s="3">
        <v>0</v>
      </c>
      <c r="DR834" s="3">
        <v>0</v>
      </c>
      <c r="DS834" s="3">
        <v>0</v>
      </c>
      <c r="DT834" s="3">
        <v>0</v>
      </c>
      <c r="DU834" s="3">
        <v>0</v>
      </c>
      <c r="DV834" s="3">
        <v>0</v>
      </c>
      <c r="DW834" s="3">
        <v>0</v>
      </c>
      <c r="DX834" s="3">
        <v>0</v>
      </c>
      <c r="DY834" s="3">
        <v>0</v>
      </c>
      <c r="DZ834" s="3">
        <v>0</v>
      </c>
      <c r="EA834" s="3">
        <v>0</v>
      </c>
      <c r="EB834" s="3">
        <v>0</v>
      </c>
      <c r="EC834" s="3">
        <v>0</v>
      </c>
      <c r="ED834" s="3">
        <v>0</v>
      </c>
      <c r="EE834" s="3">
        <v>0</v>
      </c>
      <c r="EF834" s="3">
        <v>0</v>
      </c>
    </row>
    <row r="835" spans="1:136" ht="12.75" customHeight="1">
      <c r="A835" s="2" t="s">
        <v>1509</v>
      </c>
      <c r="B835" s="2" t="s">
        <v>1510</v>
      </c>
      <c r="C835" s="2" t="s">
        <v>137</v>
      </c>
      <c r="D835" s="2" t="s">
        <v>896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0</v>
      </c>
      <c r="BB835" s="3">
        <v>0</v>
      </c>
      <c r="BC835" s="3">
        <v>0</v>
      </c>
      <c r="BD835" s="3">
        <v>0</v>
      </c>
      <c r="BE835" s="3">
        <v>0</v>
      </c>
      <c r="BF835" s="3">
        <v>0</v>
      </c>
      <c r="BG835" s="3">
        <v>0</v>
      </c>
      <c r="BH835" s="3">
        <v>0</v>
      </c>
      <c r="BI835" s="3">
        <v>0</v>
      </c>
      <c r="BJ835" s="3">
        <v>0</v>
      </c>
      <c r="BK835" s="3">
        <v>0</v>
      </c>
      <c r="BL835" s="3">
        <v>0</v>
      </c>
      <c r="BM835" s="3">
        <v>0</v>
      </c>
      <c r="BN835" s="3">
        <v>0</v>
      </c>
      <c r="BO835" s="3">
        <v>0</v>
      </c>
      <c r="BP835" s="3">
        <v>0</v>
      </c>
      <c r="BQ835" s="3">
        <v>0</v>
      </c>
      <c r="BR835" s="3">
        <v>0</v>
      </c>
      <c r="BS835" s="3">
        <v>0</v>
      </c>
      <c r="BT835" s="3">
        <v>0</v>
      </c>
      <c r="BU835" s="3">
        <v>0</v>
      </c>
      <c r="BV835" s="3">
        <v>0</v>
      </c>
      <c r="BW835" s="3">
        <v>0</v>
      </c>
      <c r="BX835" s="3">
        <v>0</v>
      </c>
      <c r="BY835" s="3">
        <v>0</v>
      </c>
      <c r="BZ835" s="3">
        <v>0</v>
      </c>
      <c r="CA835" s="3">
        <v>0</v>
      </c>
      <c r="CB835" s="3">
        <v>0</v>
      </c>
      <c r="CC835" s="3">
        <v>0</v>
      </c>
      <c r="CD835" s="3">
        <v>0</v>
      </c>
      <c r="CE835" s="3">
        <v>0</v>
      </c>
      <c r="CF835" s="3">
        <v>0</v>
      </c>
      <c r="CG835" s="3">
        <v>0</v>
      </c>
      <c r="CH835" s="3">
        <v>0</v>
      </c>
      <c r="CI835" s="3">
        <v>0</v>
      </c>
      <c r="CJ835" s="3">
        <v>0</v>
      </c>
      <c r="CK835" s="3">
        <v>0</v>
      </c>
      <c r="CL835" s="3">
        <v>0</v>
      </c>
      <c r="CM835" s="3">
        <v>0</v>
      </c>
      <c r="CN835" s="3">
        <v>0</v>
      </c>
      <c r="CO835" s="3">
        <v>0</v>
      </c>
      <c r="CP835" s="3">
        <v>0</v>
      </c>
      <c r="CQ835" s="3">
        <v>0</v>
      </c>
      <c r="CR835" s="3">
        <v>0</v>
      </c>
      <c r="CS835" s="3">
        <v>0</v>
      </c>
      <c r="CT835" s="3">
        <v>0</v>
      </c>
      <c r="CU835" s="3">
        <v>0</v>
      </c>
      <c r="CV835" s="3">
        <v>0</v>
      </c>
      <c r="CW835" s="3">
        <v>0</v>
      </c>
      <c r="CX835" s="3">
        <v>0</v>
      </c>
      <c r="CY835" s="3">
        <v>0</v>
      </c>
      <c r="CZ835" s="3">
        <v>0</v>
      </c>
      <c r="DA835" s="3"/>
      <c r="DB835" s="3">
        <v>0</v>
      </c>
      <c r="DC835" s="3">
        <v>0</v>
      </c>
      <c r="DD835" s="3">
        <v>0</v>
      </c>
      <c r="DE835" s="3">
        <v>0</v>
      </c>
      <c r="DF835" s="3">
        <v>0</v>
      </c>
      <c r="DG835" s="3">
        <v>0</v>
      </c>
      <c r="DH835" s="3">
        <v>0</v>
      </c>
      <c r="DI835" s="3">
        <v>0</v>
      </c>
      <c r="DJ835" s="3">
        <v>0</v>
      </c>
      <c r="DK835" s="3">
        <v>0</v>
      </c>
      <c r="DL835" s="3">
        <v>0</v>
      </c>
      <c r="DM835" s="3">
        <v>0</v>
      </c>
      <c r="DN835" s="3">
        <v>0</v>
      </c>
      <c r="DO835" s="3">
        <v>0</v>
      </c>
      <c r="DP835" s="3">
        <v>0</v>
      </c>
      <c r="DQ835" s="3">
        <v>0</v>
      </c>
      <c r="DR835" s="3">
        <v>0</v>
      </c>
      <c r="DS835" s="3">
        <v>0</v>
      </c>
      <c r="DT835" s="3">
        <v>0</v>
      </c>
      <c r="DU835" s="3">
        <v>0</v>
      </c>
      <c r="DV835" s="3">
        <v>0</v>
      </c>
      <c r="DW835" s="3">
        <v>0</v>
      </c>
      <c r="DX835" s="3">
        <v>0</v>
      </c>
      <c r="DY835" s="3">
        <v>0</v>
      </c>
      <c r="DZ835" s="3">
        <v>0</v>
      </c>
      <c r="EA835" s="3">
        <v>0</v>
      </c>
      <c r="EB835" s="3">
        <v>0</v>
      </c>
      <c r="EC835" s="3">
        <v>0</v>
      </c>
      <c r="ED835" s="3">
        <v>0</v>
      </c>
      <c r="EE835" s="3">
        <v>0</v>
      </c>
      <c r="EF835" s="3">
        <v>0</v>
      </c>
    </row>
    <row r="836" spans="1:136" ht="12.75" customHeight="1">
      <c r="A836" s="2" t="s">
        <v>1511</v>
      </c>
      <c r="B836" s="2" t="s">
        <v>1121</v>
      </c>
      <c r="C836" s="2" t="s">
        <v>137</v>
      </c>
      <c r="D836" s="2" t="s">
        <v>896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0</v>
      </c>
      <c r="BG836" s="3">
        <v>0</v>
      </c>
      <c r="BH836" s="3">
        <v>0</v>
      </c>
      <c r="BI836" s="3">
        <v>0</v>
      </c>
      <c r="BJ836" s="3">
        <v>0</v>
      </c>
      <c r="BK836" s="3">
        <v>0</v>
      </c>
      <c r="BL836" s="3">
        <v>0</v>
      </c>
      <c r="BM836" s="3">
        <v>0</v>
      </c>
      <c r="BN836" s="3">
        <v>0</v>
      </c>
      <c r="BO836" s="3">
        <v>0</v>
      </c>
      <c r="BP836" s="3">
        <v>0</v>
      </c>
      <c r="BQ836" s="3">
        <v>0</v>
      </c>
      <c r="BR836" s="3">
        <v>0</v>
      </c>
      <c r="BS836" s="3">
        <v>0</v>
      </c>
      <c r="BT836" s="3">
        <v>0</v>
      </c>
      <c r="BU836" s="3">
        <v>0</v>
      </c>
      <c r="BV836" s="3">
        <v>0</v>
      </c>
      <c r="BW836" s="3">
        <v>0</v>
      </c>
      <c r="BX836" s="3">
        <v>0</v>
      </c>
      <c r="BY836" s="3">
        <v>0</v>
      </c>
      <c r="BZ836" s="3">
        <v>0</v>
      </c>
      <c r="CA836" s="3">
        <v>0</v>
      </c>
      <c r="CB836" s="3">
        <v>0</v>
      </c>
      <c r="CC836" s="3">
        <v>0</v>
      </c>
      <c r="CD836" s="3">
        <v>0</v>
      </c>
      <c r="CE836" s="3">
        <v>0</v>
      </c>
      <c r="CF836" s="3">
        <v>0</v>
      </c>
      <c r="CG836" s="3">
        <v>0</v>
      </c>
      <c r="CH836" s="3">
        <v>0</v>
      </c>
      <c r="CI836" s="3">
        <v>0</v>
      </c>
      <c r="CJ836" s="3">
        <v>0</v>
      </c>
      <c r="CK836" s="3">
        <v>0</v>
      </c>
      <c r="CL836" s="3">
        <v>0</v>
      </c>
      <c r="CM836" s="3">
        <v>0</v>
      </c>
      <c r="CN836" s="3">
        <v>0</v>
      </c>
      <c r="CO836" s="3">
        <v>0</v>
      </c>
      <c r="CP836" s="3">
        <v>0</v>
      </c>
      <c r="CQ836" s="3">
        <v>0</v>
      </c>
      <c r="CR836" s="3">
        <v>0</v>
      </c>
      <c r="CS836" s="3">
        <v>0</v>
      </c>
      <c r="CT836" s="3">
        <v>0</v>
      </c>
      <c r="CU836" s="3">
        <v>0</v>
      </c>
      <c r="CV836" s="3">
        <v>0</v>
      </c>
      <c r="CW836" s="3">
        <v>0</v>
      </c>
      <c r="CX836" s="3">
        <v>0</v>
      </c>
      <c r="CY836" s="3">
        <v>0</v>
      </c>
      <c r="CZ836" s="3">
        <v>0</v>
      </c>
      <c r="DA836" s="3"/>
      <c r="DB836" s="3">
        <v>0</v>
      </c>
      <c r="DC836" s="3">
        <v>0</v>
      </c>
      <c r="DD836" s="3">
        <v>0</v>
      </c>
      <c r="DE836" s="3">
        <v>0</v>
      </c>
      <c r="DF836" s="3">
        <v>0</v>
      </c>
      <c r="DG836" s="3">
        <v>0</v>
      </c>
      <c r="DH836" s="3">
        <v>0</v>
      </c>
      <c r="DI836" s="3">
        <v>0</v>
      </c>
      <c r="DJ836" s="3">
        <v>0</v>
      </c>
      <c r="DK836" s="3">
        <v>0</v>
      </c>
      <c r="DL836" s="3">
        <v>0</v>
      </c>
      <c r="DM836" s="3">
        <v>0</v>
      </c>
      <c r="DN836" s="3">
        <v>0</v>
      </c>
      <c r="DO836" s="3">
        <v>0</v>
      </c>
      <c r="DP836" s="3">
        <v>0</v>
      </c>
      <c r="DQ836" s="3">
        <v>0</v>
      </c>
      <c r="DR836" s="3">
        <v>0</v>
      </c>
      <c r="DS836" s="3">
        <v>0</v>
      </c>
      <c r="DT836" s="3">
        <v>0</v>
      </c>
      <c r="DU836" s="3">
        <v>0</v>
      </c>
      <c r="DV836" s="3">
        <v>0</v>
      </c>
      <c r="DW836" s="3">
        <v>0</v>
      </c>
      <c r="DX836" s="3">
        <v>0</v>
      </c>
      <c r="DY836" s="3">
        <v>0</v>
      </c>
      <c r="DZ836" s="3">
        <v>0</v>
      </c>
      <c r="EA836" s="3">
        <v>0</v>
      </c>
      <c r="EB836" s="3">
        <v>0</v>
      </c>
      <c r="EC836" s="3">
        <v>0</v>
      </c>
      <c r="ED836" s="3">
        <v>0</v>
      </c>
      <c r="EE836" s="3">
        <v>0</v>
      </c>
      <c r="EF836" s="3">
        <v>0</v>
      </c>
    </row>
    <row r="837" spans="1:136" ht="12.75" customHeight="1">
      <c r="A837" s="2" t="s">
        <v>1512</v>
      </c>
      <c r="B837" s="2" t="s">
        <v>1021</v>
      </c>
      <c r="C837" s="2" t="s">
        <v>137</v>
      </c>
      <c r="D837" s="2" t="s">
        <v>896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0</v>
      </c>
      <c r="BB837" s="3">
        <v>0</v>
      </c>
      <c r="BC837" s="3">
        <v>0</v>
      </c>
      <c r="BD837" s="3">
        <v>0</v>
      </c>
      <c r="BE837" s="3">
        <v>0</v>
      </c>
      <c r="BF837" s="3">
        <v>0</v>
      </c>
      <c r="BG837" s="3">
        <v>0</v>
      </c>
      <c r="BH837" s="3">
        <v>0</v>
      </c>
      <c r="BI837" s="3">
        <v>0</v>
      </c>
      <c r="BJ837" s="3">
        <v>0</v>
      </c>
      <c r="BK837" s="3">
        <v>0</v>
      </c>
      <c r="BL837" s="3">
        <v>0</v>
      </c>
      <c r="BM837" s="3">
        <v>0</v>
      </c>
      <c r="BN837" s="3">
        <v>0</v>
      </c>
      <c r="BO837" s="3">
        <v>0</v>
      </c>
      <c r="BP837" s="3">
        <v>0</v>
      </c>
      <c r="BQ837" s="3">
        <v>0</v>
      </c>
      <c r="BR837" s="3">
        <v>0</v>
      </c>
      <c r="BS837" s="3">
        <v>0</v>
      </c>
      <c r="BT837" s="3">
        <v>0</v>
      </c>
      <c r="BU837" s="3">
        <v>0</v>
      </c>
      <c r="BV837" s="3">
        <v>0</v>
      </c>
      <c r="BW837" s="3">
        <v>0</v>
      </c>
      <c r="BX837" s="3">
        <v>0</v>
      </c>
      <c r="BY837" s="3">
        <v>0</v>
      </c>
      <c r="BZ837" s="3">
        <v>0</v>
      </c>
      <c r="CA837" s="3">
        <v>0</v>
      </c>
      <c r="CB837" s="3">
        <v>0</v>
      </c>
      <c r="CC837" s="3">
        <v>0</v>
      </c>
      <c r="CD837" s="3">
        <v>0</v>
      </c>
      <c r="CE837" s="3">
        <v>0</v>
      </c>
      <c r="CF837" s="3">
        <v>0</v>
      </c>
      <c r="CG837" s="3">
        <v>0</v>
      </c>
      <c r="CH837" s="3">
        <v>0</v>
      </c>
      <c r="CI837" s="3">
        <v>0</v>
      </c>
      <c r="CJ837" s="3">
        <v>0</v>
      </c>
      <c r="CK837" s="3">
        <v>0</v>
      </c>
      <c r="CL837" s="3">
        <v>0</v>
      </c>
      <c r="CM837" s="3">
        <v>0</v>
      </c>
      <c r="CN837" s="3">
        <v>0</v>
      </c>
      <c r="CO837" s="3">
        <v>0</v>
      </c>
      <c r="CP837" s="3">
        <v>0</v>
      </c>
      <c r="CQ837" s="3">
        <v>0</v>
      </c>
      <c r="CR837" s="3">
        <v>0</v>
      </c>
      <c r="CS837" s="3">
        <v>0</v>
      </c>
      <c r="CT837" s="3">
        <v>0</v>
      </c>
      <c r="CU837" s="3">
        <v>0</v>
      </c>
      <c r="CV837" s="3">
        <v>0</v>
      </c>
      <c r="CW837" s="3">
        <v>0</v>
      </c>
      <c r="CX837" s="3">
        <v>0</v>
      </c>
      <c r="CY837" s="3">
        <v>0</v>
      </c>
      <c r="CZ837" s="3">
        <v>0</v>
      </c>
      <c r="DA837" s="3"/>
      <c r="DB837" s="3">
        <v>0</v>
      </c>
      <c r="DC837" s="3">
        <v>0</v>
      </c>
      <c r="DD837" s="3">
        <v>0</v>
      </c>
      <c r="DE837" s="3">
        <v>0</v>
      </c>
      <c r="DF837" s="3">
        <v>0</v>
      </c>
      <c r="DG837" s="3">
        <v>0</v>
      </c>
      <c r="DH837" s="3">
        <v>0</v>
      </c>
      <c r="DI837" s="3">
        <v>0</v>
      </c>
      <c r="DJ837" s="3">
        <v>0</v>
      </c>
      <c r="DK837" s="3">
        <v>0</v>
      </c>
      <c r="DL837" s="3">
        <v>0</v>
      </c>
      <c r="DM837" s="3">
        <v>0</v>
      </c>
      <c r="DN837" s="3">
        <v>0</v>
      </c>
      <c r="DO837" s="3">
        <v>0</v>
      </c>
      <c r="DP837" s="3">
        <v>0</v>
      </c>
      <c r="DQ837" s="3">
        <v>0</v>
      </c>
      <c r="DR837" s="3">
        <v>0</v>
      </c>
      <c r="DS837" s="3">
        <v>0</v>
      </c>
      <c r="DT837" s="3">
        <v>0</v>
      </c>
      <c r="DU837" s="3">
        <v>0</v>
      </c>
      <c r="DV837" s="3">
        <v>0</v>
      </c>
      <c r="DW837" s="3">
        <v>0</v>
      </c>
      <c r="DX837" s="3">
        <v>0</v>
      </c>
      <c r="DY837" s="3">
        <v>0</v>
      </c>
      <c r="DZ837" s="3">
        <v>0</v>
      </c>
      <c r="EA837" s="3">
        <v>0</v>
      </c>
      <c r="EB837" s="3">
        <v>0</v>
      </c>
      <c r="EC837" s="3">
        <v>0</v>
      </c>
      <c r="ED837" s="3">
        <v>0</v>
      </c>
      <c r="EE837" s="3">
        <v>0</v>
      </c>
      <c r="EF837" s="3">
        <v>0</v>
      </c>
    </row>
    <row r="838" spans="1:136" ht="12.75" customHeight="1">
      <c r="A838" s="2" t="s">
        <v>1513</v>
      </c>
      <c r="B838" s="2" t="s">
        <v>932</v>
      </c>
      <c r="C838" s="2" t="s">
        <v>137</v>
      </c>
      <c r="D838" s="2" t="s">
        <v>896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s="3">
        <v>0</v>
      </c>
      <c r="BC838" s="3">
        <v>0</v>
      </c>
      <c r="BD838" s="3">
        <v>0</v>
      </c>
      <c r="BE838" s="3">
        <v>0</v>
      </c>
      <c r="BF838" s="3">
        <v>0</v>
      </c>
      <c r="BG838" s="3">
        <v>0</v>
      </c>
      <c r="BH838" s="3">
        <v>0</v>
      </c>
      <c r="BI838" s="3">
        <v>0</v>
      </c>
      <c r="BJ838" s="3">
        <v>0</v>
      </c>
      <c r="BK838" s="3">
        <v>0</v>
      </c>
      <c r="BL838" s="3">
        <v>0</v>
      </c>
      <c r="BM838" s="3">
        <v>0</v>
      </c>
      <c r="BN838" s="3">
        <v>0</v>
      </c>
      <c r="BO838" s="3">
        <v>0</v>
      </c>
      <c r="BP838" s="3">
        <v>0</v>
      </c>
      <c r="BQ838" s="3">
        <v>0</v>
      </c>
      <c r="BR838" s="3">
        <v>0</v>
      </c>
      <c r="BS838" s="3">
        <v>0</v>
      </c>
      <c r="BT838" s="3">
        <v>0</v>
      </c>
      <c r="BU838" s="3">
        <v>0</v>
      </c>
      <c r="BV838" s="3">
        <v>0</v>
      </c>
      <c r="BW838" s="3">
        <v>0</v>
      </c>
      <c r="BX838" s="3">
        <v>0</v>
      </c>
      <c r="BY838" s="3">
        <v>0</v>
      </c>
      <c r="BZ838" s="3">
        <v>0</v>
      </c>
      <c r="CA838" s="3">
        <v>0</v>
      </c>
      <c r="CB838" s="3">
        <v>0</v>
      </c>
      <c r="CC838" s="3">
        <v>0</v>
      </c>
      <c r="CD838" s="3">
        <v>0</v>
      </c>
      <c r="CE838" s="3">
        <v>0</v>
      </c>
      <c r="CF838" s="3">
        <v>0</v>
      </c>
      <c r="CG838" s="3">
        <v>0</v>
      </c>
      <c r="CH838" s="3">
        <v>0</v>
      </c>
      <c r="CI838" s="3">
        <v>0</v>
      </c>
      <c r="CJ838" s="3">
        <v>0</v>
      </c>
      <c r="CK838" s="3">
        <v>0</v>
      </c>
      <c r="CL838" s="3">
        <v>0</v>
      </c>
      <c r="CM838" s="3">
        <v>0</v>
      </c>
      <c r="CN838" s="3">
        <v>0</v>
      </c>
      <c r="CO838" s="3">
        <v>0</v>
      </c>
      <c r="CP838" s="3">
        <v>0</v>
      </c>
      <c r="CQ838" s="3">
        <v>0</v>
      </c>
      <c r="CR838" s="3">
        <v>0</v>
      </c>
      <c r="CS838" s="3">
        <v>0</v>
      </c>
      <c r="CT838" s="3">
        <v>0</v>
      </c>
      <c r="CU838" s="3">
        <v>0</v>
      </c>
      <c r="CV838" s="3">
        <v>0</v>
      </c>
      <c r="CW838" s="3">
        <v>0</v>
      </c>
      <c r="CX838" s="3">
        <v>0</v>
      </c>
      <c r="CY838" s="3">
        <v>0</v>
      </c>
      <c r="CZ838" s="3">
        <v>0</v>
      </c>
      <c r="DA838" s="3"/>
      <c r="DB838" s="3">
        <v>0</v>
      </c>
      <c r="DC838" s="3">
        <v>0</v>
      </c>
      <c r="DD838" s="3">
        <v>0</v>
      </c>
      <c r="DE838" s="3">
        <v>0</v>
      </c>
      <c r="DF838" s="3">
        <v>0</v>
      </c>
      <c r="DG838" s="3">
        <v>0</v>
      </c>
      <c r="DH838" s="3">
        <v>0</v>
      </c>
      <c r="DI838" s="3">
        <v>0</v>
      </c>
      <c r="DJ838" s="3">
        <v>0</v>
      </c>
      <c r="DK838" s="3">
        <v>0</v>
      </c>
      <c r="DL838" s="3">
        <v>0</v>
      </c>
      <c r="DM838" s="3">
        <v>0</v>
      </c>
      <c r="DN838" s="3">
        <v>0</v>
      </c>
      <c r="DO838" s="3">
        <v>0</v>
      </c>
      <c r="DP838" s="3">
        <v>0</v>
      </c>
      <c r="DQ838" s="3">
        <v>0</v>
      </c>
      <c r="DR838" s="3">
        <v>0</v>
      </c>
      <c r="DS838" s="3">
        <v>0</v>
      </c>
      <c r="DT838" s="3">
        <v>0</v>
      </c>
      <c r="DU838" s="3">
        <v>0</v>
      </c>
      <c r="DV838" s="3">
        <v>0</v>
      </c>
      <c r="DW838" s="3">
        <v>0</v>
      </c>
      <c r="DX838" s="3">
        <v>0</v>
      </c>
      <c r="DY838" s="3">
        <v>0</v>
      </c>
      <c r="DZ838" s="3">
        <v>0</v>
      </c>
      <c r="EA838" s="3">
        <v>0</v>
      </c>
      <c r="EB838" s="3">
        <v>0</v>
      </c>
      <c r="EC838" s="3">
        <v>0</v>
      </c>
      <c r="ED838" s="3">
        <v>0</v>
      </c>
      <c r="EE838" s="3">
        <v>0</v>
      </c>
      <c r="EF838" s="3">
        <v>0</v>
      </c>
    </row>
    <row r="839" spans="1:136" ht="12.75" customHeight="1">
      <c r="A839" s="2" t="s">
        <v>1514</v>
      </c>
      <c r="B839" s="2" t="s">
        <v>934</v>
      </c>
      <c r="C839" s="2" t="s">
        <v>137</v>
      </c>
      <c r="D839" s="2" t="s">
        <v>896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0</v>
      </c>
      <c r="BB839" s="3">
        <v>0</v>
      </c>
      <c r="BC839" s="3">
        <v>0</v>
      </c>
      <c r="BD839" s="3">
        <v>0</v>
      </c>
      <c r="BE839" s="3">
        <v>0</v>
      </c>
      <c r="BF839" s="3">
        <v>0</v>
      </c>
      <c r="BG839" s="3">
        <v>0</v>
      </c>
      <c r="BH839" s="3">
        <v>0</v>
      </c>
      <c r="BI839" s="3">
        <v>0</v>
      </c>
      <c r="BJ839" s="3">
        <v>0</v>
      </c>
      <c r="BK839" s="3">
        <v>0</v>
      </c>
      <c r="BL839" s="3">
        <v>0</v>
      </c>
      <c r="BM839" s="3">
        <v>0</v>
      </c>
      <c r="BN839" s="3">
        <v>0</v>
      </c>
      <c r="BO839" s="3">
        <v>0</v>
      </c>
      <c r="BP839" s="3">
        <v>0</v>
      </c>
      <c r="BQ839" s="3">
        <v>0</v>
      </c>
      <c r="BR839" s="3">
        <v>0</v>
      </c>
      <c r="BS839" s="3">
        <v>0</v>
      </c>
      <c r="BT839" s="3">
        <v>0</v>
      </c>
      <c r="BU839" s="3">
        <v>0</v>
      </c>
      <c r="BV839" s="3">
        <v>0</v>
      </c>
      <c r="BW839" s="3">
        <v>0</v>
      </c>
      <c r="BX839" s="3">
        <v>0</v>
      </c>
      <c r="BY839" s="3">
        <v>0</v>
      </c>
      <c r="BZ839" s="3">
        <v>0</v>
      </c>
      <c r="CA839" s="3">
        <v>0</v>
      </c>
      <c r="CB839" s="3">
        <v>0</v>
      </c>
      <c r="CC839" s="3">
        <v>0</v>
      </c>
      <c r="CD839" s="3">
        <v>0</v>
      </c>
      <c r="CE839" s="3">
        <v>0</v>
      </c>
      <c r="CF839" s="3">
        <v>0</v>
      </c>
      <c r="CG839" s="3">
        <v>0</v>
      </c>
      <c r="CH839" s="3">
        <v>0</v>
      </c>
      <c r="CI839" s="3">
        <v>0</v>
      </c>
      <c r="CJ839" s="3">
        <v>0</v>
      </c>
      <c r="CK839" s="3">
        <v>0</v>
      </c>
      <c r="CL839" s="3">
        <v>0</v>
      </c>
      <c r="CM839" s="3">
        <v>0</v>
      </c>
      <c r="CN839" s="3">
        <v>0</v>
      </c>
      <c r="CO839" s="3">
        <v>0</v>
      </c>
      <c r="CP839" s="3">
        <v>0</v>
      </c>
      <c r="CQ839" s="3">
        <v>0</v>
      </c>
      <c r="CR839" s="3">
        <v>0</v>
      </c>
      <c r="CS839" s="3">
        <v>0</v>
      </c>
      <c r="CT839" s="3">
        <v>0</v>
      </c>
      <c r="CU839" s="3">
        <v>0</v>
      </c>
      <c r="CV839" s="3">
        <v>0</v>
      </c>
      <c r="CW839" s="3">
        <v>0</v>
      </c>
      <c r="CX839" s="3">
        <v>0</v>
      </c>
      <c r="CY839" s="3">
        <v>0</v>
      </c>
      <c r="CZ839" s="3">
        <v>0</v>
      </c>
      <c r="DA839" s="3"/>
      <c r="DB839" s="3">
        <v>0</v>
      </c>
      <c r="DC839" s="3">
        <v>0</v>
      </c>
      <c r="DD839" s="3">
        <v>0</v>
      </c>
      <c r="DE839" s="3">
        <v>0</v>
      </c>
      <c r="DF839" s="3">
        <v>0</v>
      </c>
      <c r="DG839" s="3">
        <v>0</v>
      </c>
      <c r="DH839" s="3">
        <v>0</v>
      </c>
      <c r="DI839" s="3">
        <v>0</v>
      </c>
      <c r="DJ839" s="3">
        <v>0</v>
      </c>
      <c r="DK839" s="3">
        <v>0</v>
      </c>
      <c r="DL839" s="3">
        <v>0</v>
      </c>
      <c r="DM839" s="3">
        <v>0</v>
      </c>
      <c r="DN839" s="3">
        <v>0</v>
      </c>
      <c r="DO839" s="3">
        <v>0</v>
      </c>
      <c r="DP839" s="3">
        <v>0</v>
      </c>
      <c r="DQ839" s="3">
        <v>0</v>
      </c>
      <c r="DR839" s="3">
        <v>0</v>
      </c>
      <c r="DS839" s="3">
        <v>0</v>
      </c>
      <c r="DT839" s="3">
        <v>0</v>
      </c>
      <c r="DU839" s="3">
        <v>0</v>
      </c>
      <c r="DV839" s="3">
        <v>0</v>
      </c>
      <c r="DW839" s="3">
        <v>0</v>
      </c>
      <c r="DX839" s="3">
        <v>0</v>
      </c>
      <c r="DY839" s="3">
        <v>0</v>
      </c>
      <c r="DZ839" s="3">
        <v>0</v>
      </c>
      <c r="EA839" s="3">
        <v>0</v>
      </c>
      <c r="EB839" s="3">
        <v>0</v>
      </c>
      <c r="EC839" s="3">
        <v>0</v>
      </c>
      <c r="ED839" s="3">
        <v>0</v>
      </c>
      <c r="EE839" s="3">
        <v>0</v>
      </c>
      <c r="EF839" s="3">
        <v>0</v>
      </c>
    </row>
    <row r="840" spans="1:136" ht="12.75" customHeight="1">
      <c r="A840" s="2" t="s">
        <v>1515</v>
      </c>
      <c r="B840" s="2" t="s">
        <v>936</v>
      </c>
      <c r="C840" s="2" t="s">
        <v>137</v>
      </c>
      <c r="D840" s="2" t="s">
        <v>896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>
        <v>0</v>
      </c>
      <c r="BB840" s="3">
        <v>0</v>
      </c>
      <c r="BC840" s="3">
        <v>0</v>
      </c>
      <c r="BD840" s="3">
        <v>0</v>
      </c>
      <c r="BE840" s="3">
        <v>0</v>
      </c>
      <c r="BF840" s="3">
        <v>0</v>
      </c>
      <c r="BG840" s="3">
        <v>0</v>
      </c>
      <c r="BH840" s="3">
        <v>0</v>
      </c>
      <c r="BI840" s="3">
        <v>0</v>
      </c>
      <c r="BJ840" s="3">
        <v>0</v>
      </c>
      <c r="BK840" s="3">
        <v>0</v>
      </c>
      <c r="BL840" s="3">
        <v>0</v>
      </c>
      <c r="BM840" s="3">
        <v>0</v>
      </c>
      <c r="BN840" s="3">
        <v>0</v>
      </c>
      <c r="BO840" s="3">
        <v>0</v>
      </c>
      <c r="BP840" s="3">
        <v>0</v>
      </c>
      <c r="BQ840" s="3">
        <v>0</v>
      </c>
      <c r="BR840" s="3">
        <v>0</v>
      </c>
      <c r="BS840" s="3">
        <v>0</v>
      </c>
      <c r="BT840" s="3">
        <v>0</v>
      </c>
      <c r="BU840" s="3">
        <v>0</v>
      </c>
      <c r="BV840" s="3">
        <v>0</v>
      </c>
      <c r="BW840" s="3">
        <v>0</v>
      </c>
      <c r="BX840" s="3">
        <v>0</v>
      </c>
      <c r="BY840" s="3">
        <v>0</v>
      </c>
      <c r="BZ840" s="3">
        <v>0</v>
      </c>
      <c r="CA840" s="3">
        <v>0</v>
      </c>
      <c r="CB840" s="3">
        <v>0</v>
      </c>
      <c r="CC840" s="3">
        <v>0</v>
      </c>
      <c r="CD840" s="3">
        <v>0</v>
      </c>
      <c r="CE840" s="3">
        <v>0</v>
      </c>
      <c r="CF840" s="3">
        <v>0</v>
      </c>
      <c r="CG840" s="3">
        <v>0</v>
      </c>
      <c r="CH840" s="3">
        <v>0</v>
      </c>
      <c r="CI840" s="3">
        <v>0</v>
      </c>
      <c r="CJ840" s="3">
        <v>0</v>
      </c>
      <c r="CK840" s="3">
        <v>0</v>
      </c>
      <c r="CL840" s="3">
        <v>0</v>
      </c>
      <c r="CM840" s="3">
        <v>0</v>
      </c>
      <c r="CN840" s="3">
        <v>0</v>
      </c>
      <c r="CO840" s="3">
        <v>0</v>
      </c>
      <c r="CP840" s="3">
        <v>0</v>
      </c>
      <c r="CQ840" s="3">
        <v>0</v>
      </c>
      <c r="CR840" s="3">
        <v>0</v>
      </c>
      <c r="CS840" s="3">
        <v>0</v>
      </c>
      <c r="CT840" s="3">
        <v>0</v>
      </c>
      <c r="CU840" s="3">
        <v>0</v>
      </c>
      <c r="CV840" s="3">
        <v>0</v>
      </c>
      <c r="CW840" s="3">
        <v>0</v>
      </c>
      <c r="CX840" s="3">
        <v>0</v>
      </c>
      <c r="CY840" s="3">
        <v>0</v>
      </c>
      <c r="CZ840" s="3">
        <v>0</v>
      </c>
      <c r="DA840" s="3"/>
      <c r="DB840" s="3">
        <v>0</v>
      </c>
      <c r="DC840" s="3">
        <v>0</v>
      </c>
      <c r="DD840" s="3">
        <v>0</v>
      </c>
      <c r="DE840" s="3">
        <v>0</v>
      </c>
      <c r="DF840" s="3">
        <v>0</v>
      </c>
      <c r="DG840" s="3">
        <v>0</v>
      </c>
      <c r="DH840" s="3">
        <v>0</v>
      </c>
      <c r="DI840" s="3">
        <v>0</v>
      </c>
      <c r="DJ840" s="3">
        <v>0</v>
      </c>
      <c r="DK840" s="3">
        <v>0</v>
      </c>
      <c r="DL840" s="3">
        <v>0</v>
      </c>
      <c r="DM840" s="3">
        <v>0</v>
      </c>
      <c r="DN840" s="3">
        <v>0</v>
      </c>
      <c r="DO840" s="3">
        <v>0</v>
      </c>
      <c r="DP840" s="3">
        <v>0</v>
      </c>
      <c r="DQ840" s="3">
        <v>0</v>
      </c>
      <c r="DR840" s="3">
        <v>0</v>
      </c>
      <c r="DS840" s="3">
        <v>0</v>
      </c>
      <c r="DT840" s="3">
        <v>0</v>
      </c>
      <c r="DU840" s="3">
        <v>0</v>
      </c>
      <c r="DV840" s="3">
        <v>0</v>
      </c>
      <c r="DW840" s="3">
        <v>0</v>
      </c>
      <c r="DX840" s="3">
        <v>0</v>
      </c>
      <c r="DY840" s="3">
        <v>0</v>
      </c>
      <c r="DZ840" s="3">
        <v>0</v>
      </c>
      <c r="EA840" s="3">
        <v>0</v>
      </c>
      <c r="EB840" s="3">
        <v>0</v>
      </c>
      <c r="EC840" s="3">
        <v>0</v>
      </c>
      <c r="ED840" s="3">
        <v>0</v>
      </c>
      <c r="EE840" s="3">
        <v>0</v>
      </c>
      <c r="EF840" s="3">
        <v>0</v>
      </c>
    </row>
    <row r="841" spans="1:136" ht="12.75" customHeight="1">
      <c r="A841" s="2" t="s">
        <v>1516</v>
      </c>
      <c r="B841" s="2" t="s">
        <v>938</v>
      </c>
      <c r="C841" s="2" t="s">
        <v>137</v>
      </c>
      <c r="D841" s="2" t="s">
        <v>896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>
        <v>0</v>
      </c>
      <c r="BB841" s="3">
        <v>0</v>
      </c>
      <c r="BC841" s="3">
        <v>0</v>
      </c>
      <c r="BD841" s="3">
        <v>0</v>
      </c>
      <c r="BE841" s="3">
        <v>0</v>
      </c>
      <c r="BF841" s="3">
        <v>0</v>
      </c>
      <c r="BG841" s="3">
        <v>0</v>
      </c>
      <c r="BH841" s="3">
        <v>0</v>
      </c>
      <c r="BI841" s="3">
        <v>0</v>
      </c>
      <c r="BJ841" s="3">
        <v>0</v>
      </c>
      <c r="BK841" s="3">
        <v>0</v>
      </c>
      <c r="BL841" s="3">
        <v>0</v>
      </c>
      <c r="BM841" s="3">
        <v>0</v>
      </c>
      <c r="BN841" s="3">
        <v>0</v>
      </c>
      <c r="BO841" s="3">
        <v>0</v>
      </c>
      <c r="BP841" s="3">
        <v>0</v>
      </c>
      <c r="BQ841" s="3">
        <v>0</v>
      </c>
      <c r="BR841" s="3">
        <v>0</v>
      </c>
      <c r="BS841" s="3">
        <v>0</v>
      </c>
      <c r="BT841" s="3">
        <v>0</v>
      </c>
      <c r="BU841" s="3">
        <v>0</v>
      </c>
      <c r="BV841" s="3">
        <v>0</v>
      </c>
      <c r="BW841" s="3">
        <v>0</v>
      </c>
      <c r="BX841" s="3">
        <v>0</v>
      </c>
      <c r="BY841" s="3">
        <v>0</v>
      </c>
      <c r="BZ841" s="3">
        <v>0</v>
      </c>
      <c r="CA841" s="3">
        <v>0</v>
      </c>
      <c r="CB841" s="3">
        <v>0</v>
      </c>
      <c r="CC841" s="3">
        <v>0</v>
      </c>
      <c r="CD841" s="3">
        <v>0</v>
      </c>
      <c r="CE841" s="3">
        <v>0</v>
      </c>
      <c r="CF841" s="3">
        <v>0</v>
      </c>
      <c r="CG841" s="3">
        <v>0</v>
      </c>
      <c r="CH841" s="3">
        <v>0</v>
      </c>
      <c r="CI841" s="3">
        <v>0</v>
      </c>
      <c r="CJ841" s="3">
        <v>0</v>
      </c>
      <c r="CK841" s="3">
        <v>0</v>
      </c>
      <c r="CL841" s="3">
        <v>0</v>
      </c>
      <c r="CM841" s="3">
        <v>0</v>
      </c>
      <c r="CN841" s="3">
        <v>0</v>
      </c>
      <c r="CO841" s="3">
        <v>0</v>
      </c>
      <c r="CP841" s="3">
        <v>0</v>
      </c>
      <c r="CQ841" s="3">
        <v>0</v>
      </c>
      <c r="CR841" s="3">
        <v>0</v>
      </c>
      <c r="CS841" s="3">
        <v>0</v>
      </c>
      <c r="CT841" s="3">
        <v>0</v>
      </c>
      <c r="CU841" s="3">
        <v>0</v>
      </c>
      <c r="CV841" s="3">
        <v>0</v>
      </c>
      <c r="CW841" s="3">
        <v>0</v>
      </c>
      <c r="CX841" s="3">
        <v>0</v>
      </c>
      <c r="CY841" s="3">
        <v>0</v>
      </c>
      <c r="CZ841" s="3">
        <v>0</v>
      </c>
      <c r="DA841" s="3"/>
      <c r="DB841" s="3">
        <v>0</v>
      </c>
      <c r="DC841" s="3">
        <v>0</v>
      </c>
      <c r="DD841" s="3">
        <v>0</v>
      </c>
      <c r="DE841" s="3">
        <v>0</v>
      </c>
      <c r="DF841" s="3">
        <v>0</v>
      </c>
      <c r="DG841" s="3">
        <v>0</v>
      </c>
      <c r="DH841" s="3">
        <v>0</v>
      </c>
      <c r="DI841" s="3">
        <v>0</v>
      </c>
      <c r="DJ841" s="3">
        <v>0</v>
      </c>
      <c r="DK841" s="3">
        <v>0</v>
      </c>
      <c r="DL841" s="3">
        <v>0</v>
      </c>
      <c r="DM841" s="3">
        <v>0</v>
      </c>
      <c r="DN841" s="3">
        <v>0</v>
      </c>
      <c r="DO841" s="3">
        <v>0</v>
      </c>
      <c r="DP841" s="3">
        <v>0</v>
      </c>
      <c r="DQ841" s="3">
        <v>0</v>
      </c>
      <c r="DR841" s="3">
        <v>0</v>
      </c>
      <c r="DS841" s="3">
        <v>0</v>
      </c>
      <c r="DT841" s="3">
        <v>0</v>
      </c>
      <c r="DU841" s="3">
        <v>0</v>
      </c>
      <c r="DV841" s="3">
        <v>0</v>
      </c>
      <c r="DW841" s="3">
        <v>0</v>
      </c>
      <c r="DX841" s="3">
        <v>0</v>
      </c>
      <c r="DY841" s="3">
        <v>0</v>
      </c>
      <c r="DZ841" s="3">
        <v>0</v>
      </c>
      <c r="EA841" s="3">
        <v>0</v>
      </c>
      <c r="EB841" s="3">
        <v>0</v>
      </c>
      <c r="EC841" s="3">
        <v>0</v>
      </c>
      <c r="ED841" s="3">
        <v>0</v>
      </c>
      <c r="EE841" s="3">
        <v>0</v>
      </c>
      <c r="EF841" s="3">
        <v>0</v>
      </c>
    </row>
    <row r="842" spans="1:136" ht="12.75" customHeight="1">
      <c r="A842" s="2" t="s">
        <v>1517</v>
      </c>
      <c r="B842" s="2" t="s">
        <v>940</v>
      </c>
      <c r="C842" s="2" t="s">
        <v>137</v>
      </c>
      <c r="D842" s="2" t="s">
        <v>896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I842" s="3">
        <v>0</v>
      </c>
      <c r="BJ842" s="3">
        <v>0</v>
      </c>
      <c r="BK842" s="3">
        <v>0</v>
      </c>
      <c r="BL842" s="3">
        <v>0</v>
      </c>
      <c r="BM842" s="3">
        <v>0</v>
      </c>
      <c r="BN842" s="3">
        <v>0</v>
      </c>
      <c r="BO842" s="3">
        <v>0</v>
      </c>
      <c r="BP842" s="3">
        <v>0</v>
      </c>
      <c r="BQ842" s="3">
        <v>0</v>
      </c>
      <c r="BR842" s="3">
        <v>0</v>
      </c>
      <c r="BS842" s="3">
        <v>0</v>
      </c>
      <c r="BT842" s="3">
        <v>0</v>
      </c>
      <c r="BU842" s="3">
        <v>0</v>
      </c>
      <c r="BV842" s="3">
        <v>0</v>
      </c>
      <c r="BW842" s="3">
        <v>0</v>
      </c>
      <c r="BX842" s="3">
        <v>0</v>
      </c>
      <c r="BY842" s="3">
        <v>0</v>
      </c>
      <c r="BZ842" s="3">
        <v>0</v>
      </c>
      <c r="CA842" s="3">
        <v>0</v>
      </c>
      <c r="CB842" s="3">
        <v>0</v>
      </c>
      <c r="CC842" s="3">
        <v>0</v>
      </c>
      <c r="CD842" s="3">
        <v>0</v>
      </c>
      <c r="CE842" s="3">
        <v>0</v>
      </c>
      <c r="CF842" s="3">
        <v>0</v>
      </c>
      <c r="CG842" s="3">
        <v>0</v>
      </c>
      <c r="CH842" s="3">
        <v>0</v>
      </c>
      <c r="CI842" s="3">
        <v>0</v>
      </c>
      <c r="CJ842" s="3">
        <v>0</v>
      </c>
      <c r="CK842" s="3">
        <v>0</v>
      </c>
      <c r="CL842" s="3">
        <v>0</v>
      </c>
      <c r="CM842" s="3">
        <v>0</v>
      </c>
      <c r="CN842" s="3">
        <v>0</v>
      </c>
      <c r="CO842" s="3">
        <v>0</v>
      </c>
      <c r="CP842" s="3">
        <v>0</v>
      </c>
      <c r="CQ842" s="3">
        <v>0</v>
      </c>
      <c r="CR842" s="3">
        <v>0</v>
      </c>
      <c r="CS842" s="3">
        <v>0</v>
      </c>
      <c r="CT842" s="3">
        <v>0</v>
      </c>
      <c r="CU842" s="3">
        <v>0</v>
      </c>
      <c r="CV842" s="3">
        <v>0</v>
      </c>
      <c r="CW842" s="3">
        <v>0</v>
      </c>
      <c r="CX842" s="3">
        <v>0</v>
      </c>
      <c r="CY842" s="3">
        <v>0</v>
      </c>
      <c r="CZ842" s="3">
        <v>0</v>
      </c>
      <c r="DA842" s="3"/>
      <c r="DB842" s="3">
        <v>0</v>
      </c>
      <c r="DC842" s="3">
        <v>0</v>
      </c>
      <c r="DD842" s="3">
        <v>0</v>
      </c>
      <c r="DE842" s="3">
        <v>0</v>
      </c>
      <c r="DF842" s="3">
        <v>0</v>
      </c>
      <c r="DG842" s="3">
        <v>0</v>
      </c>
      <c r="DH842" s="3">
        <v>0</v>
      </c>
      <c r="DI842" s="3">
        <v>0</v>
      </c>
      <c r="DJ842" s="3">
        <v>0</v>
      </c>
      <c r="DK842" s="3">
        <v>0</v>
      </c>
      <c r="DL842" s="3">
        <v>0</v>
      </c>
      <c r="DM842" s="3">
        <v>0</v>
      </c>
      <c r="DN842" s="3">
        <v>0</v>
      </c>
      <c r="DO842" s="3">
        <v>0</v>
      </c>
      <c r="DP842" s="3">
        <v>0</v>
      </c>
      <c r="DQ842" s="3">
        <v>0</v>
      </c>
      <c r="DR842" s="3">
        <v>0</v>
      </c>
      <c r="DS842" s="3">
        <v>0</v>
      </c>
      <c r="DT842" s="3">
        <v>0</v>
      </c>
      <c r="DU842" s="3">
        <v>0</v>
      </c>
      <c r="DV842" s="3">
        <v>0</v>
      </c>
      <c r="DW842" s="3">
        <v>0</v>
      </c>
      <c r="DX842" s="3">
        <v>0</v>
      </c>
      <c r="DY842" s="3">
        <v>0</v>
      </c>
      <c r="DZ842" s="3">
        <v>0</v>
      </c>
      <c r="EA842" s="3">
        <v>0</v>
      </c>
      <c r="EB842" s="3">
        <v>0</v>
      </c>
      <c r="EC842" s="3">
        <v>0</v>
      </c>
      <c r="ED842" s="3">
        <v>0</v>
      </c>
      <c r="EE842" s="3">
        <v>0</v>
      </c>
      <c r="EF842" s="3">
        <v>0</v>
      </c>
    </row>
    <row r="843" spans="1:136" ht="12.75" customHeight="1">
      <c r="A843" s="2" t="s">
        <v>1518</v>
      </c>
      <c r="B843" s="2" t="s">
        <v>1028</v>
      </c>
      <c r="C843" s="2" t="s">
        <v>137</v>
      </c>
      <c r="D843" s="2" t="s">
        <v>896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0</v>
      </c>
      <c r="AU843" s="3">
        <v>0</v>
      </c>
      <c r="AV843" s="3">
        <v>0</v>
      </c>
      <c r="AW843" s="3">
        <v>0</v>
      </c>
      <c r="AX843" s="3">
        <v>0</v>
      </c>
      <c r="AY843" s="3">
        <v>0</v>
      </c>
      <c r="AZ843" s="3">
        <v>0</v>
      </c>
      <c r="BA843" s="3">
        <v>0</v>
      </c>
      <c r="BB843" s="3">
        <v>0</v>
      </c>
      <c r="BC843" s="3">
        <v>0</v>
      </c>
      <c r="BD843" s="3">
        <v>0</v>
      </c>
      <c r="BE843" s="3">
        <v>0</v>
      </c>
      <c r="BF843" s="3">
        <v>0</v>
      </c>
      <c r="BG843" s="3">
        <v>0</v>
      </c>
      <c r="BH843" s="3">
        <v>0</v>
      </c>
      <c r="BI843" s="3">
        <v>0</v>
      </c>
      <c r="BJ843" s="3">
        <v>0</v>
      </c>
      <c r="BK843" s="3">
        <v>0</v>
      </c>
      <c r="BL843" s="3">
        <v>0</v>
      </c>
      <c r="BM843" s="3">
        <v>0</v>
      </c>
      <c r="BN843" s="3">
        <v>0</v>
      </c>
      <c r="BO843" s="3">
        <v>0</v>
      </c>
      <c r="BP843" s="3">
        <v>0</v>
      </c>
      <c r="BQ843" s="3">
        <v>0</v>
      </c>
      <c r="BR843" s="3">
        <v>0</v>
      </c>
      <c r="BS843" s="3">
        <v>0</v>
      </c>
      <c r="BT843" s="3">
        <v>0</v>
      </c>
      <c r="BU843" s="3">
        <v>0</v>
      </c>
      <c r="BV843" s="3">
        <v>0</v>
      </c>
      <c r="BW843" s="3">
        <v>0</v>
      </c>
      <c r="BX843" s="3">
        <v>0</v>
      </c>
      <c r="BY843" s="3">
        <v>0</v>
      </c>
      <c r="BZ843" s="3">
        <v>0</v>
      </c>
      <c r="CA843" s="3">
        <v>0</v>
      </c>
      <c r="CB843" s="3">
        <v>0</v>
      </c>
      <c r="CC843" s="3">
        <v>0</v>
      </c>
      <c r="CD843" s="3">
        <v>0</v>
      </c>
      <c r="CE843" s="3">
        <v>0</v>
      </c>
      <c r="CF843" s="3">
        <v>0</v>
      </c>
      <c r="CG843" s="3">
        <v>0</v>
      </c>
      <c r="CH843" s="3">
        <v>0</v>
      </c>
      <c r="CI843" s="3">
        <v>0</v>
      </c>
      <c r="CJ843" s="3">
        <v>0</v>
      </c>
      <c r="CK843" s="3">
        <v>0</v>
      </c>
      <c r="CL843" s="3">
        <v>0</v>
      </c>
      <c r="CM843" s="3">
        <v>0</v>
      </c>
      <c r="CN843" s="3">
        <v>0</v>
      </c>
      <c r="CO843" s="3">
        <v>0</v>
      </c>
      <c r="CP843" s="3">
        <v>0</v>
      </c>
      <c r="CQ843" s="3">
        <v>0</v>
      </c>
      <c r="CR843" s="3">
        <v>0</v>
      </c>
      <c r="CS843" s="3">
        <v>0</v>
      </c>
      <c r="CT843" s="3">
        <v>0</v>
      </c>
      <c r="CU843" s="3">
        <v>0</v>
      </c>
      <c r="CV843" s="3">
        <v>0</v>
      </c>
      <c r="CW843" s="3">
        <v>0</v>
      </c>
      <c r="CX843" s="3">
        <v>0</v>
      </c>
      <c r="CY843" s="3">
        <v>0</v>
      </c>
      <c r="CZ843" s="3">
        <v>0</v>
      </c>
      <c r="DA843" s="3"/>
      <c r="DB843" s="3">
        <v>0</v>
      </c>
      <c r="DC843" s="3">
        <v>0</v>
      </c>
      <c r="DD843" s="3">
        <v>0</v>
      </c>
      <c r="DE843" s="3">
        <v>0</v>
      </c>
      <c r="DF843" s="3">
        <v>0</v>
      </c>
      <c r="DG843" s="3">
        <v>0</v>
      </c>
      <c r="DH843" s="3">
        <v>0</v>
      </c>
      <c r="DI843" s="3">
        <v>0</v>
      </c>
      <c r="DJ843" s="3">
        <v>0</v>
      </c>
      <c r="DK843" s="3">
        <v>0</v>
      </c>
      <c r="DL843" s="3">
        <v>0</v>
      </c>
      <c r="DM843" s="3">
        <v>0</v>
      </c>
      <c r="DN843" s="3">
        <v>0</v>
      </c>
      <c r="DO843" s="3">
        <v>0</v>
      </c>
      <c r="DP843" s="3">
        <v>0</v>
      </c>
      <c r="DQ843" s="3">
        <v>0</v>
      </c>
      <c r="DR843" s="3">
        <v>0</v>
      </c>
      <c r="DS843" s="3">
        <v>0</v>
      </c>
      <c r="DT843" s="3">
        <v>0</v>
      </c>
      <c r="DU843" s="3">
        <v>0</v>
      </c>
      <c r="DV843" s="3">
        <v>0</v>
      </c>
      <c r="DW843" s="3">
        <v>0</v>
      </c>
      <c r="DX843" s="3">
        <v>0</v>
      </c>
      <c r="DY843" s="3">
        <v>0</v>
      </c>
      <c r="DZ843" s="3">
        <v>0</v>
      </c>
      <c r="EA843" s="3">
        <v>0</v>
      </c>
      <c r="EB843" s="3">
        <v>0</v>
      </c>
      <c r="EC843" s="3">
        <v>0</v>
      </c>
      <c r="ED843" s="3">
        <v>0</v>
      </c>
      <c r="EE843" s="3">
        <v>0</v>
      </c>
      <c r="EF843" s="3">
        <v>0</v>
      </c>
    </row>
    <row r="844" spans="1:136" ht="12.75" customHeight="1">
      <c r="A844" s="2" t="s">
        <v>1519</v>
      </c>
      <c r="B844" s="2" t="s">
        <v>944</v>
      </c>
      <c r="C844" s="2" t="s">
        <v>137</v>
      </c>
      <c r="D844" s="2" t="s">
        <v>896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0</v>
      </c>
      <c r="BF844" s="3">
        <v>0</v>
      </c>
      <c r="BG844" s="3">
        <v>0</v>
      </c>
      <c r="BH844" s="3">
        <v>0</v>
      </c>
      <c r="BI844" s="3">
        <v>0</v>
      </c>
      <c r="BJ844" s="3">
        <v>0</v>
      </c>
      <c r="BK844" s="3">
        <v>0</v>
      </c>
      <c r="BL844" s="3">
        <v>0</v>
      </c>
      <c r="BM844" s="3">
        <v>0</v>
      </c>
      <c r="BN844" s="3">
        <v>0</v>
      </c>
      <c r="BO844" s="3">
        <v>0</v>
      </c>
      <c r="BP844" s="3">
        <v>0</v>
      </c>
      <c r="BQ844" s="3">
        <v>0</v>
      </c>
      <c r="BR844" s="3">
        <v>0</v>
      </c>
      <c r="BS844" s="3">
        <v>0</v>
      </c>
      <c r="BT844" s="3">
        <v>0</v>
      </c>
      <c r="BU844" s="3">
        <v>0</v>
      </c>
      <c r="BV844" s="3">
        <v>0</v>
      </c>
      <c r="BW844" s="3">
        <v>0</v>
      </c>
      <c r="BX844" s="3">
        <v>0</v>
      </c>
      <c r="BY844" s="3">
        <v>0</v>
      </c>
      <c r="BZ844" s="3">
        <v>0</v>
      </c>
      <c r="CA844" s="3">
        <v>0</v>
      </c>
      <c r="CB844" s="3">
        <v>0</v>
      </c>
      <c r="CC844" s="3">
        <v>0</v>
      </c>
      <c r="CD844" s="3">
        <v>0</v>
      </c>
      <c r="CE844" s="3">
        <v>0</v>
      </c>
      <c r="CF844" s="3">
        <v>0</v>
      </c>
      <c r="CG844" s="3">
        <v>0</v>
      </c>
      <c r="CH844" s="3">
        <v>0</v>
      </c>
      <c r="CI844" s="3">
        <v>0</v>
      </c>
      <c r="CJ844" s="3">
        <v>0</v>
      </c>
      <c r="CK844" s="3">
        <v>0</v>
      </c>
      <c r="CL844" s="3">
        <v>0</v>
      </c>
      <c r="CM844" s="3">
        <v>0</v>
      </c>
      <c r="CN844" s="3">
        <v>0</v>
      </c>
      <c r="CO844" s="3">
        <v>0</v>
      </c>
      <c r="CP844" s="3">
        <v>0</v>
      </c>
      <c r="CQ844" s="3">
        <v>0</v>
      </c>
      <c r="CR844" s="3">
        <v>0</v>
      </c>
      <c r="CS844" s="3">
        <v>0</v>
      </c>
      <c r="CT844" s="3">
        <v>0</v>
      </c>
      <c r="CU844" s="3">
        <v>0</v>
      </c>
      <c r="CV844" s="3">
        <v>0</v>
      </c>
      <c r="CW844" s="3">
        <v>0</v>
      </c>
      <c r="CX844" s="3">
        <v>0</v>
      </c>
      <c r="CY844" s="3">
        <v>0</v>
      </c>
      <c r="CZ844" s="3">
        <v>0</v>
      </c>
      <c r="DA844" s="3"/>
      <c r="DB844" s="3">
        <v>0</v>
      </c>
      <c r="DC844" s="3">
        <v>0</v>
      </c>
      <c r="DD844" s="3">
        <v>0</v>
      </c>
      <c r="DE844" s="3">
        <v>0</v>
      </c>
      <c r="DF844" s="3">
        <v>0</v>
      </c>
      <c r="DG844" s="3">
        <v>0</v>
      </c>
      <c r="DH844" s="3">
        <v>0</v>
      </c>
      <c r="DI844" s="3">
        <v>0</v>
      </c>
      <c r="DJ844" s="3">
        <v>0</v>
      </c>
      <c r="DK844" s="3">
        <v>0</v>
      </c>
      <c r="DL844" s="3">
        <v>0</v>
      </c>
      <c r="DM844" s="3">
        <v>0</v>
      </c>
      <c r="DN844" s="3">
        <v>0</v>
      </c>
      <c r="DO844" s="3">
        <v>0</v>
      </c>
      <c r="DP844" s="3">
        <v>0</v>
      </c>
      <c r="DQ844" s="3">
        <v>0</v>
      </c>
      <c r="DR844" s="3">
        <v>0</v>
      </c>
      <c r="DS844" s="3">
        <v>0</v>
      </c>
      <c r="DT844" s="3">
        <v>0</v>
      </c>
      <c r="DU844" s="3">
        <v>0</v>
      </c>
      <c r="DV844" s="3">
        <v>0</v>
      </c>
      <c r="DW844" s="3">
        <v>0</v>
      </c>
      <c r="DX844" s="3">
        <v>0</v>
      </c>
      <c r="DY844" s="3">
        <v>0</v>
      </c>
      <c r="DZ844" s="3">
        <v>0</v>
      </c>
      <c r="EA844" s="3">
        <v>0</v>
      </c>
      <c r="EB844" s="3">
        <v>0</v>
      </c>
      <c r="EC844" s="3">
        <v>0</v>
      </c>
      <c r="ED844" s="3">
        <v>0</v>
      </c>
      <c r="EE844" s="3">
        <v>0</v>
      </c>
      <c r="EF844" s="3">
        <v>0</v>
      </c>
    </row>
    <row r="845" spans="1:136" ht="12.75" customHeight="1">
      <c r="A845" s="2" t="s">
        <v>1520</v>
      </c>
      <c r="B845" s="2" t="s">
        <v>946</v>
      </c>
      <c r="C845" s="2" t="s">
        <v>137</v>
      </c>
      <c r="D845" s="2" t="s">
        <v>896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s="3">
        <v>0</v>
      </c>
      <c r="BC845" s="3">
        <v>0</v>
      </c>
      <c r="BD845" s="3">
        <v>0</v>
      </c>
      <c r="BE845" s="3">
        <v>0</v>
      </c>
      <c r="BF845" s="3">
        <v>0</v>
      </c>
      <c r="BG845" s="3">
        <v>0</v>
      </c>
      <c r="BH845" s="3">
        <v>0</v>
      </c>
      <c r="BI845" s="3">
        <v>0</v>
      </c>
      <c r="BJ845" s="3">
        <v>0</v>
      </c>
      <c r="BK845" s="3">
        <v>0</v>
      </c>
      <c r="BL845" s="3">
        <v>0</v>
      </c>
      <c r="BM845" s="3">
        <v>0</v>
      </c>
      <c r="BN845" s="3">
        <v>0</v>
      </c>
      <c r="BO845" s="3">
        <v>0</v>
      </c>
      <c r="BP845" s="3">
        <v>0</v>
      </c>
      <c r="BQ845" s="3">
        <v>0</v>
      </c>
      <c r="BR845" s="3">
        <v>0</v>
      </c>
      <c r="BS845" s="3">
        <v>0</v>
      </c>
      <c r="BT845" s="3">
        <v>0</v>
      </c>
      <c r="BU845" s="3">
        <v>0</v>
      </c>
      <c r="BV845" s="3">
        <v>0</v>
      </c>
      <c r="BW845" s="3">
        <v>0</v>
      </c>
      <c r="BX845" s="3">
        <v>0</v>
      </c>
      <c r="BY845" s="3">
        <v>0</v>
      </c>
      <c r="BZ845" s="3">
        <v>0</v>
      </c>
      <c r="CA845" s="3">
        <v>0</v>
      </c>
      <c r="CB845" s="3">
        <v>0</v>
      </c>
      <c r="CC845" s="3">
        <v>0</v>
      </c>
      <c r="CD845" s="3">
        <v>0</v>
      </c>
      <c r="CE845" s="3">
        <v>0</v>
      </c>
      <c r="CF845" s="3">
        <v>0</v>
      </c>
      <c r="CG845" s="3">
        <v>0</v>
      </c>
      <c r="CH845" s="3">
        <v>0</v>
      </c>
      <c r="CI845" s="3">
        <v>0</v>
      </c>
      <c r="CJ845" s="3">
        <v>0</v>
      </c>
      <c r="CK845" s="3">
        <v>0</v>
      </c>
      <c r="CL845" s="3">
        <v>0</v>
      </c>
      <c r="CM845" s="3">
        <v>0</v>
      </c>
      <c r="CN845" s="3">
        <v>0</v>
      </c>
      <c r="CO845" s="3">
        <v>0</v>
      </c>
      <c r="CP845" s="3">
        <v>0</v>
      </c>
      <c r="CQ845" s="3">
        <v>0</v>
      </c>
      <c r="CR845" s="3">
        <v>0</v>
      </c>
      <c r="CS845" s="3">
        <v>0</v>
      </c>
      <c r="CT845" s="3">
        <v>0</v>
      </c>
      <c r="CU845" s="3">
        <v>0</v>
      </c>
      <c r="CV845" s="3">
        <v>0</v>
      </c>
      <c r="CW845" s="3">
        <v>0</v>
      </c>
      <c r="CX845" s="3">
        <v>0</v>
      </c>
      <c r="CY845" s="3">
        <v>0</v>
      </c>
      <c r="CZ845" s="3">
        <v>0</v>
      </c>
      <c r="DA845" s="3"/>
      <c r="DB845" s="3">
        <v>0</v>
      </c>
      <c r="DC845" s="3">
        <v>0</v>
      </c>
      <c r="DD845" s="3">
        <v>0</v>
      </c>
      <c r="DE845" s="3">
        <v>0</v>
      </c>
      <c r="DF845" s="3">
        <v>0</v>
      </c>
      <c r="DG845" s="3">
        <v>0</v>
      </c>
      <c r="DH845" s="3">
        <v>0</v>
      </c>
      <c r="DI845" s="3">
        <v>0</v>
      </c>
      <c r="DJ845" s="3">
        <v>0</v>
      </c>
      <c r="DK845" s="3">
        <v>0</v>
      </c>
      <c r="DL845" s="3">
        <v>0</v>
      </c>
      <c r="DM845" s="3">
        <v>0</v>
      </c>
      <c r="DN845" s="3">
        <v>0</v>
      </c>
      <c r="DO845" s="3">
        <v>0</v>
      </c>
      <c r="DP845" s="3">
        <v>0</v>
      </c>
      <c r="DQ845" s="3">
        <v>0</v>
      </c>
      <c r="DR845" s="3">
        <v>0</v>
      </c>
      <c r="DS845" s="3">
        <v>0</v>
      </c>
      <c r="DT845" s="3">
        <v>0</v>
      </c>
      <c r="DU845" s="3">
        <v>0</v>
      </c>
      <c r="DV845" s="3">
        <v>0</v>
      </c>
      <c r="DW845" s="3">
        <v>0</v>
      </c>
      <c r="DX845" s="3">
        <v>0</v>
      </c>
      <c r="DY845" s="3">
        <v>0</v>
      </c>
      <c r="DZ845" s="3">
        <v>0</v>
      </c>
      <c r="EA845" s="3">
        <v>0</v>
      </c>
      <c r="EB845" s="3">
        <v>0</v>
      </c>
      <c r="EC845" s="3">
        <v>0</v>
      </c>
      <c r="ED845" s="3">
        <v>0</v>
      </c>
      <c r="EE845" s="3">
        <v>0</v>
      </c>
      <c r="EF845" s="3">
        <v>0</v>
      </c>
    </row>
    <row r="846" spans="1:136" ht="12.75" customHeight="1">
      <c r="A846" s="2" t="s">
        <v>1521</v>
      </c>
      <c r="B846" s="2" t="s">
        <v>949</v>
      </c>
      <c r="C846" s="2" t="s">
        <v>137</v>
      </c>
      <c r="D846" s="2" t="s">
        <v>896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0</v>
      </c>
      <c r="BB846" s="3">
        <v>0</v>
      </c>
      <c r="BC846" s="3">
        <v>0</v>
      </c>
      <c r="BD846" s="3">
        <v>0</v>
      </c>
      <c r="BE846" s="3">
        <v>0</v>
      </c>
      <c r="BF846" s="3">
        <v>0</v>
      </c>
      <c r="BG846" s="3">
        <v>0</v>
      </c>
      <c r="BH846" s="3">
        <v>0</v>
      </c>
      <c r="BI846" s="3">
        <v>0</v>
      </c>
      <c r="BJ846" s="3">
        <v>0</v>
      </c>
      <c r="BK846" s="3">
        <v>0</v>
      </c>
      <c r="BL846" s="3">
        <v>0</v>
      </c>
      <c r="BM846" s="3">
        <v>0</v>
      </c>
      <c r="BN846" s="3">
        <v>0</v>
      </c>
      <c r="BO846" s="3">
        <v>0</v>
      </c>
      <c r="BP846" s="3">
        <v>0</v>
      </c>
      <c r="BQ846" s="3">
        <v>0</v>
      </c>
      <c r="BR846" s="3">
        <v>0</v>
      </c>
      <c r="BS846" s="3">
        <v>0</v>
      </c>
      <c r="BT846" s="3">
        <v>0</v>
      </c>
      <c r="BU846" s="3">
        <v>0</v>
      </c>
      <c r="BV846" s="3">
        <v>0</v>
      </c>
      <c r="BW846" s="3">
        <v>0</v>
      </c>
      <c r="BX846" s="3">
        <v>0</v>
      </c>
      <c r="BY846" s="3">
        <v>0</v>
      </c>
      <c r="BZ846" s="3">
        <v>0</v>
      </c>
      <c r="CA846" s="3">
        <v>0</v>
      </c>
      <c r="CB846" s="3">
        <v>0</v>
      </c>
      <c r="CC846" s="3">
        <v>0</v>
      </c>
      <c r="CD846" s="3">
        <v>0</v>
      </c>
      <c r="CE846" s="3">
        <v>0</v>
      </c>
      <c r="CF846" s="3">
        <v>0</v>
      </c>
      <c r="CG846" s="3">
        <v>0</v>
      </c>
      <c r="CH846" s="3">
        <v>0</v>
      </c>
      <c r="CI846" s="3">
        <v>0</v>
      </c>
      <c r="CJ846" s="3">
        <v>0</v>
      </c>
      <c r="CK846" s="3">
        <v>0</v>
      </c>
      <c r="CL846" s="3">
        <v>0</v>
      </c>
      <c r="CM846" s="3">
        <v>0</v>
      </c>
      <c r="CN846" s="3">
        <v>0</v>
      </c>
      <c r="CO846" s="3">
        <v>0</v>
      </c>
      <c r="CP846" s="3">
        <v>0</v>
      </c>
      <c r="CQ846" s="3">
        <v>0</v>
      </c>
      <c r="CR846" s="3">
        <v>0</v>
      </c>
      <c r="CS846" s="3">
        <v>0</v>
      </c>
      <c r="CT846" s="3">
        <v>0</v>
      </c>
      <c r="CU846" s="3">
        <v>0</v>
      </c>
      <c r="CV846" s="3">
        <v>0</v>
      </c>
      <c r="CW846" s="3">
        <v>0</v>
      </c>
      <c r="CX846" s="3">
        <v>0</v>
      </c>
      <c r="CY846" s="3">
        <v>0</v>
      </c>
      <c r="CZ846" s="3">
        <v>0</v>
      </c>
      <c r="DA846" s="3"/>
      <c r="DB846" s="3">
        <v>0</v>
      </c>
      <c r="DC846" s="3">
        <v>0</v>
      </c>
      <c r="DD846" s="3">
        <v>0</v>
      </c>
      <c r="DE846" s="3">
        <v>0</v>
      </c>
      <c r="DF846" s="3">
        <v>0</v>
      </c>
      <c r="DG846" s="3">
        <v>0</v>
      </c>
      <c r="DH846" s="3">
        <v>0</v>
      </c>
      <c r="DI846" s="3">
        <v>0</v>
      </c>
      <c r="DJ846" s="3">
        <v>0</v>
      </c>
      <c r="DK846" s="3">
        <v>0</v>
      </c>
      <c r="DL846" s="3">
        <v>0</v>
      </c>
      <c r="DM846" s="3">
        <v>0</v>
      </c>
      <c r="DN846" s="3">
        <v>0</v>
      </c>
      <c r="DO846" s="3">
        <v>0</v>
      </c>
      <c r="DP846" s="3">
        <v>0</v>
      </c>
      <c r="DQ846" s="3">
        <v>0</v>
      </c>
      <c r="DR846" s="3">
        <v>0</v>
      </c>
      <c r="DS846" s="3">
        <v>0</v>
      </c>
      <c r="DT846" s="3">
        <v>0</v>
      </c>
      <c r="DU846" s="3">
        <v>0</v>
      </c>
      <c r="DV846" s="3">
        <v>0</v>
      </c>
      <c r="DW846" s="3">
        <v>0</v>
      </c>
      <c r="DX846" s="3">
        <v>0</v>
      </c>
      <c r="DY846" s="3">
        <v>0</v>
      </c>
      <c r="DZ846" s="3">
        <v>0</v>
      </c>
      <c r="EA846" s="3">
        <v>0</v>
      </c>
      <c r="EB846" s="3">
        <v>0</v>
      </c>
      <c r="EC846" s="3">
        <v>0</v>
      </c>
      <c r="ED846" s="3">
        <v>0</v>
      </c>
      <c r="EE846" s="3">
        <v>0</v>
      </c>
      <c r="EF846" s="3">
        <v>0</v>
      </c>
    </row>
    <row r="847" spans="1:136" ht="12.75" customHeight="1">
      <c r="A847" s="2" t="s">
        <v>1522</v>
      </c>
      <c r="B847" s="2" t="s">
        <v>951</v>
      </c>
      <c r="C847" s="2" t="s">
        <v>137</v>
      </c>
      <c r="D847" s="2" t="s">
        <v>896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0</v>
      </c>
      <c r="BB847" s="3">
        <v>0</v>
      </c>
      <c r="BC847" s="3">
        <v>0</v>
      </c>
      <c r="BD847" s="3">
        <v>0</v>
      </c>
      <c r="BE847" s="3">
        <v>0</v>
      </c>
      <c r="BF847" s="3">
        <v>0</v>
      </c>
      <c r="BG847" s="3">
        <v>0</v>
      </c>
      <c r="BH847" s="3">
        <v>0</v>
      </c>
      <c r="BI847" s="3">
        <v>0</v>
      </c>
      <c r="BJ847" s="3">
        <v>0</v>
      </c>
      <c r="BK847" s="3">
        <v>0</v>
      </c>
      <c r="BL847" s="3">
        <v>0</v>
      </c>
      <c r="BM847" s="3">
        <v>0</v>
      </c>
      <c r="BN847" s="3">
        <v>0</v>
      </c>
      <c r="BO847" s="3">
        <v>0</v>
      </c>
      <c r="BP847" s="3">
        <v>0</v>
      </c>
      <c r="BQ847" s="3">
        <v>0</v>
      </c>
      <c r="BR847" s="3">
        <v>0</v>
      </c>
      <c r="BS847" s="3">
        <v>0</v>
      </c>
      <c r="BT847" s="3">
        <v>0</v>
      </c>
      <c r="BU847" s="3">
        <v>0</v>
      </c>
      <c r="BV847" s="3">
        <v>0</v>
      </c>
      <c r="BW847" s="3">
        <v>0</v>
      </c>
      <c r="BX847" s="3">
        <v>0</v>
      </c>
      <c r="BY847" s="3">
        <v>0</v>
      </c>
      <c r="BZ847" s="3">
        <v>0</v>
      </c>
      <c r="CA847" s="3">
        <v>0</v>
      </c>
      <c r="CB847" s="3">
        <v>0</v>
      </c>
      <c r="CC847" s="3">
        <v>0</v>
      </c>
      <c r="CD847" s="3">
        <v>0</v>
      </c>
      <c r="CE847" s="3">
        <v>0</v>
      </c>
      <c r="CF847" s="3">
        <v>0</v>
      </c>
      <c r="CG847" s="3">
        <v>0</v>
      </c>
      <c r="CH847" s="3">
        <v>0</v>
      </c>
      <c r="CI847" s="3">
        <v>0</v>
      </c>
      <c r="CJ847" s="3">
        <v>0</v>
      </c>
      <c r="CK847" s="3">
        <v>0</v>
      </c>
      <c r="CL847" s="3">
        <v>0</v>
      </c>
      <c r="CM847" s="3">
        <v>0</v>
      </c>
      <c r="CN847" s="3">
        <v>0</v>
      </c>
      <c r="CO847" s="3">
        <v>0</v>
      </c>
      <c r="CP847" s="3">
        <v>0</v>
      </c>
      <c r="CQ847" s="3">
        <v>0</v>
      </c>
      <c r="CR847" s="3">
        <v>0</v>
      </c>
      <c r="CS847" s="3">
        <v>0</v>
      </c>
      <c r="CT847" s="3">
        <v>0</v>
      </c>
      <c r="CU847" s="3">
        <v>0</v>
      </c>
      <c r="CV847" s="3">
        <v>0</v>
      </c>
      <c r="CW847" s="3">
        <v>0</v>
      </c>
      <c r="CX847" s="3">
        <v>0</v>
      </c>
      <c r="CY847" s="3">
        <v>0</v>
      </c>
      <c r="CZ847" s="3">
        <v>0</v>
      </c>
      <c r="DA847" s="3"/>
      <c r="DB847" s="3">
        <v>0</v>
      </c>
      <c r="DC847" s="3">
        <v>0</v>
      </c>
      <c r="DD847" s="3">
        <v>0</v>
      </c>
      <c r="DE847" s="3">
        <v>0</v>
      </c>
      <c r="DF847" s="3">
        <v>0</v>
      </c>
      <c r="DG847" s="3">
        <v>0</v>
      </c>
      <c r="DH847" s="3">
        <v>0</v>
      </c>
      <c r="DI847" s="3">
        <v>0</v>
      </c>
      <c r="DJ847" s="3">
        <v>0</v>
      </c>
      <c r="DK847" s="3">
        <v>0</v>
      </c>
      <c r="DL847" s="3">
        <v>0</v>
      </c>
      <c r="DM847" s="3">
        <v>0</v>
      </c>
      <c r="DN847" s="3">
        <v>0</v>
      </c>
      <c r="DO847" s="3">
        <v>0</v>
      </c>
      <c r="DP847" s="3">
        <v>0</v>
      </c>
      <c r="DQ847" s="3">
        <v>0</v>
      </c>
      <c r="DR847" s="3">
        <v>0</v>
      </c>
      <c r="DS847" s="3">
        <v>0</v>
      </c>
      <c r="DT847" s="3">
        <v>0</v>
      </c>
      <c r="DU847" s="3">
        <v>0</v>
      </c>
      <c r="DV847" s="3">
        <v>0</v>
      </c>
      <c r="DW847" s="3">
        <v>0</v>
      </c>
      <c r="DX847" s="3">
        <v>0</v>
      </c>
      <c r="DY847" s="3">
        <v>0</v>
      </c>
      <c r="DZ847" s="3">
        <v>0</v>
      </c>
      <c r="EA847" s="3">
        <v>0</v>
      </c>
      <c r="EB847" s="3">
        <v>0</v>
      </c>
      <c r="EC847" s="3">
        <v>0</v>
      </c>
      <c r="ED847" s="3">
        <v>0</v>
      </c>
      <c r="EE847" s="3">
        <v>0</v>
      </c>
      <c r="EF847" s="3">
        <v>0</v>
      </c>
    </row>
    <row r="848" spans="1:136" ht="12.75" customHeight="1">
      <c r="A848" s="2" t="s">
        <v>1523</v>
      </c>
      <c r="B848" s="2" t="s">
        <v>1524</v>
      </c>
      <c r="C848" s="2" t="s">
        <v>137</v>
      </c>
      <c r="D848" s="2" t="s">
        <v>896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3">
        <v>0</v>
      </c>
      <c r="BJ848" s="3">
        <v>0</v>
      </c>
      <c r="BK848" s="3">
        <v>0</v>
      </c>
      <c r="BL848" s="3">
        <v>0</v>
      </c>
      <c r="BM848" s="3">
        <v>0</v>
      </c>
      <c r="BN848" s="3">
        <v>0</v>
      </c>
      <c r="BO848" s="3">
        <v>0</v>
      </c>
      <c r="BP848" s="3">
        <v>0</v>
      </c>
      <c r="BQ848" s="3">
        <v>0</v>
      </c>
      <c r="BR848" s="3">
        <v>0</v>
      </c>
      <c r="BS848" s="3">
        <v>0</v>
      </c>
      <c r="BT848" s="3">
        <v>0</v>
      </c>
      <c r="BU848" s="3">
        <v>0</v>
      </c>
      <c r="BV848" s="3">
        <v>0</v>
      </c>
      <c r="BW848" s="3">
        <v>0</v>
      </c>
      <c r="BX848" s="3">
        <v>0</v>
      </c>
      <c r="BY848" s="3">
        <v>0</v>
      </c>
      <c r="BZ848" s="3">
        <v>0</v>
      </c>
      <c r="CA848" s="3">
        <v>0</v>
      </c>
      <c r="CB848" s="3">
        <v>0</v>
      </c>
      <c r="CC848" s="3">
        <v>0</v>
      </c>
      <c r="CD848" s="3">
        <v>0</v>
      </c>
      <c r="CE848" s="3">
        <v>0</v>
      </c>
      <c r="CF848" s="3">
        <v>0</v>
      </c>
      <c r="CG848" s="3">
        <v>0</v>
      </c>
      <c r="CH848" s="3">
        <v>0</v>
      </c>
      <c r="CI848" s="3">
        <v>0</v>
      </c>
      <c r="CJ848" s="3">
        <v>0</v>
      </c>
      <c r="CK848" s="3">
        <v>0</v>
      </c>
      <c r="CL848" s="3">
        <v>0</v>
      </c>
      <c r="CM848" s="3">
        <v>0</v>
      </c>
      <c r="CN848" s="3">
        <v>0</v>
      </c>
      <c r="CO848" s="3">
        <v>0</v>
      </c>
      <c r="CP848" s="3">
        <v>0</v>
      </c>
      <c r="CQ848" s="3">
        <v>0</v>
      </c>
      <c r="CR848" s="3">
        <v>0</v>
      </c>
      <c r="CS848" s="3">
        <v>0</v>
      </c>
      <c r="CT848" s="3">
        <v>0</v>
      </c>
      <c r="CU848" s="3">
        <v>0</v>
      </c>
      <c r="CV848" s="3">
        <v>0</v>
      </c>
      <c r="CW848" s="3">
        <v>0</v>
      </c>
      <c r="CX848" s="3">
        <v>0</v>
      </c>
      <c r="CY848" s="3">
        <v>0</v>
      </c>
      <c r="CZ848" s="3">
        <v>0</v>
      </c>
      <c r="DA848" s="3"/>
      <c r="DB848" s="3">
        <v>0</v>
      </c>
      <c r="DC848" s="3">
        <v>0</v>
      </c>
      <c r="DD848" s="3">
        <v>0</v>
      </c>
      <c r="DE848" s="3">
        <v>0</v>
      </c>
      <c r="DF848" s="3">
        <v>0</v>
      </c>
      <c r="DG848" s="3">
        <v>0</v>
      </c>
      <c r="DH848" s="3">
        <v>0</v>
      </c>
      <c r="DI848" s="3">
        <v>0</v>
      </c>
      <c r="DJ848" s="3">
        <v>0</v>
      </c>
      <c r="DK848" s="3">
        <v>0</v>
      </c>
      <c r="DL848" s="3">
        <v>0</v>
      </c>
      <c r="DM848" s="3">
        <v>0</v>
      </c>
      <c r="DN848" s="3">
        <v>0</v>
      </c>
      <c r="DO848" s="3">
        <v>0</v>
      </c>
      <c r="DP848" s="3">
        <v>0</v>
      </c>
      <c r="DQ848" s="3">
        <v>0</v>
      </c>
      <c r="DR848" s="3">
        <v>0</v>
      </c>
      <c r="DS848" s="3">
        <v>0</v>
      </c>
      <c r="DT848" s="3">
        <v>0</v>
      </c>
      <c r="DU848" s="3">
        <v>0</v>
      </c>
      <c r="DV848" s="3">
        <v>0</v>
      </c>
      <c r="DW848" s="3">
        <v>0</v>
      </c>
      <c r="DX848" s="3">
        <v>0</v>
      </c>
      <c r="DY848" s="3">
        <v>0</v>
      </c>
      <c r="DZ848" s="3">
        <v>0</v>
      </c>
      <c r="EA848" s="3">
        <v>0</v>
      </c>
      <c r="EB848" s="3">
        <v>0</v>
      </c>
      <c r="EC848" s="3">
        <v>0</v>
      </c>
      <c r="ED848" s="3">
        <v>0</v>
      </c>
      <c r="EE848" s="3">
        <v>0</v>
      </c>
      <c r="EF848" s="3">
        <v>0</v>
      </c>
    </row>
    <row r="849" spans="1:136" ht="12.75" customHeight="1">
      <c r="A849" s="2" t="s">
        <v>1525</v>
      </c>
      <c r="B849" s="2" t="s">
        <v>1526</v>
      </c>
      <c r="C849" s="2" t="s">
        <v>137</v>
      </c>
      <c r="D849" s="2" t="s">
        <v>896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>
        <v>0</v>
      </c>
      <c r="BD849" s="3">
        <v>0</v>
      </c>
      <c r="BE849" s="3">
        <v>0</v>
      </c>
      <c r="BF849" s="3">
        <v>0</v>
      </c>
      <c r="BG849" s="3">
        <v>0</v>
      </c>
      <c r="BH849" s="3">
        <v>0</v>
      </c>
      <c r="BI849" s="3">
        <v>0</v>
      </c>
      <c r="BJ849" s="3">
        <v>0</v>
      </c>
      <c r="BK849" s="3">
        <v>0</v>
      </c>
      <c r="BL849" s="3">
        <v>0</v>
      </c>
      <c r="BM849" s="3">
        <v>0</v>
      </c>
      <c r="BN849" s="3">
        <v>0</v>
      </c>
      <c r="BO849" s="3">
        <v>0</v>
      </c>
      <c r="BP849" s="3">
        <v>0</v>
      </c>
      <c r="BQ849" s="3">
        <v>0</v>
      </c>
      <c r="BR849" s="3">
        <v>0</v>
      </c>
      <c r="BS849" s="3">
        <v>0</v>
      </c>
      <c r="BT849" s="3">
        <v>0</v>
      </c>
      <c r="BU849" s="3">
        <v>0</v>
      </c>
      <c r="BV849" s="3">
        <v>0</v>
      </c>
      <c r="BW849" s="3">
        <v>0</v>
      </c>
      <c r="BX849" s="3">
        <v>0</v>
      </c>
      <c r="BY849" s="3">
        <v>0</v>
      </c>
      <c r="BZ849" s="3">
        <v>0</v>
      </c>
      <c r="CA849" s="3">
        <v>0</v>
      </c>
      <c r="CB849" s="3">
        <v>0</v>
      </c>
      <c r="CC849" s="3">
        <v>0</v>
      </c>
      <c r="CD849" s="3">
        <v>0</v>
      </c>
      <c r="CE849" s="3">
        <v>0</v>
      </c>
      <c r="CF849" s="3">
        <v>0</v>
      </c>
      <c r="CG849" s="3">
        <v>0</v>
      </c>
      <c r="CH849" s="3">
        <v>0</v>
      </c>
      <c r="CI849" s="3">
        <v>0</v>
      </c>
      <c r="CJ849" s="3">
        <v>0</v>
      </c>
      <c r="CK849" s="3">
        <v>0</v>
      </c>
      <c r="CL849" s="3">
        <v>0</v>
      </c>
      <c r="CM849" s="3">
        <v>0</v>
      </c>
      <c r="CN849" s="3">
        <v>0</v>
      </c>
      <c r="CO849" s="3">
        <v>0</v>
      </c>
      <c r="CP849" s="3">
        <v>0</v>
      </c>
      <c r="CQ849" s="3">
        <v>0</v>
      </c>
      <c r="CR849" s="3">
        <v>0</v>
      </c>
      <c r="CS849" s="3">
        <v>0</v>
      </c>
      <c r="CT849" s="3">
        <v>0</v>
      </c>
      <c r="CU849" s="3">
        <v>0</v>
      </c>
      <c r="CV849" s="3">
        <v>0</v>
      </c>
      <c r="CW849" s="3">
        <v>0</v>
      </c>
      <c r="CX849" s="3">
        <v>0</v>
      </c>
      <c r="CY849" s="3">
        <v>0</v>
      </c>
      <c r="CZ849" s="3">
        <v>0</v>
      </c>
      <c r="DA849" s="3"/>
      <c r="DB849" s="3">
        <v>0</v>
      </c>
      <c r="DC849" s="3">
        <v>0</v>
      </c>
      <c r="DD849" s="3">
        <v>0</v>
      </c>
      <c r="DE849" s="3">
        <v>0</v>
      </c>
      <c r="DF849" s="3">
        <v>0</v>
      </c>
      <c r="DG849" s="3">
        <v>0</v>
      </c>
      <c r="DH849" s="3">
        <v>0</v>
      </c>
      <c r="DI849" s="3">
        <v>0</v>
      </c>
      <c r="DJ849" s="3">
        <v>0</v>
      </c>
      <c r="DK849" s="3">
        <v>0</v>
      </c>
      <c r="DL849" s="3">
        <v>0</v>
      </c>
      <c r="DM849" s="3">
        <v>0</v>
      </c>
      <c r="DN849" s="3">
        <v>0</v>
      </c>
      <c r="DO849" s="3">
        <v>0</v>
      </c>
      <c r="DP849" s="3">
        <v>0</v>
      </c>
      <c r="DQ849" s="3">
        <v>0</v>
      </c>
      <c r="DR849" s="3">
        <v>0</v>
      </c>
      <c r="DS849" s="3">
        <v>0</v>
      </c>
      <c r="DT849" s="3">
        <v>0</v>
      </c>
      <c r="DU849" s="3">
        <v>0</v>
      </c>
      <c r="DV849" s="3">
        <v>0</v>
      </c>
      <c r="DW849" s="3">
        <v>0</v>
      </c>
      <c r="DX849" s="3">
        <v>0</v>
      </c>
      <c r="DY849" s="3">
        <v>0</v>
      </c>
      <c r="DZ849" s="3">
        <v>0</v>
      </c>
      <c r="EA849" s="3">
        <v>0</v>
      </c>
      <c r="EB849" s="3">
        <v>0</v>
      </c>
      <c r="EC849" s="3">
        <v>0</v>
      </c>
      <c r="ED849" s="3">
        <v>0</v>
      </c>
      <c r="EE849" s="3">
        <v>0</v>
      </c>
      <c r="EF849" s="3">
        <v>0</v>
      </c>
    </row>
    <row r="850" spans="1:136" ht="12.75" customHeight="1">
      <c r="A850" s="2" t="s">
        <v>1527</v>
      </c>
      <c r="B850" s="2" t="s">
        <v>1528</v>
      </c>
      <c r="C850" s="2" t="s">
        <v>137</v>
      </c>
      <c r="D850" s="2" t="s">
        <v>896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F850" s="3">
        <v>0</v>
      </c>
      <c r="BG850" s="3">
        <v>0</v>
      </c>
      <c r="BH850" s="3">
        <v>0</v>
      </c>
      <c r="BI850" s="3">
        <v>0</v>
      </c>
      <c r="BJ850" s="3">
        <v>0</v>
      </c>
      <c r="BK850" s="3">
        <v>0</v>
      </c>
      <c r="BL850" s="3">
        <v>0</v>
      </c>
      <c r="BM850" s="3">
        <v>0</v>
      </c>
      <c r="BN850" s="3">
        <v>0</v>
      </c>
      <c r="BO850" s="3">
        <v>0</v>
      </c>
      <c r="BP850" s="3">
        <v>0</v>
      </c>
      <c r="BQ850" s="3">
        <v>0</v>
      </c>
      <c r="BR850" s="3">
        <v>0</v>
      </c>
      <c r="BS850" s="3">
        <v>0</v>
      </c>
      <c r="BT850" s="3">
        <v>0</v>
      </c>
      <c r="BU850" s="3">
        <v>0</v>
      </c>
      <c r="BV850" s="3">
        <v>0</v>
      </c>
      <c r="BW850" s="3">
        <v>0</v>
      </c>
      <c r="BX850" s="3">
        <v>0</v>
      </c>
      <c r="BY850" s="3">
        <v>0</v>
      </c>
      <c r="BZ850" s="3">
        <v>0</v>
      </c>
      <c r="CA850" s="3">
        <v>0</v>
      </c>
      <c r="CB850" s="3">
        <v>0</v>
      </c>
      <c r="CC850" s="3">
        <v>0</v>
      </c>
      <c r="CD850" s="3">
        <v>0</v>
      </c>
      <c r="CE850" s="3">
        <v>0</v>
      </c>
      <c r="CF850" s="3">
        <v>0</v>
      </c>
      <c r="CG850" s="3">
        <v>0</v>
      </c>
      <c r="CH850" s="3">
        <v>0</v>
      </c>
      <c r="CI850" s="3">
        <v>0</v>
      </c>
      <c r="CJ850" s="3">
        <v>0</v>
      </c>
      <c r="CK850" s="3">
        <v>0</v>
      </c>
      <c r="CL850" s="3">
        <v>0</v>
      </c>
      <c r="CM850" s="3">
        <v>0</v>
      </c>
      <c r="CN850" s="3">
        <v>0</v>
      </c>
      <c r="CO850" s="3">
        <v>0</v>
      </c>
      <c r="CP850" s="3">
        <v>0</v>
      </c>
      <c r="CQ850" s="3">
        <v>0</v>
      </c>
      <c r="CR850" s="3">
        <v>0</v>
      </c>
      <c r="CS850" s="3">
        <v>0</v>
      </c>
      <c r="CT850" s="3">
        <v>0</v>
      </c>
      <c r="CU850" s="3">
        <v>0</v>
      </c>
      <c r="CV850" s="3">
        <v>0</v>
      </c>
      <c r="CW850" s="3">
        <v>0</v>
      </c>
      <c r="CX850" s="3">
        <v>0</v>
      </c>
      <c r="CY850" s="3">
        <v>0</v>
      </c>
      <c r="CZ850" s="3">
        <v>0</v>
      </c>
      <c r="DA850" s="3"/>
      <c r="DB850" s="3">
        <v>0</v>
      </c>
      <c r="DC850" s="3">
        <v>0</v>
      </c>
      <c r="DD850" s="3">
        <v>0</v>
      </c>
      <c r="DE850" s="3">
        <v>0</v>
      </c>
      <c r="DF850" s="3">
        <v>0</v>
      </c>
      <c r="DG850" s="3">
        <v>0</v>
      </c>
      <c r="DH850" s="3">
        <v>0</v>
      </c>
      <c r="DI850" s="3">
        <v>0</v>
      </c>
      <c r="DJ850" s="3">
        <v>0</v>
      </c>
      <c r="DK850" s="3">
        <v>0</v>
      </c>
      <c r="DL850" s="3">
        <v>0</v>
      </c>
      <c r="DM850" s="3">
        <v>0</v>
      </c>
      <c r="DN850" s="3">
        <v>0</v>
      </c>
      <c r="DO850" s="3">
        <v>0</v>
      </c>
      <c r="DP850" s="3">
        <v>0</v>
      </c>
      <c r="DQ850" s="3">
        <v>0</v>
      </c>
      <c r="DR850" s="3">
        <v>0</v>
      </c>
      <c r="DS850" s="3">
        <v>0</v>
      </c>
      <c r="DT850" s="3">
        <v>0</v>
      </c>
      <c r="DU850" s="3">
        <v>0</v>
      </c>
      <c r="DV850" s="3">
        <v>0</v>
      </c>
      <c r="DW850" s="3">
        <v>0</v>
      </c>
      <c r="DX850" s="3">
        <v>0</v>
      </c>
      <c r="DY850" s="3">
        <v>0</v>
      </c>
      <c r="DZ850" s="3">
        <v>0</v>
      </c>
      <c r="EA850" s="3">
        <v>0</v>
      </c>
      <c r="EB850" s="3">
        <v>0</v>
      </c>
      <c r="EC850" s="3">
        <v>0</v>
      </c>
      <c r="ED850" s="3">
        <v>0</v>
      </c>
      <c r="EE850" s="3">
        <v>0</v>
      </c>
      <c r="EF850" s="3">
        <v>0</v>
      </c>
    </row>
    <row r="851" spans="1:136" ht="12.75" customHeight="1">
      <c r="A851" s="2" t="s">
        <v>1529</v>
      </c>
      <c r="B851" s="2" t="s">
        <v>959</v>
      </c>
      <c r="C851" s="2" t="s">
        <v>137</v>
      </c>
      <c r="D851" s="2" t="s">
        <v>896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  <c r="BD851" s="3">
        <v>0</v>
      </c>
      <c r="BE851" s="3">
        <v>0</v>
      </c>
      <c r="BF851" s="3">
        <v>0</v>
      </c>
      <c r="BG851" s="3">
        <v>0</v>
      </c>
      <c r="BH851" s="3">
        <v>0</v>
      </c>
      <c r="BI851" s="3">
        <v>0</v>
      </c>
      <c r="BJ851" s="3">
        <v>0</v>
      </c>
      <c r="BK851" s="3">
        <v>0</v>
      </c>
      <c r="BL851" s="3">
        <v>0</v>
      </c>
      <c r="BM851" s="3">
        <v>0</v>
      </c>
      <c r="BN851" s="3">
        <v>0</v>
      </c>
      <c r="BO851" s="3">
        <v>0</v>
      </c>
      <c r="BP851" s="3">
        <v>0</v>
      </c>
      <c r="BQ851" s="3">
        <v>0</v>
      </c>
      <c r="BR851" s="3">
        <v>0</v>
      </c>
      <c r="BS851" s="3">
        <v>0</v>
      </c>
      <c r="BT851" s="3">
        <v>0</v>
      </c>
      <c r="BU851" s="3">
        <v>0</v>
      </c>
      <c r="BV851" s="3">
        <v>0</v>
      </c>
      <c r="BW851" s="3">
        <v>0</v>
      </c>
      <c r="BX851" s="3">
        <v>0</v>
      </c>
      <c r="BY851" s="3">
        <v>0</v>
      </c>
      <c r="BZ851" s="3">
        <v>0</v>
      </c>
      <c r="CA851" s="3">
        <v>0</v>
      </c>
      <c r="CB851" s="3">
        <v>0</v>
      </c>
      <c r="CC851" s="3">
        <v>0</v>
      </c>
      <c r="CD851" s="3">
        <v>0</v>
      </c>
      <c r="CE851" s="3">
        <v>0</v>
      </c>
      <c r="CF851" s="3">
        <v>0</v>
      </c>
      <c r="CG851" s="3">
        <v>0</v>
      </c>
      <c r="CH851" s="3">
        <v>0</v>
      </c>
      <c r="CI851" s="3">
        <v>0</v>
      </c>
      <c r="CJ851" s="3">
        <v>0</v>
      </c>
      <c r="CK851" s="3">
        <v>0</v>
      </c>
      <c r="CL851" s="3">
        <v>0</v>
      </c>
      <c r="CM851" s="3">
        <v>0</v>
      </c>
      <c r="CN851" s="3">
        <v>0</v>
      </c>
      <c r="CO851" s="3">
        <v>0</v>
      </c>
      <c r="CP851" s="3">
        <v>0</v>
      </c>
      <c r="CQ851" s="3">
        <v>0</v>
      </c>
      <c r="CR851" s="3">
        <v>0</v>
      </c>
      <c r="CS851" s="3">
        <v>0</v>
      </c>
      <c r="CT851" s="3">
        <v>0</v>
      </c>
      <c r="CU851" s="3">
        <v>0</v>
      </c>
      <c r="CV851" s="3">
        <v>0</v>
      </c>
      <c r="CW851" s="3">
        <v>0</v>
      </c>
      <c r="CX851" s="3">
        <v>0</v>
      </c>
      <c r="CY851" s="3">
        <v>0</v>
      </c>
      <c r="CZ851" s="3">
        <v>0</v>
      </c>
      <c r="DA851" s="3"/>
      <c r="DB851" s="3">
        <v>0</v>
      </c>
      <c r="DC851" s="3">
        <v>0</v>
      </c>
      <c r="DD851" s="3">
        <v>0</v>
      </c>
      <c r="DE851" s="3">
        <v>0</v>
      </c>
      <c r="DF851" s="3">
        <v>0</v>
      </c>
      <c r="DG851" s="3">
        <v>0</v>
      </c>
      <c r="DH851" s="3">
        <v>0</v>
      </c>
      <c r="DI851" s="3">
        <v>0</v>
      </c>
      <c r="DJ851" s="3">
        <v>0</v>
      </c>
      <c r="DK851" s="3">
        <v>0</v>
      </c>
      <c r="DL851" s="3">
        <v>0</v>
      </c>
      <c r="DM851" s="3">
        <v>0</v>
      </c>
      <c r="DN851" s="3">
        <v>0</v>
      </c>
      <c r="DO851" s="3">
        <v>0</v>
      </c>
      <c r="DP851" s="3">
        <v>0</v>
      </c>
      <c r="DQ851" s="3">
        <v>0</v>
      </c>
      <c r="DR851" s="3">
        <v>0</v>
      </c>
      <c r="DS851" s="3">
        <v>0</v>
      </c>
      <c r="DT851" s="3">
        <v>0</v>
      </c>
      <c r="DU851" s="3">
        <v>0</v>
      </c>
      <c r="DV851" s="3">
        <v>0</v>
      </c>
      <c r="DW851" s="3">
        <v>0</v>
      </c>
      <c r="DX851" s="3">
        <v>0</v>
      </c>
      <c r="DY851" s="3">
        <v>0</v>
      </c>
      <c r="DZ851" s="3">
        <v>0</v>
      </c>
      <c r="EA851" s="3">
        <v>0</v>
      </c>
      <c r="EB851" s="3">
        <v>0</v>
      </c>
      <c r="EC851" s="3">
        <v>0</v>
      </c>
      <c r="ED851" s="3">
        <v>0</v>
      </c>
      <c r="EE851" s="3">
        <v>0</v>
      </c>
      <c r="EF851" s="3">
        <v>0</v>
      </c>
    </row>
    <row r="852" spans="1:136" ht="12.75" customHeight="1">
      <c r="A852" s="2" t="s">
        <v>1530</v>
      </c>
      <c r="B852" s="2" t="s">
        <v>963</v>
      </c>
      <c r="C852" s="2" t="s">
        <v>137</v>
      </c>
      <c r="D852" s="2" t="s">
        <v>896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s="3">
        <v>0</v>
      </c>
      <c r="BH852" s="3">
        <v>0</v>
      </c>
      <c r="BI852" s="3">
        <v>0</v>
      </c>
      <c r="BJ852" s="3">
        <v>0</v>
      </c>
      <c r="BK852" s="3">
        <v>0</v>
      </c>
      <c r="BL852" s="3">
        <v>0</v>
      </c>
      <c r="BM852" s="3">
        <v>0</v>
      </c>
      <c r="BN852" s="3">
        <v>0</v>
      </c>
      <c r="BO852" s="3">
        <v>0</v>
      </c>
      <c r="BP852" s="3">
        <v>0</v>
      </c>
      <c r="BQ852" s="3">
        <v>0</v>
      </c>
      <c r="BR852" s="3">
        <v>0</v>
      </c>
      <c r="BS852" s="3">
        <v>0</v>
      </c>
      <c r="BT852" s="3">
        <v>0</v>
      </c>
      <c r="BU852" s="3">
        <v>0</v>
      </c>
      <c r="BV852" s="3">
        <v>0</v>
      </c>
      <c r="BW852" s="3">
        <v>0</v>
      </c>
      <c r="BX852" s="3">
        <v>0</v>
      </c>
      <c r="BY852" s="3">
        <v>0</v>
      </c>
      <c r="BZ852" s="3">
        <v>0</v>
      </c>
      <c r="CA852" s="3">
        <v>0</v>
      </c>
      <c r="CB852" s="3">
        <v>0</v>
      </c>
      <c r="CC852" s="3">
        <v>0</v>
      </c>
      <c r="CD852" s="3">
        <v>0</v>
      </c>
      <c r="CE852" s="3">
        <v>0</v>
      </c>
      <c r="CF852" s="3">
        <v>0</v>
      </c>
      <c r="CG852" s="3">
        <v>0</v>
      </c>
      <c r="CH852" s="3">
        <v>0</v>
      </c>
      <c r="CI852" s="3">
        <v>0</v>
      </c>
      <c r="CJ852" s="3">
        <v>0</v>
      </c>
      <c r="CK852" s="3">
        <v>0</v>
      </c>
      <c r="CL852" s="3">
        <v>0</v>
      </c>
      <c r="CM852" s="3">
        <v>0</v>
      </c>
      <c r="CN852" s="3">
        <v>0</v>
      </c>
      <c r="CO852" s="3">
        <v>0</v>
      </c>
      <c r="CP852" s="3">
        <v>0</v>
      </c>
      <c r="CQ852" s="3">
        <v>0</v>
      </c>
      <c r="CR852" s="3">
        <v>0</v>
      </c>
      <c r="CS852" s="3">
        <v>0</v>
      </c>
      <c r="CT852" s="3">
        <v>0</v>
      </c>
      <c r="CU852" s="3">
        <v>0</v>
      </c>
      <c r="CV852" s="3">
        <v>0</v>
      </c>
      <c r="CW852" s="3">
        <v>0</v>
      </c>
      <c r="CX852" s="3">
        <v>0</v>
      </c>
      <c r="CY852" s="3">
        <v>0</v>
      </c>
      <c r="CZ852" s="3">
        <v>0</v>
      </c>
      <c r="DA852" s="3"/>
      <c r="DB852" s="3">
        <v>0</v>
      </c>
      <c r="DC852" s="3">
        <v>0</v>
      </c>
      <c r="DD852" s="3">
        <v>0</v>
      </c>
      <c r="DE852" s="3">
        <v>0</v>
      </c>
      <c r="DF852" s="3">
        <v>0</v>
      </c>
      <c r="DG852" s="3">
        <v>0</v>
      </c>
      <c r="DH852" s="3">
        <v>0</v>
      </c>
      <c r="DI852" s="3">
        <v>0</v>
      </c>
      <c r="DJ852" s="3">
        <v>0</v>
      </c>
      <c r="DK852" s="3">
        <v>0</v>
      </c>
      <c r="DL852" s="3">
        <v>0</v>
      </c>
      <c r="DM852" s="3">
        <v>0</v>
      </c>
      <c r="DN852" s="3">
        <v>0</v>
      </c>
      <c r="DO852" s="3">
        <v>0</v>
      </c>
      <c r="DP852" s="3">
        <v>0</v>
      </c>
      <c r="DQ852" s="3">
        <v>0</v>
      </c>
      <c r="DR852" s="3">
        <v>0</v>
      </c>
      <c r="DS852" s="3">
        <v>0</v>
      </c>
      <c r="DT852" s="3">
        <v>0</v>
      </c>
      <c r="DU852" s="3">
        <v>0</v>
      </c>
      <c r="DV852" s="3">
        <v>0</v>
      </c>
      <c r="DW852" s="3">
        <v>0</v>
      </c>
      <c r="DX852" s="3">
        <v>0</v>
      </c>
      <c r="DY852" s="3">
        <v>0</v>
      </c>
      <c r="DZ852" s="3">
        <v>0</v>
      </c>
      <c r="EA852" s="3">
        <v>0</v>
      </c>
      <c r="EB852" s="3">
        <v>0</v>
      </c>
      <c r="EC852" s="3">
        <v>0</v>
      </c>
      <c r="ED852" s="3">
        <v>0</v>
      </c>
      <c r="EE852" s="3">
        <v>0</v>
      </c>
      <c r="EF852" s="3">
        <v>0</v>
      </c>
    </row>
    <row r="853" spans="1:136" ht="12.75" customHeight="1">
      <c r="A853" s="2" t="s">
        <v>1531</v>
      </c>
      <c r="B853" s="2" t="s">
        <v>965</v>
      </c>
      <c r="C853" s="2" t="s">
        <v>137</v>
      </c>
      <c r="D853" s="2" t="s">
        <v>896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0</v>
      </c>
      <c r="BD853" s="3">
        <v>0</v>
      </c>
      <c r="BE853" s="3">
        <v>0</v>
      </c>
      <c r="BF853" s="3">
        <v>0</v>
      </c>
      <c r="BG853" s="3">
        <v>0</v>
      </c>
      <c r="BH853" s="3">
        <v>0</v>
      </c>
      <c r="BI853" s="3">
        <v>0</v>
      </c>
      <c r="BJ853" s="3">
        <v>0</v>
      </c>
      <c r="BK853" s="3">
        <v>0</v>
      </c>
      <c r="BL853" s="3">
        <v>0</v>
      </c>
      <c r="BM853" s="3">
        <v>0</v>
      </c>
      <c r="BN853" s="3">
        <v>0</v>
      </c>
      <c r="BO853" s="3">
        <v>0</v>
      </c>
      <c r="BP853" s="3">
        <v>0</v>
      </c>
      <c r="BQ853" s="3">
        <v>0</v>
      </c>
      <c r="BR853" s="3">
        <v>0</v>
      </c>
      <c r="BS853" s="3">
        <v>0</v>
      </c>
      <c r="BT853" s="3">
        <v>0</v>
      </c>
      <c r="BU853" s="3">
        <v>0</v>
      </c>
      <c r="BV853" s="3">
        <v>0</v>
      </c>
      <c r="BW853" s="3">
        <v>0</v>
      </c>
      <c r="BX853" s="3">
        <v>0</v>
      </c>
      <c r="BY853" s="3">
        <v>0</v>
      </c>
      <c r="BZ853" s="3">
        <v>0</v>
      </c>
      <c r="CA853" s="3">
        <v>0</v>
      </c>
      <c r="CB853" s="3">
        <v>0</v>
      </c>
      <c r="CC853" s="3">
        <v>0</v>
      </c>
      <c r="CD853" s="3">
        <v>0</v>
      </c>
      <c r="CE853" s="3">
        <v>0</v>
      </c>
      <c r="CF853" s="3">
        <v>0</v>
      </c>
      <c r="CG853" s="3">
        <v>0</v>
      </c>
      <c r="CH853" s="3">
        <v>0</v>
      </c>
      <c r="CI853" s="3">
        <v>0</v>
      </c>
      <c r="CJ853" s="3">
        <v>0</v>
      </c>
      <c r="CK853" s="3">
        <v>0</v>
      </c>
      <c r="CL853" s="3">
        <v>0</v>
      </c>
      <c r="CM853" s="3">
        <v>0</v>
      </c>
      <c r="CN853" s="3">
        <v>0</v>
      </c>
      <c r="CO853" s="3">
        <v>0</v>
      </c>
      <c r="CP853" s="3">
        <v>0</v>
      </c>
      <c r="CQ853" s="3">
        <v>0</v>
      </c>
      <c r="CR853" s="3">
        <v>0</v>
      </c>
      <c r="CS853" s="3">
        <v>0</v>
      </c>
      <c r="CT853" s="3">
        <v>0</v>
      </c>
      <c r="CU853" s="3">
        <v>0</v>
      </c>
      <c r="CV853" s="3">
        <v>0</v>
      </c>
      <c r="CW853" s="3">
        <v>0</v>
      </c>
      <c r="CX853" s="3">
        <v>0</v>
      </c>
      <c r="CY853" s="3">
        <v>0</v>
      </c>
      <c r="CZ853" s="3">
        <v>0</v>
      </c>
      <c r="DA853" s="3"/>
      <c r="DB853" s="3">
        <v>0</v>
      </c>
      <c r="DC853" s="3">
        <v>0</v>
      </c>
      <c r="DD853" s="3">
        <v>0</v>
      </c>
      <c r="DE853" s="3">
        <v>0</v>
      </c>
      <c r="DF853" s="3">
        <v>0</v>
      </c>
      <c r="DG853" s="3">
        <v>0</v>
      </c>
      <c r="DH853" s="3">
        <v>0</v>
      </c>
      <c r="DI853" s="3">
        <v>0</v>
      </c>
      <c r="DJ853" s="3">
        <v>0</v>
      </c>
      <c r="DK853" s="3">
        <v>0</v>
      </c>
      <c r="DL853" s="3">
        <v>0</v>
      </c>
      <c r="DM853" s="3">
        <v>0</v>
      </c>
      <c r="DN853" s="3">
        <v>0</v>
      </c>
      <c r="DO853" s="3">
        <v>0</v>
      </c>
      <c r="DP853" s="3">
        <v>0</v>
      </c>
      <c r="DQ853" s="3">
        <v>0</v>
      </c>
      <c r="DR853" s="3">
        <v>0</v>
      </c>
      <c r="DS853" s="3">
        <v>0</v>
      </c>
      <c r="DT853" s="3">
        <v>0</v>
      </c>
      <c r="DU853" s="3">
        <v>0</v>
      </c>
      <c r="DV853" s="3">
        <v>0</v>
      </c>
      <c r="DW853" s="3">
        <v>0</v>
      </c>
      <c r="DX853" s="3">
        <v>0</v>
      </c>
      <c r="DY853" s="3">
        <v>0</v>
      </c>
      <c r="DZ853" s="3">
        <v>0</v>
      </c>
      <c r="EA853" s="3">
        <v>0</v>
      </c>
      <c r="EB853" s="3">
        <v>0</v>
      </c>
      <c r="EC853" s="3">
        <v>0</v>
      </c>
      <c r="ED853" s="3">
        <v>0</v>
      </c>
      <c r="EE853" s="3">
        <v>0</v>
      </c>
      <c r="EF853" s="3">
        <v>0</v>
      </c>
    </row>
    <row r="854" spans="1:136" ht="12.75" customHeight="1">
      <c r="A854" s="2" t="s">
        <v>1532</v>
      </c>
      <c r="B854" s="2" t="s">
        <v>967</v>
      </c>
      <c r="C854" s="2" t="s">
        <v>137</v>
      </c>
      <c r="D854" s="2" t="s">
        <v>896</v>
      </c>
      <c r="E854" s="3">
        <v>0</v>
      </c>
      <c r="F854" s="3">
        <v>540</v>
      </c>
      <c r="G854" s="3">
        <v>132.71</v>
      </c>
      <c r="H854" s="3">
        <v>0</v>
      </c>
      <c r="I854" s="3">
        <v>686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3009.58</v>
      </c>
      <c r="AR854" s="3">
        <v>33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  <c r="BD854" s="3">
        <v>0</v>
      </c>
      <c r="BE854" s="3">
        <v>0</v>
      </c>
      <c r="BF854" s="3">
        <v>0</v>
      </c>
      <c r="BG854" s="3">
        <v>0</v>
      </c>
      <c r="BH854" s="3">
        <v>0</v>
      </c>
      <c r="BI854" s="3">
        <v>0</v>
      </c>
      <c r="BJ854" s="3">
        <v>0</v>
      </c>
      <c r="BK854" s="3">
        <v>0</v>
      </c>
      <c r="BL854" s="3">
        <v>0</v>
      </c>
      <c r="BM854" s="3">
        <v>0</v>
      </c>
      <c r="BN854" s="3">
        <v>0</v>
      </c>
      <c r="BO854" s="3">
        <v>0</v>
      </c>
      <c r="BP854" s="3">
        <v>0</v>
      </c>
      <c r="BQ854" s="3">
        <v>0</v>
      </c>
      <c r="BR854" s="3">
        <v>0</v>
      </c>
      <c r="BS854" s="3">
        <v>0</v>
      </c>
      <c r="BT854" s="3">
        <v>0</v>
      </c>
      <c r="BU854" s="3">
        <v>0</v>
      </c>
      <c r="BV854" s="3">
        <v>0</v>
      </c>
      <c r="BW854" s="3">
        <v>0</v>
      </c>
      <c r="BX854" s="3">
        <v>0</v>
      </c>
      <c r="BY854" s="3">
        <v>0</v>
      </c>
      <c r="BZ854" s="3">
        <v>0</v>
      </c>
      <c r="CA854" s="3">
        <v>0</v>
      </c>
      <c r="CB854" s="3">
        <v>0</v>
      </c>
      <c r="CC854" s="3">
        <v>0</v>
      </c>
      <c r="CD854" s="3">
        <v>0</v>
      </c>
      <c r="CE854" s="3">
        <v>0</v>
      </c>
      <c r="CF854" s="3">
        <v>0</v>
      </c>
      <c r="CG854" s="3">
        <v>0</v>
      </c>
      <c r="CH854" s="3">
        <v>0</v>
      </c>
      <c r="CI854" s="3">
        <v>0</v>
      </c>
      <c r="CJ854" s="3">
        <v>0</v>
      </c>
      <c r="CK854" s="3">
        <v>0</v>
      </c>
      <c r="CL854" s="3">
        <v>0</v>
      </c>
      <c r="CM854" s="3">
        <v>0</v>
      </c>
      <c r="CN854" s="3">
        <v>0</v>
      </c>
      <c r="CO854" s="3">
        <v>0</v>
      </c>
      <c r="CP854" s="3">
        <v>0</v>
      </c>
      <c r="CQ854" s="3">
        <v>0</v>
      </c>
      <c r="CR854" s="3">
        <v>0</v>
      </c>
      <c r="CS854" s="3">
        <v>0</v>
      </c>
      <c r="CT854" s="3">
        <v>0</v>
      </c>
      <c r="CU854" s="3">
        <v>0</v>
      </c>
      <c r="CV854" s="3">
        <v>0</v>
      </c>
      <c r="CW854" s="3">
        <v>0</v>
      </c>
      <c r="CX854" s="3">
        <v>0</v>
      </c>
      <c r="CY854" s="3">
        <v>0</v>
      </c>
      <c r="CZ854" s="3">
        <v>0</v>
      </c>
      <c r="DA854" s="3"/>
      <c r="DB854" s="3">
        <v>0</v>
      </c>
      <c r="DC854" s="3">
        <v>0</v>
      </c>
      <c r="DD854" s="3">
        <v>0</v>
      </c>
      <c r="DE854" s="3">
        <v>0</v>
      </c>
      <c r="DF854" s="3">
        <v>0</v>
      </c>
      <c r="DG854" s="3">
        <v>0</v>
      </c>
      <c r="DH854" s="3">
        <v>0</v>
      </c>
      <c r="DI854" s="3">
        <v>0</v>
      </c>
      <c r="DJ854" s="3">
        <v>0</v>
      </c>
      <c r="DK854" s="3">
        <v>0</v>
      </c>
      <c r="DL854" s="3">
        <v>0</v>
      </c>
      <c r="DM854" s="3">
        <v>0</v>
      </c>
      <c r="DN854" s="3">
        <v>0</v>
      </c>
      <c r="DO854" s="3">
        <v>0</v>
      </c>
      <c r="DP854" s="3">
        <v>0</v>
      </c>
      <c r="DQ854" s="3">
        <v>0</v>
      </c>
      <c r="DR854" s="3">
        <v>0</v>
      </c>
      <c r="DS854" s="3">
        <v>0</v>
      </c>
      <c r="DT854" s="3">
        <v>0</v>
      </c>
      <c r="DU854" s="3">
        <v>0</v>
      </c>
      <c r="DV854" s="3">
        <v>0</v>
      </c>
      <c r="DW854" s="3">
        <v>0</v>
      </c>
      <c r="DX854" s="3">
        <v>0</v>
      </c>
      <c r="DY854" s="3">
        <v>0</v>
      </c>
      <c r="DZ854" s="3">
        <v>0</v>
      </c>
      <c r="EA854" s="3">
        <v>0</v>
      </c>
      <c r="EB854" s="3">
        <v>0</v>
      </c>
      <c r="EC854" s="3">
        <v>0</v>
      </c>
      <c r="ED854" s="3">
        <v>0</v>
      </c>
      <c r="EE854" s="3">
        <v>0</v>
      </c>
      <c r="EF854" s="3">
        <v>0</v>
      </c>
    </row>
    <row r="855" spans="1:136" ht="12.75" customHeight="1">
      <c r="A855" s="2" t="s">
        <v>1533</v>
      </c>
      <c r="B855" s="2" t="s">
        <v>1140</v>
      </c>
      <c r="C855" s="2" t="s">
        <v>137</v>
      </c>
      <c r="D855" s="2" t="s">
        <v>896</v>
      </c>
      <c r="E855" s="3">
        <v>0</v>
      </c>
      <c r="F855" s="3">
        <v>990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s="3">
        <v>0</v>
      </c>
      <c r="BC855" s="3">
        <v>0</v>
      </c>
      <c r="BD855" s="3">
        <v>0</v>
      </c>
      <c r="BE855" s="3">
        <v>0</v>
      </c>
      <c r="BF855" s="3">
        <v>0</v>
      </c>
      <c r="BG855" s="3">
        <v>0</v>
      </c>
      <c r="BH855" s="3">
        <v>0</v>
      </c>
      <c r="BI855" s="3">
        <v>0</v>
      </c>
      <c r="BJ855" s="3">
        <v>0</v>
      </c>
      <c r="BK855" s="3">
        <v>0</v>
      </c>
      <c r="BL855" s="3">
        <v>0</v>
      </c>
      <c r="BM855" s="3">
        <v>0</v>
      </c>
      <c r="BN855" s="3">
        <v>0</v>
      </c>
      <c r="BO855" s="3">
        <v>0</v>
      </c>
      <c r="BP855" s="3">
        <v>0</v>
      </c>
      <c r="BQ855" s="3">
        <v>0</v>
      </c>
      <c r="BR855" s="3">
        <v>0</v>
      </c>
      <c r="BS855" s="3">
        <v>0</v>
      </c>
      <c r="BT855" s="3">
        <v>0</v>
      </c>
      <c r="BU855" s="3">
        <v>0</v>
      </c>
      <c r="BV855" s="3">
        <v>0</v>
      </c>
      <c r="BW855" s="3">
        <v>0</v>
      </c>
      <c r="BX855" s="3">
        <v>0</v>
      </c>
      <c r="BY855" s="3">
        <v>0</v>
      </c>
      <c r="BZ855" s="3">
        <v>0</v>
      </c>
      <c r="CA855" s="3">
        <v>0</v>
      </c>
      <c r="CB855" s="3">
        <v>0</v>
      </c>
      <c r="CC855" s="3">
        <v>0</v>
      </c>
      <c r="CD855" s="3">
        <v>0</v>
      </c>
      <c r="CE855" s="3">
        <v>0</v>
      </c>
      <c r="CF855" s="3">
        <v>0</v>
      </c>
      <c r="CG855" s="3">
        <v>0</v>
      </c>
      <c r="CH855" s="3">
        <v>0</v>
      </c>
      <c r="CI855" s="3">
        <v>0</v>
      </c>
      <c r="CJ855" s="3">
        <v>0</v>
      </c>
      <c r="CK855" s="3">
        <v>0</v>
      </c>
      <c r="CL855" s="3">
        <v>0</v>
      </c>
      <c r="CM855" s="3">
        <v>0</v>
      </c>
      <c r="CN855" s="3">
        <v>0</v>
      </c>
      <c r="CO855" s="3">
        <v>0</v>
      </c>
      <c r="CP855" s="3">
        <v>0</v>
      </c>
      <c r="CQ855" s="3">
        <v>0</v>
      </c>
      <c r="CR855" s="3">
        <v>0</v>
      </c>
      <c r="CS855" s="3">
        <v>0</v>
      </c>
      <c r="CT855" s="3">
        <v>0</v>
      </c>
      <c r="CU855" s="3">
        <v>0</v>
      </c>
      <c r="CV855" s="3">
        <v>0</v>
      </c>
      <c r="CW855" s="3">
        <v>0</v>
      </c>
      <c r="CX855" s="3">
        <v>0</v>
      </c>
      <c r="CY855" s="3">
        <v>0</v>
      </c>
      <c r="CZ855" s="3">
        <v>0</v>
      </c>
      <c r="DA855" s="3"/>
      <c r="DB855" s="3">
        <v>0</v>
      </c>
      <c r="DC855" s="3">
        <v>0</v>
      </c>
      <c r="DD855" s="3">
        <v>0</v>
      </c>
      <c r="DE855" s="3">
        <v>0</v>
      </c>
      <c r="DF855" s="3">
        <v>0</v>
      </c>
      <c r="DG855" s="3">
        <v>0</v>
      </c>
      <c r="DH855" s="3">
        <v>0</v>
      </c>
      <c r="DI855" s="3">
        <v>0</v>
      </c>
      <c r="DJ855" s="3">
        <v>0</v>
      </c>
      <c r="DK855" s="3">
        <v>0</v>
      </c>
      <c r="DL855" s="3">
        <v>0</v>
      </c>
      <c r="DM855" s="3">
        <v>0</v>
      </c>
      <c r="DN855" s="3">
        <v>0</v>
      </c>
      <c r="DO855" s="3">
        <v>0</v>
      </c>
      <c r="DP855" s="3">
        <v>0</v>
      </c>
      <c r="DQ855" s="3">
        <v>0</v>
      </c>
      <c r="DR855" s="3">
        <v>0</v>
      </c>
      <c r="DS855" s="3">
        <v>0</v>
      </c>
      <c r="DT855" s="3">
        <v>0</v>
      </c>
      <c r="DU855" s="3">
        <v>0</v>
      </c>
      <c r="DV855" s="3">
        <v>0</v>
      </c>
      <c r="DW855" s="3">
        <v>0</v>
      </c>
      <c r="DX855" s="3">
        <v>0</v>
      </c>
      <c r="DY855" s="3">
        <v>0</v>
      </c>
      <c r="DZ855" s="3">
        <v>0</v>
      </c>
      <c r="EA855" s="3">
        <v>0</v>
      </c>
      <c r="EB855" s="3">
        <v>0</v>
      </c>
      <c r="EC855" s="3">
        <v>0</v>
      </c>
      <c r="ED855" s="3">
        <v>0</v>
      </c>
      <c r="EE855" s="3">
        <v>0</v>
      </c>
      <c r="EF855" s="3">
        <v>0</v>
      </c>
    </row>
    <row r="856" spans="1:136" ht="12.75" customHeight="1">
      <c r="A856" s="2" t="s">
        <v>1534</v>
      </c>
      <c r="B856" s="2" t="s">
        <v>971</v>
      </c>
      <c r="C856" s="2" t="s">
        <v>137</v>
      </c>
      <c r="D856" s="2" t="s">
        <v>896</v>
      </c>
      <c r="E856" s="3">
        <v>0</v>
      </c>
      <c r="F856" s="3">
        <v>996.28</v>
      </c>
      <c r="G856" s="3">
        <v>59.84</v>
      </c>
      <c r="H856" s="3">
        <v>268.75</v>
      </c>
      <c r="I856" s="3">
        <v>0</v>
      </c>
      <c r="J856" s="3">
        <v>0</v>
      </c>
      <c r="K856" s="3">
        <v>429.92</v>
      </c>
      <c r="L856" s="3">
        <v>577.58000000000004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8218.08</v>
      </c>
      <c r="AS856" s="3">
        <v>0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  <c r="BD856" s="3">
        <v>0</v>
      </c>
      <c r="BE856" s="3">
        <v>0</v>
      </c>
      <c r="BF856" s="3">
        <v>0</v>
      </c>
      <c r="BG856" s="3">
        <v>0</v>
      </c>
      <c r="BH856" s="3">
        <v>0</v>
      </c>
      <c r="BI856" s="3">
        <v>0</v>
      </c>
      <c r="BJ856" s="3">
        <v>0</v>
      </c>
      <c r="BK856" s="3">
        <v>0</v>
      </c>
      <c r="BL856" s="3">
        <v>0</v>
      </c>
      <c r="BM856" s="3">
        <v>0</v>
      </c>
      <c r="BN856" s="3">
        <v>0</v>
      </c>
      <c r="BO856" s="3">
        <v>0</v>
      </c>
      <c r="BP856" s="3">
        <v>0</v>
      </c>
      <c r="BQ856" s="3">
        <v>0</v>
      </c>
      <c r="BR856" s="3">
        <v>0</v>
      </c>
      <c r="BS856" s="3">
        <v>0</v>
      </c>
      <c r="BT856" s="3">
        <v>0</v>
      </c>
      <c r="BU856" s="3">
        <v>0</v>
      </c>
      <c r="BV856" s="3">
        <v>0</v>
      </c>
      <c r="BW856" s="3">
        <v>0</v>
      </c>
      <c r="BX856" s="3">
        <v>0</v>
      </c>
      <c r="BY856" s="3">
        <v>0</v>
      </c>
      <c r="BZ856" s="3">
        <v>0</v>
      </c>
      <c r="CA856" s="3">
        <v>0</v>
      </c>
      <c r="CB856" s="3">
        <v>0</v>
      </c>
      <c r="CC856" s="3">
        <v>0</v>
      </c>
      <c r="CD856" s="3">
        <v>0</v>
      </c>
      <c r="CE856" s="3">
        <v>0</v>
      </c>
      <c r="CF856" s="3">
        <v>0</v>
      </c>
      <c r="CG856" s="3">
        <v>0</v>
      </c>
      <c r="CH856" s="3">
        <v>0</v>
      </c>
      <c r="CI856" s="3">
        <v>0</v>
      </c>
      <c r="CJ856" s="3">
        <v>0</v>
      </c>
      <c r="CK856" s="3">
        <v>0</v>
      </c>
      <c r="CL856" s="3">
        <v>0</v>
      </c>
      <c r="CM856" s="3">
        <v>0</v>
      </c>
      <c r="CN856" s="3">
        <v>0</v>
      </c>
      <c r="CO856" s="3">
        <v>0</v>
      </c>
      <c r="CP856" s="3">
        <v>0</v>
      </c>
      <c r="CQ856" s="3">
        <v>0</v>
      </c>
      <c r="CR856" s="3">
        <v>0</v>
      </c>
      <c r="CS856" s="3">
        <v>0</v>
      </c>
      <c r="CT856" s="3">
        <v>0</v>
      </c>
      <c r="CU856" s="3">
        <v>0</v>
      </c>
      <c r="CV856" s="3">
        <v>0</v>
      </c>
      <c r="CW856" s="3">
        <v>0</v>
      </c>
      <c r="CX856" s="3">
        <v>0</v>
      </c>
      <c r="CY856" s="3">
        <v>0</v>
      </c>
      <c r="CZ856" s="3">
        <v>0</v>
      </c>
      <c r="DA856" s="3"/>
      <c r="DB856" s="3">
        <v>0</v>
      </c>
      <c r="DC856" s="3">
        <v>0</v>
      </c>
      <c r="DD856" s="3">
        <v>0</v>
      </c>
      <c r="DE856" s="3">
        <v>0</v>
      </c>
      <c r="DF856" s="3">
        <v>0</v>
      </c>
      <c r="DG856" s="3">
        <v>0</v>
      </c>
      <c r="DH856" s="3">
        <v>0</v>
      </c>
      <c r="DI856" s="3">
        <v>0</v>
      </c>
      <c r="DJ856" s="3">
        <v>0</v>
      </c>
      <c r="DK856" s="3">
        <v>0</v>
      </c>
      <c r="DL856" s="3">
        <v>0</v>
      </c>
      <c r="DM856" s="3">
        <v>0</v>
      </c>
      <c r="DN856" s="3">
        <v>0</v>
      </c>
      <c r="DO856" s="3">
        <v>0</v>
      </c>
      <c r="DP856" s="3">
        <v>0</v>
      </c>
      <c r="DQ856" s="3">
        <v>0</v>
      </c>
      <c r="DR856" s="3">
        <v>0</v>
      </c>
      <c r="DS856" s="3">
        <v>0</v>
      </c>
      <c r="DT856" s="3">
        <v>0</v>
      </c>
      <c r="DU856" s="3">
        <v>0</v>
      </c>
      <c r="DV856" s="3">
        <v>0</v>
      </c>
      <c r="DW856" s="3">
        <v>0</v>
      </c>
      <c r="DX856" s="3">
        <v>0</v>
      </c>
      <c r="DY856" s="3">
        <v>0</v>
      </c>
      <c r="DZ856" s="3">
        <v>0</v>
      </c>
      <c r="EA856" s="3">
        <v>0</v>
      </c>
      <c r="EB856" s="3">
        <v>0</v>
      </c>
      <c r="EC856" s="3">
        <v>0</v>
      </c>
      <c r="ED856" s="3">
        <v>0</v>
      </c>
      <c r="EE856" s="3">
        <v>0</v>
      </c>
      <c r="EF856" s="3">
        <v>0</v>
      </c>
    </row>
    <row r="857" spans="1:136" ht="12.75" customHeight="1">
      <c r="A857" s="2" t="s">
        <v>1535</v>
      </c>
      <c r="B857" s="2" t="s">
        <v>1536</v>
      </c>
      <c r="C857" s="2" t="s">
        <v>137</v>
      </c>
      <c r="D857" s="2" t="s">
        <v>896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3">
        <v>0</v>
      </c>
      <c r="BK857" s="3">
        <v>0</v>
      </c>
      <c r="BL857" s="3">
        <v>0</v>
      </c>
      <c r="BM857" s="3">
        <v>0</v>
      </c>
      <c r="BN857" s="3">
        <v>0</v>
      </c>
      <c r="BO857" s="3">
        <v>0</v>
      </c>
      <c r="BP857" s="3">
        <v>0</v>
      </c>
      <c r="BQ857" s="3">
        <v>0</v>
      </c>
      <c r="BR857" s="3">
        <v>0</v>
      </c>
      <c r="BS857" s="3">
        <v>0</v>
      </c>
      <c r="BT857" s="3">
        <v>0</v>
      </c>
      <c r="BU857" s="3">
        <v>0</v>
      </c>
      <c r="BV857" s="3">
        <v>0</v>
      </c>
      <c r="BW857" s="3">
        <v>0</v>
      </c>
      <c r="BX857" s="3">
        <v>0</v>
      </c>
      <c r="BY857" s="3">
        <v>0</v>
      </c>
      <c r="BZ857" s="3">
        <v>0</v>
      </c>
      <c r="CA857" s="3">
        <v>0</v>
      </c>
      <c r="CB857" s="3">
        <v>0</v>
      </c>
      <c r="CC857" s="3">
        <v>0</v>
      </c>
      <c r="CD857" s="3">
        <v>0</v>
      </c>
      <c r="CE857" s="3">
        <v>0</v>
      </c>
      <c r="CF857" s="3">
        <v>0</v>
      </c>
      <c r="CG857" s="3">
        <v>0</v>
      </c>
      <c r="CH857" s="3">
        <v>0</v>
      </c>
      <c r="CI857" s="3">
        <v>0</v>
      </c>
      <c r="CJ857" s="3">
        <v>0</v>
      </c>
      <c r="CK857" s="3">
        <v>0</v>
      </c>
      <c r="CL857" s="3">
        <v>0</v>
      </c>
      <c r="CM857" s="3">
        <v>0</v>
      </c>
      <c r="CN857" s="3">
        <v>0</v>
      </c>
      <c r="CO857" s="3">
        <v>0</v>
      </c>
      <c r="CP857" s="3">
        <v>0</v>
      </c>
      <c r="CQ857" s="3">
        <v>0</v>
      </c>
      <c r="CR857" s="3">
        <v>0</v>
      </c>
      <c r="CS857" s="3">
        <v>0</v>
      </c>
      <c r="CT857" s="3">
        <v>0</v>
      </c>
      <c r="CU857" s="3">
        <v>0</v>
      </c>
      <c r="CV857" s="3">
        <v>0</v>
      </c>
      <c r="CW857" s="3">
        <v>0</v>
      </c>
      <c r="CX857" s="3">
        <v>0</v>
      </c>
      <c r="CY857" s="3">
        <v>0</v>
      </c>
      <c r="CZ857" s="3">
        <v>0</v>
      </c>
      <c r="DA857" s="3"/>
      <c r="DB857" s="3">
        <v>0</v>
      </c>
      <c r="DC857" s="3">
        <v>0</v>
      </c>
      <c r="DD857" s="3">
        <v>0</v>
      </c>
      <c r="DE857" s="3">
        <v>0</v>
      </c>
      <c r="DF857" s="3">
        <v>0</v>
      </c>
      <c r="DG857" s="3">
        <v>0</v>
      </c>
      <c r="DH857" s="3">
        <v>0</v>
      </c>
      <c r="DI857" s="3">
        <v>0</v>
      </c>
      <c r="DJ857" s="3">
        <v>0</v>
      </c>
      <c r="DK857" s="3">
        <v>0</v>
      </c>
      <c r="DL857" s="3">
        <v>0</v>
      </c>
      <c r="DM857" s="3">
        <v>0</v>
      </c>
      <c r="DN857" s="3">
        <v>0</v>
      </c>
      <c r="DO857" s="3">
        <v>0</v>
      </c>
      <c r="DP857" s="3">
        <v>0</v>
      </c>
      <c r="DQ857" s="3">
        <v>0</v>
      </c>
      <c r="DR857" s="3">
        <v>0</v>
      </c>
      <c r="DS857" s="3">
        <v>0</v>
      </c>
      <c r="DT857" s="3">
        <v>0</v>
      </c>
      <c r="DU857" s="3">
        <v>0</v>
      </c>
      <c r="DV857" s="3">
        <v>0</v>
      </c>
      <c r="DW857" s="3">
        <v>0</v>
      </c>
      <c r="DX857" s="3">
        <v>0</v>
      </c>
      <c r="DY857" s="3">
        <v>0</v>
      </c>
      <c r="DZ857" s="3">
        <v>0</v>
      </c>
      <c r="EA857" s="3">
        <v>0</v>
      </c>
      <c r="EB857" s="3">
        <v>0</v>
      </c>
      <c r="EC857" s="3">
        <v>0</v>
      </c>
      <c r="ED857" s="3">
        <v>0</v>
      </c>
      <c r="EE857" s="3">
        <v>0</v>
      </c>
      <c r="EF857" s="3">
        <v>0</v>
      </c>
    </row>
    <row r="858" spans="1:136" ht="12.75" customHeight="1">
      <c r="A858" s="2" t="s">
        <v>1537</v>
      </c>
      <c r="B858" s="2" t="s">
        <v>520</v>
      </c>
      <c r="C858" s="2" t="s">
        <v>137</v>
      </c>
      <c r="D858" s="2" t="s">
        <v>896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  <c r="BD858" s="3">
        <v>0</v>
      </c>
      <c r="BE858" s="3">
        <v>0</v>
      </c>
      <c r="BF858" s="3">
        <v>0</v>
      </c>
      <c r="BG858" s="3">
        <v>0</v>
      </c>
      <c r="BH858" s="3">
        <v>0</v>
      </c>
      <c r="BI858" s="3">
        <v>0</v>
      </c>
      <c r="BJ858" s="3">
        <v>0</v>
      </c>
      <c r="BK858" s="3">
        <v>0</v>
      </c>
      <c r="BL858" s="3">
        <v>0</v>
      </c>
      <c r="BM858" s="3">
        <v>0</v>
      </c>
      <c r="BN858" s="3">
        <v>0</v>
      </c>
      <c r="BO858" s="3">
        <v>0</v>
      </c>
      <c r="BP858" s="3">
        <v>0</v>
      </c>
      <c r="BQ858" s="3">
        <v>0</v>
      </c>
      <c r="BR858" s="3">
        <v>0</v>
      </c>
      <c r="BS858" s="3">
        <v>0</v>
      </c>
      <c r="BT858" s="3">
        <v>0</v>
      </c>
      <c r="BU858" s="3">
        <v>0</v>
      </c>
      <c r="BV858" s="3">
        <v>0</v>
      </c>
      <c r="BW858" s="3">
        <v>0</v>
      </c>
      <c r="BX858" s="3">
        <v>0</v>
      </c>
      <c r="BY858" s="3">
        <v>0</v>
      </c>
      <c r="BZ858" s="3">
        <v>0</v>
      </c>
      <c r="CA858" s="3">
        <v>0</v>
      </c>
      <c r="CB858" s="3">
        <v>0</v>
      </c>
      <c r="CC858" s="3">
        <v>0</v>
      </c>
      <c r="CD858" s="3">
        <v>0</v>
      </c>
      <c r="CE858" s="3">
        <v>0</v>
      </c>
      <c r="CF858" s="3">
        <v>0</v>
      </c>
      <c r="CG858" s="3">
        <v>0</v>
      </c>
      <c r="CH858" s="3">
        <v>0</v>
      </c>
      <c r="CI858" s="3">
        <v>0</v>
      </c>
      <c r="CJ858" s="3">
        <v>0</v>
      </c>
      <c r="CK858" s="3">
        <v>0</v>
      </c>
      <c r="CL858" s="3">
        <v>0</v>
      </c>
      <c r="CM858" s="3">
        <v>0</v>
      </c>
      <c r="CN858" s="3">
        <v>0</v>
      </c>
      <c r="CO858" s="3">
        <v>0</v>
      </c>
      <c r="CP858" s="3">
        <v>0</v>
      </c>
      <c r="CQ858" s="3">
        <v>0</v>
      </c>
      <c r="CR858" s="3">
        <v>0</v>
      </c>
      <c r="CS858" s="3">
        <v>0</v>
      </c>
      <c r="CT858" s="3">
        <v>0</v>
      </c>
      <c r="CU858" s="3">
        <v>0</v>
      </c>
      <c r="CV858" s="3">
        <v>0</v>
      </c>
      <c r="CW858" s="3">
        <v>0</v>
      </c>
      <c r="CX858" s="3">
        <v>0</v>
      </c>
      <c r="CY858" s="3">
        <v>0</v>
      </c>
      <c r="CZ858" s="3">
        <v>0</v>
      </c>
      <c r="DA858" s="3"/>
      <c r="DB858" s="3">
        <v>0</v>
      </c>
      <c r="DC858" s="3">
        <v>0</v>
      </c>
      <c r="DD858" s="3">
        <v>0</v>
      </c>
      <c r="DE858" s="3">
        <v>0</v>
      </c>
      <c r="DF858" s="3">
        <v>0</v>
      </c>
      <c r="DG858" s="3">
        <v>0</v>
      </c>
      <c r="DH858" s="3">
        <v>0</v>
      </c>
      <c r="DI858" s="3">
        <v>0</v>
      </c>
      <c r="DJ858" s="3">
        <v>0</v>
      </c>
      <c r="DK858" s="3">
        <v>0</v>
      </c>
      <c r="DL858" s="3">
        <v>0</v>
      </c>
      <c r="DM858" s="3">
        <v>0</v>
      </c>
      <c r="DN858" s="3">
        <v>0</v>
      </c>
      <c r="DO858" s="3">
        <v>0</v>
      </c>
      <c r="DP858" s="3">
        <v>0</v>
      </c>
      <c r="DQ858" s="3">
        <v>0</v>
      </c>
      <c r="DR858" s="3">
        <v>0</v>
      </c>
      <c r="DS858" s="3">
        <v>0</v>
      </c>
      <c r="DT858" s="3">
        <v>0</v>
      </c>
      <c r="DU858" s="3">
        <v>0</v>
      </c>
      <c r="DV858" s="3">
        <v>0</v>
      </c>
      <c r="DW858" s="3">
        <v>0</v>
      </c>
      <c r="DX858" s="3">
        <v>0</v>
      </c>
      <c r="DY858" s="3">
        <v>0</v>
      </c>
      <c r="DZ858" s="3">
        <v>0</v>
      </c>
      <c r="EA858" s="3">
        <v>0</v>
      </c>
      <c r="EB858" s="3">
        <v>0</v>
      </c>
      <c r="EC858" s="3">
        <v>0</v>
      </c>
      <c r="ED858" s="3">
        <v>0</v>
      </c>
      <c r="EE858" s="3">
        <v>0</v>
      </c>
      <c r="EF858" s="3">
        <v>0</v>
      </c>
    </row>
    <row r="859" spans="1:136" ht="12.75" customHeight="1">
      <c r="A859" s="2" t="s">
        <v>1538</v>
      </c>
      <c r="B859" s="2" t="s">
        <v>1539</v>
      </c>
      <c r="C859" s="2" t="s">
        <v>137</v>
      </c>
      <c r="D859" s="2" t="s">
        <v>896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s="3">
        <v>0</v>
      </c>
      <c r="BC859" s="3">
        <v>0</v>
      </c>
      <c r="BD859" s="3">
        <v>0</v>
      </c>
      <c r="BE859" s="3">
        <v>0</v>
      </c>
      <c r="BF859" s="3">
        <v>0</v>
      </c>
      <c r="BG859" s="3">
        <v>0</v>
      </c>
      <c r="BH859" s="3">
        <v>0</v>
      </c>
      <c r="BI859" s="3">
        <v>0</v>
      </c>
      <c r="BJ859" s="3">
        <v>0</v>
      </c>
      <c r="BK859" s="3">
        <v>0</v>
      </c>
      <c r="BL859" s="3">
        <v>0</v>
      </c>
      <c r="BM859" s="3">
        <v>0</v>
      </c>
      <c r="BN859" s="3">
        <v>0</v>
      </c>
      <c r="BO859" s="3">
        <v>0</v>
      </c>
      <c r="BP859" s="3">
        <v>0</v>
      </c>
      <c r="BQ859" s="3">
        <v>0</v>
      </c>
      <c r="BR859" s="3">
        <v>0</v>
      </c>
      <c r="BS859" s="3">
        <v>0</v>
      </c>
      <c r="BT859" s="3">
        <v>0</v>
      </c>
      <c r="BU859" s="3">
        <v>0</v>
      </c>
      <c r="BV859" s="3">
        <v>0</v>
      </c>
      <c r="BW859" s="3">
        <v>0</v>
      </c>
      <c r="BX859" s="3">
        <v>0</v>
      </c>
      <c r="BY859" s="3">
        <v>0</v>
      </c>
      <c r="BZ859" s="3">
        <v>0</v>
      </c>
      <c r="CA859" s="3">
        <v>0</v>
      </c>
      <c r="CB859" s="3">
        <v>0</v>
      </c>
      <c r="CC859" s="3">
        <v>0</v>
      </c>
      <c r="CD859" s="3">
        <v>0</v>
      </c>
      <c r="CE859" s="3">
        <v>0</v>
      </c>
      <c r="CF859" s="3">
        <v>0</v>
      </c>
      <c r="CG859" s="3">
        <v>0</v>
      </c>
      <c r="CH859" s="3">
        <v>0</v>
      </c>
      <c r="CI859" s="3">
        <v>0</v>
      </c>
      <c r="CJ859" s="3">
        <v>0</v>
      </c>
      <c r="CK859" s="3">
        <v>0</v>
      </c>
      <c r="CL859" s="3">
        <v>0</v>
      </c>
      <c r="CM859" s="3">
        <v>0</v>
      </c>
      <c r="CN859" s="3">
        <v>0</v>
      </c>
      <c r="CO859" s="3">
        <v>0</v>
      </c>
      <c r="CP859" s="3">
        <v>0</v>
      </c>
      <c r="CQ859" s="3">
        <v>0</v>
      </c>
      <c r="CR859" s="3">
        <v>0</v>
      </c>
      <c r="CS859" s="3">
        <v>0</v>
      </c>
      <c r="CT859" s="3">
        <v>0</v>
      </c>
      <c r="CU859" s="3">
        <v>0</v>
      </c>
      <c r="CV859" s="3">
        <v>0</v>
      </c>
      <c r="CW859" s="3">
        <v>0</v>
      </c>
      <c r="CX859" s="3">
        <v>0</v>
      </c>
      <c r="CY859" s="3">
        <v>0</v>
      </c>
      <c r="CZ859" s="3">
        <v>0</v>
      </c>
      <c r="DA859" s="3"/>
      <c r="DB859" s="3">
        <v>0</v>
      </c>
      <c r="DC859" s="3">
        <v>0</v>
      </c>
      <c r="DD859" s="3">
        <v>0</v>
      </c>
      <c r="DE859" s="3">
        <v>0</v>
      </c>
      <c r="DF859" s="3">
        <v>0</v>
      </c>
      <c r="DG859" s="3">
        <v>0</v>
      </c>
      <c r="DH859" s="3">
        <v>0</v>
      </c>
      <c r="DI859" s="3">
        <v>0</v>
      </c>
      <c r="DJ859" s="3">
        <v>0</v>
      </c>
      <c r="DK859" s="3">
        <v>0</v>
      </c>
      <c r="DL859" s="3">
        <v>0</v>
      </c>
      <c r="DM859" s="3">
        <v>0</v>
      </c>
      <c r="DN859" s="3">
        <v>0</v>
      </c>
      <c r="DO859" s="3">
        <v>0</v>
      </c>
      <c r="DP859" s="3">
        <v>0</v>
      </c>
      <c r="DQ859" s="3">
        <v>0</v>
      </c>
      <c r="DR859" s="3">
        <v>0</v>
      </c>
      <c r="DS859" s="3">
        <v>0</v>
      </c>
      <c r="DT859" s="3">
        <v>0</v>
      </c>
      <c r="DU859" s="3">
        <v>0</v>
      </c>
      <c r="DV859" s="3">
        <v>0</v>
      </c>
      <c r="DW859" s="3">
        <v>0</v>
      </c>
      <c r="DX859" s="3">
        <v>0</v>
      </c>
      <c r="DY859" s="3">
        <v>0</v>
      </c>
      <c r="DZ859" s="3">
        <v>0</v>
      </c>
      <c r="EA859" s="3">
        <v>0</v>
      </c>
      <c r="EB859" s="3">
        <v>0</v>
      </c>
      <c r="EC859" s="3">
        <v>0</v>
      </c>
      <c r="ED859" s="3">
        <v>0</v>
      </c>
      <c r="EE859" s="3">
        <v>0</v>
      </c>
      <c r="EF859" s="3">
        <v>0</v>
      </c>
    </row>
    <row r="860" spans="1:136" ht="12.75" customHeight="1">
      <c r="A860" s="2" t="s">
        <v>1540</v>
      </c>
      <c r="B860" s="2" t="s">
        <v>975</v>
      </c>
      <c r="C860" s="2" t="s">
        <v>137</v>
      </c>
      <c r="D860" s="2" t="s">
        <v>896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I860" s="3">
        <v>0</v>
      </c>
      <c r="BJ860" s="3">
        <v>0</v>
      </c>
      <c r="BK860" s="3">
        <v>0</v>
      </c>
      <c r="BL860" s="3">
        <v>0</v>
      </c>
      <c r="BM860" s="3">
        <v>0</v>
      </c>
      <c r="BN860" s="3">
        <v>0</v>
      </c>
      <c r="BO860" s="3">
        <v>0</v>
      </c>
      <c r="BP860" s="3">
        <v>0</v>
      </c>
      <c r="BQ860" s="3">
        <v>0</v>
      </c>
      <c r="BR860" s="3">
        <v>0</v>
      </c>
      <c r="BS860" s="3">
        <v>0</v>
      </c>
      <c r="BT860" s="3">
        <v>0</v>
      </c>
      <c r="BU860" s="3">
        <v>0</v>
      </c>
      <c r="BV860" s="3">
        <v>0</v>
      </c>
      <c r="BW860" s="3">
        <v>0</v>
      </c>
      <c r="BX860" s="3">
        <v>0</v>
      </c>
      <c r="BY860" s="3">
        <v>0</v>
      </c>
      <c r="BZ860" s="3">
        <v>0</v>
      </c>
      <c r="CA860" s="3">
        <v>0</v>
      </c>
      <c r="CB860" s="3">
        <v>0</v>
      </c>
      <c r="CC860" s="3">
        <v>0</v>
      </c>
      <c r="CD860" s="3">
        <v>0</v>
      </c>
      <c r="CE860" s="3">
        <v>0</v>
      </c>
      <c r="CF860" s="3">
        <v>0</v>
      </c>
      <c r="CG860" s="3">
        <v>0</v>
      </c>
      <c r="CH860" s="3">
        <v>0</v>
      </c>
      <c r="CI860" s="3">
        <v>0</v>
      </c>
      <c r="CJ860" s="3">
        <v>0</v>
      </c>
      <c r="CK860" s="3">
        <v>0</v>
      </c>
      <c r="CL860" s="3">
        <v>0</v>
      </c>
      <c r="CM860" s="3">
        <v>0</v>
      </c>
      <c r="CN860" s="3">
        <v>0</v>
      </c>
      <c r="CO860" s="3">
        <v>0</v>
      </c>
      <c r="CP860" s="3">
        <v>0</v>
      </c>
      <c r="CQ860" s="3">
        <v>0</v>
      </c>
      <c r="CR860" s="3">
        <v>0</v>
      </c>
      <c r="CS860" s="3">
        <v>0</v>
      </c>
      <c r="CT860" s="3">
        <v>0</v>
      </c>
      <c r="CU860" s="3">
        <v>0</v>
      </c>
      <c r="CV860" s="3">
        <v>0</v>
      </c>
      <c r="CW860" s="3">
        <v>0</v>
      </c>
      <c r="CX860" s="3">
        <v>0</v>
      </c>
      <c r="CY860" s="3">
        <v>0</v>
      </c>
      <c r="CZ860" s="3">
        <v>0</v>
      </c>
      <c r="DA860" s="3"/>
      <c r="DB860" s="3">
        <v>0</v>
      </c>
      <c r="DC860" s="3">
        <v>0</v>
      </c>
      <c r="DD860" s="3">
        <v>0</v>
      </c>
      <c r="DE860" s="3">
        <v>0</v>
      </c>
      <c r="DF860" s="3">
        <v>0</v>
      </c>
      <c r="DG860" s="3">
        <v>0</v>
      </c>
      <c r="DH860" s="3">
        <v>0</v>
      </c>
      <c r="DI860" s="3">
        <v>0</v>
      </c>
      <c r="DJ860" s="3">
        <v>0</v>
      </c>
      <c r="DK860" s="3">
        <v>0</v>
      </c>
      <c r="DL860" s="3">
        <v>0</v>
      </c>
      <c r="DM860" s="3">
        <v>0</v>
      </c>
      <c r="DN860" s="3">
        <v>0</v>
      </c>
      <c r="DO860" s="3">
        <v>0</v>
      </c>
      <c r="DP860" s="3">
        <v>0</v>
      </c>
      <c r="DQ860" s="3">
        <v>0</v>
      </c>
      <c r="DR860" s="3">
        <v>0</v>
      </c>
      <c r="DS860" s="3">
        <v>0</v>
      </c>
      <c r="DT860" s="3">
        <v>0</v>
      </c>
      <c r="DU860" s="3">
        <v>0</v>
      </c>
      <c r="DV860" s="3">
        <v>0</v>
      </c>
      <c r="DW860" s="3">
        <v>0</v>
      </c>
      <c r="DX860" s="3">
        <v>0</v>
      </c>
      <c r="DY860" s="3">
        <v>0</v>
      </c>
      <c r="DZ860" s="3">
        <v>0</v>
      </c>
      <c r="EA860" s="3">
        <v>0</v>
      </c>
      <c r="EB860" s="3">
        <v>0</v>
      </c>
      <c r="EC860" s="3">
        <v>0</v>
      </c>
      <c r="ED860" s="3">
        <v>0</v>
      </c>
      <c r="EE860" s="3">
        <v>0</v>
      </c>
      <c r="EF860" s="3">
        <v>0</v>
      </c>
    </row>
    <row r="861" spans="1:136" ht="12.75" customHeight="1">
      <c r="A861" s="2" t="s">
        <v>1541</v>
      </c>
      <c r="B861" s="2" t="s">
        <v>1280</v>
      </c>
      <c r="C861" s="2" t="s">
        <v>137</v>
      </c>
      <c r="D861" s="2" t="s">
        <v>896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s="3">
        <v>0</v>
      </c>
      <c r="BC861" s="3">
        <v>0</v>
      </c>
      <c r="BD861" s="3">
        <v>0</v>
      </c>
      <c r="BE861" s="3">
        <v>0</v>
      </c>
      <c r="BF861" s="3">
        <v>0</v>
      </c>
      <c r="BG861" s="3">
        <v>0</v>
      </c>
      <c r="BH861" s="3">
        <v>0</v>
      </c>
      <c r="BI861" s="3">
        <v>0</v>
      </c>
      <c r="BJ861" s="3">
        <v>0</v>
      </c>
      <c r="BK861" s="3">
        <v>0</v>
      </c>
      <c r="BL861" s="3">
        <v>0</v>
      </c>
      <c r="BM861" s="3">
        <v>0</v>
      </c>
      <c r="BN861" s="3">
        <v>0</v>
      </c>
      <c r="BO861" s="3">
        <v>0</v>
      </c>
      <c r="BP861" s="3">
        <v>0</v>
      </c>
      <c r="BQ861" s="3">
        <v>0</v>
      </c>
      <c r="BR861" s="3">
        <v>0</v>
      </c>
      <c r="BS861" s="3">
        <v>0</v>
      </c>
      <c r="BT861" s="3">
        <v>0</v>
      </c>
      <c r="BU861" s="3">
        <v>0</v>
      </c>
      <c r="BV861" s="3">
        <v>0</v>
      </c>
      <c r="BW861" s="3">
        <v>0</v>
      </c>
      <c r="BX861" s="3">
        <v>0</v>
      </c>
      <c r="BY861" s="3">
        <v>0</v>
      </c>
      <c r="BZ861" s="3">
        <v>0</v>
      </c>
      <c r="CA861" s="3">
        <v>0</v>
      </c>
      <c r="CB861" s="3">
        <v>0</v>
      </c>
      <c r="CC861" s="3">
        <v>0</v>
      </c>
      <c r="CD861" s="3">
        <v>0</v>
      </c>
      <c r="CE861" s="3">
        <v>0</v>
      </c>
      <c r="CF861" s="3">
        <v>0</v>
      </c>
      <c r="CG861" s="3">
        <v>0</v>
      </c>
      <c r="CH861" s="3">
        <v>0</v>
      </c>
      <c r="CI861" s="3">
        <v>0</v>
      </c>
      <c r="CJ861" s="3">
        <v>0</v>
      </c>
      <c r="CK861" s="3">
        <v>0</v>
      </c>
      <c r="CL861" s="3">
        <v>0</v>
      </c>
      <c r="CM861" s="3">
        <v>0</v>
      </c>
      <c r="CN861" s="3">
        <v>0</v>
      </c>
      <c r="CO861" s="3">
        <v>0</v>
      </c>
      <c r="CP861" s="3">
        <v>0</v>
      </c>
      <c r="CQ861" s="3">
        <v>0</v>
      </c>
      <c r="CR861" s="3">
        <v>0</v>
      </c>
      <c r="CS861" s="3">
        <v>0</v>
      </c>
      <c r="CT861" s="3">
        <v>0</v>
      </c>
      <c r="CU861" s="3">
        <v>0</v>
      </c>
      <c r="CV861" s="3">
        <v>0</v>
      </c>
      <c r="CW861" s="3">
        <v>0</v>
      </c>
      <c r="CX861" s="3">
        <v>0</v>
      </c>
      <c r="CY861" s="3">
        <v>0</v>
      </c>
      <c r="CZ861" s="3">
        <v>0</v>
      </c>
      <c r="DA861" s="3"/>
      <c r="DB861" s="3">
        <v>0</v>
      </c>
      <c r="DC861" s="3">
        <v>0</v>
      </c>
      <c r="DD861" s="3">
        <v>0</v>
      </c>
      <c r="DE861" s="3">
        <v>0</v>
      </c>
      <c r="DF861" s="3">
        <v>0</v>
      </c>
      <c r="DG861" s="3">
        <v>0</v>
      </c>
      <c r="DH861" s="3">
        <v>0</v>
      </c>
      <c r="DI861" s="3">
        <v>0</v>
      </c>
      <c r="DJ861" s="3">
        <v>0</v>
      </c>
      <c r="DK861" s="3">
        <v>0</v>
      </c>
      <c r="DL861" s="3">
        <v>0</v>
      </c>
      <c r="DM861" s="3">
        <v>0</v>
      </c>
      <c r="DN861" s="3">
        <v>0</v>
      </c>
      <c r="DO861" s="3">
        <v>0</v>
      </c>
      <c r="DP861" s="3">
        <v>0</v>
      </c>
      <c r="DQ861" s="3">
        <v>0</v>
      </c>
      <c r="DR861" s="3">
        <v>0</v>
      </c>
      <c r="DS861" s="3">
        <v>0</v>
      </c>
      <c r="DT861" s="3">
        <v>0</v>
      </c>
      <c r="DU861" s="3">
        <v>0</v>
      </c>
      <c r="DV861" s="3">
        <v>0</v>
      </c>
      <c r="DW861" s="3">
        <v>0</v>
      </c>
      <c r="DX861" s="3">
        <v>0</v>
      </c>
      <c r="DY861" s="3">
        <v>0</v>
      </c>
      <c r="DZ861" s="3">
        <v>0</v>
      </c>
      <c r="EA861" s="3">
        <v>0</v>
      </c>
      <c r="EB861" s="3">
        <v>0</v>
      </c>
      <c r="EC861" s="3">
        <v>0</v>
      </c>
      <c r="ED861" s="3">
        <v>0</v>
      </c>
      <c r="EE861" s="3">
        <v>0</v>
      </c>
      <c r="EF861" s="3">
        <v>0</v>
      </c>
    </row>
    <row r="862" spans="1:136" ht="12.75" customHeight="1">
      <c r="A862" s="2" t="s">
        <v>1542</v>
      </c>
      <c r="B862" s="2" t="s">
        <v>977</v>
      </c>
      <c r="C862" s="2" t="s">
        <v>137</v>
      </c>
      <c r="D862" s="2" t="s">
        <v>896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3580</v>
      </c>
      <c r="AS862" s="3">
        <v>0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0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3">
        <v>0</v>
      </c>
      <c r="BJ862" s="3">
        <v>0</v>
      </c>
      <c r="BK862" s="3">
        <v>0</v>
      </c>
      <c r="BL862" s="3">
        <v>0</v>
      </c>
      <c r="BM862" s="3">
        <v>0</v>
      </c>
      <c r="BN862" s="3">
        <v>0</v>
      </c>
      <c r="BO862" s="3">
        <v>0</v>
      </c>
      <c r="BP862" s="3">
        <v>0</v>
      </c>
      <c r="BQ862" s="3">
        <v>0</v>
      </c>
      <c r="BR862" s="3">
        <v>0</v>
      </c>
      <c r="BS862" s="3">
        <v>0</v>
      </c>
      <c r="BT862" s="3">
        <v>0</v>
      </c>
      <c r="BU862" s="3">
        <v>0</v>
      </c>
      <c r="BV862" s="3">
        <v>0</v>
      </c>
      <c r="BW862" s="3">
        <v>0</v>
      </c>
      <c r="BX862" s="3">
        <v>0</v>
      </c>
      <c r="BY862" s="3">
        <v>0</v>
      </c>
      <c r="BZ862" s="3">
        <v>0</v>
      </c>
      <c r="CA862" s="3">
        <v>0</v>
      </c>
      <c r="CB862" s="3">
        <v>0</v>
      </c>
      <c r="CC862" s="3">
        <v>0</v>
      </c>
      <c r="CD862" s="3">
        <v>0</v>
      </c>
      <c r="CE862" s="3">
        <v>0</v>
      </c>
      <c r="CF862" s="3">
        <v>0</v>
      </c>
      <c r="CG862" s="3">
        <v>0</v>
      </c>
      <c r="CH862" s="3">
        <v>0</v>
      </c>
      <c r="CI862" s="3">
        <v>0</v>
      </c>
      <c r="CJ862" s="3">
        <v>0</v>
      </c>
      <c r="CK862" s="3">
        <v>0</v>
      </c>
      <c r="CL862" s="3">
        <v>0</v>
      </c>
      <c r="CM862" s="3">
        <v>0</v>
      </c>
      <c r="CN862" s="3">
        <v>0</v>
      </c>
      <c r="CO862" s="3">
        <v>0</v>
      </c>
      <c r="CP862" s="3">
        <v>0</v>
      </c>
      <c r="CQ862" s="3">
        <v>0</v>
      </c>
      <c r="CR862" s="3">
        <v>0</v>
      </c>
      <c r="CS862" s="3">
        <v>0</v>
      </c>
      <c r="CT862" s="3">
        <v>0</v>
      </c>
      <c r="CU862" s="3">
        <v>0</v>
      </c>
      <c r="CV862" s="3">
        <v>0</v>
      </c>
      <c r="CW862" s="3">
        <v>0</v>
      </c>
      <c r="CX862" s="3">
        <v>0</v>
      </c>
      <c r="CY862" s="3">
        <v>0</v>
      </c>
      <c r="CZ862" s="3">
        <v>0</v>
      </c>
      <c r="DA862" s="3"/>
      <c r="DB862" s="3">
        <v>0</v>
      </c>
      <c r="DC862" s="3">
        <v>0</v>
      </c>
      <c r="DD862" s="3">
        <v>0</v>
      </c>
      <c r="DE862" s="3">
        <v>0</v>
      </c>
      <c r="DF862" s="3">
        <v>0</v>
      </c>
      <c r="DG862" s="3">
        <v>0</v>
      </c>
      <c r="DH862" s="3">
        <v>0</v>
      </c>
      <c r="DI862" s="3">
        <v>0</v>
      </c>
      <c r="DJ862" s="3">
        <v>0</v>
      </c>
      <c r="DK862" s="3">
        <v>0</v>
      </c>
      <c r="DL862" s="3">
        <v>0</v>
      </c>
      <c r="DM862" s="3">
        <v>0</v>
      </c>
      <c r="DN862" s="3">
        <v>0</v>
      </c>
      <c r="DO862" s="3">
        <v>0</v>
      </c>
      <c r="DP862" s="3">
        <v>0</v>
      </c>
      <c r="DQ862" s="3">
        <v>0</v>
      </c>
      <c r="DR862" s="3">
        <v>0</v>
      </c>
      <c r="DS862" s="3">
        <v>0</v>
      </c>
      <c r="DT862" s="3">
        <v>0</v>
      </c>
      <c r="DU862" s="3">
        <v>0</v>
      </c>
      <c r="DV862" s="3">
        <v>0</v>
      </c>
      <c r="DW862" s="3">
        <v>0</v>
      </c>
      <c r="DX862" s="3">
        <v>0</v>
      </c>
      <c r="DY862" s="3">
        <v>0</v>
      </c>
      <c r="DZ862" s="3">
        <v>0</v>
      </c>
      <c r="EA862" s="3">
        <v>0</v>
      </c>
      <c r="EB862" s="3">
        <v>0</v>
      </c>
      <c r="EC862" s="3">
        <v>0</v>
      </c>
      <c r="ED862" s="3">
        <v>0</v>
      </c>
      <c r="EE862" s="3">
        <v>0</v>
      </c>
      <c r="EF862" s="3">
        <v>0</v>
      </c>
    </row>
    <row r="863" spans="1:136" ht="12.75" customHeight="1">
      <c r="A863" s="2" t="s">
        <v>1543</v>
      </c>
      <c r="B863" s="2" t="s">
        <v>1283</v>
      </c>
      <c r="C863" s="2" t="s">
        <v>137</v>
      </c>
      <c r="D863" s="2" t="s">
        <v>896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3">
        <v>0</v>
      </c>
      <c r="BJ863" s="3">
        <v>0</v>
      </c>
      <c r="BK863" s="3">
        <v>0</v>
      </c>
      <c r="BL863" s="3">
        <v>0</v>
      </c>
      <c r="BM863" s="3">
        <v>0</v>
      </c>
      <c r="BN863" s="3">
        <v>0</v>
      </c>
      <c r="BO863" s="3">
        <v>0</v>
      </c>
      <c r="BP863" s="3">
        <v>0</v>
      </c>
      <c r="BQ863" s="3">
        <v>0</v>
      </c>
      <c r="BR863" s="3">
        <v>0</v>
      </c>
      <c r="BS863" s="3">
        <v>0</v>
      </c>
      <c r="BT863" s="3">
        <v>0</v>
      </c>
      <c r="BU863" s="3">
        <v>0</v>
      </c>
      <c r="BV863" s="3">
        <v>0</v>
      </c>
      <c r="BW863" s="3">
        <v>0</v>
      </c>
      <c r="BX863" s="3">
        <v>0</v>
      </c>
      <c r="BY863" s="3">
        <v>0</v>
      </c>
      <c r="BZ863" s="3">
        <v>0</v>
      </c>
      <c r="CA863" s="3">
        <v>0</v>
      </c>
      <c r="CB863" s="3">
        <v>0</v>
      </c>
      <c r="CC863" s="3">
        <v>0</v>
      </c>
      <c r="CD863" s="3">
        <v>0</v>
      </c>
      <c r="CE863" s="3">
        <v>0</v>
      </c>
      <c r="CF863" s="3">
        <v>0</v>
      </c>
      <c r="CG863" s="3">
        <v>0</v>
      </c>
      <c r="CH863" s="3">
        <v>0</v>
      </c>
      <c r="CI863" s="3">
        <v>0</v>
      </c>
      <c r="CJ863" s="3">
        <v>0</v>
      </c>
      <c r="CK863" s="3">
        <v>0</v>
      </c>
      <c r="CL863" s="3">
        <v>0</v>
      </c>
      <c r="CM863" s="3">
        <v>0</v>
      </c>
      <c r="CN863" s="3">
        <v>0</v>
      </c>
      <c r="CO863" s="3">
        <v>0</v>
      </c>
      <c r="CP863" s="3">
        <v>0</v>
      </c>
      <c r="CQ863" s="3">
        <v>0</v>
      </c>
      <c r="CR863" s="3">
        <v>0</v>
      </c>
      <c r="CS863" s="3">
        <v>0</v>
      </c>
      <c r="CT863" s="3">
        <v>0</v>
      </c>
      <c r="CU863" s="3">
        <v>0</v>
      </c>
      <c r="CV863" s="3">
        <v>0</v>
      </c>
      <c r="CW863" s="3">
        <v>0</v>
      </c>
      <c r="CX863" s="3">
        <v>0</v>
      </c>
      <c r="CY863" s="3">
        <v>0</v>
      </c>
      <c r="CZ863" s="3">
        <v>0</v>
      </c>
      <c r="DA863" s="3"/>
      <c r="DB863" s="3">
        <v>0</v>
      </c>
      <c r="DC863" s="3">
        <v>0</v>
      </c>
      <c r="DD863" s="3">
        <v>0</v>
      </c>
      <c r="DE863" s="3">
        <v>0</v>
      </c>
      <c r="DF863" s="3">
        <v>0</v>
      </c>
      <c r="DG863" s="3">
        <v>0</v>
      </c>
      <c r="DH863" s="3">
        <v>0</v>
      </c>
      <c r="DI863" s="3">
        <v>0</v>
      </c>
      <c r="DJ863" s="3">
        <v>0</v>
      </c>
      <c r="DK863" s="3">
        <v>0</v>
      </c>
      <c r="DL863" s="3">
        <v>0</v>
      </c>
      <c r="DM863" s="3">
        <v>0</v>
      </c>
      <c r="DN863" s="3">
        <v>0</v>
      </c>
      <c r="DO863" s="3">
        <v>0</v>
      </c>
      <c r="DP863" s="3">
        <v>0</v>
      </c>
      <c r="DQ863" s="3">
        <v>0</v>
      </c>
      <c r="DR863" s="3">
        <v>0</v>
      </c>
      <c r="DS863" s="3">
        <v>0</v>
      </c>
      <c r="DT863" s="3">
        <v>0</v>
      </c>
      <c r="DU863" s="3">
        <v>0</v>
      </c>
      <c r="DV863" s="3">
        <v>0</v>
      </c>
      <c r="DW863" s="3">
        <v>0</v>
      </c>
      <c r="DX863" s="3">
        <v>0</v>
      </c>
      <c r="DY863" s="3">
        <v>0</v>
      </c>
      <c r="DZ863" s="3">
        <v>0</v>
      </c>
      <c r="EA863" s="3">
        <v>0</v>
      </c>
      <c r="EB863" s="3">
        <v>0</v>
      </c>
      <c r="EC863" s="3">
        <v>0</v>
      </c>
      <c r="ED863" s="3">
        <v>0</v>
      </c>
      <c r="EE863" s="3">
        <v>0</v>
      </c>
      <c r="EF863" s="3">
        <v>0</v>
      </c>
    </row>
    <row r="864" spans="1:136" ht="12.75" customHeight="1">
      <c r="A864" s="2" t="s">
        <v>1544</v>
      </c>
      <c r="B864" s="2" t="s">
        <v>1077</v>
      </c>
      <c r="C864" s="2" t="s">
        <v>137</v>
      </c>
      <c r="D864" s="2" t="s">
        <v>896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3340.9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I864" s="3">
        <v>0</v>
      </c>
      <c r="BJ864" s="3">
        <v>0</v>
      </c>
      <c r="BK864" s="3">
        <v>0</v>
      </c>
      <c r="BL864" s="3">
        <v>0</v>
      </c>
      <c r="BM864" s="3">
        <v>0</v>
      </c>
      <c r="BN864" s="3">
        <v>0</v>
      </c>
      <c r="BO864" s="3">
        <v>0</v>
      </c>
      <c r="BP864" s="3">
        <v>0</v>
      </c>
      <c r="BQ864" s="3">
        <v>0</v>
      </c>
      <c r="BR864" s="3">
        <v>0</v>
      </c>
      <c r="BS864" s="3">
        <v>0</v>
      </c>
      <c r="BT864" s="3">
        <v>0</v>
      </c>
      <c r="BU864" s="3">
        <v>0</v>
      </c>
      <c r="BV864" s="3">
        <v>0</v>
      </c>
      <c r="BW864" s="3">
        <v>0</v>
      </c>
      <c r="BX864" s="3">
        <v>0</v>
      </c>
      <c r="BY864" s="3">
        <v>0</v>
      </c>
      <c r="BZ864" s="3">
        <v>0</v>
      </c>
      <c r="CA864" s="3">
        <v>0</v>
      </c>
      <c r="CB864" s="3">
        <v>0</v>
      </c>
      <c r="CC864" s="3">
        <v>0</v>
      </c>
      <c r="CD864" s="3">
        <v>0</v>
      </c>
      <c r="CE864" s="3">
        <v>0</v>
      </c>
      <c r="CF864" s="3">
        <v>0</v>
      </c>
      <c r="CG864" s="3">
        <v>0</v>
      </c>
      <c r="CH864" s="3">
        <v>0</v>
      </c>
      <c r="CI864" s="3">
        <v>0</v>
      </c>
      <c r="CJ864" s="3">
        <v>0</v>
      </c>
      <c r="CK864" s="3">
        <v>0</v>
      </c>
      <c r="CL864" s="3">
        <v>0</v>
      </c>
      <c r="CM864" s="3">
        <v>0</v>
      </c>
      <c r="CN864" s="3">
        <v>0</v>
      </c>
      <c r="CO864" s="3">
        <v>0</v>
      </c>
      <c r="CP864" s="3">
        <v>0</v>
      </c>
      <c r="CQ864" s="3">
        <v>0</v>
      </c>
      <c r="CR864" s="3">
        <v>0</v>
      </c>
      <c r="CS864" s="3">
        <v>0</v>
      </c>
      <c r="CT864" s="3">
        <v>0</v>
      </c>
      <c r="CU864" s="3">
        <v>0</v>
      </c>
      <c r="CV864" s="3">
        <v>0</v>
      </c>
      <c r="CW864" s="3">
        <v>0</v>
      </c>
      <c r="CX864" s="3">
        <v>0</v>
      </c>
      <c r="CY864" s="3">
        <v>0</v>
      </c>
      <c r="CZ864" s="3">
        <v>0</v>
      </c>
      <c r="DA864" s="3"/>
      <c r="DB864" s="3">
        <v>0</v>
      </c>
      <c r="DC864" s="3">
        <v>0</v>
      </c>
      <c r="DD864" s="3">
        <v>0</v>
      </c>
      <c r="DE864" s="3">
        <v>0</v>
      </c>
      <c r="DF864" s="3">
        <v>0</v>
      </c>
      <c r="DG864" s="3">
        <v>0</v>
      </c>
      <c r="DH864" s="3">
        <v>0</v>
      </c>
      <c r="DI864" s="3">
        <v>0</v>
      </c>
      <c r="DJ864" s="3">
        <v>0</v>
      </c>
      <c r="DK864" s="3">
        <v>0</v>
      </c>
      <c r="DL864" s="3">
        <v>0</v>
      </c>
      <c r="DM864" s="3">
        <v>0</v>
      </c>
      <c r="DN864" s="3">
        <v>0</v>
      </c>
      <c r="DO864" s="3">
        <v>0</v>
      </c>
      <c r="DP864" s="3">
        <v>0</v>
      </c>
      <c r="DQ864" s="3">
        <v>0</v>
      </c>
      <c r="DR864" s="3">
        <v>0</v>
      </c>
      <c r="DS864" s="3">
        <v>0</v>
      </c>
      <c r="DT864" s="3">
        <v>0</v>
      </c>
      <c r="DU864" s="3">
        <v>0</v>
      </c>
      <c r="DV864" s="3">
        <v>0</v>
      </c>
      <c r="DW864" s="3">
        <v>0</v>
      </c>
      <c r="DX864" s="3">
        <v>0</v>
      </c>
      <c r="DY864" s="3">
        <v>0</v>
      </c>
      <c r="DZ864" s="3">
        <v>0</v>
      </c>
      <c r="EA864" s="3">
        <v>0</v>
      </c>
      <c r="EB864" s="3">
        <v>0</v>
      </c>
      <c r="EC864" s="3">
        <v>0</v>
      </c>
      <c r="ED864" s="3">
        <v>0</v>
      </c>
      <c r="EE864" s="3">
        <v>0</v>
      </c>
      <c r="EF864" s="3">
        <v>0</v>
      </c>
    </row>
    <row r="865" spans="1:136" ht="12.75" customHeight="1">
      <c r="A865" s="2" t="s">
        <v>1545</v>
      </c>
      <c r="B865" s="2" t="s">
        <v>981</v>
      </c>
      <c r="C865" s="2" t="s">
        <v>137</v>
      </c>
      <c r="D865" s="2" t="s">
        <v>896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0</v>
      </c>
      <c r="BB865" s="3">
        <v>0</v>
      </c>
      <c r="BC865" s="3">
        <v>0</v>
      </c>
      <c r="BD865" s="3">
        <v>0</v>
      </c>
      <c r="BE865" s="3">
        <v>0</v>
      </c>
      <c r="BF865" s="3">
        <v>0</v>
      </c>
      <c r="BG865" s="3">
        <v>0</v>
      </c>
      <c r="BH865" s="3">
        <v>0</v>
      </c>
      <c r="BI865" s="3">
        <v>0</v>
      </c>
      <c r="BJ865" s="3">
        <v>0</v>
      </c>
      <c r="BK865" s="3">
        <v>0</v>
      </c>
      <c r="BL865" s="3">
        <v>0</v>
      </c>
      <c r="BM865" s="3">
        <v>0</v>
      </c>
      <c r="BN865" s="3">
        <v>0</v>
      </c>
      <c r="BO865" s="3">
        <v>0</v>
      </c>
      <c r="BP865" s="3">
        <v>0</v>
      </c>
      <c r="BQ865" s="3">
        <v>0</v>
      </c>
      <c r="BR865" s="3">
        <v>0</v>
      </c>
      <c r="BS865" s="3">
        <v>0</v>
      </c>
      <c r="BT865" s="3">
        <v>0</v>
      </c>
      <c r="BU865" s="3">
        <v>0</v>
      </c>
      <c r="BV865" s="3">
        <v>0</v>
      </c>
      <c r="BW865" s="3">
        <v>0</v>
      </c>
      <c r="BX865" s="3">
        <v>0</v>
      </c>
      <c r="BY865" s="3">
        <v>0</v>
      </c>
      <c r="BZ865" s="3">
        <v>0</v>
      </c>
      <c r="CA865" s="3">
        <v>0</v>
      </c>
      <c r="CB865" s="3">
        <v>0</v>
      </c>
      <c r="CC865" s="3">
        <v>0</v>
      </c>
      <c r="CD865" s="3">
        <v>0</v>
      </c>
      <c r="CE865" s="3">
        <v>0</v>
      </c>
      <c r="CF865" s="3">
        <v>0</v>
      </c>
      <c r="CG865" s="3">
        <v>0</v>
      </c>
      <c r="CH865" s="3">
        <v>0</v>
      </c>
      <c r="CI865" s="3">
        <v>0</v>
      </c>
      <c r="CJ865" s="3">
        <v>0</v>
      </c>
      <c r="CK865" s="3">
        <v>0</v>
      </c>
      <c r="CL865" s="3">
        <v>0</v>
      </c>
      <c r="CM865" s="3">
        <v>0</v>
      </c>
      <c r="CN865" s="3">
        <v>0</v>
      </c>
      <c r="CO865" s="3">
        <v>0</v>
      </c>
      <c r="CP865" s="3">
        <v>0</v>
      </c>
      <c r="CQ865" s="3">
        <v>0</v>
      </c>
      <c r="CR865" s="3">
        <v>0</v>
      </c>
      <c r="CS865" s="3">
        <v>0</v>
      </c>
      <c r="CT865" s="3">
        <v>0</v>
      </c>
      <c r="CU865" s="3">
        <v>0</v>
      </c>
      <c r="CV865" s="3">
        <v>0</v>
      </c>
      <c r="CW865" s="3">
        <v>0</v>
      </c>
      <c r="CX865" s="3">
        <v>0</v>
      </c>
      <c r="CY865" s="3">
        <v>0</v>
      </c>
      <c r="CZ865" s="3">
        <v>0</v>
      </c>
      <c r="DA865" s="3"/>
      <c r="DB865" s="3">
        <v>0</v>
      </c>
      <c r="DC865" s="3">
        <v>0</v>
      </c>
      <c r="DD865" s="3">
        <v>0</v>
      </c>
      <c r="DE865" s="3">
        <v>0</v>
      </c>
      <c r="DF865" s="3">
        <v>0</v>
      </c>
      <c r="DG865" s="3">
        <v>0</v>
      </c>
      <c r="DH865" s="3">
        <v>0</v>
      </c>
      <c r="DI865" s="3">
        <v>0</v>
      </c>
      <c r="DJ865" s="3">
        <v>0</v>
      </c>
      <c r="DK865" s="3">
        <v>0</v>
      </c>
      <c r="DL865" s="3">
        <v>0</v>
      </c>
      <c r="DM865" s="3">
        <v>0</v>
      </c>
      <c r="DN865" s="3">
        <v>0</v>
      </c>
      <c r="DO865" s="3">
        <v>0</v>
      </c>
      <c r="DP865" s="3">
        <v>0</v>
      </c>
      <c r="DQ865" s="3">
        <v>0</v>
      </c>
      <c r="DR865" s="3">
        <v>0</v>
      </c>
      <c r="DS865" s="3">
        <v>0</v>
      </c>
      <c r="DT865" s="3">
        <v>0</v>
      </c>
      <c r="DU865" s="3">
        <v>0</v>
      </c>
      <c r="DV865" s="3">
        <v>0</v>
      </c>
      <c r="DW865" s="3">
        <v>0</v>
      </c>
      <c r="DX865" s="3">
        <v>0</v>
      </c>
      <c r="DY865" s="3">
        <v>0</v>
      </c>
      <c r="DZ865" s="3">
        <v>0</v>
      </c>
      <c r="EA865" s="3">
        <v>0</v>
      </c>
      <c r="EB865" s="3">
        <v>0</v>
      </c>
      <c r="EC865" s="3">
        <v>0</v>
      </c>
      <c r="ED865" s="3">
        <v>0</v>
      </c>
      <c r="EE865" s="3">
        <v>0</v>
      </c>
      <c r="EF865" s="3">
        <v>0</v>
      </c>
    </row>
    <row r="866" spans="1:136" ht="12.75" customHeight="1">
      <c r="A866" s="2" t="s">
        <v>1546</v>
      </c>
      <c r="B866" s="2" t="s">
        <v>983</v>
      </c>
      <c r="C866" s="2" t="s">
        <v>137</v>
      </c>
      <c r="D866" s="2" t="s">
        <v>896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>
        <v>0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3">
        <v>0</v>
      </c>
      <c r="BJ866" s="3">
        <v>0</v>
      </c>
      <c r="BK866" s="3">
        <v>0</v>
      </c>
      <c r="BL866" s="3">
        <v>0</v>
      </c>
      <c r="BM866" s="3">
        <v>0</v>
      </c>
      <c r="BN866" s="3">
        <v>0</v>
      </c>
      <c r="BO866" s="3">
        <v>0</v>
      </c>
      <c r="BP866" s="3">
        <v>0</v>
      </c>
      <c r="BQ866" s="3">
        <v>0</v>
      </c>
      <c r="BR866" s="3">
        <v>0</v>
      </c>
      <c r="BS866" s="3">
        <v>0</v>
      </c>
      <c r="BT866" s="3">
        <v>0</v>
      </c>
      <c r="BU866" s="3">
        <v>0</v>
      </c>
      <c r="BV866" s="3">
        <v>0</v>
      </c>
      <c r="BW866" s="3">
        <v>0</v>
      </c>
      <c r="BX866" s="3">
        <v>0</v>
      </c>
      <c r="BY866" s="3">
        <v>0</v>
      </c>
      <c r="BZ866" s="3">
        <v>0</v>
      </c>
      <c r="CA866" s="3">
        <v>0</v>
      </c>
      <c r="CB866" s="3">
        <v>0</v>
      </c>
      <c r="CC866" s="3">
        <v>0</v>
      </c>
      <c r="CD866" s="3">
        <v>0</v>
      </c>
      <c r="CE866" s="3">
        <v>0</v>
      </c>
      <c r="CF866" s="3">
        <v>0</v>
      </c>
      <c r="CG866" s="3">
        <v>0</v>
      </c>
      <c r="CH866" s="3">
        <v>0</v>
      </c>
      <c r="CI866" s="3">
        <v>0</v>
      </c>
      <c r="CJ866" s="3">
        <v>0</v>
      </c>
      <c r="CK866" s="3">
        <v>0</v>
      </c>
      <c r="CL866" s="3">
        <v>0</v>
      </c>
      <c r="CM866" s="3">
        <v>0</v>
      </c>
      <c r="CN866" s="3">
        <v>0</v>
      </c>
      <c r="CO866" s="3">
        <v>0</v>
      </c>
      <c r="CP866" s="3">
        <v>0</v>
      </c>
      <c r="CQ866" s="3">
        <v>0</v>
      </c>
      <c r="CR866" s="3">
        <v>0</v>
      </c>
      <c r="CS866" s="3">
        <v>0</v>
      </c>
      <c r="CT866" s="3">
        <v>0</v>
      </c>
      <c r="CU866" s="3">
        <v>0</v>
      </c>
      <c r="CV866" s="3">
        <v>0</v>
      </c>
      <c r="CW866" s="3">
        <v>0</v>
      </c>
      <c r="CX866" s="3">
        <v>0</v>
      </c>
      <c r="CY866" s="3">
        <v>0</v>
      </c>
      <c r="CZ866" s="3">
        <v>0</v>
      </c>
      <c r="DA866" s="3"/>
      <c r="DB866" s="3">
        <v>0</v>
      </c>
      <c r="DC866" s="3">
        <v>0</v>
      </c>
      <c r="DD866" s="3">
        <v>0</v>
      </c>
      <c r="DE866" s="3">
        <v>0</v>
      </c>
      <c r="DF866" s="3">
        <v>0</v>
      </c>
      <c r="DG866" s="3">
        <v>0</v>
      </c>
      <c r="DH866" s="3">
        <v>0</v>
      </c>
      <c r="DI866" s="3">
        <v>0</v>
      </c>
      <c r="DJ866" s="3">
        <v>0</v>
      </c>
      <c r="DK866" s="3">
        <v>0</v>
      </c>
      <c r="DL866" s="3">
        <v>0</v>
      </c>
      <c r="DM866" s="3">
        <v>0</v>
      </c>
      <c r="DN866" s="3">
        <v>0</v>
      </c>
      <c r="DO866" s="3">
        <v>0</v>
      </c>
      <c r="DP866" s="3">
        <v>0</v>
      </c>
      <c r="DQ866" s="3">
        <v>0</v>
      </c>
      <c r="DR866" s="3">
        <v>0</v>
      </c>
      <c r="DS866" s="3">
        <v>0</v>
      </c>
      <c r="DT866" s="3">
        <v>0</v>
      </c>
      <c r="DU866" s="3">
        <v>0</v>
      </c>
      <c r="DV866" s="3">
        <v>0</v>
      </c>
      <c r="DW866" s="3">
        <v>0</v>
      </c>
      <c r="DX866" s="3">
        <v>0</v>
      </c>
      <c r="DY866" s="3">
        <v>0</v>
      </c>
      <c r="DZ866" s="3">
        <v>0</v>
      </c>
      <c r="EA866" s="3">
        <v>0</v>
      </c>
      <c r="EB866" s="3">
        <v>0</v>
      </c>
      <c r="EC866" s="3">
        <v>0</v>
      </c>
      <c r="ED866" s="3">
        <v>0</v>
      </c>
      <c r="EE866" s="3">
        <v>0</v>
      </c>
      <c r="EF866" s="3">
        <v>0</v>
      </c>
    </row>
    <row r="867" spans="1:136" ht="12.75" customHeight="1">
      <c r="A867" s="2" t="s">
        <v>1547</v>
      </c>
      <c r="B867" s="2" t="s">
        <v>1287</v>
      </c>
      <c r="C867" s="2" t="s">
        <v>137</v>
      </c>
      <c r="D867" s="2" t="s">
        <v>896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s="3">
        <v>0</v>
      </c>
      <c r="BC867" s="3">
        <v>0</v>
      </c>
      <c r="BD867" s="3">
        <v>0</v>
      </c>
      <c r="BE867" s="3">
        <v>0</v>
      </c>
      <c r="BF867" s="3">
        <v>0</v>
      </c>
      <c r="BG867" s="3">
        <v>0</v>
      </c>
      <c r="BH867" s="3">
        <v>0</v>
      </c>
      <c r="BI867" s="3">
        <v>0</v>
      </c>
      <c r="BJ867" s="3">
        <v>0</v>
      </c>
      <c r="BK867" s="3">
        <v>0</v>
      </c>
      <c r="BL867" s="3">
        <v>0</v>
      </c>
      <c r="BM867" s="3">
        <v>0</v>
      </c>
      <c r="BN867" s="3">
        <v>0</v>
      </c>
      <c r="BO867" s="3">
        <v>0</v>
      </c>
      <c r="BP867" s="3">
        <v>0</v>
      </c>
      <c r="BQ867" s="3">
        <v>0</v>
      </c>
      <c r="BR867" s="3">
        <v>0</v>
      </c>
      <c r="BS867" s="3">
        <v>0</v>
      </c>
      <c r="BT867" s="3">
        <v>0</v>
      </c>
      <c r="BU867" s="3">
        <v>0</v>
      </c>
      <c r="BV867" s="3">
        <v>0</v>
      </c>
      <c r="BW867" s="3">
        <v>0</v>
      </c>
      <c r="BX867" s="3">
        <v>0</v>
      </c>
      <c r="BY867" s="3">
        <v>0</v>
      </c>
      <c r="BZ867" s="3">
        <v>0</v>
      </c>
      <c r="CA867" s="3">
        <v>0</v>
      </c>
      <c r="CB867" s="3">
        <v>0</v>
      </c>
      <c r="CC867" s="3">
        <v>0</v>
      </c>
      <c r="CD867" s="3">
        <v>0</v>
      </c>
      <c r="CE867" s="3">
        <v>0</v>
      </c>
      <c r="CF867" s="3">
        <v>0</v>
      </c>
      <c r="CG867" s="3">
        <v>0</v>
      </c>
      <c r="CH867" s="3">
        <v>0</v>
      </c>
      <c r="CI867" s="3">
        <v>0</v>
      </c>
      <c r="CJ867" s="3">
        <v>0</v>
      </c>
      <c r="CK867" s="3">
        <v>0</v>
      </c>
      <c r="CL867" s="3">
        <v>0</v>
      </c>
      <c r="CM867" s="3">
        <v>0</v>
      </c>
      <c r="CN867" s="3">
        <v>0</v>
      </c>
      <c r="CO867" s="3">
        <v>0</v>
      </c>
      <c r="CP867" s="3">
        <v>0</v>
      </c>
      <c r="CQ867" s="3">
        <v>0</v>
      </c>
      <c r="CR867" s="3">
        <v>0</v>
      </c>
      <c r="CS867" s="3">
        <v>0</v>
      </c>
      <c r="CT867" s="3">
        <v>0</v>
      </c>
      <c r="CU867" s="3">
        <v>0</v>
      </c>
      <c r="CV867" s="3">
        <v>0</v>
      </c>
      <c r="CW867" s="3">
        <v>0</v>
      </c>
      <c r="CX867" s="3">
        <v>0</v>
      </c>
      <c r="CY867" s="3">
        <v>0</v>
      </c>
      <c r="CZ867" s="3">
        <v>0</v>
      </c>
      <c r="DA867" s="3"/>
      <c r="DB867" s="3">
        <v>0</v>
      </c>
      <c r="DC867" s="3">
        <v>0</v>
      </c>
      <c r="DD867" s="3">
        <v>0</v>
      </c>
      <c r="DE867" s="3">
        <v>0</v>
      </c>
      <c r="DF867" s="3">
        <v>0</v>
      </c>
      <c r="DG867" s="3">
        <v>0</v>
      </c>
      <c r="DH867" s="3">
        <v>0</v>
      </c>
      <c r="DI867" s="3">
        <v>0</v>
      </c>
      <c r="DJ867" s="3">
        <v>0</v>
      </c>
      <c r="DK867" s="3">
        <v>0</v>
      </c>
      <c r="DL867" s="3">
        <v>0</v>
      </c>
      <c r="DM867" s="3">
        <v>0</v>
      </c>
      <c r="DN867" s="3">
        <v>0</v>
      </c>
      <c r="DO867" s="3">
        <v>0</v>
      </c>
      <c r="DP867" s="3">
        <v>0</v>
      </c>
      <c r="DQ867" s="3">
        <v>0</v>
      </c>
      <c r="DR867" s="3">
        <v>0</v>
      </c>
      <c r="DS867" s="3">
        <v>0</v>
      </c>
      <c r="DT867" s="3">
        <v>0</v>
      </c>
      <c r="DU867" s="3">
        <v>0</v>
      </c>
      <c r="DV867" s="3">
        <v>0</v>
      </c>
      <c r="DW867" s="3">
        <v>0</v>
      </c>
      <c r="DX867" s="3">
        <v>0</v>
      </c>
      <c r="DY867" s="3">
        <v>0</v>
      </c>
      <c r="DZ867" s="3">
        <v>0</v>
      </c>
      <c r="EA867" s="3">
        <v>0</v>
      </c>
      <c r="EB867" s="3">
        <v>0</v>
      </c>
      <c r="EC867" s="3">
        <v>0</v>
      </c>
      <c r="ED867" s="3">
        <v>0</v>
      </c>
      <c r="EE867" s="3">
        <v>0</v>
      </c>
      <c r="EF867" s="3">
        <v>0</v>
      </c>
    </row>
    <row r="868" spans="1:136" ht="12.75" customHeight="1">
      <c r="A868" s="2" t="s">
        <v>1548</v>
      </c>
      <c r="B868" s="2" t="s">
        <v>1357</v>
      </c>
      <c r="C868" s="2" t="s">
        <v>137</v>
      </c>
      <c r="D868" s="2" t="s">
        <v>896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0</v>
      </c>
      <c r="BB868" s="3">
        <v>0</v>
      </c>
      <c r="BC868" s="3">
        <v>0</v>
      </c>
      <c r="BD868" s="3">
        <v>0</v>
      </c>
      <c r="BE868" s="3">
        <v>0</v>
      </c>
      <c r="BF868" s="3">
        <v>0</v>
      </c>
      <c r="BG868" s="3">
        <v>0</v>
      </c>
      <c r="BH868" s="3">
        <v>0</v>
      </c>
      <c r="BI868" s="3">
        <v>0</v>
      </c>
      <c r="BJ868" s="3">
        <v>0</v>
      </c>
      <c r="BK868" s="3">
        <v>0</v>
      </c>
      <c r="BL868" s="3">
        <v>0</v>
      </c>
      <c r="BM868" s="3">
        <v>0</v>
      </c>
      <c r="BN868" s="3">
        <v>0</v>
      </c>
      <c r="BO868" s="3">
        <v>0</v>
      </c>
      <c r="BP868" s="3">
        <v>0</v>
      </c>
      <c r="BQ868" s="3">
        <v>0</v>
      </c>
      <c r="BR868" s="3">
        <v>0</v>
      </c>
      <c r="BS868" s="3">
        <v>0</v>
      </c>
      <c r="BT868" s="3">
        <v>0</v>
      </c>
      <c r="BU868" s="3">
        <v>0</v>
      </c>
      <c r="BV868" s="3">
        <v>0</v>
      </c>
      <c r="BW868" s="3">
        <v>0</v>
      </c>
      <c r="BX868" s="3">
        <v>0</v>
      </c>
      <c r="BY868" s="3">
        <v>0</v>
      </c>
      <c r="BZ868" s="3">
        <v>0</v>
      </c>
      <c r="CA868" s="3">
        <v>0</v>
      </c>
      <c r="CB868" s="3">
        <v>0</v>
      </c>
      <c r="CC868" s="3">
        <v>0</v>
      </c>
      <c r="CD868" s="3">
        <v>0</v>
      </c>
      <c r="CE868" s="3">
        <v>0</v>
      </c>
      <c r="CF868" s="3">
        <v>0</v>
      </c>
      <c r="CG868" s="3">
        <v>0</v>
      </c>
      <c r="CH868" s="3">
        <v>0</v>
      </c>
      <c r="CI868" s="3">
        <v>0</v>
      </c>
      <c r="CJ868" s="3">
        <v>0</v>
      </c>
      <c r="CK868" s="3">
        <v>0</v>
      </c>
      <c r="CL868" s="3">
        <v>0</v>
      </c>
      <c r="CM868" s="3">
        <v>0</v>
      </c>
      <c r="CN868" s="3">
        <v>0</v>
      </c>
      <c r="CO868" s="3">
        <v>0</v>
      </c>
      <c r="CP868" s="3">
        <v>0</v>
      </c>
      <c r="CQ868" s="3">
        <v>0</v>
      </c>
      <c r="CR868" s="3">
        <v>0</v>
      </c>
      <c r="CS868" s="3">
        <v>0</v>
      </c>
      <c r="CT868" s="3">
        <v>0</v>
      </c>
      <c r="CU868" s="3">
        <v>0</v>
      </c>
      <c r="CV868" s="3">
        <v>0</v>
      </c>
      <c r="CW868" s="3">
        <v>0</v>
      </c>
      <c r="CX868" s="3">
        <v>0</v>
      </c>
      <c r="CY868" s="3">
        <v>0</v>
      </c>
      <c r="CZ868" s="3">
        <v>0</v>
      </c>
      <c r="DA868" s="3"/>
      <c r="DB868" s="3">
        <v>0</v>
      </c>
      <c r="DC868" s="3">
        <v>0</v>
      </c>
      <c r="DD868" s="3">
        <v>0</v>
      </c>
      <c r="DE868" s="3">
        <v>0</v>
      </c>
      <c r="DF868" s="3">
        <v>0</v>
      </c>
      <c r="DG868" s="3">
        <v>0</v>
      </c>
      <c r="DH868" s="3">
        <v>0</v>
      </c>
      <c r="DI868" s="3">
        <v>0</v>
      </c>
      <c r="DJ868" s="3">
        <v>0</v>
      </c>
      <c r="DK868" s="3">
        <v>0</v>
      </c>
      <c r="DL868" s="3">
        <v>0</v>
      </c>
      <c r="DM868" s="3">
        <v>0</v>
      </c>
      <c r="DN868" s="3">
        <v>0</v>
      </c>
      <c r="DO868" s="3">
        <v>0</v>
      </c>
      <c r="DP868" s="3">
        <v>0</v>
      </c>
      <c r="DQ868" s="3">
        <v>0</v>
      </c>
      <c r="DR868" s="3">
        <v>0</v>
      </c>
      <c r="DS868" s="3">
        <v>0</v>
      </c>
      <c r="DT868" s="3">
        <v>0</v>
      </c>
      <c r="DU868" s="3">
        <v>0</v>
      </c>
      <c r="DV868" s="3">
        <v>0</v>
      </c>
      <c r="DW868" s="3">
        <v>0</v>
      </c>
      <c r="DX868" s="3">
        <v>0</v>
      </c>
      <c r="DY868" s="3">
        <v>0</v>
      </c>
      <c r="DZ868" s="3">
        <v>0</v>
      </c>
      <c r="EA868" s="3">
        <v>0</v>
      </c>
      <c r="EB868" s="3">
        <v>0</v>
      </c>
      <c r="EC868" s="3">
        <v>0</v>
      </c>
      <c r="ED868" s="3">
        <v>0</v>
      </c>
      <c r="EE868" s="3">
        <v>0</v>
      </c>
      <c r="EF868" s="3">
        <v>0</v>
      </c>
    </row>
    <row r="869" spans="1:136" ht="12.75" customHeight="1">
      <c r="A869" s="2" t="s">
        <v>1549</v>
      </c>
      <c r="B869" s="2" t="s">
        <v>1359</v>
      </c>
      <c r="C869" s="2" t="s">
        <v>137</v>
      </c>
      <c r="D869" s="2" t="s">
        <v>896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F869" s="3">
        <v>0</v>
      </c>
      <c r="BG869" s="3">
        <v>0</v>
      </c>
      <c r="BH869" s="3">
        <v>0</v>
      </c>
      <c r="BI869" s="3">
        <v>0</v>
      </c>
      <c r="BJ869" s="3">
        <v>0</v>
      </c>
      <c r="BK869" s="3">
        <v>0</v>
      </c>
      <c r="BL869" s="3">
        <v>0</v>
      </c>
      <c r="BM869" s="3">
        <v>0</v>
      </c>
      <c r="BN869" s="3">
        <v>0</v>
      </c>
      <c r="BO869" s="3">
        <v>0</v>
      </c>
      <c r="BP869" s="3">
        <v>0</v>
      </c>
      <c r="BQ869" s="3">
        <v>0</v>
      </c>
      <c r="BR869" s="3">
        <v>0</v>
      </c>
      <c r="BS869" s="3">
        <v>0</v>
      </c>
      <c r="BT869" s="3">
        <v>0</v>
      </c>
      <c r="BU869" s="3">
        <v>0</v>
      </c>
      <c r="BV869" s="3">
        <v>0</v>
      </c>
      <c r="BW869" s="3">
        <v>0</v>
      </c>
      <c r="BX869" s="3">
        <v>0</v>
      </c>
      <c r="BY869" s="3">
        <v>0</v>
      </c>
      <c r="BZ869" s="3">
        <v>0</v>
      </c>
      <c r="CA869" s="3">
        <v>0</v>
      </c>
      <c r="CB869" s="3">
        <v>0</v>
      </c>
      <c r="CC869" s="3">
        <v>0</v>
      </c>
      <c r="CD869" s="3">
        <v>0</v>
      </c>
      <c r="CE869" s="3">
        <v>0</v>
      </c>
      <c r="CF869" s="3">
        <v>0</v>
      </c>
      <c r="CG869" s="3">
        <v>0</v>
      </c>
      <c r="CH869" s="3">
        <v>0</v>
      </c>
      <c r="CI869" s="3">
        <v>0</v>
      </c>
      <c r="CJ869" s="3">
        <v>0</v>
      </c>
      <c r="CK869" s="3">
        <v>0</v>
      </c>
      <c r="CL869" s="3">
        <v>0</v>
      </c>
      <c r="CM869" s="3">
        <v>0</v>
      </c>
      <c r="CN869" s="3">
        <v>0</v>
      </c>
      <c r="CO869" s="3">
        <v>0</v>
      </c>
      <c r="CP869" s="3">
        <v>0</v>
      </c>
      <c r="CQ869" s="3">
        <v>0</v>
      </c>
      <c r="CR869" s="3">
        <v>0</v>
      </c>
      <c r="CS869" s="3">
        <v>0</v>
      </c>
      <c r="CT869" s="3">
        <v>0</v>
      </c>
      <c r="CU869" s="3">
        <v>0</v>
      </c>
      <c r="CV869" s="3">
        <v>0</v>
      </c>
      <c r="CW869" s="3">
        <v>0</v>
      </c>
      <c r="CX869" s="3">
        <v>0</v>
      </c>
      <c r="CY869" s="3">
        <v>0</v>
      </c>
      <c r="CZ869" s="3">
        <v>0</v>
      </c>
      <c r="DA869" s="3"/>
      <c r="DB869" s="3">
        <v>0</v>
      </c>
      <c r="DC869" s="3">
        <v>0</v>
      </c>
      <c r="DD869" s="3">
        <v>0</v>
      </c>
      <c r="DE869" s="3">
        <v>0</v>
      </c>
      <c r="DF869" s="3">
        <v>0</v>
      </c>
      <c r="DG869" s="3">
        <v>0</v>
      </c>
      <c r="DH869" s="3">
        <v>0</v>
      </c>
      <c r="DI869" s="3">
        <v>0</v>
      </c>
      <c r="DJ869" s="3">
        <v>0</v>
      </c>
      <c r="DK869" s="3">
        <v>0</v>
      </c>
      <c r="DL869" s="3">
        <v>0</v>
      </c>
      <c r="DM869" s="3">
        <v>0</v>
      </c>
      <c r="DN869" s="3">
        <v>0</v>
      </c>
      <c r="DO869" s="3">
        <v>0</v>
      </c>
      <c r="DP869" s="3">
        <v>0</v>
      </c>
      <c r="DQ869" s="3">
        <v>0</v>
      </c>
      <c r="DR869" s="3">
        <v>0</v>
      </c>
      <c r="DS869" s="3">
        <v>0</v>
      </c>
      <c r="DT869" s="3">
        <v>0</v>
      </c>
      <c r="DU869" s="3">
        <v>0</v>
      </c>
      <c r="DV869" s="3">
        <v>0</v>
      </c>
      <c r="DW869" s="3">
        <v>0</v>
      </c>
      <c r="DX869" s="3">
        <v>0</v>
      </c>
      <c r="DY869" s="3">
        <v>0</v>
      </c>
      <c r="DZ869" s="3">
        <v>0</v>
      </c>
      <c r="EA869" s="3">
        <v>0</v>
      </c>
      <c r="EB869" s="3">
        <v>0</v>
      </c>
      <c r="EC869" s="3">
        <v>0</v>
      </c>
      <c r="ED869" s="3">
        <v>0</v>
      </c>
      <c r="EE869" s="3">
        <v>0</v>
      </c>
      <c r="EF869" s="3">
        <v>0</v>
      </c>
    </row>
    <row r="870" spans="1:136" ht="12.75" customHeight="1">
      <c r="A870" s="2" t="s">
        <v>1550</v>
      </c>
      <c r="B870" s="2" t="s">
        <v>985</v>
      </c>
      <c r="C870" s="2" t="s">
        <v>137</v>
      </c>
      <c r="D870" s="2" t="s">
        <v>896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220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I870" s="3">
        <v>0</v>
      </c>
      <c r="BJ870" s="3">
        <v>0</v>
      </c>
      <c r="BK870" s="3">
        <v>0</v>
      </c>
      <c r="BL870" s="3">
        <v>0</v>
      </c>
      <c r="BM870" s="3">
        <v>0</v>
      </c>
      <c r="BN870" s="3">
        <v>0</v>
      </c>
      <c r="BO870" s="3">
        <v>0</v>
      </c>
      <c r="BP870" s="3">
        <v>0</v>
      </c>
      <c r="BQ870" s="3">
        <v>0</v>
      </c>
      <c r="BR870" s="3">
        <v>0</v>
      </c>
      <c r="BS870" s="3">
        <v>0</v>
      </c>
      <c r="BT870" s="3">
        <v>0</v>
      </c>
      <c r="BU870" s="3">
        <v>0</v>
      </c>
      <c r="BV870" s="3">
        <v>0</v>
      </c>
      <c r="BW870" s="3">
        <v>0</v>
      </c>
      <c r="BX870" s="3">
        <v>0</v>
      </c>
      <c r="BY870" s="3">
        <v>0</v>
      </c>
      <c r="BZ870" s="3">
        <v>0</v>
      </c>
      <c r="CA870" s="3">
        <v>0</v>
      </c>
      <c r="CB870" s="3">
        <v>0</v>
      </c>
      <c r="CC870" s="3">
        <v>0</v>
      </c>
      <c r="CD870" s="3">
        <v>0</v>
      </c>
      <c r="CE870" s="3">
        <v>0</v>
      </c>
      <c r="CF870" s="3">
        <v>0</v>
      </c>
      <c r="CG870" s="3">
        <v>0</v>
      </c>
      <c r="CH870" s="3">
        <v>0</v>
      </c>
      <c r="CI870" s="3">
        <v>0</v>
      </c>
      <c r="CJ870" s="3">
        <v>0</v>
      </c>
      <c r="CK870" s="3">
        <v>0</v>
      </c>
      <c r="CL870" s="3">
        <v>0</v>
      </c>
      <c r="CM870" s="3">
        <v>0</v>
      </c>
      <c r="CN870" s="3">
        <v>0</v>
      </c>
      <c r="CO870" s="3">
        <v>0</v>
      </c>
      <c r="CP870" s="3">
        <v>0</v>
      </c>
      <c r="CQ870" s="3">
        <v>0</v>
      </c>
      <c r="CR870" s="3">
        <v>0</v>
      </c>
      <c r="CS870" s="3">
        <v>0</v>
      </c>
      <c r="CT870" s="3">
        <v>0</v>
      </c>
      <c r="CU870" s="3">
        <v>0</v>
      </c>
      <c r="CV870" s="3">
        <v>0</v>
      </c>
      <c r="CW870" s="3">
        <v>0</v>
      </c>
      <c r="CX870" s="3">
        <v>0</v>
      </c>
      <c r="CY870" s="3">
        <v>0</v>
      </c>
      <c r="CZ870" s="3">
        <v>0</v>
      </c>
      <c r="DA870" s="3"/>
      <c r="DB870" s="3">
        <v>0</v>
      </c>
      <c r="DC870" s="3">
        <v>0</v>
      </c>
      <c r="DD870" s="3">
        <v>0</v>
      </c>
      <c r="DE870" s="3">
        <v>0</v>
      </c>
      <c r="DF870" s="3">
        <v>0</v>
      </c>
      <c r="DG870" s="3">
        <v>0</v>
      </c>
      <c r="DH870" s="3">
        <v>0</v>
      </c>
      <c r="DI870" s="3">
        <v>0</v>
      </c>
      <c r="DJ870" s="3">
        <v>0</v>
      </c>
      <c r="DK870" s="3">
        <v>0</v>
      </c>
      <c r="DL870" s="3">
        <v>0</v>
      </c>
      <c r="DM870" s="3">
        <v>0</v>
      </c>
      <c r="DN870" s="3">
        <v>0</v>
      </c>
      <c r="DO870" s="3">
        <v>0</v>
      </c>
      <c r="DP870" s="3">
        <v>0</v>
      </c>
      <c r="DQ870" s="3">
        <v>0</v>
      </c>
      <c r="DR870" s="3">
        <v>0</v>
      </c>
      <c r="DS870" s="3">
        <v>0</v>
      </c>
      <c r="DT870" s="3">
        <v>0</v>
      </c>
      <c r="DU870" s="3">
        <v>0</v>
      </c>
      <c r="DV870" s="3">
        <v>0</v>
      </c>
      <c r="DW870" s="3">
        <v>0</v>
      </c>
      <c r="DX870" s="3">
        <v>0</v>
      </c>
      <c r="DY870" s="3">
        <v>0</v>
      </c>
      <c r="DZ870" s="3">
        <v>0</v>
      </c>
      <c r="EA870" s="3">
        <v>0</v>
      </c>
      <c r="EB870" s="3">
        <v>0</v>
      </c>
      <c r="EC870" s="3">
        <v>0</v>
      </c>
      <c r="ED870" s="3">
        <v>0</v>
      </c>
      <c r="EE870" s="3">
        <v>0</v>
      </c>
      <c r="EF870" s="3">
        <v>0</v>
      </c>
    </row>
    <row r="871" spans="1:136" ht="12.75" customHeight="1">
      <c r="A871" s="2" t="s">
        <v>1551</v>
      </c>
      <c r="B871" s="2" t="s">
        <v>987</v>
      </c>
      <c r="C871" s="2" t="s">
        <v>137</v>
      </c>
      <c r="D871" s="2" t="s">
        <v>896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0</v>
      </c>
      <c r="BB871" s="3">
        <v>0</v>
      </c>
      <c r="BC871" s="3">
        <v>0</v>
      </c>
      <c r="BD871" s="3">
        <v>0</v>
      </c>
      <c r="BE871" s="3">
        <v>0</v>
      </c>
      <c r="BF871" s="3">
        <v>0</v>
      </c>
      <c r="BG871" s="3">
        <v>0</v>
      </c>
      <c r="BH871" s="3">
        <v>0</v>
      </c>
      <c r="BI871" s="3">
        <v>0</v>
      </c>
      <c r="BJ871" s="3">
        <v>0</v>
      </c>
      <c r="BK871" s="3">
        <v>0</v>
      </c>
      <c r="BL871" s="3">
        <v>0</v>
      </c>
      <c r="BM871" s="3">
        <v>0</v>
      </c>
      <c r="BN871" s="3">
        <v>0</v>
      </c>
      <c r="BO871" s="3">
        <v>0</v>
      </c>
      <c r="BP871" s="3">
        <v>0</v>
      </c>
      <c r="BQ871" s="3">
        <v>0</v>
      </c>
      <c r="BR871" s="3">
        <v>0</v>
      </c>
      <c r="BS871" s="3">
        <v>0</v>
      </c>
      <c r="BT871" s="3">
        <v>0</v>
      </c>
      <c r="BU871" s="3">
        <v>0</v>
      </c>
      <c r="BV871" s="3">
        <v>0</v>
      </c>
      <c r="BW871" s="3">
        <v>0</v>
      </c>
      <c r="BX871" s="3">
        <v>0</v>
      </c>
      <c r="BY871" s="3">
        <v>0</v>
      </c>
      <c r="BZ871" s="3">
        <v>0</v>
      </c>
      <c r="CA871" s="3">
        <v>0</v>
      </c>
      <c r="CB871" s="3">
        <v>0</v>
      </c>
      <c r="CC871" s="3">
        <v>0</v>
      </c>
      <c r="CD871" s="3">
        <v>0</v>
      </c>
      <c r="CE871" s="3">
        <v>0</v>
      </c>
      <c r="CF871" s="3">
        <v>0</v>
      </c>
      <c r="CG871" s="3">
        <v>0</v>
      </c>
      <c r="CH871" s="3">
        <v>0</v>
      </c>
      <c r="CI871" s="3">
        <v>0</v>
      </c>
      <c r="CJ871" s="3">
        <v>0</v>
      </c>
      <c r="CK871" s="3">
        <v>0</v>
      </c>
      <c r="CL871" s="3">
        <v>0</v>
      </c>
      <c r="CM871" s="3">
        <v>0</v>
      </c>
      <c r="CN871" s="3">
        <v>0</v>
      </c>
      <c r="CO871" s="3">
        <v>0</v>
      </c>
      <c r="CP871" s="3">
        <v>0</v>
      </c>
      <c r="CQ871" s="3">
        <v>0</v>
      </c>
      <c r="CR871" s="3">
        <v>0</v>
      </c>
      <c r="CS871" s="3">
        <v>0</v>
      </c>
      <c r="CT871" s="3">
        <v>0</v>
      </c>
      <c r="CU871" s="3">
        <v>0</v>
      </c>
      <c r="CV871" s="3">
        <v>0</v>
      </c>
      <c r="CW871" s="3">
        <v>0</v>
      </c>
      <c r="CX871" s="3">
        <v>0</v>
      </c>
      <c r="CY871" s="3">
        <v>0</v>
      </c>
      <c r="CZ871" s="3">
        <v>0</v>
      </c>
      <c r="DA871" s="3"/>
      <c r="DB871" s="3">
        <v>0</v>
      </c>
      <c r="DC871" s="3">
        <v>0</v>
      </c>
      <c r="DD871" s="3">
        <v>0</v>
      </c>
      <c r="DE871" s="3">
        <v>0</v>
      </c>
      <c r="DF871" s="3">
        <v>0</v>
      </c>
      <c r="DG871" s="3">
        <v>0</v>
      </c>
      <c r="DH871" s="3">
        <v>0</v>
      </c>
      <c r="DI871" s="3">
        <v>0</v>
      </c>
      <c r="DJ871" s="3">
        <v>0</v>
      </c>
      <c r="DK871" s="3">
        <v>0</v>
      </c>
      <c r="DL871" s="3">
        <v>0</v>
      </c>
      <c r="DM871" s="3">
        <v>0</v>
      </c>
      <c r="DN871" s="3">
        <v>0</v>
      </c>
      <c r="DO871" s="3">
        <v>0</v>
      </c>
      <c r="DP871" s="3">
        <v>0</v>
      </c>
      <c r="DQ871" s="3">
        <v>0</v>
      </c>
      <c r="DR871" s="3">
        <v>0</v>
      </c>
      <c r="DS871" s="3">
        <v>0</v>
      </c>
      <c r="DT871" s="3">
        <v>0</v>
      </c>
      <c r="DU871" s="3">
        <v>0</v>
      </c>
      <c r="DV871" s="3">
        <v>0</v>
      </c>
      <c r="DW871" s="3">
        <v>0</v>
      </c>
      <c r="DX871" s="3">
        <v>0</v>
      </c>
      <c r="DY871" s="3">
        <v>0</v>
      </c>
      <c r="DZ871" s="3">
        <v>0</v>
      </c>
      <c r="EA871" s="3">
        <v>0</v>
      </c>
      <c r="EB871" s="3">
        <v>0</v>
      </c>
      <c r="EC871" s="3">
        <v>0</v>
      </c>
      <c r="ED871" s="3">
        <v>0</v>
      </c>
      <c r="EE871" s="3">
        <v>0</v>
      </c>
      <c r="EF871" s="3">
        <v>0</v>
      </c>
    </row>
    <row r="872" spans="1:136" ht="12.75" customHeight="1">
      <c r="A872" s="2" t="s">
        <v>1552</v>
      </c>
      <c r="B872" s="2" t="s">
        <v>989</v>
      </c>
      <c r="C872" s="2" t="s">
        <v>137</v>
      </c>
      <c r="D872" s="2" t="s">
        <v>896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0</v>
      </c>
      <c r="BB872" s="3">
        <v>0</v>
      </c>
      <c r="BC872" s="3">
        <v>0</v>
      </c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I872" s="3">
        <v>0</v>
      </c>
      <c r="BJ872" s="3">
        <v>0</v>
      </c>
      <c r="BK872" s="3">
        <v>0</v>
      </c>
      <c r="BL872" s="3">
        <v>0</v>
      </c>
      <c r="BM872" s="3">
        <v>0</v>
      </c>
      <c r="BN872" s="3">
        <v>0</v>
      </c>
      <c r="BO872" s="3">
        <v>0</v>
      </c>
      <c r="BP872" s="3">
        <v>0</v>
      </c>
      <c r="BQ872" s="3">
        <v>0</v>
      </c>
      <c r="BR872" s="3">
        <v>0</v>
      </c>
      <c r="BS872" s="3">
        <v>0</v>
      </c>
      <c r="BT872" s="3">
        <v>0</v>
      </c>
      <c r="BU872" s="3">
        <v>0</v>
      </c>
      <c r="BV872" s="3">
        <v>0</v>
      </c>
      <c r="BW872" s="3">
        <v>0</v>
      </c>
      <c r="BX872" s="3">
        <v>0</v>
      </c>
      <c r="BY872" s="3">
        <v>0</v>
      </c>
      <c r="BZ872" s="3">
        <v>0</v>
      </c>
      <c r="CA872" s="3">
        <v>0</v>
      </c>
      <c r="CB872" s="3">
        <v>0</v>
      </c>
      <c r="CC872" s="3">
        <v>0</v>
      </c>
      <c r="CD872" s="3">
        <v>0</v>
      </c>
      <c r="CE872" s="3">
        <v>0</v>
      </c>
      <c r="CF872" s="3">
        <v>0</v>
      </c>
      <c r="CG872" s="3">
        <v>0</v>
      </c>
      <c r="CH872" s="3">
        <v>0</v>
      </c>
      <c r="CI872" s="3">
        <v>0</v>
      </c>
      <c r="CJ872" s="3">
        <v>0</v>
      </c>
      <c r="CK872" s="3">
        <v>0</v>
      </c>
      <c r="CL872" s="3">
        <v>0</v>
      </c>
      <c r="CM872" s="3">
        <v>0</v>
      </c>
      <c r="CN872" s="3">
        <v>0</v>
      </c>
      <c r="CO872" s="3">
        <v>0</v>
      </c>
      <c r="CP872" s="3">
        <v>0</v>
      </c>
      <c r="CQ872" s="3">
        <v>0</v>
      </c>
      <c r="CR872" s="3">
        <v>0</v>
      </c>
      <c r="CS872" s="3">
        <v>0</v>
      </c>
      <c r="CT872" s="3">
        <v>0</v>
      </c>
      <c r="CU872" s="3">
        <v>0</v>
      </c>
      <c r="CV872" s="3">
        <v>0</v>
      </c>
      <c r="CW872" s="3">
        <v>0</v>
      </c>
      <c r="CX872" s="3">
        <v>0</v>
      </c>
      <c r="CY872" s="3">
        <v>0</v>
      </c>
      <c r="CZ872" s="3">
        <v>0</v>
      </c>
      <c r="DA872" s="3"/>
      <c r="DB872" s="3">
        <v>0</v>
      </c>
      <c r="DC872" s="3">
        <v>0</v>
      </c>
      <c r="DD872" s="3">
        <v>0</v>
      </c>
      <c r="DE872" s="3">
        <v>0</v>
      </c>
      <c r="DF872" s="3">
        <v>0</v>
      </c>
      <c r="DG872" s="3">
        <v>0</v>
      </c>
      <c r="DH872" s="3">
        <v>0</v>
      </c>
      <c r="DI872" s="3">
        <v>0</v>
      </c>
      <c r="DJ872" s="3">
        <v>0</v>
      </c>
      <c r="DK872" s="3">
        <v>0</v>
      </c>
      <c r="DL872" s="3">
        <v>0</v>
      </c>
      <c r="DM872" s="3">
        <v>0</v>
      </c>
      <c r="DN872" s="3">
        <v>0</v>
      </c>
      <c r="DO872" s="3">
        <v>0</v>
      </c>
      <c r="DP872" s="3">
        <v>0</v>
      </c>
      <c r="DQ872" s="3">
        <v>0</v>
      </c>
      <c r="DR872" s="3">
        <v>0</v>
      </c>
      <c r="DS872" s="3">
        <v>0</v>
      </c>
      <c r="DT872" s="3">
        <v>0</v>
      </c>
      <c r="DU872" s="3">
        <v>0</v>
      </c>
      <c r="DV872" s="3">
        <v>0</v>
      </c>
      <c r="DW872" s="3">
        <v>0</v>
      </c>
      <c r="DX872" s="3">
        <v>0</v>
      </c>
      <c r="DY872" s="3">
        <v>0</v>
      </c>
      <c r="DZ872" s="3">
        <v>0</v>
      </c>
      <c r="EA872" s="3">
        <v>0</v>
      </c>
      <c r="EB872" s="3">
        <v>0</v>
      </c>
      <c r="EC872" s="3">
        <v>0</v>
      </c>
      <c r="ED872" s="3">
        <v>0</v>
      </c>
      <c r="EE872" s="3">
        <v>0</v>
      </c>
      <c r="EF872" s="3">
        <v>0</v>
      </c>
    </row>
    <row r="873" spans="1:136" ht="12.75" customHeight="1">
      <c r="A873" s="2" t="s">
        <v>1553</v>
      </c>
      <c r="B873" s="2" t="s">
        <v>1009</v>
      </c>
      <c r="C873" s="2" t="s">
        <v>137</v>
      </c>
      <c r="D873" s="2" t="s">
        <v>896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>
        <v>0</v>
      </c>
      <c r="BB873" s="3">
        <v>0</v>
      </c>
      <c r="BC873" s="3">
        <v>0</v>
      </c>
      <c r="BD873" s="3">
        <v>0</v>
      </c>
      <c r="BE873" s="3">
        <v>0</v>
      </c>
      <c r="BF873" s="3">
        <v>0</v>
      </c>
      <c r="BG873" s="3">
        <v>0</v>
      </c>
      <c r="BH873" s="3">
        <v>0</v>
      </c>
      <c r="BI873" s="3">
        <v>0</v>
      </c>
      <c r="BJ873" s="3">
        <v>0</v>
      </c>
      <c r="BK873" s="3">
        <v>0</v>
      </c>
      <c r="BL873" s="3">
        <v>0</v>
      </c>
      <c r="BM873" s="3">
        <v>0</v>
      </c>
      <c r="BN873" s="3">
        <v>0</v>
      </c>
      <c r="BO873" s="3">
        <v>0</v>
      </c>
      <c r="BP873" s="3">
        <v>0</v>
      </c>
      <c r="BQ873" s="3">
        <v>0</v>
      </c>
      <c r="BR873" s="3">
        <v>0</v>
      </c>
      <c r="BS873" s="3">
        <v>0</v>
      </c>
      <c r="BT873" s="3">
        <v>0</v>
      </c>
      <c r="BU873" s="3">
        <v>0</v>
      </c>
      <c r="BV873" s="3">
        <v>0</v>
      </c>
      <c r="BW873" s="3">
        <v>0</v>
      </c>
      <c r="BX873" s="3">
        <v>0</v>
      </c>
      <c r="BY873" s="3">
        <v>0</v>
      </c>
      <c r="BZ873" s="3">
        <v>0</v>
      </c>
      <c r="CA873" s="3">
        <v>0</v>
      </c>
      <c r="CB873" s="3">
        <v>0</v>
      </c>
      <c r="CC873" s="3">
        <v>0</v>
      </c>
      <c r="CD873" s="3">
        <v>0</v>
      </c>
      <c r="CE873" s="3">
        <v>0</v>
      </c>
      <c r="CF873" s="3">
        <v>0</v>
      </c>
      <c r="CG873" s="3">
        <v>0</v>
      </c>
      <c r="CH873" s="3">
        <v>0</v>
      </c>
      <c r="CI873" s="3">
        <v>0</v>
      </c>
      <c r="CJ873" s="3">
        <v>0</v>
      </c>
      <c r="CK873" s="3">
        <v>0</v>
      </c>
      <c r="CL873" s="3">
        <v>0</v>
      </c>
      <c r="CM873" s="3">
        <v>0</v>
      </c>
      <c r="CN873" s="3">
        <v>0</v>
      </c>
      <c r="CO873" s="3">
        <v>0</v>
      </c>
      <c r="CP873" s="3">
        <v>0</v>
      </c>
      <c r="CQ873" s="3">
        <v>0</v>
      </c>
      <c r="CR873" s="3">
        <v>0</v>
      </c>
      <c r="CS873" s="3">
        <v>0</v>
      </c>
      <c r="CT873" s="3">
        <v>0</v>
      </c>
      <c r="CU873" s="3">
        <v>0</v>
      </c>
      <c r="CV873" s="3">
        <v>0</v>
      </c>
      <c r="CW873" s="3">
        <v>0</v>
      </c>
      <c r="CX873" s="3">
        <v>0</v>
      </c>
      <c r="CY873" s="3">
        <v>0</v>
      </c>
      <c r="CZ873" s="3">
        <v>0</v>
      </c>
      <c r="DA873" s="3"/>
      <c r="DB873" s="3">
        <v>0</v>
      </c>
      <c r="DC873" s="3">
        <v>0</v>
      </c>
      <c r="DD873" s="3">
        <v>0</v>
      </c>
      <c r="DE873" s="3">
        <v>0</v>
      </c>
      <c r="DF873" s="3">
        <v>0</v>
      </c>
      <c r="DG873" s="3">
        <v>0</v>
      </c>
      <c r="DH873" s="3">
        <v>0</v>
      </c>
      <c r="DI873" s="3">
        <v>0</v>
      </c>
      <c r="DJ873" s="3">
        <v>0</v>
      </c>
      <c r="DK873" s="3">
        <v>0</v>
      </c>
      <c r="DL873" s="3">
        <v>0</v>
      </c>
      <c r="DM873" s="3">
        <v>0</v>
      </c>
      <c r="DN873" s="3">
        <v>0</v>
      </c>
      <c r="DO873" s="3">
        <v>0</v>
      </c>
      <c r="DP873" s="3">
        <v>0</v>
      </c>
      <c r="DQ873" s="3">
        <v>0</v>
      </c>
      <c r="DR873" s="3">
        <v>0</v>
      </c>
      <c r="DS873" s="3">
        <v>0</v>
      </c>
      <c r="DT873" s="3">
        <v>0</v>
      </c>
      <c r="DU873" s="3">
        <v>0</v>
      </c>
      <c r="DV873" s="3">
        <v>0</v>
      </c>
      <c r="DW873" s="3">
        <v>0</v>
      </c>
      <c r="DX873" s="3">
        <v>0</v>
      </c>
      <c r="DY873" s="3">
        <v>0</v>
      </c>
      <c r="DZ873" s="3">
        <v>0</v>
      </c>
      <c r="EA873" s="3">
        <v>0</v>
      </c>
      <c r="EB873" s="3">
        <v>0</v>
      </c>
      <c r="EC873" s="3">
        <v>0</v>
      </c>
      <c r="ED873" s="3">
        <v>0</v>
      </c>
      <c r="EE873" s="3">
        <v>0</v>
      </c>
      <c r="EF873" s="3">
        <v>0</v>
      </c>
    </row>
    <row r="874" spans="1:136" ht="12.75" customHeight="1">
      <c r="A874" s="2" t="s">
        <v>1554</v>
      </c>
      <c r="B874" s="2" t="s">
        <v>1011</v>
      </c>
      <c r="C874" s="2" t="s">
        <v>137</v>
      </c>
      <c r="D874" s="2" t="s">
        <v>896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0</v>
      </c>
      <c r="BB874" s="3">
        <v>0</v>
      </c>
      <c r="BC874" s="3">
        <v>0</v>
      </c>
      <c r="BD874" s="3">
        <v>0</v>
      </c>
      <c r="BE874" s="3">
        <v>0</v>
      </c>
      <c r="BF874" s="3">
        <v>0</v>
      </c>
      <c r="BG874" s="3">
        <v>0</v>
      </c>
      <c r="BH874" s="3">
        <v>0</v>
      </c>
      <c r="BI874" s="3">
        <v>0</v>
      </c>
      <c r="BJ874" s="3">
        <v>0</v>
      </c>
      <c r="BK874" s="3">
        <v>0</v>
      </c>
      <c r="BL874" s="3">
        <v>0</v>
      </c>
      <c r="BM874" s="3">
        <v>0</v>
      </c>
      <c r="BN874" s="3">
        <v>0</v>
      </c>
      <c r="BO874" s="3">
        <v>0</v>
      </c>
      <c r="BP874" s="3">
        <v>0</v>
      </c>
      <c r="BQ874" s="3">
        <v>0</v>
      </c>
      <c r="BR874" s="3">
        <v>0</v>
      </c>
      <c r="BS874" s="3">
        <v>0</v>
      </c>
      <c r="BT874" s="3">
        <v>0</v>
      </c>
      <c r="BU874" s="3">
        <v>0</v>
      </c>
      <c r="BV874" s="3">
        <v>0</v>
      </c>
      <c r="BW874" s="3">
        <v>0</v>
      </c>
      <c r="BX874" s="3">
        <v>0</v>
      </c>
      <c r="BY874" s="3">
        <v>0</v>
      </c>
      <c r="BZ874" s="3">
        <v>0</v>
      </c>
      <c r="CA874" s="3">
        <v>0</v>
      </c>
      <c r="CB874" s="3">
        <v>0</v>
      </c>
      <c r="CC874" s="3">
        <v>0</v>
      </c>
      <c r="CD874" s="3">
        <v>0</v>
      </c>
      <c r="CE874" s="3">
        <v>0</v>
      </c>
      <c r="CF874" s="3">
        <v>0</v>
      </c>
      <c r="CG874" s="3">
        <v>0</v>
      </c>
      <c r="CH874" s="3">
        <v>0</v>
      </c>
      <c r="CI874" s="3">
        <v>0</v>
      </c>
      <c r="CJ874" s="3">
        <v>0</v>
      </c>
      <c r="CK874" s="3">
        <v>0</v>
      </c>
      <c r="CL874" s="3">
        <v>0</v>
      </c>
      <c r="CM874" s="3">
        <v>0</v>
      </c>
      <c r="CN874" s="3">
        <v>0</v>
      </c>
      <c r="CO874" s="3">
        <v>0</v>
      </c>
      <c r="CP874" s="3">
        <v>0</v>
      </c>
      <c r="CQ874" s="3">
        <v>0</v>
      </c>
      <c r="CR874" s="3">
        <v>0</v>
      </c>
      <c r="CS874" s="3">
        <v>0</v>
      </c>
      <c r="CT874" s="3">
        <v>0</v>
      </c>
      <c r="CU874" s="3">
        <v>0</v>
      </c>
      <c r="CV874" s="3">
        <v>0</v>
      </c>
      <c r="CW874" s="3">
        <v>0</v>
      </c>
      <c r="CX874" s="3">
        <v>0</v>
      </c>
      <c r="CY874" s="3">
        <v>0</v>
      </c>
      <c r="CZ874" s="3">
        <v>0</v>
      </c>
      <c r="DA874" s="3"/>
      <c r="DB874" s="3">
        <v>0</v>
      </c>
      <c r="DC874" s="3">
        <v>0</v>
      </c>
      <c r="DD874" s="3">
        <v>0</v>
      </c>
      <c r="DE874" s="3">
        <v>0</v>
      </c>
      <c r="DF874" s="3">
        <v>0</v>
      </c>
      <c r="DG874" s="3">
        <v>0</v>
      </c>
      <c r="DH874" s="3">
        <v>0</v>
      </c>
      <c r="DI874" s="3">
        <v>0</v>
      </c>
      <c r="DJ874" s="3">
        <v>0</v>
      </c>
      <c r="DK874" s="3">
        <v>0</v>
      </c>
      <c r="DL874" s="3">
        <v>0</v>
      </c>
      <c r="DM874" s="3">
        <v>0</v>
      </c>
      <c r="DN874" s="3">
        <v>0</v>
      </c>
      <c r="DO874" s="3">
        <v>0</v>
      </c>
      <c r="DP874" s="3">
        <v>0</v>
      </c>
      <c r="DQ874" s="3">
        <v>0</v>
      </c>
      <c r="DR874" s="3">
        <v>0</v>
      </c>
      <c r="DS874" s="3">
        <v>0</v>
      </c>
      <c r="DT874" s="3">
        <v>0</v>
      </c>
      <c r="DU874" s="3">
        <v>0</v>
      </c>
      <c r="DV874" s="3">
        <v>0</v>
      </c>
      <c r="DW874" s="3">
        <v>0</v>
      </c>
      <c r="DX874" s="3">
        <v>0</v>
      </c>
      <c r="DY874" s="3">
        <v>0</v>
      </c>
      <c r="DZ874" s="3">
        <v>0</v>
      </c>
      <c r="EA874" s="3">
        <v>0</v>
      </c>
      <c r="EB874" s="3">
        <v>0</v>
      </c>
      <c r="EC874" s="3">
        <v>0</v>
      </c>
      <c r="ED874" s="3">
        <v>0</v>
      </c>
      <c r="EE874" s="3">
        <v>0</v>
      </c>
      <c r="EF874" s="3">
        <v>0</v>
      </c>
    </row>
    <row r="875" spans="1:136" ht="12.75" customHeight="1">
      <c r="A875" s="2" t="s">
        <v>1555</v>
      </c>
      <c r="B875" s="2" t="s">
        <v>1556</v>
      </c>
      <c r="C875" s="2" t="s">
        <v>468</v>
      </c>
      <c r="D875" s="2" t="s">
        <v>138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3">
        <v>0</v>
      </c>
      <c r="BJ875" s="3">
        <v>0</v>
      </c>
      <c r="BK875" s="3">
        <v>0</v>
      </c>
      <c r="BL875" s="3">
        <v>0</v>
      </c>
      <c r="BM875" s="3">
        <v>0</v>
      </c>
      <c r="BN875" s="3">
        <v>0</v>
      </c>
      <c r="BO875" s="3">
        <v>0</v>
      </c>
      <c r="BP875" s="3">
        <v>0</v>
      </c>
      <c r="BQ875" s="3">
        <v>0</v>
      </c>
      <c r="BR875" s="3">
        <v>0</v>
      </c>
      <c r="BS875" s="3">
        <v>0</v>
      </c>
      <c r="BT875" s="3">
        <v>0</v>
      </c>
      <c r="BU875" s="3">
        <v>0</v>
      </c>
      <c r="BV875" s="3">
        <v>0</v>
      </c>
      <c r="BW875" s="3">
        <v>0</v>
      </c>
      <c r="BX875" s="3">
        <v>0</v>
      </c>
      <c r="BY875" s="3">
        <v>0</v>
      </c>
      <c r="BZ875" s="3">
        <v>0</v>
      </c>
      <c r="CA875" s="3">
        <v>0</v>
      </c>
      <c r="CB875" s="3">
        <v>0</v>
      </c>
      <c r="CC875" s="3">
        <v>0</v>
      </c>
      <c r="CD875" s="3">
        <v>0</v>
      </c>
      <c r="CE875" s="3">
        <v>0</v>
      </c>
      <c r="CF875" s="3">
        <v>0</v>
      </c>
      <c r="CG875" s="3">
        <v>0</v>
      </c>
      <c r="CH875" s="3">
        <v>0</v>
      </c>
      <c r="CI875" s="3">
        <v>0</v>
      </c>
      <c r="CJ875" s="3">
        <v>0</v>
      </c>
      <c r="CK875" s="3">
        <v>0</v>
      </c>
      <c r="CL875" s="3">
        <v>0</v>
      </c>
      <c r="CM875" s="3">
        <v>0</v>
      </c>
      <c r="CN875" s="3">
        <v>0</v>
      </c>
      <c r="CO875" s="3">
        <v>0</v>
      </c>
      <c r="CP875" s="3">
        <v>0</v>
      </c>
      <c r="CQ875" s="3">
        <v>0</v>
      </c>
      <c r="CR875" s="3">
        <v>0</v>
      </c>
      <c r="CS875" s="3">
        <v>0</v>
      </c>
      <c r="CT875" s="3">
        <v>0</v>
      </c>
      <c r="CU875" s="3">
        <v>0</v>
      </c>
      <c r="CV875" s="3">
        <v>0</v>
      </c>
      <c r="CW875" s="3">
        <v>0</v>
      </c>
      <c r="CX875" s="3">
        <v>0</v>
      </c>
      <c r="CY875" s="3">
        <v>0</v>
      </c>
      <c r="CZ875" s="3">
        <v>0</v>
      </c>
      <c r="DA875" s="3"/>
      <c r="DB875" s="3">
        <v>0</v>
      </c>
      <c r="DC875" s="3">
        <v>0</v>
      </c>
      <c r="DD875" s="3">
        <v>0</v>
      </c>
      <c r="DE875" s="3">
        <v>0</v>
      </c>
      <c r="DF875" s="3">
        <v>0</v>
      </c>
      <c r="DG875" s="3">
        <v>0</v>
      </c>
      <c r="DH875" s="3">
        <v>0</v>
      </c>
      <c r="DI875" s="3">
        <v>0</v>
      </c>
      <c r="DJ875" s="3">
        <v>0</v>
      </c>
      <c r="DK875" s="3">
        <v>0</v>
      </c>
      <c r="DL875" s="3">
        <v>0</v>
      </c>
      <c r="DM875" s="3">
        <v>0</v>
      </c>
      <c r="DN875" s="3">
        <v>0</v>
      </c>
      <c r="DO875" s="3">
        <v>0</v>
      </c>
      <c r="DP875" s="3">
        <v>0</v>
      </c>
      <c r="DQ875" s="3">
        <v>0</v>
      </c>
      <c r="DR875" s="3">
        <v>0</v>
      </c>
      <c r="DS875" s="3">
        <v>0</v>
      </c>
      <c r="DT875" s="3">
        <v>0</v>
      </c>
      <c r="DU875" s="3">
        <v>0</v>
      </c>
      <c r="DV875" s="3">
        <v>0</v>
      </c>
      <c r="DW875" s="3">
        <v>0</v>
      </c>
      <c r="DX875" s="3">
        <v>0</v>
      </c>
      <c r="DY875" s="3">
        <v>0</v>
      </c>
      <c r="DZ875" s="3">
        <v>0</v>
      </c>
      <c r="EA875" s="3">
        <v>0</v>
      </c>
      <c r="EB875" s="3">
        <v>0</v>
      </c>
      <c r="EC875" s="3">
        <v>0</v>
      </c>
      <c r="ED875" s="3">
        <v>0</v>
      </c>
      <c r="EE875" s="3">
        <v>0</v>
      </c>
      <c r="EF875" s="3">
        <v>0</v>
      </c>
    </row>
    <row r="876" spans="1:136" ht="12.75" customHeight="1">
      <c r="A876" s="2" t="s">
        <v>1557</v>
      </c>
      <c r="B876" s="2" t="s">
        <v>1558</v>
      </c>
      <c r="C876" s="2" t="s">
        <v>468</v>
      </c>
      <c r="D876" s="2" t="s">
        <v>896</v>
      </c>
      <c r="E876" s="3">
        <v>0</v>
      </c>
      <c r="F876" s="3">
        <v>70070.63</v>
      </c>
      <c r="G876" s="3">
        <v>39783.94</v>
      </c>
      <c r="H876" s="3">
        <v>50660.9</v>
      </c>
      <c r="I876" s="3">
        <v>64672.5</v>
      </c>
      <c r="J876" s="3">
        <v>30559</v>
      </c>
      <c r="K876" s="3">
        <v>12238.65</v>
      </c>
      <c r="L876" s="3">
        <v>36335.4</v>
      </c>
      <c r="M876" s="3">
        <v>25259.01</v>
      </c>
      <c r="N876" s="3">
        <v>526.75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45712.21</v>
      </c>
      <c r="AJ876" s="3">
        <v>68200.91</v>
      </c>
      <c r="AK876" s="3">
        <v>14703.67</v>
      </c>
      <c r="AL876" s="3">
        <v>20602.650000000001</v>
      </c>
      <c r="AM876" s="3">
        <v>14424.58</v>
      </c>
      <c r="AN876" s="3">
        <v>25262.65</v>
      </c>
      <c r="AO876" s="3">
        <v>6983.91</v>
      </c>
      <c r="AP876" s="3">
        <v>31897.81</v>
      </c>
      <c r="AQ876" s="3">
        <v>24464.74</v>
      </c>
      <c r="AR876" s="3">
        <v>42241.97</v>
      </c>
      <c r="AS876" s="3">
        <v>0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0</v>
      </c>
      <c r="BB876" s="3">
        <v>0</v>
      </c>
      <c r="BC876" s="3">
        <v>0</v>
      </c>
      <c r="BD876" s="3">
        <v>0</v>
      </c>
      <c r="BE876" s="3">
        <v>0</v>
      </c>
      <c r="BF876" s="3">
        <v>0</v>
      </c>
      <c r="BG876" s="3">
        <v>0</v>
      </c>
      <c r="BH876" s="3">
        <v>0</v>
      </c>
      <c r="BI876" s="3">
        <v>0</v>
      </c>
      <c r="BJ876" s="3">
        <v>0</v>
      </c>
      <c r="BK876" s="3">
        <v>0</v>
      </c>
      <c r="BL876" s="3">
        <v>0</v>
      </c>
      <c r="BM876" s="3">
        <v>0</v>
      </c>
      <c r="BN876" s="3">
        <v>0</v>
      </c>
      <c r="BO876" s="3">
        <v>0</v>
      </c>
      <c r="BP876" s="3">
        <v>0</v>
      </c>
      <c r="BQ876" s="3">
        <v>0</v>
      </c>
      <c r="BR876" s="3">
        <v>0</v>
      </c>
      <c r="BS876" s="3">
        <v>0</v>
      </c>
      <c r="BT876" s="3">
        <v>0</v>
      </c>
      <c r="BU876" s="3">
        <v>0</v>
      </c>
      <c r="BV876" s="3">
        <v>0</v>
      </c>
      <c r="BW876" s="3">
        <v>0</v>
      </c>
      <c r="BX876" s="3">
        <v>0</v>
      </c>
      <c r="BY876" s="3">
        <v>0</v>
      </c>
      <c r="BZ876" s="3">
        <v>0</v>
      </c>
      <c r="CA876" s="3">
        <v>0</v>
      </c>
      <c r="CB876" s="3">
        <v>0</v>
      </c>
      <c r="CC876" s="3">
        <v>0</v>
      </c>
      <c r="CD876" s="3">
        <v>0</v>
      </c>
      <c r="CE876" s="3">
        <v>0</v>
      </c>
      <c r="CF876" s="3">
        <v>0</v>
      </c>
      <c r="CG876" s="3">
        <v>0</v>
      </c>
      <c r="CH876" s="3">
        <v>0</v>
      </c>
      <c r="CI876" s="3">
        <v>0</v>
      </c>
      <c r="CJ876" s="3">
        <v>0</v>
      </c>
      <c r="CK876" s="3">
        <v>0</v>
      </c>
      <c r="CL876" s="3">
        <v>0</v>
      </c>
      <c r="CM876" s="3">
        <v>0</v>
      </c>
      <c r="CN876" s="3">
        <v>0</v>
      </c>
      <c r="CO876" s="3">
        <v>0</v>
      </c>
      <c r="CP876" s="3">
        <v>0</v>
      </c>
      <c r="CQ876" s="3">
        <v>0</v>
      </c>
      <c r="CR876" s="3">
        <v>0</v>
      </c>
      <c r="CS876" s="3">
        <v>0</v>
      </c>
      <c r="CT876" s="3">
        <v>0</v>
      </c>
      <c r="CU876" s="3">
        <v>0</v>
      </c>
      <c r="CV876" s="3">
        <v>0</v>
      </c>
      <c r="CW876" s="3">
        <v>0</v>
      </c>
      <c r="CX876" s="3">
        <v>0</v>
      </c>
      <c r="CY876" s="3">
        <v>0</v>
      </c>
      <c r="CZ876" s="3">
        <v>0</v>
      </c>
      <c r="DA876" s="3"/>
      <c r="DB876" s="3">
        <v>0</v>
      </c>
      <c r="DC876" s="3">
        <v>0</v>
      </c>
      <c r="DD876" s="3">
        <v>0</v>
      </c>
      <c r="DE876" s="3">
        <v>0</v>
      </c>
      <c r="DF876" s="3">
        <v>0</v>
      </c>
      <c r="DG876" s="3">
        <v>0</v>
      </c>
      <c r="DH876" s="3">
        <v>0</v>
      </c>
      <c r="DI876" s="3">
        <v>0</v>
      </c>
      <c r="DJ876" s="3">
        <v>0</v>
      </c>
      <c r="DK876" s="3">
        <v>0</v>
      </c>
      <c r="DL876" s="3">
        <v>0</v>
      </c>
      <c r="DM876" s="3">
        <v>0</v>
      </c>
      <c r="DN876" s="3">
        <v>0</v>
      </c>
      <c r="DO876" s="3">
        <v>0</v>
      </c>
      <c r="DP876" s="3">
        <v>0</v>
      </c>
      <c r="DQ876" s="3">
        <v>0</v>
      </c>
      <c r="DR876" s="3">
        <v>0</v>
      </c>
      <c r="DS876" s="3">
        <v>0</v>
      </c>
      <c r="DT876" s="3">
        <v>0</v>
      </c>
      <c r="DU876" s="3">
        <v>0</v>
      </c>
      <c r="DV876" s="3">
        <v>0</v>
      </c>
      <c r="DW876" s="3">
        <v>0</v>
      </c>
      <c r="DX876" s="3">
        <v>0</v>
      </c>
      <c r="DY876" s="3">
        <v>0</v>
      </c>
      <c r="DZ876" s="3">
        <v>0</v>
      </c>
      <c r="EA876" s="3">
        <v>0</v>
      </c>
      <c r="EB876" s="3">
        <v>0</v>
      </c>
      <c r="EC876" s="3">
        <v>0</v>
      </c>
      <c r="ED876" s="3">
        <v>0</v>
      </c>
      <c r="EE876" s="3">
        <v>0</v>
      </c>
      <c r="EF876" s="3">
        <v>0</v>
      </c>
    </row>
    <row r="877" spans="1:136" ht="12.75" customHeight="1">
      <c r="A877" s="2" t="s">
        <v>1559</v>
      </c>
      <c r="B877" s="2" t="s">
        <v>1560</v>
      </c>
      <c r="C877" s="2" t="s">
        <v>468</v>
      </c>
      <c r="D877" s="2" t="s">
        <v>896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0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0</v>
      </c>
      <c r="BB877" s="3">
        <v>0</v>
      </c>
      <c r="BC877" s="3">
        <v>0</v>
      </c>
      <c r="BD877" s="3">
        <v>0</v>
      </c>
      <c r="BE877" s="3">
        <v>0</v>
      </c>
      <c r="BF877" s="3">
        <v>0</v>
      </c>
      <c r="BG877" s="3">
        <v>0</v>
      </c>
      <c r="BH877" s="3">
        <v>0</v>
      </c>
      <c r="BI877" s="3">
        <v>0</v>
      </c>
      <c r="BJ877" s="3">
        <v>0</v>
      </c>
      <c r="BK877" s="3">
        <v>0</v>
      </c>
      <c r="BL877" s="3">
        <v>0</v>
      </c>
      <c r="BM877" s="3">
        <v>0</v>
      </c>
      <c r="BN877" s="3">
        <v>0</v>
      </c>
      <c r="BO877" s="3">
        <v>0</v>
      </c>
      <c r="BP877" s="3">
        <v>0</v>
      </c>
      <c r="BQ877" s="3">
        <v>0</v>
      </c>
      <c r="BR877" s="3">
        <v>0</v>
      </c>
      <c r="BS877" s="3">
        <v>0</v>
      </c>
      <c r="BT877" s="3">
        <v>0</v>
      </c>
      <c r="BU877" s="3">
        <v>0</v>
      </c>
      <c r="BV877" s="3">
        <v>0</v>
      </c>
      <c r="BW877" s="3">
        <v>0</v>
      </c>
      <c r="BX877" s="3">
        <v>0</v>
      </c>
      <c r="BY877" s="3">
        <v>0</v>
      </c>
      <c r="BZ877" s="3">
        <v>0</v>
      </c>
      <c r="CA877" s="3">
        <v>0</v>
      </c>
      <c r="CB877" s="3">
        <v>0</v>
      </c>
      <c r="CC877" s="3">
        <v>0</v>
      </c>
      <c r="CD877" s="3">
        <v>0</v>
      </c>
      <c r="CE877" s="3">
        <v>0</v>
      </c>
      <c r="CF877" s="3">
        <v>0</v>
      </c>
      <c r="CG877" s="3">
        <v>0</v>
      </c>
      <c r="CH877" s="3">
        <v>0</v>
      </c>
      <c r="CI877" s="3">
        <v>0</v>
      </c>
      <c r="CJ877" s="3">
        <v>0</v>
      </c>
      <c r="CK877" s="3">
        <v>0</v>
      </c>
      <c r="CL877" s="3">
        <v>0</v>
      </c>
      <c r="CM877" s="3">
        <v>0</v>
      </c>
      <c r="CN877" s="3">
        <v>0</v>
      </c>
      <c r="CO877" s="3">
        <v>0</v>
      </c>
      <c r="CP877" s="3">
        <v>0</v>
      </c>
      <c r="CQ877" s="3">
        <v>0</v>
      </c>
      <c r="CR877" s="3">
        <v>0</v>
      </c>
      <c r="CS877" s="3">
        <v>0</v>
      </c>
      <c r="CT877" s="3">
        <v>0</v>
      </c>
      <c r="CU877" s="3">
        <v>0</v>
      </c>
      <c r="CV877" s="3">
        <v>0</v>
      </c>
      <c r="CW877" s="3">
        <v>0</v>
      </c>
      <c r="CX877" s="3">
        <v>0</v>
      </c>
      <c r="CY877" s="3">
        <v>0</v>
      </c>
      <c r="CZ877" s="3">
        <v>0</v>
      </c>
      <c r="DA877" s="3"/>
      <c r="DB877" s="3">
        <v>0</v>
      </c>
      <c r="DC877" s="3">
        <v>0</v>
      </c>
      <c r="DD877" s="3">
        <v>0</v>
      </c>
      <c r="DE877" s="3">
        <v>0</v>
      </c>
      <c r="DF877" s="3">
        <v>0</v>
      </c>
      <c r="DG877" s="3">
        <v>0</v>
      </c>
      <c r="DH877" s="3">
        <v>0</v>
      </c>
      <c r="DI877" s="3">
        <v>0</v>
      </c>
      <c r="DJ877" s="3">
        <v>0</v>
      </c>
      <c r="DK877" s="3">
        <v>0</v>
      </c>
      <c r="DL877" s="3">
        <v>0</v>
      </c>
      <c r="DM877" s="3">
        <v>0</v>
      </c>
      <c r="DN877" s="3">
        <v>0</v>
      </c>
      <c r="DO877" s="3">
        <v>0</v>
      </c>
      <c r="DP877" s="3">
        <v>0</v>
      </c>
      <c r="DQ877" s="3">
        <v>0</v>
      </c>
      <c r="DR877" s="3">
        <v>0</v>
      </c>
      <c r="DS877" s="3">
        <v>0</v>
      </c>
      <c r="DT877" s="3">
        <v>0</v>
      </c>
      <c r="DU877" s="3">
        <v>0</v>
      </c>
      <c r="DV877" s="3">
        <v>0</v>
      </c>
      <c r="DW877" s="3">
        <v>0</v>
      </c>
      <c r="DX877" s="3">
        <v>0</v>
      </c>
      <c r="DY877" s="3">
        <v>0</v>
      </c>
      <c r="DZ877" s="3">
        <v>0</v>
      </c>
      <c r="EA877" s="3">
        <v>0</v>
      </c>
      <c r="EB877" s="3">
        <v>0</v>
      </c>
      <c r="EC877" s="3">
        <v>0</v>
      </c>
      <c r="ED877" s="3">
        <v>0</v>
      </c>
      <c r="EE877" s="3">
        <v>0</v>
      </c>
      <c r="EF877" s="3">
        <v>0</v>
      </c>
    </row>
    <row r="878" spans="1:136" ht="12.75" customHeight="1">
      <c r="A878" s="2" t="s">
        <v>1561</v>
      </c>
      <c r="B878" s="2" t="s">
        <v>1562</v>
      </c>
      <c r="C878" s="2" t="s">
        <v>468</v>
      </c>
      <c r="D878" s="2" t="s">
        <v>896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1274.43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6545.91</v>
      </c>
      <c r="AJ878" s="3">
        <v>0</v>
      </c>
      <c r="AK878" s="3">
        <v>0</v>
      </c>
      <c r="AL878" s="3">
        <v>443.47</v>
      </c>
      <c r="AM878" s="3">
        <v>203.92</v>
      </c>
      <c r="AN878" s="3">
        <v>101.96</v>
      </c>
      <c r="AO878" s="3">
        <v>152.94</v>
      </c>
      <c r="AP878" s="3">
        <v>1860.66</v>
      </c>
      <c r="AQ878" s="3">
        <v>0</v>
      </c>
      <c r="AR878" s="3">
        <v>10.96</v>
      </c>
      <c r="AS878" s="3">
        <v>0</v>
      </c>
      <c r="AT878" s="3">
        <v>0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0</v>
      </c>
      <c r="BB878" s="3">
        <v>0</v>
      </c>
      <c r="BC878" s="3">
        <v>0</v>
      </c>
      <c r="BD878" s="3">
        <v>0</v>
      </c>
      <c r="BE878" s="3">
        <v>0</v>
      </c>
      <c r="BF878" s="3">
        <v>0</v>
      </c>
      <c r="BG878" s="3">
        <v>0</v>
      </c>
      <c r="BH878" s="3">
        <v>0</v>
      </c>
      <c r="BI878" s="3">
        <v>0</v>
      </c>
      <c r="BJ878" s="3">
        <v>0</v>
      </c>
      <c r="BK878" s="3">
        <v>0</v>
      </c>
      <c r="BL878" s="3">
        <v>0</v>
      </c>
      <c r="BM878" s="3">
        <v>0</v>
      </c>
      <c r="BN878" s="3">
        <v>0</v>
      </c>
      <c r="BO878" s="3">
        <v>0</v>
      </c>
      <c r="BP878" s="3">
        <v>0</v>
      </c>
      <c r="BQ878" s="3">
        <v>0</v>
      </c>
      <c r="BR878" s="3">
        <v>0</v>
      </c>
      <c r="BS878" s="3">
        <v>0</v>
      </c>
      <c r="BT878" s="3">
        <v>0</v>
      </c>
      <c r="BU878" s="3">
        <v>0</v>
      </c>
      <c r="BV878" s="3">
        <v>0</v>
      </c>
      <c r="BW878" s="3">
        <v>0</v>
      </c>
      <c r="BX878" s="3">
        <v>0</v>
      </c>
      <c r="BY878" s="3">
        <v>0</v>
      </c>
      <c r="BZ878" s="3">
        <v>0</v>
      </c>
      <c r="CA878" s="3">
        <v>0</v>
      </c>
      <c r="CB878" s="3">
        <v>0</v>
      </c>
      <c r="CC878" s="3">
        <v>0</v>
      </c>
      <c r="CD878" s="3">
        <v>0</v>
      </c>
      <c r="CE878" s="3">
        <v>0</v>
      </c>
      <c r="CF878" s="3">
        <v>0</v>
      </c>
      <c r="CG878" s="3">
        <v>0</v>
      </c>
      <c r="CH878" s="3">
        <v>0</v>
      </c>
      <c r="CI878" s="3">
        <v>0</v>
      </c>
      <c r="CJ878" s="3">
        <v>0</v>
      </c>
      <c r="CK878" s="3">
        <v>0</v>
      </c>
      <c r="CL878" s="3">
        <v>0</v>
      </c>
      <c r="CM878" s="3">
        <v>0</v>
      </c>
      <c r="CN878" s="3">
        <v>0</v>
      </c>
      <c r="CO878" s="3">
        <v>0</v>
      </c>
      <c r="CP878" s="3">
        <v>0</v>
      </c>
      <c r="CQ878" s="3">
        <v>0</v>
      </c>
      <c r="CR878" s="3">
        <v>0</v>
      </c>
      <c r="CS878" s="3">
        <v>0</v>
      </c>
      <c r="CT878" s="3">
        <v>0</v>
      </c>
      <c r="CU878" s="3">
        <v>0</v>
      </c>
      <c r="CV878" s="3">
        <v>0</v>
      </c>
      <c r="CW878" s="3">
        <v>0</v>
      </c>
      <c r="CX878" s="3">
        <v>0</v>
      </c>
      <c r="CY878" s="3">
        <v>0</v>
      </c>
      <c r="CZ878" s="3">
        <v>0</v>
      </c>
      <c r="DA878" s="3"/>
      <c r="DB878" s="3">
        <v>0</v>
      </c>
      <c r="DC878" s="3">
        <v>0</v>
      </c>
      <c r="DD878" s="3">
        <v>0</v>
      </c>
      <c r="DE878" s="3">
        <v>0</v>
      </c>
      <c r="DF878" s="3">
        <v>0</v>
      </c>
      <c r="DG878" s="3">
        <v>0</v>
      </c>
      <c r="DH878" s="3">
        <v>0</v>
      </c>
      <c r="DI878" s="3">
        <v>0</v>
      </c>
      <c r="DJ878" s="3">
        <v>0</v>
      </c>
      <c r="DK878" s="3">
        <v>0</v>
      </c>
      <c r="DL878" s="3">
        <v>0</v>
      </c>
      <c r="DM878" s="3">
        <v>0</v>
      </c>
      <c r="DN878" s="3">
        <v>0</v>
      </c>
      <c r="DO878" s="3">
        <v>0</v>
      </c>
      <c r="DP878" s="3">
        <v>0</v>
      </c>
      <c r="DQ878" s="3">
        <v>0</v>
      </c>
      <c r="DR878" s="3">
        <v>0</v>
      </c>
      <c r="DS878" s="3">
        <v>0</v>
      </c>
      <c r="DT878" s="3">
        <v>0</v>
      </c>
      <c r="DU878" s="3">
        <v>0</v>
      </c>
      <c r="DV878" s="3">
        <v>0</v>
      </c>
      <c r="DW878" s="3">
        <v>0</v>
      </c>
      <c r="DX878" s="3">
        <v>0</v>
      </c>
      <c r="DY878" s="3">
        <v>0</v>
      </c>
      <c r="DZ878" s="3">
        <v>0</v>
      </c>
      <c r="EA878" s="3">
        <v>0</v>
      </c>
      <c r="EB878" s="3">
        <v>0</v>
      </c>
      <c r="EC878" s="3">
        <v>0</v>
      </c>
      <c r="ED878" s="3">
        <v>0</v>
      </c>
      <c r="EE878" s="3">
        <v>0</v>
      </c>
      <c r="EF878" s="3">
        <v>0</v>
      </c>
    </row>
    <row r="879" spans="1:136" ht="12.75" customHeight="1">
      <c r="A879" s="2" t="s">
        <v>1563</v>
      </c>
      <c r="B879" s="2" t="s">
        <v>1564</v>
      </c>
      <c r="C879" s="2" t="s">
        <v>468</v>
      </c>
      <c r="D879" s="2" t="s">
        <v>896</v>
      </c>
      <c r="E879" s="3">
        <v>0</v>
      </c>
      <c r="F879" s="3">
        <v>467255.19</v>
      </c>
      <c r="G879" s="3">
        <v>508363.64</v>
      </c>
      <c r="H879" s="3">
        <v>609772.97</v>
      </c>
      <c r="I879" s="3">
        <v>572209.17000000004</v>
      </c>
      <c r="J879" s="3">
        <v>309544.2</v>
      </c>
      <c r="K879" s="3">
        <v>230263.32</v>
      </c>
      <c r="L879" s="3">
        <v>294536.13</v>
      </c>
      <c r="M879" s="3">
        <v>385618.97</v>
      </c>
      <c r="N879" s="3">
        <v>18079.849999999999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395584.92</v>
      </c>
      <c r="AJ879" s="3">
        <v>481147.75</v>
      </c>
      <c r="AK879" s="3">
        <v>324142.38</v>
      </c>
      <c r="AL879" s="3">
        <v>237886.6</v>
      </c>
      <c r="AM879" s="3">
        <v>228624.95</v>
      </c>
      <c r="AN879" s="3">
        <v>259799.42</v>
      </c>
      <c r="AO879" s="3">
        <v>157990.69</v>
      </c>
      <c r="AP879" s="3">
        <v>342001.2</v>
      </c>
      <c r="AQ879" s="3">
        <v>316742.90000000002</v>
      </c>
      <c r="AR879" s="3">
        <v>317524.09999999998</v>
      </c>
      <c r="AS879" s="3">
        <v>0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0</v>
      </c>
      <c r="BB879" s="3">
        <v>0</v>
      </c>
      <c r="BC879" s="3">
        <v>0</v>
      </c>
      <c r="BD879" s="3">
        <v>0</v>
      </c>
      <c r="BE879" s="3">
        <v>0</v>
      </c>
      <c r="BF879" s="3">
        <v>0</v>
      </c>
      <c r="BG879" s="3">
        <v>0</v>
      </c>
      <c r="BH879" s="3">
        <v>0</v>
      </c>
      <c r="BI879" s="3">
        <v>0</v>
      </c>
      <c r="BJ879" s="3">
        <v>0</v>
      </c>
      <c r="BK879" s="3">
        <v>0</v>
      </c>
      <c r="BL879" s="3">
        <v>0</v>
      </c>
      <c r="BM879" s="3">
        <v>0</v>
      </c>
      <c r="BN879" s="3">
        <v>0</v>
      </c>
      <c r="BO879" s="3">
        <v>0</v>
      </c>
      <c r="BP879" s="3">
        <v>0</v>
      </c>
      <c r="BQ879" s="3">
        <v>0</v>
      </c>
      <c r="BR879" s="3">
        <v>0</v>
      </c>
      <c r="BS879" s="3">
        <v>0</v>
      </c>
      <c r="BT879" s="3">
        <v>0</v>
      </c>
      <c r="BU879" s="3">
        <v>0</v>
      </c>
      <c r="BV879" s="3">
        <v>0</v>
      </c>
      <c r="BW879" s="3">
        <v>0</v>
      </c>
      <c r="BX879" s="3">
        <v>0</v>
      </c>
      <c r="BY879" s="3">
        <v>0</v>
      </c>
      <c r="BZ879" s="3">
        <v>0</v>
      </c>
      <c r="CA879" s="3">
        <v>0</v>
      </c>
      <c r="CB879" s="3">
        <v>0</v>
      </c>
      <c r="CC879" s="3">
        <v>0</v>
      </c>
      <c r="CD879" s="3">
        <v>0</v>
      </c>
      <c r="CE879" s="3">
        <v>0</v>
      </c>
      <c r="CF879" s="3">
        <v>0</v>
      </c>
      <c r="CG879" s="3">
        <v>0</v>
      </c>
      <c r="CH879" s="3">
        <v>0</v>
      </c>
      <c r="CI879" s="3">
        <v>0</v>
      </c>
      <c r="CJ879" s="3">
        <v>0</v>
      </c>
      <c r="CK879" s="3">
        <v>0</v>
      </c>
      <c r="CL879" s="3">
        <v>0</v>
      </c>
      <c r="CM879" s="3">
        <v>0</v>
      </c>
      <c r="CN879" s="3">
        <v>0</v>
      </c>
      <c r="CO879" s="3">
        <v>0</v>
      </c>
      <c r="CP879" s="3">
        <v>0</v>
      </c>
      <c r="CQ879" s="3">
        <v>0</v>
      </c>
      <c r="CR879" s="3">
        <v>0</v>
      </c>
      <c r="CS879" s="3">
        <v>0</v>
      </c>
      <c r="CT879" s="3">
        <v>0</v>
      </c>
      <c r="CU879" s="3">
        <v>0</v>
      </c>
      <c r="CV879" s="3">
        <v>0</v>
      </c>
      <c r="CW879" s="3">
        <v>0</v>
      </c>
      <c r="CX879" s="3">
        <v>0</v>
      </c>
      <c r="CY879" s="3">
        <v>0</v>
      </c>
      <c r="CZ879" s="3">
        <v>0</v>
      </c>
      <c r="DA879" s="3"/>
      <c r="DB879" s="3">
        <v>0</v>
      </c>
      <c r="DC879" s="3">
        <v>0</v>
      </c>
      <c r="DD879" s="3">
        <v>0</v>
      </c>
      <c r="DE879" s="3">
        <v>0</v>
      </c>
      <c r="DF879" s="3">
        <v>0</v>
      </c>
      <c r="DG879" s="3">
        <v>0</v>
      </c>
      <c r="DH879" s="3">
        <v>0</v>
      </c>
      <c r="DI879" s="3">
        <v>0</v>
      </c>
      <c r="DJ879" s="3">
        <v>0</v>
      </c>
      <c r="DK879" s="3">
        <v>0</v>
      </c>
      <c r="DL879" s="3">
        <v>0</v>
      </c>
      <c r="DM879" s="3">
        <v>0</v>
      </c>
      <c r="DN879" s="3">
        <v>0</v>
      </c>
      <c r="DO879" s="3">
        <v>0</v>
      </c>
      <c r="DP879" s="3">
        <v>0</v>
      </c>
      <c r="DQ879" s="3">
        <v>0</v>
      </c>
      <c r="DR879" s="3">
        <v>0</v>
      </c>
      <c r="DS879" s="3">
        <v>0</v>
      </c>
      <c r="DT879" s="3">
        <v>0</v>
      </c>
      <c r="DU879" s="3">
        <v>0</v>
      </c>
      <c r="DV879" s="3">
        <v>0</v>
      </c>
      <c r="DW879" s="3">
        <v>0</v>
      </c>
      <c r="DX879" s="3">
        <v>0</v>
      </c>
      <c r="DY879" s="3">
        <v>0</v>
      </c>
      <c r="DZ879" s="3">
        <v>0</v>
      </c>
      <c r="EA879" s="3">
        <v>0</v>
      </c>
      <c r="EB879" s="3">
        <v>0</v>
      </c>
      <c r="EC879" s="3">
        <v>0</v>
      </c>
      <c r="ED879" s="3">
        <v>0</v>
      </c>
      <c r="EE879" s="3">
        <v>0</v>
      </c>
      <c r="EF879" s="3">
        <v>0</v>
      </c>
    </row>
    <row r="880" spans="1:136" ht="12.75" customHeight="1">
      <c r="A880" s="2" t="s">
        <v>1565</v>
      </c>
      <c r="B880" s="2" t="s">
        <v>1498</v>
      </c>
      <c r="C880" s="2" t="s">
        <v>137</v>
      </c>
      <c r="D880" s="2" t="s">
        <v>896</v>
      </c>
      <c r="E880" s="3">
        <v>0</v>
      </c>
      <c r="F880" s="3">
        <v>47.58</v>
      </c>
      <c r="G880" s="3">
        <v>0</v>
      </c>
      <c r="H880" s="3">
        <v>31.45</v>
      </c>
      <c r="I880" s="3">
        <v>0</v>
      </c>
      <c r="J880" s="3">
        <v>14.44</v>
      </c>
      <c r="K880" s="3">
        <v>0</v>
      </c>
      <c r="L880" s="3">
        <v>458.8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0</v>
      </c>
      <c r="BB880" s="3">
        <v>0</v>
      </c>
      <c r="BC880" s="3">
        <v>0</v>
      </c>
      <c r="BD880" s="3">
        <v>0</v>
      </c>
      <c r="BE880" s="3">
        <v>0</v>
      </c>
      <c r="BF880" s="3">
        <v>0</v>
      </c>
      <c r="BG880" s="3">
        <v>0</v>
      </c>
      <c r="BH880" s="3">
        <v>0</v>
      </c>
      <c r="BI880" s="3">
        <v>0</v>
      </c>
      <c r="BJ880" s="3">
        <v>0</v>
      </c>
      <c r="BK880" s="3">
        <v>0</v>
      </c>
      <c r="BL880" s="3">
        <v>0</v>
      </c>
      <c r="BM880" s="3">
        <v>0</v>
      </c>
      <c r="BN880" s="3">
        <v>0</v>
      </c>
      <c r="BO880" s="3">
        <v>0</v>
      </c>
      <c r="BP880" s="3">
        <v>0</v>
      </c>
      <c r="BQ880" s="3">
        <v>0</v>
      </c>
      <c r="BR880" s="3">
        <v>0</v>
      </c>
      <c r="BS880" s="3">
        <v>0</v>
      </c>
      <c r="BT880" s="3">
        <v>0</v>
      </c>
      <c r="BU880" s="3">
        <v>0</v>
      </c>
      <c r="BV880" s="3">
        <v>0</v>
      </c>
      <c r="BW880" s="3">
        <v>0</v>
      </c>
      <c r="BX880" s="3">
        <v>0</v>
      </c>
      <c r="BY880" s="3">
        <v>0</v>
      </c>
      <c r="BZ880" s="3">
        <v>0</v>
      </c>
      <c r="CA880" s="3">
        <v>0</v>
      </c>
      <c r="CB880" s="3">
        <v>0</v>
      </c>
      <c r="CC880" s="3">
        <v>0</v>
      </c>
      <c r="CD880" s="3">
        <v>0</v>
      </c>
      <c r="CE880" s="3">
        <v>0</v>
      </c>
      <c r="CF880" s="3">
        <v>0</v>
      </c>
      <c r="CG880" s="3">
        <v>0</v>
      </c>
      <c r="CH880" s="3">
        <v>0</v>
      </c>
      <c r="CI880" s="3">
        <v>0</v>
      </c>
      <c r="CJ880" s="3">
        <v>0</v>
      </c>
      <c r="CK880" s="3">
        <v>0</v>
      </c>
      <c r="CL880" s="3">
        <v>0</v>
      </c>
      <c r="CM880" s="3">
        <v>0</v>
      </c>
      <c r="CN880" s="3">
        <v>0</v>
      </c>
      <c r="CO880" s="3">
        <v>0</v>
      </c>
      <c r="CP880" s="3">
        <v>0</v>
      </c>
      <c r="CQ880" s="3">
        <v>0</v>
      </c>
      <c r="CR880" s="3">
        <v>0</v>
      </c>
      <c r="CS880" s="3">
        <v>0</v>
      </c>
      <c r="CT880" s="3">
        <v>0</v>
      </c>
      <c r="CU880" s="3">
        <v>0</v>
      </c>
      <c r="CV880" s="3">
        <v>0</v>
      </c>
      <c r="CW880" s="3">
        <v>0</v>
      </c>
      <c r="CX880" s="3">
        <v>0</v>
      </c>
      <c r="CY880" s="3">
        <v>0</v>
      </c>
      <c r="CZ880" s="3">
        <v>0</v>
      </c>
      <c r="DA880" s="3"/>
      <c r="DB880" s="3">
        <v>0</v>
      </c>
      <c r="DC880" s="3">
        <v>0</v>
      </c>
      <c r="DD880" s="3">
        <v>0</v>
      </c>
      <c r="DE880" s="3">
        <v>0</v>
      </c>
      <c r="DF880" s="3">
        <v>0</v>
      </c>
      <c r="DG880" s="3">
        <v>0</v>
      </c>
      <c r="DH880" s="3">
        <v>0</v>
      </c>
      <c r="DI880" s="3">
        <v>0</v>
      </c>
      <c r="DJ880" s="3">
        <v>0</v>
      </c>
      <c r="DK880" s="3">
        <v>0</v>
      </c>
      <c r="DL880" s="3">
        <v>0</v>
      </c>
      <c r="DM880" s="3">
        <v>0</v>
      </c>
      <c r="DN880" s="3">
        <v>0</v>
      </c>
      <c r="DO880" s="3">
        <v>0</v>
      </c>
      <c r="DP880" s="3">
        <v>0</v>
      </c>
      <c r="DQ880" s="3">
        <v>0</v>
      </c>
      <c r="DR880" s="3">
        <v>0</v>
      </c>
      <c r="DS880" s="3">
        <v>0</v>
      </c>
      <c r="DT880" s="3">
        <v>0</v>
      </c>
      <c r="DU880" s="3">
        <v>0</v>
      </c>
      <c r="DV880" s="3">
        <v>0</v>
      </c>
      <c r="DW880" s="3">
        <v>0</v>
      </c>
      <c r="DX880" s="3">
        <v>0</v>
      </c>
      <c r="DY880" s="3">
        <v>0</v>
      </c>
      <c r="DZ880" s="3">
        <v>0</v>
      </c>
      <c r="EA880" s="3">
        <v>0</v>
      </c>
      <c r="EB880" s="3">
        <v>0</v>
      </c>
      <c r="EC880" s="3">
        <v>0</v>
      </c>
      <c r="ED880" s="3">
        <v>0</v>
      </c>
      <c r="EE880" s="3">
        <v>0</v>
      </c>
      <c r="EF880" s="3">
        <v>0</v>
      </c>
    </row>
    <row r="881" spans="1:136" ht="12.75" customHeight="1">
      <c r="A881" s="2" t="s">
        <v>1566</v>
      </c>
      <c r="B881" s="2" t="s">
        <v>1500</v>
      </c>
      <c r="C881" s="2" t="s">
        <v>137</v>
      </c>
      <c r="D881" s="2" t="s">
        <v>896</v>
      </c>
      <c r="E881" s="3">
        <v>0</v>
      </c>
      <c r="F881" s="3">
        <v>0</v>
      </c>
      <c r="G881" s="3">
        <v>0</v>
      </c>
      <c r="H881" s="3">
        <v>450</v>
      </c>
      <c r="I881" s="3">
        <v>1534.41</v>
      </c>
      <c r="J881" s="3">
        <v>187.8</v>
      </c>
      <c r="K881" s="3">
        <v>313.51</v>
      </c>
      <c r="L881" s="3">
        <v>118.95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1158.8699999999999</v>
      </c>
      <c r="AK881" s="3">
        <v>84.96</v>
      </c>
      <c r="AL881" s="3">
        <v>0</v>
      </c>
      <c r="AM881" s="3">
        <v>0</v>
      </c>
      <c r="AN881" s="3">
        <v>2697.09</v>
      </c>
      <c r="AO881" s="3">
        <v>0</v>
      </c>
      <c r="AP881" s="3">
        <v>318.60000000000002</v>
      </c>
      <c r="AQ881" s="3">
        <v>0</v>
      </c>
      <c r="AR881" s="3">
        <v>165.3</v>
      </c>
      <c r="AS881" s="3">
        <v>0</v>
      </c>
      <c r="AT881" s="3">
        <v>0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0</v>
      </c>
      <c r="BB881" s="3">
        <v>0</v>
      </c>
      <c r="BC881" s="3">
        <v>0</v>
      </c>
      <c r="BD881" s="3">
        <v>0</v>
      </c>
      <c r="BE881" s="3">
        <v>0</v>
      </c>
      <c r="BF881" s="3">
        <v>0</v>
      </c>
      <c r="BG881" s="3">
        <v>0</v>
      </c>
      <c r="BH881" s="3">
        <v>0</v>
      </c>
      <c r="BI881" s="3">
        <v>0</v>
      </c>
      <c r="BJ881" s="3">
        <v>0</v>
      </c>
      <c r="BK881" s="3">
        <v>0</v>
      </c>
      <c r="BL881" s="3">
        <v>0</v>
      </c>
      <c r="BM881" s="3">
        <v>0</v>
      </c>
      <c r="BN881" s="3">
        <v>0</v>
      </c>
      <c r="BO881" s="3">
        <v>0</v>
      </c>
      <c r="BP881" s="3">
        <v>0</v>
      </c>
      <c r="BQ881" s="3">
        <v>0</v>
      </c>
      <c r="BR881" s="3">
        <v>0</v>
      </c>
      <c r="BS881" s="3">
        <v>0</v>
      </c>
      <c r="BT881" s="3">
        <v>0</v>
      </c>
      <c r="BU881" s="3">
        <v>0</v>
      </c>
      <c r="BV881" s="3">
        <v>0</v>
      </c>
      <c r="BW881" s="3">
        <v>0</v>
      </c>
      <c r="BX881" s="3">
        <v>0</v>
      </c>
      <c r="BY881" s="3">
        <v>0</v>
      </c>
      <c r="BZ881" s="3">
        <v>0</v>
      </c>
      <c r="CA881" s="3">
        <v>0</v>
      </c>
      <c r="CB881" s="3">
        <v>0</v>
      </c>
      <c r="CC881" s="3">
        <v>0</v>
      </c>
      <c r="CD881" s="3">
        <v>0</v>
      </c>
      <c r="CE881" s="3">
        <v>0</v>
      </c>
      <c r="CF881" s="3">
        <v>0</v>
      </c>
      <c r="CG881" s="3">
        <v>0</v>
      </c>
      <c r="CH881" s="3">
        <v>0</v>
      </c>
      <c r="CI881" s="3">
        <v>0</v>
      </c>
      <c r="CJ881" s="3">
        <v>0</v>
      </c>
      <c r="CK881" s="3">
        <v>0</v>
      </c>
      <c r="CL881" s="3">
        <v>0</v>
      </c>
      <c r="CM881" s="3">
        <v>0</v>
      </c>
      <c r="CN881" s="3">
        <v>0</v>
      </c>
      <c r="CO881" s="3">
        <v>0</v>
      </c>
      <c r="CP881" s="3">
        <v>0</v>
      </c>
      <c r="CQ881" s="3">
        <v>0</v>
      </c>
      <c r="CR881" s="3">
        <v>0</v>
      </c>
      <c r="CS881" s="3">
        <v>0</v>
      </c>
      <c r="CT881" s="3">
        <v>0</v>
      </c>
      <c r="CU881" s="3">
        <v>0</v>
      </c>
      <c r="CV881" s="3">
        <v>0</v>
      </c>
      <c r="CW881" s="3">
        <v>0</v>
      </c>
      <c r="CX881" s="3">
        <v>0</v>
      </c>
      <c r="CY881" s="3">
        <v>0</v>
      </c>
      <c r="CZ881" s="3">
        <v>0</v>
      </c>
      <c r="DA881" s="3"/>
      <c r="DB881" s="3">
        <v>0</v>
      </c>
      <c r="DC881" s="3">
        <v>0</v>
      </c>
      <c r="DD881" s="3">
        <v>0</v>
      </c>
      <c r="DE881" s="3">
        <v>0</v>
      </c>
      <c r="DF881" s="3">
        <v>0</v>
      </c>
      <c r="DG881" s="3">
        <v>0</v>
      </c>
      <c r="DH881" s="3">
        <v>0</v>
      </c>
      <c r="DI881" s="3">
        <v>0</v>
      </c>
      <c r="DJ881" s="3">
        <v>0</v>
      </c>
      <c r="DK881" s="3">
        <v>0</v>
      </c>
      <c r="DL881" s="3">
        <v>0</v>
      </c>
      <c r="DM881" s="3">
        <v>0</v>
      </c>
      <c r="DN881" s="3">
        <v>0</v>
      </c>
      <c r="DO881" s="3">
        <v>0</v>
      </c>
      <c r="DP881" s="3">
        <v>0</v>
      </c>
      <c r="DQ881" s="3">
        <v>0</v>
      </c>
      <c r="DR881" s="3">
        <v>0</v>
      </c>
      <c r="DS881" s="3">
        <v>0</v>
      </c>
      <c r="DT881" s="3">
        <v>0</v>
      </c>
      <c r="DU881" s="3">
        <v>0</v>
      </c>
      <c r="DV881" s="3">
        <v>0</v>
      </c>
      <c r="DW881" s="3">
        <v>0</v>
      </c>
      <c r="DX881" s="3">
        <v>0</v>
      </c>
      <c r="DY881" s="3">
        <v>0</v>
      </c>
      <c r="DZ881" s="3">
        <v>0</v>
      </c>
      <c r="EA881" s="3">
        <v>0</v>
      </c>
      <c r="EB881" s="3">
        <v>0</v>
      </c>
      <c r="EC881" s="3">
        <v>0</v>
      </c>
      <c r="ED881" s="3">
        <v>0</v>
      </c>
      <c r="EE881" s="3">
        <v>0</v>
      </c>
      <c r="EF881" s="3">
        <v>0</v>
      </c>
    </row>
    <row r="882" spans="1:136" ht="12.75" customHeight="1">
      <c r="A882" s="2" t="s">
        <v>1567</v>
      </c>
      <c r="B882" s="2" t="s">
        <v>1503</v>
      </c>
      <c r="C882" s="2" t="s">
        <v>137</v>
      </c>
      <c r="D882" s="2" t="s">
        <v>896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0</v>
      </c>
      <c r="BB882" s="3">
        <v>0</v>
      </c>
      <c r="BC882" s="3">
        <v>0</v>
      </c>
      <c r="BD882" s="3">
        <v>0</v>
      </c>
      <c r="BE882" s="3">
        <v>0</v>
      </c>
      <c r="BF882" s="3">
        <v>0</v>
      </c>
      <c r="BG882" s="3">
        <v>0</v>
      </c>
      <c r="BH882" s="3">
        <v>0</v>
      </c>
      <c r="BI882" s="3">
        <v>0</v>
      </c>
      <c r="BJ882" s="3">
        <v>0</v>
      </c>
      <c r="BK882" s="3">
        <v>0</v>
      </c>
      <c r="BL882" s="3">
        <v>0</v>
      </c>
      <c r="BM882" s="3">
        <v>0</v>
      </c>
      <c r="BN882" s="3">
        <v>0</v>
      </c>
      <c r="BO882" s="3">
        <v>0</v>
      </c>
      <c r="BP882" s="3">
        <v>0</v>
      </c>
      <c r="BQ882" s="3">
        <v>0</v>
      </c>
      <c r="BR882" s="3">
        <v>0</v>
      </c>
      <c r="BS882" s="3">
        <v>0</v>
      </c>
      <c r="BT882" s="3">
        <v>0</v>
      </c>
      <c r="BU882" s="3">
        <v>0</v>
      </c>
      <c r="BV882" s="3">
        <v>0</v>
      </c>
      <c r="BW882" s="3">
        <v>0</v>
      </c>
      <c r="BX882" s="3">
        <v>0</v>
      </c>
      <c r="BY882" s="3">
        <v>0</v>
      </c>
      <c r="BZ882" s="3">
        <v>0</v>
      </c>
      <c r="CA882" s="3">
        <v>0</v>
      </c>
      <c r="CB882" s="3">
        <v>0</v>
      </c>
      <c r="CC882" s="3">
        <v>0</v>
      </c>
      <c r="CD882" s="3">
        <v>0</v>
      </c>
      <c r="CE882" s="3">
        <v>0</v>
      </c>
      <c r="CF882" s="3">
        <v>0</v>
      </c>
      <c r="CG882" s="3">
        <v>0</v>
      </c>
      <c r="CH882" s="3">
        <v>0</v>
      </c>
      <c r="CI882" s="3">
        <v>0</v>
      </c>
      <c r="CJ882" s="3">
        <v>0</v>
      </c>
      <c r="CK882" s="3">
        <v>0</v>
      </c>
      <c r="CL882" s="3">
        <v>0</v>
      </c>
      <c r="CM882" s="3">
        <v>0</v>
      </c>
      <c r="CN882" s="3">
        <v>0</v>
      </c>
      <c r="CO882" s="3">
        <v>0</v>
      </c>
      <c r="CP882" s="3">
        <v>0</v>
      </c>
      <c r="CQ882" s="3">
        <v>0</v>
      </c>
      <c r="CR882" s="3">
        <v>0</v>
      </c>
      <c r="CS882" s="3">
        <v>0</v>
      </c>
      <c r="CT882" s="3">
        <v>0</v>
      </c>
      <c r="CU882" s="3">
        <v>0</v>
      </c>
      <c r="CV882" s="3">
        <v>0</v>
      </c>
      <c r="CW882" s="3">
        <v>0</v>
      </c>
      <c r="CX882" s="3">
        <v>0</v>
      </c>
      <c r="CY882" s="3">
        <v>0</v>
      </c>
      <c r="CZ882" s="3">
        <v>0</v>
      </c>
      <c r="DA882" s="3"/>
      <c r="DB882" s="3">
        <v>0</v>
      </c>
      <c r="DC882" s="3">
        <v>0</v>
      </c>
      <c r="DD882" s="3">
        <v>0</v>
      </c>
      <c r="DE882" s="3">
        <v>0</v>
      </c>
      <c r="DF882" s="3">
        <v>0</v>
      </c>
      <c r="DG882" s="3">
        <v>0</v>
      </c>
      <c r="DH882" s="3">
        <v>0</v>
      </c>
      <c r="DI882" s="3">
        <v>0</v>
      </c>
      <c r="DJ882" s="3">
        <v>0</v>
      </c>
      <c r="DK882" s="3">
        <v>0</v>
      </c>
      <c r="DL882" s="3">
        <v>0</v>
      </c>
      <c r="DM882" s="3">
        <v>0</v>
      </c>
      <c r="DN882" s="3">
        <v>0</v>
      </c>
      <c r="DO882" s="3">
        <v>0</v>
      </c>
      <c r="DP882" s="3">
        <v>0</v>
      </c>
      <c r="DQ882" s="3">
        <v>0</v>
      </c>
      <c r="DR882" s="3">
        <v>0</v>
      </c>
      <c r="DS882" s="3">
        <v>0</v>
      </c>
      <c r="DT882" s="3">
        <v>0</v>
      </c>
      <c r="DU882" s="3">
        <v>0</v>
      </c>
      <c r="DV882" s="3">
        <v>0</v>
      </c>
      <c r="DW882" s="3">
        <v>0</v>
      </c>
      <c r="DX882" s="3">
        <v>0</v>
      </c>
      <c r="DY882" s="3">
        <v>0</v>
      </c>
      <c r="DZ882" s="3">
        <v>0</v>
      </c>
      <c r="EA882" s="3">
        <v>0</v>
      </c>
      <c r="EB882" s="3">
        <v>0</v>
      </c>
      <c r="EC882" s="3">
        <v>0</v>
      </c>
      <c r="ED882" s="3">
        <v>0</v>
      </c>
      <c r="EE882" s="3">
        <v>0</v>
      </c>
      <c r="EF882" s="3">
        <v>0</v>
      </c>
    </row>
    <row r="883" spans="1:136" ht="12.75" customHeight="1">
      <c r="A883" s="2" t="s">
        <v>1568</v>
      </c>
      <c r="B883" s="2" t="s">
        <v>1315</v>
      </c>
      <c r="C883" s="2" t="s">
        <v>137</v>
      </c>
      <c r="D883" s="2" t="s">
        <v>896</v>
      </c>
      <c r="E883" s="3">
        <v>0</v>
      </c>
      <c r="F883" s="3">
        <v>20237.650000000001</v>
      </c>
      <c r="G883" s="3">
        <v>16568.169999999998</v>
      </c>
      <c r="H883" s="3">
        <v>17853.59</v>
      </c>
      <c r="I883" s="3">
        <v>24162.7</v>
      </c>
      <c r="J883" s="3">
        <v>14017.88</v>
      </c>
      <c r="K883" s="3">
        <v>5229.58</v>
      </c>
      <c r="L883" s="3">
        <v>16491.240000000002</v>
      </c>
      <c r="M883" s="3">
        <v>10931.25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23688.83</v>
      </c>
      <c r="AJ883" s="3">
        <v>29310.44</v>
      </c>
      <c r="AK883" s="3">
        <v>6273.06</v>
      </c>
      <c r="AL883" s="3">
        <v>6539.84</v>
      </c>
      <c r="AM883" s="3">
        <v>5766.45</v>
      </c>
      <c r="AN883" s="3">
        <v>11809.74</v>
      </c>
      <c r="AO883" s="3">
        <v>2690.05</v>
      </c>
      <c r="AP883" s="3">
        <v>11351.42</v>
      </c>
      <c r="AQ883" s="3">
        <v>9535.6</v>
      </c>
      <c r="AR883" s="3">
        <v>18208.05</v>
      </c>
      <c r="AS883" s="3">
        <v>0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0</v>
      </c>
      <c r="BB883" s="3">
        <v>0</v>
      </c>
      <c r="BC883" s="3">
        <v>0</v>
      </c>
      <c r="BD883" s="3">
        <v>0</v>
      </c>
      <c r="BE883" s="3">
        <v>0</v>
      </c>
      <c r="BF883" s="3">
        <v>0</v>
      </c>
      <c r="BG883" s="3">
        <v>0</v>
      </c>
      <c r="BH883" s="3">
        <v>0</v>
      </c>
      <c r="BI883" s="3">
        <v>0</v>
      </c>
      <c r="BJ883" s="3">
        <v>0</v>
      </c>
      <c r="BK883" s="3">
        <v>0</v>
      </c>
      <c r="BL883" s="3">
        <v>0</v>
      </c>
      <c r="BM883" s="3">
        <v>0</v>
      </c>
      <c r="BN883" s="3">
        <v>0</v>
      </c>
      <c r="BO883" s="3">
        <v>0</v>
      </c>
      <c r="BP883" s="3">
        <v>0</v>
      </c>
      <c r="BQ883" s="3">
        <v>0</v>
      </c>
      <c r="BR883" s="3">
        <v>0</v>
      </c>
      <c r="BS883" s="3">
        <v>0</v>
      </c>
      <c r="BT883" s="3">
        <v>0</v>
      </c>
      <c r="BU883" s="3">
        <v>0</v>
      </c>
      <c r="BV883" s="3">
        <v>0</v>
      </c>
      <c r="BW883" s="3">
        <v>0</v>
      </c>
      <c r="BX883" s="3">
        <v>0</v>
      </c>
      <c r="BY883" s="3">
        <v>0</v>
      </c>
      <c r="BZ883" s="3">
        <v>0</v>
      </c>
      <c r="CA883" s="3">
        <v>0</v>
      </c>
      <c r="CB883" s="3">
        <v>0</v>
      </c>
      <c r="CC883" s="3">
        <v>0</v>
      </c>
      <c r="CD883" s="3">
        <v>0</v>
      </c>
      <c r="CE883" s="3">
        <v>0</v>
      </c>
      <c r="CF883" s="3">
        <v>0</v>
      </c>
      <c r="CG883" s="3">
        <v>0</v>
      </c>
      <c r="CH883" s="3">
        <v>0</v>
      </c>
      <c r="CI883" s="3">
        <v>0</v>
      </c>
      <c r="CJ883" s="3">
        <v>0</v>
      </c>
      <c r="CK883" s="3">
        <v>0</v>
      </c>
      <c r="CL883" s="3">
        <v>0</v>
      </c>
      <c r="CM883" s="3">
        <v>0</v>
      </c>
      <c r="CN883" s="3">
        <v>0</v>
      </c>
      <c r="CO883" s="3">
        <v>0</v>
      </c>
      <c r="CP883" s="3">
        <v>0</v>
      </c>
      <c r="CQ883" s="3">
        <v>0</v>
      </c>
      <c r="CR883" s="3">
        <v>0</v>
      </c>
      <c r="CS883" s="3">
        <v>0</v>
      </c>
      <c r="CT883" s="3">
        <v>0</v>
      </c>
      <c r="CU883" s="3">
        <v>0</v>
      </c>
      <c r="CV883" s="3">
        <v>0</v>
      </c>
      <c r="CW883" s="3">
        <v>0</v>
      </c>
      <c r="CX883" s="3">
        <v>0</v>
      </c>
      <c r="CY883" s="3">
        <v>0</v>
      </c>
      <c r="CZ883" s="3">
        <v>0</v>
      </c>
      <c r="DA883" s="3"/>
      <c r="DB883" s="3">
        <v>0</v>
      </c>
      <c r="DC883" s="3">
        <v>0</v>
      </c>
      <c r="DD883" s="3">
        <v>0</v>
      </c>
      <c r="DE883" s="3">
        <v>0</v>
      </c>
      <c r="DF883" s="3">
        <v>0</v>
      </c>
      <c r="DG883" s="3">
        <v>0</v>
      </c>
      <c r="DH883" s="3">
        <v>0</v>
      </c>
      <c r="DI883" s="3">
        <v>0</v>
      </c>
      <c r="DJ883" s="3">
        <v>0</v>
      </c>
      <c r="DK883" s="3">
        <v>0</v>
      </c>
      <c r="DL883" s="3">
        <v>0</v>
      </c>
      <c r="DM883" s="3">
        <v>0</v>
      </c>
      <c r="DN883" s="3">
        <v>0</v>
      </c>
      <c r="DO883" s="3">
        <v>0</v>
      </c>
      <c r="DP883" s="3">
        <v>0</v>
      </c>
      <c r="DQ883" s="3">
        <v>0</v>
      </c>
      <c r="DR883" s="3">
        <v>0</v>
      </c>
      <c r="DS883" s="3">
        <v>0</v>
      </c>
      <c r="DT883" s="3">
        <v>0</v>
      </c>
      <c r="DU883" s="3">
        <v>0</v>
      </c>
      <c r="DV883" s="3">
        <v>0</v>
      </c>
      <c r="DW883" s="3">
        <v>0</v>
      </c>
      <c r="DX883" s="3">
        <v>0</v>
      </c>
      <c r="DY883" s="3">
        <v>0</v>
      </c>
      <c r="DZ883" s="3">
        <v>0</v>
      </c>
      <c r="EA883" s="3">
        <v>0</v>
      </c>
      <c r="EB883" s="3">
        <v>0</v>
      </c>
      <c r="EC883" s="3">
        <v>0</v>
      </c>
      <c r="ED883" s="3">
        <v>0</v>
      </c>
      <c r="EE883" s="3">
        <v>0</v>
      </c>
      <c r="EF883" s="3">
        <v>0</v>
      </c>
    </row>
    <row r="884" spans="1:136" ht="12.75" customHeight="1">
      <c r="A884" s="2" t="s">
        <v>1569</v>
      </c>
      <c r="B884" s="2" t="s">
        <v>1317</v>
      </c>
      <c r="C884" s="2" t="s">
        <v>137</v>
      </c>
      <c r="D884" s="2" t="s">
        <v>896</v>
      </c>
      <c r="E884" s="3">
        <v>0</v>
      </c>
      <c r="F884" s="3">
        <v>130201.59</v>
      </c>
      <c r="G884" s="3">
        <v>142378.35999999999</v>
      </c>
      <c r="H884" s="3">
        <v>180824.61</v>
      </c>
      <c r="I884" s="3">
        <v>183434.99</v>
      </c>
      <c r="J884" s="3">
        <v>116476.72</v>
      </c>
      <c r="K884" s="3">
        <v>78979.22</v>
      </c>
      <c r="L884" s="3">
        <v>87848.24</v>
      </c>
      <c r="M884" s="3">
        <v>141046.60999999999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103586.34</v>
      </c>
      <c r="AJ884" s="3">
        <v>149878.9</v>
      </c>
      <c r="AK884" s="3">
        <v>110062.12</v>
      </c>
      <c r="AL884" s="3">
        <v>79399.98</v>
      </c>
      <c r="AM884" s="3">
        <v>84589.65</v>
      </c>
      <c r="AN884" s="3">
        <v>95309.759999999995</v>
      </c>
      <c r="AO884" s="3">
        <v>61534.36</v>
      </c>
      <c r="AP884" s="3">
        <v>93276.34</v>
      </c>
      <c r="AQ884" s="3">
        <v>85731.29</v>
      </c>
      <c r="AR884" s="3">
        <v>82662.05</v>
      </c>
      <c r="AS884" s="3">
        <v>0</v>
      </c>
      <c r="AT884" s="3">
        <v>0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0</v>
      </c>
      <c r="BB884" s="3">
        <v>0</v>
      </c>
      <c r="BC884" s="3">
        <v>0</v>
      </c>
      <c r="BD884" s="3">
        <v>0</v>
      </c>
      <c r="BE884" s="3">
        <v>0</v>
      </c>
      <c r="BF884" s="3">
        <v>0</v>
      </c>
      <c r="BG884" s="3">
        <v>0</v>
      </c>
      <c r="BH884" s="3">
        <v>0</v>
      </c>
      <c r="BI884" s="3">
        <v>0</v>
      </c>
      <c r="BJ884" s="3">
        <v>0</v>
      </c>
      <c r="BK884" s="3">
        <v>0</v>
      </c>
      <c r="BL884" s="3">
        <v>0</v>
      </c>
      <c r="BM884" s="3">
        <v>0</v>
      </c>
      <c r="BN884" s="3">
        <v>0</v>
      </c>
      <c r="BO884" s="3">
        <v>0</v>
      </c>
      <c r="BP884" s="3">
        <v>0</v>
      </c>
      <c r="BQ884" s="3">
        <v>0</v>
      </c>
      <c r="BR884" s="3">
        <v>0</v>
      </c>
      <c r="BS884" s="3">
        <v>0</v>
      </c>
      <c r="BT884" s="3">
        <v>0</v>
      </c>
      <c r="BU884" s="3">
        <v>0</v>
      </c>
      <c r="BV884" s="3">
        <v>0</v>
      </c>
      <c r="BW884" s="3">
        <v>0</v>
      </c>
      <c r="BX884" s="3">
        <v>0</v>
      </c>
      <c r="BY884" s="3">
        <v>0</v>
      </c>
      <c r="BZ884" s="3">
        <v>0</v>
      </c>
      <c r="CA884" s="3">
        <v>0</v>
      </c>
      <c r="CB884" s="3">
        <v>0</v>
      </c>
      <c r="CC884" s="3">
        <v>0</v>
      </c>
      <c r="CD884" s="3">
        <v>0</v>
      </c>
      <c r="CE884" s="3">
        <v>0</v>
      </c>
      <c r="CF884" s="3">
        <v>0</v>
      </c>
      <c r="CG884" s="3">
        <v>0</v>
      </c>
      <c r="CH884" s="3">
        <v>0</v>
      </c>
      <c r="CI884" s="3">
        <v>0</v>
      </c>
      <c r="CJ884" s="3">
        <v>0</v>
      </c>
      <c r="CK884" s="3">
        <v>0</v>
      </c>
      <c r="CL884" s="3">
        <v>0</v>
      </c>
      <c r="CM884" s="3">
        <v>0</v>
      </c>
      <c r="CN884" s="3">
        <v>0</v>
      </c>
      <c r="CO884" s="3">
        <v>0</v>
      </c>
      <c r="CP884" s="3">
        <v>0</v>
      </c>
      <c r="CQ884" s="3">
        <v>0</v>
      </c>
      <c r="CR884" s="3">
        <v>0</v>
      </c>
      <c r="CS884" s="3">
        <v>0</v>
      </c>
      <c r="CT884" s="3">
        <v>0</v>
      </c>
      <c r="CU884" s="3">
        <v>0</v>
      </c>
      <c r="CV884" s="3">
        <v>0</v>
      </c>
      <c r="CW884" s="3">
        <v>0</v>
      </c>
      <c r="CX884" s="3">
        <v>0</v>
      </c>
      <c r="CY884" s="3">
        <v>0</v>
      </c>
      <c r="CZ884" s="3">
        <v>0</v>
      </c>
      <c r="DA884" s="3"/>
      <c r="DB884" s="3">
        <v>0</v>
      </c>
      <c r="DC884" s="3">
        <v>0</v>
      </c>
      <c r="DD884" s="3">
        <v>0</v>
      </c>
      <c r="DE884" s="3">
        <v>0</v>
      </c>
      <c r="DF884" s="3">
        <v>0</v>
      </c>
      <c r="DG884" s="3">
        <v>0</v>
      </c>
      <c r="DH884" s="3">
        <v>0</v>
      </c>
      <c r="DI884" s="3">
        <v>0</v>
      </c>
      <c r="DJ884" s="3">
        <v>0</v>
      </c>
      <c r="DK884" s="3">
        <v>0</v>
      </c>
      <c r="DL884" s="3">
        <v>0</v>
      </c>
      <c r="DM884" s="3">
        <v>0</v>
      </c>
      <c r="DN884" s="3">
        <v>0</v>
      </c>
      <c r="DO884" s="3">
        <v>0</v>
      </c>
      <c r="DP884" s="3">
        <v>0</v>
      </c>
      <c r="DQ884" s="3">
        <v>0</v>
      </c>
      <c r="DR884" s="3">
        <v>0</v>
      </c>
      <c r="DS884" s="3">
        <v>0</v>
      </c>
      <c r="DT884" s="3">
        <v>0</v>
      </c>
      <c r="DU884" s="3">
        <v>0</v>
      </c>
      <c r="DV884" s="3">
        <v>0</v>
      </c>
      <c r="DW884" s="3">
        <v>0</v>
      </c>
      <c r="DX884" s="3">
        <v>0</v>
      </c>
      <c r="DY884" s="3">
        <v>0</v>
      </c>
      <c r="DZ884" s="3">
        <v>0</v>
      </c>
      <c r="EA884" s="3">
        <v>0</v>
      </c>
      <c r="EB884" s="3">
        <v>0</v>
      </c>
      <c r="EC884" s="3">
        <v>0</v>
      </c>
      <c r="ED884" s="3">
        <v>0</v>
      </c>
      <c r="EE884" s="3">
        <v>0</v>
      </c>
      <c r="EF884" s="3">
        <v>0</v>
      </c>
    </row>
    <row r="885" spans="1:136" ht="12.75" customHeight="1">
      <c r="A885" s="2" t="s">
        <v>1570</v>
      </c>
      <c r="B885" s="2" t="s">
        <v>1507</v>
      </c>
      <c r="C885" s="2" t="s">
        <v>137</v>
      </c>
      <c r="D885" s="2" t="s">
        <v>896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0</v>
      </c>
      <c r="BB885" s="3">
        <v>0</v>
      </c>
      <c r="BC885" s="3">
        <v>0</v>
      </c>
      <c r="BD885" s="3">
        <v>0</v>
      </c>
      <c r="BE885" s="3">
        <v>0</v>
      </c>
      <c r="BF885" s="3">
        <v>0</v>
      </c>
      <c r="BG885" s="3">
        <v>0</v>
      </c>
      <c r="BH885" s="3">
        <v>0</v>
      </c>
      <c r="BI885" s="3">
        <v>0</v>
      </c>
      <c r="BJ885" s="3">
        <v>0</v>
      </c>
      <c r="BK885" s="3">
        <v>0</v>
      </c>
      <c r="BL885" s="3">
        <v>0</v>
      </c>
      <c r="BM885" s="3">
        <v>0</v>
      </c>
      <c r="BN885" s="3">
        <v>0</v>
      </c>
      <c r="BO885" s="3">
        <v>0</v>
      </c>
      <c r="BP885" s="3">
        <v>0</v>
      </c>
      <c r="BQ885" s="3">
        <v>0</v>
      </c>
      <c r="BR885" s="3">
        <v>0</v>
      </c>
      <c r="BS885" s="3">
        <v>0</v>
      </c>
      <c r="BT885" s="3">
        <v>0</v>
      </c>
      <c r="BU885" s="3">
        <v>0</v>
      </c>
      <c r="BV885" s="3">
        <v>0</v>
      </c>
      <c r="BW885" s="3">
        <v>0</v>
      </c>
      <c r="BX885" s="3">
        <v>0</v>
      </c>
      <c r="BY885" s="3">
        <v>0</v>
      </c>
      <c r="BZ885" s="3">
        <v>0</v>
      </c>
      <c r="CA885" s="3">
        <v>0</v>
      </c>
      <c r="CB885" s="3">
        <v>0</v>
      </c>
      <c r="CC885" s="3">
        <v>0</v>
      </c>
      <c r="CD885" s="3">
        <v>0</v>
      </c>
      <c r="CE885" s="3">
        <v>0</v>
      </c>
      <c r="CF885" s="3">
        <v>0</v>
      </c>
      <c r="CG885" s="3">
        <v>0</v>
      </c>
      <c r="CH885" s="3">
        <v>0</v>
      </c>
      <c r="CI885" s="3">
        <v>0</v>
      </c>
      <c r="CJ885" s="3">
        <v>0</v>
      </c>
      <c r="CK885" s="3">
        <v>0</v>
      </c>
      <c r="CL885" s="3">
        <v>0</v>
      </c>
      <c r="CM885" s="3">
        <v>0</v>
      </c>
      <c r="CN885" s="3">
        <v>0</v>
      </c>
      <c r="CO885" s="3">
        <v>0</v>
      </c>
      <c r="CP885" s="3">
        <v>0</v>
      </c>
      <c r="CQ885" s="3">
        <v>0</v>
      </c>
      <c r="CR885" s="3">
        <v>0</v>
      </c>
      <c r="CS885" s="3">
        <v>0</v>
      </c>
      <c r="CT885" s="3">
        <v>0</v>
      </c>
      <c r="CU885" s="3">
        <v>0</v>
      </c>
      <c r="CV885" s="3">
        <v>0</v>
      </c>
      <c r="CW885" s="3">
        <v>0</v>
      </c>
      <c r="CX885" s="3">
        <v>0</v>
      </c>
      <c r="CY885" s="3">
        <v>0</v>
      </c>
      <c r="CZ885" s="3">
        <v>0</v>
      </c>
      <c r="DA885" s="3"/>
      <c r="DB885" s="3">
        <v>0</v>
      </c>
      <c r="DC885" s="3">
        <v>0</v>
      </c>
      <c r="DD885" s="3">
        <v>0</v>
      </c>
      <c r="DE885" s="3">
        <v>0</v>
      </c>
      <c r="DF885" s="3">
        <v>0</v>
      </c>
      <c r="DG885" s="3">
        <v>0</v>
      </c>
      <c r="DH885" s="3">
        <v>0</v>
      </c>
      <c r="DI885" s="3">
        <v>0</v>
      </c>
      <c r="DJ885" s="3">
        <v>0</v>
      </c>
      <c r="DK885" s="3">
        <v>0</v>
      </c>
      <c r="DL885" s="3">
        <v>0</v>
      </c>
      <c r="DM885" s="3">
        <v>0</v>
      </c>
      <c r="DN885" s="3">
        <v>0</v>
      </c>
      <c r="DO885" s="3">
        <v>0</v>
      </c>
      <c r="DP885" s="3">
        <v>0</v>
      </c>
      <c r="DQ885" s="3">
        <v>0</v>
      </c>
      <c r="DR885" s="3">
        <v>0</v>
      </c>
      <c r="DS885" s="3">
        <v>0</v>
      </c>
      <c r="DT885" s="3">
        <v>0</v>
      </c>
      <c r="DU885" s="3">
        <v>0</v>
      </c>
      <c r="DV885" s="3">
        <v>0</v>
      </c>
      <c r="DW885" s="3">
        <v>0</v>
      </c>
      <c r="DX885" s="3">
        <v>0</v>
      </c>
      <c r="DY885" s="3">
        <v>0</v>
      </c>
      <c r="DZ885" s="3">
        <v>0</v>
      </c>
      <c r="EA885" s="3">
        <v>0</v>
      </c>
      <c r="EB885" s="3">
        <v>0</v>
      </c>
      <c r="EC885" s="3">
        <v>0</v>
      </c>
      <c r="ED885" s="3">
        <v>0</v>
      </c>
      <c r="EE885" s="3">
        <v>0</v>
      </c>
      <c r="EF885" s="3">
        <v>0</v>
      </c>
    </row>
    <row r="886" spans="1:136" ht="12.75" customHeight="1">
      <c r="A886" s="2" t="s">
        <v>1571</v>
      </c>
      <c r="B886" s="2" t="s">
        <v>1247</v>
      </c>
      <c r="C886" s="2" t="s">
        <v>137</v>
      </c>
      <c r="D886" s="2" t="s">
        <v>896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0</v>
      </c>
      <c r="AV886" s="3">
        <v>0</v>
      </c>
      <c r="AW886" s="3">
        <v>0</v>
      </c>
      <c r="AX886" s="3">
        <v>0</v>
      </c>
      <c r="AY886" s="3">
        <v>0</v>
      </c>
      <c r="AZ886" s="3">
        <v>0</v>
      </c>
      <c r="BA886" s="3">
        <v>0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s="3">
        <v>0</v>
      </c>
      <c r="BH886" s="3">
        <v>0</v>
      </c>
      <c r="BI886" s="3">
        <v>0</v>
      </c>
      <c r="BJ886" s="3">
        <v>0</v>
      </c>
      <c r="BK886" s="3">
        <v>0</v>
      </c>
      <c r="BL886" s="3">
        <v>0</v>
      </c>
      <c r="BM886" s="3">
        <v>0</v>
      </c>
      <c r="BN886" s="3">
        <v>0</v>
      </c>
      <c r="BO886" s="3">
        <v>0</v>
      </c>
      <c r="BP886" s="3">
        <v>0</v>
      </c>
      <c r="BQ886" s="3">
        <v>0</v>
      </c>
      <c r="BR886" s="3">
        <v>0</v>
      </c>
      <c r="BS886" s="3">
        <v>0</v>
      </c>
      <c r="BT886" s="3">
        <v>0</v>
      </c>
      <c r="BU886" s="3">
        <v>0</v>
      </c>
      <c r="BV886" s="3">
        <v>0</v>
      </c>
      <c r="BW886" s="3">
        <v>0</v>
      </c>
      <c r="BX886" s="3">
        <v>0</v>
      </c>
      <c r="BY886" s="3">
        <v>0</v>
      </c>
      <c r="BZ886" s="3">
        <v>0</v>
      </c>
      <c r="CA886" s="3">
        <v>0</v>
      </c>
      <c r="CB886" s="3">
        <v>0</v>
      </c>
      <c r="CC886" s="3">
        <v>0</v>
      </c>
      <c r="CD886" s="3">
        <v>0</v>
      </c>
      <c r="CE886" s="3">
        <v>0</v>
      </c>
      <c r="CF886" s="3">
        <v>0</v>
      </c>
      <c r="CG886" s="3">
        <v>0</v>
      </c>
      <c r="CH886" s="3">
        <v>0</v>
      </c>
      <c r="CI886" s="3">
        <v>0</v>
      </c>
      <c r="CJ886" s="3">
        <v>0</v>
      </c>
      <c r="CK886" s="3">
        <v>0</v>
      </c>
      <c r="CL886" s="3">
        <v>0</v>
      </c>
      <c r="CM886" s="3">
        <v>0</v>
      </c>
      <c r="CN886" s="3">
        <v>0</v>
      </c>
      <c r="CO886" s="3">
        <v>0</v>
      </c>
      <c r="CP886" s="3">
        <v>0</v>
      </c>
      <c r="CQ886" s="3">
        <v>0</v>
      </c>
      <c r="CR886" s="3">
        <v>0</v>
      </c>
      <c r="CS886" s="3">
        <v>0</v>
      </c>
      <c r="CT886" s="3">
        <v>0</v>
      </c>
      <c r="CU886" s="3">
        <v>0</v>
      </c>
      <c r="CV886" s="3">
        <v>0</v>
      </c>
      <c r="CW886" s="3">
        <v>0</v>
      </c>
      <c r="CX886" s="3">
        <v>0</v>
      </c>
      <c r="CY886" s="3">
        <v>0</v>
      </c>
      <c r="CZ886" s="3">
        <v>0</v>
      </c>
      <c r="DA886" s="3"/>
      <c r="DB886" s="3">
        <v>0</v>
      </c>
      <c r="DC886" s="3">
        <v>0</v>
      </c>
      <c r="DD886" s="3">
        <v>0</v>
      </c>
      <c r="DE886" s="3">
        <v>0</v>
      </c>
      <c r="DF886" s="3">
        <v>0</v>
      </c>
      <c r="DG886" s="3">
        <v>0</v>
      </c>
      <c r="DH886" s="3">
        <v>0</v>
      </c>
      <c r="DI886" s="3">
        <v>0</v>
      </c>
      <c r="DJ886" s="3">
        <v>0</v>
      </c>
      <c r="DK886" s="3">
        <v>0</v>
      </c>
      <c r="DL886" s="3">
        <v>0</v>
      </c>
      <c r="DM886" s="3">
        <v>0</v>
      </c>
      <c r="DN886" s="3">
        <v>0</v>
      </c>
      <c r="DO886" s="3">
        <v>0</v>
      </c>
      <c r="DP886" s="3">
        <v>0</v>
      </c>
      <c r="DQ886" s="3">
        <v>0</v>
      </c>
      <c r="DR886" s="3">
        <v>0</v>
      </c>
      <c r="DS886" s="3">
        <v>0</v>
      </c>
      <c r="DT886" s="3">
        <v>0</v>
      </c>
      <c r="DU886" s="3">
        <v>0</v>
      </c>
      <c r="DV886" s="3">
        <v>0</v>
      </c>
      <c r="DW886" s="3">
        <v>0</v>
      </c>
      <c r="DX886" s="3">
        <v>0</v>
      </c>
      <c r="DY886" s="3">
        <v>0</v>
      </c>
      <c r="DZ886" s="3">
        <v>0</v>
      </c>
      <c r="EA886" s="3">
        <v>0</v>
      </c>
      <c r="EB886" s="3">
        <v>0</v>
      </c>
      <c r="EC886" s="3">
        <v>0</v>
      </c>
      <c r="ED886" s="3">
        <v>0</v>
      </c>
      <c r="EE886" s="3">
        <v>0</v>
      </c>
      <c r="EF886" s="3">
        <v>0</v>
      </c>
    </row>
    <row r="887" spans="1:136" ht="12.75" customHeight="1">
      <c r="A887" s="2" t="s">
        <v>1572</v>
      </c>
      <c r="B887" s="2" t="s">
        <v>1573</v>
      </c>
      <c r="C887" s="2" t="s">
        <v>137</v>
      </c>
      <c r="D887" s="2" t="s">
        <v>896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0</v>
      </c>
      <c r="BB887" s="3">
        <v>0</v>
      </c>
      <c r="BC887" s="3">
        <v>0</v>
      </c>
      <c r="BD887" s="3">
        <v>0</v>
      </c>
      <c r="BE887" s="3">
        <v>0</v>
      </c>
      <c r="BF887" s="3">
        <v>0</v>
      </c>
      <c r="BG887" s="3">
        <v>0</v>
      </c>
      <c r="BH887" s="3">
        <v>0</v>
      </c>
      <c r="BI887" s="3">
        <v>0</v>
      </c>
      <c r="BJ887" s="3">
        <v>0</v>
      </c>
      <c r="BK887" s="3">
        <v>0</v>
      </c>
      <c r="BL887" s="3">
        <v>0</v>
      </c>
      <c r="BM887" s="3">
        <v>0</v>
      </c>
      <c r="BN887" s="3">
        <v>0</v>
      </c>
      <c r="BO887" s="3">
        <v>0</v>
      </c>
      <c r="BP887" s="3">
        <v>0</v>
      </c>
      <c r="BQ887" s="3">
        <v>0</v>
      </c>
      <c r="BR887" s="3">
        <v>0</v>
      </c>
      <c r="BS887" s="3">
        <v>0</v>
      </c>
      <c r="BT887" s="3">
        <v>0</v>
      </c>
      <c r="BU887" s="3">
        <v>0</v>
      </c>
      <c r="BV887" s="3">
        <v>0</v>
      </c>
      <c r="BW887" s="3">
        <v>0</v>
      </c>
      <c r="BX887" s="3">
        <v>0</v>
      </c>
      <c r="BY887" s="3">
        <v>0</v>
      </c>
      <c r="BZ887" s="3">
        <v>0</v>
      </c>
      <c r="CA887" s="3">
        <v>0</v>
      </c>
      <c r="CB887" s="3">
        <v>0</v>
      </c>
      <c r="CC887" s="3">
        <v>0</v>
      </c>
      <c r="CD887" s="3">
        <v>0</v>
      </c>
      <c r="CE887" s="3">
        <v>0</v>
      </c>
      <c r="CF887" s="3">
        <v>0</v>
      </c>
      <c r="CG887" s="3">
        <v>0</v>
      </c>
      <c r="CH887" s="3">
        <v>0</v>
      </c>
      <c r="CI887" s="3">
        <v>0</v>
      </c>
      <c r="CJ887" s="3">
        <v>0</v>
      </c>
      <c r="CK887" s="3">
        <v>0</v>
      </c>
      <c r="CL887" s="3">
        <v>0</v>
      </c>
      <c r="CM887" s="3">
        <v>0</v>
      </c>
      <c r="CN887" s="3">
        <v>0</v>
      </c>
      <c r="CO887" s="3">
        <v>0</v>
      </c>
      <c r="CP887" s="3">
        <v>0</v>
      </c>
      <c r="CQ887" s="3">
        <v>0</v>
      </c>
      <c r="CR887" s="3">
        <v>0</v>
      </c>
      <c r="CS887" s="3">
        <v>0</v>
      </c>
      <c r="CT887" s="3">
        <v>0</v>
      </c>
      <c r="CU887" s="3">
        <v>0</v>
      </c>
      <c r="CV887" s="3">
        <v>0</v>
      </c>
      <c r="CW887" s="3">
        <v>0</v>
      </c>
      <c r="CX887" s="3">
        <v>0</v>
      </c>
      <c r="CY887" s="3">
        <v>0</v>
      </c>
      <c r="CZ887" s="3">
        <v>0</v>
      </c>
      <c r="DA887" s="3"/>
      <c r="DB887" s="3">
        <v>0</v>
      </c>
      <c r="DC887" s="3">
        <v>0</v>
      </c>
      <c r="DD887" s="3">
        <v>0</v>
      </c>
      <c r="DE887" s="3">
        <v>0</v>
      </c>
      <c r="DF887" s="3">
        <v>0</v>
      </c>
      <c r="DG887" s="3">
        <v>0</v>
      </c>
      <c r="DH887" s="3">
        <v>0</v>
      </c>
      <c r="DI887" s="3">
        <v>0</v>
      </c>
      <c r="DJ887" s="3">
        <v>0</v>
      </c>
      <c r="DK887" s="3">
        <v>0</v>
      </c>
      <c r="DL887" s="3">
        <v>0</v>
      </c>
      <c r="DM887" s="3">
        <v>0</v>
      </c>
      <c r="DN887" s="3">
        <v>0</v>
      </c>
      <c r="DO887" s="3">
        <v>0</v>
      </c>
      <c r="DP887" s="3">
        <v>0</v>
      </c>
      <c r="DQ887" s="3">
        <v>0</v>
      </c>
      <c r="DR887" s="3">
        <v>0</v>
      </c>
      <c r="DS887" s="3">
        <v>0</v>
      </c>
      <c r="DT887" s="3">
        <v>0</v>
      </c>
      <c r="DU887" s="3">
        <v>0</v>
      </c>
      <c r="DV887" s="3">
        <v>0</v>
      </c>
      <c r="DW887" s="3">
        <v>0</v>
      </c>
      <c r="DX887" s="3">
        <v>0</v>
      </c>
      <c r="DY887" s="3">
        <v>0</v>
      </c>
      <c r="DZ887" s="3">
        <v>0</v>
      </c>
      <c r="EA887" s="3">
        <v>0</v>
      </c>
      <c r="EB887" s="3">
        <v>0</v>
      </c>
      <c r="EC887" s="3">
        <v>0</v>
      </c>
      <c r="ED887" s="3">
        <v>0</v>
      </c>
      <c r="EE887" s="3">
        <v>0</v>
      </c>
      <c r="EF887" s="3">
        <v>0</v>
      </c>
    </row>
    <row r="888" spans="1:136" ht="12.75" customHeight="1">
      <c r="A888" s="2" t="s">
        <v>1574</v>
      </c>
      <c r="B888" s="2" t="s">
        <v>1575</v>
      </c>
      <c r="C888" s="2" t="s">
        <v>137</v>
      </c>
      <c r="D888" s="2" t="s">
        <v>896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3">
        <v>0</v>
      </c>
      <c r="BH888" s="3">
        <v>0</v>
      </c>
      <c r="BI888" s="3">
        <v>0</v>
      </c>
      <c r="BJ888" s="3">
        <v>0</v>
      </c>
      <c r="BK888" s="3">
        <v>0</v>
      </c>
      <c r="BL888" s="3">
        <v>0</v>
      </c>
      <c r="BM888" s="3">
        <v>0</v>
      </c>
      <c r="BN888" s="3">
        <v>0</v>
      </c>
      <c r="BO888" s="3">
        <v>0</v>
      </c>
      <c r="BP888" s="3">
        <v>0</v>
      </c>
      <c r="BQ888" s="3">
        <v>0</v>
      </c>
      <c r="BR888" s="3">
        <v>0</v>
      </c>
      <c r="BS888" s="3">
        <v>0</v>
      </c>
      <c r="BT888" s="3">
        <v>0</v>
      </c>
      <c r="BU888" s="3">
        <v>0</v>
      </c>
      <c r="BV888" s="3">
        <v>0</v>
      </c>
      <c r="BW888" s="3">
        <v>0</v>
      </c>
      <c r="BX888" s="3">
        <v>0</v>
      </c>
      <c r="BY888" s="3">
        <v>0</v>
      </c>
      <c r="BZ888" s="3">
        <v>0</v>
      </c>
      <c r="CA888" s="3">
        <v>0</v>
      </c>
      <c r="CB888" s="3">
        <v>0</v>
      </c>
      <c r="CC888" s="3">
        <v>0</v>
      </c>
      <c r="CD888" s="3">
        <v>0</v>
      </c>
      <c r="CE888" s="3">
        <v>0</v>
      </c>
      <c r="CF888" s="3">
        <v>0</v>
      </c>
      <c r="CG888" s="3">
        <v>0</v>
      </c>
      <c r="CH888" s="3">
        <v>0</v>
      </c>
      <c r="CI888" s="3">
        <v>0</v>
      </c>
      <c r="CJ888" s="3">
        <v>0</v>
      </c>
      <c r="CK888" s="3">
        <v>0</v>
      </c>
      <c r="CL888" s="3">
        <v>0</v>
      </c>
      <c r="CM888" s="3">
        <v>0</v>
      </c>
      <c r="CN888" s="3">
        <v>0</v>
      </c>
      <c r="CO888" s="3">
        <v>0</v>
      </c>
      <c r="CP888" s="3">
        <v>0</v>
      </c>
      <c r="CQ888" s="3">
        <v>0</v>
      </c>
      <c r="CR888" s="3">
        <v>0</v>
      </c>
      <c r="CS888" s="3">
        <v>0</v>
      </c>
      <c r="CT888" s="3">
        <v>0</v>
      </c>
      <c r="CU888" s="3">
        <v>0</v>
      </c>
      <c r="CV888" s="3">
        <v>0</v>
      </c>
      <c r="CW888" s="3">
        <v>0</v>
      </c>
      <c r="CX888" s="3">
        <v>0</v>
      </c>
      <c r="CY888" s="3">
        <v>0</v>
      </c>
      <c r="CZ888" s="3">
        <v>0</v>
      </c>
      <c r="DA888" s="3"/>
      <c r="DB888" s="3">
        <v>0</v>
      </c>
      <c r="DC888" s="3">
        <v>0</v>
      </c>
      <c r="DD888" s="3">
        <v>0</v>
      </c>
      <c r="DE888" s="3">
        <v>0</v>
      </c>
      <c r="DF888" s="3">
        <v>0</v>
      </c>
      <c r="DG888" s="3">
        <v>0</v>
      </c>
      <c r="DH888" s="3">
        <v>0</v>
      </c>
      <c r="DI888" s="3">
        <v>0</v>
      </c>
      <c r="DJ888" s="3">
        <v>0</v>
      </c>
      <c r="DK888" s="3">
        <v>0</v>
      </c>
      <c r="DL888" s="3">
        <v>0</v>
      </c>
      <c r="DM888" s="3">
        <v>0</v>
      </c>
      <c r="DN888" s="3">
        <v>0</v>
      </c>
      <c r="DO888" s="3">
        <v>0</v>
      </c>
      <c r="DP888" s="3">
        <v>0</v>
      </c>
      <c r="DQ888" s="3">
        <v>0</v>
      </c>
      <c r="DR888" s="3">
        <v>0</v>
      </c>
      <c r="DS888" s="3">
        <v>0</v>
      </c>
      <c r="DT888" s="3">
        <v>0</v>
      </c>
      <c r="DU888" s="3">
        <v>0</v>
      </c>
      <c r="DV888" s="3">
        <v>0</v>
      </c>
      <c r="DW888" s="3">
        <v>0</v>
      </c>
      <c r="DX888" s="3">
        <v>0</v>
      </c>
      <c r="DY888" s="3">
        <v>0</v>
      </c>
      <c r="DZ888" s="3">
        <v>0</v>
      </c>
      <c r="EA888" s="3">
        <v>0</v>
      </c>
      <c r="EB888" s="3">
        <v>0</v>
      </c>
      <c r="EC888" s="3">
        <v>0</v>
      </c>
      <c r="ED888" s="3">
        <v>0</v>
      </c>
      <c r="EE888" s="3">
        <v>0</v>
      </c>
      <c r="EF888" s="3">
        <v>0</v>
      </c>
    </row>
    <row r="889" spans="1:136" ht="12.75" customHeight="1">
      <c r="A889" s="2" t="s">
        <v>1576</v>
      </c>
      <c r="B889" s="2" t="s">
        <v>1021</v>
      </c>
      <c r="C889" s="2" t="s">
        <v>137</v>
      </c>
      <c r="D889" s="2" t="s">
        <v>896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0</v>
      </c>
      <c r="BB889" s="3">
        <v>0</v>
      </c>
      <c r="BC889" s="3">
        <v>0</v>
      </c>
      <c r="BD889" s="3">
        <v>0</v>
      </c>
      <c r="BE889" s="3">
        <v>0</v>
      </c>
      <c r="BF889" s="3">
        <v>0</v>
      </c>
      <c r="BG889" s="3">
        <v>0</v>
      </c>
      <c r="BH889" s="3">
        <v>0</v>
      </c>
      <c r="BI889" s="3">
        <v>0</v>
      </c>
      <c r="BJ889" s="3">
        <v>0</v>
      </c>
      <c r="BK889" s="3">
        <v>0</v>
      </c>
      <c r="BL889" s="3">
        <v>0</v>
      </c>
      <c r="BM889" s="3">
        <v>0</v>
      </c>
      <c r="BN889" s="3">
        <v>0</v>
      </c>
      <c r="BO889" s="3">
        <v>0</v>
      </c>
      <c r="BP889" s="3">
        <v>0</v>
      </c>
      <c r="BQ889" s="3">
        <v>0</v>
      </c>
      <c r="BR889" s="3">
        <v>0</v>
      </c>
      <c r="BS889" s="3">
        <v>0</v>
      </c>
      <c r="BT889" s="3">
        <v>0</v>
      </c>
      <c r="BU889" s="3">
        <v>0</v>
      </c>
      <c r="BV889" s="3">
        <v>0</v>
      </c>
      <c r="BW889" s="3">
        <v>0</v>
      </c>
      <c r="BX889" s="3">
        <v>0</v>
      </c>
      <c r="BY889" s="3">
        <v>0</v>
      </c>
      <c r="BZ889" s="3">
        <v>0</v>
      </c>
      <c r="CA889" s="3">
        <v>0</v>
      </c>
      <c r="CB889" s="3">
        <v>0</v>
      </c>
      <c r="CC889" s="3">
        <v>0</v>
      </c>
      <c r="CD889" s="3">
        <v>0</v>
      </c>
      <c r="CE889" s="3">
        <v>0</v>
      </c>
      <c r="CF889" s="3">
        <v>0</v>
      </c>
      <c r="CG889" s="3">
        <v>0</v>
      </c>
      <c r="CH889" s="3">
        <v>0</v>
      </c>
      <c r="CI889" s="3">
        <v>0</v>
      </c>
      <c r="CJ889" s="3">
        <v>0</v>
      </c>
      <c r="CK889" s="3">
        <v>0</v>
      </c>
      <c r="CL889" s="3">
        <v>0</v>
      </c>
      <c r="CM889" s="3">
        <v>0</v>
      </c>
      <c r="CN889" s="3">
        <v>0</v>
      </c>
      <c r="CO889" s="3">
        <v>0</v>
      </c>
      <c r="CP889" s="3">
        <v>0</v>
      </c>
      <c r="CQ889" s="3">
        <v>0</v>
      </c>
      <c r="CR889" s="3">
        <v>0</v>
      </c>
      <c r="CS889" s="3">
        <v>0</v>
      </c>
      <c r="CT889" s="3">
        <v>0</v>
      </c>
      <c r="CU889" s="3">
        <v>0</v>
      </c>
      <c r="CV889" s="3">
        <v>0</v>
      </c>
      <c r="CW889" s="3">
        <v>0</v>
      </c>
      <c r="CX889" s="3">
        <v>0</v>
      </c>
      <c r="CY889" s="3">
        <v>0</v>
      </c>
      <c r="CZ889" s="3">
        <v>0</v>
      </c>
      <c r="DA889" s="3"/>
      <c r="DB889" s="3">
        <v>0</v>
      </c>
      <c r="DC889" s="3">
        <v>0</v>
      </c>
      <c r="DD889" s="3">
        <v>0</v>
      </c>
      <c r="DE889" s="3">
        <v>0</v>
      </c>
      <c r="DF889" s="3">
        <v>0</v>
      </c>
      <c r="DG889" s="3">
        <v>0</v>
      </c>
      <c r="DH889" s="3">
        <v>0</v>
      </c>
      <c r="DI889" s="3">
        <v>0</v>
      </c>
      <c r="DJ889" s="3">
        <v>0</v>
      </c>
      <c r="DK889" s="3">
        <v>0</v>
      </c>
      <c r="DL889" s="3">
        <v>0</v>
      </c>
      <c r="DM889" s="3">
        <v>0</v>
      </c>
      <c r="DN889" s="3">
        <v>0</v>
      </c>
      <c r="DO889" s="3">
        <v>0</v>
      </c>
      <c r="DP889" s="3">
        <v>0</v>
      </c>
      <c r="DQ889" s="3">
        <v>0</v>
      </c>
      <c r="DR889" s="3">
        <v>0</v>
      </c>
      <c r="DS889" s="3">
        <v>0</v>
      </c>
      <c r="DT889" s="3">
        <v>0</v>
      </c>
      <c r="DU889" s="3">
        <v>0</v>
      </c>
      <c r="DV889" s="3">
        <v>0</v>
      </c>
      <c r="DW889" s="3">
        <v>0</v>
      </c>
      <c r="DX889" s="3">
        <v>0</v>
      </c>
      <c r="DY889" s="3">
        <v>0</v>
      </c>
      <c r="DZ889" s="3">
        <v>0</v>
      </c>
      <c r="EA889" s="3">
        <v>0</v>
      </c>
      <c r="EB889" s="3">
        <v>0</v>
      </c>
      <c r="EC889" s="3">
        <v>0</v>
      </c>
      <c r="ED889" s="3">
        <v>0</v>
      </c>
      <c r="EE889" s="3">
        <v>0</v>
      </c>
      <c r="EF889" s="3">
        <v>0</v>
      </c>
    </row>
    <row r="890" spans="1:136" ht="12.75" customHeight="1">
      <c r="A890" s="2" t="s">
        <v>1577</v>
      </c>
      <c r="B890" s="2" t="s">
        <v>932</v>
      </c>
      <c r="C890" s="2" t="s">
        <v>137</v>
      </c>
      <c r="D890" s="2" t="s">
        <v>896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0</v>
      </c>
      <c r="BB890" s="3">
        <v>0</v>
      </c>
      <c r="BC890" s="3">
        <v>0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3">
        <v>0</v>
      </c>
      <c r="BJ890" s="3">
        <v>0</v>
      </c>
      <c r="BK890" s="3">
        <v>0</v>
      </c>
      <c r="BL890" s="3">
        <v>0</v>
      </c>
      <c r="BM890" s="3">
        <v>0</v>
      </c>
      <c r="BN890" s="3">
        <v>0</v>
      </c>
      <c r="BO890" s="3">
        <v>0</v>
      </c>
      <c r="BP890" s="3">
        <v>0</v>
      </c>
      <c r="BQ890" s="3">
        <v>0</v>
      </c>
      <c r="BR890" s="3">
        <v>0</v>
      </c>
      <c r="BS890" s="3">
        <v>0</v>
      </c>
      <c r="BT890" s="3">
        <v>0</v>
      </c>
      <c r="BU890" s="3">
        <v>0</v>
      </c>
      <c r="BV890" s="3">
        <v>0</v>
      </c>
      <c r="BW890" s="3">
        <v>0</v>
      </c>
      <c r="BX890" s="3">
        <v>0</v>
      </c>
      <c r="BY890" s="3">
        <v>0</v>
      </c>
      <c r="BZ890" s="3">
        <v>0</v>
      </c>
      <c r="CA890" s="3">
        <v>0</v>
      </c>
      <c r="CB890" s="3">
        <v>0</v>
      </c>
      <c r="CC890" s="3">
        <v>0</v>
      </c>
      <c r="CD890" s="3">
        <v>0</v>
      </c>
      <c r="CE890" s="3">
        <v>0</v>
      </c>
      <c r="CF890" s="3">
        <v>0</v>
      </c>
      <c r="CG890" s="3">
        <v>0</v>
      </c>
      <c r="CH890" s="3">
        <v>0</v>
      </c>
      <c r="CI890" s="3">
        <v>0</v>
      </c>
      <c r="CJ890" s="3">
        <v>0</v>
      </c>
      <c r="CK890" s="3">
        <v>0</v>
      </c>
      <c r="CL890" s="3">
        <v>0</v>
      </c>
      <c r="CM890" s="3">
        <v>0</v>
      </c>
      <c r="CN890" s="3">
        <v>0</v>
      </c>
      <c r="CO890" s="3">
        <v>0</v>
      </c>
      <c r="CP890" s="3">
        <v>0</v>
      </c>
      <c r="CQ890" s="3">
        <v>0</v>
      </c>
      <c r="CR890" s="3">
        <v>0</v>
      </c>
      <c r="CS890" s="3">
        <v>0</v>
      </c>
      <c r="CT890" s="3">
        <v>0</v>
      </c>
      <c r="CU890" s="3">
        <v>0</v>
      </c>
      <c r="CV890" s="3">
        <v>0</v>
      </c>
      <c r="CW890" s="3">
        <v>0</v>
      </c>
      <c r="CX890" s="3">
        <v>0</v>
      </c>
      <c r="CY890" s="3">
        <v>0</v>
      </c>
      <c r="CZ890" s="3">
        <v>0</v>
      </c>
      <c r="DA890" s="3"/>
      <c r="DB890" s="3">
        <v>0</v>
      </c>
      <c r="DC890" s="3">
        <v>0</v>
      </c>
      <c r="DD890" s="3">
        <v>0</v>
      </c>
      <c r="DE890" s="3">
        <v>0</v>
      </c>
      <c r="DF890" s="3">
        <v>0</v>
      </c>
      <c r="DG890" s="3">
        <v>0</v>
      </c>
      <c r="DH890" s="3">
        <v>0</v>
      </c>
      <c r="DI890" s="3">
        <v>0</v>
      </c>
      <c r="DJ890" s="3">
        <v>0</v>
      </c>
      <c r="DK890" s="3">
        <v>0</v>
      </c>
      <c r="DL890" s="3">
        <v>0</v>
      </c>
      <c r="DM890" s="3">
        <v>0</v>
      </c>
      <c r="DN890" s="3">
        <v>0</v>
      </c>
      <c r="DO890" s="3">
        <v>0</v>
      </c>
      <c r="DP890" s="3">
        <v>0</v>
      </c>
      <c r="DQ890" s="3">
        <v>0</v>
      </c>
      <c r="DR890" s="3">
        <v>0</v>
      </c>
      <c r="DS890" s="3">
        <v>0</v>
      </c>
      <c r="DT890" s="3">
        <v>0</v>
      </c>
      <c r="DU890" s="3">
        <v>0</v>
      </c>
      <c r="DV890" s="3">
        <v>0</v>
      </c>
      <c r="DW890" s="3">
        <v>0</v>
      </c>
      <c r="DX890" s="3">
        <v>0</v>
      </c>
      <c r="DY890" s="3">
        <v>0</v>
      </c>
      <c r="DZ890" s="3">
        <v>0</v>
      </c>
      <c r="EA890" s="3">
        <v>0</v>
      </c>
      <c r="EB890" s="3">
        <v>0</v>
      </c>
      <c r="EC890" s="3">
        <v>0</v>
      </c>
      <c r="ED890" s="3">
        <v>0</v>
      </c>
      <c r="EE890" s="3">
        <v>0</v>
      </c>
      <c r="EF890" s="3">
        <v>0</v>
      </c>
    </row>
    <row r="891" spans="1:136" ht="12.75" customHeight="1">
      <c r="A891" s="2" t="s">
        <v>1578</v>
      </c>
      <c r="B891" s="2" t="s">
        <v>934</v>
      </c>
      <c r="C891" s="2" t="s">
        <v>137</v>
      </c>
      <c r="D891" s="2" t="s">
        <v>896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0</v>
      </c>
      <c r="BB891" s="3">
        <v>0</v>
      </c>
      <c r="BC891" s="3">
        <v>0</v>
      </c>
      <c r="BD891" s="3">
        <v>0</v>
      </c>
      <c r="BE891" s="3">
        <v>0</v>
      </c>
      <c r="BF891" s="3">
        <v>0</v>
      </c>
      <c r="BG891" s="3">
        <v>0</v>
      </c>
      <c r="BH891" s="3">
        <v>0</v>
      </c>
      <c r="BI891" s="3">
        <v>0</v>
      </c>
      <c r="BJ891" s="3">
        <v>0</v>
      </c>
      <c r="BK891" s="3">
        <v>0</v>
      </c>
      <c r="BL891" s="3">
        <v>0</v>
      </c>
      <c r="BM891" s="3">
        <v>0</v>
      </c>
      <c r="BN891" s="3">
        <v>0</v>
      </c>
      <c r="BO891" s="3">
        <v>0</v>
      </c>
      <c r="BP891" s="3">
        <v>0</v>
      </c>
      <c r="BQ891" s="3">
        <v>0</v>
      </c>
      <c r="BR891" s="3">
        <v>0</v>
      </c>
      <c r="BS891" s="3">
        <v>0</v>
      </c>
      <c r="BT891" s="3">
        <v>0</v>
      </c>
      <c r="BU891" s="3">
        <v>0</v>
      </c>
      <c r="BV891" s="3">
        <v>0</v>
      </c>
      <c r="BW891" s="3">
        <v>0</v>
      </c>
      <c r="BX891" s="3">
        <v>0</v>
      </c>
      <c r="BY891" s="3">
        <v>0</v>
      </c>
      <c r="BZ891" s="3">
        <v>0</v>
      </c>
      <c r="CA891" s="3">
        <v>0</v>
      </c>
      <c r="CB891" s="3">
        <v>0</v>
      </c>
      <c r="CC891" s="3">
        <v>0</v>
      </c>
      <c r="CD891" s="3">
        <v>0</v>
      </c>
      <c r="CE891" s="3">
        <v>0</v>
      </c>
      <c r="CF891" s="3">
        <v>0</v>
      </c>
      <c r="CG891" s="3">
        <v>0</v>
      </c>
      <c r="CH891" s="3">
        <v>0</v>
      </c>
      <c r="CI891" s="3">
        <v>0</v>
      </c>
      <c r="CJ891" s="3">
        <v>0</v>
      </c>
      <c r="CK891" s="3">
        <v>0</v>
      </c>
      <c r="CL891" s="3">
        <v>0</v>
      </c>
      <c r="CM891" s="3">
        <v>0</v>
      </c>
      <c r="CN891" s="3">
        <v>0</v>
      </c>
      <c r="CO891" s="3">
        <v>0</v>
      </c>
      <c r="CP891" s="3">
        <v>0</v>
      </c>
      <c r="CQ891" s="3">
        <v>0</v>
      </c>
      <c r="CR891" s="3">
        <v>0</v>
      </c>
      <c r="CS891" s="3">
        <v>0</v>
      </c>
      <c r="CT891" s="3">
        <v>0</v>
      </c>
      <c r="CU891" s="3">
        <v>0</v>
      </c>
      <c r="CV891" s="3">
        <v>0</v>
      </c>
      <c r="CW891" s="3">
        <v>0</v>
      </c>
      <c r="CX891" s="3">
        <v>0</v>
      </c>
      <c r="CY891" s="3">
        <v>0</v>
      </c>
      <c r="CZ891" s="3">
        <v>0</v>
      </c>
      <c r="DA891" s="3"/>
      <c r="DB891" s="3">
        <v>0</v>
      </c>
      <c r="DC891" s="3">
        <v>0</v>
      </c>
      <c r="DD891" s="3">
        <v>0</v>
      </c>
      <c r="DE891" s="3">
        <v>0</v>
      </c>
      <c r="DF891" s="3">
        <v>0</v>
      </c>
      <c r="DG891" s="3">
        <v>0</v>
      </c>
      <c r="DH891" s="3">
        <v>0</v>
      </c>
      <c r="DI891" s="3">
        <v>0</v>
      </c>
      <c r="DJ891" s="3">
        <v>0</v>
      </c>
      <c r="DK891" s="3">
        <v>0</v>
      </c>
      <c r="DL891" s="3">
        <v>0</v>
      </c>
      <c r="DM891" s="3">
        <v>0</v>
      </c>
      <c r="DN891" s="3">
        <v>0</v>
      </c>
      <c r="DO891" s="3">
        <v>0</v>
      </c>
      <c r="DP891" s="3">
        <v>0</v>
      </c>
      <c r="DQ891" s="3">
        <v>0</v>
      </c>
      <c r="DR891" s="3">
        <v>0</v>
      </c>
      <c r="DS891" s="3">
        <v>0</v>
      </c>
      <c r="DT891" s="3">
        <v>0</v>
      </c>
      <c r="DU891" s="3">
        <v>0</v>
      </c>
      <c r="DV891" s="3">
        <v>0</v>
      </c>
      <c r="DW891" s="3">
        <v>0</v>
      </c>
      <c r="DX891" s="3">
        <v>0</v>
      </c>
      <c r="DY891" s="3">
        <v>0</v>
      </c>
      <c r="DZ891" s="3">
        <v>0</v>
      </c>
      <c r="EA891" s="3">
        <v>0</v>
      </c>
      <c r="EB891" s="3">
        <v>0</v>
      </c>
      <c r="EC891" s="3">
        <v>0</v>
      </c>
      <c r="ED891" s="3">
        <v>0</v>
      </c>
      <c r="EE891" s="3">
        <v>0</v>
      </c>
      <c r="EF891" s="3">
        <v>0</v>
      </c>
    </row>
    <row r="892" spans="1:136" ht="12.75" customHeight="1">
      <c r="A892" s="2" t="s">
        <v>1579</v>
      </c>
      <c r="B892" s="2" t="s">
        <v>936</v>
      </c>
      <c r="C892" s="2" t="s">
        <v>137</v>
      </c>
      <c r="D892" s="2" t="s">
        <v>896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0</v>
      </c>
      <c r="BB892" s="3">
        <v>0</v>
      </c>
      <c r="BC892" s="3">
        <v>0</v>
      </c>
      <c r="BD892" s="3">
        <v>0</v>
      </c>
      <c r="BE892" s="3">
        <v>0</v>
      </c>
      <c r="BF892" s="3">
        <v>0</v>
      </c>
      <c r="BG892" s="3">
        <v>0</v>
      </c>
      <c r="BH892" s="3">
        <v>0</v>
      </c>
      <c r="BI892" s="3">
        <v>0</v>
      </c>
      <c r="BJ892" s="3">
        <v>0</v>
      </c>
      <c r="BK892" s="3">
        <v>0</v>
      </c>
      <c r="BL892" s="3">
        <v>0</v>
      </c>
      <c r="BM892" s="3">
        <v>0</v>
      </c>
      <c r="BN892" s="3">
        <v>0</v>
      </c>
      <c r="BO892" s="3">
        <v>0</v>
      </c>
      <c r="BP892" s="3">
        <v>0</v>
      </c>
      <c r="BQ892" s="3">
        <v>0</v>
      </c>
      <c r="BR892" s="3">
        <v>0</v>
      </c>
      <c r="BS892" s="3">
        <v>0</v>
      </c>
      <c r="BT892" s="3">
        <v>0</v>
      </c>
      <c r="BU892" s="3">
        <v>0</v>
      </c>
      <c r="BV892" s="3">
        <v>0</v>
      </c>
      <c r="BW892" s="3">
        <v>0</v>
      </c>
      <c r="BX892" s="3">
        <v>0</v>
      </c>
      <c r="BY892" s="3">
        <v>0</v>
      </c>
      <c r="BZ892" s="3">
        <v>0</v>
      </c>
      <c r="CA892" s="3">
        <v>0</v>
      </c>
      <c r="CB892" s="3">
        <v>0</v>
      </c>
      <c r="CC892" s="3">
        <v>0</v>
      </c>
      <c r="CD892" s="3">
        <v>0</v>
      </c>
      <c r="CE892" s="3">
        <v>0</v>
      </c>
      <c r="CF892" s="3">
        <v>0</v>
      </c>
      <c r="CG892" s="3">
        <v>0</v>
      </c>
      <c r="CH892" s="3">
        <v>0</v>
      </c>
      <c r="CI892" s="3">
        <v>0</v>
      </c>
      <c r="CJ892" s="3">
        <v>0</v>
      </c>
      <c r="CK892" s="3">
        <v>0</v>
      </c>
      <c r="CL892" s="3">
        <v>0</v>
      </c>
      <c r="CM892" s="3">
        <v>0</v>
      </c>
      <c r="CN892" s="3">
        <v>0</v>
      </c>
      <c r="CO892" s="3">
        <v>0</v>
      </c>
      <c r="CP892" s="3">
        <v>0</v>
      </c>
      <c r="CQ892" s="3">
        <v>0</v>
      </c>
      <c r="CR892" s="3">
        <v>0</v>
      </c>
      <c r="CS892" s="3">
        <v>0</v>
      </c>
      <c r="CT892" s="3">
        <v>0</v>
      </c>
      <c r="CU892" s="3">
        <v>0</v>
      </c>
      <c r="CV892" s="3">
        <v>0</v>
      </c>
      <c r="CW892" s="3">
        <v>0</v>
      </c>
      <c r="CX892" s="3">
        <v>0</v>
      </c>
      <c r="CY892" s="3">
        <v>0</v>
      </c>
      <c r="CZ892" s="3">
        <v>0</v>
      </c>
      <c r="DA892" s="3"/>
      <c r="DB892" s="3">
        <v>0</v>
      </c>
      <c r="DC892" s="3">
        <v>0</v>
      </c>
      <c r="DD892" s="3">
        <v>0</v>
      </c>
      <c r="DE892" s="3">
        <v>0</v>
      </c>
      <c r="DF892" s="3">
        <v>0</v>
      </c>
      <c r="DG892" s="3">
        <v>0</v>
      </c>
      <c r="DH892" s="3">
        <v>0</v>
      </c>
      <c r="DI892" s="3">
        <v>0</v>
      </c>
      <c r="DJ892" s="3">
        <v>0</v>
      </c>
      <c r="DK892" s="3">
        <v>0</v>
      </c>
      <c r="DL892" s="3">
        <v>0</v>
      </c>
      <c r="DM892" s="3">
        <v>0</v>
      </c>
      <c r="DN892" s="3">
        <v>0</v>
      </c>
      <c r="DO892" s="3">
        <v>0</v>
      </c>
      <c r="DP892" s="3">
        <v>0</v>
      </c>
      <c r="DQ892" s="3">
        <v>0</v>
      </c>
      <c r="DR892" s="3">
        <v>0</v>
      </c>
      <c r="DS892" s="3">
        <v>0</v>
      </c>
      <c r="DT892" s="3">
        <v>0</v>
      </c>
      <c r="DU892" s="3">
        <v>0</v>
      </c>
      <c r="DV892" s="3">
        <v>0</v>
      </c>
      <c r="DW892" s="3">
        <v>0</v>
      </c>
      <c r="DX892" s="3">
        <v>0</v>
      </c>
      <c r="DY892" s="3">
        <v>0</v>
      </c>
      <c r="DZ892" s="3">
        <v>0</v>
      </c>
      <c r="EA892" s="3">
        <v>0</v>
      </c>
      <c r="EB892" s="3">
        <v>0</v>
      </c>
      <c r="EC892" s="3">
        <v>0</v>
      </c>
      <c r="ED892" s="3">
        <v>0</v>
      </c>
      <c r="EE892" s="3">
        <v>0</v>
      </c>
      <c r="EF892" s="3">
        <v>0</v>
      </c>
    </row>
    <row r="893" spans="1:136" ht="12.75" customHeight="1">
      <c r="A893" s="2" t="s">
        <v>1580</v>
      </c>
      <c r="B893" s="2" t="s">
        <v>938</v>
      </c>
      <c r="C893" s="2" t="s">
        <v>137</v>
      </c>
      <c r="D893" s="2" t="s">
        <v>896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0</v>
      </c>
      <c r="BB893" s="3">
        <v>0</v>
      </c>
      <c r="BC893" s="3">
        <v>0</v>
      </c>
      <c r="BD893" s="3">
        <v>0</v>
      </c>
      <c r="BE893" s="3">
        <v>0</v>
      </c>
      <c r="BF893" s="3">
        <v>0</v>
      </c>
      <c r="BG893" s="3">
        <v>0</v>
      </c>
      <c r="BH893" s="3">
        <v>0</v>
      </c>
      <c r="BI893" s="3">
        <v>0</v>
      </c>
      <c r="BJ893" s="3">
        <v>0</v>
      </c>
      <c r="BK893" s="3">
        <v>0</v>
      </c>
      <c r="BL893" s="3">
        <v>0</v>
      </c>
      <c r="BM893" s="3">
        <v>0</v>
      </c>
      <c r="BN893" s="3">
        <v>0</v>
      </c>
      <c r="BO893" s="3">
        <v>0</v>
      </c>
      <c r="BP893" s="3">
        <v>0</v>
      </c>
      <c r="BQ893" s="3">
        <v>0</v>
      </c>
      <c r="BR893" s="3">
        <v>0</v>
      </c>
      <c r="BS893" s="3">
        <v>0</v>
      </c>
      <c r="BT893" s="3">
        <v>0</v>
      </c>
      <c r="BU893" s="3">
        <v>0</v>
      </c>
      <c r="BV893" s="3">
        <v>0</v>
      </c>
      <c r="BW893" s="3">
        <v>0</v>
      </c>
      <c r="BX893" s="3">
        <v>0</v>
      </c>
      <c r="BY893" s="3">
        <v>0</v>
      </c>
      <c r="BZ893" s="3">
        <v>0</v>
      </c>
      <c r="CA893" s="3">
        <v>0</v>
      </c>
      <c r="CB893" s="3">
        <v>0</v>
      </c>
      <c r="CC893" s="3">
        <v>0</v>
      </c>
      <c r="CD893" s="3">
        <v>0</v>
      </c>
      <c r="CE893" s="3">
        <v>0</v>
      </c>
      <c r="CF893" s="3">
        <v>0</v>
      </c>
      <c r="CG893" s="3">
        <v>0</v>
      </c>
      <c r="CH893" s="3">
        <v>0</v>
      </c>
      <c r="CI893" s="3">
        <v>0</v>
      </c>
      <c r="CJ893" s="3">
        <v>0</v>
      </c>
      <c r="CK893" s="3">
        <v>0</v>
      </c>
      <c r="CL893" s="3">
        <v>0</v>
      </c>
      <c r="CM893" s="3">
        <v>0</v>
      </c>
      <c r="CN893" s="3">
        <v>0</v>
      </c>
      <c r="CO893" s="3">
        <v>0</v>
      </c>
      <c r="CP893" s="3">
        <v>0</v>
      </c>
      <c r="CQ893" s="3">
        <v>0</v>
      </c>
      <c r="CR893" s="3">
        <v>0</v>
      </c>
      <c r="CS893" s="3">
        <v>0</v>
      </c>
      <c r="CT893" s="3">
        <v>0</v>
      </c>
      <c r="CU893" s="3">
        <v>0</v>
      </c>
      <c r="CV893" s="3">
        <v>0</v>
      </c>
      <c r="CW893" s="3">
        <v>0</v>
      </c>
      <c r="CX893" s="3">
        <v>0</v>
      </c>
      <c r="CY893" s="3">
        <v>0</v>
      </c>
      <c r="CZ893" s="3">
        <v>0</v>
      </c>
      <c r="DA893" s="3"/>
      <c r="DB893" s="3">
        <v>0</v>
      </c>
      <c r="DC893" s="3">
        <v>0</v>
      </c>
      <c r="DD893" s="3">
        <v>0</v>
      </c>
      <c r="DE893" s="3">
        <v>0</v>
      </c>
      <c r="DF893" s="3">
        <v>0</v>
      </c>
      <c r="DG893" s="3">
        <v>0</v>
      </c>
      <c r="DH893" s="3">
        <v>0</v>
      </c>
      <c r="DI893" s="3">
        <v>0</v>
      </c>
      <c r="DJ893" s="3">
        <v>0</v>
      </c>
      <c r="DK893" s="3">
        <v>0</v>
      </c>
      <c r="DL893" s="3">
        <v>0</v>
      </c>
      <c r="DM893" s="3">
        <v>0</v>
      </c>
      <c r="DN893" s="3">
        <v>0</v>
      </c>
      <c r="DO893" s="3">
        <v>0</v>
      </c>
      <c r="DP893" s="3">
        <v>0</v>
      </c>
      <c r="DQ893" s="3">
        <v>0</v>
      </c>
      <c r="DR893" s="3">
        <v>0</v>
      </c>
      <c r="DS893" s="3">
        <v>0</v>
      </c>
      <c r="DT893" s="3">
        <v>0</v>
      </c>
      <c r="DU893" s="3">
        <v>0</v>
      </c>
      <c r="DV893" s="3">
        <v>0</v>
      </c>
      <c r="DW893" s="3">
        <v>0</v>
      </c>
      <c r="DX893" s="3">
        <v>0</v>
      </c>
      <c r="DY893" s="3">
        <v>0</v>
      </c>
      <c r="DZ893" s="3">
        <v>0</v>
      </c>
      <c r="EA893" s="3">
        <v>0</v>
      </c>
      <c r="EB893" s="3">
        <v>0</v>
      </c>
      <c r="EC893" s="3">
        <v>0</v>
      </c>
      <c r="ED893" s="3">
        <v>0</v>
      </c>
      <c r="EE893" s="3">
        <v>0</v>
      </c>
      <c r="EF893" s="3">
        <v>0</v>
      </c>
    </row>
    <row r="894" spans="1:136" ht="12.75" customHeight="1">
      <c r="A894" s="2" t="s">
        <v>1581</v>
      </c>
      <c r="B894" s="2" t="s">
        <v>940</v>
      </c>
      <c r="C894" s="2" t="s">
        <v>137</v>
      </c>
      <c r="D894" s="2" t="s">
        <v>896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  <c r="AZ894" s="3">
        <v>0</v>
      </c>
      <c r="BA894" s="3">
        <v>0</v>
      </c>
      <c r="BB894" s="3">
        <v>0</v>
      </c>
      <c r="BC894" s="3">
        <v>0</v>
      </c>
      <c r="BD894" s="3">
        <v>0</v>
      </c>
      <c r="BE894" s="3">
        <v>0</v>
      </c>
      <c r="BF894" s="3">
        <v>0</v>
      </c>
      <c r="BG894" s="3">
        <v>0</v>
      </c>
      <c r="BH894" s="3">
        <v>0</v>
      </c>
      <c r="BI894" s="3">
        <v>0</v>
      </c>
      <c r="BJ894" s="3">
        <v>0</v>
      </c>
      <c r="BK894" s="3">
        <v>0</v>
      </c>
      <c r="BL894" s="3">
        <v>0</v>
      </c>
      <c r="BM894" s="3">
        <v>0</v>
      </c>
      <c r="BN894" s="3">
        <v>0</v>
      </c>
      <c r="BO894" s="3">
        <v>0</v>
      </c>
      <c r="BP894" s="3">
        <v>0</v>
      </c>
      <c r="BQ894" s="3">
        <v>0</v>
      </c>
      <c r="BR894" s="3">
        <v>0</v>
      </c>
      <c r="BS894" s="3">
        <v>0</v>
      </c>
      <c r="BT894" s="3">
        <v>0</v>
      </c>
      <c r="BU894" s="3">
        <v>0</v>
      </c>
      <c r="BV894" s="3">
        <v>0</v>
      </c>
      <c r="BW894" s="3">
        <v>0</v>
      </c>
      <c r="BX894" s="3">
        <v>0</v>
      </c>
      <c r="BY894" s="3">
        <v>0</v>
      </c>
      <c r="BZ894" s="3">
        <v>0</v>
      </c>
      <c r="CA894" s="3">
        <v>0</v>
      </c>
      <c r="CB894" s="3">
        <v>0</v>
      </c>
      <c r="CC894" s="3">
        <v>0</v>
      </c>
      <c r="CD894" s="3">
        <v>0</v>
      </c>
      <c r="CE894" s="3">
        <v>0</v>
      </c>
      <c r="CF894" s="3">
        <v>0</v>
      </c>
      <c r="CG894" s="3">
        <v>0</v>
      </c>
      <c r="CH894" s="3">
        <v>0</v>
      </c>
      <c r="CI894" s="3">
        <v>0</v>
      </c>
      <c r="CJ894" s="3">
        <v>0</v>
      </c>
      <c r="CK894" s="3">
        <v>0</v>
      </c>
      <c r="CL894" s="3">
        <v>0</v>
      </c>
      <c r="CM894" s="3">
        <v>0</v>
      </c>
      <c r="CN894" s="3">
        <v>0</v>
      </c>
      <c r="CO894" s="3">
        <v>0</v>
      </c>
      <c r="CP894" s="3">
        <v>0</v>
      </c>
      <c r="CQ894" s="3">
        <v>0</v>
      </c>
      <c r="CR894" s="3">
        <v>0</v>
      </c>
      <c r="CS894" s="3">
        <v>0</v>
      </c>
      <c r="CT894" s="3">
        <v>0</v>
      </c>
      <c r="CU894" s="3">
        <v>0</v>
      </c>
      <c r="CV894" s="3">
        <v>0</v>
      </c>
      <c r="CW894" s="3">
        <v>0</v>
      </c>
      <c r="CX894" s="3">
        <v>0</v>
      </c>
      <c r="CY894" s="3">
        <v>0</v>
      </c>
      <c r="CZ894" s="3">
        <v>0</v>
      </c>
      <c r="DA894" s="3"/>
      <c r="DB894" s="3">
        <v>0</v>
      </c>
      <c r="DC894" s="3">
        <v>0</v>
      </c>
      <c r="DD894" s="3">
        <v>0</v>
      </c>
      <c r="DE894" s="3">
        <v>0</v>
      </c>
      <c r="DF894" s="3">
        <v>0</v>
      </c>
      <c r="DG894" s="3">
        <v>0</v>
      </c>
      <c r="DH894" s="3">
        <v>0</v>
      </c>
      <c r="DI894" s="3">
        <v>0</v>
      </c>
      <c r="DJ894" s="3">
        <v>0</v>
      </c>
      <c r="DK894" s="3">
        <v>0</v>
      </c>
      <c r="DL894" s="3">
        <v>0</v>
      </c>
      <c r="DM894" s="3">
        <v>0</v>
      </c>
      <c r="DN894" s="3">
        <v>0</v>
      </c>
      <c r="DO894" s="3">
        <v>0</v>
      </c>
      <c r="DP894" s="3">
        <v>0</v>
      </c>
      <c r="DQ894" s="3">
        <v>0</v>
      </c>
      <c r="DR894" s="3">
        <v>0</v>
      </c>
      <c r="DS894" s="3">
        <v>0</v>
      </c>
      <c r="DT894" s="3">
        <v>0</v>
      </c>
      <c r="DU894" s="3">
        <v>0</v>
      </c>
      <c r="DV894" s="3">
        <v>0</v>
      </c>
      <c r="DW894" s="3">
        <v>0</v>
      </c>
      <c r="DX894" s="3">
        <v>0</v>
      </c>
      <c r="DY894" s="3">
        <v>0</v>
      </c>
      <c r="DZ894" s="3">
        <v>0</v>
      </c>
      <c r="EA894" s="3">
        <v>0</v>
      </c>
      <c r="EB894" s="3">
        <v>0</v>
      </c>
      <c r="EC894" s="3">
        <v>0</v>
      </c>
      <c r="ED894" s="3">
        <v>0</v>
      </c>
      <c r="EE894" s="3">
        <v>0</v>
      </c>
      <c r="EF894" s="3">
        <v>0</v>
      </c>
    </row>
    <row r="895" spans="1:136" ht="12.75" customHeight="1">
      <c r="A895" s="2" t="s">
        <v>1582</v>
      </c>
      <c r="B895" s="2" t="s">
        <v>1028</v>
      </c>
      <c r="C895" s="2" t="s">
        <v>137</v>
      </c>
      <c r="D895" s="2" t="s">
        <v>896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0</v>
      </c>
      <c r="BB895" s="3">
        <v>0</v>
      </c>
      <c r="BC895" s="3">
        <v>0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I895" s="3">
        <v>0</v>
      </c>
      <c r="BJ895" s="3">
        <v>0</v>
      </c>
      <c r="BK895" s="3">
        <v>0</v>
      </c>
      <c r="BL895" s="3">
        <v>0</v>
      </c>
      <c r="BM895" s="3">
        <v>0</v>
      </c>
      <c r="BN895" s="3">
        <v>0</v>
      </c>
      <c r="BO895" s="3">
        <v>0</v>
      </c>
      <c r="BP895" s="3">
        <v>0</v>
      </c>
      <c r="BQ895" s="3">
        <v>0</v>
      </c>
      <c r="BR895" s="3">
        <v>0</v>
      </c>
      <c r="BS895" s="3">
        <v>0</v>
      </c>
      <c r="BT895" s="3">
        <v>0</v>
      </c>
      <c r="BU895" s="3">
        <v>0</v>
      </c>
      <c r="BV895" s="3">
        <v>0</v>
      </c>
      <c r="BW895" s="3">
        <v>0</v>
      </c>
      <c r="BX895" s="3">
        <v>0</v>
      </c>
      <c r="BY895" s="3">
        <v>0</v>
      </c>
      <c r="BZ895" s="3">
        <v>0</v>
      </c>
      <c r="CA895" s="3">
        <v>0</v>
      </c>
      <c r="CB895" s="3">
        <v>0</v>
      </c>
      <c r="CC895" s="3">
        <v>0</v>
      </c>
      <c r="CD895" s="3">
        <v>0</v>
      </c>
      <c r="CE895" s="3">
        <v>0</v>
      </c>
      <c r="CF895" s="3">
        <v>0</v>
      </c>
      <c r="CG895" s="3">
        <v>0</v>
      </c>
      <c r="CH895" s="3">
        <v>0</v>
      </c>
      <c r="CI895" s="3">
        <v>0</v>
      </c>
      <c r="CJ895" s="3">
        <v>0</v>
      </c>
      <c r="CK895" s="3">
        <v>0</v>
      </c>
      <c r="CL895" s="3">
        <v>0</v>
      </c>
      <c r="CM895" s="3">
        <v>0</v>
      </c>
      <c r="CN895" s="3">
        <v>0</v>
      </c>
      <c r="CO895" s="3">
        <v>0</v>
      </c>
      <c r="CP895" s="3">
        <v>0</v>
      </c>
      <c r="CQ895" s="3">
        <v>0</v>
      </c>
      <c r="CR895" s="3">
        <v>0</v>
      </c>
      <c r="CS895" s="3">
        <v>0</v>
      </c>
      <c r="CT895" s="3">
        <v>0</v>
      </c>
      <c r="CU895" s="3">
        <v>0</v>
      </c>
      <c r="CV895" s="3">
        <v>0</v>
      </c>
      <c r="CW895" s="3">
        <v>0</v>
      </c>
      <c r="CX895" s="3">
        <v>0</v>
      </c>
      <c r="CY895" s="3">
        <v>0</v>
      </c>
      <c r="CZ895" s="3">
        <v>0</v>
      </c>
      <c r="DA895" s="3"/>
      <c r="DB895" s="3">
        <v>0</v>
      </c>
      <c r="DC895" s="3">
        <v>0</v>
      </c>
      <c r="DD895" s="3">
        <v>0</v>
      </c>
      <c r="DE895" s="3">
        <v>0</v>
      </c>
      <c r="DF895" s="3">
        <v>0</v>
      </c>
      <c r="DG895" s="3">
        <v>0</v>
      </c>
      <c r="DH895" s="3">
        <v>0</v>
      </c>
      <c r="DI895" s="3">
        <v>0</v>
      </c>
      <c r="DJ895" s="3">
        <v>0</v>
      </c>
      <c r="DK895" s="3">
        <v>0</v>
      </c>
      <c r="DL895" s="3">
        <v>0</v>
      </c>
      <c r="DM895" s="3">
        <v>0</v>
      </c>
      <c r="DN895" s="3">
        <v>0</v>
      </c>
      <c r="DO895" s="3">
        <v>0</v>
      </c>
      <c r="DP895" s="3">
        <v>0</v>
      </c>
      <c r="DQ895" s="3">
        <v>0</v>
      </c>
      <c r="DR895" s="3">
        <v>0</v>
      </c>
      <c r="DS895" s="3">
        <v>0</v>
      </c>
      <c r="DT895" s="3">
        <v>0</v>
      </c>
      <c r="DU895" s="3">
        <v>0</v>
      </c>
      <c r="DV895" s="3">
        <v>0</v>
      </c>
      <c r="DW895" s="3">
        <v>0</v>
      </c>
      <c r="DX895" s="3">
        <v>0</v>
      </c>
      <c r="DY895" s="3">
        <v>0</v>
      </c>
      <c r="DZ895" s="3">
        <v>0</v>
      </c>
      <c r="EA895" s="3">
        <v>0</v>
      </c>
      <c r="EB895" s="3">
        <v>0</v>
      </c>
      <c r="EC895" s="3">
        <v>0</v>
      </c>
      <c r="ED895" s="3">
        <v>0</v>
      </c>
      <c r="EE895" s="3">
        <v>0</v>
      </c>
      <c r="EF895" s="3">
        <v>0</v>
      </c>
    </row>
    <row r="896" spans="1:136" ht="12.75" customHeight="1">
      <c r="A896" s="2" t="s">
        <v>1583</v>
      </c>
      <c r="B896" s="2" t="s">
        <v>944</v>
      </c>
      <c r="C896" s="2" t="s">
        <v>137</v>
      </c>
      <c r="D896" s="2" t="s">
        <v>896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0</v>
      </c>
      <c r="BB896" s="3">
        <v>0</v>
      </c>
      <c r="BC896" s="3">
        <v>0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3">
        <v>0</v>
      </c>
      <c r="BJ896" s="3">
        <v>0</v>
      </c>
      <c r="BK896" s="3">
        <v>0</v>
      </c>
      <c r="BL896" s="3">
        <v>0</v>
      </c>
      <c r="BM896" s="3">
        <v>0</v>
      </c>
      <c r="BN896" s="3">
        <v>0</v>
      </c>
      <c r="BO896" s="3">
        <v>0</v>
      </c>
      <c r="BP896" s="3">
        <v>0</v>
      </c>
      <c r="BQ896" s="3">
        <v>0</v>
      </c>
      <c r="BR896" s="3">
        <v>0</v>
      </c>
      <c r="BS896" s="3">
        <v>0</v>
      </c>
      <c r="BT896" s="3">
        <v>0</v>
      </c>
      <c r="BU896" s="3">
        <v>0</v>
      </c>
      <c r="BV896" s="3">
        <v>0</v>
      </c>
      <c r="BW896" s="3">
        <v>0</v>
      </c>
      <c r="BX896" s="3">
        <v>0</v>
      </c>
      <c r="BY896" s="3">
        <v>0</v>
      </c>
      <c r="BZ896" s="3">
        <v>0</v>
      </c>
      <c r="CA896" s="3">
        <v>0</v>
      </c>
      <c r="CB896" s="3">
        <v>0</v>
      </c>
      <c r="CC896" s="3">
        <v>0</v>
      </c>
      <c r="CD896" s="3">
        <v>0</v>
      </c>
      <c r="CE896" s="3">
        <v>0</v>
      </c>
      <c r="CF896" s="3">
        <v>0</v>
      </c>
      <c r="CG896" s="3">
        <v>0</v>
      </c>
      <c r="CH896" s="3">
        <v>0</v>
      </c>
      <c r="CI896" s="3">
        <v>0</v>
      </c>
      <c r="CJ896" s="3">
        <v>0</v>
      </c>
      <c r="CK896" s="3">
        <v>0</v>
      </c>
      <c r="CL896" s="3">
        <v>0</v>
      </c>
      <c r="CM896" s="3">
        <v>0</v>
      </c>
      <c r="CN896" s="3">
        <v>0</v>
      </c>
      <c r="CO896" s="3">
        <v>0</v>
      </c>
      <c r="CP896" s="3">
        <v>0</v>
      </c>
      <c r="CQ896" s="3">
        <v>0</v>
      </c>
      <c r="CR896" s="3">
        <v>0</v>
      </c>
      <c r="CS896" s="3">
        <v>0</v>
      </c>
      <c r="CT896" s="3">
        <v>0</v>
      </c>
      <c r="CU896" s="3">
        <v>0</v>
      </c>
      <c r="CV896" s="3">
        <v>0</v>
      </c>
      <c r="CW896" s="3">
        <v>0</v>
      </c>
      <c r="CX896" s="3">
        <v>0</v>
      </c>
      <c r="CY896" s="3">
        <v>0</v>
      </c>
      <c r="CZ896" s="3">
        <v>0</v>
      </c>
      <c r="DA896" s="3"/>
      <c r="DB896" s="3">
        <v>0</v>
      </c>
      <c r="DC896" s="3">
        <v>0</v>
      </c>
      <c r="DD896" s="3">
        <v>0</v>
      </c>
      <c r="DE896" s="3">
        <v>0</v>
      </c>
      <c r="DF896" s="3">
        <v>0</v>
      </c>
      <c r="DG896" s="3">
        <v>0</v>
      </c>
      <c r="DH896" s="3">
        <v>0</v>
      </c>
      <c r="DI896" s="3">
        <v>0</v>
      </c>
      <c r="DJ896" s="3">
        <v>0</v>
      </c>
      <c r="DK896" s="3">
        <v>0</v>
      </c>
      <c r="DL896" s="3">
        <v>0</v>
      </c>
      <c r="DM896" s="3">
        <v>0</v>
      </c>
      <c r="DN896" s="3">
        <v>0</v>
      </c>
      <c r="DO896" s="3">
        <v>0</v>
      </c>
      <c r="DP896" s="3">
        <v>0</v>
      </c>
      <c r="DQ896" s="3">
        <v>0</v>
      </c>
      <c r="DR896" s="3">
        <v>0</v>
      </c>
      <c r="DS896" s="3">
        <v>0</v>
      </c>
      <c r="DT896" s="3">
        <v>0</v>
      </c>
      <c r="DU896" s="3">
        <v>0</v>
      </c>
      <c r="DV896" s="3">
        <v>0</v>
      </c>
      <c r="DW896" s="3">
        <v>0</v>
      </c>
      <c r="DX896" s="3">
        <v>0</v>
      </c>
      <c r="DY896" s="3">
        <v>0</v>
      </c>
      <c r="DZ896" s="3">
        <v>0</v>
      </c>
      <c r="EA896" s="3">
        <v>0</v>
      </c>
      <c r="EB896" s="3">
        <v>0</v>
      </c>
      <c r="EC896" s="3">
        <v>0</v>
      </c>
      <c r="ED896" s="3">
        <v>0</v>
      </c>
      <c r="EE896" s="3">
        <v>0</v>
      </c>
      <c r="EF896" s="3">
        <v>0</v>
      </c>
    </row>
    <row r="897" spans="1:136" ht="12.75" customHeight="1">
      <c r="A897" s="2" t="s">
        <v>1584</v>
      </c>
      <c r="B897" s="2" t="s">
        <v>946</v>
      </c>
      <c r="C897" s="2" t="s">
        <v>137</v>
      </c>
      <c r="D897" s="2" t="s">
        <v>896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0</v>
      </c>
      <c r="BB897" s="3">
        <v>0</v>
      </c>
      <c r="BC897" s="3">
        <v>0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I897" s="3">
        <v>0</v>
      </c>
      <c r="BJ897" s="3">
        <v>0</v>
      </c>
      <c r="BK897" s="3">
        <v>0</v>
      </c>
      <c r="BL897" s="3">
        <v>0</v>
      </c>
      <c r="BM897" s="3">
        <v>0</v>
      </c>
      <c r="BN897" s="3">
        <v>0</v>
      </c>
      <c r="BO897" s="3">
        <v>0</v>
      </c>
      <c r="BP897" s="3">
        <v>0</v>
      </c>
      <c r="BQ897" s="3">
        <v>0</v>
      </c>
      <c r="BR897" s="3">
        <v>0</v>
      </c>
      <c r="BS897" s="3">
        <v>0</v>
      </c>
      <c r="BT897" s="3">
        <v>0</v>
      </c>
      <c r="BU897" s="3">
        <v>0</v>
      </c>
      <c r="BV897" s="3">
        <v>0</v>
      </c>
      <c r="BW897" s="3">
        <v>0</v>
      </c>
      <c r="BX897" s="3">
        <v>0</v>
      </c>
      <c r="BY897" s="3">
        <v>0</v>
      </c>
      <c r="BZ897" s="3">
        <v>0</v>
      </c>
      <c r="CA897" s="3">
        <v>0</v>
      </c>
      <c r="CB897" s="3">
        <v>0</v>
      </c>
      <c r="CC897" s="3">
        <v>0</v>
      </c>
      <c r="CD897" s="3">
        <v>0</v>
      </c>
      <c r="CE897" s="3">
        <v>0</v>
      </c>
      <c r="CF897" s="3">
        <v>0</v>
      </c>
      <c r="CG897" s="3">
        <v>0</v>
      </c>
      <c r="CH897" s="3">
        <v>0</v>
      </c>
      <c r="CI897" s="3">
        <v>0</v>
      </c>
      <c r="CJ897" s="3">
        <v>0</v>
      </c>
      <c r="CK897" s="3">
        <v>0</v>
      </c>
      <c r="CL897" s="3">
        <v>0</v>
      </c>
      <c r="CM897" s="3">
        <v>0</v>
      </c>
      <c r="CN897" s="3">
        <v>0</v>
      </c>
      <c r="CO897" s="3">
        <v>0</v>
      </c>
      <c r="CP897" s="3">
        <v>0</v>
      </c>
      <c r="CQ897" s="3">
        <v>0</v>
      </c>
      <c r="CR897" s="3">
        <v>0</v>
      </c>
      <c r="CS897" s="3">
        <v>0</v>
      </c>
      <c r="CT897" s="3">
        <v>0</v>
      </c>
      <c r="CU897" s="3">
        <v>0</v>
      </c>
      <c r="CV897" s="3">
        <v>0</v>
      </c>
      <c r="CW897" s="3">
        <v>0</v>
      </c>
      <c r="CX897" s="3">
        <v>0</v>
      </c>
      <c r="CY897" s="3">
        <v>0</v>
      </c>
      <c r="CZ897" s="3">
        <v>0</v>
      </c>
      <c r="DA897" s="3"/>
      <c r="DB897" s="3">
        <v>0</v>
      </c>
      <c r="DC897" s="3">
        <v>0</v>
      </c>
      <c r="DD897" s="3">
        <v>0</v>
      </c>
      <c r="DE897" s="3">
        <v>0</v>
      </c>
      <c r="DF897" s="3">
        <v>0</v>
      </c>
      <c r="DG897" s="3">
        <v>0</v>
      </c>
      <c r="DH897" s="3">
        <v>0</v>
      </c>
      <c r="DI897" s="3">
        <v>0</v>
      </c>
      <c r="DJ897" s="3">
        <v>0</v>
      </c>
      <c r="DK897" s="3">
        <v>0</v>
      </c>
      <c r="DL897" s="3">
        <v>0</v>
      </c>
      <c r="DM897" s="3">
        <v>0</v>
      </c>
      <c r="DN897" s="3">
        <v>0</v>
      </c>
      <c r="DO897" s="3">
        <v>0</v>
      </c>
      <c r="DP897" s="3">
        <v>0</v>
      </c>
      <c r="DQ897" s="3">
        <v>0</v>
      </c>
      <c r="DR897" s="3">
        <v>0</v>
      </c>
      <c r="DS897" s="3">
        <v>0</v>
      </c>
      <c r="DT897" s="3">
        <v>0</v>
      </c>
      <c r="DU897" s="3">
        <v>0</v>
      </c>
      <c r="DV897" s="3">
        <v>0</v>
      </c>
      <c r="DW897" s="3">
        <v>0</v>
      </c>
      <c r="DX897" s="3">
        <v>0</v>
      </c>
      <c r="DY897" s="3">
        <v>0</v>
      </c>
      <c r="DZ897" s="3">
        <v>0</v>
      </c>
      <c r="EA897" s="3">
        <v>0</v>
      </c>
      <c r="EB897" s="3">
        <v>0</v>
      </c>
      <c r="EC897" s="3">
        <v>0</v>
      </c>
      <c r="ED897" s="3">
        <v>0</v>
      </c>
      <c r="EE897" s="3">
        <v>0</v>
      </c>
      <c r="EF897" s="3">
        <v>0</v>
      </c>
    </row>
    <row r="898" spans="1:136" ht="12.75" customHeight="1">
      <c r="A898" s="2" t="s">
        <v>1585</v>
      </c>
      <c r="B898" s="2" t="s">
        <v>949</v>
      </c>
      <c r="C898" s="2" t="s">
        <v>137</v>
      </c>
      <c r="D898" s="2" t="s">
        <v>896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3">
        <v>0</v>
      </c>
      <c r="BJ898" s="3">
        <v>0</v>
      </c>
      <c r="BK898" s="3">
        <v>0</v>
      </c>
      <c r="BL898" s="3">
        <v>0</v>
      </c>
      <c r="BM898" s="3">
        <v>0</v>
      </c>
      <c r="BN898" s="3">
        <v>0</v>
      </c>
      <c r="BO898" s="3">
        <v>0</v>
      </c>
      <c r="BP898" s="3">
        <v>0</v>
      </c>
      <c r="BQ898" s="3">
        <v>0</v>
      </c>
      <c r="BR898" s="3">
        <v>0</v>
      </c>
      <c r="BS898" s="3">
        <v>0</v>
      </c>
      <c r="BT898" s="3">
        <v>0</v>
      </c>
      <c r="BU898" s="3">
        <v>0</v>
      </c>
      <c r="BV898" s="3">
        <v>0</v>
      </c>
      <c r="BW898" s="3">
        <v>0</v>
      </c>
      <c r="BX898" s="3">
        <v>0</v>
      </c>
      <c r="BY898" s="3">
        <v>0</v>
      </c>
      <c r="BZ898" s="3">
        <v>0</v>
      </c>
      <c r="CA898" s="3">
        <v>0</v>
      </c>
      <c r="CB898" s="3">
        <v>0</v>
      </c>
      <c r="CC898" s="3">
        <v>0</v>
      </c>
      <c r="CD898" s="3">
        <v>0</v>
      </c>
      <c r="CE898" s="3">
        <v>0</v>
      </c>
      <c r="CF898" s="3">
        <v>0</v>
      </c>
      <c r="CG898" s="3">
        <v>0</v>
      </c>
      <c r="CH898" s="3">
        <v>0</v>
      </c>
      <c r="CI898" s="3">
        <v>0</v>
      </c>
      <c r="CJ898" s="3">
        <v>0</v>
      </c>
      <c r="CK898" s="3">
        <v>0</v>
      </c>
      <c r="CL898" s="3">
        <v>0</v>
      </c>
      <c r="CM898" s="3">
        <v>0</v>
      </c>
      <c r="CN898" s="3">
        <v>0</v>
      </c>
      <c r="CO898" s="3">
        <v>0</v>
      </c>
      <c r="CP898" s="3">
        <v>0</v>
      </c>
      <c r="CQ898" s="3">
        <v>0</v>
      </c>
      <c r="CR898" s="3">
        <v>0</v>
      </c>
      <c r="CS898" s="3">
        <v>0</v>
      </c>
      <c r="CT898" s="3">
        <v>0</v>
      </c>
      <c r="CU898" s="3">
        <v>0</v>
      </c>
      <c r="CV898" s="3">
        <v>0</v>
      </c>
      <c r="CW898" s="3">
        <v>0</v>
      </c>
      <c r="CX898" s="3">
        <v>0</v>
      </c>
      <c r="CY898" s="3">
        <v>0</v>
      </c>
      <c r="CZ898" s="3">
        <v>0</v>
      </c>
      <c r="DA898" s="3"/>
      <c r="DB898" s="3">
        <v>0</v>
      </c>
      <c r="DC898" s="3">
        <v>0</v>
      </c>
      <c r="DD898" s="3">
        <v>0</v>
      </c>
      <c r="DE898" s="3">
        <v>0</v>
      </c>
      <c r="DF898" s="3">
        <v>0</v>
      </c>
      <c r="DG898" s="3">
        <v>0</v>
      </c>
      <c r="DH898" s="3">
        <v>0</v>
      </c>
      <c r="DI898" s="3">
        <v>0</v>
      </c>
      <c r="DJ898" s="3">
        <v>0</v>
      </c>
      <c r="DK898" s="3">
        <v>0</v>
      </c>
      <c r="DL898" s="3">
        <v>0</v>
      </c>
      <c r="DM898" s="3">
        <v>0</v>
      </c>
      <c r="DN898" s="3">
        <v>0</v>
      </c>
      <c r="DO898" s="3">
        <v>0</v>
      </c>
      <c r="DP898" s="3">
        <v>0</v>
      </c>
      <c r="DQ898" s="3">
        <v>0</v>
      </c>
      <c r="DR898" s="3">
        <v>0</v>
      </c>
      <c r="DS898" s="3">
        <v>0</v>
      </c>
      <c r="DT898" s="3">
        <v>0</v>
      </c>
      <c r="DU898" s="3">
        <v>0</v>
      </c>
      <c r="DV898" s="3">
        <v>0</v>
      </c>
      <c r="DW898" s="3">
        <v>0</v>
      </c>
      <c r="DX898" s="3">
        <v>0</v>
      </c>
      <c r="DY898" s="3">
        <v>0</v>
      </c>
      <c r="DZ898" s="3">
        <v>0</v>
      </c>
      <c r="EA898" s="3">
        <v>0</v>
      </c>
      <c r="EB898" s="3">
        <v>0</v>
      </c>
      <c r="EC898" s="3">
        <v>0</v>
      </c>
      <c r="ED898" s="3">
        <v>0</v>
      </c>
      <c r="EE898" s="3">
        <v>0</v>
      </c>
      <c r="EF898" s="3">
        <v>0</v>
      </c>
    </row>
    <row r="899" spans="1:136" ht="12.75" customHeight="1">
      <c r="A899" s="2" t="s">
        <v>1586</v>
      </c>
      <c r="B899" s="2" t="s">
        <v>951</v>
      </c>
      <c r="C899" s="2" t="s">
        <v>137</v>
      </c>
      <c r="D899" s="2" t="s">
        <v>896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321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0</v>
      </c>
      <c r="BB899" s="3">
        <v>0</v>
      </c>
      <c r="BC899" s="3">
        <v>0</v>
      </c>
      <c r="BD899" s="3">
        <v>0</v>
      </c>
      <c r="BE899" s="3">
        <v>0</v>
      </c>
      <c r="BF899" s="3">
        <v>0</v>
      </c>
      <c r="BG899" s="3">
        <v>0</v>
      </c>
      <c r="BH899" s="3">
        <v>0</v>
      </c>
      <c r="BI899" s="3">
        <v>0</v>
      </c>
      <c r="BJ899" s="3">
        <v>0</v>
      </c>
      <c r="BK899" s="3">
        <v>0</v>
      </c>
      <c r="BL899" s="3">
        <v>0</v>
      </c>
      <c r="BM899" s="3">
        <v>0</v>
      </c>
      <c r="BN899" s="3">
        <v>0</v>
      </c>
      <c r="BO899" s="3">
        <v>0</v>
      </c>
      <c r="BP899" s="3">
        <v>0</v>
      </c>
      <c r="BQ899" s="3">
        <v>0</v>
      </c>
      <c r="BR899" s="3">
        <v>0</v>
      </c>
      <c r="BS899" s="3">
        <v>0</v>
      </c>
      <c r="BT899" s="3">
        <v>0</v>
      </c>
      <c r="BU899" s="3">
        <v>0</v>
      </c>
      <c r="BV899" s="3">
        <v>0</v>
      </c>
      <c r="BW899" s="3">
        <v>0</v>
      </c>
      <c r="BX899" s="3">
        <v>0</v>
      </c>
      <c r="BY899" s="3">
        <v>0</v>
      </c>
      <c r="BZ899" s="3">
        <v>0</v>
      </c>
      <c r="CA899" s="3">
        <v>0</v>
      </c>
      <c r="CB899" s="3">
        <v>0</v>
      </c>
      <c r="CC899" s="3">
        <v>0</v>
      </c>
      <c r="CD899" s="3">
        <v>0</v>
      </c>
      <c r="CE899" s="3">
        <v>0</v>
      </c>
      <c r="CF899" s="3">
        <v>0</v>
      </c>
      <c r="CG899" s="3">
        <v>0</v>
      </c>
      <c r="CH899" s="3">
        <v>0</v>
      </c>
      <c r="CI899" s="3">
        <v>0</v>
      </c>
      <c r="CJ899" s="3">
        <v>0</v>
      </c>
      <c r="CK899" s="3">
        <v>0</v>
      </c>
      <c r="CL899" s="3">
        <v>0</v>
      </c>
      <c r="CM899" s="3">
        <v>0</v>
      </c>
      <c r="CN899" s="3">
        <v>0</v>
      </c>
      <c r="CO899" s="3">
        <v>0</v>
      </c>
      <c r="CP899" s="3">
        <v>0</v>
      </c>
      <c r="CQ899" s="3">
        <v>0</v>
      </c>
      <c r="CR899" s="3">
        <v>0</v>
      </c>
      <c r="CS899" s="3">
        <v>0</v>
      </c>
      <c r="CT899" s="3">
        <v>0</v>
      </c>
      <c r="CU899" s="3">
        <v>0</v>
      </c>
      <c r="CV899" s="3">
        <v>0</v>
      </c>
      <c r="CW899" s="3">
        <v>0</v>
      </c>
      <c r="CX899" s="3">
        <v>0</v>
      </c>
      <c r="CY899" s="3">
        <v>0</v>
      </c>
      <c r="CZ899" s="3">
        <v>0</v>
      </c>
      <c r="DA899" s="3"/>
      <c r="DB899" s="3">
        <v>0</v>
      </c>
      <c r="DC899" s="3">
        <v>0</v>
      </c>
      <c r="DD899" s="3">
        <v>0</v>
      </c>
      <c r="DE899" s="3">
        <v>0</v>
      </c>
      <c r="DF899" s="3">
        <v>0</v>
      </c>
      <c r="DG899" s="3">
        <v>0</v>
      </c>
      <c r="DH899" s="3">
        <v>0</v>
      </c>
      <c r="DI899" s="3">
        <v>0</v>
      </c>
      <c r="DJ899" s="3">
        <v>0</v>
      </c>
      <c r="DK899" s="3">
        <v>0</v>
      </c>
      <c r="DL899" s="3">
        <v>0</v>
      </c>
      <c r="DM899" s="3">
        <v>0</v>
      </c>
      <c r="DN899" s="3">
        <v>0</v>
      </c>
      <c r="DO899" s="3">
        <v>0</v>
      </c>
      <c r="DP899" s="3">
        <v>0</v>
      </c>
      <c r="DQ899" s="3">
        <v>0</v>
      </c>
      <c r="DR899" s="3">
        <v>0</v>
      </c>
      <c r="DS899" s="3">
        <v>0</v>
      </c>
      <c r="DT899" s="3">
        <v>0</v>
      </c>
      <c r="DU899" s="3">
        <v>0</v>
      </c>
      <c r="DV899" s="3">
        <v>0</v>
      </c>
      <c r="DW899" s="3">
        <v>0</v>
      </c>
      <c r="DX899" s="3">
        <v>0</v>
      </c>
      <c r="DY899" s="3">
        <v>0</v>
      </c>
      <c r="DZ899" s="3">
        <v>0</v>
      </c>
      <c r="EA899" s="3">
        <v>0</v>
      </c>
      <c r="EB899" s="3">
        <v>0</v>
      </c>
      <c r="EC899" s="3">
        <v>0</v>
      </c>
      <c r="ED899" s="3">
        <v>0</v>
      </c>
      <c r="EE899" s="3">
        <v>0</v>
      </c>
      <c r="EF899" s="3">
        <v>0</v>
      </c>
    </row>
    <row r="900" spans="1:136" ht="12.75" customHeight="1">
      <c r="A900" s="2" t="s">
        <v>1587</v>
      </c>
      <c r="B900" s="2" t="s">
        <v>1524</v>
      </c>
      <c r="C900" s="2" t="s">
        <v>137</v>
      </c>
      <c r="D900" s="2" t="s">
        <v>896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0</v>
      </c>
      <c r="BB900" s="3">
        <v>0</v>
      </c>
      <c r="BC900" s="3">
        <v>0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3">
        <v>0</v>
      </c>
      <c r="BJ900" s="3">
        <v>0</v>
      </c>
      <c r="BK900" s="3">
        <v>0</v>
      </c>
      <c r="BL900" s="3">
        <v>0</v>
      </c>
      <c r="BM900" s="3">
        <v>0</v>
      </c>
      <c r="BN900" s="3">
        <v>0</v>
      </c>
      <c r="BO900" s="3">
        <v>0</v>
      </c>
      <c r="BP900" s="3">
        <v>0</v>
      </c>
      <c r="BQ900" s="3">
        <v>0</v>
      </c>
      <c r="BR900" s="3">
        <v>0</v>
      </c>
      <c r="BS900" s="3">
        <v>0</v>
      </c>
      <c r="BT900" s="3">
        <v>0</v>
      </c>
      <c r="BU900" s="3">
        <v>0</v>
      </c>
      <c r="BV900" s="3">
        <v>0</v>
      </c>
      <c r="BW900" s="3">
        <v>0</v>
      </c>
      <c r="BX900" s="3">
        <v>0</v>
      </c>
      <c r="BY900" s="3">
        <v>0</v>
      </c>
      <c r="BZ900" s="3">
        <v>0</v>
      </c>
      <c r="CA900" s="3">
        <v>0</v>
      </c>
      <c r="CB900" s="3">
        <v>0</v>
      </c>
      <c r="CC900" s="3">
        <v>0</v>
      </c>
      <c r="CD900" s="3">
        <v>0</v>
      </c>
      <c r="CE900" s="3">
        <v>0</v>
      </c>
      <c r="CF900" s="3">
        <v>0</v>
      </c>
      <c r="CG900" s="3">
        <v>0</v>
      </c>
      <c r="CH900" s="3">
        <v>0</v>
      </c>
      <c r="CI900" s="3">
        <v>0</v>
      </c>
      <c r="CJ900" s="3">
        <v>0</v>
      </c>
      <c r="CK900" s="3">
        <v>0</v>
      </c>
      <c r="CL900" s="3">
        <v>0</v>
      </c>
      <c r="CM900" s="3">
        <v>0</v>
      </c>
      <c r="CN900" s="3">
        <v>0</v>
      </c>
      <c r="CO900" s="3">
        <v>0</v>
      </c>
      <c r="CP900" s="3">
        <v>0</v>
      </c>
      <c r="CQ900" s="3">
        <v>0</v>
      </c>
      <c r="CR900" s="3">
        <v>0</v>
      </c>
      <c r="CS900" s="3">
        <v>0</v>
      </c>
      <c r="CT900" s="3">
        <v>0</v>
      </c>
      <c r="CU900" s="3">
        <v>0</v>
      </c>
      <c r="CV900" s="3">
        <v>0</v>
      </c>
      <c r="CW900" s="3">
        <v>0</v>
      </c>
      <c r="CX900" s="3">
        <v>0</v>
      </c>
      <c r="CY900" s="3">
        <v>0</v>
      </c>
      <c r="CZ900" s="3">
        <v>0</v>
      </c>
      <c r="DA900" s="3"/>
      <c r="DB900" s="3">
        <v>0</v>
      </c>
      <c r="DC900" s="3">
        <v>0</v>
      </c>
      <c r="DD900" s="3">
        <v>0</v>
      </c>
      <c r="DE900" s="3">
        <v>0</v>
      </c>
      <c r="DF900" s="3">
        <v>0</v>
      </c>
      <c r="DG900" s="3">
        <v>0</v>
      </c>
      <c r="DH900" s="3">
        <v>0</v>
      </c>
      <c r="DI900" s="3">
        <v>0</v>
      </c>
      <c r="DJ900" s="3">
        <v>0</v>
      </c>
      <c r="DK900" s="3">
        <v>0</v>
      </c>
      <c r="DL900" s="3">
        <v>0</v>
      </c>
      <c r="DM900" s="3">
        <v>0</v>
      </c>
      <c r="DN900" s="3">
        <v>0</v>
      </c>
      <c r="DO900" s="3">
        <v>0</v>
      </c>
      <c r="DP900" s="3">
        <v>0</v>
      </c>
      <c r="DQ900" s="3">
        <v>0</v>
      </c>
      <c r="DR900" s="3">
        <v>0</v>
      </c>
      <c r="DS900" s="3">
        <v>0</v>
      </c>
      <c r="DT900" s="3">
        <v>0</v>
      </c>
      <c r="DU900" s="3">
        <v>0</v>
      </c>
      <c r="DV900" s="3">
        <v>0</v>
      </c>
      <c r="DW900" s="3">
        <v>0</v>
      </c>
      <c r="DX900" s="3">
        <v>0</v>
      </c>
      <c r="DY900" s="3">
        <v>0</v>
      </c>
      <c r="DZ900" s="3">
        <v>0</v>
      </c>
      <c r="EA900" s="3">
        <v>0</v>
      </c>
      <c r="EB900" s="3">
        <v>0</v>
      </c>
      <c r="EC900" s="3">
        <v>0</v>
      </c>
      <c r="ED900" s="3">
        <v>0</v>
      </c>
      <c r="EE900" s="3">
        <v>0</v>
      </c>
      <c r="EF900" s="3">
        <v>0</v>
      </c>
    </row>
    <row r="901" spans="1:136" ht="12.75" customHeight="1">
      <c r="A901" s="2" t="s">
        <v>1588</v>
      </c>
      <c r="B901" s="2" t="s">
        <v>1526</v>
      </c>
      <c r="C901" s="2" t="s">
        <v>137</v>
      </c>
      <c r="D901" s="2" t="s">
        <v>896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3">
        <v>0</v>
      </c>
      <c r="AX901" s="3">
        <v>0</v>
      </c>
      <c r="AY901" s="3">
        <v>0</v>
      </c>
      <c r="AZ901" s="3">
        <v>0</v>
      </c>
      <c r="BA901" s="3">
        <v>0</v>
      </c>
      <c r="BB901" s="3">
        <v>0</v>
      </c>
      <c r="BC901" s="3">
        <v>0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3">
        <v>0</v>
      </c>
      <c r="BJ901" s="3">
        <v>0</v>
      </c>
      <c r="BK901" s="3">
        <v>0</v>
      </c>
      <c r="BL901" s="3">
        <v>0</v>
      </c>
      <c r="BM901" s="3">
        <v>0</v>
      </c>
      <c r="BN901" s="3">
        <v>0</v>
      </c>
      <c r="BO901" s="3">
        <v>0</v>
      </c>
      <c r="BP901" s="3">
        <v>0</v>
      </c>
      <c r="BQ901" s="3">
        <v>0</v>
      </c>
      <c r="BR901" s="3">
        <v>0</v>
      </c>
      <c r="BS901" s="3">
        <v>0</v>
      </c>
      <c r="BT901" s="3">
        <v>0</v>
      </c>
      <c r="BU901" s="3">
        <v>0</v>
      </c>
      <c r="BV901" s="3">
        <v>0</v>
      </c>
      <c r="BW901" s="3">
        <v>0</v>
      </c>
      <c r="BX901" s="3">
        <v>0</v>
      </c>
      <c r="BY901" s="3">
        <v>0</v>
      </c>
      <c r="BZ901" s="3">
        <v>0</v>
      </c>
      <c r="CA901" s="3">
        <v>0</v>
      </c>
      <c r="CB901" s="3">
        <v>0</v>
      </c>
      <c r="CC901" s="3">
        <v>0</v>
      </c>
      <c r="CD901" s="3">
        <v>0</v>
      </c>
      <c r="CE901" s="3">
        <v>0</v>
      </c>
      <c r="CF901" s="3">
        <v>0</v>
      </c>
      <c r="CG901" s="3">
        <v>0</v>
      </c>
      <c r="CH901" s="3">
        <v>0</v>
      </c>
      <c r="CI901" s="3">
        <v>0</v>
      </c>
      <c r="CJ901" s="3">
        <v>0</v>
      </c>
      <c r="CK901" s="3">
        <v>0</v>
      </c>
      <c r="CL901" s="3">
        <v>0</v>
      </c>
      <c r="CM901" s="3">
        <v>0</v>
      </c>
      <c r="CN901" s="3">
        <v>0</v>
      </c>
      <c r="CO901" s="3">
        <v>0</v>
      </c>
      <c r="CP901" s="3">
        <v>0</v>
      </c>
      <c r="CQ901" s="3">
        <v>0</v>
      </c>
      <c r="CR901" s="3">
        <v>0</v>
      </c>
      <c r="CS901" s="3">
        <v>0</v>
      </c>
      <c r="CT901" s="3">
        <v>0</v>
      </c>
      <c r="CU901" s="3">
        <v>0</v>
      </c>
      <c r="CV901" s="3">
        <v>0</v>
      </c>
      <c r="CW901" s="3">
        <v>0</v>
      </c>
      <c r="CX901" s="3">
        <v>0</v>
      </c>
      <c r="CY901" s="3">
        <v>0</v>
      </c>
      <c r="CZ901" s="3">
        <v>0</v>
      </c>
      <c r="DA901" s="3"/>
      <c r="DB901" s="3">
        <v>0</v>
      </c>
      <c r="DC901" s="3">
        <v>0</v>
      </c>
      <c r="DD901" s="3">
        <v>0</v>
      </c>
      <c r="DE901" s="3">
        <v>0</v>
      </c>
      <c r="DF901" s="3">
        <v>0</v>
      </c>
      <c r="DG901" s="3">
        <v>0</v>
      </c>
      <c r="DH901" s="3">
        <v>0</v>
      </c>
      <c r="DI901" s="3">
        <v>0</v>
      </c>
      <c r="DJ901" s="3">
        <v>0</v>
      </c>
      <c r="DK901" s="3">
        <v>0</v>
      </c>
      <c r="DL901" s="3">
        <v>0</v>
      </c>
      <c r="DM901" s="3">
        <v>0</v>
      </c>
      <c r="DN901" s="3">
        <v>0</v>
      </c>
      <c r="DO901" s="3">
        <v>0</v>
      </c>
      <c r="DP901" s="3">
        <v>0</v>
      </c>
      <c r="DQ901" s="3">
        <v>0</v>
      </c>
      <c r="DR901" s="3">
        <v>0</v>
      </c>
      <c r="DS901" s="3">
        <v>0</v>
      </c>
      <c r="DT901" s="3">
        <v>0</v>
      </c>
      <c r="DU901" s="3">
        <v>0</v>
      </c>
      <c r="DV901" s="3">
        <v>0</v>
      </c>
      <c r="DW901" s="3">
        <v>0</v>
      </c>
      <c r="DX901" s="3">
        <v>0</v>
      </c>
      <c r="DY901" s="3">
        <v>0</v>
      </c>
      <c r="DZ901" s="3">
        <v>0</v>
      </c>
      <c r="EA901" s="3">
        <v>0</v>
      </c>
      <c r="EB901" s="3">
        <v>0</v>
      </c>
      <c r="EC901" s="3">
        <v>0</v>
      </c>
      <c r="ED901" s="3">
        <v>0</v>
      </c>
      <c r="EE901" s="3">
        <v>0</v>
      </c>
      <c r="EF901" s="3">
        <v>0</v>
      </c>
    </row>
    <row r="902" spans="1:136" ht="12.75" customHeight="1">
      <c r="A902" s="2" t="s">
        <v>1589</v>
      </c>
      <c r="B902" s="2" t="s">
        <v>1528</v>
      </c>
      <c r="C902" s="2" t="s">
        <v>137</v>
      </c>
      <c r="D902" s="2" t="s">
        <v>896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s="3">
        <v>0</v>
      </c>
      <c r="BC902" s="3">
        <v>0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3">
        <v>0</v>
      </c>
      <c r="BJ902" s="3">
        <v>0</v>
      </c>
      <c r="BK902" s="3">
        <v>0</v>
      </c>
      <c r="BL902" s="3">
        <v>0</v>
      </c>
      <c r="BM902" s="3">
        <v>0</v>
      </c>
      <c r="BN902" s="3">
        <v>0</v>
      </c>
      <c r="BO902" s="3">
        <v>0</v>
      </c>
      <c r="BP902" s="3">
        <v>0</v>
      </c>
      <c r="BQ902" s="3">
        <v>0</v>
      </c>
      <c r="BR902" s="3">
        <v>0</v>
      </c>
      <c r="BS902" s="3">
        <v>0</v>
      </c>
      <c r="BT902" s="3">
        <v>0</v>
      </c>
      <c r="BU902" s="3">
        <v>0</v>
      </c>
      <c r="BV902" s="3">
        <v>0</v>
      </c>
      <c r="BW902" s="3">
        <v>0</v>
      </c>
      <c r="BX902" s="3">
        <v>0</v>
      </c>
      <c r="BY902" s="3">
        <v>0</v>
      </c>
      <c r="BZ902" s="3">
        <v>0</v>
      </c>
      <c r="CA902" s="3">
        <v>0</v>
      </c>
      <c r="CB902" s="3">
        <v>0</v>
      </c>
      <c r="CC902" s="3">
        <v>0</v>
      </c>
      <c r="CD902" s="3">
        <v>0</v>
      </c>
      <c r="CE902" s="3">
        <v>0</v>
      </c>
      <c r="CF902" s="3">
        <v>0</v>
      </c>
      <c r="CG902" s="3">
        <v>0</v>
      </c>
      <c r="CH902" s="3">
        <v>0</v>
      </c>
      <c r="CI902" s="3">
        <v>0</v>
      </c>
      <c r="CJ902" s="3">
        <v>0</v>
      </c>
      <c r="CK902" s="3">
        <v>0</v>
      </c>
      <c r="CL902" s="3">
        <v>0</v>
      </c>
      <c r="CM902" s="3">
        <v>0</v>
      </c>
      <c r="CN902" s="3">
        <v>0</v>
      </c>
      <c r="CO902" s="3">
        <v>0</v>
      </c>
      <c r="CP902" s="3">
        <v>0</v>
      </c>
      <c r="CQ902" s="3">
        <v>0</v>
      </c>
      <c r="CR902" s="3">
        <v>0</v>
      </c>
      <c r="CS902" s="3">
        <v>0</v>
      </c>
      <c r="CT902" s="3">
        <v>0</v>
      </c>
      <c r="CU902" s="3">
        <v>0</v>
      </c>
      <c r="CV902" s="3">
        <v>0</v>
      </c>
      <c r="CW902" s="3">
        <v>0</v>
      </c>
      <c r="CX902" s="3">
        <v>0</v>
      </c>
      <c r="CY902" s="3">
        <v>0</v>
      </c>
      <c r="CZ902" s="3">
        <v>0</v>
      </c>
      <c r="DA902" s="3"/>
      <c r="DB902" s="3">
        <v>0</v>
      </c>
      <c r="DC902" s="3">
        <v>0</v>
      </c>
      <c r="DD902" s="3">
        <v>0</v>
      </c>
      <c r="DE902" s="3">
        <v>0</v>
      </c>
      <c r="DF902" s="3">
        <v>0</v>
      </c>
      <c r="DG902" s="3">
        <v>0</v>
      </c>
      <c r="DH902" s="3">
        <v>0</v>
      </c>
      <c r="DI902" s="3">
        <v>0</v>
      </c>
      <c r="DJ902" s="3">
        <v>0</v>
      </c>
      <c r="DK902" s="3">
        <v>0</v>
      </c>
      <c r="DL902" s="3">
        <v>0</v>
      </c>
      <c r="DM902" s="3">
        <v>0</v>
      </c>
      <c r="DN902" s="3">
        <v>0</v>
      </c>
      <c r="DO902" s="3">
        <v>0</v>
      </c>
      <c r="DP902" s="3">
        <v>0</v>
      </c>
      <c r="DQ902" s="3">
        <v>0</v>
      </c>
      <c r="DR902" s="3">
        <v>0</v>
      </c>
      <c r="DS902" s="3">
        <v>0</v>
      </c>
      <c r="DT902" s="3">
        <v>0</v>
      </c>
      <c r="DU902" s="3">
        <v>0</v>
      </c>
      <c r="DV902" s="3">
        <v>0</v>
      </c>
      <c r="DW902" s="3">
        <v>0</v>
      </c>
      <c r="DX902" s="3">
        <v>0</v>
      </c>
      <c r="DY902" s="3">
        <v>0</v>
      </c>
      <c r="DZ902" s="3">
        <v>0</v>
      </c>
      <c r="EA902" s="3">
        <v>0</v>
      </c>
      <c r="EB902" s="3">
        <v>0</v>
      </c>
      <c r="EC902" s="3">
        <v>0</v>
      </c>
      <c r="ED902" s="3">
        <v>0</v>
      </c>
      <c r="EE902" s="3">
        <v>0</v>
      </c>
      <c r="EF902" s="3">
        <v>0</v>
      </c>
    </row>
    <row r="903" spans="1:136" ht="12.75" customHeight="1">
      <c r="A903" s="2" t="s">
        <v>1590</v>
      </c>
      <c r="B903" s="2" t="s">
        <v>1591</v>
      </c>
      <c r="C903" s="2" t="s">
        <v>137</v>
      </c>
      <c r="D903" s="2" t="s">
        <v>896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s="3">
        <v>0</v>
      </c>
      <c r="BC903" s="3">
        <v>0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3">
        <v>0</v>
      </c>
      <c r="BJ903" s="3">
        <v>0</v>
      </c>
      <c r="BK903" s="3">
        <v>0</v>
      </c>
      <c r="BL903" s="3">
        <v>0</v>
      </c>
      <c r="BM903" s="3">
        <v>0</v>
      </c>
      <c r="BN903" s="3">
        <v>0</v>
      </c>
      <c r="BO903" s="3">
        <v>0</v>
      </c>
      <c r="BP903" s="3">
        <v>0</v>
      </c>
      <c r="BQ903" s="3">
        <v>0</v>
      </c>
      <c r="BR903" s="3">
        <v>0</v>
      </c>
      <c r="BS903" s="3">
        <v>0</v>
      </c>
      <c r="BT903" s="3">
        <v>0</v>
      </c>
      <c r="BU903" s="3">
        <v>0</v>
      </c>
      <c r="BV903" s="3">
        <v>0</v>
      </c>
      <c r="BW903" s="3">
        <v>0</v>
      </c>
      <c r="BX903" s="3">
        <v>0</v>
      </c>
      <c r="BY903" s="3">
        <v>0</v>
      </c>
      <c r="BZ903" s="3">
        <v>0</v>
      </c>
      <c r="CA903" s="3">
        <v>0</v>
      </c>
      <c r="CB903" s="3">
        <v>0</v>
      </c>
      <c r="CC903" s="3">
        <v>0</v>
      </c>
      <c r="CD903" s="3">
        <v>0</v>
      </c>
      <c r="CE903" s="3">
        <v>0</v>
      </c>
      <c r="CF903" s="3">
        <v>0</v>
      </c>
      <c r="CG903" s="3">
        <v>0</v>
      </c>
      <c r="CH903" s="3">
        <v>0</v>
      </c>
      <c r="CI903" s="3">
        <v>0</v>
      </c>
      <c r="CJ903" s="3">
        <v>0</v>
      </c>
      <c r="CK903" s="3">
        <v>0</v>
      </c>
      <c r="CL903" s="3">
        <v>0</v>
      </c>
      <c r="CM903" s="3">
        <v>0</v>
      </c>
      <c r="CN903" s="3">
        <v>0</v>
      </c>
      <c r="CO903" s="3">
        <v>0</v>
      </c>
      <c r="CP903" s="3">
        <v>0</v>
      </c>
      <c r="CQ903" s="3">
        <v>0</v>
      </c>
      <c r="CR903" s="3">
        <v>0</v>
      </c>
      <c r="CS903" s="3">
        <v>0</v>
      </c>
      <c r="CT903" s="3">
        <v>0</v>
      </c>
      <c r="CU903" s="3">
        <v>0</v>
      </c>
      <c r="CV903" s="3">
        <v>0</v>
      </c>
      <c r="CW903" s="3">
        <v>0</v>
      </c>
      <c r="CX903" s="3">
        <v>0</v>
      </c>
      <c r="CY903" s="3">
        <v>0</v>
      </c>
      <c r="CZ903" s="3">
        <v>0</v>
      </c>
      <c r="DA903" s="3"/>
      <c r="DB903" s="3">
        <v>0</v>
      </c>
      <c r="DC903" s="3">
        <v>0</v>
      </c>
      <c r="DD903" s="3">
        <v>0</v>
      </c>
      <c r="DE903" s="3">
        <v>0</v>
      </c>
      <c r="DF903" s="3">
        <v>0</v>
      </c>
      <c r="DG903" s="3">
        <v>0</v>
      </c>
      <c r="DH903" s="3">
        <v>0</v>
      </c>
      <c r="DI903" s="3">
        <v>0</v>
      </c>
      <c r="DJ903" s="3">
        <v>0</v>
      </c>
      <c r="DK903" s="3">
        <v>0</v>
      </c>
      <c r="DL903" s="3">
        <v>0</v>
      </c>
      <c r="DM903" s="3">
        <v>0</v>
      </c>
      <c r="DN903" s="3">
        <v>0</v>
      </c>
      <c r="DO903" s="3">
        <v>0</v>
      </c>
      <c r="DP903" s="3">
        <v>0</v>
      </c>
      <c r="DQ903" s="3">
        <v>0</v>
      </c>
      <c r="DR903" s="3">
        <v>0</v>
      </c>
      <c r="DS903" s="3">
        <v>0</v>
      </c>
      <c r="DT903" s="3">
        <v>0</v>
      </c>
      <c r="DU903" s="3">
        <v>0</v>
      </c>
      <c r="DV903" s="3">
        <v>0</v>
      </c>
      <c r="DW903" s="3">
        <v>0</v>
      </c>
      <c r="DX903" s="3">
        <v>0</v>
      </c>
      <c r="DY903" s="3">
        <v>0</v>
      </c>
      <c r="DZ903" s="3">
        <v>0</v>
      </c>
      <c r="EA903" s="3">
        <v>0</v>
      </c>
      <c r="EB903" s="3">
        <v>0</v>
      </c>
      <c r="EC903" s="3">
        <v>0</v>
      </c>
      <c r="ED903" s="3">
        <v>0</v>
      </c>
      <c r="EE903" s="3">
        <v>0</v>
      </c>
      <c r="EF903" s="3">
        <v>0</v>
      </c>
    </row>
    <row r="904" spans="1:136" ht="12.75" customHeight="1">
      <c r="A904" s="2" t="s">
        <v>1592</v>
      </c>
      <c r="B904" s="2" t="s">
        <v>963</v>
      </c>
      <c r="C904" s="2" t="s">
        <v>137</v>
      </c>
      <c r="D904" s="2" t="s">
        <v>896</v>
      </c>
      <c r="E904" s="3">
        <v>0</v>
      </c>
      <c r="F904" s="3">
        <v>5572.55</v>
      </c>
      <c r="G904" s="3">
        <v>0</v>
      </c>
      <c r="H904" s="3">
        <v>7289.15</v>
      </c>
      <c r="I904" s="3">
        <v>0</v>
      </c>
      <c r="J904" s="3">
        <v>924</v>
      </c>
      <c r="K904" s="3">
        <v>359.81</v>
      </c>
      <c r="L904" s="3">
        <v>0</v>
      </c>
      <c r="M904" s="3">
        <v>6203.27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4853.67</v>
      </c>
      <c r="AH904" s="3">
        <v>4000</v>
      </c>
      <c r="AI904" s="3">
        <v>644.86</v>
      </c>
      <c r="AJ904" s="3">
        <v>6182.98</v>
      </c>
      <c r="AK904" s="3">
        <v>6793.93</v>
      </c>
      <c r="AL904" s="3">
        <v>3550</v>
      </c>
      <c r="AM904" s="3">
        <v>0</v>
      </c>
      <c r="AN904" s="3">
        <v>4624.32</v>
      </c>
      <c r="AO904" s="3">
        <v>2802.81</v>
      </c>
      <c r="AP904" s="3">
        <v>0</v>
      </c>
      <c r="AQ904" s="3">
        <v>1271.02</v>
      </c>
      <c r="AR904" s="3">
        <v>2573.83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s="3">
        <v>0</v>
      </c>
      <c r="BC904" s="3">
        <v>0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3">
        <v>0</v>
      </c>
      <c r="BJ904" s="3">
        <v>0</v>
      </c>
      <c r="BK904" s="3">
        <v>0</v>
      </c>
      <c r="BL904" s="3">
        <v>0</v>
      </c>
      <c r="BM904" s="3">
        <v>0</v>
      </c>
      <c r="BN904" s="3">
        <v>0</v>
      </c>
      <c r="BO904" s="3">
        <v>0</v>
      </c>
      <c r="BP904" s="3">
        <v>0</v>
      </c>
      <c r="BQ904" s="3">
        <v>0</v>
      </c>
      <c r="BR904" s="3">
        <v>0</v>
      </c>
      <c r="BS904" s="3">
        <v>0</v>
      </c>
      <c r="BT904" s="3">
        <v>0</v>
      </c>
      <c r="BU904" s="3">
        <v>0</v>
      </c>
      <c r="BV904" s="3">
        <v>0</v>
      </c>
      <c r="BW904" s="3">
        <v>0</v>
      </c>
      <c r="BX904" s="3">
        <v>0</v>
      </c>
      <c r="BY904" s="3">
        <v>0</v>
      </c>
      <c r="BZ904" s="3">
        <v>0</v>
      </c>
      <c r="CA904" s="3">
        <v>0</v>
      </c>
      <c r="CB904" s="3">
        <v>0</v>
      </c>
      <c r="CC904" s="3">
        <v>0</v>
      </c>
      <c r="CD904" s="3">
        <v>0</v>
      </c>
      <c r="CE904" s="3">
        <v>0</v>
      </c>
      <c r="CF904" s="3">
        <v>0</v>
      </c>
      <c r="CG904" s="3">
        <v>0</v>
      </c>
      <c r="CH904" s="3">
        <v>0</v>
      </c>
      <c r="CI904" s="3">
        <v>0</v>
      </c>
      <c r="CJ904" s="3">
        <v>0</v>
      </c>
      <c r="CK904" s="3">
        <v>0</v>
      </c>
      <c r="CL904" s="3">
        <v>0</v>
      </c>
      <c r="CM904" s="3">
        <v>0</v>
      </c>
      <c r="CN904" s="3">
        <v>0</v>
      </c>
      <c r="CO904" s="3">
        <v>0</v>
      </c>
      <c r="CP904" s="3">
        <v>0</v>
      </c>
      <c r="CQ904" s="3">
        <v>0</v>
      </c>
      <c r="CR904" s="3">
        <v>0</v>
      </c>
      <c r="CS904" s="3">
        <v>0</v>
      </c>
      <c r="CT904" s="3">
        <v>0</v>
      </c>
      <c r="CU904" s="3">
        <v>0</v>
      </c>
      <c r="CV904" s="3">
        <v>0</v>
      </c>
      <c r="CW904" s="3">
        <v>0</v>
      </c>
      <c r="CX904" s="3">
        <v>0</v>
      </c>
      <c r="CY904" s="3">
        <v>0</v>
      </c>
      <c r="CZ904" s="3">
        <v>0</v>
      </c>
      <c r="DA904" s="3"/>
      <c r="DB904" s="3">
        <v>0</v>
      </c>
      <c r="DC904" s="3">
        <v>0</v>
      </c>
      <c r="DD904" s="3">
        <v>0</v>
      </c>
      <c r="DE904" s="3">
        <v>0</v>
      </c>
      <c r="DF904" s="3">
        <v>0</v>
      </c>
      <c r="DG904" s="3">
        <v>0</v>
      </c>
      <c r="DH904" s="3">
        <v>0</v>
      </c>
      <c r="DI904" s="3">
        <v>0</v>
      </c>
      <c r="DJ904" s="3">
        <v>0</v>
      </c>
      <c r="DK904" s="3">
        <v>0</v>
      </c>
      <c r="DL904" s="3">
        <v>0</v>
      </c>
      <c r="DM904" s="3">
        <v>0</v>
      </c>
      <c r="DN904" s="3">
        <v>0</v>
      </c>
      <c r="DO904" s="3">
        <v>0</v>
      </c>
      <c r="DP904" s="3">
        <v>0</v>
      </c>
      <c r="DQ904" s="3">
        <v>0</v>
      </c>
      <c r="DR904" s="3">
        <v>0</v>
      </c>
      <c r="DS904" s="3">
        <v>0</v>
      </c>
      <c r="DT904" s="3">
        <v>0</v>
      </c>
      <c r="DU904" s="3">
        <v>0</v>
      </c>
      <c r="DV904" s="3">
        <v>0</v>
      </c>
      <c r="DW904" s="3">
        <v>0</v>
      </c>
      <c r="DX904" s="3">
        <v>0</v>
      </c>
      <c r="DY904" s="3">
        <v>0</v>
      </c>
      <c r="DZ904" s="3">
        <v>0</v>
      </c>
      <c r="EA904" s="3">
        <v>0</v>
      </c>
      <c r="EB904" s="3">
        <v>0</v>
      </c>
      <c r="EC904" s="3">
        <v>0</v>
      </c>
      <c r="ED904" s="3">
        <v>0</v>
      </c>
      <c r="EE904" s="3">
        <v>0</v>
      </c>
      <c r="EF904" s="3">
        <v>0</v>
      </c>
    </row>
    <row r="905" spans="1:136" ht="12.75" customHeight="1">
      <c r="A905" s="2" t="s">
        <v>1593</v>
      </c>
      <c r="B905" s="2" t="s">
        <v>965</v>
      </c>
      <c r="C905" s="2" t="s">
        <v>137</v>
      </c>
      <c r="D905" s="2" t="s">
        <v>896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3">
        <v>0</v>
      </c>
      <c r="BJ905" s="3">
        <v>0</v>
      </c>
      <c r="BK905" s="3">
        <v>0</v>
      </c>
      <c r="BL905" s="3">
        <v>0</v>
      </c>
      <c r="BM905" s="3">
        <v>0</v>
      </c>
      <c r="BN905" s="3">
        <v>0</v>
      </c>
      <c r="BO905" s="3">
        <v>0</v>
      </c>
      <c r="BP905" s="3">
        <v>0</v>
      </c>
      <c r="BQ905" s="3">
        <v>0</v>
      </c>
      <c r="BR905" s="3">
        <v>0</v>
      </c>
      <c r="BS905" s="3">
        <v>0</v>
      </c>
      <c r="BT905" s="3">
        <v>0</v>
      </c>
      <c r="BU905" s="3">
        <v>0</v>
      </c>
      <c r="BV905" s="3">
        <v>0</v>
      </c>
      <c r="BW905" s="3">
        <v>0</v>
      </c>
      <c r="BX905" s="3">
        <v>0</v>
      </c>
      <c r="BY905" s="3">
        <v>0</v>
      </c>
      <c r="BZ905" s="3">
        <v>0</v>
      </c>
      <c r="CA905" s="3">
        <v>0</v>
      </c>
      <c r="CB905" s="3">
        <v>0</v>
      </c>
      <c r="CC905" s="3">
        <v>0</v>
      </c>
      <c r="CD905" s="3">
        <v>0</v>
      </c>
      <c r="CE905" s="3">
        <v>0</v>
      </c>
      <c r="CF905" s="3">
        <v>0</v>
      </c>
      <c r="CG905" s="3">
        <v>0</v>
      </c>
      <c r="CH905" s="3">
        <v>0</v>
      </c>
      <c r="CI905" s="3">
        <v>0</v>
      </c>
      <c r="CJ905" s="3">
        <v>0</v>
      </c>
      <c r="CK905" s="3">
        <v>0</v>
      </c>
      <c r="CL905" s="3">
        <v>0</v>
      </c>
      <c r="CM905" s="3">
        <v>0</v>
      </c>
      <c r="CN905" s="3">
        <v>0</v>
      </c>
      <c r="CO905" s="3">
        <v>0</v>
      </c>
      <c r="CP905" s="3">
        <v>0</v>
      </c>
      <c r="CQ905" s="3">
        <v>0</v>
      </c>
      <c r="CR905" s="3">
        <v>0</v>
      </c>
      <c r="CS905" s="3">
        <v>0</v>
      </c>
      <c r="CT905" s="3">
        <v>0</v>
      </c>
      <c r="CU905" s="3">
        <v>0</v>
      </c>
      <c r="CV905" s="3">
        <v>0</v>
      </c>
      <c r="CW905" s="3">
        <v>0</v>
      </c>
      <c r="CX905" s="3">
        <v>0</v>
      </c>
      <c r="CY905" s="3">
        <v>0</v>
      </c>
      <c r="CZ905" s="3">
        <v>0</v>
      </c>
      <c r="DA905" s="3"/>
      <c r="DB905" s="3">
        <v>0</v>
      </c>
      <c r="DC905" s="3">
        <v>0</v>
      </c>
      <c r="DD905" s="3">
        <v>0</v>
      </c>
      <c r="DE905" s="3">
        <v>0</v>
      </c>
      <c r="DF905" s="3">
        <v>0</v>
      </c>
      <c r="DG905" s="3">
        <v>0</v>
      </c>
      <c r="DH905" s="3">
        <v>0</v>
      </c>
      <c r="DI905" s="3">
        <v>0</v>
      </c>
      <c r="DJ905" s="3">
        <v>0</v>
      </c>
      <c r="DK905" s="3">
        <v>0</v>
      </c>
      <c r="DL905" s="3">
        <v>0</v>
      </c>
      <c r="DM905" s="3">
        <v>0</v>
      </c>
      <c r="DN905" s="3">
        <v>0</v>
      </c>
      <c r="DO905" s="3">
        <v>0</v>
      </c>
      <c r="DP905" s="3">
        <v>0</v>
      </c>
      <c r="DQ905" s="3">
        <v>0</v>
      </c>
      <c r="DR905" s="3">
        <v>0</v>
      </c>
      <c r="DS905" s="3">
        <v>0</v>
      </c>
      <c r="DT905" s="3">
        <v>0</v>
      </c>
      <c r="DU905" s="3">
        <v>0</v>
      </c>
      <c r="DV905" s="3">
        <v>0</v>
      </c>
      <c r="DW905" s="3">
        <v>0</v>
      </c>
      <c r="DX905" s="3">
        <v>0</v>
      </c>
      <c r="DY905" s="3">
        <v>0</v>
      </c>
      <c r="DZ905" s="3">
        <v>0</v>
      </c>
      <c r="EA905" s="3">
        <v>0</v>
      </c>
      <c r="EB905" s="3">
        <v>0</v>
      </c>
      <c r="EC905" s="3">
        <v>0</v>
      </c>
      <c r="ED905" s="3">
        <v>0</v>
      </c>
      <c r="EE905" s="3">
        <v>0</v>
      </c>
      <c r="EF905" s="3">
        <v>0</v>
      </c>
    </row>
    <row r="906" spans="1:136" ht="12.75" customHeight="1">
      <c r="A906" s="2" t="s">
        <v>1594</v>
      </c>
      <c r="B906" s="2" t="s">
        <v>967</v>
      </c>
      <c r="C906" s="2" t="s">
        <v>137</v>
      </c>
      <c r="D906" s="2" t="s">
        <v>896</v>
      </c>
      <c r="E906" s="3">
        <v>0</v>
      </c>
      <c r="F906" s="3">
        <v>825</v>
      </c>
      <c r="G906" s="3">
        <v>924</v>
      </c>
      <c r="H906" s="3">
        <v>1332</v>
      </c>
      <c r="I906" s="3">
        <v>1056</v>
      </c>
      <c r="J906" s="3">
        <v>594</v>
      </c>
      <c r="K906" s="3">
        <v>627</v>
      </c>
      <c r="L906" s="3">
        <v>2019</v>
      </c>
      <c r="M906" s="3">
        <v>858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155</v>
      </c>
      <c r="AJ906" s="3">
        <v>77.5</v>
      </c>
      <c r="AK906" s="3">
        <v>475</v>
      </c>
      <c r="AL906" s="3">
        <v>198</v>
      </c>
      <c r="AM906" s="3">
        <v>3265</v>
      </c>
      <c r="AN906" s="3">
        <v>660</v>
      </c>
      <c r="AO906" s="3">
        <v>330</v>
      </c>
      <c r="AP906" s="3">
        <v>7242.2</v>
      </c>
      <c r="AQ906" s="3">
        <v>528</v>
      </c>
      <c r="AR906" s="3">
        <v>528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0</v>
      </c>
      <c r="BB906" s="3">
        <v>0</v>
      </c>
      <c r="BC906" s="3">
        <v>0</v>
      </c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3">
        <v>0</v>
      </c>
      <c r="BJ906" s="3">
        <v>0</v>
      </c>
      <c r="BK906" s="3">
        <v>0</v>
      </c>
      <c r="BL906" s="3">
        <v>0</v>
      </c>
      <c r="BM906" s="3">
        <v>0</v>
      </c>
      <c r="BN906" s="3">
        <v>0</v>
      </c>
      <c r="BO906" s="3">
        <v>0</v>
      </c>
      <c r="BP906" s="3">
        <v>0</v>
      </c>
      <c r="BQ906" s="3">
        <v>0</v>
      </c>
      <c r="BR906" s="3">
        <v>0</v>
      </c>
      <c r="BS906" s="3">
        <v>0</v>
      </c>
      <c r="BT906" s="3">
        <v>0</v>
      </c>
      <c r="BU906" s="3">
        <v>0</v>
      </c>
      <c r="BV906" s="3">
        <v>0</v>
      </c>
      <c r="BW906" s="3">
        <v>0</v>
      </c>
      <c r="BX906" s="3">
        <v>0</v>
      </c>
      <c r="BY906" s="3">
        <v>0</v>
      </c>
      <c r="BZ906" s="3">
        <v>0</v>
      </c>
      <c r="CA906" s="3">
        <v>0</v>
      </c>
      <c r="CB906" s="3">
        <v>0</v>
      </c>
      <c r="CC906" s="3">
        <v>0</v>
      </c>
      <c r="CD906" s="3">
        <v>0</v>
      </c>
      <c r="CE906" s="3">
        <v>0</v>
      </c>
      <c r="CF906" s="3">
        <v>0</v>
      </c>
      <c r="CG906" s="3">
        <v>0</v>
      </c>
      <c r="CH906" s="3">
        <v>0</v>
      </c>
      <c r="CI906" s="3">
        <v>0</v>
      </c>
      <c r="CJ906" s="3">
        <v>0</v>
      </c>
      <c r="CK906" s="3">
        <v>0</v>
      </c>
      <c r="CL906" s="3">
        <v>0</v>
      </c>
      <c r="CM906" s="3">
        <v>0</v>
      </c>
      <c r="CN906" s="3">
        <v>0</v>
      </c>
      <c r="CO906" s="3">
        <v>0</v>
      </c>
      <c r="CP906" s="3">
        <v>0</v>
      </c>
      <c r="CQ906" s="3">
        <v>0</v>
      </c>
      <c r="CR906" s="3">
        <v>0</v>
      </c>
      <c r="CS906" s="3">
        <v>0</v>
      </c>
      <c r="CT906" s="3">
        <v>0</v>
      </c>
      <c r="CU906" s="3">
        <v>0</v>
      </c>
      <c r="CV906" s="3">
        <v>0</v>
      </c>
      <c r="CW906" s="3">
        <v>0</v>
      </c>
      <c r="CX906" s="3">
        <v>0</v>
      </c>
      <c r="CY906" s="3">
        <v>0</v>
      </c>
      <c r="CZ906" s="3">
        <v>0</v>
      </c>
      <c r="DA906" s="3"/>
      <c r="DB906" s="3">
        <v>0</v>
      </c>
      <c r="DC906" s="3">
        <v>0</v>
      </c>
      <c r="DD906" s="3">
        <v>0</v>
      </c>
      <c r="DE906" s="3">
        <v>0</v>
      </c>
      <c r="DF906" s="3">
        <v>0</v>
      </c>
      <c r="DG906" s="3">
        <v>0</v>
      </c>
      <c r="DH906" s="3">
        <v>0</v>
      </c>
      <c r="DI906" s="3">
        <v>0</v>
      </c>
      <c r="DJ906" s="3">
        <v>0</v>
      </c>
      <c r="DK906" s="3">
        <v>0</v>
      </c>
      <c r="DL906" s="3">
        <v>0</v>
      </c>
      <c r="DM906" s="3">
        <v>0</v>
      </c>
      <c r="DN906" s="3">
        <v>0</v>
      </c>
      <c r="DO906" s="3">
        <v>0</v>
      </c>
      <c r="DP906" s="3">
        <v>0</v>
      </c>
      <c r="DQ906" s="3">
        <v>0</v>
      </c>
      <c r="DR906" s="3">
        <v>0</v>
      </c>
      <c r="DS906" s="3">
        <v>0</v>
      </c>
      <c r="DT906" s="3">
        <v>0</v>
      </c>
      <c r="DU906" s="3">
        <v>0</v>
      </c>
      <c r="DV906" s="3">
        <v>0</v>
      </c>
      <c r="DW906" s="3">
        <v>0</v>
      </c>
      <c r="DX906" s="3">
        <v>0</v>
      </c>
      <c r="DY906" s="3">
        <v>0</v>
      </c>
      <c r="DZ906" s="3">
        <v>0</v>
      </c>
      <c r="EA906" s="3">
        <v>0</v>
      </c>
      <c r="EB906" s="3">
        <v>0</v>
      </c>
      <c r="EC906" s="3">
        <v>0</v>
      </c>
      <c r="ED906" s="3">
        <v>0</v>
      </c>
      <c r="EE906" s="3">
        <v>0</v>
      </c>
      <c r="EF906" s="3">
        <v>0</v>
      </c>
    </row>
    <row r="907" spans="1:136" ht="12.75" customHeight="1">
      <c r="A907" s="2" t="s">
        <v>1595</v>
      </c>
      <c r="B907" s="2" t="s">
        <v>1140</v>
      </c>
      <c r="C907" s="2" t="s">
        <v>137</v>
      </c>
      <c r="D907" s="2" t="s">
        <v>896</v>
      </c>
      <c r="E907" s="3">
        <v>0</v>
      </c>
      <c r="F907" s="3">
        <v>860</v>
      </c>
      <c r="G907" s="3">
        <v>430</v>
      </c>
      <c r="H907" s="3">
        <v>1277</v>
      </c>
      <c r="I907" s="3">
        <v>910</v>
      </c>
      <c r="J907" s="3">
        <v>1670</v>
      </c>
      <c r="K907" s="3">
        <v>924</v>
      </c>
      <c r="L907" s="3">
        <v>1415.32</v>
      </c>
      <c r="M907" s="3">
        <v>860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860</v>
      </c>
      <c r="AJ907" s="3">
        <v>1111</v>
      </c>
      <c r="AK907" s="3">
        <v>0</v>
      </c>
      <c r="AL907" s="3">
        <v>480</v>
      </c>
      <c r="AM907" s="3">
        <v>430</v>
      </c>
      <c r="AN907" s="3">
        <v>871.51</v>
      </c>
      <c r="AO907" s="3">
        <v>1277</v>
      </c>
      <c r="AP907" s="3">
        <v>430</v>
      </c>
      <c r="AQ907" s="3">
        <v>430</v>
      </c>
      <c r="AR907" s="3">
        <v>1110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s="3">
        <v>0</v>
      </c>
      <c r="BC907" s="3">
        <v>0</v>
      </c>
      <c r="BD907" s="3">
        <v>0</v>
      </c>
      <c r="BE907" s="3">
        <v>0</v>
      </c>
      <c r="BF907" s="3">
        <v>0</v>
      </c>
      <c r="BG907" s="3">
        <v>0</v>
      </c>
      <c r="BH907" s="3">
        <v>0</v>
      </c>
      <c r="BI907" s="3">
        <v>0</v>
      </c>
      <c r="BJ907" s="3">
        <v>0</v>
      </c>
      <c r="BK907" s="3">
        <v>0</v>
      </c>
      <c r="BL907" s="3">
        <v>0</v>
      </c>
      <c r="BM907" s="3">
        <v>0</v>
      </c>
      <c r="BN907" s="3">
        <v>0</v>
      </c>
      <c r="BO907" s="3">
        <v>0</v>
      </c>
      <c r="BP907" s="3">
        <v>0</v>
      </c>
      <c r="BQ907" s="3">
        <v>0</v>
      </c>
      <c r="BR907" s="3">
        <v>0</v>
      </c>
      <c r="BS907" s="3">
        <v>0</v>
      </c>
      <c r="BT907" s="3">
        <v>0</v>
      </c>
      <c r="BU907" s="3">
        <v>0</v>
      </c>
      <c r="BV907" s="3">
        <v>0</v>
      </c>
      <c r="BW907" s="3">
        <v>0</v>
      </c>
      <c r="BX907" s="3">
        <v>0</v>
      </c>
      <c r="BY907" s="3">
        <v>0</v>
      </c>
      <c r="BZ907" s="3">
        <v>0</v>
      </c>
      <c r="CA907" s="3">
        <v>0</v>
      </c>
      <c r="CB907" s="3">
        <v>0</v>
      </c>
      <c r="CC907" s="3">
        <v>0</v>
      </c>
      <c r="CD907" s="3">
        <v>0</v>
      </c>
      <c r="CE907" s="3">
        <v>0</v>
      </c>
      <c r="CF907" s="3">
        <v>0</v>
      </c>
      <c r="CG907" s="3">
        <v>0</v>
      </c>
      <c r="CH907" s="3">
        <v>0</v>
      </c>
      <c r="CI907" s="3">
        <v>0</v>
      </c>
      <c r="CJ907" s="3">
        <v>0</v>
      </c>
      <c r="CK907" s="3">
        <v>0</v>
      </c>
      <c r="CL907" s="3">
        <v>0</v>
      </c>
      <c r="CM907" s="3">
        <v>0</v>
      </c>
      <c r="CN907" s="3">
        <v>0</v>
      </c>
      <c r="CO907" s="3">
        <v>0</v>
      </c>
      <c r="CP907" s="3">
        <v>0</v>
      </c>
      <c r="CQ907" s="3">
        <v>0</v>
      </c>
      <c r="CR907" s="3">
        <v>0</v>
      </c>
      <c r="CS907" s="3">
        <v>0</v>
      </c>
      <c r="CT907" s="3">
        <v>0</v>
      </c>
      <c r="CU907" s="3">
        <v>0</v>
      </c>
      <c r="CV907" s="3">
        <v>0</v>
      </c>
      <c r="CW907" s="3">
        <v>0</v>
      </c>
      <c r="CX907" s="3">
        <v>0</v>
      </c>
      <c r="CY907" s="3">
        <v>0</v>
      </c>
      <c r="CZ907" s="3">
        <v>0</v>
      </c>
      <c r="DA907" s="3"/>
      <c r="DB907" s="3">
        <v>0</v>
      </c>
      <c r="DC907" s="3">
        <v>0</v>
      </c>
      <c r="DD907" s="3">
        <v>0</v>
      </c>
      <c r="DE907" s="3">
        <v>0</v>
      </c>
      <c r="DF907" s="3">
        <v>0</v>
      </c>
      <c r="DG907" s="3">
        <v>0</v>
      </c>
      <c r="DH907" s="3">
        <v>0</v>
      </c>
      <c r="DI907" s="3">
        <v>0</v>
      </c>
      <c r="DJ907" s="3">
        <v>0</v>
      </c>
      <c r="DK907" s="3">
        <v>0</v>
      </c>
      <c r="DL907" s="3">
        <v>0</v>
      </c>
      <c r="DM907" s="3">
        <v>0</v>
      </c>
      <c r="DN907" s="3">
        <v>0</v>
      </c>
      <c r="DO907" s="3">
        <v>0</v>
      </c>
      <c r="DP907" s="3">
        <v>0</v>
      </c>
      <c r="DQ907" s="3">
        <v>0</v>
      </c>
      <c r="DR907" s="3">
        <v>0</v>
      </c>
      <c r="DS907" s="3">
        <v>0</v>
      </c>
      <c r="DT907" s="3">
        <v>0</v>
      </c>
      <c r="DU907" s="3">
        <v>0</v>
      </c>
      <c r="DV907" s="3">
        <v>0</v>
      </c>
      <c r="DW907" s="3">
        <v>0</v>
      </c>
      <c r="DX907" s="3">
        <v>0</v>
      </c>
      <c r="DY907" s="3">
        <v>0</v>
      </c>
      <c r="DZ907" s="3">
        <v>0</v>
      </c>
      <c r="EA907" s="3">
        <v>0</v>
      </c>
      <c r="EB907" s="3">
        <v>0</v>
      </c>
      <c r="EC907" s="3">
        <v>0</v>
      </c>
      <c r="ED907" s="3">
        <v>0</v>
      </c>
      <c r="EE907" s="3">
        <v>0</v>
      </c>
      <c r="EF907" s="3">
        <v>0</v>
      </c>
    </row>
    <row r="908" spans="1:136" ht="12.75" customHeight="1">
      <c r="A908" s="2" t="s">
        <v>1596</v>
      </c>
      <c r="B908" s="2" t="s">
        <v>971</v>
      </c>
      <c r="C908" s="2" t="s">
        <v>137</v>
      </c>
      <c r="D908" s="2" t="s">
        <v>896</v>
      </c>
      <c r="E908" s="3">
        <v>0</v>
      </c>
      <c r="F908" s="3">
        <v>2821.11</v>
      </c>
      <c r="G908" s="3">
        <v>4190.4799999999996</v>
      </c>
      <c r="H908" s="3">
        <v>5717.78</v>
      </c>
      <c r="I908" s="3">
        <v>2872.71</v>
      </c>
      <c r="J908" s="3">
        <v>2635.14</v>
      </c>
      <c r="K908" s="3">
        <v>1165.43</v>
      </c>
      <c r="L908" s="3">
        <v>1563.37</v>
      </c>
      <c r="M908" s="3">
        <v>3841.9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2869.91</v>
      </c>
      <c r="AJ908" s="3">
        <v>2038.7</v>
      </c>
      <c r="AK908" s="3">
        <v>1988.69</v>
      </c>
      <c r="AL908" s="3">
        <v>1155.1199999999999</v>
      </c>
      <c r="AM908" s="3">
        <v>2043.95</v>
      </c>
      <c r="AN908" s="3">
        <v>1462.5</v>
      </c>
      <c r="AO908" s="3">
        <v>65</v>
      </c>
      <c r="AP908" s="3">
        <v>2249.54</v>
      </c>
      <c r="AQ908" s="3">
        <v>1942.84</v>
      </c>
      <c r="AR908" s="3">
        <v>1984.97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>
        <v>0</v>
      </c>
      <c r="BJ908" s="3">
        <v>0</v>
      </c>
      <c r="BK908" s="3">
        <v>0</v>
      </c>
      <c r="BL908" s="3">
        <v>0</v>
      </c>
      <c r="BM908" s="3">
        <v>0</v>
      </c>
      <c r="BN908" s="3">
        <v>0</v>
      </c>
      <c r="BO908" s="3">
        <v>0</v>
      </c>
      <c r="BP908" s="3">
        <v>0</v>
      </c>
      <c r="BQ908" s="3">
        <v>0</v>
      </c>
      <c r="BR908" s="3">
        <v>0</v>
      </c>
      <c r="BS908" s="3">
        <v>0</v>
      </c>
      <c r="BT908" s="3">
        <v>0</v>
      </c>
      <c r="BU908" s="3">
        <v>0</v>
      </c>
      <c r="BV908" s="3">
        <v>0</v>
      </c>
      <c r="BW908" s="3">
        <v>0</v>
      </c>
      <c r="BX908" s="3">
        <v>0</v>
      </c>
      <c r="BY908" s="3">
        <v>0</v>
      </c>
      <c r="BZ908" s="3">
        <v>0</v>
      </c>
      <c r="CA908" s="3">
        <v>0</v>
      </c>
      <c r="CB908" s="3">
        <v>0</v>
      </c>
      <c r="CC908" s="3">
        <v>0</v>
      </c>
      <c r="CD908" s="3">
        <v>0</v>
      </c>
      <c r="CE908" s="3">
        <v>0</v>
      </c>
      <c r="CF908" s="3">
        <v>0</v>
      </c>
      <c r="CG908" s="3">
        <v>0</v>
      </c>
      <c r="CH908" s="3">
        <v>0</v>
      </c>
      <c r="CI908" s="3">
        <v>0</v>
      </c>
      <c r="CJ908" s="3">
        <v>0</v>
      </c>
      <c r="CK908" s="3">
        <v>0</v>
      </c>
      <c r="CL908" s="3">
        <v>0</v>
      </c>
      <c r="CM908" s="3">
        <v>0</v>
      </c>
      <c r="CN908" s="3">
        <v>0</v>
      </c>
      <c r="CO908" s="3">
        <v>0</v>
      </c>
      <c r="CP908" s="3">
        <v>0</v>
      </c>
      <c r="CQ908" s="3">
        <v>0</v>
      </c>
      <c r="CR908" s="3">
        <v>0</v>
      </c>
      <c r="CS908" s="3">
        <v>0</v>
      </c>
      <c r="CT908" s="3">
        <v>0</v>
      </c>
      <c r="CU908" s="3">
        <v>0</v>
      </c>
      <c r="CV908" s="3">
        <v>0</v>
      </c>
      <c r="CW908" s="3">
        <v>0</v>
      </c>
      <c r="CX908" s="3">
        <v>0</v>
      </c>
      <c r="CY908" s="3">
        <v>0</v>
      </c>
      <c r="CZ908" s="3">
        <v>0</v>
      </c>
      <c r="DA908" s="3"/>
      <c r="DB908" s="3">
        <v>0</v>
      </c>
      <c r="DC908" s="3">
        <v>0</v>
      </c>
      <c r="DD908" s="3">
        <v>0</v>
      </c>
      <c r="DE908" s="3">
        <v>0</v>
      </c>
      <c r="DF908" s="3">
        <v>0</v>
      </c>
      <c r="DG908" s="3">
        <v>0</v>
      </c>
      <c r="DH908" s="3">
        <v>0</v>
      </c>
      <c r="DI908" s="3">
        <v>0</v>
      </c>
      <c r="DJ908" s="3">
        <v>0</v>
      </c>
      <c r="DK908" s="3">
        <v>0</v>
      </c>
      <c r="DL908" s="3">
        <v>0</v>
      </c>
      <c r="DM908" s="3">
        <v>0</v>
      </c>
      <c r="DN908" s="3">
        <v>0</v>
      </c>
      <c r="DO908" s="3">
        <v>0</v>
      </c>
      <c r="DP908" s="3">
        <v>0</v>
      </c>
      <c r="DQ908" s="3">
        <v>0</v>
      </c>
      <c r="DR908" s="3">
        <v>0</v>
      </c>
      <c r="DS908" s="3">
        <v>0</v>
      </c>
      <c r="DT908" s="3">
        <v>0</v>
      </c>
      <c r="DU908" s="3">
        <v>0</v>
      </c>
      <c r="DV908" s="3">
        <v>0</v>
      </c>
      <c r="DW908" s="3">
        <v>0</v>
      </c>
      <c r="DX908" s="3">
        <v>0</v>
      </c>
      <c r="DY908" s="3">
        <v>0</v>
      </c>
      <c r="DZ908" s="3">
        <v>0</v>
      </c>
      <c r="EA908" s="3">
        <v>0</v>
      </c>
      <c r="EB908" s="3">
        <v>0</v>
      </c>
      <c r="EC908" s="3">
        <v>0</v>
      </c>
      <c r="ED908" s="3">
        <v>0</v>
      </c>
      <c r="EE908" s="3">
        <v>0</v>
      </c>
      <c r="EF908" s="3">
        <v>0</v>
      </c>
    </row>
    <row r="909" spans="1:136" ht="12.75" customHeight="1">
      <c r="A909" s="2" t="s">
        <v>1597</v>
      </c>
      <c r="B909" s="2" t="s">
        <v>1536</v>
      </c>
      <c r="C909" s="2" t="s">
        <v>137</v>
      </c>
      <c r="D909" s="2" t="s">
        <v>896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3">
        <v>0</v>
      </c>
      <c r="BJ909" s="3">
        <v>0</v>
      </c>
      <c r="BK909" s="3">
        <v>0</v>
      </c>
      <c r="BL909" s="3">
        <v>0</v>
      </c>
      <c r="BM909" s="3">
        <v>0</v>
      </c>
      <c r="BN909" s="3">
        <v>0</v>
      </c>
      <c r="BO909" s="3">
        <v>0</v>
      </c>
      <c r="BP909" s="3">
        <v>0</v>
      </c>
      <c r="BQ909" s="3">
        <v>0</v>
      </c>
      <c r="BR909" s="3">
        <v>0</v>
      </c>
      <c r="BS909" s="3">
        <v>0</v>
      </c>
      <c r="BT909" s="3">
        <v>0</v>
      </c>
      <c r="BU909" s="3">
        <v>0</v>
      </c>
      <c r="BV909" s="3">
        <v>0</v>
      </c>
      <c r="BW909" s="3">
        <v>0</v>
      </c>
      <c r="BX909" s="3">
        <v>0</v>
      </c>
      <c r="BY909" s="3">
        <v>0</v>
      </c>
      <c r="BZ909" s="3">
        <v>0</v>
      </c>
      <c r="CA909" s="3">
        <v>0</v>
      </c>
      <c r="CB909" s="3">
        <v>0</v>
      </c>
      <c r="CC909" s="3">
        <v>0</v>
      </c>
      <c r="CD909" s="3">
        <v>0</v>
      </c>
      <c r="CE909" s="3">
        <v>0</v>
      </c>
      <c r="CF909" s="3">
        <v>0</v>
      </c>
      <c r="CG909" s="3">
        <v>0</v>
      </c>
      <c r="CH909" s="3">
        <v>0</v>
      </c>
      <c r="CI909" s="3">
        <v>0</v>
      </c>
      <c r="CJ909" s="3">
        <v>0</v>
      </c>
      <c r="CK909" s="3">
        <v>0</v>
      </c>
      <c r="CL909" s="3">
        <v>0</v>
      </c>
      <c r="CM909" s="3">
        <v>0</v>
      </c>
      <c r="CN909" s="3">
        <v>0</v>
      </c>
      <c r="CO909" s="3">
        <v>0</v>
      </c>
      <c r="CP909" s="3">
        <v>0</v>
      </c>
      <c r="CQ909" s="3">
        <v>0</v>
      </c>
      <c r="CR909" s="3">
        <v>0</v>
      </c>
      <c r="CS909" s="3">
        <v>0</v>
      </c>
      <c r="CT909" s="3">
        <v>0</v>
      </c>
      <c r="CU909" s="3">
        <v>0</v>
      </c>
      <c r="CV909" s="3">
        <v>0</v>
      </c>
      <c r="CW909" s="3">
        <v>0</v>
      </c>
      <c r="CX909" s="3">
        <v>0</v>
      </c>
      <c r="CY909" s="3">
        <v>0</v>
      </c>
      <c r="CZ909" s="3">
        <v>0</v>
      </c>
      <c r="DA909" s="3"/>
      <c r="DB909" s="3">
        <v>0</v>
      </c>
      <c r="DC909" s="3">
        <v>0</v>
      </c>
      <c r="DD909" s="3">
        <v>0</v>
      </c>
      <c r="DE909" s="3">
        <v>0</v>
      </c>
      <c r="DF909" s="3">
        <v>0</v>
      </c>
      <c r="DG909" s="3">
        <v>0</v>
      </c>
      <c r="DH909" s="3">
        <v>0</v>
      </c>
      <c r="DI909" s="3">
        <v>0</v>
      </c>
      <c r="DJ909" s="3">
        <v>0</v>
      </c>
      <c r="DK909" s="3">
        <v>0</v>
      </c>
      <c r="DL909" s="3">
        <v>0</v>
      </c>
      <c r="DM909" s="3">
        <v>0</v>
      </c>
      <c r="DN909" s="3">
        <v>0</v>
      </c>
      <c r="DO909" s="3">
        <v>0</v>
      </c>
      <c r="DP909" s="3">
        <v>0</v>
      </c>
      <c r="DQ909" s="3">
        <v>0</v>
      </c>
      <c r="DR909" s="3">
        <v>0</v>
      </c>
      <c r="DS909" s="3">
        <v>0</v>
      </c>
      <c r="DT909" s="3">
        <v>0</v>
      </c>
      <c r="DU909" s="3">
        <v>0</v>
      </c>
      <c r="DV909" s="3">
        <v>0</v>
      </c>
      <c r="DW909" s="3">
        <v>0</v>
      </c>
      <c r="DX909" s="3">
        <v>0</v>
      </c>
      <c r="DY909" s="3">
        <v>0</v>
      </c>
      <c r="DZ909" s="3">
        <v>0</v>
      </c>
      <c r="EA909" s="3">
        <v>0</v>
      </c>
      <c r="EB909" s="3">
        <v>0</v>
      </c>
      <c r="EC909" s="3">
        <v>0</v>
      </c>
      <c r="ED909" s="3">
        <v>0</v>
      </c>
      <c r="EE909" s="3">
        <v>0</v>
      </c>
      <c r="EF909" s="3">
        <v>0</v>
      </c>
    </row>
    <row r="910" spans="1:136" ht="12.75" customHeight="1">
      <c r="A910" s="2" t="s">
        <v>1598</v>
      </c>
      <c r="B910" s="2" t="s">
        <v>520</v>
      </c>
      <c r="C910" s="2" t="s">
        <v>137</v>
      </c>
      <c r="D910" s="2" t="s">
        <v>896</v>
      </c>
      <c r="E910" s="3">
        <v>0</v>
      </c>
      <c r="F910" s="3">
        <v>580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665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0</v>
      </c>
      <c r="BB910" s="3">
        <v>0</v>
      </c>
      <c r="BC910" s="3">
        <v>0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3">
        <v>0</v>
      </c>
      <c r="BJ910" s="3">
        <v>0</v>
      </c>
      <c r="BK910" s="3">
        <v>0</v>
      </c>
      <c r="BL910" s="3">
        <v>0</v>
      </c>
      <c r="BM910" s="3">
        <v>0</v>
      </c>
      <c r="BN910" s="3">
        <v>0</v>
      </c>
      <c r="BO910" s="3">
        <v>0</v>
      </c>
      <c r="BP910" s="3">
        <v>0</v>
      </c>
      <c r="BQ910" s="3">
        <v>0</v>
      </c>
      <c r="BR910" s="3">
        <v>0</v>
      </c>
      <c r="BS910" s="3">
        <v>0</v>
      </c>
      <c r="BT910" s="3">
        <v>0</v>
      </c>
      <c r="BU910" s="3">
        <v>0</v>
      </c>
      <c r="BV910" s="3">
        <v>0</v>
      </c>
      <c r="BW910" s="3">
        <v>0</v>
      </c>
      <c r="BX910" s="3">
        <v>0</v>
      </c>
      <c r="BY910" s="3">
        <v>0</v>
      </c>
      <c r="BZ910" s="3">
        <v>0</v>
      </c>
      <c r="CA910" s="3">
        <v>0</v>
      </c>
      <c r="CB910" s="3">
        <v>0</v>
      </c>
      <c r="CC910" s="3">
        <v>0</v>
      </c>
      <c r="CD910" s="3">
        <v>0</v>
      </c>
      <c r="CE910" s="3">
        <v>0</v>
      </c>
      <c r="CF910" s="3">
        <v>0</v>
      </c>
      <c r="CG910" s="3">
        <v>0</v>
      </c>
      <c r="CH910" s="3">
        <v>0</v>
      </c>
      <c r="CI910" s="3">
        <v>0</v>
      </c>
      <c r="CJ910" s="3">
        <v>0</v>
      </c>
      <c r="CK910" s="3">
        <v>0</v>
      </c>
      <c r="CL910" s="3">
        <v>0</v>
      </c>
      <c r="CM910" s="3">
        <v>0</v>
      </c>
      <c r="CN910" s="3">
        <v>0</v>
      </c>
      <c r="CO910" s="3">
        <v>0</v>
      </c>
      <c r="CP910" s="3">
        <v>0</v>
      </c>
      <c r="CQ910" s="3">
        <v>0</v>
      </c>
      <c r="CR910" s="3">
        <v>0</v>
      </c>
      <c r="CS910" s="3">
        <v>0</v>
      </c>
      <c r="CT910" s="3">
        <v>0</v>
      </c>
      <c r="CU910" s="3">
        <v>0</v>
      </c>
      <c r="CV910" s="3">
        <v>0</v>
      </c>
      <c r="CW910" s="3">
        <v>0</v>
      </c>
      <c r="CX910" s="3">
        <v>0</v>
      </c>
      <c r="CY910" s="3">
        <v>0</v>
      </c>
      <c r="CZ910" s="3">
        <v>0</v>
      </c>
      <c r="DA910" s="3"/>
      <c r="DB910" s="3">
        <v>0</v>
      </c>
      <c r="DC910" s="3">
        <v>0</v>
      </c>
      <c r="DD910" s="3">
        <v>0</v>
      </c>
      <c r="DE910" s="3">
        <v>0</v>
      </c>
      <c r="DF910" s="3">
        <v>0</v>
      </c>
      <c r="DG910" s="3">
        <v>0</v>
      </c>
      <c r="DH910" s="3">
        <v>0</v>
      </c>
      <c r="DI910" s="3">
        <v>0</v>
      </c>
      <c r="DJ910" s="3">
        <v>0</v>
      </c>
      <c r="DK910" s="3">
        <v>0</v>
      </c>
      <c r="DL910" s="3">
        <v>0</v>
      </c>
      <c r="DM910" s="3">
        <v>0</v>
      </c>
      <c r="DN910" s="3">
        <v>0</v>
      </c>
      <c r="DO910" s="3">
        <v>0</v>
      </c>
      <c r="DP910" s="3">
        <v>0</v>
      </c>
      <c r="DQ910" s="3">
        <v>0</v>
      </c>
      <c r="DR910" s="3">
        <v>0</v>
      </c>
      <c r="DS910" s="3">
        <v>0</v>
      </c>
      <c r="DT910" s="3">
        <v>0</v>
      </c>
      <c r="DU910" s="3">
        <v>0</v>
      </c>
      <c r="DV910" s="3">
        <v>0</v>
      </c>
      <c r="DW910" s="3">
        <v>0</v>
      </c>
      <c r="DX910" s="3">
        <v>0</v>
      </c>
      <c r="DY910" s="3">
        <v>0</v>
      </c>
      <c r="DZ910" s="3">
        <v>0</v>
      </c>
      <c r="EA910" s="3">
        <v>0</v>
      </c>
      <c r="EB910" s="3">
        <v>0</v>
      </c>
      <c r="EC910" s="3">
        <v>0</v>
      </c>
      <c r="ED910" s="3">
        <v>0</v>
      </c>
      <c r="EE910" s="3">
        <v>0</v>
      </c>
      <c r="EF910" s="3">
        <v>0</v>
      </c>
    </row>
    <row r="911" spans="1:136" ht="12.75" customHeight="1">
      <c r="A911" s="2" t="s">
        <v>1599</v>
      </c>
      <c r="B911" s="2" t="s">
        <v>1539</v>
      </c>
      <c r="C911" s="2" t="s">
        <v>137</v>
      </c>
      <c r="D911" s="2" t="s">
        <v>896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992.55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8940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1260</v>
      </c>
      <c r="AO911" s="3">
        <v>0</v>
      </c>
      <c r="AP911" s="3">
        <v>0</v>
      </c>
      <c r="AQ911" s="3">
        <v>0</v>
      </c>
      <c r="AR911" s="3">
        <v>4612.8999999999996</v>
      </c>
      <c r="AS911" s="3">
        <v>0</v>
      </c>
      <c r="AT911" s="3">
        <v>0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0</v>
      </c>
      <c r="BB911" s="3">
        <v>0</v>
      </c>
      <c r="BC911" s="3">
        <v>0</v>
      </c>
      <c r="BD911" s="3">
        <v>0</v>
      </c>
      <c r="BE911" s="3">
        <v>0</v>
      </c>
      <c r="BF911" s="3">
        <v>0</v>
      </c>
      <c r="BG911" s="3">
        <v>0</v>
      </c>
      <c r="BH911" s="3">
        <v>0</v>
      </c>
      <c r="BI911" s="3">
        <v>0</v>
      </c>
      <c r="BJ911" s="3">
        <v>0</v>
      </c>
      <c r="BK911" s="3">
        <v>0</v>
      </c>
      <c r="BL911" s="3">
        <v>0</v>
      </c>
      <c r="BM911" s="3">
        <v>0</v>
      </c>
      <c r="BN911" s="3">
        <v>0</v>
      </c>
      <c r="BO911" s="3">
        <v>0</v>
      </c>
      <c r="BP911" s="3">
        <v>0</v>
      </c>
      <c r="BQ911" s="3">
        <v>0</v>
      </c>
      <c r="BR911" s="3">
        <v>0</v>
      </c>
      <c r="BS911" s="3">
        <v>0</v>
      </c>
      <c r="BT911" s="3">
        <v>0</v>
      </c>
      <c r="BU911" s="3">
        <v>0</v>
      </c>
      <c r="BV911" s="3">
        <v>0</v>
      </c>
      <c r="BW911" s="3">
        <v>0</v>
      </c>
      <c r="BX911" s="3">
        <v>0</v>
      </c>
      <c r="BY911" s="3">
        <v>0</v>
      </c>
      <c r="BZ911" s="3">
        <v>0</v>
      </c>
      <c r="CA911" s="3">
        <v>0</v>
      </c>
      <c r="CB911" s="3">
        <v>0</v>
      </c>
      <c r="CC911" s="3">
        <v>0</v>
      </c>
      <c r="CD911" s="3">
        <v>0</v>
      </c>
      <c r="CE911" s="3">
        <v>0</v>
      </c>
      <c r="CF911" s="3">
        <v>0</v>
      </c>
      <c r="CG911" s="3">
        <v>0</v>
      </c>
      <c r="CH911" s="3">
        <v>0</v>
      </c>
      <c r="CI911" s="3">
        <v>0</v>
      </c>
      <c r="CJ911" s="3">
        <v>0</v>
      </c>
      <c r="CK911" s="3">
        <v>0</v>
      </c>
      <c r="CL911" s="3">
        <v>0</v>
      </c>
      <c r="CM911" s="3">
        <v>0</v>
      </c>
      <c r="CN911" s="3">
        <v>0</v>
      </c>
      <c r="CO911" s="3">
        <v>0</v>
      </c>
      <c r="CP911" s="3">
        <v>0</v>
      </c>
      <c r="CQ911" s="3">
        <v>0</v>
      </c>
      <c r="CR911" s="3">
        <v>0</v>
      </c>
      <c r="CS911" s="3">
        <v>0</v>
      </c>
      <c r="CT911" s="3">
        <v>0</v>
      </c>
      <c r="CU911" s="3">
        <v>0</v>
      </c>
      <c r="CV911" s="3">
        <v>0</v>
      </c>
      <c r="CW911" s="3">
        <v>0</v>
      </c>
      <c r="CX911" s="3">
        <v>0</v>
      </c>
      <c r="CY911" s="3">
        <v>0</v>
      </c>
      <c r="CZ911" s="3">
        <v>0</v>
      </c>
      <c r="DA911" s="3"/>
      <c r="DB911" s="3">
        <v>0</v>
      </c>
      <c r="DC911" s="3">
        <v>0</v>
      </c>
      <c r="DD911" s="3">
        <v>0</v>
      </c>
      <c r="DE911" s="3">
        <v>0</v>
      </c>
      <c r="DF911" s="3">
        <v>0</v>
      </c>
      <c r="DG911" s="3">
        <v>0</v>
      </c>
      <c r="DH911" s="3">
        <v>0</v>
      </c>
      <c r="DI911" s="3">
        <v>0</v>
      </c>
      <c r="DJ911" s="3">
        <v>0</v>
      </c>
      <c r="DK911" s="3">
        <v>0</v>
      </c>
      <c r="DL911" s="3">
        <v>0</v>
      </c>
      <c r="DM911" s="3">
        <v>0</v>
      </c>
      <c r="DN911" s="3">
        <v>0</v>
      </c>
      <c r="DO911" s="3">
        <v>0</v>
      </c>
      <c r="DP911" s="3">
        <v>0</v>
      </c>
      <c r="DQ911" s="3">
        <v>0</v>
      </c>
      <c r="DR911" s="3">
        <v>0</v>
      </c>
      <c r="DS911" s="3">
        <v>0</v>
      </c>
      <c r="DT911" s="3">
        <v>0</v>
      </c>
      <c r="DU911" s="3">
        <v>0</v>
      </c>
      <c r="DV911" s="3">
        <v>0</v>
      </c>
      <c r="DW911" s="3">
        <v>0</v>
      </c>
      <c r="DX911" s="3">
        <v>0</v>
      </c>
      <c r="DY911" s="3">
        <v>0</v>
      </c>
      <c r="DZ911" s="3">
        <v>0</v>
      </c>
      <c r="EA911" s="3">
        <v>0</v>
      </c>
      <c r="EB911" s="3">
        <v>0</v>
      </c>
      <c r="EC911" s="3">
        <v>0</v>
      </c>
      <c r="ED911" s="3">
        <v>0</v>
      </c>
      <c r="EE911" s="3">
        <v>0</v>
      </c>
      <c r="EF911" s="3">
        <v>0</v>
      </c>
    </row>
    <row r="912" spans="1:136" ht="12.75" customHeight="1">
      <c r="A912" s="2" t="s">
        <v>1600</v>
      </c>
      <c r="B912" s="2" t="s">
        <v>975</v>
      </c>
      <c r="C912" s="2" t="s">
        <v>137</v>
      </c>
      <c r="D912" s="2" t="s">
        <v>896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0</v>
      </c>
      <c r="BJ912" s="3">
        <v>0</v>
      </c>
      <c r="BK912" s="3">
        <v>0</v>
      </c>
      <c r="BL912" s="3">
        <v>0</v>
      </c>
      <c r="BM912" s="3">
        <v>0</v>
      </c>
      <c r="BN912" s="3">
        <v>0</v>
      </c>
      <c r="BO912" s="3">
        <v>0</v>
      </c>
      <c r="BP912" s="3">
        <v>0</v>
      </c>
      <c r="BQ912" s="3">
        <v>0</v>
      </c>
      <c r="BR912" s="3">
        <v>0</v>
      </c>
      <c r="BS912" s="3">
        <v>0</v>
      </c>
      <c r="BT912" s="3">
        <v>0</v>
      </c>
      <c r="BU912" s="3">
        <v>0</v>
      </c>
      <c r="BV912" s="3">
        <v>0</v>
      </c>
      <c r="BW912" s="3">
        <v>0</v>
      </c>
      <c r="BX912" s="3">
        <v>0</v>
      </c>
      <c r="BY912" s="3">
        <v>0</v>
      </c>
      <c r="BZ912" s="3">
        <v>0</v>
      </c>
      <c r="CA912" s="3">
        <v>0</v>
      </c>
      <c r="CB912" s="3">
        <v>0</v>
      </c>
      <c r="CC912" s="3">
        <v>0</v>
      </c>
      <c r="CD912" s="3">
        <v>0</v>
      </c>
      <c r="CE912" s="3">
        <v>0</v>
      </c>
      <c r="CF912" s="3">
        <v>0</v>
      </c>
      <c r="CG912" s="3">
        <v>0</v>
      </c>
      <c r="CH912" s="3">
        <v>0</v>
      </c>
      <c r="CI912" s="3">
        <v>0</v>
      </c>
      <c r="CJ912" s="3">
        <v>0</v>
      </c>
      <c r="CK912" s="3">
        <v>0</v>
      </c>
      <c r="CL912" s="3">
        <v>0</v>
      </c>
      <c r="CM912" s="3">
        <v>0</v>
      </c>
      <c r="CN912" s="3">
        <v>0</v>
      </c>
      <c r="CO912" s="3">
        <v>0</v>
      </c>
      <c r="CP912" s="3">
        <v>0</v>
      </c>
      <c r="CQ912" s="3">
        <v>0</v>
      </c>
      <c r="CR912" s="3">
        <v>0</v>
      </c>
      <c r="CS912" s="3">
        <v>0</v>
      </c>
      <c r="CT912" s="3">
        <v>0</v>
      </c>
      <c r="CU912" s="3">
        <v>0</v>
      </c>
      <c r="CV912" s="3">
        <v>0</v>
      </c>
      <c r="CW912" s="3">
        <v>0</v>
      </c>
      <c r="CX912" s="3">
        <v>0</v>
      </c>
      <c r="CY912" s="3">
        <v>0</v>
      </c>
      <c r="CZ912" s="3">
        <v>0</v>
      </c>
      <c r="DA912" s="3"/>
      <c r="DB912" s="3">
        <v>0</v>
      </c>
      <c r="DC912" s="3">
        <v>0</v>
      </c>
      <c r="DD912" s="3">
        <v>0</v>
      </c>
      <c r="DE912" s="3">
        <v>0</v>
      </c>
      <c r="DF912" s="3">
        <v>0</v>
      </c>
      <c r="DG912" s="3">
        <v>0</v>
      </c>
      <c r="DH912" s="3">
        <v>0</v>
      </c>
      <c r="DI912" s="3">
        <v>0</v>
      </c>
      <c r="DJ912" s="3">
        <v>0</v>
      </c>
      <c r="DK912" s="3">
        <v>0</v>
      </c>
      <c r="DL912" s="3">
        <v>0</v>
      </c>
      <c r="DM912" s="3">
        <v>0</v>
      </c>
      <c r="DN912" s="3">
        <v>0</v>
      </c>
      <c r="DO912" s="3">
        <v>0</v>
      </c>
      <c r="DP912" s="3">
        <v>0</v>
      </c>
      <c r="DQ912" s="3">
        <v>0</v>
      </c>
      <c r="DR912" s="3">
        <v>0</v>
      </c>
      <c r="DS912" s="3">
        <v>0</v>
      </c>
      <c r="DT912" s="3">
        <v>0</v>
      </c>
      <c r="DU912" s="3">
        <v>0</v>
      </c>
      <c r="DV912" s="3">
        <v>0</v>
      </c>
      <c r="DW912" s="3">
        <v>0</v>
      </c>
      <c r="DX912" s="3">
        <v>0</v>
      </c>
      <c r="DY912" s="3">
        <v>0</v>
      </c>
      <c r="DZ912" s="3">
        <v>0</v>
      </c>
      <c r="EA912" s="3">
        <v>0</v>
      </c>
      <c r="EB912" s="3">
        <v>0</v>
      </c>
      <c r="EC912" s="3">
        <v>0</v>
      </c>
      <c r="ED912" s="3">
        <v>0</v>
      </c>
      <c r="EE912" s="3">
        <v>0</v>
      </c>
      <c r="EF912" s="3">
        <v>0</v>
      </c>
    </row>
    <row r="913" spans="1:136" ht="12.75" customHeight="1">
      <c r="A913" s="2" t="s">
        <v>1601</v>
      </c>
      <c r="B913" s="2" t="s">
        <v>1280</v>
      </c>
      <c r="C913" s="2" t="s">
        <v>137</v>
      </c>
      <c r="D913" s="2" t="s">
        <v>896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s="3">
        <v>0</v>
      </c>
      <c r="BC913" s="3">
        <v>0</v>
      </c>
      <c r="BD913" s="3">
        <v>0</v>
      </c>
      <c r="BE913" s="3">
        <v>0</v>
      </c>
      <c r="BF913" s="3">
        <v>0</v>
      </c>
      <c r="BG913" s="3">
        <v>0</v>
      </c>
      <c r="BH913" s="3">
        <v>0</v>
      </c>
      <c r="BI913" s="3">
        <v>0</v>
      </c>
      <c r="BJ913" s="3">
        <v>0</v>
      </c>
      <c r="BK913" s="3">
        <v>0</v>
      </c>
      <c r="BL913" s="3">
        <v>0</v>
      </c>
      <c r="BM913" s="3">
        <v>0</v>
      </c>
      <c r="BN913" s="3">
        <v>0</v>
      </c>
      <c r="BO913" s="3">
        <v>0</v>
      </c>
      <c r="BP913" s="3">
        <v>0</v>
      </c>
      <c r="BQ913" s="3">
        <v>0</v>
      </c>
      <c r="BR913" s="3">
        <v>0</v>
      </c>
      <c r="BS913" s="3">
        <v>0</v>
      </c>
      <c r="BT913" s="3">
        <v>0</v>
      </c>
      <c r="BU913" s="3">
        <v>0</v>
      </c>
      <c r="BV913" s="3">
        <v>0</v>
      </c>
      <c r="BW913" s="3">
        <v>0</v>
      </c>
      <c r="BX913" s="3">
        <v>0</v>
      </c>
      <c r="BY913" s="3">
        <v>0</v>
      </c>
      <c r="BZ913" s="3">
        <v>0</v>
      </c>
      <c r="CA913" s="3">
        <v>0</v>
      </c>
      <c r="CB913" s="3">
        <v>0</v>
      </c>
      <c r="CC913" s="3">
        <v>0</v>
      </c>
      <c r="CD913" s="3">
        <v>0</v>
      </c>
      <c r="CE913" s="3">
        <v>0</v>
      </c>
      <c r="CF913" s="3">
        <v>0</v>
      </c>
      <c r="CG913" s="3">
        <v>0</v>
      </c>
      <c r="CH913" s="3">
        <v>0</v>
      </c>
      <c r="CI913" s="3">
        <v>0</v>
      </c>
      <c r="CJ913" s="3">
        <v>0</v>
      </c>
      <c r="CK913" s="3">
        <v>0</v>
      </c>
      <c r="CL913" s="3">
        <v>0</v>
      </c>
      <c r="CM913" s="3">
        <v>0</v>
      </c>
      <c r="CN913" s="3">
        <v>0</v>
      </c>
      <c r="CO913" s="3">
        <v>0</v>
      </c>
      <c r="CP913" s="3">
        <v>0</v>
      </c>
      <c r="CQ913" s="3">
        <v>0</v>
      </c>
      <c r="CR913" s="3">
        <v>0</v>
      </c>
      <c r="CS913" s="3">
        <v>0</v>
      </c>
      <c r="CT913" s="3">
        <v>0</v>
      </c>
      <c r="CU913" s="3">
        <v>0</v>
      </c>
      <c r="CV913" s="3">
        <v>0</v>
      </c>
      <c r="CW913" s="3">
        <v>0</v>
      </c>
      <c r="CX913" s="3">
        <v>0</v>
      </c>
      <c r="CY913" s="3">
        <v>0</v>
      </c>
      <c r="CZ913" s="3">
        <v>0</v>
      </c>
      <c r="DA913" s="3"/>
      <c r="DB913" s="3">
        <v>0</v>
      </c>
      <c r="DC913" s="3">
        <v>0</v>
      </c>
      <c r="DD913" s="3">
        <v>0</v>
      </c>
      <c r="DE913" s="3">
        <v>0</v>
      </c>
      <c r="DF913" s="3">
        <v>0</v>
      </c>
      <c r="DG913" s="3">
        <v>0</v>
      </c>
      <c r="DH913" s="3">
        <v>0</v>
      </c>
      <c r="DI913" s="3">
        <v>0</v>
      </c>
      <c r="DJ913" s="3">
        <v>0</v>
      </c>
      <c r="DK913" s="3">
        <v>0</v>
      </c>
      <c r="DL913" s="3">
        <v>0</v>
      </c>
      <c r="DM913" s="3">
        <v>0</v>
      </c>
      <c r="DN913" s="3">
        <v>0</v>
      </c>
      <c r="DO913" s="3">
        <v>0</v>
      </c>
      <c r="DP913" s="3">
        <v>0</v>
      </c>
      <c r="DQ913" s="3">
        <v>0</v>
      </c>
      <c r="DR913" s="3">
        <v>0</v>
      </c>
      <c r="DS913" s="3">
        <v>0</v>
      </c>
      <c r="DT913" s="3">
        <v>0</v>
      </c>
      <c r="DU913" s="3">
        <v>0</v>
      </c>
      <c r="DV913" s="3">
        <v>0</v>
      </c>
      <c r="DW913" s="3">
        <v>0</v>
      </c>
      <c r="DX913" s="3">
        <v>0</v>
      </c>
      <c r="DY913" s="3">
        <v>0</v>
      </c>
      <c r="DZ913" s="3">
        <v>0</v>
      </c>
      <c r="EA913" s="3">
        <v>0</v>
      </c>
      <c r="EB913" s="3">
        <v>0</v>
      </c>
      <c r="EC913" s="3">
        <v>0</v>
      </c>
      <c r="ED913" s="3">
        <v>0</v>
      </c>
      <c r="EE913" s="3">
        <v>0</v>
      </c>
      <c r="EF913" s="3">
        <v>0</v>
      </c>
    </row>
    <row r="914" spans="1:136" ht="12.75" customHeight="1">
      <c r="A914" s="2" t="s">
        <v>1602</v>
      </c>
      <c r="B914" s="2" t="s">
        <v>977</v>
      </c>
      <c r="C914" s="2" t="s">
        <v>137</v>
      </c>
      <c r="D914" s="2" t="s">
        <v>896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0</v>
      </c>
      <c r="BB914" s="3">
        <v>0</v>
      </c>
      <c r="BC914" s="3">
        <v>0</v>
      </c>
      <c r="BD914" s="3">
        <v>0</v>
      </c>
      <c r="BE914" s="3">
        <v>0</v>
      </c>
      <c r="BF914" s="3">
        <v>0</v>
      </c>
      <c r="BG914" s="3">
        <v>0</v>
      </c>
      <c r="BH914" s="3">
        <v>0</v>
      </c>
      <c r="BI914" s="3">
        <v>0</v>
      </c>
      <c r="BJ914" s="3">
        <v>0</v>
      </c>
      <c r="BK914" s="3">
        <v>0</v>
      </c>
      <c r="BL914" s="3">
        <v>0</v>
      </c>
      <c r="BM914" s="3">
        <v>0</v>
      </c>
      <c r="BN914" s="3">
        <v>0</v>
      </c>
      <c r="BO914" s="3">
        <v>0</v>
      </c>
      <c r="BP914" s="3">
        <v>0</v>
      </c>
      <c r="BQ914" s="3">
        <v>0</v>
      </c>
      <c r="BR914" s="3">
        <v>0</v>
      </c>
      <c r="BS914" s="3">
        <v>0</v>
      </c>
      <c r="BT914" s="3">
        <v>0</v>
      </c>
      <c r="BU914" s="3">
        <v>0</v>
      </c>
      <c r="BV914" s="3">
        <v>0</v>
      </c>
      <c r="BW914" s="3">
        <v>0</v>
      </c>
      <c r="BX914" s="3">
        <v>0</v>
      </c>
      <c r="BY914" s="3">
        <v>0</v>
      </c>
      <c r="BZ914" s="3">
        <v>0</v>
      </c>
      <c r="CA914" s="3">
        <v>0</v>
      </c>
      <c r="CB914" s="3">
        <v>0</v>
      </c>
      <c r="CC914" s="3">
        <v>0</v>
      </c>
      <c r="CD914" s="3">
        <v>0</v>
      </c>
      <c r="CE914" s="3">
        <v>0</v>
      </c>
      <c r="CF914" s="3">
        <v>0</v>
      </c>
      <c r="CG914" s="3">
        <v>0</v>
      </c>
      <c r="CH914" s="3">
        <v>0</v>
      </c>
      <c r="CI914" s="3">
        <v>0</v>
      </c>
      <c r="CJ914" s="3">
        <v>0</v>
      </c>
      <c r="CK914" s="3">
        <v>0</v>
      </c>
      <c r="CL914" s="3">
        <v>0</v>
      </c>
      <c r="CM914" s="3">
        <v>0</v>
      </c>
      <c r="CN914" s="3">
        <v>0</v>
      </c>
      <c r="CO914" s="3">
        <v>0</v>
      </c>
      <c r="CP914" s="3">
        <v>0</v>
      </c>
      <c r="CQ914" s="3">
        <v>0</v>
      </c>
      <c r="CR914" s="3">
        <v>0</v>
      </c>
      <c r="CS914" s="3">
        <v>0</v>
      </c>
      <c r="CT914" s="3">
        <v>0</v>
      </c>
      <c r="CU914" s="3">
        <v>0</v>
      </c>
      <c r="CV914" s="3">
        <v>0</v>
      </c>
      <c r="CW914" s="3">
        <v>0</v>
      </c>
      <c r="CX914" s="3">
        <v>0</v>
      </c>
      <c r="CY914" s="3">
        <v>0</v>
      </c>
      <c r="CZ914" s="3">
        <v>0</v>
      </c>
      <c r="DA914" s="3"/>
      <c r="DB914" s="3">
        <v>0</v>
      </c>
      <c r="DC914" s="3">
        <v>0</v>
      </c>
      <c r="DD914" s="3">
        <v>0</v>
      </c>
      <c r="DE914" s="3">
        <v>0</v>
      </c>
      <c r="DF914" s="3">
        <v>0</v>
      </c>
      <c r="DG914" s="3">
        <v>0</v>
      </c>
      <c r="DH914" s="3">
        <v>0</v>
      </c>
      <c r="DI914" s="3">
        <v>0</v>
      </c>
      <c r="DJ914" s="3">
        <v>0</v>
      </c>
      <c r="DK914" s="3">
        <v>0</v>
      </c>
      <c r="DL914" s="3">
        <v>0</v>
      </c>
      <c r="DM914" s="3">
        <v>0</v>
      </c>
      <c r="DN914" s="3">
        <v>0</v>
      </c>
      <c r="DO914" s="3">
        <v>0</v>
      </c>
      <c r="DP914" s="3">
        <v>0</v>
      </c>
      <c r="DQ914" s="3">
        <v>0</v>
      </c>
      <c r="DR914" s="3">
        <v>0</v>
      </c>
      <c r="DS914" s="3">
        <v>0</v>
      </c>
      <c r="DT914" s="3">
        <v>0</v>
      </c>
      <c r="DU914" s="3">
        <v>0</v>
      </c>
      <c r="DV914" s="3">
        <v>0</v>
      </c>
      <c r="DW914" s="3">
        <v>0</v>
      </c>
      <c r="DX914" s="3">
        <v>0</v>
      </c>
      <c r="DY914" s="3">
        <v>0</v>
      </c>
      <c r="DZ914" s="3">
        <v>0</v>
      </c>
      <c r="EA914" s="3">
        <v>0</v>
      </c>
      <c r="EB914" s="3">
        <v>0</v>
      </c>
      <c r="EC914" s="3">
        <v>0</v>
      </c>
      <c r="ED914" s="3">
        <v>0</v>
      </c>
      <c r="EE914" s="3">
        <v>0</v>
      </c>
      <c r="EF914" s="3">
        <v>0</v>
      </c>
    </row>
    <row r="915" spans="1:136" ht="12.75" customHeight="1">
      <c r="A915" s="2" t="s">
        <v>1603</v>
      </c>
      <c r="B915" s="2" t="s">
        <v>1283</v>
      </c>
      <c r="C915" s="2" t="s">
        <v>137</v>
      </c>
      <c r="D915" s="2" t="s">
        <v>896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0</v>
      </c>
      <c r="BB915" s="3">
        <v>0</v>
      </c>
      <c r="BC915" s="3">
        <v>0</v>
      </c>
      <c r="BD915" s="3">
        <v>0</v>
      </c>
      <c r="BE915" s="3">
        <v>0</v>
      </c>
      <c r="BF915" s="3">
        <v>0</v>
      </c>
      <c r="BG915" s="3">
        <v>0</v>
      </c>
      <c r="BH915" s="3">
        <v>0</v>
      </c>
      <c r="BI915" s="3">
        <v>0</v>
      </c>
      <c r="BJ915" s="3">
        <v>0</v>
      </c>
      <c r="BK915" s="3">
        <v>0</v>
      </c>
      <c r="BL915" s="3">
        <v>0</v>
      </c>
      <c r="BM915" s="3">
        <v>0</v>
      </c>
      <c r="BN915" s="3">
        <v>0</v>
      </c>
      <c r="BO915" s="3">
        <v>0</v>
      </c>
      <c r="BP915" s="3">
        <v>0</v>
      </c>
      <c r="BQ915" s="3">
        <v>0</v>
      </c>
      <c r="BR915" s="3">
        <v>0</v>
      </c>
      <c r="BS915" s="3">
        <v>0</v>
      </c>
      <c r="BT915" s="3">
        <v>0</v>
      </c>
      <c r="BU915" s="3">
        <v>0</v>
      </c>
      <c r="BV915" s="3">
        <v>0</v>
      </c>
      <c r="BW915" s="3">
        <v>0</v>
      </c>
      <c r="BX915" s="3">
        <v>0</v>
      </c>
      <c r="BY915" s="3">
        <v>0</v>
      </c>
      <c r="BZ915" s="3">
        <v>0</v>
      </c>
      <c r="CA915" s="3">
        <v>0</v>
      </c>
      <c r="CB915" s="3">
        <v>0</v>
      </c>
      <c r="CC915" s="3">
        <v>0</v>
      </c>
      <c r="CD915" s="3">
        <v>0</v>
      </c>
      <c r="CE915" s="3">
        <v>0</v>
      </c>
      <c r="CF915" s="3">
        <v>0</v>
      </c>
      <c r="CG915" s="3">
        <v>0</v>
      </c>
      <c r="CH915" s="3">
        <v>0</v>
      </c>
      <c r="CI915" s="3">
        <v>0</v>
      </c>
      <c r="CJ915" s="3">
        <v>0</v>
      </c>
      <c r="CK915" s="3">
        <v>0</v>
      </c>
      <c r="CL915" s="3">
        <v>0</v>
      </c>
      <c r="CM915" s="3">
        <v>0</v>
      </c>
      <c r="CN915" s="3">
        <v>0</v>
      </c>
      <c r="CO915" s="3">
        <v>0</v>
      </c>
      <c r="CP915" s="3">
        <v>0</v>
      </c>
      <c r="CQ915" s="3">
        <v>0</v>
      </c>
      <c r="CR915" s="3">
        <v>0</v>
      </c>
      <c r="CS915" s="3">
        <v>0</v>
      </c>
      <c r="CT915" s="3">
        <v>0</v>
      </c>
      <c r="CU915" s="3">
        <v>0</v>
      </c>
      <c r="CV915" s="3">
        <v>0</v>
      </c>
      <c r="CW915" s="3">
        <v>0</v>
      </c>
      <c r="CX915" s="3">
        <v>0</v>
      </c>
      <c r="CY915" s="3">
        <v>0</v>
      </c>
      <c r="CZ915" s="3">
        <v>0</v>
      </c>
      <c r="DA915" s="3"/>
      <c r="DB915" s="3">
        <v>0</v>
      </c>
      <c r="DC915" s="3">
        <v>0</v>
      </c>
      <c r="DD915" s="3">
        <v>0</v>
      </c>
      <c r="DE915" s="3">
        <v>0</v>
      </c>
      <c r="DF915" s="3">
        <v>0</v>
      </c>
      <c r="DG915" s="3">
        <v>0</v>
      </c>
      <c r="DH915" s="3">
        <v>0</v>
      </c>
      <c r="DI915" s="3">
        <v>0</v>
      </c>
      <c r="DJ915" s="3">
        <v>0</v>
      </c>
      <c r="DK915" s="3">
        <v>0</v>
      </c>
      <c r="DL915" s="3">
        <v>0</v>
      </c>
      <c r="DM915" s="3">
        <v>0</v>
      </c>
      <c r="DN915" s="3">
        <v>0</v>
      </c>
      <c r="DO915" s="3">
        <v>0</v>
      </c>
      <c r="DP915" s="3">
        <v>0</v>
      </c>
      <c r="DQ915" s="3">
        <v>0</v>
      </c>
      <c r="DR915" s="3">
        <v>0</v>
      </c>
      <c r="DS915" s="3">
        <v>0</v>
      </c>
      <c r="DT915" s="3">
        <v>0</v>
      </c>
      <c r="DU915" s="3">
        <v>0</v>
      </c>
      <c r="DV915" s="3">
        <v>0</v>
      </c>
      <c r="DW915" s="3">
        <v>0</v>
      </c>
      <c r="DX915" s="3">
        <v>0</v>
      </c>
      <c r="DY915" s="3">
        <v>0</v>
      </c>
      <c r="DZ915" s="3">
        <v>0</v>
      </c>
      <c r="EA915" s="3">
        <v>0</v>
      </c>
      <c r="EB915" s="3">
        <v>0</v>
      </c>
      <c r="EC915" s="3">
        <v>0</v>
      </c>
      <c r="ED915" s="3">
        <v>0</v>
      </c>
      <c r="EE915" s="3">
        <v>0</v>
      </c>
      <c r="EF915" s="3">
        <v>0</v>
      </c>
    </row>
    <row r="916" spans="1:136" ht="12.75" customHeight="1">
      <c r="A916" s="2" t="s">
        <v>1604</v>
      </c>
      <c r="B916" s="2" t="s">
        <v>1077</v>
      </c>
      <c r="C916" s="2" t="s">
        <v>137</v>
      </c>
      <c r="D916" s="2" t="s">
        <v>896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s="3">
        <v>0</v>
      </c>
      <c r="BC916" s="3">
        <v>0</v>
      </c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3">
        <v>0</v>
      </c>
      <c r="BJ916" s="3">
        <v>0</v>
      </c>
      <c r="BK916" s="3">
        <v>0</v>
      </c>
      <c r="BL916" s="3">
        <v>0</v>
      </c>
      <c r="BM916" s="3">
        <v>0</v>
      </c>
      <c r="BN916" s="3">
        <v>0</v>
      </c>
      <c r="BO916" s="3">
        <v>0</v>
      </c>
      <c r="BP916" s="3">
        <v>0</v>
      </c>
      <c r="BQ916" s="3">
        <v>0</v>
      </c>
      <c r="BR916" s="3">
        <v>0</v>
      </c>
      <c r="BS916" s="3">
        <v>0</v>
      </c>
      <c r="BT916" s="3">
        <v>0</v>
      </c>
      <c r="BU916" s="3">
        <v>0</v>
      </c>
      <c r="BV916" s="3">
        <v>0</v>
      </c>
      <c r="BW916" s="3">
        <v>0</v>
      </c>
      <c r="BX916" s="3">
        <v>0</v>
      </c>
      <c r="BY916" s="3">
        <v>0</v>
      </c>
      <c r="BZ916" s="3">
        <v>0</v>
      </c>
      <c r="CA916" s="3">
        <v>0</v>
      </c>
      <c r="CB916" s="3">
        <v>0</v>
      </c>
      <c r="CC916" s="3">
        <v>0</v>
      </c>
      <c r="CD916" s="3">
        <v>0</v>
      </c>
      <c r="CE916" s="3">
        <v>0</v>
      </c>
      <c r="CF916" s="3">
        <v>0</v>
      </c>
      <c r="CG916" s="3">
        <v>0</v>
      </c>
      <c r="CH916" s="3">
        <v>0</v>
      </c>
      <c r="CI916" s="3">
        <v>0</v>
      </c>
      <c r="CJ916" s="3">
        <v>0</v>
      </c>
      <c r="CK916" s="3">
        <v>0</v>
      </c>
      <c r="CL916" s="3">
        <v>0</v>
      </c>
      <c r="CM916" s="3">
        <v>0</v>
      </c>
      <c r="CN916" s="3">
        <v>0</v>
      </c>
      <c r="CO916" s="3">
        <v>0</v>
      </c>
      <c r="CP916" s="3">
        <v>0</v>
      </c>
      <c r="CQ916" s="3">
        <v>0</v>
      </c>
      <c r="CR916" s="3">
        <v>0</v>
      </c>
      <c r="CS916" s="3">
        <v>0</v>
      </c>
      <c r="CT916" s="3">
        <v>0</v>
      </c>
      <c r="CU916" s="3">
        <v>0</v>
      </c>
      <c r="CV916" s="3">
        <v>0</v>
      </c>
      <c r="CW916" s="3">
        <v>0</v>
      </c>
      <c r="CX916" s="3">
        <v>0</v>
      </c>
      <c r="CY916" s="3">
        <v>0</v>
      </c>
      <c r="CZ916" s="3">
        <v>0</v>
      </c>
      <c r="DA916" s="3"/>
      <c r="DB916" s="3">
        <v>0</v>
      </c>
      <c r="DC916" s="3">
        <v>0</v>
      </c>
      <c r="DD916" s="3">
        <v>0</v>
      </c>
      <c r="DE916" s="3">
        <v>0</v>
      </c>
      <c r="DF916" s="3">
        <v>0</v>
      </c>
      <c r="DG916" s="3">
        <v>0</v>
      </c>
      <c r="DH916" s="3">
        <v>0</v>
      </c>
      <c r="DI916" s="3">
        <v>0</v>
      </c>
      <c r="DJ916" s="3">
        <v>0</v>
      </c>
      <c r="DK916" s="3">
        <v>0</v>
      </c>
      <c r="DL916" s="3">
        <v>0</v>
      </c>
      <c r="DM916" s="3">
        <v>0</v>
      </c>
      <c r="DN916" s="3">
        <v>0</v>
      </c>
      <c r="DO916" s="3">
        <v>0</v>
      </c>
      <c r="DP916" s="3">
        <v>0</v>
      </c>
      <c r="DQ916" s="3">
        <v>0</v>
      </c>
      <c r="DR916" s="3">
        <v>0</v>
      </c>
      <c r="DS916" s="3">
        <v>0</v>
      </c>
      <c r="DT916" s="3">
        <v>0</v>
      </c>
      <c r="DU916" s="3">
        <v>0</v>
      </c>
      <c r="DV916" s="3">
        <v>0</v>
      </c>
      <c r="DW916" s="3">
        <v>0</v>
      </c>
      <c r="DX916" s="3">
        <v>0</v>
      </c>
      <c r="DY916" s="3">
        <v>0</v>
      </c>
      <c r="DZ916" s="3">
        <v>0</v>
      </c>
      <c r="EA916" s="3">
        <v>0</v>
      </c>
      <c r="EB916" s="3">
        <v>0</v>
      </c>
      <c r="EC916" s="3">
        <v>0</v>
      </c>
      <c r="ED916" s="3">
        <v>0</v>
      </c>
      <c r="EE916" s="3">
        <v>0</v>
      </c>
      <c r="EF916" s="3">
        <v>0</v>
      </c>
    </row>
    <row r="917" spans="1:136" ht="12.75" customHeight="1">
      <c r="A917" s="2" t="s">
        <v>1605</v>
      </c>
      <c r="B917" s="2" t="s">
        <v>981</v>
      </c>
      <c r="C917" s="2" t="s">
        <v>137</v>
      </c>
      <c r="D917" s="2" t="s">
        <v>896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s="3">
        <v>0</v>
      </c>
      <c r="BC917" s="3">
        <v>0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3">
        <v>0</v>
      </c>
      <c r="BJ917" s="3">
        <v>0</v>
      </c>
      <c r="BK917" s="3">
        <v>0</v>
      </c>
      <c r="BL917" s="3">
        <v>0</v>
      </c>
      <c r="BM917" s="3">
        <v>0</v>
      </c>
      <c r="BN917" s="3">
        <v>0</v>
      </c>
      <c r="BO917" s="3">
        <v>0</v>
      </c>
      <c r="BP917" s="3">
        <v>0</v>
      </c>
      <c r="BQ917" s="3">
        <v>0</v>
      </c>
      <c r="BR917" s="3">
        <v>0</v>
      </c>
      <c r="BS917" s="3">
        <v>0</v>
      </c>
      <c r="BT917" s="3">
        <v>0</v>
      </c>
      <c r="BU917" s="3">
        <v>0</v>
      </c>
      <c r="BV917" s="3">
        <v>0</v>
      </c>
      <c r="BW917" s="3">
        <v>0</v>
      </c>
      <c r="BX917" s="3">
        <v>0</v>
      </c>
      <c r="BY917" s="3">
        <v>0</v>
      </c>
      <c r="BZ917" s="3">
        <v>0</v>
      </c>
      <c r="CA917" s="3">
        <v>0</v>
      </c>
      <c r="CB917" s="3">
        <v>0</v>
      </c>
      <c r="CC917" s="3">
        <v>0</v>
      </c>
      <c r="CD917" s="3">
        <v>0</v>
      </c>
      <c r="CE917" s="3">
        <v>0</v>
      </c>
      <c r="CF917" s="3">
        <v>0</v>
      </c>
      <c r="CG917" s="3">
        <v>0</v>
      </c>
      <c r="CH917" s="3">
        <v>0</v>
      </c>
      <c r="CI917" s="3">
        <v>0</v>
      </c>
      <c r="CJ917" s="3">
        <v>0</v>
      </c>
      <c r="CK917" s="3">
        <v>0</v>
      </c>
      <c r="CL917" s="3">
        <v>0</v>
      </c>
      <c r="CM917" s="3">
        <v>0</v>
      </c>
      <c r="CN917" s="3">
        <v>0</v>
      </c>
      <c r="CO917" s="3">
        <v>0</v>
      </c>
      <c r="CP917" s="3">
        <v>0</v>
      </c>
      <c r="CQ917" s="3">
        <v>0</v>
      </c>
      <c r="CR917" s="3">
        <v>0</v>
      </c>
      <c r="CS917" s="3">
        <v>0</v>
      </c>
      <c r="CT917" s="3">
        <v>0</v>
      </c>
      <c r="CU917" s="3">
        <v>0</v>
      </c>
      <c r="CV917" s="3">
        <v>0</v>
      </c>
      <c r="CW917" s="3">
        <v>0</v>
      </c>
      <c r="CX917" s="3">
        <v>0</v>
      </c>
      <c r="CY917" s="3">
        <v>0</v>
      </c>
      <c r="CZ917" s="3">
        <v>0</v>
      </c>
      <c r="DA917" s="3"/>
      <c r="DB917" s="3">
        <v>0</v>
      </c>
      <c r="DC917" s="3">
        <v>0</v>
      </c>
      <c r="DD917" s="3">
        <v>0</v>
      </c>
      <c r="DE917" s="3">
        <v>0</v>
      </c>
      <c r="DF917" s="3">
        <v>0</v>
      </c>
      <c r="DG917" s="3">
        <v>0</v>
      </c>
      <c r="DH917" s="3">
        <v>0</v>
      </c>
      <c r="DI917" s="3">
        <v>0</v>
      </c>
      <c r="DJ917" s="3">
        <v>0</v>
      </c>
      <c r="DK917" s="3">
        <v>0</v>
      </c>
      <c r="DL917" s="3">
        <v>0</v>
      </c>
      <c r="DM917" s="3">
        <v>0</v>
      </c>
      <c r="DN917" s="3">
        <v>0</v>
      </c>
      <c r="DO917" s="3">
        <v>0</v>
      </c>
      <c r="DP917" s="3">
        <v>0</v>
      </c>
      <c r="DQ917" s="3">
        <v>0</v>
      </c>
      <c r="DR917" s="3">
        <v>0</v>
      </c>
      <c r="DS917" s="3">
        <v>0</v>
      </c>
      <c r="DT917" s="3">
        <v>0</v>
      </c>
      <c r="DU917" s="3">
        <v>0</v>
      </c>
      <c r="DV917" s="3">
        <v>0</v>
      </c>
      <c r="DW917" s="3">
        <v>0</v>
      </c>
      <c r="DX917" s="3">
        <v>0</v>
      </c>
      <c r="DY917" s="3">
        <v>0</v>
      </c>
      <c r="DZ917" s="3">
        <v>0</v>
      </c>
      <c r="EA917" s="3">
        <v>0</v>
      </c>
      <c r="EB917" s="3">
        <v>0</v>
      </c>
      <c r="EC917" s="3">
        <v>0</v>
      </c>
      <c r="ED917" s="3">
        <v>0</v>
      </c>
      <c r="EE917" s="3">
        <v>0</v>
      </c>
      <c r="EF917" s="3">
        <v>0</v>
      </c>
    </row>
    <row r="918" spans="1:136" ht="12.75" customHeight="1">
      <c r="A918" s="2" t="s">
        <v>1606</v>
      </c>
      <c r="B918" s="2" t="s">
        <v>983</v>
      </c>
      <c r="C918" s="2" t="s">
        <v>137</v>
      </c>
      <c r="D918" s="2" t="s">
        <v>896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s="3">
        <v>0</v>
      </c>
      <c r="BC918" s="3">
        <v>0</v>
      </c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3">
        <v>0</v>
      </c>
      <c r="BJ918" s="3">
        <v>0</v>
      </c>
      <c r="BK918" s="3">
        <v>0</v>
      </c>
      <c r="BL918" s="3">
        <v>0</v>
      </c>
      <c r="BM918" s="3">
        <v>0</v>
      </c>
      <c r="BN918" s="3">
        <v>0</v>
      </c>
      <c r="BO918" s="3">
        <v>0</v>
      </c>
      <c r="BP918" s="3">
        <v>0</v>
      </c>
      <c r="BQ918" s="3">
        <v>0</v>
      </c>
      <c r="BR918" s="3">
        <v>0</v>
      </c>
      <c r="BS918" s="3">
        <v>0</v>
      </c>
      <c r="BT918" s="3">
        <v>0</v>
      </c>
      <c r="BU918" s="3">
        <v>0</v>
      </c>
      <c r="BV918" s="3">
        <v>0</v>
      </c>
      <c r="BW918" s="3">
        <v>0</v>
      </c>
      <c r="BX918" s="3">
        <v>0</v>
      </c>
      <c r="BY918" s="3">
        <v>0</v>
      </c>
      <c r="BZ918" s="3">
        <v>0</v>
      </c>
      <c r="CA918" s="3">
        <v>0</v>
      </c>
      <c r="CB918" s="3">
        <v>0</v>
      </c>
      <c r="CC918" s="3">
        <v>0</v>
      </c>
      <c r="CD918" s="3">
        <v>0</v>
      </c>
      <c r="CE918" s="3">
        <v>0</v>
      </c>
      <c r="CF918" s="3">
        <v>0</v>
      </c>
      <c r="CG918" s="3">
        <v>0</v>
      </c>
      <c r="CH918" s="3">
        <v>0</v>
      </c>
      <c r="CI918" s="3">
        <v>0</v>
      </c>
      <c r="CJ918" s="3">
        <v>0</v>
      </c>
      <c r="CK918" s="3">
        <v>0</v>
      </c>
      <c r="CL918" s="3">
        <v>0</v>
      </c>
      <c r="CM918" s="3">
        <v>0</v>
      </c>
      <c r="CN918" s="3">
        <v>0</v>
      </c>
      <c r="CO918" s="3">
        <v>0</v>
      </c>
      <c r="CP918" s="3">
        <v>0</v>
      </c>
      <c r="CQ918" s="3">
        <v>0</v>
      </c>
      <c r="CR918" s="3">
        <v>0</v>
      </c>
      <c r="CS918" s="3">
        <v>0</v>
      </c>
      <c r="CT918" s="3">
        <v>0</v>
      </c>
      <c r="CU918" s="3">
        <v>0</v>
      </c>
      <c r="CV918" s="3">
        <v>0</v>
      </c>
      <c r="CW918" s="3">
        <v>0</v>
      </c>
      <c r="CX918" s="3">
        <v>0</v>
      </c>
      <c r="CY918" s="3">
        <v>0</v>
      </c>
      <c r="CZ918" s="3">
        <v>0</v>
      </c>
      <c r="DA918" s="3"/>
      <c r="DB918" s="3">
        <v>0</v>
      </c>
      <c r="DC918" s="3">
        <v>0</v>
      </c>
      <c r="DD918" s="3">
        <v>0</v>
      </c>
      <c r="DE918" s="3">
        <v>0</v>
      </c>
      <c r="DF918" s="3">
        <v>0</v>
      </c>
      <c r="DG918" s="3">
        <v>0</v>
      </c>
      <c r="DH918" s="3">
        <v>0</v>
      </c>
      <c r="DI918" s="3">
        <v>0</v>
      </c>
      <c r="DJ918" s="3">
        <v>0</v>
      </c>
      <c r="DK918" s="3">
        <v>0</v>
      </c>
      <c r="DL918" s="3">
        <v>0</v>
      </c>
      <c r="DM918" s="3">
        <v>0</v>
      </c>
      <c r="DN918" s="3">
        <v>0</v>
      </c>
      <c r="DO918" s="3">
        <v>0</v>
      </c>
      <c r="DP918" s="3">
        <v>0</v>
      </c>
      <c r="DQ918" s="3">
        <v>0</v>
      </c>
      <c r="DR918" s="3">
        <v>0</v>
      </c>
      <c r="DS918" s="3">
        <v>0</v>
      </c>
      <c r="DT918" s="3">
        <v>0</v>
      </c>
      <c r="DU918" s="3">
        <v>0</v>
      </c>
      <c r="DV918" s="3">
        <v>0</v>
      </c>
      <c r="DW918" s="3">
        <v>0</v>
      </c>
      <c r="DX918" s="3">
        <v>0</v>
      </c>
      <c r="DY918" s="3">
        <v>0</v>
      </c>
      <c r="DZ918" s="3">
        <v>0</v>
      </c>
      <c r="EA918" s="3">
        <v>0</v>
      </c>
      <c r="EB918" s="3">
        <v>0</v>
      </c>
      <c r="EC918" s="3">
        <v>0</v>
      </c>
      <c r="ED918" s="3">
        <v>0</v>
      </c>
      <c r="EE918" s="3">
        <v>0</v>
      </c>
      <c r="EF918" s="3">
        <v>0</v>
      </c>
    </row>
    <row r="919" spans="1:136" ht="12.75" customHeight="1">
      <c r="A919" s="2" t="s">
        <v>1607</v>
      </c>
      <c r="B919" s="2" t="s">
        <v>1287</v>
      </c>
      <c r="C919" s="2" t="s">
        <v>137</v>
      </c>
      <c r="D919" s="2" t="s">
        <v>896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0</v>
      </c>
      <c r="BB919" s="3">
        <v>0</v>
      </c>
      <c r="BC919" s="3">
        <v>0</v>
      </c>
      <c r="BD919" s="3">
        <v>0</v>
      </c>
      <c r="BE919" s="3">
        <v>0</v>
      </c>
      <c r="BF919" s="3">
        <v>0</v>
      </c>
      <c r="BG919" s="3">
        <v>0</v>
      </c>
      <c r="BH919" s="3">
        <v>0</v>
      </c>
      <c r="BI919" s="3">
        <v>0</v>
      </c>
      <c r="BJ919" s="3">
        <v>0</v>
      </c>
      <c r="BK919" s="3">
        <v>0</v>
      </c>
      <c r="BL919" s="3">
        <v>0</v>
      </c>
      <c r="BM919" s="3">
        <v>0</v>
      </c>
      <c r="BN919" s="3">
        <v>0</v>
      </c>
      <c r="BO919" s="3">
        <v>0</v>
      </c>
      <c r="BP919" s="3">
        <v>0</v>
      </c>
      <c r="BQ919" s="3">
        <v>0</v>
      </c>
      <c r="BR919" s="3">
        <v>0</v>
      </c>
      <c r="BS919" s="3">
        <v>0</v>
      </c>
      <c r="BT919" s="3">
        <v>0</v>
      </c>
      <c r="BU919" s="3">
        <v>0</v>
      </c>
      <c r="BV919" s="3">
        <v>0</v>
      </c>
      <c r="BW919" s="3">
        <v>0</v>
      </c>
      <c r="BX919" s="3">
        <v>0</v>
      </c>
      <c r="BY919" s="3">
        <v>0</v>
      </c>
      <c r="BZ919" s="3">
        <v>0</v>
      </c>
      <c r="CA919" s="3">
        <v>0</v>
      </c>
      <c r="CB919" s="3">
        <v>0</v>
      </c>
      <c r="CC919" s="3">
        <v>0</v>
      </c>
      <c r="CD919" s="3">
        <v>0</v>
      </c>
      <c r="CE919" s="3">
        <v>0</v>
      </c>
      <c r="CF919" s="3">
        <v>0</v>
      </c>
      <c r="CG919" s="3">
        <v>0</v>
      </c>
      <c r="CH919" s="3">
        <v>0</v>
      </c>
      <c r="CI919" s="3">
        <v>0</v>
      </c>
      <c r="CJ919" s="3">
        <v>0</v>
      </c>
      <c r="CK919" s="3">
        <v>0</v>
      </c>
      <c r="CL919" s="3">
        <v>0</v>
      </c>
      <c r="CM919" s="3">
        <v>0</v>
      </c>
      <c r="CN919" s="3">
        <v>0</v>
      </c>
      <c r="CO919" s="3">
        <v>0</v>
      </c>
      <c r="CP919" s="3">
        <v>0</v>
      </c>
      <c r="CQ919" s="3">
        <v>0</v>
      </c>
      <c r="CR919" s="3">
        <v>0</v>
      </c>
      <c r="CS919" s="3">
        <v>0</v>
      </c>
      <c r="CT919" s="3">
        <v>0</v>
      </c>
      <c r="CU919" s="3">
        <v>0</v>
      </c>
      <c r="CV919" s="3">
        <v>0</v>
      </c>
      <c r="CW919" s="3">
        <v>0</v>
      </c>
      <c r="CX919" s="3">
        <v>0</v>
      </c>
      <c r="CY919" s="3">
        <v>0</v>
      </c>
      <c r="CZ919" s="3">
        <v>0</v>
      </c>
      <c r="DA919" s="3"/>
      <c r="DB919" s="3">
        <v>0</v>
      </c>
      <c r="DC919" s="3">
        <v>0</v>
      </c>
      <c r="DD919" s="3">
        <v>0</v>
      </c>
      <c r="DE919" s="3">
        <v>0</v>
      </c>
      <c r="DF919" s="3">
        <v>0</v>
      </c>
      <c r="DG919" s="3">
        <v>0</v>
      </c>
      <c r="DH919" s="3">
        <v>0</v>
      </c>
      <c r="DI919" s="3">
        <v>0</v>
      </c>
      <c r="DJ919" s="3">
        <v>0</v>
      </c>
      <c r="DK919" s="3">
        <v>0</v>
      </c>
      <c r="DL919" s="3">
        <v>0</v>
      </c>
      <c r="DM919" s="3">
        <v>0</v>
      </c>
      <c r="DN919" s="3">
        <v>0</v>
      </c>
      <c r="DO919" s="3">
        <v>0</v>
      </c>
      <c r="DP919" s="3">
        <v>0</v>
      </c>
      <c r="DQ919" s="3">
        <v>0</v>
      </c>
      <c r="DR919" s="3">
        <v>0</v>
      </c>
      <c r="DS919" s="3">
        <v>0</v>
      </c>
      <c r="DT919" s="3">
        <v>0</v>
      </c>
      <c r="DU919" s="3">
        <v>0</v>
      </c>
      <c r="DV919" s="3">
        <v>0</v>
      </c>
      <c r="DW919" s="3">
        <v>0</v>
      </c>
      <c r="DX919" s="3">
        <v>0</v>
      </c>
      <c r="DY919" s="3">
        <v>0</v>
      </c>
      <c r="DZ919" s="3">
        <v>0</v>
      </c>
      <c r="EA919" s="3">
        <v>0</v>
      </c>
      <c r="EB919" s="3">
        <v>0</v>
      </c>
      <c r="EC919" s="3">
        <v>0</v>
      </c>
      <c r="ED919" s="3">
        <v>0</v>
      </c>
      <c r="EE919" s="3">
        <v>0</v>
      </c>
      <c r="EF919" s="3">
        <v>0</v>
      </c>
    </row>
    <row r="920" spans="1:136" ht="12.75" customHeight="1">
      <c r="A920" s="2" t="s">
        <v>1608</v>
      </c>
      <c r="B920" s="2" t="s">
        <v>1357</v>
      </c>
      <c r="C920" s="2" t="s">
        <v>137</v>
      </c>
      <c r="D920" s="2" t="s">
        <v>896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0</v>
      </c>
      <c r="BB920" s="3">
        <v>0</v>
      </c>
      <c r="BC920" s="3">
        <v>0</v>
      </c>
      <c r="BD920" s="3">
        <v>0</v>
      </c>
      <c r="BE920" s="3">
        <v>0</v>
      </c>
      <c r="BF920" s="3">
        <v>0</v>
      </c>
      <c r="BG920" s="3">
        <v>0</v>
      </c>
      <c r="BH920" s="3">
        <v>0</v>
      </c>
      <c r="BI920" s="3">
        <v>0</v>
      </c>
      <c r="BJ920" s="3">
        <v>0</v>
      </c>
      <c r="BK920" s="3">
        <v>0</v>
      </c>
      <c r="BL920" s="3">
        <v>0</v>
      </c>
      <c r="BM920" s="3">
        <v>0</v>
      </c>
      <c r="BN920" s="3">
        <v>0</v>
      </c>
      <c r="BO920" s="3">
        <v>0</v>
      </c>
      <c r="BP920" s="3">
        <v>0</v>
      </c>
      <c r="BQ920" s="3">
        <v>0</v>
      </c>
      <c r="BR920" s="3">
        <v>0</v>
      </c>
      <c r="BS920" s="3">
        <v>0</v>
      </c>
      <c r="BT920" s="3">
        <v>0</v>
      </c>
      <c r="BU920" s="3">
        <v>0</v>
      </c>
      <c r="BV920" s="3">
        <v>0</v>
      </c>
      <c r="BW920" s="3">
        <v>0</v>
      </c>
      <c r="BX920" s="3">
        <v>0</v>
      </c>
      <c r="BY920" s="3">
        <v>0</v>
      </c>
      <c r="BZ920" s="3">
        <v>0</v>
      </c>
      <c r="CA920" s="3">
        <v>0</v>
      </c>
      <c r="CB920" s="3">
        <v>0</v>
      </c>
      <c r="CC920" s="3">
        <v>0</v>
      </c>
      <c r="CD920" s="3">
        <v>0</v>
      </c>
      <c r="CE920" s="3">
        <v>0</v>
      </c>
      <c r="CF920" s="3">
        <v>0</v>
      </c>
      <c r="CG920" s="3">
        <v>0</v>
      </c>
      <c r="CH920" s="3">
        <v>0</v>
      </c>
      <c r="CI920" s="3">
        <v>0</v>
      </c>
      <c r="CJ920" s="3">
        <v>0</v>
      </c>
      <c r="CK920" s="3">
        <v>0</v>
      </c>
      <c r="CL920" s="3">
        <v>0</v>
      </c>
      <c r="CM920" s="3">
        <v>0</v>
      </c>
      <c r="CN920" s="3">
        <v>0</v>
      </c>
      <c r="CO920" s="3">
        <v>0</v>
      </c>
      <c r="CP920" s="3">
        <v>0</v>
      </c>
      <c r="CQ920" s="3">
        <v>0</v>
      </c>
      <c r="CR920" s="3">
        <v>0</v>
      </c>
      <c r="CS920" s="3">
        <v>0</v>
      </c>
      <c r="CT920" s="3">
        <v>0</v>
      </c>
      <c r="CU920" s="3">
        <v>0</v>
      </c>
      <c r="CV920" s="3">
        <v>0</v>
      </c>
      <c r="CW920" s="3">
        <v>0</v>
      </c>
      <c r="CX920" s="3">
        <v>0</v>
      </c>
      <c r="CY920" s="3">
        <v>0</v>
      </c>
      <c r="CZ920" s="3">
        <v>0</v>
      </c>
      <c r="DA920" s="3"/>
      <c r="DB920" s="3">
        <v>0</v>
      </c>
      <c r="DC920" s="3">
        <v>0</v>
      </c>
      <c r="DD920" s="3">
        <v>0</v>
      </c>
      <c r="DE920" s="3">
        <v>0</v>
      </c>
      <c r="DF920" s="3">
        <v>0</v>
      </c>
      <c r="DG920" s="3">
        <v>0</v>
      </c>
      <c r="DH920" s="3">
        <v>0</v>
      </c>
      <c r="DI920" s="3">
        <v>0</v>
      </c>
      <c r="DJ920" s="3">
        <v>0</v>
      </c>
      <c r="DK920" s="3">
        <v>0</v>
      </c>
      <c r="DL920" s="3">
        <v>0</v>
      </c>
      <c r="DM920" s="3">
        <v>0</v>
      </c>
      <c r="DN920" s="3">
        <v>0</v>
      </c>
      <c r="DO920" s="3">
        <v>0</v>
      </c>
      <c r="DP920" s="3">
        <v>0</v>
      </c>
      <c r="DQ920" s="3">
        <v>0</v>
      </c>
      <c r="DR920" s="3">
        <v>0</v>
      </c>
      <c r="DS920" s="3">
        <v>0</v>
      </c>
      <c r="DT920" s="3">
        <v>0</v>
      </c>
      <c r="DU920" s="3">
        <v>0</v>
      </c>
      <c r="DV920" s="3">
        <v>0</v>
      </c>
      <c r="DW920" s="3">
        <v>0</v>
      </c>
      <c r="DX920" s="3">
        <v>0</v>
      </c>
      <c r="DY920" s="3">
        <v>0</v>
      </c>
      <c r="DZ920" s="3">
        <v>0</v>
      </c>
      <c r="EA920" s="3">
        <v>0</v>
      </c>
      <c r="EB920" s="3">
        <v>0</v>
      </c>
      <c r="EC920" s="3">
        <v>0</v>
      </c>
      <c r="ED920" s="3">
        <v>0</v>
      </c>
      <c r="EE920" s="3">
        <v>0</v>
      </c>
      <c r="EF920" s="3">
        <v>0</v>
      </c>
    </row>
    <row r="921" spans="1:136" ht="12.75" customHeight="1">
      <c r="A921" s="2" t="s">
        <v>1609</v>
      </c>
      <c r="B921" s="2" t="s">
        <v>1359</v>
      </c>
      <c r="C921" s="2" t="s">
        <v>137</v>
      </c>
      <c r="D921" s="2" t="s">
        <v>896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3">
        <v>0</v>
      </c>
      <c r="AW921" s="3">
        <v>0</v>
      </c>
      <c r="AX921" s="3">
        <v>0</v>
      </c>
      <c r="AY921" s="3">
        <v>0</v>
      </c>
      <c r="AZ921" s="3">
        <v>0</v>
      </c>
      <c r="BA921" s="3">
        <v>0</v>
      </c>
      <c r="BB921" s="3">
        <v>0</v>
      </c>
      <c r="BC921" s="3">
        <v>0</v>
      </c>
      <c r="BD921" s="3">
        <v>0</v>
      </c>
      <c r="BE921" s="3">
        <v>0</v>
      </c>
      <c r="BF921" s="3">
        <v>0</v>
      </c>
      <c r="BG921" s="3">
        <v>0</v>
      </c>
      <c r="BH921" s="3">
        <v>0</v>
      </c>
      <c r="BI921" s="3">
        <v>0</v>
      </c>
      <c r="BJ921" s="3">
        <v>0</v>
      </c>
      <c r="BK921" s="3">
        <v>0</v>
      </c>
      <c r="BL921" s="3">
        <v>0</v>
      </c>
      <c r="BM921" s="3">
        <v>0</v>
      </c>
      <c r="BN921" s="3">
        <v>0</v>
      </c>
      <c r="BO921" s="3">
        <v>0</v>
      </c>
      <c r="BP921" s="3">
        <v>0</v>
      </c>
      <c r="BQ921" s="3">
        <v>0</v>
      </c>
      <c r="BR921" s="3">
        <v>0</v>
      </c>
      <c r="BS921" s="3">
        <v>0</v>
      </c>
      <c r="BT921" s="3">
        <v>0</v>
      </c>
      <c r="BU921" s="3">
        <v>0</v>
      </c>
      <c r="BV921" s="3">
        <v>0</v>
      </c>
      <c r="BW921" s="3">
        <v>0</v>
      </c>
      <c r="BX921" s="3">
        <v>0</v>
      </c>
      <c r="BY921" s="3">
        <v>0</v>
      </c>
      <c r="BZ921" s="3">
        <v>0</v>
      </c>
      <c r="CA921" s="3">
        <v>0</v>
      </c>
      <c r="CB921" s="3">
        <v>0</v>
      </c>
      <c r="CC921" s="3">
        <v>0</v>
      </c>
      <c r="CD921" s="3">
        <v>0</v>
      </c>
      <c r="CE921" s="3">
        <v>0</v>
      </c>
      <c r="CF921" s="3">
        <v>0</v>
      </c>
      <c r="CG921" s="3">
        <v>0</v>
      </c>
      <c r="CH921" s="3">
        <v>0</v>
      </c>
      <c r="CI921" s="3">
        <v>0</v>
      </c>
      <c r="CJ921" s="3">
        <v>0</v>
      </c>
      <c r="CK921" s="3">
        <v>0</v>
      </c>
      <c r="CL921" s="3">
        <v>0</v>
      </c>
      <c r="CM921" s="3">
        <v>0</v>
      </c>
      <c r="CN921" s="3">
        <v>0</v>
      </c>
      <c r="CO921" s="3">
        <v>0</v>
      </c>
      <c r="CP921" s="3">
        <v>0</v>
      </c>
      <c r="CQ921" s="3">
        <v>0</v>
      </c>
      <c r="CR921" s="3">
        <v>0</v>
      </c>
      <c r="CS921" s="3">
        <v>0</v>
      </c>
      <c r="CT921" s="3">
        <v>0</v>
      </c>
      <c r="CU921" s="3">
        <v>0</v>
      </c>
      <c r="CV921" s="3">
        <v>0</v>
      </c>
      <c r="CW921" s="3">
        <v>0</v>
      </c>
      <c r="CX921" s="3">
        <v>0</v>
      </c>
      <c r="CY921" s="3">
        <v>0</v>
      </c>
      <c r="CZ921" s="3">
        <v>0</v>
      </c>
      <c r="DA921" s="3"/>
      <c r="DB921" s="3">
        <v>0</v>
      </c>
      <c r="DC921" s="3">
        <v>0</v>
      </c>
      <c r="DD921" s="3">
        <v>0</v>
      </c>
      <c r="DE921" s="3">
        <v>0</v>
      </c>
      <c r="DF921" s="3">
        <v>0</v>
      </c>
      <c r="DG921" s="3">
        <v>0</v>
      </c>
      <c r="DH921" s="3">
        <v>0</v>
      </c>
      <c r="DI921" s="3">
        <v>0</v>
      </c>
      <c r="DJ921" s="3">
        <v>0</v>
      </c>
      <c r="DK921" s="3">
        <v>0</v>
      </c>
      <c r="DL921" s="3">
        <v>0</v>
      </c>
      <c r="DM921" s="3">
        <v>0</v>
      </c>
      <c r="DN921" s="3">
        <v>0</v>
      </c>
      <c r="DO921" s="3">
        <v>0</v>
      </c>
      <c r="DP921" s="3">
        <v>0</v>
      </c>
      <c r="DQ921" s="3">
        <v>0</v>
      </c>
      <c r="DR921" s="3">
        <v>0</v>
      </c>
      <c r="DS921" s="3">
        <v>0</v>
      </c>
      <c r="DT921" s="3">
        <v>0</v>
      </c>
      <c r="DU921" s="3">
        <v>0</v>
      </c>
      <c r="DV921" s="3">
        <v>0</v>
      </c>
      <c r="DW921" s="3">
        <v>0</v>
      </c>
      <c r="DX921" s="3">
        <v>0</v>
      </c>
      <c r="DY921" s="3">
        <v>0</v>
      </c>
      <c r="DZ921" s="3">
        <v>0</v>
      </c>
      <c r="EA921" s="3">
        <v>0</v>
      </c>
      <c r="EB921" s="3">
        <v>0</v>
      </c>
      <c r="EC921" s="3">
        <v>0</v>
      </c>
      <c r="ED921" s="3">
        <v>0</v>
      </c>
      <c r="EE921" s="3">
        <v>0</v>
      </c>
      <c r="EF921" s="3">
        <v>0</v>
      </c>
    </row>
    <row r="922" spans="1:136" ht="12.75" customHeight="1">
      <c r="A922" s="2" t="s">
        <v>1610</v>
      </c>
      <c r="B922" s="2" t="s">
        <v>985</v>
      </c>
      <c r="C922" s="2" t="s">
        <v>137</v>
      </c>
      <c r="D922" s="2" t="s">
        <v>896</v>
      </c>
      <c r="E922" s="3">
        <v>0</v>
      </c>
      <c r="F922" s="3">
        <v>0</v>
      </c>
      <c r="G922" s="3">
        <v>150</v>
      </c>
      <c r="H922" s="3">
        <v>420</v>
      </c>
      <c r="I922" s="3">
        <v>0</v>
      </c>
      <c r="J922" s="3">
        <v>205</v>
      </c>
      <c r="K922" s="3">
        <v>104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400</v>
      </c>
      <c r="AH922" s="3">
        <v>420.56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1122.06</v>
      </c>
      <c r="AR922" s="3">
        <v>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0</v>
      </c>
      <c r="BB922" s="3">
        <v>0</v>
      </c>
      <c r="BC922" s="3">
        <v>0</v>
      </c>
      <c r="BD922" s="3">
        <v>0</v>
      </c>
      <c r="BE922" s="3">
        <v>0</v>
      </c>
      <c r="BF922" s="3">
        <v>0</v>
      </c>
      <c r="BG922" s="3">
        <v>0</v>
      </c>
      <c r="BH922" s="3">
        <v>0</v>
      </c>
      <c r="BI922" s="3">
        <v>0</v>
      </c>
      <c r="BJ922" s="3">
        <v>0</v>
      </c>
      <c r="BK922" s="3">
        <v>0</v>
      </c>
      <c r="BL922" s="3">
        <v>0</v>
      </c>
      <c r="BM922" s="3">
        <v>0</v>
      </c>
      <c r="BN922" s="3">
        <v>0</v>
      </c>
      <c r="BO922" s="3">
        <v>0</v>
      </c>
      <c r="BP922" s="3">
        <v>0</v>
      </c>
      <c r="BQ922" s="3">
        <v>0</v>
      </c>
      <c r="BR922" s="3">
        <v>0</v>
      </c>
      <c r="BS922" s="3">
        <v>0</v>
      </c>
      <c r="BT922" s="3">
        <v>0</v>
      </c>
      <c r="BU922" s="3">
        <v>0</v>
      </c>
      <c r="BV922" s="3">
        <v>0</v>
      </c>
      <c r="BW922" s="3">
        <v>0</v>
      </c>
      <c r="BX922" s="3">
        <v>0</v>
      </c>
      <c r="BY922" s="3">
        <v>0</v>
      </c>
      <c r="BZ922" s="3">
        <v>0</v>
      </c>
      <c r="CA922" s="3">
        <v>0</v>
      </c>
      <c r="CB922" s="3">
        <v>0</v>
      </c>
      <c r="CC922" s="3">
        <v>0</v>
      </c>
      <c r="CD922" s="3">
        <v>0</v>
      </c>
      <c r="CE922" s="3">
        <v>0</v>
      </c>
      <c r="CF922" s="3">
        <v>0</v>
      </c>
      <c r="CG922" s="3">
        <v>0</v>
      </c>
      <c r="CH922" s="3">
        <v>0</v>
      </c>
      <c r="CI922" s="3">
        <v>0</v>
      </c>
      <c r="CJ922" s="3">
        <v>0</v>
      </c>
      <c r="CK922" s="3">
        <v>0</v>
      </c>
      <c r="CL922" s="3">
        <v>0</v>
      </c>
      <c r="CM922" s="3">
        <v>0</v>
      </c>
      <c r="CN922" s="3">
        <v>0</v>
      </c>
      <c r="CO922" s="3">
        <v>0</v>
      </c>
      <c r="CP922" s="3">
        <v>0</v>
      </c>
      <c r="CQ922" s="3">
        <v>0</v>
      </c>
      <c r="CR922" s="3">
        <v>0</v>
      </c>
      <c r="CS922" s="3">
        <v>0</v>
      </c>
      <c r="CT922" s="3">
        <v>0</v>
      </c>
      <c r="CU922" s="3">
        <v>0</v>
      </c>
      <c r="CV922" s="3">
        <v>0</v>
      </c>
      <c r="CW922" s="3">
        <v>0</v>
      </c>
      <c r="CX922" s="3">
        <v>0</v>
      </c>
      <c r="CY922" s="3">
        <v>0</v>
      </c>
      <c r="CZ922" s="3">
        <v>0</v>
      </c>
      <c r="DA922" s="3"/>
      <c r="DB922" s="3">
        <v>0</v>
      </c>
      <c r="DC922" s="3">
        <v>0</v>
      </c>
      <c r="DD922" s="3">
        <v>0</v>
      </c>
      <c r="DE922" s="3">
        <v>0</v>
      </c>
      <c r="DF922" s="3">
        <v>0</v>
      </c>
      <c r="DG922" s="3">
        <v>0</v>
      </c>
      <c r="DH922" s="3">
        <v>0</v>
      </c>
      <c r="DI922" s="3">
        <v>0</v>
      </c>
      <c r="DJ922" s="3">
        <v>0</v>
      </c>
      <c r="DK922" s="3">
        <v>0</v>
      </c>
      <c r="DL922" s="3">
        <v>0</v>
      </c>
      <c r="DM922" s="3">
        <v>0</v>
      </c>
      <c r="DN922" s="3">
        <v>0</v>
      </c>
      <c r="DO922" s="3">
        <v>0</v>
      </c>
      <c r="DP922" s="3">
        <v>0</v>
      </c>
      <c r="DQ922" s="3">
        <v>0</v>
      </c>
      <c r="DR922" s="3">
        <v>0</v>
      </c>
      <c r="DS922" s="3">
        <v>0</v>
      </c>
      <c r="DT922" s="3">
        <v>0</v>
      </c>
      <c r="DU922" s="3">
        <v>0</v>
      </c>
      <c r="DV922" s="3">
        <v>0</v>
      </c>
      <c r="DW922" s="3">
        <v>0</v>
      </c>
      <c r="DX922" s="3">
        <v>0</v>
      </c>
      <c r="DY922" s="3">
        <v>0</v>
      </c>
      <c r="DZ922" s="3">
        <v>0</v>
      </c>
      <c r="EA922" s="3">
        <v>0</v>
      </c>
      <c r="EB922" s="3">
        <v>0</v>
      </c>
      <c r="EC922" s="3">
        <v>0</v>
      </c>
      <c r="ED922" s="3">
        <v>0</v>
      </c>
      <c r="EE922" s="3">
        <v>0</v>
      </c>
      <c r="EF922" s="3">
        <v>0</v>
      </c>
    </row>
    <row r="923" spans="1:136" ht="12.75" customHeight="1">
      <c r="A923" s="2" t="s">
        <v>1611</v>
      </c>
      <c r="B923" s="2" t="s">
        <v>987</v>
      </c>
      <c r="C923" s="2" t="s">
        <v>137</v>
      </c>
      <c r="D923" s="2" t="s">
        <v>896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s="3">
        <v>0</v>
      </c>
      <c r="BC923" s="3">
        <v>0</v>
      </c>
      <c r="BD923" s="3">
        <v>0</v>
      </c>
      <c r="BE923" s="3">
        <v>0</v>
      </c>
      <c r="BF923" s="3">
        <v>0</v>
      </c>
      <c r="BG923" s="3">
        <v>0</v>
      </c>
      <c r="BH923" s="3">
        <v>0</v>
      </c>
      <c r="BI923" s="3">
        <v>0</v>
      </c>
      <c r="BJ923" s="3">
        <v>0</v>
      </c>
      <c r="BK923" s="3">
        <v>0</v>
      </c>
      <c r="BL923" s="3">
        <v>0</v>
      </c>
      <c r="BM923" s="3">
        <v>0</v>
      </c>
      <c r="BN923" s="3">
        <v>0</v>
      </c>
      <c r="BO923" s="3">
        <v>0</v>
      </c>
      <c r="BP923" s="3">
        <v>0</v>
      </c>
      <c r="BQ923" s="3">
        <v>0</v>
      </c>
      <c r="BR923" s="3">
        <v>0</v>
      </c>
      <c r="BS923" s="3">
        <v>0</v>
      </c>
      <c r="BT923" s="3">
        <v>0</v>
      </c>
      <c r="BU923" s="3">
        <v>0</v>
      </c>
      <c r="BV923" s="3">
        <v>0</v>
      </c>
      <c r="BW923" s="3">
        <v>0</v>
      </c>
      <c r="BX923" s="3">
        <v>0</v>
      </c>
      <c r="BY923" s="3">
        <v>0</v>
      </c>
      <c r="BZ923" s="3">
        <v>0</v>
      </c>
      <c r="CA923" s="3">
        <v>0</v>
      </c>
      <c r="CB923" s="3">
        <v>0</v>
      </c>
      <c r="CC923" s="3">
        <v>0</v>
      </c>
      <c r="CD923" s="3">
        <v>0</v>
      </c>
      <c r="CE923" s="3">
        <v>0</v>
      </c>
      <c r="CF923" s="3">
        <v>0</v>
      </c>
      <c r="CG923" s="3">
        <v>0</v>
      </c>
      <c r="CH923" s="3">
        <v>0</v>
      </c>
      <c r="CI923" s="3">
        <v>0</v>
      </c>
      <c r="CJ923" s="3">
        <v>0</v>
      </c>
      <c r="CK923" s="3">
        <v>0</v>
      </c>
      <c r="CL923" s="3">
        <v>0</v>
      </c>
      <c r="CM923" s="3">
        <v>0</v>
      </c>
      <c r="CN923" s="3">
        <v>0</v>
      </c>
      <c r="CO923" s="3">
        <v>0</v>
      </c>
      <c r="CP923" s="3">
        <v>0</v>
      </c>
      <c r="CQ923" s="3">
        <v>0</v>
      </c>
      <c r="CR923" s="3">
        <v>0</v>
      </c>
      <c r="CS923" s="3">
        <v>0</v>
      </c>
      <c r="CT923" s="3">
        <v>0</v>
      </c>
      <c r="CU923" s="3">
        <v>0</v>
      </c>
      <c r="CV923" s="3">
        <v>0</v>
      </c>
      <c r="CW923" s="3">
        <v>0</v>
      </c>
      <c r="CX923" s="3">
        <v>0</v>
      </c>
      <c r="CY923" s="3">
        <v>0</v>
      </c>
      <c r="CZ923" s="3">
        <v>0</v>
      </c>
      <c r="DA923" s="3"/>
      <c r="DB923" s="3">
        <v>0</v>
      </c>
      <c r="DC923" s="3">
        <v>0</v>
      </c>
      <c r="DD923" s="3">
        <v>0</v>
      </c>
      <c r="DE923" s="3">
        <v>0</v>
      </c>
      <c r="DF923" s="3">
        <v>0</v>
      </c>
      <c r="DG923" s="3">
        <v>0</v>
      </c>
      <c r="DH923" s="3">
        <v>0</v>
      </c>
      <c r="DI923" s="3">
        <v>0</v>
      </c>
      <c r="DJ923" s="3">
        <v>0</v>
      </c>
      <c r="DK923" s="3">
        <v>0</v>
      </c>
      <c r="DL923" s="3">
        <v>0</v>
      </c>
      <c r="DM923" s="3">
        <v>0</v>
      </c>
      <c r="DN923" s="3">
        <v>0</v>
      </c>
      <c r="DO923" s="3">
        <v>0</v>
      </c>
      <c r="DP923" s="3">
        <v>0</v>
      </c>
      <c r="DQ923" s="3">
        <v>0</v>
      </c>
      <c r="DR923" s="3">
        <v>0</v>
      </c>
      <c r="DS923" s="3">
        <v>0</v>
      </c>
      <c r="DT923" s="3">
        <v>0</v>
      </c>
      <c r="DU923" s="3">
        <v>0</v>
      </c>
      <c r="DV923" s="3">
        <v>0</v>
      </c>
      <c r="DW923" s="3">
        <v>0</v>
      </c>
      <c r="DX923" s="3">
        <v>0</v>
      </c>
      <c r="DY923" s="3">
        <v>0</v>
      </c>
      <c r="DZ923" s="3">
        <v>0</v>
      </c>
      <c r="EA923" s="3">
        <v>0</v>
      </c>
      <c r="EB923" s="3">
        <v>0</v>
      </c>
      <c r="EC923" s="3">
        <v>0</v>
      </c>
      <c r="ED923" s="3">
        <v>0</v>
      </c>
      <c r="EE923" s="3">
        <v>0</v>
      </c>
      <c r="EF923" s="3">
        <v>0</v>
      </c>
    </row>
    <row r="924" spans="1:136" ht="12.75" customHeight="1">
      <c r="A924" s="2" t="s">
        <v>1612</v>
      </c>
      <c r="B924" s="2" t="s">
        <v>989</v>
      </c>
      <c r="C924" s="2" t="s">
        <v>137</v>
      </c>
      <c r="D924" s="2" t="s">
        <v>896</v>
      </c>
      <c r="E924" s="3">
        <v>0</v>
      </c>
      <c r="F924" s="3">
        <v>4403.8900000000003</v>
      </c>
      <c r="G924" s="3">
        <v>0</v>
      </c>
      <c r="H924" s="3">
        <v>4677.1400000000003</v>
      </c>
      <c r="I924" s="3">
        <v>4738.72</v>
      </c>
      <c r="J924" s="3">
        <v>3593</v>
      </c>
      <c r="K924" s="3">
        <v>1239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14318.5</v>
      </c>
      <c r="AH924" s="3">
        <v>9879.5</v>
      </c>
      <c r="AI924" s="3">
        <v>8920.5</v>
      </c>
      <c r="AJ924" s="3">
        <v>11978.04</v>
      </c>
      <c r="AK924" s="3">
        <v>4638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3852.38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3">
        <v>0</v>
      </c>
      <c r="BJ924" s="3">
        <v>0</v>
      </c>
      <c r="BK924" s="3">
        <v>0</v>
      </c>
      <c r="BL924" s="3">
        <v>0</v>
      </c>
      <c r="BM924" s="3">
        <v>0</v>
      </c>
      <c r="BN924" s="3">
        <v>0</v>
      </c>
      <c r="BO924" s="3">
        <v>0</v>
      </c>
      <c r="BP924" s="3">
        <v>0</v>
      </c>
      <c r="BQ924" s="3">
        <v>0</v>
      </c>
      <c r="BR924" s="3">
        <v>0</v>
      </c>
      <c r="BS924" s="3">
        <v>0</v>
      </c>
      <c r="BT924" s="3">
        <v>0</v>
      </c>
      <c r="BU924" s="3">
        <v>0</v>
      </c>
      <c r="BV924" s="3">
        <v>0</v>
      </c>
      <c r="BW924" s="3">
        <v>0</v>
      </c>
      <c r="BX924" s="3">
        <v>0</v>
      </c>
      <c r="BY924" s="3">
        <v>0</v>
      </c>
      <c r="BZ924" s="3">
        <v>0</v>
      </c>
      <c r="CA924" s="3">
        <v>0</v>
      </c>
      <c r="CB924" s="3">
        <v>0</v>
      </c>
      <c r="CC924" s="3">
        <v>0</v>
      </c>
      <c r="CD924" s="3">
        <v>0</v>
      </c>
      <c r="CE924" s="3">
        <v>0</v>
      </c>
      <c r="CF924" s="3">
        <v>0</v>
      </c>
      <c r="CG924" s="3">
        <v>0</v>
      </c>
      <c r="CH924" s="3">
        <v>0</v>
      </c>
      <c r="CI924" s="3">
        <v>0</v>
      </c>
      <c r="CJ924" s="3">
        <v>0</v>
      </c>
      <c r="CK924" s="3">
        <v>0</v>
      </c>
      <c r="CL924" s="3">
        <v>0</v>
      </c>
      <c r="CM924" s="3">
        <v>0</v>
      </c>
      <c r="CN924" s="3">
        <v>0</v>
      </c>
      <c r="CO924" s="3">
        <v>0</v>
      </c>
      <c r="CP924" s="3">
        <v>0</v>
      </c>
      <c r="CQ924" s="3">
        <v>0</v>
      </c>
      <c r="CR924" s="3">
        <v>0</v>
      </c>
      <c r="CS924" s="3">
        <v>0</v>
      </c>
      <c r="CT924" s="3">
        <v>0</v>
      </c>
      <c r="CU924" s="3">
        <v>0</v>
      </c>
      <c r="CV924" s="3">
        <v>0</v>
      </c>
      <c r="CW924" s="3">
        <v>0</v>
      </c>
      <c r="CX924" s="3">
        <v>0</v>
      </c>
      <c r="CY924" s="3">
        <v>0</v>
      </c>
      <c r="CZ924" s="3">
        <v>0</v>
      </c>
      <c r="DA924" s="3"/>
      <c r="DB924" s="3">
        <v>0</v>
      </c>
      <c r="DC924" s="3">
        <v>0</v>
      </c>
      <c r="DD924" s="3">
        <v>0</v>
      </c>
      <c r="DE924" s="3">
        <v>0</v>
      </c>
      <c r="DF924" s="3">
        <v>0</v>
      </c>
      <c r="DG924" s="3">
        <v>0</v>
      </c>
      <c r="DH924" s="3">
        <v>0</v>
      </c>
      <c r="DI924" s="3">
        <v>0</v>
      </c>
      <c r="DJ924" s="3">
        <v>0</v>
      </c>
      <c r="DK924" s="3">
        <v>0</v>
      </c>
      <c r="DL924" s="3">
        <v>0</v>
      </c>
      <c r="DM924" s="3">
        <v>0</v>
      </c>
      <c r="DN924" s="3">
        <v>0</v>
      </c>
      <c r="DO924" s="3">
        <v>0</v>
      </c>
      <c r="DP924" s="3">
        <v>0</v>
      </c>
      <c r="DQ924" s="3">
        <v>0</v>
      </c>
      <c r="DR924" s="3">
        <v>0</v>
      </c>
      <c r="DS924" s="3">
        <v>0</v>
      </c>
      <c r="DT924" s="3">
        <v>0</v>
      </c>
      <c r="DU924" s="3">
        <v>0</v>
      </c>
      <c r="DV924" s="3">
        <v>0</v>
      </c>
      <c r="DW924" s="3">
        <v>0</v>
      </c>
      <c r="DX924" s="3">
        <v>0</v>
      </c>
      <c r="DY924" s="3">
        <v>0</v>
      </c>
      <c r="DZ924" s="3">
        <v>0</v>
      </c>
      <c r="EA924" s="3">
        <v>0</v>
      </c>
      <c r="EB924" s="3">
        <v>0</v>
      </c>
      <c r="EC924" s="3">
        <v>0</v>
      </c>
      <c r="ED924" s="3">
        <v>0</v>
      </c>
      <c r="EE924" s="3">
        <v>0</v>
      </c>
      <c r="EF924" s="3">
        <v>0</v>
      </c>
    </row>
    <row r="925" spans="1:136" ht="12.75" customHeight="1">
      <c r="A925" s="2" t="s">
        <v>1613</v>
      </c>
      <c r="B925" s="2" t="s">
        <v>1009</v>
      </c>
      <c r="C925" s="2" t="s">
        <v>137</v>
      </c>
      <c r="D925" s="2" t="s">
        <v>896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0</v>
      </c>
      <c r="BB925" s="3">
        <v>0</v>
      </c>
      <c r="BC925" s="3">
        <v>0</v>
      </c>
      <c r="BD925" s="3">
        <v>0</v>
      </c>
      <c r="BE925" s="3">
        <v>0</v>
      </c>
      <c r="BF925" s="3">
        <v>0</v>
      </c>
      <c r="BG925" s="3">
        <v>0</v>
      </c>
      <c r="BH925" s="3">
        <v>0</v>
      </c>
      <c r="BI925" s="3">
        <v>0</v>
      </c>
      <c r="BJ925" s="3">
        <v>0</v>
      </c>
      <c r="BK925" s="3">
        <v>0</v>
      </c>
      <c r="BL925" s="3">
        <v>0</v>
      </c>
      <c r="BM925" s="3">
        <v>0</v>
      </c>
      <c r="BN925" s="3">
        <v>0</v>
      </c>
      <c r="BO925" s="3">
        <v>0</v>
      </c>
      <c r="BP925" s="3">
        <v>0</v>
      </c>
      <c r="BQ925" s="3">
        <v>0</v>
      </c>
      <c r="BR925" s="3">
        <v>0</v>
      </c>
      <c r="BS925" s="3">
        <v>0</v>
      </c>
      <c r="BT925" s="3">
        <v>0</v>
      </c>
      <c r="BU925" s="3">
        <v>0</v>
      </c>
      <c r="BV925" s="3">
        <v>0</v>
      </c>
      <c r="BW925" s="3">
        <v>0</v>
      </c>
      <c r="BX925" s="3">
        <v>0</v>
      </c>
      <c r="BY925" s="3">
        <v>0</v>
      </c>
      <c r="BZ925" s="3">
        <v>0</v>
      </c>
      <c r="CA925" s="3">
        <v>0</v>
      </c>
      <c r="CB925" s="3">
        <v>0</v>
      </c>
      <c r="CC925" s="3">
        <v>0</v>
      </c>
      <c r="CD925" s="3">
        <v>0</v>
      </c>
      <c r="CE925" s="3">
        <v>0</v>
      </c>
      <c r="CF925" s="3">
        <v>0</v>
      </c>
      <c r="CG925" s="3">
        <v>0</v>
      </c>
      <c r="CH925" s="3">
        <v>0</v>
      </c>
      <c r="CI925" s="3">
        <v>0</v>
      </c>
      <c r="CJ925" s="3">
        <v>0</v>
      </c>
      <c r="CK925" s="3">
        <v>0</v>
      </c>
      <c r="CL925" s="3">
        <v>0</v>
      </c>
      <c r="CM925" s="3">
        <v>0</v>
      </c>
      <c r="CN925" s="3">
        <v>0</v>
      </c>
      <c r="CO925" s="3">
        <v>0</v>
      </c>
      <c r="CP925" s="3">
        <v>0</v>
      </c>
      <c r="CQ925" s="3">
        <v>0</v>
      </c>
      <c r="CR925" s="3">
        <v>0</v>
      </c>
      <c r="CS925" s="3">
        <v>0</v>
      </c>
      <c r="CT925" s="3">
        <v>0</v>
      </c>
      <c r="CU925" s="3">
        <v>0</v>
      </c>
      <c r="CV925" s="3">
        <v>0</v>
      </c>
      <c r="CW925" s="3">
        <v>0</v>
      </c>
      <c r="CX925" s="3">
        <v>0</v>
      </c>
      <c r="CY925" s="3">
        <v>0</v>
      </c>
      <c r="CZ925" s="3">
        <v>0</v>
      </c>
      <c r="DA925" s="3"/>
      <c r="DB925" s="3">
        <v>0</v>
      </c>
      <c r="DC925" s="3">
        <v>0</v>
      </c>
      <c r="DD925" s="3">
        <v>0</v>
      </c>
      <c r="DE925" s="3">
        <v>0</v>
      </c>
      <c r="DF925" s="3">
        <v>0</v>
      </c>
      <c r="DG925" s="3">
        <v>0</v>
      </c>
      <c r="DH925" s="3">
        <v>0</v>
      </c>
      <c r="DI925" s="3">
        <v>0</v>
      </c>
      <c r="DJ925" s="3">
        <v>0</v>
      </c>
      <c r="DK925" s="3">
        <v>0</v>
      </c>
      <c r="DL925" s="3">
        <v>0</v>
      </c>
      <c r="DM925" s="3">
        <v>0</v>
      </c>
      <c r="DN925" s="3">
        <v>0</v>
      </c>
      <c r="DO925" s="3">
        <v>0</v>
      </c>
      <c r="DP925" s="3">
        <v>0</v>
      </c>
      <c r="DQ925" s="3">
        <v>0</v>
      </c>
      <c r="DR925" s="3">
        <v>0</v>
      </c>
      <c r="DS925" s="3">
        <v>0</v>
      </c>
      <c r="DT925" s="3">
        <v>0</v>
      </c>
      <c r="DU925" s="3">
        <v>0</v>
      </c>
      <c r="DV925" s="3">
        <v>0</v>
      </c>
      <c r="DW925" s="3">
        <v>0</v>
      </c>
      <c r="DX925" s="3">
        <v>0</v>
      </c>
      <c r="DY925" s="3">
        <v>0</v>
      </c>
      <c r="DZ925" s="3">
        <v>0</v>
      </c>
      <c r="EA925" s="3">
        <v>0</v>
      </c>
      <c r="EB925" s="3">
        <v>0</v>
      </c>
      <c r="EC925" s="3">
        <v>0</v>
      </c>
      <c r="ED925" s="3">
        <v>0</v>
      </c>
      <c r="EE925" s="3">
        <v>0</v>
      </c>
      <c r="EF925" s="3">
        <v>0</v>
      </c>
    </row>
    <row r="926" spans="1:136" ht="12.75" customHeight="1">
      <c r="A926" s="2" t="s">
        <v>1614</v>
      </c>
      <c r="B926" s="2" t="s">
        <v>1011</v>
      </c>
      <c r="C926" s="2" t="s">
        <v>137</v>
      </c>
      <c r="D926" s="2" t="s">
        <v>896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0</v>
      </c>
      <c r="BB926" s="3">
        <v>0</v>
      </c>
      <c r="BC926" s="3">
        <v>0</v>
      </c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I926" s="3">
        <v>0</v>
      </c>
      <c r="BJ926" s="3">
        <v>0</v>
      </c>
      <c r="BK926" s="3">
        <v>0</v>
      </c>
      <c r="BL926" s="3">
        <v>0</v>
      </c>
      <c r="BM926" s="3">
        <v>0</v>
      </c>
      <c r="BN926" s="3">
        <v>0</v>
      </c>
      <c r="BO926" s="3">
        <v>0</v>
      </c>
      <c r="BP926" s="3">
        <v>0</v>
      </c>
      <c r="BQ926" s="3">
        <v>0</v>
      </c>
      <c r="BR926" s="3">
        <v>0</v>
      </c>
      <c r="BS926" s="3">
        <v>0</v>
      </c>
      <c r="BT926" s="3">
        <v>0</v>
      </c>
      <c r="BU926" s="3">
        <v>0</v>
      </c>
      <c r="BV926" s="3">
        <v>0</v>
      </c>
      <c r="BW926" s="3">
        <v>0</v>
      </c>
      <c r="BX926" s="3">
        <v>0</v>
      </c>
      <c r="BY926" s="3">
        <v>0</v>
      </c>
      <c r="BZ926" s="3">
        <v>0</v>
      </c>
      <c r="CA926" s="3">
        <v>0</v>
      </c>
      <c r="CB926" s="3">
        <v>0</v>
      </c>
      <c r="CC926" s="3">
        <v>0</v>
      </c>
      <c r="CD926" s="3">
        <v>0</v>
      </c>
      <c r="CE926" s="3">
        <v>0</v>
      </c>
      <c r="CF926" s="3">
        <v>0</v>
      </c>
      <c r="CG926" s="3">
        <v>0</v>
      </c>
      <c r="CH926" s="3">
        <v>0</v>
      </c>
      <c r="CI926" s="3">
        <v>0</v>
      </c>
      <c r="CJ926" s="3">
        <v>0</v>
      </c>
      <c r="CK926" s="3">
        <v>0</v>
      </c>
      <c r="CL926" s="3">
        <v>0</v>
      </c>
      <c r="CM926" s="3">
        <v>0</v>
      </c>
      <c r="CN926" s="3">
        <v>0</v>
      </c>
      <c r="CO926" s="3">
        <v>0</v>
      </c>
      <c r="CP926" s="3">
        <v>0</v>
      </c>
      <c r="CQ926" s="3">
        <v>0</v>
      </c>
      <c r="CR926" s="3">
        <v>0</v>
      </c>
      <c r="CS926" s="3">
        <v>0</v>
      </c>
      <c r="CT926" s="3">
        <v>0</v>
      </c>
      <c r="CU926" s="3">
        <v>0</v>
      </c>
      <c r="CV926" s="3">
        <v>0</v>
      </c>
      <c r="CW926" s="3">
        <v>0</v>
      </c>
      <c r="CX926" s="3">
        <v>0</v>
      </c>
      <c r="CY926" s="3">
        <v>0</v>
      </c>
      <c r="CZ926" s="3">
        <v>0</v>
      </c>
      <c r="DA926" s="3"/>
      <c r="DB926" s="3">
        <v>0</v>
      </c>
      <c r="DC926" s="3">
        <v>0</v>
      </c>
      <c r="DD926" s="3">
        <v>0</v>
      </c>
      <c r="DE926" s="3">
        <v>0</v>
      </c>
      <c r="DF926" s="3">
        <v>0</v>
      </c>
      <c r="DG926" s="3">
        <v>0</v>
      </c>
      <c r="DH926" s="3">
        <v>0</v>
      </c>
      <c r="DI926" s="3">
        <v>0</v>
      </c>
      <c r="DJ926" s="3">
        <v>0</v>
      </c>
      <c r="DK926" s="3">
        <v>0</v>
      </c>
      <c r="DL926" s="3">
        <v>0</v>
      </c>
      <c r="DM926" s="3">
        <v>0</v>
      </c>
      <c r="DN926" s="3">
        <v>0</v>
      </c>
      <c r="DO926" s="3">
        <v>0</v>
      </c>
      <c r="DP926" s="3">
        <v>0</v>
      </c>
      <c r="DQ926" s="3">
        <v>0</v>
      </c>
      <c r="DR926" s="3">
        <v>0</v>
      </c>
      <c r="DS926" s="3">
        <v>0</v>
      </c>
      <c r="DT926" s="3">
        <v>0</v>
      </c>
      <c r="DU926" s="3">
        <v>0</v>
      </c>
      <c r="DV926" s="3">
        <v>0</v>
      </c>
      <c r="DW926" s="3">
        <v>0</v>
      </c>
      <c r="DX926" s="3">
        <v>0</v>
      </c>
      <c r="DY926" s="3">
        <v>0</v>
      </c>
      <c r="DZ926" s="3">
        <v>0</v>
      </c>
      <c r="EA926" s="3">
        <v>0</v>
      </c>
      <c r="EB926" s="3">
        <v>0</v>
      </c>
      <c r="EC926" s="3">
        <v>0</v>
      </c>
      <c r="ED926" s="3">
        <v>0</v>
      </c>
      <c r="EE926" s="3">
        <v>0</v>
      </c>
      <c r="EF926" s="3">
        <v>0</v>
      </c>
    </row>
    <row r="927" spans="1:136" ht="12.75" customHeight="1">
      <c r="A927" s="2" t="s">
        <v>1615</v>
      </c>
      <c r="B927" s="2" t="s">
        <v>1616</v>
      </c>
      <c r="C927" s="2" t="s">
        <v>468</v>
      </c>
      <c r="D927" s="2" t="s">
        <v>138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0</v>
      </c>
      <c r="BB927" s="3">
        <v>0</v>
      </c>
      <c r="BC927" s="3">
        <v>0</v>
      </c>
      <c r="BD927" s="3">
        <v>0</v>
      </c>
      <c r="BE927" s="3">
        <v>0</v>
      </c>
      <c r="BF927" s="3">
        <v>0</v>
      </c>
      <c r="BG927" s="3">
        <v>0</v>
      </c>
      <c r="BH927" s="3">
        <v>0</v>
      </c>
      <c r="BI927" s="3">
        <v>0</v>
      </c>
      <c r="BJ927" s="3">
        <v>0</v>
      </c>
      <c r="BK927" s="3">
        <v>0</v>
      </c>
      <c r="BL927" s="3">
        <v>0</v>
      </c>
      <c r="BM927" s="3">
        <v>0</v>
      </c>
      <c r="BN927" s="3">
        <v>0</v>
      </c>
      <c r="BO927" s="3">
        <v>0</v>
      </c>
      <c r="BP927" s="3">
        <v>0</v>
      </c>
      <c r="BQ927" s="3">
        <v>0</v>
      </c>
      <c r="BR927" s="3">
        <v>0</v>
      </c>
      <c r="BS927" s="3">
        <v>0</v>
      </c>
      <c r="BT927" s="3">
        <v>0</v>
      </c>
      <c r="BU927" s="3">
        <v>0</v>
      </c>
      <c r="BV927" s="3">
        <v>0</v>
      </c>
      <c r="BW927" s="3">
        <v>0</v>
      </c>
      <c r="BX927" s="3">
        <v>0</v>
      </c>
      <c r="BY927" s="3">
        <v>0</v>
      </c>
      <c r="BZ927" s="3">
        <v>0</v>
      </c>
      <c r="CA927" s="3">
        <v>0</v>
      </c>
      <c r="CB927" s="3">
        <v>0</v>
      </c>
      <c r="CC927" s="3">
        <v>0</v>
      </c>
      <c r="CD927" s="3">
        <v>0</v>
      </c>
      <c r="CE927" s="3">
        <v>0</v>
      </c>
      <c r="CF927" s="3">
        <v>0</v>
      </c>
      <c r="CG927" s="3">
        <v>0</v>
      </c>
      <c r="CH927" s="3">
        <v>0</v>
      </c>
      <c r="CI927" s="3">
        <v>0</v>
      </c>
      <c r="CJ927" s="3">
        <v>0</v>
      </c>
      <c r="CK927" s="3">
        <v>0</v>
      </c>
      <c r="CL927" s="3">
        <v>0</v>
      </c>
      <c r="CM927" s="3">
        <v>0</v>
      </c>
      <c r="CN927" s="3">
        <v>0</v>
      </c>
      <c r="CO927" s="3">
        <v>0</v>
      </c>
      <c r="CP927" s="3">
        <v>0</v>
      </c>
      <c r="CQ927" s="3">
        <v>0</v>
      </c>
      <c r="CR927" s="3">
        <v>0</v>
      </c>
      <c r="CS927" s="3">
        <v>0</v>
      </c>
      <c r="CT927" s="3">
        <v>0</v>
      </c>
      <c r="CU927" s="3">
        <v>0</v>
      </c>
      <c r="CV927" s="3">
        <v>0</v>
      </c>
      <c r="CW927" s="3">
        <v>0</v>
      </c>
      <c r="CX927" s="3">
        <v>0</v>
      </c>
      <c r="CY927" s="3">
        <v>0</v>
      </c>
      <c r="CZ927" s="3">
        <v>0</v>
      </c>
      <c r="DA927" s="3"/>
      <c r="DB927" s="3">
        <v>0</v>
      </c>
      <c r="DC927" s="3">
        <v>0</v>
      </c>
      <c r="DD927" s="3">
        <v>0</v>
      </c>
      <c r="DE927" s="3">
        <v>0</v>
      </c>
      <c r="DF927" s="3">
        <v>0</v>
      </c>
      <c r="DG927" s="3">
        <v>0</v>
      </c>
      <c r="DH927" s="3">
        <v>0</v>
      </c>
      <c r="DI927" s="3">
        <v>0</v>
      </c>
      <c r="DJ927" s="3">
        <v>0</v>
      </c>
      <c r="DK927" s="3">
        <v>0</v>
      </c>
      <c r="DL927" s="3">
        <v>0</v>
      </c>
      <c r="DM927" s="3">
        <v>0</v>
      </c>
      <c r="DN927" s="3">
        <v>0</v>
      </c>
      <c r="DO927" s="3">
        <v>0</v>
      </c>
      <c r="DP927" s="3">
        <v>0</v>
      </c>
      <c r="DQ927" s="3">
        <v>0</v>
      </c>
      <c r="DR927" s="3">
        <v>0</v>
      </c>
      <c r="DS927" s="3">
        <v>0</v>
      </c>
      <c r="DT927" s="3">
        <v>0</v>
      </c>
      <c r="DU927" s="3">
        <v>0</v>
      </c>
      <c r="DV927" s="3">
        <v>0</v>
      </c>
      <c r="DW927" s="3">
        <v>0</v>
      </c>
      <c r="DX927" s="3">
        <v>0</v>
      </c>
      <c r="DY927" s="3">
        <v>0</v>
      </c>
      <c r="DZ927" s="3">
        <v>0</v>
      </c>
      <c r="EA927" s="3">
        <v>0</v>
      </c>
      <c r="EB927" s="3">
        <v>0</v>
      </c>
      <c r="EC927" s="3">
        <v>0</v>
      </c>
      <c r="ED927" s="3">
        <v>0</v>
      </c>
      <c r="EE927" s="3">
        <v>0</v>
      </c>
      <c r="EF927" s="3">
        <v>0</v>
      </c>
    </row>
    <row r="928" spans="1:136" ht="12.75" customHeight="1">
      <c r="A928" s="2" t="s">
        <v>1617</v>
      </c>
      <c r="B928" s="2" t="s">
        <v>1618</v>
      </c>
      <c r="C928" s="2" t="s">
        <v>468</v>
      </c>
      <c r="D928" s="2" t="s">
        <v>896</v>
      </c>
      <c r="E928" s="3">
        <v>0</v>
      </c>
      <c r="F928" s="3">
        <v>170401.89</v>
      </c>
      <c r="G928" s="3">
        <v>62346.43</v>
      </c>
      <c r="H928" s="3">
        <v>32710.45</v>
      </c>
      <c r="I928" s="3">
        <v>48010</v>
      </c>
      <c r="J928" s="3">
        <v>40781.51</v>
      </c>
      <c r="K928" s="3">
        <v>66932.850000000006</v>
      </c>
      <c r="L928" s="3">
        <v>93636.37</v>
      </c>
      <c r="M928" s="3">
        <v>252973.7</v>
      </c>
      <c r="N928" s="3">
        <v>30841.11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56505.87</v>
      </c>
      <c r="AH928" s="3">
        <v>28064.78</v>
      </c>
      <c r="AI928" s="3">
        <v>431264.98</v>
      </c>
      <c r="AJ928" s="3">
        <v>261237.01</v>
      </c>
      <c r="AK928" s="3">
        <v>390910.65</v>
      </c>
      <c r="AL928" s="3">
        <v>71537.740000000005</v>
      </c>
      <c r="AM928" s="3">
        <v>54035.61</v>
      </c>
      <c r="AN928" s="3">
        <v>269584.06</v>
      </c>
      <c r="AO928" s="3">
        <v>256499.28</v>
      </c>
      <c r="AP928" s="3">
        <v>64325.09</v>
      </c>
      <c r="AQ928" s="3">
        <v>181030.61</v>
      </c>
      <c r="AR928" s="3">
        <v>918296.7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s="3">
        <v>0</v>
      </c>
      <c r="BC928" s="3">
        <v>0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3">
        <v>0</v>
      </c>
      <c r="BJ928" s="3">
        <v>0</v>
      </c>
      <c r="BK928" s="3">
        <v>0</v>
      </c>
      <c r="BL928" s="3">
        <v>0</v>
      </c>
      <c r="BM928" s="3">
        <v>0</v>
      </c>
      <c r="BN928" s="3">
        <v>0</v>
      </c>
      <c r="BO928" s="3">
        <v>0</v>
      </c>
      <c r="BP928" s="3">
        <v>0</v>
      </c>
      <c r="BQ928" s="3">
        <v>0</v>
      </c>
      <c r="BR928" s="3">
        <v>0</v>
      </c>
      <c r="BS928" s="3">
        <v>0</v>
      </c>
      <c r="BT928" s="3">
        <v>0</v>
      </c>
      <c r="BU928" s="3">
        <v>0</v>
      </c>
      <c r="BV928" s="3">
        <v>0</v>
      </c>
      <c r="BW928" s="3">
        <v>0</v>
      </c>
      <c r="BX928" s="3">
        <v>0</v>
      </c>
      <c r="BY928" s="3">
        <v>0</v>
      </c>
      <c r="BZ928" s="3">
        <v>0</v>
      </c>
      <c r="CA928" s="3">
        <v>0</v>
      </c>
      <c r="CB928" s="3">
        <v>0</v>
      </c>
      <c r="CC928" s="3">
        <v>0</v>
      </c>
      <c r="CD928" s="3">
        <v>0</v>
      </c>
      <c r="CE928" s="3">
        <v>0</v>
      </c>
      <c r="CF928" s="3">
        <v>0</v>
      </c>
      <c r="CG928" s="3">
        <v>0</v>
      </c>
      <c r="CH928" s="3">
        <v>0</v>
      </c>
      <c r="CI928" s="3">
        <v>0</v>
      </c>
      <c r="CJ928" s="3">
        <v>0</v>
      </c>
      <c r="CK928" s="3">
        <v>0</v>
      </c>
      <c r="CL928" s="3">
        <v>0</v>
      </c>
      <c r="CM928" s="3">
        <v>0</v>
      </c>
      <c r="CN928" s="3">
        <v>0</v>
      </c>
      <c r="CO928" s="3">
        <v>0</v>
      </c>
      <c r="CP928" s="3">
        <v>0</v>
      </c>
      <c r="CQ928" s="3">
        <v>0</v>
      </c>
      <c r="CR928" s="3">
        <v>0</v>
      </c>
      <c r="CS928" s="3">
        <v>0</v>
      </c>
      <c r="CT928" s="3">
        <v>0</v>
      </c>
      <c r="CU928" s="3">
        <v>0</v>
      </c>
      <c r="CV928" s="3">
        <v>0</v>
      </c>
      <c r="CW928" s="3">
        <v>0</v>
      </c>
      <c r="CX928" s="3">
        <v>0</v>
      </c>
      <c r="CY928" s="3">
        <v>0</v>
      </c>
      <c r="CZ928" s="3">
        <v>0</v>
      </c>
      <c r="DA928" s="3"/>
      <c r="DB928" s="3">
        <v>0</v>
      </c>
      <c r="DC928" s="3">
        <v>0</v>
      </c>
      <c r="DD928" s="3">
        <v>0</v>
      </c>
      <c r="DE928" s="3">
        <v>0</v>
      </c>
      <c r="DF928" s="3">
        <v>0</v>
      </c>
      <c r="DG928" s="3">
        <v>0</v>
      </c>
      <c r="DH928" s="3">
        <v>0</v>
      </c>
      <c r="DI928" s="3">
        <v>0</v>
      </c>
      <c r="DJ928" s="3">
        <v>0</v>
      </c>
      <c r="DK928" s="3">
        <v>0</v>
      </c>
      <c r="DL928" s="3">
        <v>0</v>
      </c>
      <c r="DM928" s="3">
        <v>0</v>
      </c>
      <c r="DN928" s="3">
        <v>0</v>
      </c>
      <c r="DO928" s="3">
        <v>0</v>
      </c>
      <c r="DP928" s="3">
        <v>0</v>
      </c>
      <c r="DQ928" s="3">
        <v>0</v>
      </c>
      <c r="DR928" s="3">
        <v>0</v>
      </c>
      <c r="DS928" s="3">
        <v>0</v>
      </c>
      <c r="DT928" s="3">
        <v>0</v>
      </c>
      <c r="DU928" s="3">
        <v>0</v>
      </c>
      <c r="DV928" s="3">
        <v>0</v>
      </c>
      <c r="DW928" s="3">
        <v>0</v>
      </c>
      <c r="DX928" s="3">
        <v>0</v>
      </c>
      <c r="DY928" s="3">
        <v>0</v>
      </c>
      <c r="DZ928" s="3">
        <v>0</v>
      </c>
      <c r="EA928" s="3">
        <v>0</v>
      </c>
      <c r="EB928" s="3">
        <v>0</v>
      </c>
      <c r="EC928" s="3">
        <v>0</v>
      </c>
      <c r="ED928" s="3">
        <v>0</v>
      </c>
      <c r="EE928" s="3">
        <v>0</v>
      </c>
      <c r="EF928" s="3">
        <v>0</v>
      </c>
    </row>
    <row r="929" spans="1:136" ht="12.75" customHeight="1">
      <c r="A929" s="2" t="s">
        <v>1619</v>
      </c>
      <c r="B929" s="2" t="s">
        <v>1370</v>
      </c>
      <c r="C929" s="2" t="s">
        <v>468</v>
      </c>
      <c r="D929" s="2" t="s">
        <v>896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>
        <v>0</v>
      </c>
      <c r="BB929" s="3">
        <v>0</v>
      </c>
      <c r="BC929" s="3">
        <v>0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3">
        <v>0</v>
      </c>
      <c r="BJ929" s="3">
        <v>0</v>
      </c>
      <c r="BK929" s="3">
        <v>0</v>
      </c>
      <c r="BL929" s="3">
        <v>0</v>
      </c>
      <c r="BM929" s="3">
        <v>0</v>
      </c>
      <c r="BN929" s="3">
        <v>0</v>
      </c>
      <c r="BO929" s="3">
        <v>0</v>
      </c>
      <c r="BP929" s="3">
        <v>0</v>
      </c>
      <c r="BQ929" s="3">
        <v>0</v>
      </c>
      <c r="BR929" s="3">
        <v>0</v>
      </c>
      <c r="BS929" s="3">
        <v>0</v>
      </c>
      <c r="BT929" s="3">
        <v>0</v>
      </c>
      <c r="BU929" s="3">
        <v>0</v>
      </c>
      <c r="BV929" s="3">
        <v>0</v>
      </c>
      <c r="BW929" s="3">
        <v>0</v>
      </c>
      <c r="BX929" s="3">
        <v>0</v>
      </c>
      <c r="BY929" s="3">
        <v>0</v>
      </c>
      <c r="BZ929" s="3">
        <v>0</v>
      </c>
      <c r="CA929" s="3">
        <v>0</v>
      </c>
      <c r="CB929" s="3">
        <v>0</v>
      </c>
      <c r="CC929" s="3">
        <v>0</v>
      </c>
      <c r="CD929" s="3">
        <v>0</v>
      </c>
      <c r="CE929" s="3">
        <v>0</v>
      </c>
      <c r="CF929" s="3">
        <v>0</v>
      </c>
      <c r="CG929" s="3">
        <v>0</v>
      </c>
      <c r="CH929" s="3">
        <v>0</v>
      </c>
      <c r="CI929" s="3">
        <v>0</v>
      </c>
      <c r="CJ929" s="3">
        <v>0</v>
      </c>
      <c r="CK929" s="3">
        <v>0</v>
      </c>
      <c r="CL929" s="3">
        <v>0</v>
      </c>
      <c r="CM929" s="3">
        <v>0</v>
      </c>
      <c r="CN929" s="3">
        <v>0</v>
      </c>
      <c r="CO929" s="3">
        <v>0</v>
      </c>
      <c r="CP929" s="3">
        <v>0</v>
      </c>
      <c r="CQ929" s="3">
        <v>0</v>
      </c>
      <c r="CR929" s="3">
        <v>0</v>
      </c>
      <c r="CS929" s="3">
        <v>0</v>
      </c>
      <c r="CT929" s="3">
        <v>0</v>
      </c>
      <c r="CU929" s="3">
        <v>0</v>
      </c>
      <c r="CV929" s="3">
        <v>0</v>
      </c>
      <c r="CW929" s="3">
        <v>0</v>
      </c>
      <c r="CX929" s="3">
        <v>0</v>
      </c>
      <c r="CY929" s="3">
        <v>0</v>
      </c>
      <c r="CZ929" s="3">
        <v>0</v>
      </c>
      <c r="DA929" s="3"/>
      <c r="DB929" s="3">
        <v>0</v>
      </c>
      <c r="DC929" s="3">
        <v>0</v>
      </c>
      <c r="DD929" s="3">
        <v>0</v>
      </c>
      <c r="DE929" s="3">
        <v>0</v>
      </c>
      <c r="DF929" s="3">
        <v>0</v>
      </c>
      <c r="DG929" s="3">
        <v>0</v>
      </c>
      <c r="DH929" s="3">
        <v>0</v>
      </c>
      <c r="DI929" s="3">
        <v>0</v>
      </c>
      <c r="DJ929" s="3">
        <v>0</v>
      </c>
      <c r="DK929" s="3">
        <v>0</v>
      </c>
      <c r="DL929" s="3">
        <v>0</v>
      </c>
      <c r="DM929" s="3">
        <v>0</v>
      </c>
      <c r="DN929" s="3">
        <v>0</v>
      </c>
      <c r="DO929" s="3">
        <v>0</v>
      </c>
      <c r="DP929" s="3">
        <v>0</v>
      </c>
      <c r="DQ929" s="3">
        <v>0</v>
      </c>
      <c r="DR929" s="3">
        <v>0</v>
      </c>
      <c r="DS929" s="3">
        <v>0</v>
      </c>
      <c r="DT929" s="3">
        <v>0</v>
      </c>
      <c r="DU929" s="3">
        <v>0</v>
      </c>
      <c r="DV929" s="3">
        <v>0</v>
      </c>
      <c r="DW929" s="3">
        <v>0</v>
      </c>
      <c r="DX929" s="3">
        <v>0</v>
      </c>
      <c r="DY929" s="3">
        <v>0</v>
      </c>
      <c r="DZ929" s="3">
        <v>0</v>
      </c>
      <c r="EA929" s="3">
        <v>0</v>
      </c>
      <c r="EB929" s="3">
        <v>0</v>
      </c>
      <c r="EC929" s="3">
        <v>0</v>
      </c>
      <c r="ED929" s="3">
        <v>0</v>
      </c>
      <c r="EE929" s="3">
        <v>0</v>
      </c>
      <c r="EF929" s="3">
        <v>0</v>
      </c>
    </row>
    <row r="930" spans="1:136" ht="12.75" customHeight="1">
      <c r="A930" s="2" t="s">
        <v>1620</v>
      </c>
      <c r="B930" s="2" t="s">
        <v>1302</v>
      </c>
      <c r="C930" s="2" t="s">
        <v>468</v>
      </c>
      <c r="D930" s="2" t="s">
        <v>896</v>
      </c>
      <c r="E930" s="3">
        <v>0</v>
      </c>
      <c r="F930" s="3">
        <v>171687.67999999999</v>
      </c>
      <c r="G930" s="3">
        <v>0</v>
      </c>
      <c r="H930" s="3">
        <v>61809.68</v>
      </c>
      <c r="I930" s="3">
        <v>86647.74</v>
      </c>
      <c r="J930" s="3">
        <v>13593.88</v>
      </c>
      <c r="K930" s="3">
        <v>6287.18</v>
      </c>
      <c r="L930" s="3">
        <v>24638.91</v>
      </c>
      <c r="M930" s="3">
        <v>11894.65</v>
      </c>
      <c r="N930" s="3">
        <v>6796.94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26588.77</v>
      </c>
      <c r="AH930" s="3">
        <v>17100</v>
      </c>
      <c r="AI930" s="3">
        <v>188362.25</v>
      </c>
      <c r="AJ930" s="3">
        <v>84888.45</v>
      </c>
      <c r="AK930" s="3">
        <v>66779.22</v>
      </c>
      <c r="AL930" s="3">
        <v>8920.98</v>
      </c>
      <c r="AM930" s="3">
        <v>0</v>
      </c>
      <c r="AN930" s="3">
        <v>3270.28</v>
      </c>
      <c r="AO930" s="3">
        <v>4248.09</v>
      </c>
      <c r="AP930" s="3">
        <v>9431.09</v>
      </c>
      <c r="AQ930" s="3">
        <v>17909.86</v>
      </c>
      <c r="AR930" s="3">
        <v>281470.14</v>
      </c>
      <c r="AS930" s="3">
        <v>0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  <c r="AZ930" s="3">
        <v>0</v>
      </c>
      <c r="BA930" s="3">
        <v>0</v>
      </c>
      <c r="BB930" s="3">
        <v>0</v>
      </c>
      <c r="BC930" s="3">
        <v>0</v>
      </c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3">
        <v>0</v>
      </c>
      <c r="BJ930" s="3">
        <v>0</v>
      </c>
      <c r="BK930" s="3">
        <v>0</v>
      </c>
      <c r="BL930" s="3">
        <v>0</v>
      </c>
      <c r="BM930" s="3">
        <v>0</v>
      </c>
      <c r="BN930" s="3">
        <v>0</v>
      </c>
      <c r="BO930" s="3">
        <v>0</v>
      </c>
      <c r="BP930" s="3">
        <v>0</v>
      </c>
      <c r="BQ930" s="3">
        <v>0</v>
      </c>
      <c r="BR930" s="3">
        <v>0</v>
      </c>
      <c r="BS930" s="3">
        <v>0</v>
      </c>
      <c r="BT930" s="3">
        <v>0</v>
      </c>
      <c r="BU930" s="3">
        <v>0</v>
      </c>
      <c r="BV930" s="3">
        <v>0</v>
      </c>
      <c r="BW930" s="3">
        <v>0</v>
      </c>
      <c r="BX930" s="3">
        <v>0</v>
      </c>
      <c r="BY930" s="3">
        <v>0</v>
      </c>
      <c r="BZ930" s="3">
        <v>0</v>
      </c>
      <c r="CA930" s="3">
        <v>0</v>
      </c>
      <c r="CB930" s="3">
        <v>0</v>
      </c>
      <c r="CC930" s="3">
        <v>0</v>
      </c>
      <c r="CD930" s="3">
        <v>0</v>
      </c>
      <c r="CE930" s="3">
        <v>0</v>
      </c>
      <c r="CF930" s="3">
        <v>0</v>
      </c>
      <c r="CG930" s="3">
        <v>0</v>
      </c>
      <c r="CH930" s="3">
        <v>0</v>
      </c>
      <c r="CI930" s="3">
        <v>0</v>
      </c>
      <c r="CJ930" s="3">
        <v>0</v>
      </c>
      <c r="CK930" s="3">
        <v>0</v>
      </c>
      <c r="CL930" s="3">
        <v>0</v>
      </c>
      <c r="CM930" s="3">
        <v>0</v>
      </c>
      <c r="CN930" s="3">
        <v>0</v>
      </c>
      <c r="CO930" s="3">
        <v>0</v>
      </c>
      <c r="CP930" s="3">
        <v>0</v>
      </c>
      <c r="CQ930" s="3">
        <v>0</v>
      </c>
      <c r="CR930" s="3">
        <v>0</v>
      </c>
      <c r="CS930" s="3">
        <v>0</v>
      </c>
      <c r="CT930" s="3">
        <v>0</v>
      </c>
      <c r="CU930" s="3">
        <v>0</v>
      </c>
      <c r="CV930" s="3">
        <v>0</v>
      </c>
      <c r="CW930" s="3">
        <v>0</v>
      </c>
      <c r="CX930" s="3">
        <v>0</v>
      </c>
      <c r="CY930" s="3">
        <v>0</v>
      </c>
      <c r="CZ930" s="3">
        <v>0</v>
      </c>
      <c r="DA930" s="3"/>
      <c r="DB930" s="3">
        <v>0</v>
      </c>
      <c r="DC930" s="3">
        <v>0</v>
      </c>
      <c r="DD930" s="3">
        <v>0</v>
      </c>
      <c r="DE930" s="3">
        <v>0</v>
      </c>
      <c r="DF930" s="3">
        <v>0</v>
      </c>
      <c r="DG930" s="3">
        <v>0</v>
      </c>
      <c r="DH930" s="3">
        <v>0</v>
      </c>
      <c r="DI930" s="3">
        <v>0</v>
      </c>
      <c r="DJ930" s="3">
        <v>0</v>
      </c>
      <c r="DK930" s="3">
        <v>0</v>
      </c>
      <c r="DL930" s="3">
        <v>0</v>
      </c>
      <c r="DM930" s="3">
        <v>0</v>
      </c>
      <c r="DN930" s="3">
        <v>0</v>
      </c>
      <c r="DO930" s="3">
        <v>0</v>
      </c>
      <c r="DP930" s="3">
        <v>0</v>
      </c>
      <c r="DQ930" s="3">
        <v>0</v>
      </c>
      <c r="DR930" s="3">
        <v>0</v>
      </c>
      <c r="DS930" s="3">
        <v>0</v>
      </c>
      <c r="DT930" s="3">
        <v>0</v>
      </c>
      <c r="DU930" s="3">
        <v>0</v>
      </c>
      <c r="DV930" s="3">
        <v>0</v>
      </c>
      <c r="DW930" s="3">
        <v>0</v>
      </c>
      <c r="DX930" s="3">
        <v>0</v>
      </c>
      <c r="DY930" s="3">
        <v>0</v>
      </c>
      <c r="DZ930" s="3">
        <v>0</v>
      </c>
      <c r="EA930" s="3">
        <v>0</v>
      </c>
      <c r="EB930" s="3">
        <v>0</v>
      </c>
      <c r="EC930" s="3">
        <v>0</v>
      </c>
      <c r="ED930" s="3">
        <v>0</v>
      </c>
      <c r="EE930" s="3">
        <v>0</v>
      </c>
      <c r="EF930" s="3">
        <v>0</v>
      </c>
    </row>
    <row r="931" spans="1:136" ht="12.75" customHeight="1">
      <c r="A931" s="2" t="s">
        <v>1621</v>
      </c>
      <c r="B931" s="2" t="s">
        <v>1622</v>
      </c>
      <c r="C931" s="2" t="s">
        <v>468</v>
      </c>
      <c r="D931" s="2" t="s">
        <v>896</v>
      </c>
      <c r="E931" s="3">
        <v>0</v>
      </c>
      <c r="F931" s="3">
        <v>19826.080000000002</v>
      </c>
      <c r="G931" s="3">
        <v>32584.5</v>
      </c>
      <c r="H931" s="3">
        <v>3398.47</v>
      </c>
      <c r="I931" s="3">
        <v>41932.870000000003</v>
      </c>
      <c r="J931" s="3">
        <v>0</v>
      </c>
      <c r="K931" s="3">
        <v>28971.96</v>
      </c>
      <c r="L931" s="3">
        <v>12744.27</v>
      </c>
      <c r="M931" s="3">
        <v>3143.59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41821.9</v>
      </c>
      <c r="AH931" s="3">
        <v>28894.59</v>
      </c>
      <c r="AI931" s="3">
        <v>344646.66</v>
      </c>
      <c r="AJ931" s="3">
        <v>85857.83</v>
      </c>
      <c r="AK931" s="3">
        <v>71197.75</v>
      </c>
      <c r="AL931" s="3">
        <v>0</v>
      </c>
      <c r="AM931" s="3">
        <v>0</v>
      </c>
      <c r="AN931" s="3">
        <v>4672.8999999999996</v>
      </c>
      <c r="AO931" s="3">
        <v>0</v>
      </c>
      <c r="AP931" s="3">
        <v>16499.59</v>
      </c>
      <c r="AQ931" s="3">
        <v>49181.88</v>
      </c>
      <c r="AR931" s="3">
        <v>288839.55</v>
      </c>
      <c r="AS931" s="3">
        <v>0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  <c r="AZ931" s="3">
        <v>0</v>
      </c>
      <c r="BA931" s="3">
        <v>0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s="3">
        <v>0</v>
      </c>
      <c r="BH931" s="3">
        <v>0</v>
      </c>
      <c r="BI931" s="3">
        <v>0</v>
      </c>
      <c r="BJ931" s="3">
        <v>0</v>
      </c>
      <c r="BK931" s="3">
        <v>0</v>
      </c>
      <c r="BL931" s="3">
        <v>0</v>
      </c>
      <c r="BM931" s="3">
        <v>0</v>
      </c>
      <c r="BN931" s="3">
        <v>0</v>
      </c>
      <c r="BO931" s="3">
        <v>0</v>
      </c>
      <c r="BP931" s="3">
        <v>0</v>
      </c>
      <c r="BQ931" s="3">
        <v>0</v>
      </c>
      <c r="BR931" s="3">
        <v>0</v>
      </c>
      <c r="BS931" s="3">
        <v>0</v>
      </c>
      <c r="BT931" s="3">
        <v>0</v>
      </c>
      <c r="BU931" s="3">
        <v>0</v>
      </c>
      <c r="BV931" s="3">
        <v>0</v>
      </c>
      <c r="BW931" s="3">
        <v>0</v>
      </c>
      <c r="BX931" s="3">
        <v>0</v>
      </c>
      <c r="BY931" s="3">
        <v>0</v>
      </c>
      <c r="BZ931" s="3">
        <v>0</v>
      </c>
      <c r="CA931" s="3">
        <v>0</v>
      </c>
      <c r="CB931" s="3">
        <v>0</v>
      </c>
      <c r="CC931" s="3">
        <v>0</v>
      </c>
      <c r="CD931" s="3">
        <v>0</v>
      </c>
      <c r="CE931" s="3">
        <v>0</v>
      </c>
      <c r="CF931" s="3">
        <v>0</v>
      </c>
      <c r="CG931" s="3">
        <v>0</v>
      </c>
      <c r="CH931" s="3">
        <v>0</v>
      </c>
      <c r="CI931" s="3">
        <v>0</v>
      </c>
      <c r="CJ931" s="3">
        <v>0</v>
      </c>
      <c r="CK931" s="3">
        <v>0</v>
      </c>
      <c r="CL931" s="3">
        <v>0</v>
      </c>
      <c r="CM931" s="3">
        <v>0</v>
      </c>
      <c r="CN931" s="3">
        <v>0</v>
      </c>
      <c r="CO931" s="3">
        <v>0</v>
      </c>
      <c r="CP931" s="3">
        <v>0</v>
      </c>
      <c r="CQ931" s="3">
        <v>0</v>
      </c>
      <c r="CR931" s="3">
        <v>0</v>
      </c>
      <c r="CS931" s="3">
        <v>0</v>
      </c>
      <c r="CT931" s="3">
        <v>0</v>
      </c>
      <c r="CU931" s="3">
        <v>0</v>
      </c>
      <c r="CV931" s="3">
        <v>0</v>
      </c>
      <c r="CW931" s="3">
        <v>0</v>
      </c>
      <c r="CX931" s="3">
        <v>0</v>
      </c>
      <c r="CY931" s="3">
        <v>0</v>
      </c>
      <c r="CZ931" s="3">
        <v>0</v>
      </c>
      <c r="DA931" s="3"/>
      <c r="DB931" s="3">
        <v>0</v>
      </c>
      <c r="DC931" s="3">
        <v>0</v>
      </c>
      <c r="DD931" s="3">
        <v>0</v>
      </c>
      <c r="DE931" s="3">
        <v>0</v>
      </c>
      <c r="DF931" s="3">
        <v>0</v>
      </c>
      <c r="DG931" s="3">
        <v>0</v>
      </c>
      <c r="DH931" s="3">
        <v>0</v>
      </c>
      <c r="DI931" s="3">
        <v>0</v>
      </c>
      <c r="DJ931" s="3">
        <v>0</v>
      </c>
      <c r="DK931" s="3">
        <v>0</v>
      </c>
      <c r="DL931" s="3">
        <v>0</v>
      </c>
      <c r="DM931" s="3">
        <v>0</v>
      </c>
      <c r="DN931" s="3">
        <v>0</v>
      </c>
      <c r="DO931" s="3">
        <v>0</v>
      </c>
      <c r="DP931" s="3">
        <v>0</v>
      </c>
      <c r="DQ931" s="3">
        <v>0</v>
      </c>
      <c r="DR931" s="3">
        <v>0</v>
      </c>
      <c r="DS931" s="3">
        <v>0</v>
      </c>
      <c r="DT931" s="3">
        <v>0</v>
      </c>
      <c r="DU931" s="3">
        <v>0</v>
      </c>
      <c r="DV931" s="3">
        <v>0</v>
      </c>
      <c r="DW931" s="3">
        <v>0</v>
      </c>
      <c r="DX931" s="3">
        <v>0</v>
      </c>
      <c r="DY931" s="3">
        <v>0</v>
      </c>
      <c r="DZ931" s="3">
        <v>0</v>
      </c>
      <c r="EA931" s="3">
        <v>0</v>
      </c>
      <c r="EB931" s="3">
        <v>0</v>
      </c>
      <c r="EC931" s="3">
        <v>0</v>
      </c>
      <c r="ED931" s="3">
        <v>0</v>
      </c>
      <c r="EE931" s="3">
        <v>0</v>
      </c>
      <c r="EF931" s="3">
        <v>0</v>
      </c>
    </row>
    <row r="932" spans="1:136" ht="12.75" customHeight="1">
      <c r="A932" s="2" t="s">
        <v>1623</v>
      </c>
      <c r="B932" s="2" t="s">
        <v>918</v>
      </c>
      <c r="C932" s="2" t="s">
        <v>137</v>
      </c>
      <c r="D932" s="2" t="s">
        <v>138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0</v>
      </c>
      <c r="BB932" s="3">
        <v>0</v>
      </c>
      <c r="BC932" s="3">
        <v>0</v>
      </c>
      <c r="BD932" s="3">
        <v>0</v>
      </c>
      <c r="BE932" s="3">
        <v>0</v>
      </c>
      <c r="BF932" s="3">
        <v>0</v>
      </c>
      <c r="BG932" s="3">
        <v>0</v>
      </c>
      <c r="BH932" s="3">
        <v>0</v>
      </c>
      <c r="BI932" s="3">
        <v>0</v>
      </c>
      <c r="BJ932" s="3">
        <v>0</v>
      </c>
      <c r="BK932" s="3">
        <v>0</v>
      </c>
      <c r="BL932" s="3">
        <v>0</v>
      </c>
      <c r="BM932" s="3">
        <v>0</v>
      </c>
      <c r="BN932" s="3">
        <v>0</v>
      </c>
      <c r="BO932" s="3">
        <v>0</v>
      </c>
      <c r="BP932" s="3">
        <v>0</v>
      </c>
      <c r="BQ932" s="3">
        <v>0</v>
      </c>
      <c r="BR932" s="3">
        <v>0</v>
      </c>
      <c r="BS932" s="3">
        <v>0</v>
      </c>
      <c r="BT932" s="3">
        <v>0</v>
      </c>
      <c r="BU932" s="3">
        <v>0</v>
      </c>
      <c r="BV932" s="3">
        <v>0</v>
      </c>
      <c r="BW932" s="3">
        <v>0</v>
      </c>
      <c r="BX932" s="3">
        <v>0</v>
      </c>
      <c r="BY932" s="3">
        <v>0</v>
      </c>
      <c r="BZ932" s="3">
        <v>0</v>
      </c>
      <c r="CA932" s="3">
        <v>0</v>
      </c>
      <c r="CB932" s="3">
        <v>0</v>
      </c>
      <c r="CC932" s="3">
        <v>0</v>
      </c>
      <c r="CD932" s="3">
        <v>0</v>
      </c>
      <c r="CE932" s="3">
        <v>0</v>
      </c>
      <c r="CF932" s="3">
        <v>0</v>
      </c>
      <c r="CG932" s="3">
        <v>0</v>
      </c>
      <c r="CH932" s="3">
        <v>0</v>
      </c>
      <c r="CI932" s="3">
        <v>0</v>
      </c>
      <c r="CJ932" s="3">
        <v>0</v>
      </c>
      <c r="CK932" s="3">
        <v>0</v>
      </c>
      <c r="CL932" s="3">
        <v>0</v>
      </c>
      <c r="CM932" s="3">
        <v>0</v>
      </c>
      <c r="CN932" s="3">
        <v>0</v>
      </c>
      <c r="CO932" s="3">
        <v>0</v>
      </c>
      <c r="CP932" s="3">
        <v>0</v>
      </c>
      <c r="CQ932" s="3">
        <v>0</v>
      </c>
      <c r="CR932" s="3">
        <v>0</v>
      </c>
      <c r="CS932" s="3">
        <v>0</v>
      </c>
      <c r="CT932" s="3">
        <v>0</v>
      </c>
      <c r="CU932" s="3">
        <v>0</v>
      </c>
      <c r="CV932" s="3">
        <v>0</v>
      </c>
      <c r="CW932" s="3">
        <v>0</v>
      </c>
      <c r="CX932" s="3">
        <v>0</v>
      </c>
      <c r="CY932" s="3">
        <v>0</v>
      </c>
      <c r="CZ932" s="3">
        <v>0</v>
      </c>
      <c r="DA932" s="3"/>
      <c r="DB932" s="3">
        <v>0</v>
      </c>
      <c r="DC932" s="3">
        <v>0</v>
      </c>
      <c r="DD932" s="3">
        <v>0</v>
      </c>
      <c r="DE932" s="3">
        <v>0</v>
      </c>
      <c r="DF932" s="3">
        <v>0</v>
      </c>
      <c r="DG932" s="3">
        <v>0</v>
      </c>
      <c r="DH932" s="3">
        <v>0</v>
      </c>
      <c r="DI932" s="3">
        <v>0</v>
      </c>
      <c r="DJ932" s="3">
        <v>0</v>
      </c>
      <c r="DK932" s="3">
        <v>0</v>
      </c>
      <c r="DL932" s="3">
        <v>0</v>
      </c>
      <c r="DM932" s="3">
        <v>0</v>
      </c>
      <c r="DN932" s="3">
        <v>0</v>
      </c>
      <c r="DO932" s="3">
        <v>0</v>
      </c>
      <c r="DP932" s="3">
        <v>0</v>
      </c>
      <c r="DQ932" s="3">
        <v>0</v>
      </c>
      <c r="DR932" s="3">
        <v>0</v>
      </c>
      <c r="DS932" s="3">
        <v>0</v>
      </c>
      <c r="DT932" s="3">
        <v>0</v>
      </c>
      <c r="DU932" s="3">
        <v>0</v>
      </c>
      <c r="DV932" s="3">
        <v>0</v>
      </c>
      <c r="DW932" s="3">
        <v>0</v>
      </c>
      <c r="DX932" s="3">
        <v>0</v>
      </c>
      <c r="DY932" s="3">
        <v>0</v>
      </c>
      <c r="DZ932" s="3">
        <v>0</v>
      </c>
      <c r="EA932" s="3">
        <v>0</v>
      </c>
      <c r="EB932" s="3">
        <v>0</v>
      </c>
      <c r="EC932" s="3">
        <v>0</v>
      </c>
      <c r="ED932" s="3">
        <v>0</v>
      </c>
      <c r="EE932" s="3">
        <v>0</v>
      </c>
      <c r="EF932" s="3">
        <v>0</v>
      </c>
    </row>
    <row r="933" spans="1:136" ht="12.75" customHeight="1">
      <c r="A933" s="2" t="s">
        <v>1624</v>
      </c>
      <c r="B933" s="2" t="s">
        <v>1307</v>
      </c>
      <c r="C933" s="2" t="s">
        <v>137</v>
      </c>
      <c r="D933" s="2" t="s">
        <v>896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7000</v>
      </c>
      <c r="AH933" s="3">
        <v>0</v>
      </c>
      <c r="AI933" s="3">
        <v>58623.62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3">
        <v>14018.69</v>
      </c>
      <c r="AS933" s="3">
        <v>0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s="3">
        <v>0</v>
      </c>
      <c r="BC933" s="3">
        <v>0</v>
      </c>
      <c r="BD933" s="3">
        <v>0</v>
      </c>
      <c r="BE933" s="3">
        <v>0</v>
      </c>
      <c r="BF933" s="3">
        <v>0</v>
      </c>
      <c r="BG933" s="3">
        <v>0</v>
      </c>
      <c r="BH933" s="3">
        <v>0</v>
      </c>
      <c r="BI933" s="3">
        <v>0</v>
      </c>
      <c r="BJ933" s="3">
        <v>0</v>
      </c>
      <c r="BK933" s="3">
        <v>0</v>
      </c>
      <c r="BL933" s="3">
        <v>0</v>
      </c>
      <c r="BM933" s="3">
        <v>0</v>
      </c>
      <c r="BN933" s="3">
        <v>0</v>
      </c>
      <c r="BO933" s="3">
        <v>0</v>
      </c>
      <c r="BP933" s="3">
        <v>0</v>
      </c>
      <c r="BQ933" s="3">
        <v>0</v>
      </c>
      <c r="BR933" s="3">
        <v>0</v>
      </c>
      <c r="BS933" s="3">
        <v>0</v>
      </c>
      <c r="BT933" s="3">
        <v>0</v>
      </c>
      <c r="BU933" s="3">
        <v>0</v>
      </c>
      <c r="BV933" s="3">
        <v>0</v>
      </c>
      <c r="BW933" s="3">
        <v>0</v>
      </c>
      <c r="BX933" s="3">
        <v>0</v>
      </c>
      <c r="BY933" s="3">
        <v>0</v>
      </c>
      <c r="BZ933" s="3">
        <v>0</v>
      </c>
      <c r="CA933" s="3">
        <v>0</v>
      </c>
      <c r="CB933" s="3">
        <v>0</v>
      </c>
      <c r="CC933" s="3">
        <v>0</v>
      </c>
      <c r="CD933" s="3">
        <v>0</v>
      </c>
      <c r="CE933" s="3">
        <v>0</v>
      </c>
      <c r="CF933" s="3">
        <v>0</v>
      </c>
      <c r="CG933" s="3">
        <v>0</v>
      </c>
      <c r="CH933" s="3">
        <v>0</v>
      </c>
      <c r="CI933" s="3">
        <v>0</v>
      </c>
      <c r="CJ933" s="3">
        <v>0</v>
      </c>
      <c r="CK933" s="3">
        <v>0</v>
      </c>
      <c r="CL933" s="3">
        <v>0</v>
      </c>
      <c r="CM933" s="3">
        <v>0</v>
      </c>
      <c r="CN933" s="3">
        <v>0</v>
      </c>
      <c r="CO933" s="3">
        <v>0</v>
      </c>
      <c r="CP933" s="3">
        <v>0</v>
      </c>
      <c r="CQ933" s="3">
        <v>0</v>
      </c>
      <c r="CR933" s="3">
        <v>0</v>
      </c>
      <c r="CS933" s="3">
        <v>0</v>
      </c>
      <c r="CT933" s="3">
        <v>0</v>
      </c>
      <c r="CU933" s="3">
        <v>0</v>
      </c>
      <c r="CV933" s="3">
        <v>0</v>
      </c>
      <c r="CW933" s="3">
        <v>0</v>
      </c>
      <c r="CX933" s="3">
        <v>0</v>
      </c>
      <c r="CY933" s="3">
        <v>0</v>
      </c>
      <c r="CZ933" s="3">
        <v>0</v>
      </c>
      <c r="DA933" s="3"/>
      <c r="DB933" s="3">
        <v>0</v>
      </c>
      <c r="DC933" s="3">
        <v>0</v>
      </c>
      <c r="DD933" s="3">
        <v>0</v>
      </c>
      <c r="DE933" s="3">
        <v>0</v>
      </c>
      <c r="DF933" s="3">
        <v>0</v>
      </c>
      <c r="DG933" s="3">
        <v>0</v>
      </c>
      <c r="DH933" s="3">
        <v>0</v>
      </c>
      <c r="DI933" s="3">
        <v>0</v>
      </c>
      <c r="DJ933" s="3">
        <v>0</v>
      </c>
      <c r="DK933" s="3">
        <v>0</v>
      </c>
      <c r="DL933" s="3">
        <v>0</v>
      </c>
      <c r="DM933" s="3">
        <v>0</v>
      </c>
      <c r="DN933" s="3">
        <v>0</v>
      </c>
      <c r="DO933" s="3">
        <v>0</v>
      </c>
      <c r="DP933" s="3">
        <v>0</v>
      </c>
      <c r="DQ933" s="3">
        <v>0</v>
      </c>
      <c r="DR933" s="3">
        <v>0</v>
      </c>
      <c r="DS933" s="3">
        <v>0</v>
      </c>
      <c r="DT933" s="3">
        <v>0</v>
      </c>
      <c r="DU933" s="3">
        <v>0</v>
      </c>
      <c r="DV933" s="3">
        <v>0</v>
      </c>
      <c r="DW933" s="3">
        <v>0</v>
      </c>
      <c r="DX933" s="3">
        <v>0</v>
      </c>
      <c r="DY933" s="3">
        <v>0</v>
      </c>
      <c r="DZ933" s="3">
        <v>0</v>
      </c>
      <c r="EA933" s="3">
        <v>0</v>
      </c>
      <c r="EB933" s="3">
        <v>0</v>
      </c>
      <c r="EC933" s="3">
        <v>0</v>
      </c>
      <c r="ED933" s="3">
        <v>0</v>
      </c>
      <c r="EE933" s="3">
        <v>0</v>
      </c>
      <c r="EF933" s="3">
        <v>0</v>
      </c>
    </row>
    <row r="934" spans="1:136" ht="12.75" customHeight="1">
      <c r="A934" s="2" t="s">
        <v>1625</v>
      </c>
      <c r="B934" s="2" t="s">
        <v>1309</v>
      </c>
      <c r="C934" s="2" t="s">
        <v>137</v>
      </c>
      <c r="D934" s="2" t="s">
        <v>896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3886.91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59.19</v>
      </c>
      <c r="AS934" s="3">
        <v>0</v>
      </c>
      <c r="AT934" s="3">
        <v>0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  <c r="AZ934" s="3">
        <v>0</v>
      </c>
      <c r="BA934" s="3">
        <v>0</v>
      </c>
      <c r="BB934" s="3">
        <v>0</v>
      </c>
      <c r="BC934" s="3">
        <v>0</v>
      </c>
      <c r="BD934" s="3">
        <v>0</v>
      </c>
      <c r="BE934" s="3">
        <v>0</v>
      </c>
      <c r="BF934" s="3">
        <v>0</v>
      </c>
      <c r="BG934" s="3">
        <v>0</v>
      </c>
      <c r="BH934" s="3">
        <v>0</v>
      </c>
      <c r="BI934" s="3">
        <v>0</v>
      </c>
      <c r="BJ934" s="3">
        <v>0</v>
      </c>
      <c r="BK934" s="3">
        <v>0</v>
      </c>
      <c r="BL934" s="3">
        <v>0</v>
      </c>
      <c r="BM934" s="3">
        <v>0</v>
      </c>
      <c r="BN934" s="3">
        <v>0</v>
      </c>
      <c r="BO934" s="3">
        <v>0</v>
      </c>
      <c r="BP934" s="3">
        <v>0</v>
      </c>
      <c r="BQ934" s="3">
        <v>0</v>
      </c>
      <c r="BR934" s="3">
        <v>0</v>
      </c>
      <c r="BS934" s="3">
        <v>0</v>
      </c>
      <c r="BT934" s="3">
        <v>0</v>
      </c>
      <c r="BU934" s="3">
        <v>0</v>
      </c>
      <c r="BV934" s="3">
        <v>0</v>
      </c>
      <c r="BW934" s="3">
        <v>0</v>
      </c>
      <c r="BX934" s="3">
        <v>0</v>
      </c>
      <c r="BY934" s="3">
        <v>0</v>
      </c>
      <c r="BZ934" s="3">
        <v>0</v>
      </c>
      <c r="CA934" s="3">
        <v>0</v>
      </c>
      <c r="CB934" s="3">
        <v>0</v>
      </c>
      <c r="CC934" s="3">
        <v>0</v>
      </c>
      <c r="CD934" s="3">
        <v>0</v>
      </c>
      <c r="CE934" s="3">
        <v>0</v>
      </c>
      <c r="CF934" s="3">
        <v>0</v>
      </c>
      <c r="CG934" s="3">
        <v>0</v>
      </c>
      <c r="CH934" s="3">
        <v>0</v>
      </c>
      <c r="CI934" s="3">
        <v>0</v>
      </c>
      <c r="CJ934" s="3">
        <v>0</v>
      </c>
      <c r="CK934" s="3">
        <v>0</v>
      </c>
      <c r="CL934" s="3">
        <v>0</v>
      </c>
      <c r="CM934" s="3">
        <v>0</v>
      </c>
      <c r="CN934" s="3">
        <v>0</v>
      </c>
      <c r="CO934" s="3">
        <v>0</v>
      </c>
      <c r="CP934" s="3">
        <v>0</v>
      </c>
      <c r="CQ934" s="3">
        <v>0</v>
      </c>
      <c r="CR934" s="3">
        <v>0</v>
      </c>
      <c r="CS934" s="3">
        <v>0</v>
      </c>
      <c r="CT934" s="3">
        <v>0</v>
      </c>
      <c r="CU934" s="3">
        <v>0</v>
      </c>
      <c r="CV934" s="3">
        <v>0</v>
      </c>
      <c r="CW934" s="3">
        <v>0</v>
      </c>
      <c r="CX934" s="3">
        <v>0</v>
      </c>
      <c r="CY934" s="3">
        <v>0</v>
      </c>
      <c r="CZ934" s="3">
        <v>0</v>
      </c>
      <c r="DA934" s="3"/>
      <c r="DB934" s="3">
        <v>0</v>
      </c>
      <c r="DC934" s="3">
        <v>0</v>
      </c>
      <c r="DD934" s="3">
        <v>0</v>
      </c>
      <c r="DE934" s="3">
        <v>0</v>
      </c>
      <c r="DF934" s="3">
        <v>0</v>
      </c>
      <c r="DG934" s="3">
        <v>0</v>
      </c>
      <c r="DH934" s="3">
        <v>0</v>
      </c>
      <c r="DI934" s="3">
        <v>0</v>
      </c>
      <c r="DJ934" s="3">
        <v>0</v>
      </c>
      <c r="DK934" s="3">
        <v>0</v>
      </c>
      <c r="DL934" s="3">
        <v>0</v>
      </c>
      <c r="DM934" s="3">
        <v>0</v>
      </c>
      <c r="DN934" s="3">
        <v>0</v>
      </c>
      <c r="DO934" s="3">
        <v>0</v>
      </c>
      <c r="DP934" s="3">
        <v>0</v>
      </c>
      <c r="DQ934" s="3">
        <v>0</v>
      </c>
      <c r="DR934" s="3">
        <v>0</v>
      </c>
      <c r="DS934" s="3">
        <v>0</v>
      </c>
      <c r="DT934" s="3">
        <v>0</v>
      </c>
      <c r="DU934" s="3">
        <v>0</v>
      </c>
      <c r="DV934" s="3">
        <v>0</v>
      </c>
      <c r="DW934" s="3">
        <v>0</v>
      </c>
      <c r="DX934" s="3">
        <v>0</v>
      </c>
      <c r="DY934" s="3">
        <v>0</v>
      </c>
      <c r="DZ934" s="3">
        <v>0</v>
      </c>
      <c r="EA934" s="3">
        <v>0</v>
      </c>
      <c r="EB934" s="3">
        <v>0</v>
      </c>
      <c r="EC934" s="3">
        <v>0</v>
      </c>
      <c r="ED934" s="3">
        <v>0</v>
      </c>
      <c r="EE934" s="3">
        <v>0</v>
      </c>
      <c r="EF934" s="3">
        <v>0</v>
      </c>
    </row>
    <row r="935" spans="1:136" ht="12.75" customHeight="1">
      <c r="A935" s="2" t="s">
        <v>1626</v>
      </c>
      <c r="B935" s="2" t="s">
        <v>1379</v>
      </c>
      <c r="C935" s="2" t="s">
        <v>137</v>
      </c>
      <c r="D935" s="2" t="s">
        <v>896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0</v>
      </c>
      <c r="BB935" s="3">
        <v>0</v>
      </c>
      <c r="BC935" s="3">
        <v>0</v>
      </c>
      <c r="BD935" s="3">
        <v>0</v>
      </c>
      <c r="BE935" s="3">
        <v>0</v>
      </c>
      <c r="BF935" s="3">
        <v>0</v>
      </c>
      <c r="BG935" s="3">
        <v>0</v>
      </c>
      <c r="BH935" s="3">
        <v>0</v>
      </c>
      <c r="BI935" s="3">
        <v>0</v>
      </c>
      <c r="BJ935" s="3">
        <v>0</v>
      </c>
      <c r="BK935" s="3">
        <v>0</v>
      </c>
      <c r="BL935" s="3">
        <v>0</v>
      </c>
      <c r="BM935" s="3">
        <v>0</v>
      </c>
      <c r="BN935" s="3">
        <v>0</v>
      </c>
      <c r="BO935" s="3">
        <v>0</v>
      </c>
      <c r="BP935" s="3">
        <v>0</v>
      </c>
      <c r="BQ935" s="3">
        <v>0</v>
      </c>
      <c r="BR935" s="3">
        <v>0</v>
      </c>
      <c r="BS935" s="3">
        <v>0</v>
      </c>
      <c r="BT935" s="3">
        <v>0</v>
      </c>
      <c r="BU935" s="3">
        <v>0</v>
      </c>
      <c r="BV935" s="3">
        <v>0</v>
      </c>
      <c r="BW935" s="3">
        <v>0</v>
      </c>
      <c r="BX935" s="3">
        <v>0</v>
      </c>
      <c r="BY935" s="3">
        <v>0</v>
      </c>
      <c r="BZ935" s="3">
        <v>0</v>
      </c>
      <c r="CA935" s="3">
        <v>0</v>
      </c>
      <c r="CB935" s="3">
        <v>0</v>
      </c>
      <c r="CC935" s="3">
        <v>0</v>
      </c>
      <c r="CD935" s="3">
        <v>0</v>
      </c>
      <c r="CE935" s="3">
        <v>0</v>
      </c>
      <c r="CF935" s="3">
        <v>0</v>
      </c>
      <c r="CG935" s="3">
        <v>0</v>
      </c>
      <c r="CH935" s="3">
        <v>0</v>
      </c>
      <c r="CI935" s="3">
        <v>0</v>
      </c>
      <c r="CJ935" s="3">
        <v>0</v>
      </c>
      <c r="CK935" s="3">
        <v>0</v>
      </c>
      <c r="CL935" s="3">
        <v>0</v>
      </c>
      <c r="CM935" s="3">
        <v>0</v>
      </c>
      <c r="CN935" s="3">
        <v>0</v>
      </c>
      <c r="CO935" s="3">
        <v>0</v>
      </c>
      <c r="CP935" s="3">
        <v>0</v>
      </c>
      <c r="CQ935" s="3">
        <v>0</v>
      </c>
      <c r="CR935" s="3">
        <v>0</v>
      </c>
      <c r="CS935" s="3">
        <v>0</v>
      </c>
      <c r="CT935" s="3">
        <v>0</v>
      </c>
      <c r="CU935" s="3">
        <v>0</v>
      </c>
      <c r="CV935" s="3">
        <v>0</v>
      </c>
      <c r="CW935" s="3">
        <v>0</v>
      </c>
      <c r="CX935" s="3">
        <v>0</v>
      </c>
      <c r="CY935" s="3">
        <v>0</v>
      </c>
      <c r="CZ935" s="3">
        <v>0</v>
      </c>
      <c r="DA935" s="3"/>
      <c r="DB935" s="3">
        <v>0</v>
      </c>
      <c r="DC935" s="3">
        <v>0</v>
      </c>
      <c r="DD935" s="3">
        <v>0</v>
      </c>
      <c r="DE935" s="3">
        <v>0</v>
      </c>
      <c r="DF935" s="3">
        <v>0</v>
      </c>
      <c r="DG935" s="3">
        <v>0</v>
      </c>
      <c r="DH935" s="3">
        <v>0</v>
      </c>
      <c r="DI935" s="3">
        <v>0</v>
      </c>
      <c r="DJ935" s="3">
        <v>0</v>
      </c>
      <c r="DK935" s="3">
        <v>0</v>
      </c>
      <c r="DL935" s="3">
        <v>0</v>
      </c>
      <c r="DM935" s="3">
        <v>0</v>
      </c>
      <c r="DN935" s="3">
        <v>0</v>
      </c>
      <c r="DO935" s="3">
        <v>0</v>
      </c>
      <c r="DP935" s="3">
        <v>0</v>
      </c>
      <c r="DQ935" s="3">
        <v>0</v>
      </c>
      <c r="DR935" s="3">
        <v>0</v>
      </c>
      <c r="DS935" s="3">
        <v>0</v>
      </c>
      <c r="DT935" s="3">
        <v>0</v>
      </c>
      <c r="DU935" s="3">
        <v>0</v>
      </c>
      <c r="DV935" s="3">
        <v>0</v>
      </c>
      <c r="DW935" s="3">
        <v>0</v>
      </c>
      <c r="DX935" s="3">
        <v>0</v>
      </c>
      <c r="DY935" s="3">
        <v>0</v>
      </c>
      <c r="DZ935" s="3">
        <v>0</v>
      </c>
      <c r="EA935" s="3">
        <v>0</v>
      </c>
      <c r="EB935" s="3">
        <v>0</v>
      </c>
      <c r="EC935" s="3">
        <v>0</v>
      </c>
      <c r="ED935" s="3">
        <v>0</v>
      </c>
      <c r="EE935" s="3">
        <v>0</v>
      </c>
      <c r="EF935" s="3">
        <v>0</v>
      </c>
    </row>
    <row r="936" spans="1:136" ht="12.75" customHeight="1">
      <c r="A936" s="2" t="s">
        <v>1627</v>
      </c>
      <c r="B936" s="2" t="s">
        <v>1311</v>
      </c>
      <c r="C936" s="2" t="s">
        <v>137</v>
      </c>
      <c r="D936" s="2" t="s">
        <v>896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58623.62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>
        <v>0</v>
      </c>
      <c r="BB936" s="3">
        <v>0</v>
      </c>
      <c r="BC936" s="3">
        <v>0</v>
      </c>
      <c r="BD936" s="3">
        <v>0</v>
      </c>
      <c r="BE936" s="3">
        <v>0</v>
      </c>
      <c r="BF936" s="3">
        <v>0</v>
      </c>
      <c r="BG936" s="3">
        <v>0</v>
      </c>
      <c r="BH936" s="3">
        <v>0</v>
      </c>
      <c r="BI936" s="3">
        <v>0</v>
      </c>
      <c r="BJ936" s="3">
        <v>0</v>
      </c>
      <c r="BK936" s="3">
        <v>0</v>
      </c>
      <c r="BL936" s="3">
        <v>0</v>
      </c>
      <c r="BM936" s="3">
        <v>0</v>
      </c>
      <c r="BN936" s="3">
        <v>0</v>
      </c>
      <c r="BO936" s="3">
        <v>0</v>
      </c>
      <c r="BP936" s="3">
        <v>0</v>
      </c>
      <c r="BQ936" s="3">
        <v>0</v>
      </c>
      <c r="BR936" s="3">
        <v>0</v>
      </c>
      <c r="BS936" s="3">
        <v>0</v>
      </c>
      <c r="BT936" s="3">
        <v>0</v>
      </c>
      <c r="BU936" s="3">
        <v>0</v>
      </c>
      <c r="BV936" s="3">
        <v>0</v>
      </c>
      <c r="BW936" s="3">
        <v>0</v>
      </c>
      <c r="BX936" s="3">
        <v>0</v>
      </c>
      <c r="BY936" s="3">
        <v>0</v>
      </c>
      <c r="BZ936" s="3">
        <v>0</v>
      </c>
      <c r="CA936" s="3">
        <v>0</v>
      </c>
      <c r="CB936" s="3">
        <v>0</v>
      </c>
      <c r="CC936" s="3">
        <v>0</v>
      </c>
      <c r="CD936" s="3">
        <v>0</v>
      </c>
      <c r="CE936" s="3">
        <v>0</v>
      </c>
      <c r="CF936" s="3">
        <v>0</v>
      </c>
      <c r="CG936" s="3">
        <v>0</v>
      </c>
      <c r="CH936" s="3">
        <v>0</v>
      </c>
      <c r="CI936" s="3">
        <v>0</v>
      </c>
      <c r="CJ936" s="3">
        <v>0</v>
      </c>
      <c r="CK936" s="3">
        <v>0</v>
      </c>
      <c r="CL936" s="3">
        <v>0</v>
      </c>
      <c r="CM936" s="3">
        <v>0</v>
      </c>
      <c r="CN936" s="3">
        <v>0</v>
      </c>
      <c r="CO936" s="3">
        <v>0</v>
      </c>
      <c r="CP936" s="3">
        <v>0</v>
      </c>
      <c r="CQ936" s="3">
        <v>0</v>
      </c>
      <c r="CR936" s="3">
        <v>0</v>
      </c>
      <c r="CS936" s="3">
        <v>0</v>
      </c>
      <c r="CT936" s="3">
        <v>0</v>
      </c>
      <c r="CU936" s="3">
        <v>0</v>
      </c>
      <c r="CV936" s="3">
        <v>0</v>
      </c>
      <c r="CW936" s="3">
        <v>0</v>
      </c>
      <c r="CX936" s="3">
        <v>0</v>
      </c>
      <c r="CY936" s="3">
        <v>0</v>
      </c>
      <c r="CZ936" s="3">
        <v>0</v>
      </c>
      <c r="DA936" s="3"/>
      <c r="DB936" s="3">
        <v>0</v>
      </c>
      <c r="DC936" s="3">
        <v>0</v>
      </c>
      <c r="DD936" s="3">
        <v>0</v>
      </c>
      <c r="DE936" s="3">
        <v>0</v>
      </c>
      <c r="DF936" s="3">
        <v>0</v>
      </c>
      <c r="DG936" s="3">
        <v>0</v>
      </c>
      <c r="DH936" s="3">
        <v>0</v>
      </c>
      <c r="DI936" s="3">
        <v>0</v>
      </c>
      <c r="DJ936" s="3">
        <v>0</v>
      </c>
      <c r="DK936" s="3">
        <v>0</v>
      </c>
      <c r="DL936" s="3">
        <v>0</v>
      </c>
      <c r="DM936" s="3">
        <v>0</v>
      </c>
      <c r="DN936" s="3">
        <v>0</v>
      </c>
      <c r="DO936" s="3">
        <v>0</v>
      </c>
      <c r="DP936" s="3">
        <v>0</v>
      </c>
      <c r="DQ936" s="3">
        <v>0</v>
      </c>
      <c r="DR936" s="3">
        <v>0</v>
      </c>
      <c r="DS936" s="3">
        <v>0</v>
      </c>
      <c r="DT936" s="3">
        <v>0</v>
      </c>
      <c r="DU936" s="3">
        <v>0</v>
      </c>
      <c r="DV936" s="3">
        <v>0</v>
      </c>
      <c r="DW936" s="3">
        <v>0</v>
      </c>
      <c r="DX936" s="3">
        <v>0</v>
      </c>
      <c r="DY936" s="3">
        <v>0</v>
      </c>
      <c r="DZ936" s="3">
        <v>0</v>
      </c>
      <c r="EA936" s="3">
        <v>0</v>
      </c>
      <c r="EB936" s="3">
        <v>0</v>
      </c>
      <c r="EC936" s="3">
        <v>0</v>
      </c>
      <c r="ED936" s="3">
        <v>0</v>
      </c>
      <c r="EE936" s="3">
        <v>0</v>
      </c>
      <c r="EF936" s="3">
        <v>0</v>
      </c>
    </row>
    <row r="937" spans="1:136" ht="12.75" customHeight="1">
      <c r="A937" s="2" t="s">
        <v>1628</v>
      </c>
      <c r="B937" s="2" t="s">
        <v>1313</v>
      </c>
      <c r="C937" s="2" t="s">
        <v>137</v>
      </c>
      <c r="D937" s="2" t="s">
        <v>138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0</v>
      </c>
      <c r="BB937" s="3">
        <v>0</v>
      </c>
      <c r="BC937" s="3">
        <v>0</v>
      </c>
      <c r="BD937" s="3">
        <v>0</v>
      </c>
      <c r="BE937" s="3">
        <v>0</v>
      </c>
      <c r="BF937" s="3">
        <v>0</v>
      </c>
      <c r="BG937" s="3">
        <v>0</v>
      </c>
      <c r="BH937" s="3">
        <v>0</v>
      </c>
      <c r="BI937" s="3">
        <v>0</v>
      </c>
      <c r="BJ937" s="3">
        <v>0</v>
      </c>
      <c r="BK937" s="3">
        <v>0</v>
      </c>
      <c r="BL937" s="3">
        <v>0</v>
      </c>
      <c r="BM937" s="3">
        <v>0</v>
      </c>
      <c r="BN937" s="3">
        <v>0</v>
      </c>
      <c r="BO937" s="3">
        <v>0</v>
      </c>
      <c r="BP937" s="3">
        <v>0</v>
      </c>
      <c r="BQ937" s="3">
        <v>0</v>
      </c>
      <c r="BR937" s="3">
        <v>0</v>
      </c>
      <c r="BS937" s="3">
        <v>0</v>
      </c>
      <c r="BT937" s="3">
        <v>0</v>
      </c>
      <c r="BU937" s="3">
        <v>0</v>
      </c>
      <c r="BV937" s="3">
        <v>0</v>
      </c>
      <c r="BW937" s="3">
        <v>0</v>
      </c>
      <c r="BX937" s="3">
        <v>0</v>
      </c>
      <c r="BY937" s="3">
        <v>0</v>
      </c>
      <c r="BZ937" s="3">
        <v>0</v>
      </c>
      <c r="CA937" s="3">
        <v>0</v>
      </c>
      <c r="CB937" s="3">
        <v>0</v>
      </c>
      <c r="CC937" s="3">
        <v>0</v>
      </c>
      <c r="CD937" s="3">
        <v>0</v>
      </c>
      <c r="CE937" s="3">
        <v>0</v>
      </c>
      <c r="CF937" s="3">
        <v>0</v>
      </c>
      <c r="CG937" s="3">
        <v>0</v>
      </c>
      <c r="CH937" s="3">
        <v>0</v>
      </c>
      <c r="CI937" s="3">
        <v>0</v>
      </c>
      <c r="CJ937" s="3">
        <v>0</v>
      </c>
      <c r="CK937" s="3">
        <v>0</v>
      </c>
      <c r="CL937" s="3">
        <v>0</v>
      </c>
      <c r="CM937" s="3">
        <v>0</v>
      </c>
      <c r="CN937" s="3">
        <v>0</v>
      </c>
      <c r="CO937" s="3">
        <v>0</v>
      </c>
      <c r="CP937" s="3">
        <v>0</v>
      </c>
      <c r="CQ937" s="3">
        <v>0</v>
      </c>
      <c r="CR937" s="3">
        <v>0</v>
      </c>
      <c r="CS937" s="3">
        <v>0</v>
      </c>
      <c r="CT937" s="3">
        <v>0</v>
      </c>
      <c r="CU937" s="3">
        <v>0</v>
      </c>
      <c r="CV937" s="3">
        <v>0</v>
      </c>
      <c r="CW937" s="3">
        <v>0</v>
      </c>
      <c r="CX937" s="3">
        <v>0</v>
      </c>
      <c r="CY937" s="3">
        <v>0</v>
      </c>
      <c r="CZ937" s="3">
        <v>0</v>
      </c>
      <c r="DA937" s="3"/>
      <c r="DB937" s="3">
        <v>0</v>
      </c>
      <c r="DC937" s="3">
        <v>0</v>
      </c>
      <c r="DD937" s="3">
        <v>0</v>
      </c>
      <c r="DE937" s="3">
        <v>0</v>
      </c>
      <c r="DF937" s="3">
        <v>0</v>
      </c>
      <c r="DG937" s="3">
        <v>0</v>
      </c>
      <c r="DH937" s="3">
        <v>0</v>
      </c>
      <c r="DI937" s="3">
        <v>0</v>
      </c>
      <c r="DJ937" s="3">
        <v>0</v>
      </c>
      <c r="DK937" s="3">
        <v>0</v>
      </c>
      <c r="DL937" s="3">
        <v>0</v>
      </c>
      <c r="DM937" s="3">
        <v>0</v>
      </c>
      <c r="DN937" s="3">
        <v>0</v>
      </c>
      <c r="DO937" s="3">
        <v>0</v>
      </c>
      <c r="DP937" s="3">
        <v>0</v>
      </c>
      <c r="DQ937" s="3">
        <v>0</v>
      </c>
      <c r="DR937" s="3">
        <v>0</v>
      </c>
      <c r="DS937" s="3">
        <v>0</v>
      </c>
      <c r="DT937" s="3">
        <v>0</v>
      </c>
      <c r="DU937" s="3">
        <v>0</v>
      </c>
      <c r="DV937" s="3">
        <v>0</v>
      </c>
      <c r="DW937" s="3">
        <v>0</v>
      </c>
      <c r="DX937" s="3">
        <v>0</v>
      </c>
      <c r="DY937" s="3">
        <v>0</v>
      </c>
      <c r="DZ937" s="3">
        <v>0</v>
      </c>
      <c r="EA937" s="3">
        <v>0</v>
      </c>
      <c r="EB937" s="3">
        <v>0</v>
      </c>
      <c r="EC937" s="3">
        <v>0</v>
      </c>
      <c r="ED937" s="3">
        <v>0</v>
      </c>
      <c r="EE937" s="3">
        <v>0</v>
      </c>
      <c r="EF937" s="3">
        <v>0</v>
      </c>
    </row>
    <row r="938" spans="1:136" ht="12.75" customHeight="1">
      <c r="A938" s="2" t="s">
        <v>1629</v>
      </c>
      <c r="B938" s="2" t="s">
        <v>1315</v>
      </c>
      <c r="C938" s="2" t="s">
        <v>137</v>
      </c>
      <c r="D938" s="2" t="s">
        <v>896</v>
      </c>
      <c r="E938" s="3">
        <v>0</v>
      </c>
      <c r="F938" s="3">
        <v>46687.3</v>
      </c>
      <c r="G938" s="3">
        <v>19690.66</v>
      </c>
      <c r="H938" s="3">
        <v>8023.15</v>
      </c>
      <c r="I938" s="3">
        <v>42598.15</v>
      </c>
      <c r="J938" s="3">
        <v>8269.93</v>
      </c>
      <c r="K938" s="3">
        <v>18081.439999999999</v>
      </c>
      <c r="L938" s="3">
        <v>30094.91</v>
      </c>
      <c r="M938" s="3">
        <v>64887.54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34940.86</v>
      </c>
      <c r="AH938" s="3">
        <v>22540.02</v>
      </c>
      <c r="AI938" s="3">
        <v>40389.599999999999</v>
      </c>
      <c r="AJ938" s="3">
        <v>116862.79</v>
      </c>
      <c r="AK938" s="3">
        <v>75072.12</v>
      </c>
      <c r="AL938" s="3">
        <v>25585.45</v>
      </c>
      <c r="AM938" s="3">
        <v>19278.669999999998</v>
      </c>
      <c r="AN938" s="3">
        <v>82336.75</v>
      </c>
      <c r="AO938" s="3">
        <v>62310.36</v>
      </c>
      <c r="AP938" s="3">
        <v>27914.75</v>
      </c>
      <c r="AQ938" s="3">
        <v>86767.2</v>
      </c>
      <c r="AR938" s="3">
        <v>125804.72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0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3">
        <v>0</v>
      </c>
      <c r="BK938" s="3">
        <v>0</v>
      </c>
      <c r="BL938" s="3">
        <v>0</v>
      </c>
      <c r="BM938" s="3">
        <v>0</v>
      </c>
      <c r="BN938" s="3">
        <v>0</v>
      </c>
      <c r="BO938" s="3">
        <v>0</v>
      </c>
      <c r="BP938" s="3">
        <v>0</v>
      </c>
      <c r="BQ938" s="3">
        <v>0</v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  <c r="BW938" s="3">
        <v>0</v>
      </c>
      <c r="BX938" s="3">
        <v>0</v>
      </c>
      <c r="BY938" s="3">
        <v>0</v>
      </c>
      <c r="BZ938" s="3">
        <v>0</v>
      </c>
      <c r="CA938" s="3">
        <v>0</v>
      </c>
      <c r="CB938" s="3">
        <v>0</v>
      </c>
      <c r="CC938" s="3">
        <v>0</v>
      </c>
      <c r="CD938" s="3">
        <v>0</v>
      </c>
      <c r="CE938" s="3">
        <v>0</v>
      </c>
      <c r="CF938" s="3">
        <v>0</v>
      </c>
      <c r="CG938" s="3">
        <v>0</v>
      </c>
      <c r="CH938" s="3">
        <v>0</v>
      </c>
      <c r="CI938" s="3">
        <v>0</v>
      </c>
      <c r="CJ938" s="3">
        <v>0</v>
      </c>
      <c r="CK938" s="3">
        <v>0</v>
      </c>
      <c r="CL938" s="3">
        <v>0</v>
      </c>
      <c r="CM938" s="3">
        <v>0</v>
      </c>
      <c r="CN938" s="3">
        <v>0</v>
      </c>
      <c r="CO938" s="3">
        <v>0</v>
      </c>
      <c r="CP938" s="3">
        <v>0</v>
      </c>
      <c r="CQ938" s="3">
        <v>0</v>
      </c>
      <c r="CR938" s="3">
        <v>0</v>
      </c>
      <c r="CS938" s="3">
        <v>0</v>
      </c>
      <c r="CT938" s="3">
        <v>0</v>
      </c>
      <c r="CU938" s="3">
        <v>0</v>
      </c>
      <c r="CV938" s="3">
        <v>0</v>
      </c>
      <c r="CW938" s="3">
        <v>0</v>
      </c>
      <c r="CX938" s="3">
        <v>0</v>
      </c>
      <c r="CY938" s="3">
        <v>0</v>
      </c>
      <c r="CZ938" s="3">
        <v>0</v>
      </c>
      <c r="DA938" s="3"/>
      <c r="DB938" s="3">
        <v>0</v>
      </c>
      <c r="DC938" s="3">
        <v>0</v>
      </c>
      <c r="DD938" s="3">
        <v>0</v>
      </c>
      <c r="DE938" s="3">
        <v>0</v>
      </c>
      <c r="DF938" s="3">
        <v>0</v>
      </c>
      <c r="DG938" s="3">
        <v>0</v>
      </c>
      <c r="DH938" s="3">
        <v>0</v>
      </c>
      <c r="DI938" s="3">
        <v>0</v>
      </c>
      <c r="DJ938" s="3">
        <v>0</v>
      </c>
      <c r="DK938" s="3">
        <v>0</v>
      </c>
      <c r="DL938" s="3">
        <v>0</v>
      </c>
      <c r="DM938" s="3">
        <v>0</v>
      </c>
      <c r="DN938" s="3">
        <v>0</v>
      </c>
      <c r="DO938" s="3">
        <v>0</v>
      </c>
      <c r="DP938" s="3">
        <v>0</v>
      </c>
      <c r="DQ938" s="3">
        <v>0</v>
      </c>
      <c r="DR938" s="3">
        <v>0</v>
      </c>
      <c r="DS938" s="3">
        <v>0</v>
      </c>
      <c r="DT938" s="3">
        <v>0</v>
      </c>
      <c r="DU938" s="3">
        <v>0</v>
      </c>
      <c r="DV938" s="3">
        <v>0</v>
      </c>
      <c r="DW938" s="3">
        <v>0</v>
      </c>
      <c r="DX938" s="3">
        <v>0</v>
      </c>
      <c r="DY938" s="3">
        <v>0</v>
      </c>
      <c r="DZ938" s="3">
        <v>0</v>
      </c>
      <c r="EA938" s="3">
        <v>0</v>
      </c>
      <c r="EB938" s="3">
        <v>0</v>
      </c>
      <c r="EC938" s="3">
        <v>0</v>
      </c>
      <c r="ED938" s="3">
        <v>0</v>
      </c>
      <c r="EE938" s="3">
        <v>0</v>
      </c>
      <c r="EF938" s="3">
        <v>0</v>
      </c>
    </row>
    <row r="939" spans="1:136" ht="12.75" customHeight="1">
      <c r="A939" s="2" t="s">
        <v>1630</v>
      </c>
      <c r="B939" s="2" t="s">
        <v>1317</v>
      </c>
      <c r="C939" s="2" t="s">
        <v>137</v>
      </c>
      <c r="D939" s="2" t="s">
        <v>896</v>
      </c>
      <c r="E939" s="3">
        <v>0</v>
      </c>
      <c r="F939" s="3">
        <v>6418.86</v>
      </c>
      <c r="G939" s="3">
        <v>9332.34</v>
      </c>
      <c r="H939" s="3">
        <v>650</v>
      </c>
      <c r="I939" s="3">
        <v>14730.5</v>
      </c>
      <c r="J939" s="3">
        <v>280.8</v>
      </c>
      <c r="K939" s="3">
        <v>3989.37</v>
      </c>
      <c r="L939" s="3">
        <v>2006.06</v>
      </c>
      <c r="M939" s="3">
        <v>224.64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12668.91</v>
      </c>
      <c r="AH939" s="3">
        <v>8665.6200000000008</v>
      </c>
      <c r="AI939" s="3">
        <v>60098.62</v>
      </c>
      <c r="AJ939" s="3">
        <v>15520.75</v>
      </c>
      <c r="AK939" s="3">
        <v>30056.36</v>
      </c>
      <c r="AL939" s="3">
        <v>65.52</v>
      </c>
      <c r="AM939" s="3">
        <v>0</v>
      </c>
      <c r="AN939" s="3">
        <v>2014.3</v>
      </c>
      <c r="AO939" s="3">
        <v>0</v>
      </c>
      <c r="AP939" s="3">
        <v>3503.74</v>
      </c>
      <c r="AQ939" s="3">
        <v>7322.74</v>
      </c>
      <c r="AR939" s="3">
        <v>77196.36</v>
      </c>
      <c r="AS939" s="3">
        <v>0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0</v>
      </c>
      <c r="BB939" s="3">
        <v>0</v>
      </c>
      <c r="BC939" s="3">
        <v>0</v>
      </c>
      <c r="BD939" s="3">
        <v>0</v>
      </c>
      <c r="BE939" s="3">
        <v>0</v>
      </c>
      <c r="BF939" s="3">
        <v>0</v>
      </c>
      <c r="BG939" s="3">
        <v>0</v>
      </c>
      <c r="BH939" s="3">
        <v>0</v>
      </c>
      <c r="BI939" s="3">
        <v>0</v>
      </c>
      <c r="BJ939" s="3">
        <v>0</v>
      </c>
      <c r="BK939" s="3">
        <v>0</v>
      </c>
      <c r="BL939" s="3">
        <v>0</v>
      </c>
      <c r="BM939" s="3">
        <v>0</v>
      </c>
      <c r="BN939" s="3">
        <v>0</v>
      </c>
      <c r="BO939" s="3">
        <v>0</v>
      </c>
      <c r="BP939" s="3">
        <v>0</v>
      </c>
      <c r="BQ939" s="3">
        <v>0</v>
      </c>
      <c r="BR939" s="3">
        <v>0</v>
      </c>
      <c r="BS939" s="3">
        <v>0</v>
      </c>
      <c r="BT939" s="3">
        <v>0</v>
      </c>
      <c r="BU939" s="3">
        <v>0</v>
      </c>
      <c r="BV939" s="3">
        <v>0</v>
      </c>
      <c r="BW939" s="3">
        <v>0</v>
      </c>
      <c r="BX939" s="3">
        <v>0</v>
      </c>
      <c r="BY939" s="3">
        <v>0</v>
      </c>
      <c r="BZ939" s="3">
        <v>0</v>
      </c>
      <c r="CA939" s="3">
        <v>0</v>
      </c>
      <c r="CB939" s="3">
        <v>0</v>
      </c>
      <c r="CC939" s="3">
        <v>0</v>
      </c>
      <c r="CD939" s="3">
        <v>0</v>
      </c>
      <c r="CE939" s="3">
        <v>0</v>
      </c>
      <c r="CF939" s="3">
        <v>0</v>
      </c>
      <c r="CG939" s="3">
        <v>0</v>
      </c>
      <c r="CH939" s="3">
        <v>0</v>
      </c>
      <c r="CI939" s="3">
        <v>0</v>
      </c>
      <c r="CJ939" s="3">
        <v>0</v>
      </c>
      <c r="CK939" s="3">
        <v>0</v>
      </c>
      <c r="CL939" s="3">
        <v>0</v>
      </c>
      <c r="CM939" s="3">
        <v>0</v>
      </c>
      <c r="CN939" s="3">
        <v>0</v>
      </c>
      <c r="CO939" s="3">
        <v>0</v>
      </c>
      <c r="CP939" s="3">
        <v>0</v>
      </c>
      <c r="CQ939" s="3">
        <v>0</v>
      </c>
      <c r="CR939" s="3">
        <v>0</v>
      </c>
      <c r="CS939" s="3">
        <v>0</v>
      </c>
      <c r="CT939" s="3">
        <v>0</v>
      </c>
      <c r="CU939" s="3">
        <v>0</v>
      </c>
      <c r="CV939" s="3">
        <v>0</v>
      </c>
      <c r="CW939" s="3">
        <v>0</v>
      </c>
      <c r="CX939" s="3">
        <v>0</v>
      </c>
      <c r="CY939" s="3">
        <v>0</v>
      </c>
      <c r="CZ939" s="3">
        <v>0</v>
      </c>
      <c r="DA939" s="3"/>
      <c r="DB939" s="3">
        <v>0</v>
      </c>
      <c r="DC939" s="3">
        <v>0</v>
      </c>
      <c r="DD939" s="3">
        <v>0</v>
      </c>
      <c r="DE939" s="3">
        <v>0</v>
      </c>
      <c r="DF939" s="3">
        <v>0</v>
      </c>
      <c r="DG939" s="3">
        <v>0</v>
      </c>
      <c r="DH939" s="3">
        <v>0</v>
      </c>
      <c r="DI939" s="3">
        <v>0</v>
      </c>
      <c r="DJ939" s="3">
        <v>0</v>
      </c>
      <c r="DK939" s="3">
        <v>0</v>
      </c>
      <c r="DL939" s="3">
        <v>0</v>
      </c>
      <c r="DM939" s="3">
        <v>0</v>
      </c>
      <c r="DN939" s="3">
        <v>0</v>
      </c>
      <c r="DO939" s="3">
        <v>0</v>
      </c>
      <c r="DP939" s="3">
        <v>0</v>
      </c>
      <c r="DQ939" s="3">
        <v>0</v>
      </c>
      <c r="DR939" s="3">
        <v>0</v>
      </c>
      <c r="DS939" s="3">
        <v>0</v>
      </c>
      <c r="DT939" s="3">
        <v>0</v>
      </c>
      <c r="DU939" s="3">
        <v>0</v>
      </c>
      <c r="DV939" s="3">
        <v>0</v>
      </c>
      <c r="DW939" s="3">
        <v>0</v>
      </c>
      <c r="DX939" s="3">
        <v>0</v>
      </c>
      <c r="DY939" s="3">
        <v>0</v>
      </c>
      <c r="DZ939" s="3">
        <v>0</v>
      </c>
      <c r="EA939" s="3">
        <v>0</v>
      </c>
      <c r="EB939" s="3">
        <v>0</v>
      </c>
      <c r="EC939" s="3">
        <v>0</v>
      </c>
      <c r="ED939" s="3">
        <v>0</v>
      </c>
      <c r="EE939" s="3">
        <v>0</v>
      </c>
      <c r="EF939" s="3">
        <v>0</v>
      </c>
    </row>
    <row r="940" spans="1:136" ht="12.75" customHeight="1">
      <c r="A940" s="2" t="s">
        <v>1631</v>
      </c>
      <c r="B940" s="2" t="s">
        <v>1247</v>
      </c>
      <c r="C940" s="2" t="s">
        <v>137</v>
      </c>
      <c r="D940" s="2" t="s">
        <v>896</v>
      </c>
      <c r="E940" s="3">
        <v>0</v>
      </c>
      <c r="F940" s="3">
        <v>55000</v>
      </c>
      <c r="G940" s="3">
        <v>0</v>
      </c>
      <c r="H940" s="3">
        <v>18544.64</v>
      </c>
      <c r="I940" s="3">
        <v>23735.59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4250</v>
      </c>
      <c r="AI940" s="3">
        <v>87174.01</v>
      </c>
      <c r="AJ940" s="3">
        <v>27310.13</v>
      </c>
      <c r="AK940" s="3">
        <v>12000</v>
      </c>
      <c r="AL940" s="3">
        <v>0</v>
      </c>
      <c r="AM940" s="3">
        <v>0</v>
      </c>
      <c r="AN940" s="3">
        <v>-100</v>
      </c>
      <c r="AO940" s="3">
        <v>0</v>
      </c>
      <c r="AP940" s="3">
        <v>0</v>
      </c>
      <c r="AQ940" s="3">
        <v>0</v>
      </c>
      <c r="AR940" s="3">
        <v>7000</v>
      </c>
      <c r="AS940" s="3">
        <v>0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0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>
        <v>0</v>
      </c>
      <c r="BJ940" s="3">
        <v>0</v>
      </c>
      <c r="BK940" s="3">
        <v>0</v>
      </c>
      <c r="BL940" s="3">
        <v>0</v>
      </c>
      <c r="BM940" s="3">
        <v>0</v>
      </c>
      <c r="BN940" s="3">
        <v>0</v>
      </c>
      <c r="BO940" s="3">
        <v>0</v>
      </c>
      <c r="BP940" s="3">
        <v>0</v>
      </c>
      <c r="BQ940" s="3">
        <v>0</v>
      </c>
      <c r="BR940" s="3">
        <v>0</v>
      </c>
      <c r="BS940" s="3">
        <v>0</v>
      </c>
      <c r="BT940" s="3">
        <v>0</v>
      </c>
      <c r="BU940" s="3">
        <v>0</v>
      </c>
      <c r="BV940" s="3">
        <v>0</v>
      </c>
      <c r="BW940" s="3">
        <v>0</v>
      </c>
      <c r="BX940" s="3">
        <v>0</v>
      </c>
      <c r="BY940" s="3">
        <v>0</v>
      </c>
      <c r="BZ940" s="3">
        <v>0</v>
      </c>
      <c r="CA940" s="3">
        <v>0</v>
      </c>
      <c r="CB940" s="3">
        <v>0</v>
      </c>
      <c r="CC940" s="3">
        <v>0</v>
      </c>
      <c r="CD940" s="3">
        <v>0</v>
      </c>
      <c r="CE940" s="3">
        <v>0</v>
      </c>
      <c r="CF940" s="3">
        <v>0</v>
      </c>
      <c r="CG940" s="3">
        <v>0</v>
      </c>
      <c r="CH940" s="3">
        <v>0</v>
      </c>
      <c r="CI940" s="3">
        <v>0</v>
      </c>
      <c r="CJ940" s="3">
        <v>0</v>
      </c>
      <c r="CK940" s="3">
        <v>0</v>
      </c>
      <c r="CL940" s="3">
        <v>0</v>
      </c>
      <c r="CM940" s="3">
        <v>0</v>
      </c>
      <c r="CN940" s="3">
        <v>0</v>
      </c>
      <c r="CO940" s="3">
        <v>0</v>
      </c>
      <c r="CP940" s="3">
        <v>0</v>
      </c>
      <c r="CQ940" s="3">
        <v>0</v>
      </c>
      <c r="CR940" s="3">
        <v>0</v>
      </c>
      <c r="CS940" s="3">
        <v>0</v>
      </c>
      <c r="CT940" s="3">
        <v>0</v>
      </c>
      <c r="CU940" s="3">
        <v>0</v>
      </c>
      <c r="CV940" s="3">
        <v>0</v>
      </c>
      <c r="CW940" s="3">
        <v>0</v>
      </c>
      <c r="CX940" s="3">
        <v>0</v>
      </c>
      <c r="CY940" s="3">
        <v>0</v>
      </c>
      <c r="CZ940" s="3">
        <v>0</v>
      </c>
      <c r="DA940" s="3"/>
      <c r="DB940" s="3">
        <v>0</v>
      </c>
      <c r="DC940" s="3">
        <v>0</v>
      </c>
      <c r="DD940" s="3">
        <v>0</v>
      </c>
      <c r="DE940" s="3">
        <v>0</v>
      </c>
      <c r="DF940" s="3">
        <v>0</v>
      </c>
      <c r="DG940" s="3">
        <v>0</v>
      </c>
      <c r="DH940" s="3">
        <v>0</v>
      </c>
      <c r="DI940" s="3">
        <v>0</v>
      </c>
      <c r="DJ940" s="3">
        <v>0</v>
      </c>
      <c r="DK940" s="3">
        <v>0</v>
      </c>
      <c r="DL940" s="3">
        <v>0</v>
      </c>
      <c r="DM940" s="3">
        <v>0</v>
      </c>
      <c r="DN940" s="3">
        <v>0</v>
      </c>
      <c r="DO940" s="3">
        <v>0</v>
      </c>
      <c r="DP940" s="3">
        <v>0</v>
      </c>
      <c r="DQ940" s="3">
        <v>0</v>
      </c>
      <c r="DR940" s="3">
        <v>0</v>
      </c>
      <c r="DS940" s="3">
        <v>0</v>
      </c>
      <c r="DT940" s="3">
        <v>0</v>
      </c>
      <c r="DU940" s="3">
        <v>0</v>
      </c>
      <c r="DV940" s="3">
        <v>0</v>
      </c>
      <c r="DW940" s="3">
        <v>0</v>
      </c>
      <c r="DX940" s="3">
        <v>0</v>
      </c>
      <c r="DY940" s="3">
        <v>0</v>
      </c>
      <c r="DZ940" s="3">
        <v>0</v>
      </c>
      <c r="EA940" s="3">
        <v>0</v>
      </c>
      <c r="EB940" s="3">
        <v>0</v>
      </c>
      <c r="EC940" s="3">
        <v>0</v>
      </c>
      <c r="ED940" s="3">
        <v>0</v>
      </c>
      <c r="EE940" s="3">
        <v>0</v>
      </c>
      <c r="EF940" s="3">
        <v>0</v>
      </c>
    </row>
    <row r="941" spans="1:136" ht="12.75" customHeight="1">
      <c r="A941" s="2" t="s">
        <v>1632</v>
      </c>
      <c r="B941" s="2" t="s">
        <v>1015</v>
      </c>
      <c r="C941" s="2" t="s">
        <v>137</v>
      </c>
      <c r="D941" s="2" t="s">
        <v>138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0</v>
      </c>
      <c r="AU941" s="3">
        <v>0</v>
      </c>
      <c r="AV941" s="3">
        <v>0</v>
      </c>
      <c r="AW941" s="3">
        <v>0</v>
      </c>
      <c r="AX941" s="3">
        <v>0</v>
      </c>
      <c r="AY941" s="3">
        <v>0</v>
      </c>
      <c r="AZ941" s="3">
        <v>0</v>
      </c>
      <c r="BA941" s="3">
        <v>0</v>
      </c>
      <c r="BB941" s="3">
        <v>0</v>
      </c>
      <c r="BC941" s="3">
        <v>0</v>
      </c>
      <c r="BD941" s="3">
        <v>0</v>
      </c>
      <c r="BE941" s="3">
        <v>0</v>
      </c>
      <c r="BF941" s="3">
        <v>0</v>
      </c>
      <c r="BG941" s="3">
        <v>0</v>
      </c>
      <c r="BH941" s="3">
        <v>0</v>
      </c>
      <c r="BI941" s="3">
        <v>0</v>
      </c>
      <c r="BJ941" s="3">
        <v>0</v>
      </c>
      <c r="BK941" s="3">
        <v>0</v>
      </c>
      <c r="BL941" s="3">
        <v>0</v>
      </c>
      <c r="BM941" s="3">
        <v>0</v>
      </c>
      <c r="BN941" s="3">
        <v>0</v>
      </c>
      <c r="BO941" s="3">
        <v>0</v>
      </c>
      <c r="BP941" s="3">
        <v>0</v>
      </c>
      <c r="BQ941" s="3">
        <v>0</v>
      </c>
      <c r="BR941" s="3">
        <v>0</v>
      </c>
      <c r="BS941" s="3">
        <v>0</v>
      </c>
      <c r="BT941" s="3">
        <v>0</v>
      </c>
      <c r="BU941" s="3">
        <v>0</v>
      </c>
      <c r="BV941" s="3">
        <v>0</v>
      </c>
      <c r="BW941" s="3">
        <v>0</v>
      </c>
      <c r="BX941" s="3">
        <v>0</v>
      </c>
      <c r="BY941" s="3">
        <v>0</v>
      </c>
      <c r="BZ941" s="3">
        <v>0</v>
      </c>
      <c r="CA941" s="3">
        <v>0</v>
      </c>
      <c r="CB941" s="3">
        <v>0</v>
      </c>
      <c r="CC941" s="3">
        <v>0</v>
      </c>
      <c r="CD941" s="3">
        <v>0</v>
      </c>
      <c r="CE941" s="3">
        <v>0</v>
      </c>
      <c r="CF941" s="3">
        <v>0</v>
      </c>
      <c r="CG941" s="3">
        <v>0</v>
      </c>
      <c r="CH941" s="3">
        <v>0</v>
      </c>
      <c r="CI941" s="3">
        <v>0</v>
      </c>
      <c r="CJ941" s="3">
        <v>0</v>
      </c>
      <c r="CK941" s="3">
        <v>0</v>
      </c>
      <c r="CL941" s="3">
        <v>0</v>
      </c>
      <c r="CM941" s="3">
        <v>0</v>
      </c>
      <c r="CN941" s="3">
        <v>0</v>
      </c>
      <c r="CO941" s="3">
        <v>0</v>
      </c>
      <c r="CP941" s="3">
        <v>0</v>
      </c>
      <c r="CQ941" s="3">
        <v>0</v>
      </c>
      <c r="CR941" s="3">
        <v>0</v>
      </c>
      <c r="CS941" s="3">
        <v>0</v>
      </c>
      <c r="CT941" s="3">
        <v>0</v>
      </c>
      <c r="CU941" s="3">
        <v>0</v>
      </c>
      <c r="CV941" s="3">
        <v>0</v>
      </c>
      <c r="CW941" s="3">
        <v>0</v>
      </c>
      <c r="CX941" s="3">
        <v>0</v>
      </c>
      <c r="CY941" s="3">
        <v>0</v>
      </c>
      <c r="CZ941" s="3">
        <v>0</v>
      </c>
      <c r="DA941" s="3"/>
      <c r="DB941" s="3">
        <v>0</v>
      </c>
      <c r="DC941" s="3">
        <v>0</v>
      </c>
      <c r="DD941" s="3">
        <v>0</v>
      </c>
      <c r="DE941" s="3">
        <v>0</v>
      </c>
      <c r="DF941" s="3">
        <v>0</v>
      </c>
      <c r="DG941" s="3">
        <v>0</v>
      </c>
      <c r="DH941" s="3">
        <v>0</v>
      </c>
      <c r="DI941" s="3">
        <v>0</v>
      </c>
      <c r="DJ941" s="3">
        <v>0</v>
      </c>
      <c r="DK941" s="3">
        <v>0</v>
      </c>
      <c r="DL941" s="3">
        <v>0</v>
      </c>
      <c r="DM941" s="3">
        <v>0</v>
      </c>
      <c r="DN941" s="3">
        <v>0</v>
      </c>
      <c r="DO941" s="3">
        <v>0</v>
      </c>
      <c r="DP941" s="3">
        <v>0</v>
      </c>
      <c r="DQ941" s="3">
        <v>0</v>
      </c>
      <c r="DR941" s="3">
        <v>0</v>
      </c>
      <c r="DS941" s="3">
        <v>0</v>
      </c>
      <c r="DT941" s="3">
        <v>0</v>
      </c>
      <c r="DU941" s="3">
        <v>0</v>
      </c>
      <c r="DV941" s="3">
        <v>0</v>
      </c>
      <c r="DW941" s="3">
        <v>0</v>
      </c>
      <c r="DX941" s="3">
        <v>0</v>
      </c>
      <c r="DY941" s="3">
        <v>0</v>
      </c>
      <c r="DZ941" s="3">
        <v>0</v>
      </c>
      <c r="EA941" s="3">
        <v>0</v>
      </c>
      <c r="EB941" s="3">
        <v>0</v>
      </c>
      <c r="EC941" s="3">
        <v>0</v>
      </c>
      <c r="ED941" s="3">
        <v>0</v>
      </c>
      <c r="EE941" s="3">
        <v>0</v>
      </c>
      <c r="EF941" s="3">
        <v>0</v>
      </c>
    </row>
    <row r="942" spans="1:136" ht="12.75" customHeight="1">
      <c r="A942" s="2" t="s">
        <v>1633</v>
      </c>
      <c r="B942" s="2" t="s">
        <v>1387</v>
      </c>
      <c r="C942" s="2" t="s">
        <v>137</v>
      </c>
      <c r="D942" s="2" t="s">
        <v>896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0</v>
      </c>
      <c r="BB942" s="3">
        <v>0</v>
      </c>
      <c r="BC942" s="3">
        <v>0</v>
      </c>
      <c r="BD942" s="3">
        <v>0</v>
      </c>
      <c r="BE942" s="3">
        <v>0</v>
      </c>
      <c r="BF942" s="3">
        <v>0</v>
      </c>
      <c r="BG942" s="3">
        <v>0</v>
      </c>
      <c r="BH942" s="3">
        <v>0</v>
      </c>
      <c r="BI942" s="3">
        <v>0</v>
      </c>
      <c r="BJ942" s="3">
        <v>0</v>
      </c>
      <c r="BK942" s="3">
        <v>0</v>
      </c>
      <c r="BL942" s="3">
        <v>0</v>
      </c>
      <c r="BM942" s="3">
        <v>0</v>
      </c>
      <c r="BN942" s="3">
        <v>0</v>
      </c>
      <c r="BO942" s="3">
        <v>0</v>
      </c>
      <c r="BP942" s="3">
        <v>0</v>
      </c>
      <c r="BQ942" s="3">
        <v>0</v>
      </c>
      <c r="BR942" s="3">
        <v>0</v>
      </c>
      <c r="BS942" s="3">
        <v>0</v>
      </c>
      <c r="BT942" s="3">
        <v>0</v>
      </c>
      <c r="BU942" s="3">
        <v>0</v>
      </c>
      <c r="BV942" s="3">
        <v>0</v>
      </c>
      <c r="BW942" s="3">
        <v>0</v>
      </c>
      <c r="BX942" s="3">
        <v>0</v>
      </c>
      <c r="BY942" s="3">
        <v>0</v>
      </c>
      <c r="BZ942" s="3">
        <v>0</v>
      </c>
      <c r="CA942" s="3">
        <v>0</v>
      </c>
      <c r="CB942" s="3">
        <v>0</v>
      </c>
      <c r="CC942" s="3">
        <v>0</v>
      </c>
      <c r="CD942" s="3">
        <v>0</v>
      </c>
      <c r="CE942" s="3">
        <v>0</v>
      </c>
      <c r="CF942" s="3">
        <v>0</v>
      </c>
      <c r="CG942" s="3">
        <v>0</v>
      </c>
      <c r="CH942" s="3">
        <v>0</v>
      </c>
      <c r="CI942" s="3">
        <v>0</v>
      </c>
      <c r="CJ942" s="3">
        <v>0</v>
      </c>
      <c r="CK942" s="3">
        <v>0</v>
      </c>
      <c r="CL942" s="3">
        <v>0</v>
      </c>
      <c r="CM942" s="3">
        <v>0</v>
      </c>
      <c r="CN942" s="3">
        <v>0</v>
      </c>
      <c r="CO942" s="3">
        <v>0</v>
      </c>
      <c r="CP942" s="3">
        <v>0</v>
      </c>
      <c r="CQ942" s="3">
        <v>0</v>
      </c>
      <c r="CR942" s="3">
        <v>0</v>
      </c>
      <c r="CS942" s="3">
        <v>0</v>
      </c>
      <c r="CT942" s="3">
        <v>0</v>
      </c>
      <c r="CU942" s="3">
        <v>0</v>
      </c>
      <c r="CV942" s="3">
        <v>0</v>
      </c>
      <c r="CW942" s="3">
        <v>0</v>
      </c>
      <c r="CX942" s="3">
        <v>0</v>
      </c>
      <c r="CY942" s="3">
        <v>0</v>
      </c>
      <c r="CZ942" s="3">
        <v>0</v>
      </c>
      <c r="DA942" s="3"/>
      <c r="DB942" s="3">
        <v>0</v>
      </c>
      <c r="DC942" s="3">
        <v>0</v>
      </c>
      <c r="DD942" s="3">
        <v>0</v>
      </c>
      <c r="DE942" s="3">
        <v>0</v>
      </c>
      <c r="DF942" s="3">
        <v>0</v>
      </c>
      <c r="DG942" s="3">
        <v>0</v>
      </c>
      <c r="DH942" s="3">
        <v>0</v>
      </c>
      <c r="DI942" s="3">
        <v>0</v>
      </c>
      <c r="DJ942" s="3">
        <v>0</v>
      </c>
      <c r="DK942" s="3">
        <v>0</v>
      </c>
      <c r="DL942" s="3">
        <v>0</v>
      </c>
      <c r="DM942" s="3">
        <v>0</v>
      </c>
      <c r="DN942" s="3">
        <v>0</v>
      </c>
      <c r="DO942" s="3">
        <v>0</v>
      </c>
      <c r="DP942" s="3">
        <v>0</v>
      </c>
      <c r="DQ942" s="3">
        <v>0</v>
      </c>
      <c r="DR942" s="3">
        <v>0</v>
      </c>
      <c r="DS942" s="3">
        <v>0</v>
      </c>
      <c r="DT942" s="3">
        <v>0</v>
      </c>
      <c r="DU942" s="3">
        <v>0</v>
      </c>
      <c r="DV942" s="3">
        <v>0</v>
      </c>
      <c r="DW942" s="3">
        <v>0</v>
      </c>
      <c r="DX942" s="3">
        <v>0</v>
      </c>
      <c r="DY942" s="3">
        <v>0</v>
      </c>
      <c r="DZ942" s="3">
        <v>0</v>
      </c>
      <c r="EA942" s="3">
        <v>0</v>
      </c>
      <c r="EB942" s="3">
        <v>0</v>
      </c>
      <c r="EC942" s="3">
        <v>0</v>
      </c>
      <c r="ED942" s="3">
        <v>0</v>
      </c>
      <c r="EE942" s="3">
        <v>0</v>
      </c>
      <c r="EF942" s="3">
        <v>0</v>
      </c>
    </row>
    <row r="943" spans="1:136" ht="12.75" customHeight="1">
      <c r="A943" s="2" t="s">
        <v>1634</v>
      </c>
      <c r="B943" s="2" t="s">
        <v>1121</v>
      </c>
      <c r="C943" s="2" t="s">
        <v>137</v>
      </c>
      <c r="D943" s="2" t="s">
        <v>896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  <c r="AZ943" s="3">
        <v>0</v>
      </c>
      <c r="BA943" s="3">
        <v>0</v>
      </c>
      <c r="BB943" s="3">
        <v>0</v>
      </c>
      <c r="BC943" s="3">
        <v>0</v>
      </c>
      <c r="BD943" s="3">
        <v>0</v>
      </c>
      <c r="BE943" s="3">
        <v>0</v>
      </c>
      <c r="BF943" s="3">
        <v>0</v>
      </c>
      <c r="BG943" s="3">
        <v>0</v>
      </c>
      <c r="BH943" s="3">
        <v>0</v>
      </c>
      <c r="BI943" s="3">
        <v>0</v>
      </c>
      <c r="BJ943" s="3">
        <v>0</v>
      </c>
      <c r="BK943" s="3">
        <v>0</v>
      </c>
      <c r="BL943" s="3">
        <v>0</v>
      </c>
      <c r="BM943" s="3">
        <v>0</v>
      </c>
      <c r="BN943" s="3">
        <v>0</v>
      </c>
      <c r="BO943" s="3">
        <v>0</v>
      </c>
      <c r="BP943" s="3">
        <v>0</v>
      </c>
      <c r="BQ943" s="3">
        <v>0</v>
      </c>
      <c r="BR943" s="3">
        <v>0</v>
      </c>
      <c r="BS943" s="3">
        <v>0</v>
      </c>
      <c r="BT943" s="3">
        <v>0</v>
      </c>
      <c r="BU943" s="3">
        <v>0</v>
      </c>
      <c r="BV943" s="3">
        <v>0</v>
      </c>
      <c r="BW943" s="3">
        <v>0</v>
      </c>
      <c r="BX943" s="3">
        <v>0</v>
      </c>
      <c r="BY943" s="3">
        <v>0</v>
      </c>
      <c r="BZ943" s="3">
        <v>0</v>
      </c>
      <c r="CA943" s="3">
        <v>0</v>
      </c>
      <c r="CB943" s="3">
        <v>0</v>
      </c>
      <c r="CC943" s="3">
        <v>0</v>
      </c>
      <c r="CD943" s="3">
        <v>0</v>
      </c>
      <c r="CE943" s="3">
        <v>0</v>
      </c>
      <c r="CF943" s="3">
        <v>0</v>
      </c>
      <c r="CG943" s="3">
        <v>0</v>
      </c>
      <c r="CH943" s="3">
        <v>0</v>
      </c>
      <c r="CI943" s="3">
        <v>0</v>
      </c>
      <c r="CJ943" s="3">
        <v>0</v>
      </c>
      <c r="CK943" s="3">
        <v>0</v>
      </c>
      <c r="CL943" s="3">
        <v>0</v>
      </c>
      <c r="CM943" s="3">
        <v>0</v>
      </c>
      <c r="CN943" s="3">
        <v>0</v>
      </c>
      <c r="CO943" s="3">
        <v>0</v>
      </c>
      <c r="CP943" s="3">
        <v>0</v>
      </c>
      <c r="CQ943" s="3">
        <v>0</v>
      </c>
      <c r="CR943" s="3">
        <v>0</v>
      </c>
      <c r="CS943" s="3">
        <v>0</v>
      </c>
      <c r="CT943" s="3">
        <v>0</v>
      </c>
      <c r="CU943" s="3">
        <v>0</v>
      </c>
      <c r="CV943" s="3">
        <v>0</v>
      </c>
      <c r="CW943" s="3">
        <v>0</v>
      </c>
      <c r="CX943" s="3">
        <v>0</v>
      </c>
      <c r="CY943" s="3">
        <v>0</v>
      </c>
      <c r="CZ943" s="3">
        <v>0</v>
      </c>
      <c r="DA943" s="3"/>
      <c r="DB943" s="3">
        <v>0</v>
      </c>
      <c r="DC943" s="3">
        <v>0</v>
      </c>
      <c r="DD943" s="3">
        <v>0</v>
      </c>
      <c r="DE943" s="3">
        <v>0</v>
      </c>
      <c r="DF943" s="3">
        <v>0</v>
      </c>
      <c r="DG943" s="3">
        <v>0</v>
      </c>
      <c r="DH943" s="3">
        <v>0</v>
      </c>
      <c r="DI943" s="3">
        <v>0</v>
      </c>
      <c r="DJ943" s="3">
        <v>0</v>
      </c>
      <c r="DK943" s="3">
        <v>0</v>
      </c>
      <c r="DL943" s="3">
        <v>0</v>
      </c>
      <c r="DM943" s="3">
        <v>0</v>
      </c>
      <c r="DN943" s="3">
        <v>0</v>
      </c>
      <c r="DO943" s="3">
        <v>0</v>
      </c>
      <c r="DP943" s="3">
        <v>0</v>
      </c>
      <c r="DQ943" s="3">
        <v>0</v>
      </c>
      <c r="DR943" s="3">
        <v>0</v>
      </c>
      <c r="DS943" s="3">
        <v>0</v>
      </c>
      <c r="DT943" s="3">
        <v>0</v>
      </c>
      <c r="DU943" s="3">
        <v>0</v>
      </c>
      <c r="DV943" s="3">
        <v>0</v>
      </c>
      <c r="DW943" s="3">
        <v>0</v>
      </c>
      <c r="DX943" s="3">
        <v>0</v>
      </c>
      <c r="DY943" s="3">
        <v>0</v>
      </c>
      <c r="DZ943" s="3">
        <v>0</v>
      </c>
      <c r="EA943" s="3">
        <v>0</v>
      </c>
      <c r="EB943" s="3">
        <v>0</v>
      </c>
      <c r="EC943" s="3">
        <v>0</v>
      </c>
      <c r="ED943" s="3">
        <v>0</v>
      </c>
      <c r="EE943" s="3">
        <v>0</v>
      </c>
      <c r="EF943" s="3">
        <v>0</v>
      </c>
    </row>
    <row r="944" spans="1:136" ht="12.75" customHeight="1">
      <c r="A944" s="2" t="s">
        <v>1635</v>
      </c>
      <c r="B944" s="2" t="s">
        <v>1021</v>
      </c>
      <c r="C944" s="2" t="s">
        <v>137</v>
      </c>
      <c r="D944" s="2" t="s">
        <v>896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s="3">
        <v>0</v>
      </c>
      <c r="BH944" s="3">
        <v>0</v>
      </c>
      <c r="BI944" s="3">
        <v>0</v>
      </c>
      <c r="BJ944" s="3">
        <v>0</v>
      </c>
      <c r="BK944" s="3">
        <v>0</v>
      </c>
      <c r="BL944" s="3">
        <v>0</v>
      </c>
      <c r="BM944" s="3">
        <v>0</v>
      </c>
      <c r="BN944" s="3">
        <v>0</v>
      </c>
      <c r="BO944" s="3">
        <v>0</v>
      </c>
      <c r="BP944" s="3">
        <v>0</v>
      </c>
      <c r="BQ944" s="3">
        <v>0</v>
      </c>
      <c r="BR944" s="3">
        <v>0</v>
      </c>
      <c r="BS944" s="3">
        <v>0</v>
      </c>
      <c r="BT944" s="3">
        <v>0</v>
      </c>
      <c r="BU944" s="3">
        <v>0</v>
      </c>
      <c r="BV944" s="3">
        <v>0</v>
      </c>
      <c r="BW944" s="3">
        <v>0</v>
      </c>
      <c r="BX944" s="3">
        <v>0</v>
      </c>
      <c r="BY944" s="3">
        <v>0</v>
      </c>
      <c r="BZ944" s="3">
        <v>0</v>
      </c>
      <c r="CA944" s="3">
        <v>0</v>
      </c>
      <c r="CB944" s="3">
        <v>0</v>
      </c>
      <c r="CC944" s="3">
        <v>0</v>
      </c>
      <c r="CD944" s="3">
        <v>0</v>
      </c>
      <c r="CE944" s="3">
        <v>0</v>
      </c>
      <c r="CF944" s="3">
        <v>0</v>
      </c>
      <c r="CG944" s="3">
        <v>0</v>
      </c>
      <c r="CH944" s="3">
        <v>0</v>
      </c>
      <c r="CI944" s="3">
        <v>0</v>
      </c>
      <c r="CJ944" s="3">
        <v>0</v>
      </c>
      <c r="CK944" s="3">
        <v>0</v>
      </c>
      <c r="CL944" s="3">
        <v>0</v>
      </c>
      <c r="CM944" s="3">
        <v>0</v>
      </c>
      <c r="CN944" s="3">
        <v>0</v>
      </c>
      <c r="CO944" s="3">
        <v>0</v>
      </c>
      <c r="CP944" s="3">
        <v>0</v>
      </c>
      <c r="CQ944" s="3">
        <v>0</v>
      </c>
      <c r="CR944" s="3">
        <v>0</v>
      </c>
      <c r="CS944" s="3">
        <v>0</v>
      </c>
      <c r="CT944" s="3">
        <v>0</v>
      </c>
      <c r="CU944" s="3">
        <v>0</v>
      </c>
      <c r="CV944" s="3">
        <v>0</v>
      </c>
      <c r="CW944" s="3">
        <v>0</v>
      </c>
      <c r="CX944" s="3">
        <v>0</v>
      </c>
      <c r="CY944" s="3">
        <v>0</v>
      </c>
      <c r="CZ944" s="3">
        <v>0</v>
      </c>
      <c r="DA944" s="3"/>
      <c r="DB944" s="3">
        <v>0</v>
      </c>
      <c r="DC944" s="3">
        <v>0</v>
      </c>
      <c r="DD944" s="3">
        <v>0</v>
      </c>
      <c r="DE944" s="3">
        <v>0</v>
      </c>
      <c r="DF944" s="3">
        <v>0</v>
      </c>
      <c r="DG944" s="3">
        <v>0</v>
      </c>
      <c r="DH944" s="3">
        <v>0</v>
      </c>
      <c r="DI944" s="3">
        <v>0</v>
      </c>
      <c r="DJ944" s="3">
        <v>0</v>
      </c>
      <c r="DK944" s="3">
        <v>0</v>
      </c>
      <c r="DL944" s="3">
        <v>0</v>
      </c>
      <c r="DM944" s="3">
        <v>0</v>
      </c>
      <c r="DN944" s="3">
        <v>0</v>
      </c>
      <c r="DO944" s="3">
        <v>0</v>
      </c>
      <c r="DP944" s="3">
        <v>0</v>
      </c>
      <c r="DQ944" s="3">
        <v>0</v>
      </c>
      <c r="DR944" s="3">
        <v>0</v>
      </c>
      <c r="DS944" s="3">
        <v>0</v>
      </c>
      <c r="DT944" s="3">
        <v>0</v>
      </c>
      <c r="DU944" s="3">
        <v>0</v>
      </c>
      <c r="DV944" s="3">
        <v>0</v>
      </c>
      <c r="DW944" s="3">
        <v>0</v>
      </c>
      <c r="DX944" s="3">
        <v>0</v>
      </c>
      <c r="DY944" s="3">
        <v>0</v>
      </c>
      <c r="DZ944" s="3">
        <v>0</v>
      </c>
      <c r="EA944" s="3">
        <v>0</v>
      </c>
      <c r="EB944" s="3">
        <v>0</v>
      </c>
      <c r="EC944" s="3">
        <v>0</v>
      </c>
      <c r="ED944" s="3">
        <v>0</v>
      </c>
      <c r="EE944" s="3">
        <v>0</v>
      </c>
      <c r="EF944" s="3">
        <v>0</v>
      </c>
    </row>
    <row r="945" spans="1:136" ht="12.75" customHeight="1">
      <c r="A945" s="2" t="s">
        <v>1636</v>
      </c>
      <c r="B945" s="2" t="s">
        <v>932</v>
      </c>
      <c r="C945" s="2" t="s">
        <v>137</v>
      </c>
      <c r="D945" s="2" t="s">
        <v>896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I945" s="3">
        <v>0</v>
      </c>
      <c r="BJ945" s="3">
        <v>0</v>
      </c>
      <c r="BK945" s="3">
        <v>0</v>
      </c>
      <c r="BL945" s="3">
        <v>0</v>
      </c>
      <c r="BM945" s="3">
        <v>0</v>
      </c>
      <c r="BN945" s="3">
        <v>0</v>
      </c>
      <c r="BO945" s="3">
        <v>0</v>
      </c>
      <c r="BP945" s="3">
        <v>0</v>
      </c>
      <c r="BQ945" s="3">
        <v>0</v>
      </c>
      <c r="BR945" s="3">
        <v>0</v>
      </c>
      <c r="BS945" s="3">
        <v>0</v>
      </c>
      <c r="BT945" s="3">
        <v>0</v>
      </c>
      <c r="BU945" s="3">
        <v>0</v>
      </c>
      <c r="BV945" s="3">
        <v>0</v>
      </c>
      <c r="BW945" s="3">
        <v>0</v>
      </c>
      <c r="BX945" s="3">
        <v>0</v>
      </c>
      <c r="BY945" s="3">
        <v>0</v>
      </c>
      <c r="BZ945" s="3">
        <v>0</v>
      </c>
      <c r="CA945" s="3">
        <v>0</v>
      </c>
      <c r="CB945" s="3">
        <v>0</v>
      </c>
      <c r="CC945" s="3">
        <v>0</v>
      </c>
      <c r="CD945" s="3">
        <v>0</v>
      </c>
      <c r="CE945" s="3">
        <v>0</v>
      </c>
      <c r="CF945" s="3">
        <v>0</v>
      </c>
      <c r="CG945" s="3">
        <v>0</v>
      </c>
      <c r="CH945" s="3">
        <v>0</v>
      </c>
      <c r="CI945" s="3">
        <v>0</v>
      </c>
      <c r="CJ945" s="3">
        <v>0</v>
      </c>
      <c r="CK945" s="3">
        <v>0</v>
      </c>
      <c r="CL945" s="3">
        <v>0</v>
      </c>
      <c r="CM945" s="3">
        <v>0</v>
      </c>
      <c r="CN945" s="3">
        <v>0</v>
      </c>
      <c r="CO945" s="3">
        <v>0</v>
      </c>
      <c r="CP945" s="3">
        <v>0</v>
      </c>
      <c r="CQ945" s="3">
        <v>0</v>
      </c>
      <c r="CR945" s="3">
        <v>0</v>
      </c>
      <c r="CS945" s="3">
        <v>0</v>
      </c>
      <c r="CT945" s="3">
        <v>0</v>
      </c>
      <c r="CU945" s="3">
        <v>0</v>
      </c>
      <c r="CV945" s="3">
        <v>0</v>
      </c>
      <c r="CW945" s="3">
        <v>0</v>
      </c>
      <c r="CX945" s="3">
        <v>0</v>
      </c>
      <c r="CY945" s="3">
        <v>0</v>
      </c>
      <c r="CZ945" s="3">
        <v>0</v>
      </c>
      <c r="DA945" s="3"/>
      <c r="DB945" s="3">
        <v>0</v>
      </c>
      <c r="DC945" s="3">
        <v>0</v>
      </c>
      <c r="DD945" s="3">
        <v>0</v>
      </c>
      <c r="DE945" s="3">
        <v>0</v>
      </c>
      <c r="DF945" s="3">
        <v>0</v>
      </c>
      <c r="DG945" s="3">
        <v>0</v>
      </c>
      <c r="DH945" s="3">
        <v>0</v>
      </c>
      <c r="DI945" s="3">
        <v>0</v>
      </c>
      <c r="DJ945" s="3">
        <v>0</v>
      </c>
      <c r="DK945" s="3">
        <v>0</v>
      </c>
      <c r="DL945" s="3">
        <v>0</v>
      </c>
      <c r="DM945" s="3">
        <v>0</v>
      </c>
      <c r="DN945" s="3">
        <v>0</v>
      </c>
      <c r="DO945" s="3">
        <v>0</v>
      </c>
      <c r="DP945" s="3">
        <v>0</v>
      </c>
      <c r="DQ945" s="3">
        <v>0</v>
      </c>
      <c r="DR945" s="3">
        <v>0</v>
      </c>
      <c r="DS945" s="3">
        <v>0</v>
      </c>
      <c r="DT945" s="3">
        <v>0</v>
      </c>
      <c r="DU945" s="3">
        <v>0</v>
      </c>
      <c r="DV945" s="3">
        <v>0</v>
      </c>
      <c r="DW945" s="3">
        <v>0</v>
      </c>
      <c r="DX945" s="3">
        <v>0</v>
      </c>
      <c r="DY945" s="3">
        <v>0</v>
      </c>
      <c r="DZ945" s="3">
        <v>0</v>
      </c>
      <c r="EA945" s="3">
        <v>0</v>
      </c>
      <c r="EB945" s="3">
        <v>0</v>
      </c>
      <c r="EC945" s="3">
        <v>0</v>
      </c>
      <c r="ED945" s="3">
        <v>0</v>
      </c>
      <c r="EE945" s="3">
        <v>0</v>
      </c>
      <c r="EF945" s="3">
        <v>0</v>
      </c>
    </row>
    <row r="946" spans="1:136" ht="12.75" customHeight="1">
      <c r="A946" s="2" t="s">
        <v>1637</v>
      </c>
      <c r="B946" s="2" t="s">
        <v>934</v>
      </c>
      <c r="C946" s="2" t="s">
        <v>137</v>
      </c>
      <c r="D946" s="2" t="s">
        <v>896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0</v>
      </c>
      <c r="BB946" s="3">
        <v>0</v>
      </c>
      <c r="BC946" s="3">
        <v>0</v>
      </c>
      <c r="BD946" s="3">
        <v>0</v>
      </c>
      <c r="BE946" s="3">
        <v>0</v>
      </c>
      <c r="BF946" s="3">
        <v>0</v>
      </c>
      <c r="BG946" s="3">
        <v>0</v>
      </c>
      <c r="BH946" s="3">
        <v>0</v>
      </c>
      <c r="BI946" s="3">
        <v>0</v>
      </c>
      <c r="BJ946" s="3">
        <v>0</v>
      </c>
      <c r="BK946" s="3">
        <v>0</v>
      </c>
      <c r="BL946" s="3">
        <v>0</v>
      </c>
      <c r="BM946" s="3">
        <v>0</v>
      </c>
      <c r="BN946" s="3">
        <v>0</v>
      </c>
      <c r="BO946" s="3">
        <v>0</v>
      </c>
      <c r="BP946" s="3">
        <v>0</v>
      </c>
      <c r="BQ946" s="3">
        <v>0</v>
      </c>
      <c r="BR946" s="3">
        <v>0</v>
      </c>
      <c r="BS946" s="3">
        <v>0</v>
      </c>
      <c r="BT946" s="3">
        <v>0</v>
      </c>
      <c r="BU946" s="3">
        <v>0</v>
      </c>
      <c r="BV946" s="3">
        <v>0</v>
      </c>
      <c r="BW946" s="3">
        <v>0</v>
      </c>
      <c r="BX946" s="3">
        <v>0</v>
      </c>
      <c r="BY946" s="3">
        <v>0</v>
      </c>
      <c r="BZ946" s="3">
        <v>0</v>
      </c>
      <c r="CA946" s="3">
        <v>0</v>
      </c>
      <c r="CB946" s="3">
        <v>0</v>
      </c>
      <c r="CC946" s="3">
        <v>0</v>
      </c>
      <c r="CD946" s="3">
        <v>0</v>
      </c>
      <c r="CE946" s="3">
        <v>0</v>
      </c>
      <c r="CF946" s="3">
        <v>0</v>
      </c>
      <c r="CG946" s="3">
        <v>0</v>
      </c>
      <c r="CH946" s="3">
        <v>0</v>
      </c>
      <c r="CI946" s="3">
        <v>0</v>
      </c>
      <c r="CJ946" s="3">
        <v>0</v>
      </c>
      <c r="CK946" s="3">
        <v>0</v>
      </c>
      <c r="CL946" s="3">
        <v>0</v>
      </c>
      <c r="CM946" s="3">
        <v>0</v>
      </c>
      <c r="CN946" s="3">
        <v>0</v>
      </c>
      <c r="CO946" s="3">
        <v>0</v>
      </c>
      <c r="CP946" s="3">
        <v>0</v>
      </c>
      <c r="CQ946" s="3">
        <v>0</v>
      </c>
      <c r="CR946" s="3">
        <v>0</v>
      </c>
      <c r="CS946" s="3">
        <v>0</v>
      </c>
      <c r="CT946" s="3">
        <v>0</v>
      </c>
      <c r="CU946" s="3">
        <v>0</v>
      </c>
      <c r="CV946" s="3">
        <v>0</v>
      </c>
      <c r="CW946" s="3">
        <v>0</v>
      </c>
      <c r="CX946" s="3">
        <v>0</v>
      </c>
      <c r="CY946" s="3">
        <v>0</v>
      </c>
      <c r="CZ946" s="3">
        <v>0</v>
      </c>
      <c r="DA946" s="3"/>
      <c r="DB946" s="3">
        <v>0</v>
      </c>
      <c r="DC946" s="3">
        <v>0</v>
      </c>
      <c r="DD946" s="3">
        <v>0</v>
      </c>
      <c r="DE946" s="3">
        <v>0</v>
      </c>
      <c r="DF946" s="3">
        <v>0</v>
      </c>
      <c r="DG946" s="3">
        <v>0</v>
      </c>
      <c r="DH946" s="3">
        <v>0</v>
      </c>
      <c r="DI946" s="3">
        <v>0</v>
      </c>
      <c r="DJ946" s="3">
        <v>0</v>
      </c>
      <c r="DK946" s="3">
        <v>0</v>
      </c>
      <c r="DL946" s="3">
        <v>0</v>
      </c>
      <c r="DM946" s="3">
        <v>0</v>
      </c>
      <c r="DN946" s="3">
        <v>0</v>
      </c>
      <c r="DO946" s="3">
        <v>0</v>
      </c>
      <c r="DP946" s="3">
        <v>0</v>
      </c>
      <c r="DQ946" s="3">
        <v>0</v>
      </c>
      <c r="DR946" s="3">
        <v>0</v>
      </c>
      <c r="DS946" s="3">
        <v>0</v>
      </c>
      <c r="DT946" s="3">
        <v>0</v>
      </c>
      <c r="DU946" s="3">
        <v>0</v>
      </c>
      <c r="DV946" s="3">
        <v>0</v>
      </c>
      <c r="DW946" s="3">
        <v>0</v>
      </c>
      <c r="DX946" s="3">
        <v>0</v>
      </c>
      <c r="DY946" s="3">
        <v>0</v>
      </c>
      <c r="DZ946" s="3">
        <v>0</v>
      </c>
      <c r="EA946" s="3">
        <v>0</v>
      </c>
      <c r="EB946" s="3">
        <v>0</v>
      </c>
      <c r="EC946" s="3">
        <v>0</v>
      </c>
      <c r="ED946" s="3">
        <v>0</v>
      </c>
      <c r="EE946" s="3">
        <v>0</v>
      </c>
      <c r="EF946" s="3">
        <v>0</v>
      </c>
    </row>
    <row r="947" spans="1:136" ht="12.75" customHeight="1">
      <c r="A947" s="2" t="s">
        <v>1638</v>
      </c>
      <c r="B947" s="2" t="s">
        <v>936</v>
      </c>
      <c r="C947" s="2" t="s">
        <v>137</v>
      </c>
      <c r="D947" s="2" t="s">
        <v>896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I947" s="3">
        <v>0</v>
      </c>
      <c r="BJ947" s="3">
        <v>0</v>
      </c>
      <c r="BK947" s="3">
        <v>0</v>
      </c>
      <c r="BL947" s="3">
        <v>0</v>
      </c>
      <c r="BM947" s="3">
        <v>0</v>
      </c>
      <c r="BN947" s="3">
        <v>0</v>
      </c>
      <c r="BO947" s="3">
        <v>0</v>
      </c>
      <c r="BP947" s="3">
        <v>0</v>
      </c>
      <c r="BQ947" s="3">
        <v>0</v>
      </c>
      <c r="BR947" s="3">
        <v>0</v>
      </c>
      <c r="BS947" s="3">
        <v>0</v>
      </c>
      <c r="BT947" s="3">
        <v>0</v>
      </c>
      <c r="BU947" s="3">
        <v>0</v>
      </c>
      <c r="BV947" s="3">
        <v>0</v>
      </c>
      <c r="BW947" s="3">
        <v>0</v>
      </c>
      <c r="BX947" s="3">
        <v>0</v>
      </c>
      <c r="BY947" s="3">
        <v>0</v>
      </c>
      <c r="BZ947" s="3">
        <v>0</v>
      </c>
      <c r="CA947" s="3">
        <v>0</v>
      </c>
      <c r="CB947" s="3">
        <v>0</v>
      </c>
      <c r="CC947" s="3">
        <v>0</v>
      </c>
      <c r="CD947" s="3">
        <v>0</v>
      </c>
      <c r="CE947" s="3">
        <v>0</v>
      </c>
      <c r="CF947" s="3">
        <v>0</v>
      </c>
      <c r="CG947" s="3">
        <v>0</v>
      </c>
      <c r="CH947" s="3">
        <v>0</v>
      </c>
      <c r="CI947" s="3">
        <v>0</v>
      </c>
      <c r="CJ947" s="3">
        <v>0</v>
      </c>
      <c r="CK947" s="3">
        <v>0</v>
      </c>
      <c r="CL947" s="3">
        <v>0</v>
      </c>
      <c r="CM947" s="3">
        <v>0</v>
      </c>
      <c r="CN947" s="3">
        <v>0</v>
      </c>
      <c r="CO947" s="3">
        <v>0</v>
      </c>
      <c r="CP947" s="3">
        <v>0</v>
      </c>
      <c r="CQ947" s="3">
        <v>0</v>
      </c>
      <c r="CR947" s="3">
        <v>0</v>
      </c>
      <c r="CS947" s="3">
        <v>0</v>
      </c>
      <c r="CT947" s="3">
        <v>0</v>
      </c>
      <c r="CU947" s="3">
        <v>0</v>
      </c>
      <c r="CV947" s="3">
        <v>0</v>
      </c>
      <c r="CW947" s="3">
        <v>0</v>
      </c>
      <c r="CX947" s="3">
        <v>0</v>
      </c>
      <c r="CY947" s="3">
        <v>0</v>
      </c>
      <c r="CZ947" s="3">
        <v>0</v>
      </c>
      <c r="DA947" s="3"/>
      <c r="DB947" s="3">
        <v>0</v>
      </c>
      <c r="DC947" s="3">
        <v>0</v>
      </c>
      <c r="DD947" s="3">
        <v>0</v>
      </c>
      <c r="DE947" s="3">
        <v>0</v>
      </c>
      <c r="DF947" s="3">
        <v>0</v>
      </c>
      <c r="DG947" s="3">
        <v>0</v>
      </c>
      <c r="DH947" s="3">
        <v>0</v>
      </c>
      <c r="DI947" s="3">
        <v>0</v>
      </c>
      <c r="DJ947" s="3">
        <v>0</v>
      </c>
      <c r="DK947" s="3">
        <v>0</v>
      </c>
      <c r="DL947" s="3">
        <v>0</v>
      </c>
      <c r="DM947" s="3">
        <v>0</v>
      </c>
      <c r="DN947" s="3">
        <v>0</v>
      </c>
      <c r="DO947" s="3">
        <v>0</v>
      </c>
      <c r="DP947" s="3">
        <v>0</v>
      </c>
      <c r="DQ947" s="3">
        <v>0</v>
      </c>
      <c r="DR947" s="3">
        <v>0</v>
      </c>
      <c r="DS947" s="3">
        <v>0</v>
      </c>
      <c r="DT947" s="3">
        <v>0</v>
      </c>
      <c r="DU947" s="3">
        <v>0</v>
      </c>
      <c r="DV947" s="3">
        <v>0</v>
      </c>
      <c r="DW947" s="3">
        <v>0</v>
      </c>
      <c r="DX947" s="3">
        <v>0</v>
      </c>
      <c r="DY947" s="3">
        <v>0</v>
      </c>
      <c r="DZ947" s="3">
        <v>0</v>
      </c>
      <c r="EA947" s="3">
        <v>0</v>
      </c>
      <c r="EB947" s="3">
        <v>0</v>
      </c>
      <c r="EC947" s="3">
        <v>0</v>
      </c>
      <c r="ED947" s="3">
        <v>0</v>
      </c>
      <c r="EE947" s="3">
        <v>0</v>
      </c>
      <c r="EF947" s="3">
        <v>0</v>
      </c>
    </row>
    <row r="948" spans="1:136" ht="12.75" customHeight="1">
      <c r="A948" s="2" t="s">
        <v>1639</v>
      </c>
      <c r="B948" s="2" t="s">
        <v>938</v>
      </c>
      <c r="C948" s="2" t="s">
        <v>137</v>
      </c>
      <c r="D948" s="2" t="s">
        <v>896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0</v>
      </c>
      <c r="BB948" s="3">
        <v>0</v>
      </c>
      <c r="BC948" s="3">
        <v>0</v>
      </c>
      <c r="BD948" s="3">
        <v>0</v>
      </c>
      <c r="BE948" s="3">
        <v>0</v>
      </c>
      <c r="BF948" s="3">
        <v>0</v>
      </c>
      <c r="BG948" s="3">
        <v>0</v>
      </c>
      <c r="BH948" s="3">
        <v>0</v>
      </c>
      <c r="BI948" s="3">
        <v>0</v>
      </c>
      <c r="BJ948" s="3">
        <v>0</v>
      </c>
      <c r="BK948" s="3">
        <v>0</v>
      </c>
      <c r="BL948" s="3">
        <v>0</v>
      </c>
      <c r="BM948" s="3">
        <v>0</v>
      </c>
      <c r="BN948" s="3">
        <v>0</v>
      </c>
      <c r="BO948" s="3">
        <v>0</v>
      </c>
      <c r="BP948" s="3">
        <v>0</v>
      </c>
      <c r="BQ948" s="3">
        <v>0</v>
      </c>
      <c r="BR948" s="3">
        <v>0</v>
      </c>
      <c r="BS948" s="3">
        <v>0</v>
      </c>
      <c r="BT948" s="3">
        <v>0</v>
      </c>
      <c r="BU948" s="3">
        <v>0</v>
      </c>
      <c r="BV948" s="3">
        <v>0</v>
      </c>
      <c r="BW948" s="3">
        <v>0</v>
      </c>
      <c r="BX948" s="3">
        <v>0</v>
      </c>
      <c r="BY948" s="3">
        <v>0</v>
      </c>
      <c r="BZ948" s="3">
        <v>0</v>
      </c>
      <c r="CA948" s="3">
        <v>0</v>
      </c>
      <c r="CB948" s="3">
        <v>0</v>
      </c>
      <c r="CC948" s="3">
        <v>0</v>
      </c>
      <c r="CD948" s="3">
        <v>0</v>
      </c>
      <c r="CE948" s="3">
        <v>0</v>
      </c>
      <c r="CF948" s="3">
        <v>0</v>
      </c>
      <c r="CG948" s="3">
        <v>0</v>
      </c>
      <c r="CH948" s="3">
        <v>0</v>
      </c>
      <c r="CI948" s="3">
        <v>0</v>
      </c>
      <c r="CJ948" s="3">
        <v>0</v>
      </c>
      <c r="CK948" s="3">
        <v>0</v>
      </c>
      <c r="CL948" s="3">
        <v>0</v>
      </c>
      <c r="CM948" s="3">
        <v>0</v>
      </c>
      <c r="CN948" s="3">
        <v>0</v>
      </c>
      <c r="CO948" s="3">
        <v>0</v>
      </c>
      <c r="CP948" s="3">
        <v>0</v>
      </c>
      <c r="CQ948" s="3">
        <v>0</v>
      </c>
      <c r="CR948" s="3">
        <v>0</v>
      </c>
      <c r="CS948" s="3">
        <v>0</v>
      </c>
      <c r="CT948" s="3">
        <v>0</v>
      </c>
      <c r="CU948" s="3">
        <v>0</v>
      </c>
      <c r="CV948" s="3">
        <v>0</v>
      </c>
      <c r="CW948" s="3">
        <v>0</v>
      </c>
      <c r="CX948" s="3">
        <v>0</v>
      </c>
      <c r="CY948" s="3">
        <v>0</v>
      </c>
      <c r="CZ948" s="3">
        <v>0</v>
      </c>
      <c r="DA948" s="3"/>
      <c r="DB948" s="3">
        <v>0</v>
      </c>
      <c r="DC948" s="3">
        <v>0</v>
      </c>
      <c r="DD948" s="3">
        <v>0</v>
      </c>
      <c r="DE948" s="3">
        <v>0</v>
      </c>
      <c r="DF948" s="3">
        <v>0</v>
      </c>
      <c r="DG948" s="3">
        <v>0</v>
      </c>
      <c r="DH948" s="3">
        <v>0</v>
      </c>
      <c r="DI948" s="3">
        <v>0</v>
      </c>
      <c r="DJ948" s="3">
        <v>0</v>
      </c>
      <c r="DK948" s="3">
        <v>0</v>
      </c>
      <c r="DL948" s="3">
        <v>0</v>
      </c>
      <c r="DM948" s="3">
        <v>0</v>
      </c>
      <c r="DN948" s="3">
        <v>0</v>
      </c>
      <c r="DO948" s="3">
        <v>0</v>
      </c>
      <c r="DP948" s="3">
        <v>0</v>
      </c>
      <c r="DQ948" s="3">
        <v>0</v>
      </c>
      <c r="DR948" s="3">
        <v>0</v>
      </c>
      <c r="DS948" s="3">
        <v>0</v>
      </c>
      <c r="DT948" s="3">
        <v>0</v>
      </c>
      <c r="DU948" s="3">
        <v>0</v>
      </c>
      <c r="DV948" s="3">
        <v>0</v>
      </c>
      <c r="DW948" s="3">
        <v>0</v>
      </c>
      <c r="DX948" s="3">
        <v>0</v>
      </c>
      <c r="DY948" s="3">
        <v>0</v>
      </c>
      <c r="DZ948" s="3">
        <v>0</v>
      </c>
      <c r="EA948" s="3">
        <v>0</v>
      </c>
      <c r="EB948" s="3">
        <v>0</v>
      </c>
      <c r="EC948" s="3">
        <v>0</v>
      </c>
      <c r="ED948" s="3">
        <v>0</v>
      </c>
      <c r="EE948" s="3">
        <v>0</v>
      </c>
      <c r="EF948" s="3">
        <v>0</v>
      </c>
    </row>
    <row r="949" spans="1:136" ht="12.75" customHeight="1">
      <c r="A949" s="2" t="s">
        <v>1640</v>
      </c>
      <c r="B949" s="2" t="s">
        <v>940</v>
      </c>
      <c r="C949" s="2" t="s">
        <v>137</v>
      </c>
      <c r="D949" s="2" t="s">
        <v>896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0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s="3">
        <v>0</v>
      </c>
      <c r="BH949" s="3">
        <v>0</v>
      </c>
      <c r="BI949" s="3">
        <v>0</v>
      </c>
      <c r="BJ949" s="3">
        <v>0</v>
      </c>
      <c r="BK949" s="3">
        <v>0</v>
      </c>
      <c r="BL949" s="3">
        <v>0</v>
      </c>
      <c r="BM949" s="3">
        <v>0</v>
      </c>
      <c r="BN949" s="3">
        <v>0</v>
      </c>
      <c r="BO949" s="3">
        <v>0</v>
      </c>
      <c r="BP949" s="3">
        <v>0</v>
      </c>
      <c r="BQ949" s="3">
        <v>0</v>
      </c>
      <c r="BR949" s="3">
        <v>0</v>
      </c>
      <c r="BS949" s="3">
        <v>0</v>
      </c>
      <c r="BT949" s="3">
        <v>0</v>
      </c>
      <c r="BU949" s="3">
        <v>0</v>
      </c>
      <c r="BV949" s="3">
        <v>0</v>
      </c>
      <c r="BW949" s="3">
        <v>0</v>
      </c>
      <c r="BX949" s="3">
        <v>0</v>
      </c>
      <c r="BY949" s="3">
        <v>0</v>
      </c>
      <c r="BZ949" s="3">
        <v>0</v>
      </c>
      <c r="CA949" s="3">
        <v>0</v>
      </c>
      <c r="CB949" s="3">
        <v>0</v>
      </c>
      <c r="CC949" s="3">
        <v>0</v>
      </c>
      <c r="CD949" s="3">
        <v>0</v>
      </c>
      <c r="CE949" s="3">
        <v>0</v>
      </c>
      <c r="CF949" s="3">
        <v>0</v>
      </c>
      <c r="CG949" s="3">
        <v>0</v>
      </c>
      <c r="CH949" s="3">
        <v>0</v>
      </c>
      <c r="CI949" s="3">
        <v>0</v>
      </c>
      <c r="CJ949" s="3">
        <v>0</v>
      </c>
      <c r="CK949" s="3">
        <v>0</v>
      </c>
      <c r="CL949" s="3">
        <v>0</v>
      </c>
      <c r="CM949" s="3">
        <v>0</v>
      </c>
      <c r="CN949" s="3">
        <v>0</v>
      </c>
      <c r="CO949" s="3">
        <v>0</v>
      </c>
      <c r="CP949" s="3">
        <v>0</v>
      </c>
      <c r="CQ949" s="3">
        <v>0</v>
      </c>
      <c r="CR949" s="3">
        <v>0</v>
      </c>
      <c r="CS949" s="3">
        <v>0</v>
      </c>
      <c r="CT949" s="3">
        <v>0</v>
      </c>
      <c r="CU949" s="3">
        <v>0</v>
      </c>
      <c r="CV949" s="3">
        <v>0</v>
      </c>
      <c r="CW949" s="3">
        <v>0</v>
      </c>
      <c r="CX949" s="3">
        <v>0</v>
      </c>
      <c r="CY949" s="3">
        <v>0</v>
      </c>
      <c r="CZ949" s="3">
        <v>0</v>
      </c>
      <c r="DA949" s="3"/>
      <c r="DB949" s="3">
        <v>0</v>
      </c>
      <c r="DC949" s="3">
        <v>0</v>
      </c>
      <c r="DD949" s="3">
        <v>0</v>
      </c>
      <c r="DE949" s="3">
        <v>0</v>
      </c>
      <c r="DF949" s="3">
        <v>0</v>
      </c>
      <c r="DG949" s="3">
        <v>0</v>
      </c>
      <c r="DH949" s="3">
        <v>0</v>
      </c>
      <c r="DI949" s="3">
        <v>0</v>
      </c>
      <c r="DJ949" s="3">
        <v>0</v>
      </c>
      <c r="DK949" s="3">
        <v>0</v>
      </c>
      <c r="DL949" s="3">
        <v>0</v>
      </c>
      <c r="DM949" s="3">
        <v>0</v>
      </c>
      <c r="DN949" s="3">
        <v>0</v>
      </c>
      <c r="DO949" s="3">
        <v>0</v>
      </c>
      <c r="DP949" s="3">
        <v>0</v>
      </c>
      <c r="DQ949" s="3">
        <v>0</v>
      </c>
      <c r="DR949" s="3">
        <v>0</v>
      </c>
      <c r="DS949" s="3">
        <v>0</v>
      </c>
      <c r="DT949" s="3">
        <v>0</v>
      </c>
      <c r="DU949" s="3">
        <v>0</v>
      </c>
      <c r="DV949" s="3">
        <v>0</v>
      </c>
      <c r="DW949" s="3">
        <v>0</v>
      </c>
      <c r="DX949" s="3">
        <v>0</v>
      </c>
      <c r="DY949" s="3">
        <v>0</v>
      </c>
      <c r="DZ949" s="3">
        <v>0</v>
      </c>
      <c r="EA949" s="3">
        <v>0</v>
      </c>
      <c r="EB949" s="3">
        <v>0</v>
      </c>
      <c r="EC949" s="3">
        <v>0</v>
      </c>
      <c r="ED949" s="3">
        <v>0</v>
      </c>
      <c r="EE949" s="3">
        <v>0</v>
      </c>
      <c r="EF949" s="3">
        <v>0</v>
      </c>
    </row>
    <row r="950" spans="1:136" ht="12.75" customHeight="1">
      <c r="A950" s="2" t="s">
        <v>1641</v>
      </c>
      <c r="B950" s="2" t="s">
        <v>1028</v>
      </c>
      <c r="C950" s="2" t="s">
        <v>137</v>
      </c>
      <c r="D950" s="2" t="s">
        <v>896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0</v>
      </c>
      <c r="BB950" s="3">
        <v>0</v>
      </c>
      <c r="BC950" s="3">
        <v>0</v>
      </c>
      <c r="BD950" s="3">
        <v>0</v>
      </c>
      <c r="BE950" s="3">
        <v>0</v>
      </c>
      <c r="BF950" s="3">
        <v>0</v>
      </c>
      <c r="BG950" s="3">
        <v>0</v>
      </c>
      <c r="BH950" s="3">
        <v>0</v>
      </c>
      <c r="BI950" s="3">
        <v>0</v>
      </c>
      <c r="BJ950" s="3">
        <v>0</v>
      </c>
      <c r="BK950" s="3">
        <v>0</v>
      </c>
      <c r="BL950" s="3">
        <v>0</v>
      </c>
      <c r="BM950" s="3">
        <v>0</v>
      </c>
      <c r="BN950" s="3">
        <v>0</v>
      </c>
      <c r="BO950" s="3">
        <v>0</v>
      </c>
      <c r="BP950" s="3">
        <v>0</v>
      </c>
      <c r="BQ950" s="3">
        <v>0</v>
      </c>
      <c r="BR950" s="3">
        <v>0</v>
      </c>
      <c r="BS950" s="3">
        <v>0</v>
      </c>
      <c r="BT950" s="3">
        <v>0</v>
      </c>
      <c r="BU950" s="3">
        <v>0</v>
      </c>
      <c r="BV950" s="3">
        <v>0</v>
      </c>
      <c r="BW950" s="3">
        <v>0</v>
      </c>
      <c r="BX950" s="3">
        <v>0</v>
      </c>
      <c r="BY950" s="3">
        <v>0</v>
      </c>
      <c r="BZ950" s="3">
        <v>0</v>
      </c>
      <c r="CA950" s="3">
        <v>0</v>
      </c>
      <c r="CB950" s="3">
        <v>0</v>
      </c>
      <c r="CC950" s="3">
        <v>0</v>
      </c>
      <c r="CD950" s="3">
        <v>0</v>
      </c>
      <c r="CE950" s="3">
        <v>0</v>
      </c>
      <c r="CF950" s="3">
        <v>0</v>
      </c>
      <c r="CG950" s="3">
        <v>0</v>
      </c>
      <c r="CH950" s="3">
        <v>0</v>
      </c>
      <c r="CI950" s="3">
        <v>0</v>
      </c>
      <c r="CJ950" s="3">
        <v>0</v>
      </c>
      <c r="CK950" s="3">
        <v>0</v>
      </c>
      <c r="CL950" s="3">
        <v>0</v>
      </c>
      <c r="CM950" s="3">
        <v>0</v>
      </c>
      <c r="CN950" s="3">
        <v>0</v>
      </c>
      <c r="CO950" s="3">
        <v>0</v>
      </c>
      <c r="CP950" s="3">
        <v>0</v>
      </c>
      <c r="CQ950" s="3">
        <v>0</v>
      </c>
      <c r="CR950" s="3">
        <v>0</v>
      </c>
      <c r="CS950" s="3">
        <v>0</v>
      </c>
      <c r="CT950" s="3">
        <v>0</v>
      </c>
      <c r="CU950" s="3">
        <v>0</v>
      </c>
      <c r="CV950" s="3">
        <v>0</v>
      </c>
      <c r="CW950" s="3">
        <v>0</v>
      </c>
      <c r="CX950" s="3">
        <v>0</v>
      </c>
      <c r="CY950" s="3">
        <v>0</v>
      </c>
      <c r="CZ950" s="3">
        <v>0</v>
      </c>
      <c r="DA950" s="3"/>
      <c r="DB950" s="3">
        <v>0</v>
      </c>
      <c r="DC950" s="3">
        <v>0</v>
      </c>
      <c r="DD950" s="3">
        <v>0</v>
      </c>
      <c r="DE950" s="3">
        <v>0</v>
      </c>
      <c r="DF950" s="3">
        <v>0</v>
      </c>
      <c r="DG950" s="3">
        <v>0</v>
      </c>
      <c r="DH950" s="3">
        <v>0</v>
      </c>
      <c r="DI950" s="3">
        <v>0</v>
      </c>
      <c r="DJ950" s="3">
        <v>0</v>
      </c>
      <c r="DK950" s="3">
        <v>0</v>
      </c>
      <c r="DL950" s="3">
        <v>0</v>
      </c>
      <c r="DM950" s="3">
        <v>0</v>
      </c>
      <c r="DN950" s="3">
        <v>0</v>
      </c>
      <c r="DO950" s="3">
        <v>0</v>
      </c>
      <c r="DP950" s="3">
        <v>0</v>
      </c>
      <c r="DQ950" s="3">
        <v>0</v>
      </c>
      <c r="DR950" s="3">
        <v>0</v>
      </c>
      <c r="DS950" s="3">
        <v>0</v>
      </c>
      <c r="DT950" s="3">
        <v>0</v>
      </c>
      <c r="DU950" s="3">
        <v>0</v>
      </c>
      <c r="DV950" s="3">
        <v>0</v>
      </c>
      <c r="DW950" s="3">
        <v>0</v>
      </c>
      <c r="DX950" s="3">
        <v>0</v>
      </c>
      <c r="DY950" s="3">
        <v>0</v>
      </c>
      <c r="DZ950" s="3">
        <v>0</v>
      </c>
      <c r="EA950" s="3">
        <v>0</v>
      </c>
      <c r="EB950" s="3">
        <v>0</v>
      </c>
      <c r="EC950" s="3">
        <v>0</v>
      </c>
      <c r="ED950" s="3">
        <v>0</v>
      </c>
      <c r="EE950" s="3">
        <v>0</v>
      </c>
      <c r="EF950" s="3">
        <v>0</v>
      </c>
    </row>
    <row r="951" spans="1:136" ht="12.75" customHeight="1">
      <c r="A951" s="2" t="s">
        <v>1642</v>
      </c>
      <c r="B951" s="2" t="s">
        <v>944</v>
      </c>
      <c r="C951" s="2" t="s">
        <v>137</v>
      </c>
      <c r="D951" s="2" t="s">
        <v>896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0</v>
      </c>
      <c r="BB951" s="3">
        <v>0</v>
      </c>
      <c r="BC951" s="3">
        <v>0</v>
      </c>
      <c r="BD951" s="3">
        <v>0</v>
      </c>
      <c r="BE951" s="3">
        <v>0</v>
      </c>
      <c r="BF951" s="3">
        <v>0</v>
      </c>
      <c r="BG951" s="3">
        <v>0</v>
      </c>
      <c r="BH951" s="3">
        <v>0</v>
      </c>
      <c r="BI951" s="3">
        <v>0</v>
      </c>
      <c r="BJ951" s="3">
        <v>0</v>
      </c>
      <c r="BK951" s="3">
        <v>0</v>
      </c>
      <c r="BL951" s="3">
        <v>0</v>
      </c>
      <c r="BM951" s="3">
        <v>0</v>
      </c>
      <c r="BN951" s="3">
        <v>0</v>
      </c>
      <c r="BO951" s="3">
        <v>0</v>
      </c>
      <c r="BP951" s="3">
        <v>0</v>
      </c>
      <c r="BQ951" s="3">
        <v>0</v>
      </c>
      <c r="BR951" s="3">
        <v>0</v>
      </c>
      <c r="BS951" s="3">
        <v>0</v>
      </c>
      <c r="BT951" s="3">
        <v>0</v>
      </c>
      <c r="BU951" s="3">
        <v>0</v>
      </c>
      <c r="BV951" s="3">
        <v>0</v>
      </c>
      <c r="BW951" s="3">
        <v>0</v>
      </c>
      <c r="BX951" s="3">
        <v>0</v>
      </c>
      <c r="BY951" s="3">
        <v>0</v>
      </c>
      <c r="BZ951" s="3">
        <v>0</v>
      </c>
      <c r="CA951" s="3">
        <v>0</v>
      </c>
      <c r="CB951" s="3">
        <v>0</v>
      </c>
      <c r="CC951" s="3">
        <v>0</v>
      </c>
      <c r="CD951" s="3">
        <v>0</v>
      </c>
      <c r="CE951" s="3">
        <v>0</v>
      </c>
      <c r="CF951" s="3">
        <v>0</v>
      </c>
      <c r="CG951" s="3">
        <v>0</v>
      </c>
      <c r="CH951" s="3">
        <v>0</v>
      </c>
      <c r="CI951" s="3">
        <v>0</v>
      </c>
      <c r="CJ951" s="3">
        <v>0</v>
      </c>
      <c r="CK951" s="3">
        <v>0</v>
      </c>
      <c r="CL951" s="3">
        <v>0</v>
      </c>
      <c r="CM951" s="3">
        <v>0</v>
      </c>
      <c r="CN951" s="3">
        <v>0</v>
      </c>
      <c r="CO951" s="3">
        <v>0</v>
      </c>
      <c r="CP951" s="3">
        <v>0</v>
      </c>
      <c r="CQ951" s="3">
        <v>0</v>
      </c>
      <c r="CR951" s="3">
        <v>0</v>
      </c>
      <c r="CS951" s="3">
        <v>0</v>
      </c>
      <c r="CT951" s="3">
        <v>0</v>
      </c>
      <c r="CU951" s="3">
        <v>0</v>
      </c>
      <c r="CV951" s="3">
        <v>0</v>
      </c>
      <c r="CW951" s="3">
        <v>0</v>
      </c>
      <c r="CX951" s="3">
        <v>0</v>
      </c>
      <c r="CY951" s="3">
        <v>0</v>
      </c>
      <c r="CZ951" s="3">
        <v>0</v>
      </c>
      <c r="DA951" s="3"/>
      <c r="DB951" s="3">
        <v>0</v>
      </c>
      <c r="DC951" s="3">
        <v>0</v>
      </c>
      <c r="DD951" s="3">
        <v>0</v>
      </c>
      <c r="DE951" s="3">
        <v>0</v>
      </c>
      <c r="DF951" s="3">
        <v>0</v>
      </c>
      <c r="DG951" s="3">
        <v>0</v>
      </c>
      <c r="DH951" s="3">
        <v>0</v>
      </c>
      <c r="DI951" s="3">
        <v>0</v>
      </c>
      <c r="DJ951" s="3">
        <v>0</v>
      </c>
      <c r="DK951" s="3">
        <v>0</v>
      </c>
      <c r="DL951" s="3">
        <v>0</v>
      </c>
      <c r="DM951" s="3">
        <v>0</v>
      </c>
      <c r="DN951" s="3">
        <v>0</v>
      </c>
      <c r="DO951" s="3">
        <v>0</v>
      </c>
      <c r="DP951" s="3">
        <v>0</v>
      </c>
      <c r="DQ951" s="3">
        <v>0</v>
      </c>
      <c r="DR951" s="3">
        <v>0</v>
      </c>
      <c r="DS951" s="3">
        <v>0</v>
      </c>
      <c r="DT951" s="3">
        <v>0</v>
      </c>
      <c r="DU951" s="3">
        <v>0</v>
      </c>
      <c r="DV951" s="3">
        <v>0</v>
      </c>
      <c r="DW951" s="3">
        <v>0</v>
      </c>
      <c r="DX951" s="3">
        <v>0</v>
      </c>
      <c r="DY951" s="3">
        <v>0</v>
      </c>
      <c r="DZ951" s="3">
        <v>0</v>
      </c>
      <c r="EA951" s="3">
        <v>0</v>
      </c>
      <c r="EB951" s="3">
        <v>0</v>
      </c>
      <c r="EC951" s="3">
        <v>0</v>
      </c>
      <c r="ED951" s="3">
        <v>0</v>
      </c>
      <c r="EE951" s="3">
        <v>0</v>
      </c>
      <c r="EF951" s="3">
        <v>0</v>
      </c>
    </row>
    <row r="952" spans="1:136" ht="12.75" customHeight="1">
      <c r="A952" s="2" t="s">
        <v>1643</v>
      </c>
      <c r="B952" s="2" t="s">
        <v>946</v>
      </c>
      <c r="C952" s="2" t="s">
        <v>137</v>
      </c>
      <c r="D952" s="2" t="s">
        <v>896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  <c r="AZ952" s="3">
        <v>0</v>
      </c>
      <c r="BA952" s="3">
        <v>0</v>
      </c>
      <c r="BB952" s="3">
        <v>0</v>
      </c>
      <c r="BC952" s="3">
        <v>0</v>
      </c>
      <c r="BD952" s="3">
        <v>0</v>
      </c>
      <c r="BE952" s="3">
        <v>0</v>
      </c>
      <c r="BF952" s="3">
        <v>0</v>
      </c>
      <c r="BG952" s="3">
        <v>0</v>
      </c>
      <c r="BH952" s="3">
        <v>0</v>
      </c>
      <c r="BI952" s="3">
        <v>0</v>
      </c>
      <c r="BJ952" s="3">
        <v>0</v>
      </c>
      <c r="BK952" s="3">
        <v>0</v>
      </c>
      <c r="BL952" s="3">
        <v>0</v>
      </c>
      <c r="BM952" s="3">
        <v>0</v>
      </c>
      <c r="BN952" s="3">
        <v>0</v>
      </c>
      <c r="BO952" s="3">
        <v>0</v>
      </c>
      <c r="BP952" s="3">
        <v>0</v>
      </c>
      <c r="BQ952" s="3">
        <v>0</v>
      </c>
      <c r="BR952" s="3">
        <v>0</v>
      </c>
      <c r="BS952" s="3">
        <v>0</v>
      </c>
      <c r="BT952" s="3">
        <v>0</v>
      </c>
      <c r="BU952" s="3">
        <v>0</v>
      </c>
      <c r="BV952" s="3">
        <v>0</v>
      </c>
      <c r="BW952" s="3">
        <v>0</v>
      </c>
      <c r="BX952" s="3">
        <v>0</v>
      </c>
      <c r="BY952" s="3">
        <v>0</v>
      </c>
      <c r="BZ952" s="3">
        <v>0</v>
      </c>
      <c r="CA952" s="3">
        <v>0</v>
      </c>
      <c r="CB952" s="3">
        <v>0</v>
      </c>
      <c r="CC952" s="3">
        <v>0</v>
      </c>
      <c r="CD952" s="3">
        <v>0</v>
      </c>
      <c r="CE952" s="3">
        <v>0</v>
      </c>
      <c r="CF952" s="3">
        <v>0</v>
      </c>
      <c r="CG952" s="3">
        <v>0</v>
      </c>
      <c r="CH952" s="3">
        <v>0</v>
      </c>
      <c r="CI952" s="3">
        <v>0</v>
      </c>
      <c r="CJ952" s="3">
        <v>0</v>
      </c>
      <c r="CK952" s="3">
        <v>0</v>
      </c>
      <c r="CL952" s="3">
        <v>0</v>
      </c>
      <c r="CM952" s="3">
        <v>0</v>
      </c>
      <c r="CN952" s="3">
        <v>0</v>
      </c>
      <c r="CO952" s="3">
        <v>0</v>
      </c>
      <c r="CP952" s="3">
        <v>0</v>
      </c>
      <c r="CQ952" s="3">
        <v>0</v>
      </c>
      <c r="CR952" s="3">
        <v>0</v>
      </c>
      <c r="CS952" s="3">
        <v>0</v>
      </c>
      <c r="CT952" s="3">
        <v>0</v>
      </c>
      <c r="CU952" s="3">
        <v>0</v>
      </c>
      <c r="CV952" s="3">
        <v>0</v>
      </c>
      <c r="CW952" s="3">
        <v>0</v>
      </c>
      <c r="CX952" s="3">
        <v>0</v>
      </c>
      <c r="CY952" s="3">
        <v>0</v>
      </c>
      <c r="CZ952" s="3">
        <v>0</v>
      </c>
      <c r="DA952" s="3"/>
      <c r="DB952" s="3">
        <v>0</v>
      </c>
      <c r="DC952" s="3">
        <v>0</v>
      </c>
      <c r="DD952" s="3">
        <v>0</v>
      </c>
      <c r="DE952" s="3">
        <v>0</v>
      </c>
      <c r="DF952" s="3">
        <v>0</v>
      </c>
      <c r="DG952" s="3">
        <v>0</v>
      </c>
      <c r="DH952" s="3">
        <v>0</v>
      </c>
      <c r="DI952" s="3">
        <v>0</v>
      </c>
      <c r="DJ952" s="3">
        <v>0</v>
      </c>
      <c r="DK952" s="3">
        <v>0</v>
      </c>
      <c r="DL952" s="3">
        <v>0</v>
      </c>
      <c r="DM952" s="3">
        <v>0</v>
      </c>
      <c r="DN952" s="3">
        <v>0</v>
      </c>
      <c r="DO952" s="3">
        <v>0</v>
      </c>
      <c r="DP952" s="3">
        <v>0</v>
      </c>
      <c r="DQ952" s="3">
        <v>0</v>
      </c>
      <c r="DR952" s="3">
        <v>0</v>
      </c>
      <c r="DS952" s="3">
        <v>0</v>
      </c>
      <c r="DT952" s="3">
        <v>0</v>
      </c>
      <c r="DU952" s="3">
        <v>0</v>
      </c>
      <c r="DV952" s="3">
        <v>0</v>
      </c>
      <c r="DW952" s="3">
        <v>0</v>
      </c>
      <c r="DX952" s="3">
        <v>0</v>
      </c>
      <c r="DY952" s="3">
        <v>0</v>
      </c>
      <c r="DZ952" s="3">
        <v>0</v>
      </c>
      <c r="EA952" s="3">
        <v>0</v>
      </c>
      <c r="EB952" s="3">
        <v>0</v>
      </c>
      <c r="EC952" s="3">
        <v>0</v>
      </c>
      <c r="ED952" s="3">
        <v>0</v>
      </c>
      <c r="EE952" s="3">
        <v>0</v>
      </c>
      <c r="EF952" s="3">
        <v>0</v>
      </c>
    </row>
    <row r="953" spans="1:136" ht="12.75" customHeight="1">
      <c r="A953" s="2" t="s">
        <v>1644</v>
      </c>
      <c r="B953" s="2" t="s">
        <v>423</v>
      </c>
      <c r="C953" s="2" t="s">
        <v>137</v>
      </c>
      <c r="D953" s="2" t="s">
        <v>138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3">
        <v>0</v>
      </c>
      <c r="BJ953" s="3">
        <v>0</v>
      </c>
      <c r="BK953" s="3">
        <v>0</v>
      </c>
      <c r="BL953" s="3">
        <v>0</v>
      </c>
      <c r="BM953" s="3">
        <v>0</v>
      </c>
      <c r="BN953" s="3">
        <v>0</v>
      </c>
      <c r="BO953" s="3">
        <v>0</v>
      </c>
      <c r="BP953" s="3">
        <v>0</v>
      </c>
      <c r="BQ953" s="3">
        <v>0</v>
      </c>
      <c r="BR953" s="3">
        <v>0</v>
      </c>
      <c r="BS953" s="3">
        <v>0</v>
      </c>
      <c r="BT953" s="3">
        <v>0</v>
      </c>
      <c r="BU953" s="3">
        <v>0</v>
      </c>
      <c r="BV953" s="3">
        <v>0</v>
      </c>
      <c r="BW953" s="3">
        <v>0</v>
      </c>
      <c r="BX953" s="3">
        <v>0</v>
      </c>
      <c r="BY953" s="3">
        <v>0</v>
      </c>
      <c r="BZ953" s="3">
        <v>0</v>
      </c>
      <c r="CA953" s="3">
        <v>0</v>
      </c>
      <c r="CB953" s="3">
        <v>0</v>
      </c>
      <c r="CC953" s="3">
        <v>0</v>
      </c>
      <c r="CD953" s="3">
        <v>0</v>
      </c>
      <c r="CE953" s="3">
        <v>0</v>
      </c>
      <c r="CF953" s="3">
        <v>0</v>
      </c>
      <c r="CG953" s="3">
        <v>0</v>
      </c>
      <c r="CH953" s="3">
        <v>0</v>
      </c>
      <c r="CI953" s="3">
        <v>0</v>
      </c>
      <c r="CJ953" s="3">
        <v>0</v>
      </c>
      <c r="CK953" s="3">
        <v>0</v>
      </c>
      <c r="CL953" s="3">
        <v>0</v>
      </c>
      <c r="CM953" s="3">
        <v>0</v>
      </c>
      <c r="CN953" s="3">
        <v>0</v>
      </c>
      <c r="CO953" s="3">
        <v>0</v>
      </c>
      <c r="CP953" s="3">
        <v>0</v>
      </c>
      <c r="CQ953" s="3">
        <v>0</v>
      </c>
      <c r="CR953" s="3">
        <v>0</v>
      </c>
      <c r="CS953" s="3">
        <v>0</v>
      </c>
      <c r="CT953" s="3">
        <v>0</v>
      </c>
      <c r="CU953" s="3">
        <v>0</v>
      </c>
      <c r="CV953" s="3">
        <v>0</v>
      </c>
      <c r="CW953" s="3">
        <v>0</v>
      </c>
      <c r="CX953" s="3">
        <v>0</v>
      </c>
      <c r="CY953" s="3">
        <v>0</v>
      </c>
      <c r="CZ953" s="3">
        <v>0</v>
      </c>
      <c r="DA953" s="3"/>
      <c r="DB953" s="3">
        <v>0</v>
      </c>
      <c r="DC953" s="3">
        <v>0</v>
      </c>
      <c r="DD953" s="3">
        <v>0</v>
      </c>
      <c r="DE953" s="3">
        <v>0</v>
      </c>
      <c r="DF953" s="3">
        <v>0</v>
      </c>
      <c r="DG953" s="3">
        <v>0</v>
      </c>
      <c r="DH953" s="3">
        <v>0</v>
      </c>
      <c r="DI953" s="3">
        <v>0</v>
      </c>
      <c r="DJ953" s="3">
        <v>0</v>
      </c>
      <c r="DK953" s="3">
        <v>0</v>
      </c>
      <c r="DL953" s="3">
        <v>0</v>
      </c>
      <c r="DM953" s="3">
        <v>0</v>
      </c>
      <c r="DN953" s="3">
        <v>0</v>
      </c>
      <c r="DO953" s="3">
        <v>0</v>
      </c>
      <c r="DP953" s="3">
        <v>0</v>
      </c>
      <c r="DQ953" s="3">
        <v>0</v>
      </c>
      <c r="DR953" s="3">
        <v>0</v>
      </c>
      <c r="DS953" s="3">
        <v>0</v>
      </c>
      <c r="DT953" s="3">
        <v>0</v>
      </c>
      <c r="DU953" s="3">
        <v>0</v>
      </c>
      <c r="DV953" s="3">
        <v>0</v>
      </c>
      <c r="DW953" s="3">
        <v>0</v>
      </c>
      <c r="DX953" s="3">
        <v>0</v>
      </c>
      <c r="DY953" s="3">
        <v>0</v>
      </c>
      <c r="DZ953" s="3">
        <v>0</v>
      </c>
      <c r="EA953" s="3">
        <v>0</v>
      </c>
      <c r="EB953" s="3">
        <v>0</v>
      </c>
      <c r="EC953" s="3">
        <v>0</v>
      </c>
      <c r="ED953" s="3">
        <v>0</v>
      </c>
      <c r="EE953" s="3">
        <v>0</v>
      </c>
      <c r="EF953" s="3">
        <v>0</v>
      </c>
    </row>
    <row r="954" spans="1:136" ht="12.75" customHeight="1">
      <c r="A954" s="2" t="s">
        <v>1645</v>
      </c>
      <c r="B954" s="2" t="s">
        <v>949</v>
      </c>
      <c r="C954" s="2" t="s">
        <v>137</v>
      </c>
      <c r="D954" s="2" t="s">
        <v>896</v>
      </c>
      <c r="E954" s="3">
        <v>0</v>
      </c>
      <c r="F954" s="3">
        <v>0</v>
      </c>
      <c r="G954" s="3">
        <v>1740</v>
      </c>
      <c r="H954" s="3">
        <v>0</v>
      </c>
      <c r="I954" s="3">
        <v>700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2360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0</v>
      </c>
      <c r="BB954" s="3">
        <v>0</v>
      </c>
      <c r="BC954" s="3">
        <v>0</v>
      </c>
      <c r="BD954" s="3">
        <v>0</v>
      </c>
      <c r="BE954" s="3">
        <v>0</v>
      </c>
      <c r="BF954" s="3">
        <v>0</v>
      </c>
      <c r="BG954" s="3">
        <v>0</v>
      </c>
      <c r="BH954" s="3">
        <v>0</v>
      </c>
      <c r="BI954" s="3">
        <v>0</v>
      </c>
      <c r="BJ954" s="3">
        <v>0</v>
      </c>
      <c r="BK954" s="3">
        <v>0</v>
      </c>
      <c r="BL954" s="3">
        <v>0</v>
      </c>
      <c r="BM954" s="3">
        <v>0</v>
      </c>
      <c r="BN954" s="3">
        <v>0</v>
      </c>
      <c r="BO954" s="3">
        <v>0</v>
      </c>
      <c r="BP954" s="3">
        <v>0</v>
      </c>
      <c r="BQ954" s="3">
        <v>0</v>
      </c>
      <c r="BR954" s="3">
        <v>0</v>
      </c>
      <c r="BS954" s="3">
        <v>0</v>
      </c>
      <c r="BT954" s="3">
        <v>0</v>
      </c>
      <c r="BU954" s="3">
        <v>0</v>
      </c>
      <c r="BV954" s="3">
        <v>0</v>
      </c>
      <c r="BW954" s="3">
        <v>0</v>
      </c>
      <c r="BX954" s="3">
        <v>0</v>
      </c>
      <c r="BY954" s="3">
        <v>0</v>
      </c>
      <c r="BZ954" s="3">
        <v>0</v>
      </c>
      <c r="CA954" s="3">
        <v>0</v>
      </c>
      <c r="CB954" s="3">
        <v>0</v>
      </c>
      <c r="CC954" s="3">
        <v>0</v>
      </c>
      <c r="CD954" s="3">
        <v>0</v>
      </c>
      <c r="CE954" s="3">
        <v>0</v>
      </c>
      <c r="CF954" s="3">
        <v>0</v>
      </c>
      <c r="CG954" s="3">
        <v>0</v>
      </c>
      <c r="CH954" s="3">
        <v>0</v>
      </c>
      <c r="CI954" s="3">
        <v>0</v>
      </c>
      <c r="CJ954" s="3">
        <v>0</v>
      </c>
      <c r="CK954" s="3">
        <v>0</v>
      </c>
      <c r="CL954" s="3">
        <v>0</v>
      </c>
      <c r="CM954" s="3">
        <v>0</v>
      </c>
      <c r="CN954" s="3">
        <v>0</v>
      </c>
      <c r="CO954" s="3">
        <v>0</v>
      </c>
      <c r="CP954" s="3">
        <v>0</v>
      </c>
      <c r="CQ954" s="3">
        <v>0</v>
      </c>
      <c r="CR954" s="3">
        <v>0</v>
      </c>
      <c r="CS954" s="3">
        <v>0</v>
      </c>
      <c r="CT954" s="3">
        <v>0</v>
      </c>
      <c r="CU954" s="3">
        <v>0</v>
      </c>
      <c r="CV954" s="3">
        <v>0</v>
      </c>
      <c r="CW954" s="3">
        <v>0</v>
      </c>
      <c r="CX954" s="3">
        <v>0</v>
      </c>
      <c r="CY954" s="3">
        <v>0</v>
      </c>
      <c r="CZ954" s="3">
        <v>0</v>
      </c>
      <c r="DA954" s="3"/>
      <c r="DB954" s="3">
        <v>0</v>
      </c>
      <c r="DC954" s="3">
        <v>0</v>
      </c>
      <c r="DD954" s="3">
        <v>0</v>
      </c>
      <c r="DE954" s="3">
        <v>0</v>
      </c>
      <c r="DF954" s="3">
        <v>0</v>
      </c>
      <c r="DG954" s="3">
        <v>0</v>
      </c>
      <c r="DH954" s="3">
        <v>0</v>
      </c>
      <c r="DI954" s="3">
        <v>0</v>
      </c>
      <c r="DJ954" s="3">
        <v>0</v>
      </c>
      <c r="DK954" s="3">
        <v>0</v>
      </c>
      <c r="DL954" s="3">
        <v>0</v>
      </c>
      <c r="DM954" s="3">
        <v>0</v>
      </c>
      <c r="DN954" s="3">
        <v>0</v>
      </c>
      <c r="DO954" s="3">
        <v>0</v>
      </c>
      <c r="DP954" s="3">
        <v>0</v>
      </c>
      <c r="DQ954" s="3">
        <v>0</v>
      </c>
      <c r="DR954" s="3">
        <v>0</v>
      </c>
      <c r="DS954" s="3">
        <v>0</v>
      </c>
      <c r="DT954" s="3">
        <v>0</v>
      </c>
      <c r="DU954" s="3">
        <v>0</v>
      </c>
      <c r="DV954" s="3">
        <v>0</v>
      </c>
      <c r="DW954" s="3">
        <v>0</v>
      </c>
      <c r="DX954" s="3">
        <v>0</v>
      </c>
      <c r="DY954" s="3">
        <v>0</v>
      </c>
      <c r="DZ954" s="3">
        <v>0</v>
      </c>
      <c r="EA954" s="3">
        <v>0</v>
      </c>
      <c r="EB954" s="3">
        <v>0</v>
      </c>
      <c r="EC954" s="3">
        <v>0</v>
      </c>
      <c r="ED954" s="3">
        <v>0</v>
      </c>
      <c r="EE954" s="3">
        <v>0</v>
      </c>
      <c r="EF954" s="3">
        <v>0</v>
      </c>
    </row>
    <row r="955" spans="1:136" ht="12.75" customHeight="1">
      <c r="A955" s="2" t="s">
        <v>1646</v>
      </c>
      <c r="B955" s="2" t="s">
        <v>951</v>
      </c>
      <c r="C955" s="2" t="s">
        <v>137</v>
      </c>
      <c r="D955" s="2" t="s">
        <v>896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1052.3399999999999</v>
      </c>
      <c r="AI955" s="3">
        <v>7719.63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2685.98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0</v>
      </c>
      <c r="BB955" s="3">
        <v>0</v>
      </c>
      <c r="BC955" s="3">
        <v>0</v>
      </c>
      <c r="BD955" s="3">
        <v>0</v>
      </c>
      <c r="BE955" s="3">
        <v>0</v>
      </c>
      <c r="BF955" s="3">
        <v>0</v>
      </c>
      <c r="BG955" s="3">
        <v>0</v>
      </c>
      <c r="BH955" s="3">
        <v>0</v>
      </c>
      <c r="BI955" s="3">
        <v>0</v>
      </c>
      <c r="BJ955" s="3">
        <v>0</v>
      </c>
      <c r="BK955" s="3">
        <v>0</v>
      </c>
      <c r="BL955" s="3">
        <v>0</v>
      </c>
      <c r="BM955" s="3">
        <v>0</v>
      </c>
      <c r="BN955" s="3">
        <v>0</v>
      </c>
      <c r="BO955" s="3">
        <v>0</v>
      </c>
      <c r="BP955" s="3">
        <v>0</v>
      </c>
      <c r="BQ955" s="3">
        <v>0</v>
      </c>
      <c r="BR955" s="3">
        <v>0</v>
      </c>
      <c r="BS955" s="3">
        <v>0</v>
      </c>
      <c r="BT955" s="3">
        <v>0</v>
      </c>
      <c r="BU955" s="3">
        <v>0</v>
      </c>
      <c r="BV955" s="3">
        <v>0</v>
      </c>
      <c r="BW955" s="3">
        <v>0</v>
      </c>
      <c r="BX955" s="3">
        <v>0</v>
      </c>
      <c r="BY955" s="3">
        <v>0</v>
      </c>
      <c r="BZ955" s="3">
        <v>0</v>
      </c>
      <c r="CA955" s="3">
        <v>0</v>
      </c>
      <c r="CB955" s="3">
        <v>0</v>
      </c>
      <c r="CC955" s="3">
        <v>0</v>
      </c>
      <c r="CD955" s="3">
        <v>0</v>
      </c>
      <c r="CE955" s="3">
        <v>0</v>
      </c>
      <c r="CF955" s="3">
        <v>0</v>
      </c>
      <c r="CG955" s="3">
        <v>0</v>
      </c>
      <c r="CH955" s="3">
        <v>0</v>
      </c>
      <c r="CI955" s="3">
        <v>0</v>
      </c>
      <c r="CJ955" s="3">
        <v>0</v>
      </c>
      <c r="CK955" s="3">
        <v>0</v>
      </c>
      <c r="CL955" s="3">
        <v>0</v>
      </c>
      <c r="CM955" s="3">
        <v>0</v>
      </c>
      <c r="CN955" s="3">
        <v>0</v>
      </c>
      <c r="CO955" s="3">
        <v>0</v>
      </c>
      <c r="CP955" s="3">
        <v>0</v>
      </c>
      <c r="CQ955" s="3">
        <v>0</v>
      </c>
      <c r="CR955" s="3">
        <v>0</v>
      </c>
      <c r="CS955" s="3">
        <v>0</v>
      </c>
      <c r="CT955" s="3">
        <v>0</v>
      </c>
      <c r="CU955" s="3">
        <v>0</v>
      </c>
      <c r="CV955" s="3">
        <v>0</v>
      </c>
      <c r="CW955" s="3">
        <v>0</v>
      </c>
      <c r="CX955" s="3">
        <v>0</v>
      </c>
      <c r="CY955" s="3">
        <v>0</v>
      </c>
      <c r="CZ955" s="3">
        <v>0</v>
      </c>
      <c r="DA955" s="3"/>
      <c r="DB955" s="3">
        <v>0</v>
      </c>
      <c r="DC955" s="3">
        <v>0</v>
      </c>
      <c r="DD955" s="3">
        <v>0</v>
      </c>
      <c r="DE955" s="3">
        <v>0</v>
      </c>
      <c r="DF955" s="3">
        <v>0</v>
      </c>
      <c r="DG955" s="3">
        <v>0</v>
      </c>
      <c r="DH955" s="3">
        <v>0</v>
      </c>
      <c r="DI955" s="3">
        <v>0</v>
      </c>
      <c r="DJ955" s="3">
        <v>0</v>
      </c>
      <c r="DK955" s="3">
        <v>0</v>
      </c>
      <c r="DL955" s="3">
        <v>0</v>
      </c>
      <c r="DM955" s="3">
        <v>0</v>
      </c>
      <c r="DN955" s="3">
        <v>0</v>
      </c>
      <c r="DO955" s="3">
        <v>0</v>
      </c>
      <c r="DP955" s="3">
        <v>0</v>
      </c>
      <c r="DQ955" s="3">
        <v>0</v>
      </c>
      <c r="DR955" s="3">
        <v>0</v>
      </c>
      <c r="DS955" s="3">
        <v>0</v>
      </c>
      <c r="DT955" s="3">
        <v>0</v>
      </c>
      <c r="DU955" s="3">
        <v>0</v>
      </c>
      <c r="DV955" s="3">
        <v>0</v>
      </c>
      <c r="DW955" s="3">
        <v>0</v>
      </c>
      <c r="DX955" s="3">
        <v>0</v>
      </c>
      <c r="DY955" s="3">
        <v>0</v>
      </c>
      <c r="DZ955" s="3">
        <v>0</v>
      </c>
      <c r="EA955" s="3">
        <v>0</v>
      </c>
      <c r="EB955" s="3">
        <v>0</v>
      </c>
      <c r="EC955" s="3">
        <v>0</v>
      </c>
      <c r="ED955" s="3">
        <v>0</v>
      </c>
      <c r="EE955" s="3">
        <v>0</v>
      </c>
      <c r="EF955" s="3">
        <v>0</v>
      </c>
    </row>
    <row r="956" spans="1:136" ht="12.75" customHeight="1">
      <c r="A956" s="2" t="s">
        <v>1647</v>
      </c>
      <c r="B956" s="2" t="s">
        <v>953</v>
      </c>
      <c r="C956" s="2" t="s">
        <v>137</v>
      </c>
      <c r="D956" s="2" t="s">
        <v>896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3">
        <v>0</v>
      </c>
      <c r="BJ956" s="3">
        <v>0</v>
      </c>
      <c r="BK956" s="3">
        <v>0</v>
      </c>
      <c r="BL956" s="3">
        <v>0</v>
      </c>
      <c r="BM956" s="3">
        <v>0</v>
      </c>
      <c r="BN956" s="3">
        <v>0</v>
      </c>
      <c r="BO956" s="3">
        <v>0</v>
      </c>
      <c r="BP956" s="3">
        <v>0</v>
      </c>
      <c r="BQ956" s="3">
        <v>0</v>
      </c>
      <c r="BR956" s="3">
        <v>0</v>
      </c>
      <c r="BS956" s="3">
        <v>0</v>
      </c>
      <c r="BT956" s="3">
        <v>0</v>
      </c>
      <c r="BU956" s="3">
        <v>0</v>
      </c>
      <c r="BV956" s="3">
        <v>0</v>
      </c>
      <c r="BW956" s="3">
        <v>0</v>
      </c>
      <c r="BX956" s="3">
        <v>0</v>
      </c>
      <c r="BY956" s="3">
        <v>0</v>
      </c>
      <c r="BZ956" s="3">
        <v>0</v>
      </c>
      <c r="CA956" s="3">
        <v>0</v>
      </c>
      <c r="CB956" s="3">
        <v>0</v>
      </c>
      <c r="CC956" s="3">
        <v>0</v>
      </c>
      <c r="CD956" s="3">
        <v>0</v>
      </c>
      <c r="CE956" s="3">
        <v>0</v>
      </c>
      <c r="CF956" s="3">
        <v>0</v>
      </c>
      <c r="CG956" s="3">
        <v>0</v>
      </c>
      <c r="CH956" s="3">
        <v>0</v>
      </c>
      <c r="CI956" s="3">
        <v>0</v>
      </c>
      <c r="CJ956" s="3">
        <v>0</v>
      </c>
      <c r="CK956" s="3">
        <v>0</v>
      </c>
      <c r="CL956" s="3">
        <v>0</v>
      </c>
      <c r="CM956" s="3">
        <v>0</v>
      </c>
      <c r="CN956" s="3">
        <v>0</v>
      </c>
      <c r="CO956" s="3">
        <v>0</v>
      </c>
      <c r="CP956" s="3">
        <v>0</v>
      </c>
      <c r="CQ956" s="3">
        <v>0</v>
      </c>
      <c r="CR956" s="3">
        <v>0</v>
      </c>
      <c r="CS956" s="3">
        <v>0</v>
      </c>
      <c r="CT956" s="3">
        <v>0</v>
      </c>
      <c r="CU956" s="3">
        <v>0</v>
      </c>
      <c r="CV956" s="3">
        <v>0</v>
      </c>
      <c r="CW956" s="3">
        <v>0</v>
      </c>
      <c r="CX956" s="3">
        <v>0</v>
      </c>
      <c r="CY956" s="3">
        <v>0</v>
      </c>
      <c r="CZ956" s="3">
        <v>0</v>
      </c>
      <c r="DA956" s="3"/>
      <c r="DB956" s="3">
        <v>0</v>
      </c>
      <c r="DC956" s="3">
        <v>0</v>
      </c>
      <c r="DD956" s="3">
        <v>0</v>
      </c>
      <c r="DE956" s="3">
        <v>0</v>
      </c>
      <c r="DF956" s="3">
        <v>0</v>
      </c>
      <c r="DG956" s="3">
        <v>0</v>
      </c>
      <c r="DH956" s="3">
        <v>0</v>
      </c>
      <c r="DI956" s="3">
        <v>0</v>
      </c>
      <c r="DJ956" s="3">
        <v>0</v>
      </c>
      <c r="DK956" s="3">
        <v>0</v>
      </c>
      <c r="DL956" s="3">
        <v>0</v>
      </c>
      <c r="DM956" s="3">
        <v>0</v>
      </c>
      <c r="DN956" s="3">
        <v>0</v>
      </c>
      <c r="DO956" s="3">
        <v>0</v>
      </c>
      <c r="DP956" s="3">
        <v>0</v>
      </c>
      <c r="DQ956" s="3">
        <v>0</v>
      </c>
      <c r="DR956" s="3">
        <v>0</v>
      </c>
      <c r="DS956" s="3">
        <v>0</v>
      </c>
      <c r="DT956" s="3">
        <v>0</v>
      </c>
      <c r="DU956" s="3">
        <v>0</v>
      </c>
      <c r="DV956" s="3">
        <v>0</v>
      </c>
      <c r="DW956" s="3">
        <v>0</v>
      </c>
      <c r="DX956" s="3">
        <v>0</v>
      </c>
      <c r="DY956" s="3">
        <v>0</v>
      </c>
      <c r="DZ956" s="3">
        <v>0</v>
      </c>
      <c r="EA956" s="3">
        <v>0</v>
      </c>
      <c r="EB956" s="3">
        <v>0</v>
      </c>
      <c r="EC956" s="3">
        <v>0</v>
      </c>
      <c r="ED956" s="3">
        <v>0</v>
      </c>
      <c r="EE956" s="3">
        <v>0</v>
      </c>
      <c r="EF956" s="3">
        <v>0</v>
      </c>
    </row>
    <row r="957" spans="1:136" ht="12.75" customHeight="1">
      <c r="A957" s="2" t="s">
        <v>1648</v>
      </c>
      <c r="B957" s="2" t="s">
        <v>955</v>
      </c>
      <c r="C957" s="2" t="s">
        <v>137</v>
      </c>
      <c r="D957" s="2" t="s">
        <v>896</v>
      </c>
      <c r="E957" s="3">
        <v>0</v>
      </c>
      <c r="F957" s="3">
        <v>2400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1600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0</v>
      </c>
      <c r="BB957" s="3">
        <v>0</v>
      </c>
      <c r="BC957" s="3">
        <v>0</v>
      </c>
      <c r="BD957" s="3">
        <v>0</v>
      </c>
      <c r="BE957" s="3">
        <v>0</v>
      </c>
      <c r="BF957" s="3">
        <v>0</v>
      </c>
      <c r="BG957" s="3">
        <v>0</v>
      </c>
      <c r="BH957" s="3">
        <v>0</v>
      </c>
      <c r="BI957" s="3">
        <v>0</v>
      </c>
      <c r="BJ957" s="3">
        <v>0</v>
      </c>
      <c r="BK957" s="3">
        <v>0</v>
      </c>
      <c r="BL957" s="3">
        <v>0</v>
      </c>
      <c r="BM957" s="3">
        <v>0</v>
      </c>
      <c r="BN957" s="3">
        <v>0</v>
      </c>
      <c r="BO957" s="3">
        <v>0</v>
      </c>
      <c r="BP957" s="3">
        <v>0</v>
      </c>
      <c r="BQ957" s="3">
        <v>0</v>
      </c>
      <c r="BR957" s="3">
        <v>0</v>
      </c>
      <c r="BS957" s="3">
        <v>0</v>
      </c>
      <c r="BT957" s="3">
        <v>0</v>
      </c>
      <c r="BU957" s="3">
        <v>0</v>
      </c>
      <c r="BV957" s="3">
        <v>0</v>
      </c>
      <c r="BW957" s="3">
        <v>0</v>
      </c>
      <c r="BX957" s="3">
        <v>0</v>
      </c>
      <c r="BY957" s="3">
        <v>0</v>
      </c>
      <c r="BZ957" s="3">
        <v>0</v>
      </c>
      <c r="CA957" s="3">
        <v>0</v>
      </c>
      <c r="CB957" s="3">
        <v>0</v>
      </c>
      <c r="CC957" s="3">
        <v>0</v>
      </c>
      <c r="CD957" s="3">
        <v>0</v>
      </c>
      <c r="CE957" s="3">
        <v>0</v>
      </c>
      <c r="CF957" s="3">
        <v>0</v>
      </c>
      <c r="CG957" s="3">
        <v>0</v>
      </c>
      <c r="CH957" s="3">
        <v>0</v>
      </c>
      <c r="CI957" s="3">
        <v>0</v>
      </c>
      <c r="CJ957" s="3">
        <v>0</v>
      </c>
      <c r="CK957" s="3">
        <v>0</v>
      </c>
      <c r="CL957" s="3">
        <v>0</v>
      </c>
      <c r="CM957" s="3">
        <v>0</v>
      </c>
      <c r="CN957" s="3">
        <v>0</v>
      </c>
      <c r="CO957" s="3">
        <v>0</v>
      </c>
      <c r="CP957" s="3">
        <v>0</v>
      </c>
      <c r="CQ957" s="3">
        <v>0</v>
      </c>
      <c r="CR957" s="3">
        <v>0</v>
      </c>
      <c r="CS957" s="3">
        <v>0</v>
      </c>
      <c r="CT957" s="3">
        <v>0</v>
      </c>
      <c r="CU957" s="3">
        <v>0</v>
      </c>
      <c r="CV957" s="3">
        <v>0</v>
      </c>
      <c r="CW957" s="3">
        <v>0</v>
      </c>
      <c r="CX957" s="3">
        <v>0</v>
      </c>
      <c r="CY957" s="3">
        <v>0</v>
      </c>
      <c r="CZ957" s="3">
        <v>0</v>
      </c>
      <c r="DA957" s="3"/>
      <c r="DB957" s="3">
        <v>0</v>
      </c>
      <c r="DC957" s="3">
        <v>0</v>
      </c>
      <c r="DD957" s="3">
        <v>0</v>
      </c>
      <c r="DE957" s="3">
        <v>0</v>
      </c>
      <c r="DF957" s="3">
        <v>0</v>
      </c>
      <c r="DG957" s="3">
        <v>0</v>
      </c>
      <c r="DH957" s="3">
        <v>0</v>
      </c>
      <c r="DI957" s="3">
        <v>0</v>
      </c>
      <c r="DJ957" s="3">
        <v>0</v>
      </c>
      <c r="DK957" s="3">
        <v>0</v>
      </c>
      <c r="DL957" s="3">
        <v>0</v>
      </c>
      <c r="DM957" s="3">
        <v>0</v>
      </c>
      <c r="DN957" s="3">
        <v>0</v>
      </c>
      <c r="DO957" s="3">
        <v>0</v>
      </c>
      <c r="DP957" s="3">
        <v>0</v>
      </c>
      <c r="DQ957" s="3">
        <v>0</v>
      </c>
      <c r="DR957" s="3">
        <v>0</v>
      </c>
      <c r="DS957" s="3">
        <v>0</v>
      </c>
      <c r="DT957" s="3">
        <v>0</v>
      </c>
      <c r="DU957" s="3">
        <v>0</v>
      </c>
      <c r="DV957" s="3">
        <v>0</v>
      </c>
      <c r="DW957" s="3">
        <v>0</v>
      </c>
      <c r="DX957" s="3">
        <v>0</v>
      </c>
      <c r="DY957" s="3">
        <v>0</v>
      </c>
      <c r="DZ957" s="3">
        <v>0</v>
      </c>
      <c r="EA957" s="3">
        <v>0</v>
      </c>
      <c r="EB957" s="3">
        <v>0</v>
      </c>
      <c r="EC957" s="3">
        <v>0</v>
      </c>
      <c r="ED957" s="3">
        <v>0</v>
      </c>
      <c r="EE957" s="3">
        <v>0</v>
      </c>
      <c r="EF957" s="3">
        <v>0</v>
      </c>
    </row>
    <row r="958" spans="1:136" ht="12.75" customHeight="1">
      <c r="A958" s="2" t="s">
        <v>1649</v>
      </c>
      <c r="B958" s="2" t="s">
        <v>957</v>
      </c>
      <c r="C958" s="2" t="s">
        <v>137</v>
      </c>
      <c r="D958" s="2" t="s">
        <v>896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0</v>
      </c>
      <c r="BB958" s="3">
        <v>0</v>
      </c>
      <c r="BC958" s="3">
        <v>0</v>
      </c>
      <c r="BD958" s="3">
        <v>0</v>
      </c>
      <c r="BE958" s="3">
        <v>0</v>
      </c>
      <c r="BF958" s="3">
        <v>0</v>
      </c>
      <c r="BG958" s="3">
        <v>0</v>
      </c>
      <c r="BH958" s="3">
        <v>0</v>
      </c>
      <c r="BI958" s="3">
        <v>0</v>
      </c>
      <c r="BJ958" s="3">
        <v>0</v>
      </c>
      <c r="BK958" s="3">
        <v>0</v>
      </c>
      <c r="BL958" s="3">
        <v>0</v>
      </c>
      <c r="BM958" s="3">
        <v>0</v>
      </c>
      <c r="BN958" s="3">
        <v>0</v>
      </c>
      <c r="BO958" s="3">
        <v>0</v>
      </c>
      <c r="BP958" s="3">
        <v>0</v>
      </c>
      <c r="BQ958" s="3">
        <v>0</v>
      </c>
      <c r="BR958" s="3">
        <v>0</v>
      </c>
      <c r="BS958" s="3">
        <v>0</v>
      </c>
      <c r="BT958" s="3">
        <v>0</v>
      </c>
      <c r="BU958" s="3">
        <v>0</v>
      </c>
      <c r="BV958" s="3">
        <v>0</v>
      </c>
      <c r="BW958" s="3">
        <v>0</v>
      </c>
      <c r="BX958" s="3">
        <v>0</v>
      </c>
      <c r="BY958" s="3">
        <v>0</v>
      </c>
      <c r="BZ958" s="3">
        <v>0</v>
      </c>
      <c r="CA958" s="3">
        <v>0</v>
      </c>
      <c r="CB958" s="3">
        <v>0</v>
      </c>
      <c r="CC958" s="3">
        <v>0</v>
      </c>
      <c r="CD958" s="3">
        <v>0</v>
      </c>
      <c r="CE958" s="3">
        <v>0</v>
      </c>
      <c r="CF958" s="3">
        <v>0</v>
      </c>
      <c r="CG958" s="3">
        <v>0</v>
      </c>
      <c r="CH958" s="3">
        <v>0</v>
      </c>
      <c r="CI958" s="3">
        <v>0</v>
      </c>
      <c r="CJ958" s="3">
        <v>0</v>
      </c>
      <c r="CK958" s="3">
        <v>0</v>
      </c>
      <c r="CL958" s="3">
        <v>0</v>
      </c>
      <c r="CM958" s="3">
        <v>0</v>
      </c>
      <c r="CN958" s="3">
        <v>0</v>
      </c>
      <c r="CO958" s="3">
        <v>0</v>
      </c>
      <c r="CP958" s="3">
        <v>0</v>
      </c>
      <c r="CQ958" s="3">
        <v>0</v>
      </c>
      <c r="CR958" s="3">
        <v>0</v>
      </c>
      <c r="CS958" s="3">
        <v>0</v>
      </c>
      <c r="CT958" s="3">
        <v>0</v>
      </c>
      <c r="CU958" s="3">
        <v>0</v>
      </c>
      <c r="CV958" s="3">
        <v>0</v>
      </c>
      <c r="CW958" s="3">
        <v>0</v>
      </c>
      <c r="CX958" s="3">
        <v>0</v>
      </c>
      <c r="CY958" s="3">
        <v>0</v>
      </c>
      <c r="CZ958" s="3">
        <v>0</v>
      </c>
      <c r="DA958" s="3"/>
      <c r="DB958" s="3">
        <v>0</v>
      </c>
      <c r="DC958" s="3">
        <v>0</v>
      </c>
      <c r="DD958" s="3">
        <v>0</v>
      </c>
      <c r="DE958" s="3">
        <v>0</v>
      </c>
      <c r="DF958" s="3">
        <v>0</v>
      </c>
      <c r="DG958" s="3">
        <v>0</v>
      </c>
      <c r="DH958" s="3">
        <v>0</v>
      </c>
      <c r="DI958" s="3">
        <v>0</v>
      </c>
      <c r="DJ958" s="3">
        <v>0</v>
      </c>
      <c r="DK958" s="3">
        <v>0</v>
      </c>
      <c r="DL958" s="3">
        <v>0</v>
      </c>
      <c r="DM958" s="3">
        <v>0</v>
      </c>
      <c r="DN958" s="3">
        <v>0</v>
      </c>
      <c r="DO958" s="3">
        <v>0</v>
      </c>
      <c r="DP958" s="3">
        <v>0</v>
      </c>
      <c r="DQ958" s="3">
        <v>0</v>
      </c>
      <c r="DR958" s="3">
        <v>0</v>
      </c>
      <c r="DS958" s="3">
        <v>0</v>
      </c>
      <c r="DT958" s="3">
        <v>0</v>
      </c>
      <c r="DU958" s="3">
        <v>0</v>
      </c>
      <c r="DV958" s="3">
        <v>0</v>
      </c>
      <c r="DW958" s="3">
        <v>0</v>
      </c>
      <c r="DX958" s="3">
        <v>0</v>
      </c>
      <c r="DY958" s="3">
        <v>0</v>
      </c>
      <c r="DZ958" s="3">
        <v>0</v>
      </c>
      <c r="EA958" s="3">
        <v>0</v>
      </c>
      <c r="EB958" s="3">
        <v>0</v>
      </c>
      <c r="EC958" s="3">
        <v>0</v>
      </c>
      <c r="ED958" s="3">
        <v>0</v>
      </c>
      <c r="EE958" s="3">
        <v>0</v>
      </c>
      <c r="EF958" s="3">
        <v>0</v>
      </c>
    </row>
    <row r="959" spans="1:136" ht="12.75" customHeight="1">
      <c r="A959" s="2" t="s">
        <v>1650</v>
      </c>
      <c r="B959" s="2" t="s">
        <v>959</v>
      </c>
      <c r="C959" s="2" t="s">
        <v>137</v>
      </c>
      <c r="D959" s="2" t="s">
        <v>896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0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s="3">
        <v>0</v>
      </c>
      <c r="BH959" s="3">
        <v>0</v>
      </c>
      <c r="BI959" s="3">
        <v>0</v>
      </c>
      <c r="BJ959" s="3">
        <v>0</v>
      </c>
      <c r="BK959" s="3">
        <v>0</v>
      </c>
      <c r="BL959" s="3">
        <v>0</v>
      </c>
      <c r="BM959" s="3">
        <v>0</v>
      </c>
      <c r="BN959" s="3">
        <v>0</v>
      </c>
      <c r="BO959" s="3">
        <v>0</v>
      </c>
      <c r="BP959" s="3">
        <v>0</v>
      </c>
      <c r="BQ959" s="3">
        <v>0</v>
      </c>
      <c r="BR959" s="3">
        <v>0</v>
      </c>
      <c r="BS959" s="3">
        <v>0</v>
      </c>
      <c r="BT959" s="3">
        <v>0</v>
      </c>
      <c r="BU959" s="3">
        <v>0</v>
      </c>
      <c r="BV959" s="3">
        <v>0</v>
      </c>
      <c r="BW959" s="3">
        <v>0</v>
      </c>
      <c r="BX959" s="3">
        <v>0</v>
      </c>
      <c r="BY959" s="3">
        <v>0</v>
      </c>
      <c r="BZ959" s="3">
        <v>0</v>
      </c>
      <c r="CA959" s="3">
        <v>0</v>
      </c>
      <c r="CB959" s="3">
        <v>0</v>
      </c>
      <c r="CC959" s="3">
        <v>0</v>
      </c>
      <c r="CD959" s="3">
        <v>0</v>
      </c>
      <c r="CE959" s="3">
        <v>0</v>
      </c>
      <c r="CF959" s="3">
        <v>0</v>
      </c>
      <c r="CG959" s="3">
        <v>0</v>
      </c>
      <c r="CH959" s="3">
        <v>0</v>
      </c>
      <c r="CI959" s="3">
        <v>0</v>
      </c>
      <c r="CJ959" s="3">
        <v>0</v>
      </c>
      <c r="CK959" s="3">
        <v>0</v>
      </c>
      <c r="CL959" s="3">
        <v>0</v>
      </c>
      <c r="CM959" s="3">
        <v>0</v>
      </c>
      <c r="CN959" s="3">
        <v>0</v>
      </c>
      <c r="CO959" s="3">
        <v>0</v>
      </c>
      <c r="CP959" s="3">
        <v>0</v>
      </c>
      <c r="CQ959" s="3">
        <v>0</v>
      </c>
      <c r="CR959" s="3">
        <v>0</v>
      </c>
      <c r="CS959" s="3">
        <v>0</v>
      </c>
      <c r="CT959" s="3">
        <v>0</v>
      </c>
      <c r="CU959" s="3">
        <v>0</v>
      </c>
      <c r="CV959" s="3">
        <v>0</v>
      </c>
      <c r="CW959" s="3">
        <v>0</v>
      </c>
      <c r="CX959" s="3">
        <v>0</v>
      </c>
      <c r="CY959" s="3">
        <v>0</v>
      </c>
      <c r="CZ959" s="3">
        <v>0</v>
      </c>
      <c r="DA959" s="3"/>
      <c r="DB959" s="3">
        <v>0</v>
      </c>
      <c r="DC959" s="3">
        <v>0</v>
      </c>
      <c r="DD959" s="3">
        <v>0</v>
      </c>
      <c r="DE959" s="3">
        <v>0</v>
      </c>
      <c r="DF959" s="3">
        <v>0</v>
      </c>
      <c r="DG959" s="3">
        <v>0</v>
      </c>
      <c r="DH959" s="3">
        <v>0</v>
      </c>
      <c r="DI959" s="3">
        <v>0</v>
      </c>
      <c r="DJ959" s="3">
        <v>0</v>
      </c>
      <c r="DK959" s="3">
        <v>0</v>
      </c>
      <c r="DL959" s="3">
        <v>0</v>
      </c>
      <c r="DM959" s="3">
        <v>0</v>
      </c>
      <c r="DN959" s="3">
        <v>0</v>
      </c>
      <c r="DO959" s="3">
        <v>0</v>
      </c>
      <c r="DP959" s="3">
        <v>0</v>
      </c>
      <c r="DQ959" s="3">
        <v>0</v>
      </c>
      <c r="DR959" s="3">
        <v>0</v>
      </c>
      <c r="DS959" s="3">
        <v>0</v>
      </c>
      <c r="DT959" s="3">
        <v>0</v>
      </c>
      <c r="DU959" s="3">
        <v>0</v>
      </c>
      <c r="DV959" s="3">
        <v>0</v>
      </c>
      <c r="DW959" s="3">
        <v>0</v>
      </c>
      <c r="DX959" s="3">
        <v>0</v>
      </c>
      <c r="DY959" s="3">
        <v>0</v>
      </c>
      <c r="DZ959" s="3">
        <v>0</v>
      </c>
      <c r="EA959" s="3">
        <v>0</v>
      </c>
      <c r="EB959" s="3">
        <v>0</v>
      </c>
      <c r="EC959" s="3">
        <v>0</v>
      </c>
      <c r="ED959" s="3">
        <v>0</v>
      </c>
      <c r="EE959" s="3">
        <v>0</v>
      </c>
      <c r="EF959" s="3">
        <v>0</v>
      </c>
    </row>
    <row r="960" spans="1:136" ht="12.75" customHeight="1">
      <c r="A960" s="2" t="s">
        <v>1651</v>
      </c>
      <c r="B960" s="2" t="s">
        <v>961</v>
      </c>
      <c r="C960" s="2" t="s">
        <v>137</v>
      </c>
      <c r="D960" s="2" t="s">
        <v>138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3">
        <v>0</v>
      </c>
      <c r="AW960" s="3">
        <v>0</v>
      </c>
      <c r="AX960" s="3">
        <v>0</v>
      </c>
      <c r="AY960" s="3">
        <v>0</v>
      </c>
      <c r="AZ960" s="3">
        <v>0</v>
      </c>
      <c r="BA960" s="3">
        <v>0</v>
      </c>
      <c r="BB960" s="3">
        <v>0</v>
      </c>
      <c r="BC960" s="3">
        <v>0</v>
      </c>
      <c r="BD960" s="3">
        <v>0</v>
      </c>
      <c r="BE960" s="3">
        <v>0</v>
      </c>
      <c r="BF960" s="3">
        <v>0</v>
      </c>
      <c r="BG960" s="3">
        <v>0</v>
      </c>
      <c r="BH960" s="3">
        <v>0</v>
      </c>
      <c r="BI960" s="3">
        <v>0</v>
      </c>
      <c r="BJ960" s="3">
        <v>0</v>
      </c>
      <c r="BK960" s="3">
        <v>0</v>
      </c>
      <c r="BL960" s="3">
        <v>0</v>
      </c>
      <c r="BM960" s="3">
        <v>0</v>
      </c>
      <c r="BN960" s="3">
        <v>0</v>
      </c>
      <c r="BO960" s="3">
        <v>0</v>
      </c>
      <c r="BP960" s="3">
        <v>0</v>
      </c>
      <c r="BQ960" s="3">
        <v>0</v>
      </c>
      <c r="BR960" s="3">
        <v>0</v>
      </c>
      <c r="BS960" s="3">
        <v>0</v>
      </c>
      <c r="BT960" s="3">
        <v>0</v>
      </c>
      <c r="BU960" s="3">
        <v>0</v>
      </c>
      <c r="BV960" s="3">
        <v>0</v>
      </c>
      <c r="BW960" s="3">
        <v>0</v>
      </c>
      <c r="BX960" s="3">
        <v>0</v>
      </c>
      <c r="BY960" s="3">
        <v>0</v>
      </c>
      <c r="BZ960" s="3">
        <v>0</v>
      </c>
      <c r="CA960" s="3">
        <v>0</v>
      </c>
      <c r="CB960" s="3">
        <v>0</v>
      </c>
      <c r="CC960" s="3">
        <v>0</v>
      </c>
      <c r="CD960" s="3">
        <v>0</v>
      </c>
      <c r="CE960" s="3">
        <v>0</v>
      </c>
      <c r="CF960" s="3">
        <v>0</v>
      </c>
      <c r="CG960" s="3">
        <v>0</v>
      </c>
      <c r="CH960" s="3">
        <v>0</v>
      </c>
      <c r="CI960" s="3">
        <v>0</v>
      </c>
      <c r="CJ960" s="3">
        <v>0</v>
      </c>
      <c r="CK960" s="3">
        <v>0</v>
      </c>
      <c r="CL960" s="3">
        <v>0</v>
      </c>
      <c r="CM960" s="3">
        <v>0</v>
      </c>
      <c r="CN960" s="3">
        <v>0</v>
      </c>
      <c r="CO960" s="3">
        <v>0</v>
      </c>
      <c r="CP960" s="3">
        <v>0</v>
      </c>
      <c r="CQ960" s="3">
        <v>0</v>
      </c>
      <c r="CR960" s="3">
        <v>0</v>
      </c>
      <c r="CS960" s="3">
        <v>0</v>
      </c>
      <c r="CT960" s="3">
        <v>0</v>
      </c>
      <c r="CU960" s="3">
        <v>0</v>
      </c>
      <c r="CV960" s="3">
        <v>0</v>
      </c>
      <c r="CW960" s="3">
        <v>0</v>
      </c>
      <c r="CX960" s="3">
        <v>0</v>
      </c>
      <c r="CY960" s="3">
        <v>0</v>
      </c>
      <c r="CZ960" s="3">
        <v>0</v>
      </c>
      <c r="DA960" s="3"/>
      <c r="DB960" s="3">
        <v>0</v>
      </c>
      <c r="DC960" s="3">
        <v>0</v>
      </c>
      <c r="DD960" s="3">
        <v>0</v>
      </c>
      <c r="DE960" s="3">
        <v>0</v>
      </c>
      <c r="DF960" s="3">
        <v>0</v>
      </c>
      <c r="DG960" s="3">
        <v>0</v>
      </c>
      <c r="DH960" s="3">
        <v>0</v>
      </c>
      <c r="DI960" s="3">
        <v>0</v>
      </c>
      <c r="DJ960" s="3">
        <v>0</v>
      </c>
      <c r="DK960" s="3">
        <v>0</v>
      </c>
      <c r="DL960" s="3">
        <v>0</v>
      </c>
      <c r="DM960" s="3">
        <v>0</v>
      </c>
      <c r="DN960" s="3">
        <v>0</v>
      </c>
      <c r="DO960" s="3">
        <v>0</v>
      </c>
      <c r="DP960" s="3">
        <v>0</v>
      </c>
      <c r="DQ960" s="3">
        <v>0</v>
      </c>
      <c r="DR960" s="3">
        <v>0</v>
      </c>
      <c r="DS960" s="3">
        <v>0</v>
      </c>
      <c r="DT960" s="3">
        <v>0</v>
      </c>
      <c r="DU960" s="3">
        <v>0</v>
      </c>
      <c r="DV960" s="3">
        <v>0</v>
      </c>
      <c r="DW960" s="3">
        <v>0</v>
      </c>
      <c r="DX960" s="3">
        <v>0</v>
      </c>
      <c r="DY960" s="3">
        <v>0</v>
      </c>
      <c r="DZ960" s="3">
        <v>0</v>
      </c>
      <c r="EA960" s="3">
        <v>0</v>
      </c>
      <c r="EB960" s="3">
        <v>0</v>
      </c>
      <c r="EC960" s="3">
        <v>0</v>
      </c>
      <c r="ED960" s="3">
        <v>0</v>
      </c>
      <c r="EE960" s="3">
        <v>0</v>
      </c>
      <c r="EF960" s="3">
        <v>0</v>
      </c>
    </row>
    <row r="961" spans="1:136" ht="12.75" customHeight="1">
      <c r="A961" s="2" t="s">
        <v>1652</v>
      </c>
      <c r="B961" s="2" t="s">
        <v>963</v>
      </c>
      <c r="C961" s="2" t="s">
        <v>137</v>
      </c>
      <c r="D961" s="2" t="s">
        <v>896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2000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  <c r="AZ961" s="3">
        <v>0</v>
      </c>
      <c r="BA961" s="3">
        <v>0</v>
      </c>
      <c r="BB961" s="3">
        <v>0</v>
      </c>
      <c r="BC961" s="3">
        <v>0</v>
      </c>
      <c r="BD961" s="3">
        <v>0</v>
      </c>
      <c r="BE961" s="3">
        <v>0</v>
      </c>
      <c r="BF961" s="3">
        <v>0</v>
      </c>
      <c r="BG961" s="3">
        <v>0</v>
      </c>
      <c r="BH961" s="3">
        <v>0</v>
      </c>
      <c r="BI961" s="3">
        <v>0</v>
      </c>
      <c r="BJ961" s="3">
        <v>0</v>
      </c>
      <c r="BK961" s="3">
        <v>0</v>
      </c>
      <c r="BL961" s="3">
        <v>0</v>
      </c>
      <c r="BM961" s="3">
        <v>0</v>
      </c>
      <c r="BN961" s="3">
        <v>0</v>
      </c>
      <c r="BO961" s="3">
        <v>0</v>
      </c>
      <c r="BP961" s="3">
        <v>0</v>
      </c>
      <c r="BQ961" s="3">
        <v>0</v>
      </c>
      <c r="BR961" s="3">
        <v>0</v>
      </c>
      <c r="BS961" s="3">
        <v>0</v>
      </c>
      <c r="BT961" s="3">
        <v>0</v>
      </c>
      <c r="BU961" s="3">
        <v>0</v>
      </c>
      <c r="BV961" s="3">
        <v>0</v>
      </c>
      <c r="BW961" s="3">
        <v>0</v>
      </c>
      <c r="BX961" s="3">
        <v>0</v>
      </c>
      <c r="BY961" s="3">
        <v>0</v>
      </c>
      <c r="BZ961" s="3">
        <v>0</v>
      </c>
      <c r="CA961" s="3">
        <v>0</v>
      </c>
      <c r="CB961" s="3">
        <v>0</v>
      </c>
      <c r="CC961" s="3">
        <v>0</v>
      </c>
      <c r="CD961" s="3">
        <v>0</v>
      </c>
      <c r="CE961" s="3">
        <v>0</v>
      </c>
      <c r="CF961" s="3">
        <v>0</v>
      </c>
      <c r="CG961" s="3">
        <v>0</v>
      </c>
      <c r="CH961" s="3">
        <v>0</v>
      </c>
      <c r="CI961" s="3">
        <v>0</v>
      </c>
      <c r="CJ961" s="3">
        <v>0</v>
      </c>
      <c r="CK961" s="3">
        <v>0</v>
      </c>
      <c r="CL961" s="3">
        <v>0</v>
      </c>
      <c r="CM961" s="3">
        <v>0</v>
      </c>
      <c r="CN961" s="3">
        <v>0</v>
      </c>
      <c r="CO961" s="3">
        <v>0</v>
      </c>
      <c r="CP961" s="3">
        <v>0</v>
      </c>
      <c r="CQ961" s="3">
        <v>0</v>
      </c>
      <c r="CR961" s="3">
        <v>0</v>
      </c>
      <c r="CS961" s="3">
        <v>0</v>
      </c>
      <c r="CT961" s="3">
        <v>0</v>
      </c>
      <c r="CU961" s="3">
        <v>0</v>
      </c>
      <c r="CV961" s="3">
        <v>0</v>
      </c>
      <c r="CW961" s="3">
        <v>0</v>
      </c>
      <c r="CX961" s="3">
        <v>0</v>
      </c>
      <c r="CY961" s="3">
        <v>0</v>
      </c>
      <c r="CZ961" s="3">
        <v>0</v>
      </c>
      <c r="DA961" s="3"/>
      <c r="DB961" s="3">
        <v>0</v>
      </c>
      <c r="DC961" s="3">
        <v>0</v>
      </c>
      <c r="DD961" s="3">
        <v>0</v>
      </c>
      <c r="DE961" s="3">
        <v>0</v>
      </c>
      <c r="DF961" s="3">
        <v>0</v>
      </c>
      <c r="DG961" s="3">
        <v>0</v>
      </c>
      <c r="DH961" s="3">
        <v>0</v>
      </c>
      <c r="DI961" s="3">
        <v>0</v>
      </c>
      <c r="DJ961" s="3">
        <v>0</v>
      </c>
      <c r="DK961" s="3">
        <v>0</v>
      </c>
      <c r="DL961" s="3">
        <v>0</v>
      </c>
      <c r="DM961" s="3">
        <v>0</v>
      </c>
      <c r="DN961" s="3">
        <v>0</v>
      </c>
      <c r="DO961" s="3">
        <v>0</v>
      </c>
      <c r="DP961" s="3">
        <v>0</v>
      </c>
      <c r="DQ961" s="3">
        <v>0</v>
      </c>
      <c r="DR961" s="3">
        <v>0</v>
      </c>
      <c r="DS961" s="3">
        <v>0</v>
      </c>
      <c r="DT961" s="3">
        <v>0</v>
      </c>
      <c r="DU961" s="3">
        <v>0</v>
      </c>
      <c r="DV961" s="3">
        <v>0</v>
      </c>
      <c r="DW961" s="3">
        <v>0</v>
      </c>
      <c r="DX961" s="3">
        <v>0</v>
      </c>
      <c r="DY961" s="3">
        <v>0</v>
      </c>
      <c r="DZ961" s="3">
        <v>0</v>
      </c>
      <c r="EA961" s="3">
        <v>0</v>
      </c>
      <c r="EB961" s="3">
        <v>0</v>
      </c>
      <c r="EC961" s="3">
        <v>0</v>
      </c>
      <c r="ED961" s="3">
        <v>0</v>
      </c>
      <c r="EE961" s="3">
        <v>0</v>
      </c>
      <c r="EF961" s="3">
        <v>0</v>
      </c>
    </row>
    <row r="962" spans="1:136" ht="12.75" customHeight="1">
      <c r="A962" s="2" t="s">
        <v>1653</v>
      </c>
      <c r="B962" s="2" t="s">
        <v>965</v>
      </c>
      <c r="C962" s="2" t="s">
        <v>137</v>
      </c>
      <c r="D962" s="2" t="s">
        <v>896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0</v>
      </c>
      <c r="BB962" s="3">
        <v>0</v>
      </c>
      <c r="BC962" s="3">
        <v>0</v>
      </c>
      <c r="BD962" s="3">
        <v>0</v>
      </c>
      <c r="BE962" s="3">
        <v>0</v>
      </c>
      <c r="BF962" s="3">
        <v>0</v>
      </c>
      <c r="BG962" s="3">
        <v>0</v>
      </c>
      <c r="BH962" s="3">
        <v>0</v>
      </c>
      <c r="BI962" s="3">
        <v>0</v>
      </c>
      <c r="BJ962" s="3">
        <v>0</v>
      </c>
      <c r="BK962" s="3">
        <v>0</v>
      </c>
      <c r="BL962" s="3">
        <v>0</v>
      </c>
      <c r="BM962" s="3">
        <v>0</v>
      </c>
      <c r="BN962" s="3">
        <v>0</v>
      </c>
      <c r="BO962" s="3">
        <v>0</v>
      </c>
      <c r="BP962" s="3">
        <v>0</v>
      </c>
      <c r="BQ962" s="3">
        <v>0</v>
      </c>
      <c r="BR962" s="3">
        <v>0</v>
      </c>
      <c r="BS962" s="3">
        <v>0</v>
      </c>
      <c r="BT962" s="3">
        <v>0</v>
      </c>
      <c r="BU962" s="3">
        <v>0</v>
      </c>
      <c r="BV962" s="3">
        <v>0</v>
      </c>
      <c r="BW962" s="3">
        <v>0</v>
      </c>
      <c r="BX962" s="3">
        <v>0</v>
      </c>
      <c r="BY962" s="3">
        <v>0</v>
      </c>
      <c r="BZ962" s="3">
        <v>0</v>
      </c>
      <c r="CA962" s="3">
        <v>0</v>
      </c>
      <c r="CB962" s="3">
        <v>0</v>
      </c>
      <c r="CC962" s="3">
        <v>0</v>
      </c>
      <c r="CD962" s="3">
        <v>0</v>
      </c>
      <c r="CE962" s="3">
        <v>0</v>
      </c>
      <c r="CF962" s="3">
        <v>0</v>
      </c>
      <c r="CG962" s="3">
        <v>0</v>
      </c>
      <c r="CH962" s="3">
        <v>0</v>
      </c>
      <c r="CI962" s="3">
        <v>0</v>
      </c>
      <c r="CJ962" s="3">
        <v>0</v>
      </c>
      <c r="CK962" s="3">
        <v>0</v>
      </c>
      <c r="CL962" s="3">
        <v>0</v>
      </c>
      <c r="CM962" s="3">
        <v>0</v>
      </c>
      <c r="CN962" s="3">
        <v>0</v>
      </c>
      <c r="CO962" s="3">
        <v>0</v>
      </c>
      <c r="CP962" s="3">
        <v>0</v>
      </c>
      <c r="CQ962" s="3">
        <v>0</v>
      </c>
      <c r="CR962" s="3">
        <v>0</v>
      </c>
      <c r="CS962" s="3">
        <v>0</v>
      </c>
      <c r="CT962" s="3">
        <v>0</v>
      </c>
      <c r="CU962" s="3">
        <v>0</v>
      </c>
      <c r="CV962" s="3">
        <v>0</v>
      </c>
      <c r="CW962" s="3">
        <v>0</v>
      </c>
      <c r="CX962" s="3">
        <v>0</v>
      </c>
      <c r="CY962" s="3">
        <v>0</v>
      </c>
      <c r="CZ962" s="3">
        <v>0</v>
      </c>
      <c r="DA962" s="3"/>
      <c r="DB962" s="3">
        <v>0</v>
      </c>
      <c r="DC962" s="3">
        <v>0</v>
      </c>
      <c r="DD962" s="3">
        <v>0</v>
      </c>
      <c r="DE962" s="3">
        <v>0</v>
      </c>
      <c r="DF962" s="3">
        <v>0</v>
      </c>
      <c r="DG962" s="3">
        <v>0</v>
      </c>
      <c r="DH962" s="3">
        <v>0</v>
      </c>
      <c r="DI962" s="3">
        <v>0</v>
      </c>
      <c r="DJ962" s="3">
        <v>0</v>
      </c>
      <c r="DK962" s="3">
        <v>0</v>
      </c>
      <c r="DL962" s="3">
        <v>0</v>
      </c>
      <c r="DM962" s="3">
        <v>0</v>
      </c>
      <c r="DN962" s="3">
        <v>0</v>
      </c>
      <c r="DO962" s="3">
        <v>0</v>
      </c>
      <c r="DP962" s="3">
        <v>0</v>
      </c>
      <c r="DQ962" s="3">
        <v>0</v>
      </c>
      <c r="DR962" s="3">
        <v>0</v>
      </c>
      <c r="DS962" s="3">
        <v>0</v>
      </c>
      <c r="DT962" s="3">
        <v>0</v>
      </c>
      <c r="DU962" s="3">
        <v>0</v>
      </c>
      <c r="DV962" s="3">
        <v>0</v>
      </c>
      <c r="DW962" s="3">
        <v>0</v>
      </c>
      <c r="DX962" s="3">
        <v>0</v>
      </c>
      <c r="DY962" s="3">
        <v>0</v>
      </c>
      <c r="DZ962" s="3">
        <v>0</v>
      </c>
      <c r="EA962" s="3">
        <v>0</v>
      </c>
      <c r="EB962" s="3">
        <v>0</v>
      </c>
      <c r="EC962" s="3">
        <v>0</v>
      </c>
      <c r="ED962" s="3">
        <v>0</v>
      </c>
      <c r="EE962" s="3">
        <v>0</v>
      </c>
      <c r="EF962" s="3">
        <v>0</v>
      </c>
    </row>
    <row r="963" spans="1:136" ht="12.75" customHeight="1">
      <c r="A963" s="2" t="s">
        <v>1654</v>
      </c>
      <c r="B963" s="2" t="s">
        <v>967</v>
      </c>
      <c r="C963" s="2" t="s">
        <v>137</v>
      </c>
      <c r="D963" s="2" t="s">
        <v>896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67.290000000000006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3040.04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0</v>
      </c>
      <c r="BB963" s="3">
        <v>0</v>
      </c>
      <c r="BC963" s="3">
        <v>0</v>
      </c>
      <c r="BD963" s="3">
        <v>0</v>
      </c>
      <c r="BE963" s="3">
        <v>0</v>
      </c>
      <c r="BF963" s="3">
        <v>0</v>
      </c>
      <c r="BG963" s="3">
        <v>0</v>
      </c>
      <c r="BH963" s="3">
        <v>0</v>
      </c>
      <c r="BI963" s="3">
        <v>0</v>
      </c>
      <c r="BJ963" s="3">
        <v>0</v>
      </c>
      <c r="BK963" s="3">
        <v>0</v>
      </c>
      <c r="BL963" s="3">
        <v>0</v>
      </c>
      <c r="BM963" s="3">
        <v>0</v>
      </c>
      <c r="BN963" s="3">
        <v>0</v>
      </c>
      <c r="BO963" s="3">
        <v>0</v>
      </c>
      <c r="BP963" s="3">
        <v>0</v>
      </c>
      <c r="BQ963" s="3">
        <v>0</v>
      </c>
      <c r="BR963" s="3">
        <v>0</v>
      </c>
      <c r="BS963" s="3">
        <v>0</v>
      </c>
      <c r="BT963" s="3">
        <v>0</v>
      </c>
      <c r="BU963" s="3">
        <v>0</v>
      </c>
      <c r="BV963" s="3">
        <v>0</v>
      </c>
      <c r="BW963" s="3">
        <v>0</v>
      </c>
      <c r="BX963" s="3">
        <v>0</v>
      </c>
      <c r="BY963" s="3">
        <v>0</v>
      </c>
      <c r="BZ963" s="3">
        <v>0</v>
      </c>
      <c r="CA963" s="3">
        <v>0</v>
      </c>
      <c r="CB963" s="3">
        <v>0</v>
      </c>
      <c r="CC963" s="3">
        <v>0</v>
      </c>
      <c r="CD963" s="3">
        <v>0</v>
      </c>
      <c r="CE963" s="3">
        <v>0</v>
      </c>
      <c r="CF963" s="3">
        <v>0</v>
      </c>
      <c r="CG963" s="3">
        <v>0</v>
      </c>
      <c r="CH963" s="3">
        <v>0</v>
      </c>
      <c r="CI963" s="3">
        <v>0</v>
      </c>
      <c r="CJ963" s="3">
        <v>0</v>
      </c>
      <c r="CK963" s="3">
        <v>0</v>
      </c>
      <c r="CL963" s="3">
        <v>0</v>
      </c>
      <c r="CM963" s="3">
        <v>0</v>
      </c>
      <c r="CN963" s="3">
        <v>0</v>
      </c>
      <c r="CO963" s="3">
        <v>0</v>
      </c>
      <c r="CP963" s="3">
        <v>0</v>
      </c>
      <c r="CQ963" s="3">
        <v>0</v>
      </c>
      <c r="CR963" s="3">
        <v>0</v>
      </c>
      <c r="CS963" s="3">
        <v>0</v>
      </c>
      <c r="CT963" s="3">
        <v>0</v>
      </c>
      <c r="CU963" s="3">
        <v>0</v>
      </c>
      <c r="CV963" s="3">
        <v>0</v>
      </c>
      <c r="CW963" s="3">
        <v>0</v>
      </c>
      <c r="CX963" s="3">
        <v>0</v>
      </c>
      <c r="CY963" s="3">
        <v>0</v>
      </c>
      <c r="CZ963" s="3">
        <v>0</v>
      </c>
      <c r="DA963" s="3"/>
      <c r="DB963" s="3">
        <v>0</v>
      </c>
      <c r="DC963" s="3">
        <v>0</v>
      </c>
      <c r="DD963" s="3">
        <v>0</v>
      </c>
      <c r="DE963" s="3">
        <v>0</v>
      </c>
      <c r="DF963" s="3">
        <v>0</v>
      </c>
      <c r="DG963" s="3">
        <v>0</v>
      </c>
      <c r="DH963" s="3">
        <v>0</v>
      </c>
      <c r="DI963" s="3">
        <v>0</v>
      </c>
      <c r="DJ963" s="3">
        <v>0</v>
      </c>
      <c r="DK963" s="3">
        <v>0</v>
      </c>
      <c r="DL963" s="3">
        <v>0</v>
      </c>
      <c r="DM963" s="3">
        <v>0</v>
      </c>
      <c r="DN963" s="3">
        <v>0</v>
      </c>
      <c r="DO963" s="3">
        <v>0</v>
      </c>
      <c r="DP963" s="3">
        <v>0</v>
      </c>
      <c r="DQ963" s="3">
        <v>0</v>
      </c>
      <c r="DR963" s="3">
        <v>0</v>
      </c>
      <c r="DS963" s="3">
        <v>0</v>
      </c>
      <c r="DT963" s="3">
        <v>0</v>
      </c>
      <c r="DU963" s="3">
        <v>0</v>
      </c>
      <c r="DV963" s="3">
        <v>0</v>
      </c>
      <c r="DW963" s="3">
        <v>0</v>
      </c>
      <c r="DX963" s="3">
        <v>0</v>
      </c>
      <c r="DY963" s="3">
        <v>0</v>
      </c>
      <c r="DZ963" s="3">
        <v>0</v>
      </c>
      <c r="EA963" s="3">
        <v>0</v>
      </c>
      <c r="EB963" s="3">
        <v>0</v>
      </c>
      <c r="EC963" s="3">
        <v>0</v>
      </c>
      <c r="ED963" s="3">
        <v>0</v>
      </c>
      <c r="EE963" s="3">
        <v>0</v>
      </c>
      <c r="EF963" s="3">
        <v>0</v>
      </c>
    </row>
    <row r="964" spans="1:136" ht="12.75" customHeight="1">
      <c r="A964" s="2" t="s">
        <v>1655</v>
      </c>
      <c r="B964" s="2" t="s">
        <v>1140</v>
      </c>
      <c r="C964" s="2" t="s">
        <v>137</v>
      </c>
      <c r="D964" s="2" t="s">
        <v>896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0</v>
      </c>
      <c r="BB964" s="3">
        <v>0</v>
      </c>
      <c r="BC964" s="3">
        <v>0</v>
      </c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I964" s="3">
        <v>0</v>
      </c>
      <c r="BJ964" s="3">
        <v>0</v>
      </c>
      <c r="BK964" s="3">
        <v>0</v>
      </c>
      <c r="BL964" s="3">
        <v>0</v>
      </c>
      <c r="BM964" s="3">
        <v>0</v>
      </c>
      <c r="BN964" s="3">
        <v>0</v>
      </c>
      <c r="BO964" s="3">
        <v>0</v>
      </c>
      <c r="BP964" s="3">
        <v>0</v>
      </c>
      <c r="BQ964" s="3">
        <v>0</v>
      </c>
      <c r="BR964" s="3">
        <v>0</v>
      </c>
      <c r="BS964" s="3">
        <v>0</v>
      </c>
      <c r="BT964" s="3">
        <v>0</v>
      </c>
      <c r="BU964" s="3">
        <v>0</v>
      </c>
      <c r="BV964" s="3">
        <v>0</v>
      </c>
      <c r="BW964" s="3">
        <v>0</v>
      </c>
      <c r="BX964" s="3">
        <v>0</v>
      </c>
      <c r="BY964" s="3">
        <v>0</v>
      </c>
      <c r="BZ964" s="3">
        <v>0</v>
      </c>
      <c r="CA964" s="3">
        <v>0</v>
      </c>
      <c r="CB964" s="3">
        <v>0</v>
      </c>
      <c r="CC964" s="3">
        <v>0</v>
      </c>
      <c r="CD964" s="3">
        <v>0</v>
      </c>
      <c r="CE964" s="3">
        <v>0</v>
      </c>
      <c r="CF964" s="3">
        <v>0</v>
      </c>
      <c r="CG964" s="3">
        <v>0</v>
      </c>
      <c r="CH964" s="3">
        <v>0</v>
      </c>
      <c r="CI964" s="3">
        <v>0</v>
      </c>
      <c r="CJ964" s="3">
        <v>0</v>
      </c>
      <c r="CK964" s="3">
        <v>0</v>
      </c>
      <c r="CL964" s="3">
        <v>0</v>
      </c>
      <c r="CM964" s="3">
        <v>0</v>
      </c>
      <c r="CN964" s="3">
        <v>0</v>
      </c>
      <c r="CO964" s="3">
        <v>0</v>
      </c>
      <c r="CP964" s="3">
        <v>0</v>
      </c>
      <c r="CQ964" s="3">
        <v>0</v>
      </c>
      <c r="CR964" s="3">
        <v>0</v>
      </c>
      <c r="CS964" s="3">
        <v>0</v>
      </c>
      <c r="CT964" s="3">
        <v>0</v>
      </c>
      <c r="CU964" s="3">
        <v>0</v>
      </c>
      <c r="CV964" s="3">
        <v>0</v>
      </c>
      <c r="CW964" s="3">
        <v>0</v>
      </c>
      <c r="CX964" s="3">
        <v>0</v>
      </c>
      <c r="CY964" s="3">
        <v>0</v>
      </c>
      <c r="CZ964" s="3">
        <v>0</v>
      </c>
      <c r="DA964" s="3"/>
      <c r="DB964" s="3">
        <v>0</v>
      </c>
      <c r="DC964" s="3">
        <v>0</v>
      </c>
      <c r="DD964" s="3">
        <v>0</v>
      </c>
      <c r="DE964" s="3">
        <v>0</v>
      </c>
      <c r="DF964" s="3">
        <v>0</v>
      </c>
      <c r="DG964" s="3">
        <v>0</v>
      </c>
      <c r="DH964" s="3">
        <v>0</v>
      </c>
      <c r="DI964" s="3">
        <v>0</v>
      </c>
      <c r="DJ964" s="3">
        <v>0</v>
      </c>
      <c r="DK964" s="3">
        <v>0</v>
      </c>
      <c r="DL964" s="3">
        <v>0</v>
      </c>
      <c r="DM964" s="3">
        <v>0</v>
      </c>
      <c r="DN964" s="3">
        <v>0</v>
      </c>
      <c r="DO964" s="3">
        <v>0</v>
      </c>
      <c r="DP964" s="3">
        <v>0</v>
      </c>
      <c r="DQ964" s="3">
        <v>0</v>
      </c>
      <c r="DR964" s="3">
        <v>0</v>
      </c>
      <c r="DS964" s="3">
        <v>0</v>
      </c>
      <c r="DT964" s="3">
        <v>0</v>
      </c>
      <c r="DU964" s="3">
        <v>0</v>
      </c>
      <c r="DV964" s="3">
        <v>0</v>
      </c>
      <c r="DW964" s="3">
        <v>0</v>
      </c>
      <c r="DX964" s="3">
        <v>0</v>
      </c>
      <c r="DY964" s="3">
        <v>0</v>
      </c>
      <c r="DZ964" s="3">
        <v>0</v>
      </c>
      <c r="EA964" s="3">
        <v>0</v>
      </c>
      <c r="EB964" s="3">
        <v>0</v>
      </c>
      <c r="EC964" s="3">
        <v>0</v>
      </c>
      <c r="ED964" s="3">
        <v>0</v>
      </c>
      <c r="EE964" s="3">
        <v>0</v>
      </c>
      <c r="EF964" s="3">
        <v>0</v>
      </c>
    </row>
    <row r="965" spans="1:136" ht="12.75" customHeight="1">
      <c r="A965" s="2" t="s">
        <v>1656</v>
      </c>
      <c r="B965" s="2" t="s">
        <v>971</v>
      </c>
      <c r="C965" s="2" t="s">
        <v>137</v>
      </c>
      <c r="D965" s="2" t="s">
        <v>896</v>
      </c>
      <c r="E965" s="3">
        <v>0</v>
      </c>
      <c r="F965" s="3">
        <v>582.9</v>
      </c>
      <c r="G965" s="3">
        <v>0</v>
      </c>
      <c r="H965" s="3">
        <v>58</v>
      </c>
      <c r="I965" s="3">
        <v>0</v>
      </c>
      <c r="J965" s="3">
        <v>116</v>
      </c>
      <c r="K965" s="3">
        <v>145</v>
      </c>
      <c r="L965" s="3">
        <v>911</v>
      </c>
      <c r="M965" s="3">
        <v>87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1761.33</v>
      </c>
      <c r="AJ965" s="3">
        <v>0</v>
      </c>
      <c r="AK965" s="3">
        <v>2887.14</v>
      </c>
      <c r="AL965" s="3">
        <v>0</v>
      </c>
      <c r="AM965" s="3">
        <v>0</v>
      </c>
      <c r="AN965" s="3">
        <v>1740</v>
      </c>
      <c r="AO965" s="3">
        <v>794.39</v>
      </c>
      <c r="AP965" s="3">
        <v>290</v>
      </c>
      <c r="AQ965" s="3">
        <v>65.45</v>
      </c>
      <c r="AR965" s="3">
        <v>0</v>
      </c>
      <c r="AS965" s="3">
        <v>0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0</v>
      </c>
      <c r="BB965" s="3">
        <v>0</v>
      </c>
      <c r="BC965" s="3">
        <v>0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3">
        <v>0</v>
      </c>
      <c r="BJ965" s="3">
        <v>0</v>
      </c>
      <c r="BK965" s="3">
        <v>0</v>
      </c>
      <c r="BL965" s="3">
        <v>0</v>
      </c>
      <c r="BM965" s="3">
        <v>0</v>
      </c>
      <c r="BN965" s="3">
        <v>0</v>
      </c>
      <c r="BO965" s="3">
        <v>0</v>
      </c>
      <c r="BP965" s="3">
        <v>0</v>
      </c>
      <c r="BQ965" s="3">
        <v>0</v>
      </c>
      <c r="BR965" s="3">
        <v>0</v>
      </c>
      <c r="BS965" s="3">
        <v>0</v>
      </c>
      <c r="BT965" s="3">
        <v>0</v>
      </c>
      <c r="BU965" s="3">
        <v>0</v>
      </c>
      <c r="BV965" s="3">
        <v>0</v>
      </c>
      <c r="BW965" s="3">
        <v>0</v>
      </c>
      <c r="BX965" s="3">
        <v>0</v>
      </c>
      <c r="BY965" s="3">
        <v>0</v>
      </c>
      <c r="BZ965" s="3">
        <v>0</v>
      </c>
      <c r="CA965" s="3">
        <v>0</v>
      </c>
      <c r="CB965" s="3">
        <v>0</v>
      </c>
      <c r="CC965" s="3">
        <v>0</v>
      </c>
      <c r="CD965" s="3">
        <v>0</v>
      </c>
      <c r="CE965" s="3">
        <v>0</v>
      </c>
      <c r="CF965" s="3">
        <v>0</v>
      </c>
      <c r="CG965" s="3">
        <v>0</v>
      </c>
      <c r="CH965" s="3">
        <v>0</v>
      </c>
      <c r="CI965" s="3">
        <v>0</v>
      </c>
      <c r="CJ965" s="3">
        <v>0</v>
      </c>
      <c r="CK965" s="3">
        <v>0</v>
      </c>
      <c r="CL965" s="3">
        <v>0</v>
      </c>
      <c r="CM965" s="3">
        <v>0</v>
      </c>
      <c r="CN965" s="3">
        <v>0</v>
      </c>
      <c r="CO965" s="3">
        <v>0</v>
      </c>
      <c r="CP965" s="3">
        <v>0</v>
      </c>
      <c r="CQ965" s="3">
        <v>0</v>
      </c>
      <c r="CR965" s="3">
        <v>0</v>
      </c>
      <c r="CS965" s="3">
        <v>0</v>
      </c>
      <c r="CT965" s="3">
        <v>0</v>
      </c>
      <c r="CU965" s="3">
        <v>0</v>
      </c>
      <c r="CV965" s="3">
        <v>0</v>
      </c>
      <c r="CW965" s="3">
        <v>0</v>
      </c>
      <c r="CX965" s="3">
        <v>0</v>
      </c>
      <c r="CY965" s="3">
        <v>0</v>
      </c>
      <c r="CZ965" s="3">
        <v>0</v>
      </c>
      <c r="DA965" s="3"/>
      <c r="DB965" s="3">
        <v>0</v>
      </c>
      <c r="DC965" s="3">
        <v>0</v>
      </c>
      <c r="DD965" s="3">
        <v>0</v>
      </c>
      <c r="DE965" s="3">
        <v>0</v>
      </c>
      <c r="DF965" s="3">
        <v>0</v>
      </c>
      <c r="DG965" s="3">
        <v>0</v>
      </c>
      <c r="DH965" s="3">
        <v>0</v>
      </c>
      <c r="DI965" s="3">
        <v>0</v>
      </c>
      <c r="DJ965" s="3">
        <v>0</v>
      </c>
      <c r="DK965" s="3">
        <v>0</v>
      </c>
      <c r="DL965" s="3">
        <v>0</v>
      </c>
      <c r="DM965" s="3">
        <v>0</v>
      </c>
      <c r="DN965" s="3">
        <v>0</v>
      </c>
      <c r="DO965" s="3">
        <v>0</v>
      </c>
      <c r="DP965" s="3">
        <v>0</v>
      </c>
      <c r="DQ965" s="3">
        <v>0</v>
      </c>
      <c r="DR965" s="3">
        <v>0</v>
      </c>
      <c r="DS965" s="3">
        <v>0</v>
      </c>
      <c r="DT965" s="3">
        <v>0</v>
      </c>
      <c r="DU965" s="3">
        <v>0</v>
      </c>
      <c r="DV965" s="3">
        <v>0</v>
      </c>
      <c r="DW965" s="3">
        <v>0</v>
      </c>
      <c r="DX965" s="3">
        <v>0</v>
      </c>
      <c r="DY965" s="3">
        <v>0</v>
      </c>
      <c r="DZ965" s="3">
        <v>0</v>
      </c>
      <c r="EA965" s="3">
        <v>0</v>
      </c>
      <c r="EB965" s="3">
        <v>0</v>
      </c>
      <c r="EC965" s="3">
        <v>0</v>
      </c>
      <c r="ED965" s="3">
        <v>0</v>
      </c>
      <c r="EE965" s="3">
        <v>0</v>
      </c>
      <c r="EF965" s="3">
        <v>0</v>
      </c>
    </row>
    <row r="966" spans="1:136" ht="12.75" customHeight="1">
      <c r="A966" s="2" t="s">
        <v>1657</v>
      </c>
      <c r="B966" s="2" t="s">
        <v>1195</v>
      </c>
      <c r="C966" s="2" t="s">
        <v>137</v>
      </c>
      <c r="D966" s="2" t="s">
        <v>896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0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I966" s="3">
        <v>0</v>
      </c>
      <c r="BJ966" s="3">
        <v>0</v>
      </c>
      <c r="BK966" s="3">
        <v>0</v>
      </c>
      <c r="BL966" s="3">
        <v>0</v>
      </c>
      <c r="BM966" s="3">
        <v>0</v>
      </c>
      <c r="BN966" s="3">
        <v>0</v>
      </c>
      <c r="BO966" s="3">
        <v>0</v>
      </c>
      <c r="BP966" s="3">
        <v>0</v>
      </c>
      <c r="BQ966" s="3">
        <v>0</v>
      </c>
      <c r="BR966" s="3">
        <v>0</v>
      </c>
      <c r="BS966" s="3">
        <v>0</v>
      </c>
      <c r="BT966" s="3">
        <v>0</v>
      </c>
      <c r="BU966" s="3">
        <v>0</v>
      </c>
      <c r="BV966" s="3">
        <v>0</v>
      </c>
      <c r="BW966" s="3">
        <v>0</v>
      </c>
      <c r="BX966" s="3">
        <v>0</v>
      </c>
      <c r="BY966" s="3">
        <v>0</v>
      </c>
      <c r="BZ966" s="3">
        <v>0</v>
      </c>
      <c r="CA966" s="3">
        <v>0</v>
      </c>
      <c r="CB966" s="3">
        <v>0</v>
      </c>
      <c r="CC966" s="3">
        <v>0</v>
      </c>
      <c r="CD966" s="3">
        <v>0</v>
      </c>
      <c r="CE966" s="3">
        <v>0</v>
      </c>
      <c r="CF966" s="3">
        <v>0</v>
      </c>
      <c r="CG966" s="3">
        <v>0</v>
      </c>
      <c r="CH966" s="3">
        <v>0</v>
      </c>
      <c r="CI966" s="3">
        <v>0</v>
      </c>
      <c r="CJ966" s="3">
        <v>0</v>
      </c>
      <c r="CK966" s="3">
        <v>0</v>
      </c>
      <c r="CL966" s="3">
        <v>0</v>
      </c>
      <c r="CM966" s="3">
        <v>0</v>
      </c>
      <c r="CN966" s="3">
        <v>0</v>
      </c>
      <c r="CO966" s="3">
        <v>0</v>
      </c>
      <c r="CP966" s="3">
        <v>0</v>
      </c>
      <c r="CQ966" s="3">
        <v>0</v>
      </c>
      <c r="CR966" s="3">
        <v>0</v>
      </c>
      <c r="CS966" s="3">
        <v>0</v>
      </c>
      <c r="CT966" s="3">
        <v>0</v>
      </c>
      <c r="CU966" s="3">
        <v>0</v>
      </c>
      <c r="CV966" s="3">
        <v>0</v>
      </c>
      <c r="CW966" s="3">
        <v>0</v>
      </c>
      <c r="CX966" s="3">
        <v>0</v>
      </c>
      <c r="CY966" s="3">
        <v>0</v>
      </c>
      <c r="CZ966" s="3">
        <v>0</v>
      </c>
      <c r="DA966" s="3"/>
      <c r="DB966" s="3">
        <v>0</v>
      </c>
      <c r="DC966" s="3">
        <v>0</v>
      </c>
      <c r="DD966" s="3">
        <v>0</v>
      </c>
      <c r="DE966" s="3">
        <v>0</v>
      </c>
      <c r="DF966" s="3">
        <v>0</v>
      </c>
      <c r="DG966" s="3">
        <v>0</v>
      </c>
      <c r="DH966" s="3">
        <v>0</v>
      </c>
      <c r="DI966" s="3">
        <v>0</v>
      </c>
      <c r="DJ966" s="3">
        <v>0</v>
      </c>
      <c r="DK966" s="3">
        <v>0</v>
      </c>
      <c r="DL966" s="3">
        <v>0</v>
      </c>
      <c r="DM966" s="3">
        <v>0</v>
      </c>
      <c r="DN966" s="3">
        <v>0</v>
      </c>
      <c r="DO966" s="3">
        <v>0</v>
      </c>
      <c r="DP966" s="3">
        <v>0</v>
      </c>
      <c r="DQ966" s="3">
        <v>0</v>
      </c>
      <c r="DR966" s="3">
        <v>0</v>
      </c>
      <c r="DS966" s="3">
        <v>0</v>
      </c>
      <c r="DT966" s="3">
        <v>0</v>
      </c>
      <c r="DU966" s="3">
        <v>0</v>
      </c>
      <c r="DV966" s="3">
        <v>0</v>
      </c>
      <c r="DW966" s="3">
        <v>0</v>
      </c>
      <c r="DX966" s="3">
        <v>0</v>
      </c>
      <c r="DY966" s="3">
        <v>0</v>
      </c>
      <c r="DZ966" s="3">
        <v>0</v>
      </c>
      <c r="EA966" s="3">
        <v>0</v>
      </c>
      <c r="EB966" s="3">
        <v>0</v>
      </c>
      <c r="EC966" s="3">
        <v>0</v>
      </c>
      <c r="ED966" s="3">
        <v>0</v>
      </c>
      <c r="EE966" s="3">
        <v>0</v>
      </c>
      <c r="EF966" s="3">
        <v>0</v>
      </c>
    </row>
    <row r="967" spans="1:136" ht="12.75" customHeight="1">
      <c r="A967" s="2" t="s">
        <v>1658</v>
      </c>
      <c r="B967" s="2" t="s">
        <v>520</v>
      </c>
      <c r="C967" s="2" t="s">
        <v>137</v>
      </c>
      <c r="D967" s="2" t="s">
        <v>896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1000</v>
      </c>
      <c r="AS967" s="3">
        <v>0</v>
      </c>
      <c r="AT967" s="3">
        <v>0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0</v>
      </c>
      <c r="BB967" s="3">
        <v>0</v>
      </c>
      <c r="BC967" s="3">
        <v>0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I967" s="3">
        <v>0</v>
      </c>
      <c r="BJ967" s="3">
        <v>0</v>
      </c>
      <c r="BK967" s="3">
        <v>0</v>
      </c>
      <c r="BL967" s="3">
        <v>0</v>
      </c>
      <c r="BM967" s="3">
        <v>0</v>
      </c>
      <c r="BN967" s="3">
        <v>0</v>
      </c>
      <c r="BO967" s="3">
        <v>0</v>
      </c>
      <c r="BP967" s="3">
        <v>0</v>
      </c>
      <c r="BQ967" s="3">
        <v>0</v>
      </c>
      <c r="BR967" s="3">
        <v>0</v>
      </c>
      <c r="BS967" s="3">
        <v>0</v>
      </c>
      <c r="BT967" s="3">
        <v>0</v>
      </c>
      <c r="BU967" s="3">
        <v>0</v>
      </c>
      <c r="BV967" s="3">
        <v>0</v>
      </c>
      <c r="BW967" s="3">
        <v>0</v>
      </c>
      <c r="BX967" s="3">
        <v>0</v>
      </c>
      <c r="BY967" s="3">
        <v>0</v>
      </c>
      <c r="BZ967" s="3">
        <v>0</v>
      </c>
      <c r="CA967" s="3">
        <v>0</v>
      </c>
      <c r="CB967" s="3">
        <v>0</v>
      </c>
      <c r="CC967" s="3">
        <v>0</v>
      </c>
      <c r="CD967" s="3">
        <v>0</v>
      </c>
      <c r="CE967" s="3">
        <v>0</v>
      </c>
      <c r="CF967" s="3">
        <v>0</v>
      </c>
      <c r="CG967" s="3">
        <v>0</v>
      </c>
      <c r="CH967" s="3">
        <v>0</v>
      </c>
      <c r="CI967" s="3">
        <v>0</v>
      </c>
      <c r="CJ967" s="3">
        <v>0</v>
      </c>
      <c r="CK967" s="3">
        <v>0</v>
      </c>
      <c r="CL967" s="3">
        <v>0</v>
      </c>
      <c r="CM967" s="3">
        <v>0</v>
      </c>
      <c r="CN967" s="3">
        <v>0</v>
      </c>
      <c r="CO967" s="3">
        <v>0</v>
      </c>
      <c r="CP967" s="3">
        <v>0</v>
      </c>
      <c r="CQ967" s="3">
        <v>0</v>
      </c>
      <c r="CR967" s="3">
        <v>0</v>
      </c>
      <c r="CS967" s="3">
        <v>0</v>
      </c>
      <c r="CT967" s="3">
        <v>0</v>
      </c>
      <c r="CU967" s="3">
        <v>0</v>
      </c>
      <c r="CV967" s="3">
        <v>0</v>
      </c>
      <c r="CW967" s="3">
        <v>0</v>
      </c>
      <c r="CX967" s="3">
        <v>0</v>
      </c>
      <c r="CY967" s="3">
        <v>0</v>
      </c>
      <c r="CZ967" s="3">
        <v>0</v>
      </c>
      <c r="DA967" s="3"/>
      <c r="DB967" s="3">
        <v>0</v>
      </c>
      <c r="DC967" s="3">
        <v>0</v>
      </c>
      <c r="DD967" s="3">
        <v>0</v>
      </c>
      <c r="DE967" s="3">
        <v>0</v>
      </c>
      <c r="DF967" s="3">
        <v>0</v>
      </c>
      <c r="DG967" s="3">
        <v>0</v>
      </c>
      <c r="DH967" s="3">
        <v>0</v>
      </c>
      <c r="DI967" s="3">
        <v>0</v>
      </c>
      <c r="DJ967" s="3">
        <v>0</v>
      </c>
      <c r="DK967" s="3">
        <v>0</v>
      </c>
      <c r="DL967" s="3">
        <v>0</v>
      </c>
      <c r="DM967" s="3">
        <v>0</v>
      </c>
      <c r="DN967" s="3">
        <v>0</v>
      </c>
      <c r="DO967" s="3">
        <v>0</v>
      </c>
      <c r="DP967" s="3">
        <v>0</v>
      </c>
      <c r="DQ967" s="3">
        <v>0</v>
      </c>
      <c r="DR967" s="3">
        <v>0</v>
      </c>
      <c r="DS967" s="3">
        <v>0</v>
      </c>
      <c r="DT967" s="3">
        <v>0</v>
      </c>
      <c r="DU967" s="3">
        <v>0</v>
      </c>
      <c r="DV967" s="3">
        <v>0</v>
      </c>
      <c r="DW967" s="3">
        <v>0</v>
      </c>
      <c r="DX967" s="3">
        <v>0</v>
      </c>
      <c r="DY967" s="3">
        <v>0</v>
      </c>
      <c r="DZ967" s="3">
        <v>0</v>
      </c>
      <c r="EA967" s="3">
        <v>0</v>
      </c>
      <c r="EB967" s="3">
        <v>0</v>
      </c>
      <c r="EC967" s="3">
        <v>0</v>
      </c>
      <c r="ED967" s="3">
        <v>0</v>
      </c>
      <c r="EE967" s="3">
        <v>0</v>
      </c>
      <c r="EF967" s="3">
        <v>0</v>
      </c>
    </row>
    <row r="968" spans="1:136" ht="12.75" customHeight="1">
      <c r="A968" s="2" t="s">
        <v>1659</v>
      </c>
      <c r="B968" s="2" t="s">
        <v>973</v>
      </c>
      <c r="C968" s="2" t="s">
        <v>137</v>
      </c>
      <c r="D968" s="2" t="s">
        <v>896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2125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600</v>
      </c>
      <c r="AR968" s="3">
        <v>0</v>
      </c>
      <c r="AS968" s="3">
        <v>0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0</v>
      </c>
      <c r="BB968" s="3">
        <v>0</v>
      </c>
      <c r="BC968" s="3">
        <v>0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3">
        <v>0</v>
      </c>
      <c r="BJ968" s="3">
        <v>0</v>
      </c>
      <c r="BK968" s="3">
        <v>0</v>
      </c>
      <c r="BL968" s="3">
        <v>0</v>
      </c>
      <c r="BM968" s="3">
        <v>0</v>
      </c>
      <c r="BN968" s="3">
        <v>0</v>
      </c>
      <c r="BO968" s="3">
        <v>0</v>
      </c>
      <c r="BP968" s="3">
        <v>0</v>
      </c>
      <c r="BQ968" s="3">
        <v>0</v>
      </c>
      <c r="BR968" s="3">
        <v>0</v>
      </c>
      <c r="BS968" s="3">
        <v>0</v>
      </c>
      <c r="BT968" s="3">
        <v>0</v>
      </c>
      <c r="BU968" s="3">
        <v>0</v>
      </c>
      <c r="BV968" s="3">
        <v>0</v>
      </c>
      <c r="BW968" s="3">
        <v>0</v>
      </c>
      <c r="BX968" s="3">
        <v>0</v>
      </c>
      <c r="BY968" s="3">
        <v>0</v>
      </c>
      <c r="BZ968" s="3">
        <v>0</v>
      </c>
      <c r="CA968" s="3">
        <v>0</v>
      </c>
      <c r="CB968" s="3">
        <v>0</v>
      </c>
      <c r="CC968" s="3">
        <v>0</v>
      </c>
      <c r="CD968" s="3">
        <v>0</v>
      </c>
      <c r="CE968" s="3">
        <v>0</v>
      </c>
      <c r="CF968" s="3">
        <v>0</v>
      </c>
      <c r="CG968" s="3">
        <v>0</v>
      </c>
      <c r="CH968" s="3">
        <v>0</v>
      </c>
      <c r="CI968" s="3">
        <v>0</v>
      </c>
      <c r="CJ968" s="3">
        <v>0</v>
      </c>
      <c r="CK968" s="3">
        <v>0</v>
      </c>
      <c r="CL968" s="3">
        <v>0</v>
      </c>
      <c r="CM968" s="3">
        <v>0</v>
      </c>
      <c r="CN968" s="3">
        <v>0</v>
      </c>
      <c r="CO968" s="3">
        <v>0</v>
      </c>
      <c r="CP968" s="3">
        <v>0</v>
      </c>
      <c r="CQ968" s="3">
        <v>0</v>
      </c>
      <c r="CR968" s="3">
        <v>0</v>
      </c>
      <c r="CS968" s="3">
        <v>0</v>
      </c>
      <c r="CT968" s="3">
        <v>0</v>
      </c>
      <c r="CU968" s="3">
        <v>0</v>
      </c>
      <c r="CV968" s="3">
        <v>0</v>
      </c>
      <c r="CW968" s="3">
        <v>0</v>
      </c>
      <c r="CX968" s="3">
        <v>0</v>
      </c>
      <c r="CY968" s="3">
        <v>0</v>
      </c>
      <c r="CZ968" s="3">
        <v>0</v>
      </c>
      <c r="DA968" s="3"/>
      <c r="DB968" s="3">
        <v>0</v>
      </c>
      <c r="DC968" s="3">
        <v>0</v>
      </c>
      <c r="DD968" s="3">
        <v>0</v>
      </c>
      <c r="DE968" s="3">
        <v>0</v>
      </c>
      <c r="DF968" s="3">
        <v>0</v>
      </c>
      <c r="DG968" s="3">
        <v>0</v>
      </c>
      <c r="DH968" s="3">
        <v>0</v>
      </c>
      <c r="DI968" s="3">
        <v>0</v>
      </c>
      <c r="DJ968" s="3">
        <v>0</v>
      </c>
      <c r="DK968" s="3">
        <v>0</v>
      </c>
      <c r="DL968" s="3">
        <v>0</v>
      </c>
      <c r="DM968" s="3">
        <v>0</v>
      </c>
      <c r="DN968" s="3">
        <v>0</v>
      </c>
      <c r="DO968" s="3">
        <v>0</v>
      </c>
      <c r="DP968" s="3">
        <v>0</v>
      </c>
      <c r="DQ968" s="3">
        <v>0</v>
      </c>
      <c r="DR968" s="3">
        <v>0</v>
      </c>
      <c r="DS968" s="3">
        <v>0</v>
      </c>
      <c r="DT968" s="3">
        <v>0</v>
      </c>
      <c r="DU968" s="3">
        <v>0</v>
      </c>
      <c r="DV968" s="3">
        <v>0</v>
      </c>
      <c r="DW968" s="3">
        <v>0</v>
      </c>
      <c r="DX968" s="3">
        <v>0</v>
      </c>
      <c r="DY968" s="3">
        <v>0</v>
      </c>
      <c r="DZ968" s="3">
        <v>0</v>
      </c>
      <c r="EA968" s="3">
        <v>0</v>
      </c>
      <c r="EB968" s="3">
        <v>0</v>
      </c>
      <c r="EC968" s="3">
        <v>0</v>
      </c>
      <c r="ED968" s="3">
        <v>0</v>
      </c>
      <c r="EE968" s="3">
        <v>0</v>
      </c>
      <c r="EF968" s="3">
        <v>0</v>
      </c>
    </row>
    <row r="969" spans="1:136" ht="12.75" customHeight="1">
      <c r="A969" s="2" t="s">
        <v>1660</v>
      </c>
      <c r="B969" s="2" t="s">
        <v>975</v>
      </c>
      <c r="C969" s="2" t="s">
        <v>137</v>
      </c>
      <c r="D969" s="2" t="s">
        <v>896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0</v>
      </c>
      <c r="AU969" s="3">
        <v>0</v>
      </c>
      <c r="AV969" s="3">
        <v>0</v>
      </c>
      <c r="AW969" s="3">
        <v>0</v>
      </c>
      <c r="AX969" s="3">
        <v>0</v>
      </c>
      <c r="AY969" s="3">
        <v>0</v>
      </c>
      <c r="AZ969" s="3">
        <v>0</v>
      </c>
      <c r="BA969" s="3">
        <v>0</v>
      </c>
      <c r="BB969" s="3">
        <v>0</v>
      </c>
      <c r="BC969" s="3">
        <v>0</v>
      </c>
      <c r="BD969" s="3">
        <v>0</v>
      </c>
      <c r="BE969" s="3">
        <v>0</v>
      </c>
      <c r="BF969" s="3">
        <v>0</v>
      </c>
      <c r="BG969" s="3">
        <v>0</v>
      </c>
      <c r="BH969" s="3">
        <v>0</v>
      </c>
      <c r="BI969" s="3">
        <v>0</v>
      </c>
      <c r="BJ969" s="3">
        <v>0</v>
      </c>
      <c r="BK969" s="3">
        <v>0</v>
      </c>
      <c r="BL969" s="3">
        <v>0</v>
      </c>
      <c r="BM969" s="3">
        <v>0</v>
      </c>
      <c r="BN969" s="3">
        <v>0</v>
      </c>
      <c r="BO969" s="3">
        <v>0</v>
      </c>
      <c r="BP969" s="3">
        <v>0</v>
      </c>
      <c r="BQ969" s="3">
        <v>0</v>
      </c>
      <c r="BR969" s="3">
        <v>0</v>
      </c>
      <c r="BS969" s="3">
        <v>0</v>
      </c>
      <c r="BT969" s="3">
        <v>0</v>
      </c>
      <c r="BU969" s="3">
        <v>0</v>
      </c>
      <c r="BV969" s="3">
        <v>0</v>
      </c>
      <c r="BW969" s="3">
        <v>0</v>
      </c>
      <c r="BX969" s="3">
        <v>0</v>
      </c>
      <c r="BY969" s="3">
        <v>0</v>
      </c>
      <c r="BZ969" s="3">
        <v>0</v>
      </c>
      <c r="CA969" s="3">
        <v>0</v>
      </c>
      <c r="CB969" s="3">
        <v>0</v>
      </c>
      <c r="CC969" s="3">
        <v>0</v>
      </c>
      <c r="CD969" s="3">
        <v>0</v>
      </c>
      <c r="CE969" s="3">
        <v>0</v>
      </c>
      <c r="CF969" s="3">
        <v>0</v>
      </c>
      <c r="CG969" s="3">
        <v>0</v>
      </c>
      <c r="CH969" s="3">
        <v>0</v>
      </c>
      <c r="CI969" s="3">
        <v>0</v>
      </c>
      <c r="CJ969" s="3">
        <v>0</v>
      </c>
      <c r="CK969" s="3">
        <v>0</v>
      </c>
      <c r="CL969" s="3">
        <v>0</v>
      </c>
      <c r="CM969" s="3">
        <v>0</v>
      </c>
      <c r="CN969" s="3">
        <v>0</v>
      </c>
      <c r="CO969" s="3">
        <v>0</v>
      </c>
      <c r="CP969" s="3">
        <v>0</v>
      </c>
      <c r="CQ969" s="3">
        <v>0</v>
      </c>
      <c r="CR969" s="3">
        <v>0</v>
      </c>
      <c r="CS969" s="3">
        <v>0</v>
      </c>
      <c r="CT969" s="3">
        <v>0</v>
      </c>
      <c r="CU969" s="3">
        <v>0</v>
      </c>
      <c r="CV969" s="3">
        <v>0</v>
      </c>
      <c r="CW969" s="3">
        <v>0</v>
      </c>
      <c r="CX969" s="3">
        <v>0</v>
      </c>
      <c r="CY969" s="3">
        <v>0</v>
      </c>
      <c r="CZ969" s="3">
        <v>0</v>
      </c>
      <c r="DA969" s="3"/>
      <c r="DB969" s="3">
        <v>0</v>
      </c>
      <c r="DC969" s="3">
        <v>0</v>
      </c>
      <c r="DD969" s="3">
        <v>0</v>
      </c>
      <c r="DE969" s="3">
        <v>0</v>
      </c>
      <c r="DF969" s="3">
        <v>0</v>
      </c>
      <c r="DG969" s="3">
        <v>0</v>
      </c>
      <c r="DH969" s="3">
        <v>0</v>
      </c>
      <c r="DI969" s="3">
        <v>0</v>
      </c>
      <c r="DJ969" s="3">
        <v>0</v>
      </c>
      <c r="DK969" s="3">
        <v>0</v>
      </c>
      <c r="DL969" s="3">
        <v>0</v>
      </c>
      <c r="DM969" s="3">
        <v>0</v>
      </c>
      <c r="DN969" s="3">
        <v>0</v>
      </c>
      <c r="DO969" s="3">
        <v>0</v>
      </c>
      <c r="DP969" s="3">
        <v>0</v>
      </c>
      <c r="DQ969" s="3">
        <v>0</v>
      </c>
      <c r="DR969" s="3">
        <v>0</v>
      </c>
      <c r="DS969" s="3">
        <v>0</v>
      </c>
      <c r="DT969" s="3">
        <v>0</v>
      </c>
      <c r="DU969" s="3">
        <v>0</v>
      </c>
      <c r="DV969" s="3">
        <v>0</v>
      </c>
      <c r="DW969" s="3">
        <v>0</v>
      </c>
      <c r="DX969" s="3">
        <v>0</v>
      </c>
      <c r="DY969" s="3">
        <v>0</v>
      </c>
      <c r="DZ969" s="3">
        <v>0</v>
      </c>
      <c r="EA969" s="3">
        <v>0</v>
      </c>
      <c r="EB969" s="3">
        <v>0</v>
      </c>
      <c r="EC969" s="3">
        <v>0</v>
      </c>
      <c r="ED969" s="3">
        <v>0</v>
      </c>
      <c r="EE969" s="3">
        <v>0</v>
      </c>
      <c r="EF969" s="3">
        <v>0</v>
      </c>
    </row>
    <row r="970" spans="1:136" ht="12.75" customHeight="1">
      <c r="A970" s="2" t="s">
        <v>1661</v>
      </c>
      <c r="B970" s="2" t="s">
        <v>1280</v>
      </c>
      <c r="C970" s="2" t="s">
        <v>137</v>
      </c>
      <c r="D970" s="2" t="s">
        <v>896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0</v>
      </c>
      <c r="BB970" s="3">
        <v>0</v>
      </c>
      <c r="BC970" s="3">
        <v>0</v>
      </c>
      <c r="BD970" s="3">
        <v>0</v>
      </c>
      <c r="BE970" s="3">
        <v>0</v>
      </c>
      <c r="BF970" s="3">
        <v>0</v>
      </c>
      <c r="BG970" s="3">
        <v>0</v>
      </c>
      <c r="BH970" s="3">
        <v>0</v>
      </c>
      <c r="BI970" s="3">
        <v>0</v>
      </c>
      <c r="BJ970" s="3">
        <v>0</v>
      </c>
      <c r="BK970" s="3">
        <v>0</v>
      </c>
      <c r="BL970" s="3">
        <v>0</v>
      </c>
      <c r="BM970" s="3">
        <v>0</v>
      </c>
      <c r="BN970" s="3">
        <v>0</v>
      </c>
      <c r="BO970" s="3">
        <v>0</v>
      </c>
      <c r="BP970" s="3">
        <v>0</v>
      </c>
      <c r="BQ970" s="3">
        <v>0</v>
      </c>
      <c r="BR970" s="3">
        <v>0</v>
      </c>
      <c r="BS970" s="3">
        <v>0</v>
      </c>
      <c r="BT970" s="3">
        <v>0</v>
      </c>
      <c r="BU970" s="3">
        <v>0</v>
      </c>
      <c r="BV970" s="3">
        <v>0</v>
      </c>
      <c r="BW970" s="3">
        <v>0</v>
      </c>
      <c r="BX970" s="3">
        <v>0</v>
      </c>
      <c r="BY970" s="3">
        <v>0</v>
      </c>
      <c r="BZ970" s="3">
        <v>0</v>
      </c>
      <c r="CA970" s="3">
        <v>0</v>
      </c>
      <c r="CB970" s="3">
        <v>0</v>
      </c>
      <c r="CC970" s="3">
        <v>0</v>
      </c>
      <c r="CD970" s="3">
        <v>0</v>
      </c>
      <c r="CE970" s="3">
        <v>0</v>
      </c>
      <c r="CF970" s="3">
        <v>0</v>
      </c>
      <c r="CG970" s="3">
        <v>0</v>
      </c>
      <c r="CH970" s="3">
        <v>0</v>
      </c>
      <c r="CI970" s="3">
        <v>0</v>
      </c>
      <c r="CJ970" s="3">
        <v>0</v>
      </c>
      <c r="CK970" s="3">
        <v>0</v>
      </c>
      <c r="CL970" s="3">
        <v>0</v>
      </c>
      <c r="CM970" s="3">
        <v>0</v>
      </c>
      <c r="CN970" s="3">
        <v>0</v>
      </c>
      <c r="CO970" s="3">
        <v>0</v>
      </c>
      <c r="CP970" s="3">
        <v>0</v>
      </c>
      <c r="CQ970" s="3">
        <v>0</v>
      </c>
      <c r="CR970" s="3">
        <v>0</v>
      </c>
      <c r="CS970" s="3">
        <v>0</v>
      </c>
      <c r="CT970" s="3">
        <v>0</v>
      </c>
      <c r="CU970" s="3">
        <v>0</v>
      </c>
      <c r="CV970" s="3">
        <v>0</v>
      </c>
      <c r="CW970" s="3">
        <v>0</v>
      </c>
      <c r="CX970" s="3">
        <v>0</v>
      </c>
      <c r="CY970" s="3">
        <v>0</v>
      </c>
      <c r="CZ970" s="3">
        <v>0</v>
      </c>
      <c r="DA970" s="3"/>
      <c r="DB970" s="3">
        <v>0</v>
      </c>
      <c r="DC970" s="3">
        <v>0</v>
      </c>
      <c r="DD970" s="3">
        <v>0</v>
      </c>
      <c r="DE970" s="3">
        <v>0</v>
      </c>
      <c r="DF970" s="3">
        <v>0</v>
      </c>
      <c r="DG970" s="3">
        <v>0</v>
      </c>
      <c r="DH970" s="3">
        <v>0</v>
      </c>
      <c r="DI970" s="3">
        <v>0</v>
      </c>
      <c r="DJ970" s="3">
        <v>0</v>
      </c>
      <c r="DK970" s="3">
        <v>0</v>
      </c>
      <c r="DL970" s="3">
        <v>0</v>
      </c>
      <c r="DM970" s="3">
        <v>0</v>
      </c>
      <c r="DN970" s="3">
        <v>0</v>
      </c>
      <c r="DO970" s="3">
        <v>0</v>
      </c>
      <c r="DP970" s="3">
        <v>0</v>
      </c>
      <c r="DQ970" s="3">
        <v>0</v>
      </c>
      <c r="DR970" s="3">
        <v>0</v>
      </c>
      <c r="DS970" s="3">
        <v>0</v>
      </c>
      <c r="DT970" s="3">
        <v>0</v>
      </c>
      <c r="DU970" s="3">
        <v>0</v>
      </c>
      <c r="DV970" s="3">
        <v>0</v>
      </c>
      <c r="DW970" s="3">
        <v>0</v>
      </c>
      <c r="DX970" s="3">
        <v>0</v>
      </c>
      <c r="DY970" s="3">
        <v>0</v>
      </c>
      <c r="DZ970" s="3">
        <v>0</v>
      </c>
      <c r="EA970" s="3">
        <v>0</v>
      </c>
      <c r="EB970" s="3">
        <v>0</v>
      </c>
      <c r="EC970" s="3">
        <v>0</v>
      </c>
      <c r="ED970" s="3">
        <v>0</v>
      </c>
      <c r="EE970" s="3">
        <v>0</v>
      </c>
      <c r="EF970" s="3">
        <v>0</v>
      </c>
    </row>
    <row r="971" spans="1:136" ht="12.75" customHeight="1">
      <c r="A971" s="2" t="s">
        <v>1662</v>
      </c>
      <c r="B971" s="2" t="s">
        <v>977</v>
      </c>
      <c r="C971" s="2" t="s">
        <v>137</v>
      </c>
      <c r="D971" s="2" t="s">
        <v>896</v>
      </c>
      <c r="E971" s="3">
        <v>0</v>
      </c>
      <c r="F971" s="3">
        <v>3335</v>
      </c>
      <c r="G971" s="3">
        <v>7407.97</v>
      </c>
      <c r="H971" s="3">
        <v>0</v>
      </c>
      <c r="I971" s="3">
        <v>7146.55</v>
      </c>
      <c r="J971" s="3">
        <v>1350</v>
      </c>
      <c r="K971" s="3">
        <v>3920</v>
      </c>
      <c r="L971" s="3">
        <v>3950</v>
      </c>
      <c r="M971" s="3">
        <v>2850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1730</v>
      </c>
      <c r="AH971" s="3">
        <v>1938</v>
      </c>
      <c r="AI971" s="3">
        <v>13097.29</v>
      </c>
      <c r="AJ971" s="3">
        <v>11614</v>
      </c>
      <c r="AK971" s="3">
        <v>9740</v>
      </c>
      <c r="AL971" s="3">
        <v>2710</v>
      </c>
      <c r="AM971" s="3">
        <v>290</v>
      </c>
      <c r="AN971" s="3">
        <v>3520</v>
      </c>
      <c r="AO971" s="3">
        <v>3690</v>
      </c>
      <c r="AP971" s="3">
        <v>6325</v>
      </c>
      <c r="AQ971" s="3">
        <v>1300</v>
      </c>
      <c r="AR971" s="3">
        <v>34405.75</v>
      </c>
      <c r="AS971" s="3">
        <v>0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s="3">
        <v>0</v>
      </c>
      <c r="BA971" s="3">
        <v>0</v>
      </c>
      <c r="BB971" s="3">
        <v>0</v>
      </c>
      <c r="BC971" s="3">
        <v>0</v>
      </c>
      <c r="BD971" s="3">
        <v>0</v>
      </c>
      <c r="BE971" s="3">
        <v>0</v>
      </c>
      <c r="BF971" s="3">
        <v>0</v>
      </c>
      <c r="BG971" s="3">
        <v>0</v>
      </c>
      <c r="BH971" s="3">
        <v>0</v>
      </c>
      <c r="BI971" s="3">
        <v>0</v>
      </c>
      <c r="BJ971" s="3">
        <v>0</v>
      </c>
      <c r="BK971" s="3">
        <v>0</v>
      </c>
      <c r="BL971" s="3">
        <v>0</v>
      </c>
      <c r="BM971" s="3">
        <v>0</v>
      </c>
      <c r="BN971" s="3">
        <v>0</v>
      </c>
      <c r="BO971" s="3">
        <v>0</v>
      </c>
      <c r="BP971" s="3">
        <v>0</v>
      </c>
      <c r="BQ971" s="3">
        <v>0</v>
      </c>
      <c r="BR971" s="3">
        <v>0</v>
      </c>
      <c r="BS971" s="3">
        <v>0</v>
      </c>
      <c r="BT971" s="3">
        <v>0</v>
      </c>
      <c r="BU971" s="3">
        <v>0</v>
      </c>
      <c r="BV971" s="3">
        <v>0</v>
      </c>
      <c r="BW971" s="3">
        <v>0</v>
      </c>
      <c r="BX971" s="3">
        <v>0</v>
      </c>
      <c r="BY971" s="3">
        <v>0</v>
      </c>
      <c r="BZ971" s="3">
        <v>0</v>
      </c>
      <c r="CA971" s="3">
        <v>0</v>
      </c>
      <c r="CB971" s="3">
        <v>0</v>
      </c>
      <c r="CC971" s="3">
        <v>0</v>
      </c>
      <c r="CD971" s="3">
        <v>0</v>
      </c>
      <c r="CE971" s="3">
        <v>0</v>
      </c>
      <c r="CF971" s="3">
        <v>0</v>
      </c>
      <c r="CG971" s="3">
        <v>0</v>
      </c>
      <c r="CH971" s="3">
        <v>0</v>
      </c>
      <c r="CI971" s="3">
        <v>0</v>
      </c>
      <c r="CJ971" s="3">
        <v>0</v>
      </c>
      <c r="CK971" s="3">
        <v>0</v>
      </c>
      <c r="CL971" s="3">
        <v>0</v>
      </c>
      <c r="CM971" s="3">
        <v>0</v>
      </c>
      <c r="CN971" s="3">
        <v>0</v>
      </c>
      <c r="CO971" s="3">
        <v>0</v>
      </c>
      <c r="CP971" s="3">
        <v>0</v>
      </c>
      <c r="CQ971" s="3">
        <v>0</v>
      </c>
      <c r="CR971" s="3">
        <v>0</v>
      </c>
      <c r="CS971" s="3">
        <v>0</v>
      </c>
      <c r="CT971" s="3">
        <v>0</v>
      </c>
      <c r="CU971" s="3">
        <v>0</v>
      </c>
      <c r="CV971" s="3">
        <v>0</v>
      </c>
      <c r="CW971" s="3">
        <v>0</v>
      </c>
      <c r="CX971" s="3">
        <v>0</v>
      </c>
      <c r="CY971" s="3">
        <v>0</v>
      </c>
      <c r="CZ971" s="3">
        <v>0</v>
      </c>
      <c r="DA971" s="3"/>
      <c r="DB971" s="3">
        <v>0</v>
      </c>
      <c r="DC971" s="3">
        <v>0</v>
      </c>
      <c r="DD971" s="3">
        <v>0</v>
      </c>
      <c r="DE971" s="3">
        <v>0</v>
      </c>
      <c r="DF971" s="3">
        <v>0</v>
      </c>
      <c r="DG971" s="3">
        <v>0</v>
      </c>
      <c r="DH971" s="3">
        <v>0</v>
      </c>
      <c r="DI971" s="3">
        <v>0</v>
      </c>
      <c r="DJ971" s="3">
        <v>0</v>
      </c>
      <c r="DK971" s="3">
        <v>0</v>
      </c>
      <c r="DL971" s="3">
        <v>0</v>
      </c>
      <c r="DM971" s="3">
        <v>0</v>
      </c>
      <c r="DN971" s="3">
        <v>0</v>
      </c>
      <c r="DO971" s="3">
        <v>0</v>
      </c>
      <c r="DP971" s="3">
        <v>0</v>
      </c>
      <c r="DQ971" s="3">
        <v>0</v>
      </c>
      <c r="DR971" s="3">
        <v>0</v>
      </c>
      <c r="DS971" s="3">
        <v>0</v>
      </c>
      <c r="DT971" s="3">
        <v>0</v>
      </c>
      <c r="DU971" s="3">
        <v>0</v>
      </c>
      <c r="DV971" s="3">
        <v>0</v>
      </c>
      <c r="DW971" s="3">
        <v>0</v>
      </c>
      <c r="DX971" s="3">
        <v>0</v>
      </c>
      <c r="DY971" s="3">
        <v>0</v>
      </c>
      <c r="DZ971" s="3">
        <v>0</v>
      </c>
      <c r="EA971" s="3">
        <v>0</v>
      </c>
      <c r="EB971" s="3">
        <v>0</v>
      </c>
      <c r="EC971" s="3">
        <v>0</v>
      </c>
      <c r="ED971" s="3">
        <v>0</v>
      </c>
      <c r="EE971" s="3">
        <v>0</v>
      </c>
      <c r="EF971" s="3">
        <v>0</v>
      </c>
    </row>
    <row r="972" spans="1:136" ht="12.75" customHeight="1">
      <c r="A972" s="2" t="s">
        <v>1663</v>
      </c>
      <c r="B972" s="2" t="s">
        <v>1283</v>
      </c>
      <c r="C972" s="2" t="s">
        <v>137</v>
      </c>
      <c r="D972" s="2" t="s">
        <v>896</v>
      </c>
      <c r="E972" s="3">
        <v>0</v>
      </c>
      <c r="F972" s="3">
        <v>934.58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22.59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0</v>
      </c>
      <c r="BB972" s="3">
        <v>0</v>
      </c>
      <c r="BC972" s="3">
        <v>0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3">
        <v>0</v>
      </c>
      <c r="BJ972" s="3">
        <v>0</v>
      </c>
      <c r="BK972" s="3">
        <v>0</v>
      </c>
      <c r="BL972" s="3">
        <v>0</v>
      </c>
      <c r="BM972" s="3">
        <v>0</v>
      </c>
      <c r="BN972" s="3">
        <v>0</v>
      </c>
      <c r="BO972" s="3">
        <v>0</v>
      </c>
      <c r="BP972" s="3">
        <v>0</v>
      </c>
      <c r="BQ972" s="3">
        <v>0</v>
      </c>
      <c r="BR972" s="3">
        <v>0</v>
      </c>
      <c r="BS972" s="3">
        <v>0</v>
      </c>
      <c r="BT972" s="3">
        <v>0</v>
      </c>
      <c r="BU972" s="3">
        <v>0</v>
      </c>
      <c r="BV972" s="3">
        <v>0</v>
      </c>
      <c r="BW972" s="3">
        <v>0</v>
      </c>
      <c r="BX972" s="3">
        <v>0</v>
      </c>
      <c r="BY972" s="3">
        <v>0</v>
      </c>
      <c r="BZ972" s="3">
        <v>0</v>
      </c>
      <c r="CA972" s="3">
        <v>0</v>
      </c>
      <c r="CB972" s="3">
        <v>0</v>
      </c>
      <c r="CC972" s="3">
        <v>0</v>
      </c>
      <c r="CD972" s="3">
        <v>0</v>
      </c>
      <c r="CE972" s="3">
        <v>0</v>
      </c>
      <c r="CF972" s="3">
        <v>0</v>
      </c>
      <c r="CG972" s="3">
        <v>0</v>
      </c>
      <c r="CH972" s="3">
        <v>0</v>
      </c>
      <c r="CI972" s="3">
        <v>0</v>
      </c>
      <c r="CJ972" s="3">
        <v>0</v>
      </c>
      <c r="CK972" s="3">
        <v>0</v>
      </c>
      <c r="CL972" s="3">
        <v>0</v>
      </c>
      <c r="CM972" s="3">
        <v>0</v>
      </c>
      <c r="CN972" s="3">
        <v>0</v>
      </c>
      <c r="CO972" s="3">
        <v>0</v>
      </c>
      <c r="CP972" s="3">
        <v>0</v>
      </c>
      <c r="CQ972" s="3">
        <v>0</v>
      </c>
      <c r="CR972" s="3">
        <v>0</v>
      </c>
      <c r="CS972" s="3">
        <v>0</v>
      </c>
      <c r="CT972" s="3">
        <v>0</v>
      </c>
      <c r="CU972" s="3">
        <v>0</v>
      </c>
      <c r="CV972" s="3">
        <v>0</v>
      </c>
      <c r="CW972" s="3">
        <v>0</v>
      </c>
      <c r="CX972" s="3">
        <v>0</v>
      </c>
      <c r="CY972" s="3">
        <v>0</v>
      </c>
      <c r="CZ972" s="3">
        <v>0</v>
      </c>
      <c r="DA972" s="3"/>
      <c r="DB972" s="3">
        <v>0</v>
      </c>
      <c r="DC972" s="3">
        <v>0</v>
      </c>
      <c r="DD972" s="3">
        <v>0</v>
      </c>
      <c r="DE972" s="3">
        <v>0</v>
      </c>
      <c r="DF972" s="3">
        <v>0</v>
      </c>
      <c r="DG972" s="3">
        <v>0</v>
      </c>
      <c r="DH972" s="3">
        <v>0</v>
      </c>
      <c r="DI972" s="3">
        <v>0</v>
      </c>
      <c r="DJ972" s="3">
        <v>0</v>
      </c>
      <c r="DK972" s="3">
        <v>0</v>
      </c>
      <c r="DL972" s="3">
        <v>0</v>
      </c>
      <c r="DM972" s="3">
        <v>0</v>
      </c>
      <c r="DN972" s="3">
        <v>0</v>
      </c>
      <c r="DO972" s="3">
        <v>0</v>
      </c>
      <c r="DP972" s="3">
        <v>0</v>
      </c>
      <c r="DQ972" s="3">
        <v>0</v>
      </c>
      <c r="DR972" s="3">
        <v>0</v>
      </c>
      <c r="DS972" s="3">
        <v>0</v>
      </c>
      <c r="DT972" s="3">
        <v>0</v>
      </c>
      <c r="DU972" s="3">
        <v>0</v>
      </c>
      <c r="DV972" s="3">
        <v>0</v>
      </c>
      <c r="DW972" s="3">
        <v>0</v>
      </c>
      <c r="DX972" s="3">
        <v>0</v>
      </c>
      <c r="DY972" s="3">
        <v>0</v>
      </c>
      <c r="DZ972" s="3">
        <v>0</v>
      </c>
      <c r="EA972" s="3">
        <v>0</v>
      </c>
      <c r="EB972" s="3">
        <v>0</v>
      </c>
      <c r="EC972" s="3">
        <v>0</v>
      </c>
      <c r="ED972" s="3">
        <v>0</v>
      </c>
      <c r="EE972" s="3">
        <v>0</v>
      </c>
      <c r="EF972" s="3">
        <v>0</v>
      </c>
    </row>
    <row r="973" spans="1:136" ht="12.75" customHeight="1">
      <c r="A973" s="2" t="s">
        <v>1664</v>
      </c>
      <c r="B973" s="2" t="s">
        <v>1077</v>
      </c>
      <c r="C973" s="2" t="s">
        <v>137</v>
      </c>
      <c r="D973" s="2" t="s">
        <v>896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>
        <v>0</v>
      </c>
      <c r="BB973" s="3">
        <v>0</v>
      </c>
      <c r="BC973" s="3">
        <v>0</v>
      </c>
      <c r="BD973" s="3">
        <v>0</v>
      </c>
      <c r="BE973" s="3">
        <v>0</v>
      </c>
      <c r="BF973" s="3">
        <v>0</v>
      </c>
      <c r="BG973" s="3">
        <v>0</v>
      </c>
      <c r="BH973" s="3">
        <v>0</v>
      </c>
      <c r="BI973" s="3">
        <v>0</v>
      </c>
      <c r="BJ973" s="3">
        <v>0</v>
      </c>
      <c r="BK973" s="3">
        <v>0</v>
      </c>
      <c r="BL973" s="3">
        <v>0</v>
      </c>
      <c r="BM973" s="3">
        <v>0</v>
      </c>
      <c r="BN973" s="3">
        <v>0</v>
      </c>
      <c r="BO973" s="3">
        <v>0</v>
      </c>
      <c r="BP973" s="3">
        <v>0</v>
      </c>
      <c r="BQ973" s="3">
        <v>0</v>
      </c>
      <c r="BR973" s="3">
        <v>0</v>
      </c>
      <c r="BS973" s="3">
        <v>0</v>
      </c>
      <c r="BT973" s="3">
        <v>0</v>
      </c>
      <c r="BU973" s="3">
        <v>0</v>
      </c>
      <c r="BV973" s="3">
        <v>0</v>
      </c>
      <c r="BW973" s="3">
        <v>0</v>
      </c>
      <c r="BX973" s="3">
        <v>0</v>
      </c>
      <c r="BY973" s="3">
        <v>0</v>
      </c>
      <c r="BZ973" s="3">
        <v>0</v>
      </c>
      <c r="CA973" s="3">
        <v>0</v>
      </c>
      <c r="CB973" s="3">
        <v>0</v>
      </c>
      <c r="CC973" s="3">
        <v>0</v>
      </c>
      <c r="CD973" s="3">
        <v>0</v>
      </c>
      <c r="CE973" s="3">
        <v>0</v>
      </c>
      <c r="CF973" s="3">
        <v>0</v>
      </c>
      <c r="CG973" s="3">
        <v>0</v>
      </c>
      <c r="CH973" s="3">
        <v>0</v>
      </c>
      <c r="CI973" s="3">
        <v>0</v>
      </c>
      <c r="CJ973" s="3">
        <v>0</v>
      </c>
      <c r="CK973" s="3">
        <v>0</v>
      </c>
      <c r="CL973" s="3">
        <v>0</v>
      </c>
      <c r="CM973" s="3">
        <v>0</v>
      </c>
      <c r="CN973" s="3">
        <v>0</v>
      </c>
      <c r="CO973" s="3">
        <v>0</v>
      </c>
      <c r="CP973" s="3">
        <v>0</v>
      </c>
      <c r="CQ973" s="3">
        <v>0</v>
      </c>
      <c r="CR973" s="3">
        <v>0</v>
      </c>
      <c r="CS973" s="3">
        <v>0</v>
      </c>
      <c r="CT973" s="3">
        <v>0</v>
      </c>
      <c r="CU973" s="3">
        <v>0</v>
      </c>
      <c r="CV973" s="3">
        <v>0</v>
      </c>
      <c r="CW973" s="3">
        <v>0</v>
      </c>
      <c r="CX973" s="3">
        <v>0</v>
      </c>
      <c r="CY973" s="3">
        <v>0</v>
      </c>
      <c r="CZ973" s="3">
        <v>0</v>
      </c>
      <c r="DA973" s="3"/>
      <c r="DB973" s="3">
        <v>0</v>
      </c>
      <c r="DC973" s="3">
        <v>0</v>
      </c>
      <c r="DD973" s="3">
        <v>0</v>
      </c>
      <c r="DE973" s="3">
        <v>0</v>
      </c>
      <c r="DF973" s="3">
        <v>0</v>
      </c>
      <c r="DG973" s="3">
        <v>0</v>
      </c>
      <c r="DH973" s="3">
        <v>0</v>
      </c>
      <c r="DI973" s="3">
        <v>0</v>
      </c>
      <c r="DJ973" s="3">
        <v>0</v>
      </c>
      <c r="DK973" s="3">
        <v>0</v>
      </c>
      <c r="DL973" s="3">
        <v>0</v>
      </c>
      <c r="DM973" s="3">
        <v>0</v>
      </c>
      <c r="DN973" s="3">
        <v>0</v>
      </c>
      <c r="DO973" s="3">
        <v>0</v>
      </c>
      <c r="DP973" s="3">
        <v>0</v>
      </c>
      <c r="DQ973" s="3">
        <v>0</v>
      </c>
      <c r="DR973" s="3">
        <v>0</v>
      </c>
      <c r="DS973" s="3">
        <v>0</v>
      </c>
      <c r="DT973" s="3">
        <v>0</v>
      </c>
      <c r="DU973" s="3">
        <v>0</v>
      </c>
      <c r="DV973" s="3">
        <v>0</v>
      </c>
      <c r="DW973" s="3">
        <v>0</v>
      </c>
      <c r="DX973" s="3">
        <v>0</v>
      </c>
      <c r="DY973" s="3">
        <v>0</v>
      </c>
      <c r="DZ973" s="3">
        <v>0</v>
      </c>
      <c r="EA973" s="3">
        <v>0</v>
      </c>
      <c r="EB973" s="3">
        <v>0</v>
      </c>
      <c r="EC973" s="3">
        <v>0</v>
      </c>
      <c r="ED973" s="3">
        <v>0</v>
      </c>
      <c r="EE973" s="3">
        <v>0</v>
      </c>
      <c r="EF973" s="3">
        <v>0</v>
      </c>
    </row>
    <row r="974" spans="1:136" ht="12.75" customHeight="1">
      <c r="A974" s="2" t="s">
        <v>1665</v>
      </c>
      <c r="B974" s="2" t="s">
        <v>981</v>
      </c>
      <c r="C974" s="2" t="s">
        <v>137</v>
      </c>
      <c r="D974" s="2" t="s">
        <v>896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0</v>
      </c>
      <c r="BB974" s="3">
        <v>0</v>
      </c>
      <c r="BC974" s="3">
        <v>0</v>
      </c>
      <c r="BD974" s="3">
        <v>0</v>
      </c>
      <c r="BE974" s="3">
        <v>0</v>
      </c>
      <c r="BF974" s="3">
        <v>0</v>
      </c>
      <c r="BG974" s="3">
        <v>0</v>
      </c>
      <c r="BH974" s="3">
        <v>0</v>
      </c>
      <c r="BI974" s="3">
        <v>0</v>
      </c>
      <c r="BJ974" s="3">
        <v>0</v>
      </c>
      <c r="BK974" s="3">
        <v>0</v>
      </c>
      <c r="BL974" s="3">
        <v>0</v>
      </c>
      <c r="BM974" s="3">
        <v>0</v>
      </c>
      <c r="BN974" s="3">
        <v>0</v>
      </c>
      <c r="BO974" s="3">
        <v>0</v>
      </c>
      <c r="BP974" s="3">
        <v>0</v>
      </c>
      <c r="BQ974" s="3">
        <v>0</v>
      </c>
      <c r="BR974" s="3">
        <v>0</v>
      </c>
      <c r="BS974" s="3">
        <v>0</v>
      </c>
      <c r="BT974" s="3">
        <v>0</v>
      </c>
      <c r="BU974" s="3">
        <v>0</v>
      </c>
      <c r="BV974" s="3">
        <v>0</v>
      </c>
      <c r="BW974" s="3">
        <v>0</v>
      </c>
      <c r="BX974" s="3">
        <v>0</v>
      </c>
      <c r="BY974" s="3">
        <v>0</v>
      </c>
      <c r="BZ974" s="3">
        <v>0</v>
      </c>
      <c r="CA974" s="3">
        <v>0</v>
      </c>
      <c r="CB974" s="3">
        <v>0</v>
      </c>
      <c r="CC974" s="3">
        <v>0</v>
      </c>
      <c r="CD974" s="3">
        <v>0</v>
      </c>
      <c r="CE974" s="3">
        <v>0</v>
      </c>
      <c r="CF974" s="3">
        <v>0</v>
      </c>
      <c r="CG974" s="3">
        <v>0</v>
      </c>
      <c r="CH974" s="3">
        <v>0</v>
      </c>
      <c r="CI974" s="3">
        <v>0</v>
      </c>
      <c r="CJ974" s="3">
        <v>0</v>
      </c>
      <c r="CK974" s="3">
        <v>0</v>
      </c>
      <c r="CL974" s="3">
        <v>0</v>
      </c>
      <c r="CM974" s="3">
        <v>0</v>
      </c>
      <c r="CN974" s="3">
        <v>0</v>
      </c>
      <c r="CO974" s="3">
        <v>0</v>
      </c>
      <c r="CP974" s="3">
        <v>0</v>
      </c>
      <c r="CQ974" s="3">
        <v>0</v>
      </c>
      <c r="CR974" s="3">
        <v>0</v>
      </c>
      <c r="CS974" s="3">
        <v>0</v>
      </c>
      <c r="CT974" s="3">
        <v>0</v>
      </c>
      <c r="CU974" s="3">
        <v>0</v>
      </c>
      <c r="CV974" s="3">
        <v>0</v>
      </c>
      <c r="CW974" s="3">
        <v>0</v>
      </c>
      <c r="CX974" s="3">
        <v>0</v>
      </c>
      <c r="CY974" s="3">
        <v>0</v>
      </c>
      <c r="CZ974" s="3">
        <v>0</v>
      </c>
      <c r="DA974" s="3"/>
      <c r="DB974" s="3">
        <v>0</v>
      </c>
      <c r="DC974" s="3">
        <v>0</v>
      </c>
      <c r="DD974" s="3">
        <v>0</v>
      </c>
      <c r="DE974" s="3">
        <v>0</v>
      </c>
      <c r="DF974" s="3">
        <v>0</v>
      </c>
      <c r="DG974" s="3">
        <v>0</v>
      </c>
      <c r="DH974" s="3">
        <v>0</v>
      </c>
      <c r="DI974" s="3">
        <v>0</v>
      </c>
      <c r="DJ974" s="3">
        <v>0</v>
      </c>
      <c r="DK974" s="3">
        <v>0</v>
      </c>
      <c r="DL974" s="3">
        <v>0</v>
      </c>
      <c r="DM974" s="3">
        <v>0</v>
      </c>
      <c r="DN974" s="3">
        <v>0</v>
      </c>
      <c r="DO974" s="3">
        <v>0</v>
      </c>
      <c r="DP974" s="3">
        <v>0</v>
      </c>
      <c r="DQ974" s="3">
        <v>0</v>
      </c>
      <c r="DR974" s="3">
        <v>0</v>
      </c>
      <c r="DS974" s="3">
        <v>0</v>
      </c>
      <c r="DT974" s="3">
        <v>0</v>
      </c>
      <c r="DU974" s="3">
        <v>0</v>
      </c>
      <c r="DV974" s="3">
        <v>0</v>
      </c>
      <c r="DW974" s="3">
        <v>0</v>
      </c>
      <c r="DX974" s="3">
        <v>0</v>
      </c>
      <c r="DY974" s="3">
        <v>0</v>
      </c>
      <c r="DZ974" s="3">
        <v>0</v>
      </c>
      <c r="EA974" s="3">
        <v>0</v>
      </c>
      <c r="EB974" s="3">
        <v>0</v>
      </c>
      <c r="EC974" s="3">
        <v>0</v>
      </c>
      <c r="ED974" s="3">
        <v>0</v>
      </c>
      <c r="EE974" s="3">
        <v>0</v>
      </c>
      <c r="EF974" s="3">
        <v>0</v>
      </c>
    </row>
    <row r="975" spans="1:136" ht="12.75" customHeight="1">
      <c r="A975" s="2" t="s">
        <v>1666</v>
      </c>
      <c r="B975" s="2" t="s">
        <v>983</v>
      </c>
      <c r="C975" s="2" t="s">
        <v>137</v>
      </c>
      <c r="D975" s="2" t="s">
        <v>896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0</v>
      </c>
      <c r="BB975" s="3">
        <v>0</v>
      </c>
      <c r="BC975" s="3">
        <v>0</v>
      </c>
      <c r="BD975" s="3">
        <v>0</v>
      </c>
      <c r="BE975" s="3">
        <v>0</v>
      </c>
      <c r="BF975" s="3">
        <v>0</v>
      </c>
      <c r="BG975" s="3">
        <v>0</v>
      </c>
      <c r="BH975" s="3">
        <v>0</v>
      </c>
      <c r="BI975" s="3">
        <v>0</v>
      </c>
      <c r="BJ975" s="3">
        <v>0</v>
      </c>
      <c r="BK975" s="3">
        <v>0</v>
      </c>
      <c r="BL975" s="3">
        <v>0</v>
      </c>
      <c r="BM975" s="3">
        <v>0</v>
      </c>
      <c r="BN975" s="3">
        <v>0</v>
      </c>
      <c r="BO975" s="3">
        <v>0</v>
      </c>
      <c r="BP975" s="3">
        <v>0</v>
      </c>
      <c r="BQ975" s="3">
        <v>0</v>
      </c>
      <c r="BR975" s="3">
        <v>0</v>
      </c>
      <c r="BS975" s="3">
        <v>0</v>
      </c>
      <c r="BT975" s="3">
        <v>0</v>
      </c>
      <c r="BU975" s="3">
        <v>0</v>
      </c>
      <c r="BV975" s="3">
        <v>0</v>
      </c>
      <c r="BW975" s="3">
        <v>0</v>
      </c>
      <c r="BX975" s="3">
        <v>0</v>
      </c>
      <c r="BY975" s="3">
        <v>0</v>
      </c>
      <c r="BZ975" s="3">
        <v>0</v>
      </c>
      <c r="CA975" s="3">
        <v>0</v>
      </c>
      <c r="CB975" s="3">
        <v>0</v>
      </c>
      <c r="CC975" s="3">
        <v>0</v>
      </c>
      <c r="CD975" s="3">
        <v>0</v>
      </c>
      <c r="CE975" s="3">
        <v>0</v>
      </c>
      <c r="CF975" s="3">
        <v>0</v>
      </c>
      <c r="CG975" s="3">
        <v>0</v>
      </c>
      <c r="CH975" s="3">
        <v>0</v>
      </c>
      <c r="CI975" s="3">
        <v>0</v>
      </c>
      <c r="CJ975" s="3">
        <v>0</v>
      </c>
      <c r="CK975" s="3">
        <v>0</v>
      </c>
      <c r="CL975" s="3">
        <v>0</v>
      </c>
      <c r="CM975" s="3">
        <v>0</v>
      </c>
      <c r="CN975" s="3">
        <v>0</v>
      </c>
      <c r="CO975" s="3">
        <v>0</v>
      </c>
      <c r="CP975" s="3">
        <v>0</v>
      </c>
      <c r="CQ975" s="3">
        <v>0</v>
      </c>
      <c r="CR975" s="3">
        <v>0</v>
      </c>
      <c r="CS975" s="3">
        <v>0</v>
      </c>
      <c r="CT975" s="3">
        <v>0</v>
      </c>
      <c r="CU975" s="3">
        <v>0</v>
      </c>
      <c r="CV975" s="3">
        <v>0</v>
      </c>
      <c r="CW975" s="3">
        <v>0</v>
      </c>
      <c r="CX975" s="3">
        <v>0</v>
      </c>
      <c r="CY975" s="3">
        <v>0</v>
      </c>
      <c r="CZ975" s="3">
        <v>0</v>
      </c>
      <c r="DA975" s="3"/>
      <c r="DB975" s="3">
        <v>0</v>
      </c>
      <c r="DC975" s="3">
        <v>0</v>
      </c>
      <c r="DD975" s="3">
        <v>0</v>
      </c>
      <c r="DE975" s="3">
        <v>0</v>
      </c>
      <c r="DF975" s="3">
        <v>0</v>
      </c>
      <c r="DG975" s="3">
        <v>0</v>
      </c>
      <c r="DH975" s="3">
        <v>0</v>
      </c>
      <c r="DI975" s="3">
        <v>0</v>
      </c>
      <c r="DJ975" s="3">
        <v>0</v>
      </c>
      <c r="DK975" s="3">
        <v>0</v>
      </c>
      <c r="DL975" s="3">
        <v>0</v>
      </c>
      <c r="DM975" s="3">
        <v>0</v>
      </c>
      <c r="DN975" s="3">
        <v>0</v>
      </c>
      <c r="DO975" s="3">
        <v>0</v>
      </c>
      <c r="DP975" s="3">
        <v>0</v>
      </c>
      <c r="DQ975" s="3">
        <v>0</v>
      </c>
      <c r="DR975" s="3">
        <v>0</v>
      </c>
      <c r="DS975" s="3">
        <v>0</v>
      </c>
      <c r="DT975" s="3">
        <v>0</v>
      </c>
      <c r="DU975" s="3">
        <v>0</v>
      </c>
      <c r="DV975" s="3">
        <v>0</v>
      </c>
      <c r="DW975" s="3">
        <v>0</v>
      </c>
      <c r="DX975" s="3">
        <v>0</v>
      </c>
      <c r="DY975" s="3">
        <v>0</v>
      </c>
      <c r="DZ975" s="3">
        <v>0</v>
      </c>
      <c r="EA975" s="3">
        <v>0</v>
      </c>
      <c r="EB975" s="3">
        <v>0</v>
      </c>
      <c r="EC975" s="3">
        <v>0</v>
      </c>
      <c r="ED975" s="3">
        <v>0</v>
      </c>
      <c r="EE975" s="3">
        <v>0</v>
      </c>
      <c r="EF975" s="3">
        <v>0</v>
      </c>
    </row>
    <row r="976" spans="1:136" ht="12.75" customHeight="1">
      <c r="A976" s="2" t="s">
        <v>1667</v>
      </c>
      <c r="B976" s="2" t="s">
        <v>1287</v>
      </c>
      <c r="C976" s="2" t="s">
        <v>137</v>
      </c>
      <c r="D976" s="2" t="s">
        <v>896</v>
      </c>
      <c r="E976" s="3">
        <v>0</v>
      </c>
      <c r="F976" s="3">
        <v>21052.63</v>
      </c>
      <c r="G976" s="3">
        <v>21999.99</v>
      </c>
      <c r="H976" s="3">
        <v>4736.84</v>
      </c>
      <c r="I976" s="3">
        <v>26926.31</v>
      </c>
      <c r="J976" s="3">
        <v>4736.84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8421.06</v>
      </c>
      <c r="AI976" s="3">
        <v>0</v>
      </c>
      <c r="AJ976" s="3">
        <v>15789.48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9736.84</v>
      </c>
      <c r="AQ976" s="3">
        <v>0</v>
      </c>
      <c r="AR976" s="3">
        <v>175447.37</v>
      </c>
      <c r="AS976" s="3">
        <v>0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s="3">
        <v>0</v>
      </c>
      <c r="BA976" s="3">
        <v>0</v>
      </c>
      <c r="BB976" s="3">
        <v>0</v>
      </c>
      <c r="BC976" s="3">
        <v>0</v>
      </c>
      <c r="BD976" s="3">
        <v>0</v>
      </c>
      <c r="BE976" s="3">
        <v>0</v>
      </c>
      <c r="BF976" s="3">
        <v>0</v>
      </c>
      <c r="BG976" s="3">
        <v>0</v>
      </c>
      <c r="BH976" s="3">
        <v>0</v>
      </c>
      <c r="BI976" s="3">
        <v>0</v>
      </c>
      <c r="BJ976" s="3">
        <v>0</v>
      </c>
      <c r="BK976" s="3">
        <v>0</v>
      </c>
      <c r="BL976" s="3">
        <v>0</v>
      </c>
      <c r="BM976" s="3">
        <v>0</v>
      </c>
      <c r="BN976" s="3">
        <v>0</v>
      </c>
      <c r="BO976" s="3">
        <v>0</v>
      </c>
      <c r="BP976" s="3">
        <v>0</v>
      </c>
      <c r="BQ976" s="3">
        <v>0</v>
      </c>
      <c r="BR976" s="3">
        <v>0</v>
      </c>
      <c r="BS976" s="3">
        <v>0</v>
      </c>
      <c r="BT976" s="3">
        <v>0</v>
      </c>
      <c r="BU976" s="3">
        <v>0</v>
      </c>
      <c r="BV976" s="3">
        <v>0</v>
      </c>
      <c r="BW976" s="3">
        <v>0</v>
      </c>
      <c r="BX976" s="3">
        <v>0</v>
      </c>
      <c r="BY976" s="3">
        <v>0</v>
      </c>
      <c r="BZ976" s="3">
        <v>0</v>
      </c>
      <c r="CA976" s="3">
        <v>0</v>
      </c>
      <c r="CB976" s="3">
        <v>0</v>
      </c>
      <c r="CC976" s="3">
        <v>0</v>
      </c>
      <c r="CD976" s="3">
        <v>0</v>
      </c>
      <c r="CE976" s="3">
        <v>0</v>
      </c>
      <c r="CF976" s="3">
        <v>0</v>
      </c>
      <c r="CG976" s="3">
        <v>0</v>
      </c>
      <c r="CH976" s="3">
        <v>0</v>
      </c>
      <c r="CI976" s="3">
        <v>0</v>
      </c>
      <c r="CJ976" s="3">
        <v>0</v>
      </c>
      <c r="CK976" s="3">
        <v>0</v>
      </c>
      <c r="CL976" s="3">
        <v>0</v>
      </c>
      <c r="CM976" s="3">
        <v>0</v>
      </c>
      <c r="CN976" s="3">
        <v>0</v>
      </c>
      <c r="CO976" s="3">
        <v>0</v>
      </c>
      <c r="CP976" s="3">
        <v>0</v>
      </c>
      <c r="CQ976" s="3">
        <v>0</v>
      </c>
      <c r="CR976" s="3">
        <v>0</v>
      </c>
      <c r="CS976" s="3">
        <v>0</v>
      </c>
      <c r="CT976" s="3">
        <v>0</v>
      </c>
      <c r="CU976" s="3">
        <v>0</v>
      </c>
      <c r="CV976" s="3">
        <v>0</v>
      </c>
      <c r="CW976" s="3">
        <v>0</v>
      </c>
      <c r="CX976" s="3">
        <v>0</v>
      </c>
      <c r="CY976" s="3">
        <v>0</v>
      </c>
      <c r="CZ976" s="3">
        <v>0</v>
      </c>
      <c r="DA976" s="3"/>
      <c r="DB976" s="3">
        <v>0</v>
      </c>
      <c r="DC976" s="3">
        <v>0</v>
      </c>
      <c r="DD976" s="3">
        <v>0</v>
      </c>
      <c r="DE976" s="3">
        <v>0</v>
      </c>
      <c r="DF976" s="3">
        <v>0</v>
      </c>
      <c r="DG976" s="3">
        <v>0</v>
      </c>
      <c r="DH976" s="3">
        <v>0</v>
      </c>
      <c r="DI976" s="3">
        <v>0</v>
      </c>
      <c r="DJ976" s="3">
        <v>0</v>
      </c>
      <c r="DK976" s="3">
        <v>0</v>
      </c>
      <c r="DL976" s="3">
        <v>0</v>
      </c>
      <c r="DM976" s="3">
        <v>0</v>
      </c>
      <c r="DN976" s="3">
        <v>0</v>
      </c>
      <c r="DO976" s="3">
        <v>0</v>
      </c>
      <c r="DP976" s="3">
        <v>0</v>
      </c>
      <c r="DQ976" s="3">
        <v>0</v>
      </c>
      <c r="DR976" s="3">
        <v>0</v>
      </c>
      <c r="DS976" s="3">
        <v>0</v>
      </c>
      <c r="DT976" s="3">
        <v>0</v>
      </c>
      <c r="DU976" s="3">
        <v>0</v>
      </c>
      <c r="DV976" s="3">
        <v>0</v>
      </c>
      <c r="DW976" s="3">
        <v>0</v>
      </c>
      <c r="DX976" s="3">
        <v>0</v>
      </c>
      <c r="DY976" s="3">
        <v>0</v>
      </c>
      <c r="DZ976" s="3">
        <v>0</v>
      </c>
      <c r="EA976" s="3">
        <v>0</v>
      </c>
      <c r="EB976" s="3">
        <v>0</v>
      </c>
      <c r="EC976" s="3">
        <v>0</v>
      </c>
      <c r="ED976" s="3">
        <v>0</v>
      </c>
      <c r="EE976" s="3">
        <v>0</v>
      </c>
      <c r="EF976" s="3">
        <v>0</v>
      </c>
    </row>
    <row r="977" spans="1:136" ht="12.75" customHeight="1">
      <c r="A977" s="2" t="s">
        <v>1668</v>
      </c>
      <c r="B977" s="2" t="s">
        <v>1357</v>
      </c>
      <c r="C977" s="2" t="s">
        <v>137</v>
      </c>
      <c r="D977" s="2" t="s">
        <v>896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290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3">
        <v>0</v>
      </c>
      <c r="BJ977" s="3">
        <v>0</v>
      </c>
      <c r="BK977" s="3">
        <v>0</v>
      </c>
      <c r="BL977" s="3">
        <v>0</v>
      </c>
      <c r="BM977" s="3">
        <v>0</v>
      </c>
      <c r="BN977" s="3">
        <v>0</v>
      </c>
      <c r="BO977" s="3">
        <v>0</v>
      </c>
      <c r="BP977" s="3">
        <v>0</v>
      </c>
      <c r="BQ977" s="3">
        <v>0</v>
      </c>
      <c r="BR977" s="3">
        <v>0</v>
      </c>
      <c r="BS977" s="3">
        <v>0</v>
      </c>
      <c r="BT977" s="3">
        <v>0</v>
      </c>
      <c r="BU977" s="3">
        <v>0</v>
      </c>
      <c r="BV977" s="3">
        <v>0</v>
      </c>
      <c r="BW977" s="3">
        <v>0</v>
      </c>
      <c r="BX977" s="3">
        <v>0</v>
      </c>
      <c r="BY977" s="3">
        <v>0</v>
      </c>
      <c r="BZ977" s="3">
        <v>0</v>
      </c>
      <c r="CA977" s="3">
        <v>0</v>
      </c>
      <c r="CB977" s="3">
        <v>0</v>
      </c>
      <c r="CC977" s="3">
        <v>0</v>
      </c>
      <c r="CD977" s="3">
        <v>0</v>
      </c>
      <c r="CE977" s="3">
        <v>0</v>
      </c>
      <c r="CF977" s="3">
        <v>0</v>
      </c>
      <c r="CG977" s="3">
        <v>0</v>
      </c>
      <c r="CH977" s="3">
        <v>0</v>
      </c>
      <c r="CI977" s="3">
        <v>0</v>
      </c>
      <c r="CJ977" s="3">
        <v>0</v>
      </c>
      <c r="CK977" s="3">
        <v>0</v>
      </c>
      <c r="CL977" s="3">
        <v>0</v>
      </c>
      <c r="CM977" s="3">
        <v>0</v>
      </c>
      <c r="CN977" s="3">
        <v>0</v>
      </c>
      <c r="CO977" s="3">
        <v>0</v>
      </c>
      <c r="CP977" s="3">
        <v>0</v>
      </c>
      <c r="CQ977" s="3">
        <v>0</v>
      </c>
      <c r="CR977" s="3">
        <v>0</v>
      </c>
      <c r="CS977" s="3">
        <v>0</v>
      </c>
      <c r="CT977" s="3">
        <v>0</v>
      </c>
      <c r="CU977" s="3">
        <v>0</v>
      </c>
      <c r="CV977" s="3">
        <v>0</v>
      </c>
      <c r="CW977" s="3">
        <v>0</v>
      </c>
      <c r="CX977" s="3">
        <v>0</v>
      </c>
      <c r="CY977" s="3">
        <v>0</v>
      </c>
      <c r="CZ977" s="3">
        <v>0</v>
      </c>
      <c r="DA977" s="3"/>
      <c r="DB977" s="3">
        <v>0</v>
      </c>
      <c r="DC977" s="3">
        <v>0</v>
      </c>
      <c r="DD977" s="3">
        <v>0</v>
      </c>
      <c r="DE977" s="3">
        <v>0</v>
      </c>
      <c r="DF977" s="3">
        <v>0</v>
      </c>
      <c r="DG977" s="3">
        <v>0</v>
      </c>
      <c r="DH977" s="3">
        <v>0</v>
      </c>
      <c r="DI977" s="3">
        <v>0</v>
      </c>
      <c r="DJ977" s="3">
        <v>0</v>
      </c>
      <c r="DK977" s="3">
        <v>0</v>
      </c>
      <c r="DL977" s="3">
        <v>0</v>
      </c>
      <c r="DM977" s="3">
        <v>0</v>
      </c>
      <c r="DN977" s="3">
        <v>0</v>
      </c>
      <c r="DO977" s="3">
        <v>0</v>
      </c>
      <c r="DP977" s="3">
        <v>0</v>
      </c>
      <c r="DQ977" s="3">
        <v>0</v>
      </c>
      <c r="DR977" s="3">
        <v>0</v>
      </c>
      <c r="DS977" s="3">
        <v>0</v>
      </c>
      <c r="DT977" s="3">
        <v>0</v>
      </c>
      <c r="DU977" s="3">
        <v>0</v>
      </c>
      <c r="DV977" s="3">
        <v>0</v>
      </c>
      <c r="DW977" s="3">
        <v>0</v>
      </c>
      <c r="DX977" s="3">
        <v>0</v>
      </c>
      <c r="DY977" s="3">
        <v>0</v>
      </c>
      <c r="DZ977" s="3">
        <v>0</v>
      </c>
      <c r="EA977" s="3">
        <v>0</v>
      </c>
      <c r="EB977" s="3">
        <v>0</v>
      </c>
      <c r="EC977" s="3">
        <v>0</v>
      </c>
      <c r="ED977" s="3">
        <v>0</v>
      </c>
      <c r="EE977" s="3">
        <v>0</v>
      </c>
      <c r="EF977" s="3">
        <v>0</v>
      </c>
    </row>
    <row r="978" spans="1:136" ht="12.75" customHeight="1">
      <c r="A978" s="2" t="s">
        <v>1669</v>
      </c>
      <c r="B978" s="2" t="s">
        <v>1359</v>
      </c>
      <c r="C978" s="2" t="s">
        <v>137</v>
      </c>
      <c r="D978" s="2" t="s">
        <v>896</v>
      </c>
      <c r="E978" s="3">
        <v>0</v>
      </c>
      <c r="F978" s="3">
        <v>71111.47</v>
      </c>
      <c r="G978" s="3">
        <v>650</v>
      </c>
      <c r="H978" s="3">
        <v>6570.11</v>
      </c>
      <c r="I978" s="3">
        <v>2779.93</v>
      </c>
      <c r="J978" s="3">
        <v>552</v>
      </c>
      <c r="K978" s="3">
        <v>141.13</v>
      </c>
      <c r="L978" s="3">
        <v>1127.02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27341.86</v>
      </c>
      <c r="AH978" s="3">
        <v>0</v>
      </c>
      <c r="AI978" s="3">
        <v>9933.42</v>
      </c>
      <c r="AJ978" s="3">
        <v>20170.46</v>
      </c>
      <c r="AK978" s="3">
        <v>5017</v>
      </c>
      <c r="AL978" s="3">
        <v>7600</v>
      </c>
      <c r="AM978" s="3">
        <v>0</v>
      </c>
      <c r="AN978" s="3">
        <v>2330.14</v>
      </c>
      <c r="AO978" s="3">
        <v>219.21</v>
      </c>
      <c r="AP978" s="3">
        <v>590</v>
      </c>
      <c r="AQ978" s="3">
        <v>5510.56</v>
      </c>
      <c r="AR978" s="3">
        <v>121722.61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  <c r="AZ978" s="3">
        <v>0</v>
      </c>
      <c r="BA978" s="3">
        <v>0</v>
      </c>
      <c r="BB978" s="3">
        <v>0</v>
      </c>
      <c r="BC978" s="3">
        <v>0</v>
      </c>
      <c r="BD978" s="3">
        <v>0</v>
      </c>
      <c r="BE978" s="3">
        <v>0</v>
      </c>
      <c r="BF978" s="3">
        <v>0</v>
      </c>
      <c r="BG978" s="3">
        <v>0</v>
      </c>
      <c r="BH978" s="3">
        <v>0</v>
      </c>
      <c r="BI978" s="3">
        <v>0</v>
      </c>
      <c r="BJ978" s="3">
        <v>0</v>
      </c>
      <c r="BK978" s="3">
        <v>0</v>
      </c>
      <c r="BL978" s="3">
        <v>0</v>
      </c>
      <c r="BM978" s="3">
        <v>0</v>
      </c>
      <c r="BN978" s="3">
        <v>0</v>
      </c>
      <c r="BO978" s="3">
        <v>0</v>
      </c>
      <c r="BP978" s="3">
        <v>0</v>
      </c>
      <c r="BQ978" s="3">
        <v>0</v>
      </c>
      <c r="BR978" s="3">
        <v>0</v>
      </c>
      <c r="BS978" s="3">
        <v>0</v>
      </c>
      <c r="BT978" s="3">
        <v>0</v>
      </c>
      <c r="BU978" s="3">
        <v>0</v>
      </c>
      <c r="BV978" s="3">
        <v>0</v>
      </c>
      <c r="BW978" s="3">
        <v>0</v>
      </c>
      <c r="BX978" s="3">
        <v>0</v>
      </c>
      <c r="BY978" s="3">
        <v>0</v>
      </c>
      <c r="BZ978" s="3">
        <v>0</v>
      </c>
      <c r="CA978" s="3">
        <v>0</v>
      </c>
      <c r="CB978" s="3">
        <v>0</v>
      </c>
      <c r="CC978" s="3">
        <v>0</v>
      </c>
      <c r="CD978" s="3">
        <v>0</v>
      </c>
      <c r="CE978" s="3">
        <v>0</v>
      </c>
      <c r="CF978" s="3">
        <v>0</v>
      </c>
      <c r="CG978" s="3">
        <v>0</v>
      </c>
      <c r="CH978" s="3">
        <v>0</v>
      </c>
      <c r="CI978" s="3">
        <v>0</v>
      </c>
      <c r="CJ978" s="3">
        <v>0</v>
      </c>
      <c r="CK978" s="3">
        <v>0</v>
      </c>
      <c r="CL978" s="3">
        <v>0</v>
      </c>
      <c r="CM978" s="3">
        <v>0</v>
      </c>
      <c r="CN978" s="3">
        <v>0</v>
      </c>
      <c r="CO978" s="3">
        <v>0</v>
      </c>
      <c r="CP978" s="3">
        <v>0</v>
      </c>
      <c r="CQ978" s="3">
        <v>0</v>
      </c>
      <c r="CR978" s="3">
        <v>0</v>
      </c>
      <c r="CS978" s="3">
        <v>0</v>
      </c>
      <c r="CT978" s="3">
        <v>0</v>
      </c>
      <c r="CU978" s="3">
        <v>0</v>
      </c>
      <c r="CV978" s="3">
        <v>0</v>
      </c>
      <c r="CW978" s="3">
        <v>0</v>
      </c>
      <c r="CX978" s="3">
        <v>0</v>
      </c>
      <c r="CY978" s="3">
        <v>0</v>
      </c>
      <c r="CZ978" s="3">
        <v>0</v>
      </c>
      <c r="DA978" s="3"/>
      <c r="DB978" s="3">
        <v>0</v>
      </c>
      <c r="DC978" s="3">
        <v>0</v>
      </c>
      <c r="DD978" s="3">
        <v>0</v>
      </c>
      <c r="DE978" s="3">
        <v>0</v>
      </c>
      <c r="DF978" s="3">
        <v>0</v>
      </c>
      <c r="DG978" s="3">
        <v>0</v>
      </c>
      <c r="DH978" s="3">
        <v>0</v>
      </c>
      <c r="DI978" s="3">
        <v>0</v>
      </c>
      <c r="DJ978" s="3">
        <v>0</v>
      </c>
      <c r="DK978" s="3">
        <v>0</v>
      </c>
      <c r="DL978" s="3">
        <v>0</v>
      </c>
      <c r="DM978" s="3">
        <v>0</v>
      </c>
      <c r="DN978" s="3">
        <v>0</v>
      </c>
      <c r="DO978" s="3">
        <v>0</v>
      </c>
      <c r="DP978" s="3">
        <v>0</v>
      </c>
      <c r="DQ978" s="3">
        <v>0</v>
      </c>
      <c r="DR978" s="3">
        <v>0</v>
      </c>
      <c r="DS978" s="3">
        <v>0</v>
      </c>
      <c r="DT978" s="3">
        <v>0</v>
      </c>
      <c r="DU978" s="3">
        <v>0</v>
      </c>
      <c r="DV978" s="3">
        <v>0</v>
      </c>
      <c r="DW978" s="3">
        <v>0</v>
      </c>
      <c r="DX978" s="3">
        <v>0</v>
      </c>
      <c r="DY978" s="3">
        <v>0</v>
      </c>
      <c r="DZ978" s="3">
        <v>0</v>
      </c>
      <c r="EA978" s="3">
        <v>0</v>
      </c>
      <c r="EB978" s="3">
        <v>0</v>
      </c>
      <c r="EC978" s="3">
        <v>0</v>
      </c>
      <c r="ED978" s="3">
        <v>0</v>
      </c>
      <c r="EE978" s="3">
        <v>0</v>
      </c>
      <c r="EF978" s="3">
        <v>0</v>
      </c>
    </row>
    <row r="979" spans="1:136" ht="12.75" customHeight="1">
      <c r="A979" s="2" t="s">
        <v>1670</v>
      </c>
      <c r="B979" s="2" t="s">
        <v>985</v>
      </c>
      <c r="C979" s="2" t="s">
        <v>137</v>
      </c>
      <c r="D979" s="2" t="s">
        <v>896</v>
      </c>
      <c r="E979" s="3">
        <v>0</v>
      </c>
      <c r="F979" s="3">
        <v>325</v>
      </c>
      <c r="G979" s="3">
        <v>0</v>
      </c>
      <c r="H979" s="3">
        <v>48</v>
      </c>
      <c r="I979" s="3">
        <v>50</v>
      </c>
      <c r="J979" s="3">
        <v>64</v>
      </c>
      <c r="K979" s="3">
        <v>0</v>
      </c>
      <c r="L979" s="3">
        <v>230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235</v>
      </c>
      <c r="AI979" s="3">
        <v>0</v>
      </c>
      <c r="AJ979" s="3">
        <v>510</v>
      </c>
      <c r="AK979" s="3">
        <v>0</v>
      </c>
      <c r="AL979" s="3">
        <v>0</v>
      </c>
      <c r="AM979" s="3">
        <v>0</v>
      </c>
      <c r="AN979" s="3">
        <v>0</v>
      </c>
      <c r="AO979" s="3">
        <v>50</v>
      </c>
      <c r="AP979" s="3">
        <v>0</v>
      </c>
      <c r="AQ979" s="3">
        <v>36</v>
      </c>
      <c r="AR979" s="3">
        <v>1558</v>
      </c>
      <c r="AS979" s="3">
        <v>0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0</v>
      </c>
      <c r="BB979" s="3">
        <v>0</v>
      </c>
      <c r="BC979" s="3">
        <v>0</v>
      </c>
      <c r="BD979" s="3">
        <v>0</v>
      </c>
      <c r="BE979" s="3">
        <v>0</v>
      </c>
      <c r="BF979" s="3">
        <v>0</v>
      </c>
      <c r="BG979" s="3">
        <v>0</v>
      </c>
      <c r="BH979" s="3">
        <v>0</v>
      </c>
      <c r="BI979" s="3">
        <v>0</v>
      </c>
      <c r="BJ979" s="3">
        <v>0</v>
      </c>
      <c r="BK979" s="3">
        <v>0</v>
      </c>
      <c r="BL979" s="3">
        <v>0</v>
      </c>
      <c r="BM979" s="3">
        <v>0</v>
      </c>
      <c r="BN979" s="3">
        <v>0</v>
      </c>
      <c r="BO979" s="3">
        <v>0</v>
      </c>
      <c r="BP979" s="3">
        <v>0</v>
      </c>
      <c r="BQ979" s="3">
        <v>0</v>
      </c>
      <c r="BR979" s="3">
        <v>0</v>
      </c>
      <c r="BS979" s="3">
        <v>0</v>
      </c>
      <c r="BT979" s="3">
        <v>0</v>
      </c>
      <c r="BU979" s="3">
        <v>0</v>
      </c>
      <c r="BV979" s="3">
        <v>0</v>
      </c>
      <c r="BW979" s="3">
        <v>0</v>
      </c>
      <c r="BX979" s="3">
        <v>0</v>
      </c>
      <c r="BY979" s="3">
        <v>0</v>
      </c>
      <c r="BZ979" s="3">
        <v>0</v>
      </c>
      <c r="CA979" s="3">
        <v>0</v>
      </c>
      <c r="CB979" s="3">
        <v>0</v>
      </c>
      <c r="CC979" s="3">
        <v>0</v>
      </c>
      <c r="CD979" s="3">
        <v>0</v>
      </c>
      <c r="CE979" s="3">
        <v>0</v>
      </c>
      <c r="CF979" s="3">
        <v>0</v>
      </c>
      <c r="CG979" s="3">
        <v>0</v>
      </c>
      <c r="CH979" s="3">
        <v>0</v>
      </c>
      <c r="CI979" s="3">
        <v>0</v>
      </c>
      <c r="CJ979" s="3">
        <v>0</v>
      </c>
      <c r="CK979" s="3">
        <v>0</v>
      </c>
      <c r="CL979" s="3">
        <v>0</v>
      </c>
      <c r="CM979" s="3">
        <v>0</v>
      </c>
      <c r="CN979" s="3">
        <v>0</v>
      </c>
      <c r="CO979" s="3">
        <v>0</v>
      </c>
      <c r="CP979" s="3">
        <v>0</v>
      </c>
      <c r="CQ979" s="3">
        <v>0</v>
      </c>
      <c r="CR979" s="3">
        <v>0</v>
      </c>
      <c r="CS979" s="3">
        <v>0</v>
      </c>
      <c r="CT979" s="3">
        <v>0</v>
      </c>
      <c r="CU979" s="3">
        <v>0</v>
      </c>
      <c r="CV979" s="3">
        <v>0</v>
      </c>
      <c r="CW979" s="3">
        <v>0</v>
      </c>
      <c r="CX979" s="3">
        <v>0</v>
      </c>
      <c r="CY979" s="3">
        <v>0</v>
      </c>
      <c r="CZ979" s="3">
        <v>0</v>
      </c>
      <c r="DA979" s="3"/>
      <c r="DB979" s="3">
        <v>0</v>
      </c>
      <c r="DC979" s="3">
        <v>0</v>
      </c>
      <c r="DD979" s="3">
        <v>0</v>
      </c>
      <c r="DE979" s="3">
        <v>0</v>
      </c>
      <c r="DF979" s="3">
        <v>0</v>
      </c>
      <c r="DG979" s="3">
        <v>0</v>
      </c>
      <c r="DH979" s="3">
        <v>0</v>
      </c>
      <c r="DI979" s="3">
        <v>0</v>
      </c>
      <c r="DJ979" s="3">
        <v>0</v>
      </c>
      <c r="DK979" s="3">
        <v>0</v>
      </c>
      <c r="DL979" s="3">
        <v>0</v>
      </c>
      <c r="DM979" s="3">
        <v>0</v>
      </c>
      <c r="DN979" s="3">
        <v>0</v>
      </c>
      <c r="DO979" s="3">
        <v>0</v>
      </c>
      <c r="DP979" s="3">
        <v>0</v>
      </c>
      <c r="DQ979" s="3">
        <v>0</v>
      </c>
      <c r="DR979" s="3">
        <v>0</v>
      </c>
      <c r="DS979" s="3">
        <v>0</v>
      </c>
      <c r="DT979" s="3">
        <v>0</v>
      </c>
      <c r="DU979" s="3">
        <v>0</v>
      </c>
      <c r="DV979" s="3">
        <v>0</v>
      </c>
      <c r="DW979" s="3">
        <v>0</v>
      </c>
      <c r="DX979" s="3">
        <v>0</v>
      </c>
      <c r="DY979" s="3">
        <v>0</v>
      </c>
      <c r="DZ979" s="3">
        <v>0</v>
      </c>
      <c r="EA979" s="3">
        <v>0</v>
      </c>
      <c r="EB979" s="3">
        <v>0</v>
      </c>
      <c r="EC979" s="3">
        <v>0</v>
      </c>
      <c r="ED979" s="3">
        <v>0</v>
      </c>
      <c r="EE979" s="3">
        <v>0</v>
      </c>
      <c r="EF979" s="3">
        <v>0</v>
      </c>
    </row>
    <row r="980" spans="1:136" ht="12.75" customHeight="1">
      <c r="A980" s="2" t="s">
        <v>1671</v>
      </c>
      <c r="B980" s="2" t="s">
        <v>987</v>
      </c>
      <c r="C980" s="2" t="s">
        <v>137</v>
      </c>
      <c r="D980" s="2" t="s">
        <v>896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0</v>
      </c>
      <c r="BB980" s="3">
        <v>0</v>
      </c>
      <c r="BC980" s="3">
        <v>0</v>
      </c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3">
        <v>0</v>
      </c>
      <c r="BJ980" s="3">
        <v>0</v>
      </c>
      <c r="BK980" s="3">
        <v>0</v>
      </c>
      <c r="BL980" s="3">
        <v>0</v>
      </c>
      <c r="BM980" s="3">
        <v>0</v>
      </c>
      <c r="BN980" s="3">
        <v>0</v>
      </c>
      <c r="BO980" s="3">
        <v>0</v>
      </c>
      <c r="BP980" s="3">
        <v>0</v>
      </c>
      <c r="BQ980" s="3">
        <v>0</v>
      </c>
      <c r="BR980" s="3">
        <v>0</v>
      </c>
      <c r="BS980" s="3">
        <v>0</v>
      </c>
      <c r="BT980" s="3">
        <v>0</v>
      </c>
      <c r="BU980" s="3">
        <v>0</v>
      </c>
      <c r="BV980" s="3">
        <v>0</v>
      </c>
      <c r="BW980" s="3">
        <v>0</v>
      </c>
      <c r="BX980" s="3">
        <v>0</v>
      </c>
      <c r="BY980" s="3">
        <v>0</v>
      </c>
      <c r="BZ980" s="3">
        <v>0</v>
      </c>
      <c r="CA980" s="3">
        <v>0</v>
      </c>
      <c r="CB980" s="3">
        <v>0</v>
      </c>
      <c r="CC980" s="3">
        <v>0</v>
      </c>
      <c r="CD980" s="3">
        <v>0</v>
      </c>
      <c r="CE980" s="3">
        <v>0</v>
      </c>
      <c r="CF980" s="3">
        <v>0</v>
      </c>
      <c r="CG980" s="3">
        <v>0</v>
      </c>
      <c r="CH980" s="3">
        <v>0</v>
      </c>
      <c r="CI980" s="3">
        <v>0</v>
      </c>
      <c r="CJ980" s="3">
        <v>0</v>
      </c>
      <c r="CK980" s="3">
        <v>0</v>
      </c>
      <c r="CL980" s="3">
        <v>0</v>
      </c>
      <c r="CM980" s="3">
        <v>0</v>
      </c>
      <c r="CN980" s="3">
        <v>0</v>
      </c>
      <c r="CO980" s="3">
        <v>0</v>
      </c>
      <c r="CP980" s="3">
        <v>0</v>
      </c>
      <c r="CQ980" s="3">
        <v>0</v>
      </c>
      <c r="CR980" s="3">
        <v>0</v>
      </c>
      <c r="CS980" s="3">
        <v>0</v>
      </c>
      <c r="CT980" s="3">
        <v>0</v>
      </c>
      <c r="CU980" s="3">
        <v>0</v>
      </c>
      <c r="CV980" s="3">
        <v>0</v>
      </c>
      <c r="CW980" s="3">
        <v>0</v>
      </c>
      <c r="CX980" s="3">
        <v>0</v>
      </c>
      <c r="CY980" s="3">
        <v>0</v>
      </c>
      <c r="CZ980" s="3">
        <v>0</v>
      </c>
      <c r="DA980" s="3"/>
      <c r="DB980" s="3">
        <v>0</v>
      </c>
      <c r="DC980" s="3">
        <v>0</v>
      </c>
      <c r="DD980" s="3">
        <v>0</v>
      </c>
      <c r="DE980" s="3">
        <v>0</v>
      </c>
      <c r="DF980" s="3">
        <v>0</v>
      </c>
      <c r="DG980" s="3">
        <v>0</v>
      </c>
      <c r="DH980" s="3">
        <v>0</v>
      </c>
      <c r="DI980" s="3">
        <v>0</v>
      </c>
      <c r="DJ980" s="3">
        <v>0</v>
      </c>
      <c r="DK980" s="3">
        <v>0</v>
      </c>
      <c r="DL980" s="3">
        <v>0</v>
      </c>
      <c r="DM980" s="3">
        <v>0</v>
      </c>
      <c r="DN980" s="3">
        <v>0</v>
      </c>
      <c r="DO980" s="3">
        <v>0</v>
      </c>
      <c r="DP980" s="3">
        <v>0</v>
      </c>
      <c r="DQ980" s="3">
        <v>0</v>
      </c>
      <c r="DR980" s="3">
        <v>0</v>
      </c>
      <c r="DS980" s="3">
        <v>0</v>
      </c>
      <c r="DT980" s="3">
        <v>0</v>
      </c>
      <c r="DU980" s="3">
        <v>0</v>
      </c>
      <c r="DV980" s="3">
        <v>0</v>
      </c>
      <c r="DW980" s="3">
        <v>0</v>
      </c>
      <c r="DX980" s="3">
        <v>0</v>
      </c>
      <c r="DY980" s="3">
        <v>0</v>
      </c>
      <c r="DZ980" s="3">
        <v>0</v>
      </c>
      <c r="EA980" s="3">
        <v>0</v>
      </c>
      <c r="EB980" s="3">
        <v>0</v>
      </c>
      <c r="EC980" s="3">
        <v>0</v>
      </c>
      <c r="ED980" s="3">
        <v>0</v>
      </c>
      <c r="EE980" s="3">
        <v>0</v>
      </c>
      <c r="EF980" s="3">
        <v>0</v>
      </c>
    </row>
    <row r="981" spans="1:136" ht="12.75" customHeight="1">
      <c r="A981" s="2" t="s">
        <v>1672</v>
      </c>
      <c r="B981" s="2" t="s">
        <v>989</v>
      </c>
      <c r="C981" s="2" t="s">
        <v>137</v>
      </c>
      <c r="D981" s="2" t="s">
        <v>896</v>
      </c>
      <c r="E981" s="3">
        <v>0</v>
      </c>
      <c r="F981" s="3">
        <v>0</v>
      </c>
      <c r="G981" s="3">
        <v>0</v>
      </c>
      <c r="H981" s="3">
        <v>0</v>
      </c>
      <c r="I981" s="3">
        <v>400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1372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2538.81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s="3">
        <v>0</v>
      </c>
      <c r="BC981" s="3">
        <v>0</v>
      </c>
      <c r="BD981" s="3">
        <v>0</v>
      </c>
      <c r="BE981" s="3">
        <v>0</v>
      </c>
      <c r="BF981" s="3">
        <v>0</v>
      </c>
      <c r="BG981" s="3">
        <v>0</v>
      </c>
      <c r="BH981" s="3">
        <v>0</v>
      </c>
      <c r="BI981" s="3">
        <v>0</v>
      </c>
      <c r="BJ981" s="3">
        <v>0</v>
      </c>
      <c r="BK981" s="3">
        <v>0</v>
      </c>
      <c r="BL981" s="3">
        <v>0</v>
      </c>
      <c r="BM981" s="3">
        <v>0</v>
      </c>
      <c r="BN981" s="3">
        <v>0</v>
      </c>
      <c r="BO981" s="3">
        <v>0</v>
      </c>
      <c r="BP981" s="3">
        <v>0</v>
      </c>
      <c r="BQ981" s="3">
        <v>0</v>
      </c>
      <c r="BR981" s="3">
        <v>0</v>
      </c>
      <c r="BS981" s="3">
        <v>0</v>
      </c>
      <c r="BT981" s="3">
        <v>0</v>
      </c>
      <c r="BU981" s="3">
        <v>0</v>
      </c>
      <c r="BV981" s="3">
        <v>0</v>
      </c>
      <c r="BW981" s="3">
        <v>0</v>
      </c>
      <c r="BX981" s="3">
        <v>0</v>
      </c>
      <c r="BY981" s="3">
        <v>0</v>
      </c>
      <c r="BZ981" s="3">
        <v>0</v>
      </c>
      <c r="CA981" s="3">
        <v>0</v>
      </c>
      <c r="CB981" s="3">
        <v>0</v>
      </c>
      <c r="CC981" s="3">
        <v>0</v>
      </c>
      <c r="CD981" s="3">
        <v>0</v>
      </c>
      <c r="CE981" s="3">
        <v>0</v>
      </c>
      <c r="CF981" s="3">
        <v>0</v>
      </c>
      <c r="CG981" s="3">
        <v>0</v>
      </c>
      <c r="CH981" s="3">
        <v>0</v>
      </c>
      <c r="CI981" s="3">
        <v>0</v>
      </c>
      <c r="CJ981" s="3">
        <v>0</v>
      </c>
      <c r="CK981" s="3">
        <v>0</v>
      </c>
      <c r="CL981" s="3">
        <v>0</v>
      </c>
      <c r="CM981" s="3">
        <v>0</v>
      </c>
      <c r="CN981" s="3">
        <v>0</v>
      </c>
      <c r="CO981" s="3">
        <v>0</v>
      </c>
      <c r="CP981" s="3">
        <v>0</v>
      </c>
      <c r="CQ981" s="3">
        <v>0</v>
      </c>
      <c r="CR981" s="3">
        <v>0</v>
      </c>
      <c r="CS981" s="3">
        <v>0</v>
      </c>
      <c r="CT981" s="3">
        <v>0</v>
      </c>
      <c r="CU981" s="3">
        <v>0</v>
      </c>
      <c r="CV981" s="3">
        <v>0</v>
      </c>
      <c r="CW981" s="3">
        <v>0</v>
      </c>
      <c r="CX981" s="3">
        <v>0</v>
      </c>
      <c r="CY981" s="3">
        <v>0</v>
      </c>
      <c r="CZ981" s="3">
        <v>0</v>
      </c>
      <c r="DA981" s="3"/>
      <c r="DB981" s="3">
        <v>0</v>
      </c>
      <c r="DC981" s="3">
        <v>0</v>
      </c>
      <c r="DD981" s="3">
        <v>0</v>
      </c>
      <c r="DE981" s="3">
        <v>0</v>
      </c>
      <c r="DF981" s="3">
        <v>0</v>
      </c>
      <c r="DG981" s="3">
        <v>0</v>
      </c>
      <c r="DH981" s="3">
        <v>0</v>
      </c>
      <c r="DI981" s="3">
        <v>0</v>
      </c>
      <c r="DJ981" s="3">
        <v>0</v>
      </c>
      <c r="DK981" s="3">
        <v>0</v>
      </c>
      <c r="DL981" s="3">
        <v>0</v>
      </c>
      <c r="DM981" s="3">
        <v>0</v>
      </c>
      <c r="DN981" s="3">
        <v>0</v>
      </c>
      <c r="DO981" s="3">
        <v>0</v>
      </c>
      <c r="DP981" s="3">
        <v>0</v>
      </c>
      <c r="DQ981" s="3">
        <v>0</v>
      </c>
      <c r="DR981" s="3">
        <v>0</v>
      </c>
      <c r="DS981" s="3">
        <v>0</v>
      </c>
      <c r="DT981" s="3">
        <v>0</v>
      </c>
      <c r="DU981" s="3">
        <v>0</v>
      </c>
      <c r="DV981" s="3">
        <v>0</v>
      </c>
      <c r="DW981" s="3">
        <v>0</v>
      </c>
      <c r="DX981" s="3">
        <v>0</v>
      </c>
      <c r="DY981" s="3">
        <v>0</v>
      </c>
      <c r="DZ981" s="3">
        <v>0</v>
      </c>
      <c r="EA981" s="3">
        <v>0</v>
      </c>
      <c r="EB981" s="3">
        <v>0</v>
      </c>
      <c r="EC981" s="3">
        <v>0</v>
      </c>
      <c r="ED981" s="3">
        <v>0</v>
      </c>
      <c r="EE981" s="3">
        <v>0</v>
      </c>
      <c r="EF981" s="3">
        <v>0</v>
      </c>
    </row>
    <row r="982" spans="1:136" ht="12.75" customHeight="1">
      <c r="A982" s="2" t="s">
        <v>1673</v>
      </c>
      <c r="B982" s="2" t="s">
        <v>1674</v>
      </c>
      <c r="C982" s="2" t="s">
        <v>137</v>
      </c>
      <c r="D982" s="2" t="s">
        <v>896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s="3">
        <v>0</v>
      </c>
      <c r="BC982" s="3">
        <v>0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3">
        <v>0</v>
      </c>
      <c r="BJ982" s="3">
        <v>0</v>
      </c>
      <c r="BK982" s="3">
        <v>0</v>
      </c>
      <c r="BL982" s="3">
        <v>0</v>
      </c>
      <c r="BM982" s="3">
        <v>0</v>
      </c>
      <c r="BN982" s="3">
        <v>0</v>
      </c>
      <c r="BO982" s="3">
        <v>0</v>
      </c>
      <c r="BP982" s="3">
        <v>0</v>
      </c>
      <c r="BQ982" s="3">
        <v>0</v>
      </c>
      <c r="BR982" s="3">
        <v>0</v>
      </c>
      <c r="BS982" s="3">
        <v>0</v>
      </c>
      <c r="BT982" s="3">
        <v>0</v>
      </c>
      <c r="BU982" s="3">
        <v>0</v>
      </c>
      <c r="BV982" s="3">
        <v>0</v>
      </c>
      <c r="BW982" s="3">
        <v>0</v>
      </c>
      <c r="BX982" s="3">
        <v>0</v>
      </c>
      <c r="BY982" s="3">
        <v>0</v>
      </c>
      <c r="BZ982" s="3">
        <v>0</v>
      </c>
      <c r="CA982" s="3">
        <v>0</v>
      </c>
      <c r="CB982" s="3">
        <v>0</v>
      </c>
      <c r="CC982" s="3">
        <v>0</v>
      </c>
      <c r="CD982" s="3">
        <v>0</v>
      </c>
      <c r="CE982" s="3">
        <v>0</v>
      </c>
      <c r="CF982" s="3">
        <v>0</v>
      </c>
      <c r="CG982" s="3">
        <v>0</v>
      </c>
      <c r="CH982" s="3">
        <v>0</v>
      </c>
      <c r="CI982" s="3">
        <v>0</v>
      </c>
      <c r="CJ982" s="3">
        <v>0</v>
      </c>
      <c r="CK982" s="3">
        <v>0</v>
      </c>
      <c r="CL982" s="3">
        <v>0</v>
      </c>
      <c r="CM982" s="3">
        <v>0</v>
      </c>
      <c r="CN982" s="3">
        <v>0</v>
      </c>
      <c r="CO982" s="3">
        <v>0</v>
      </c>
      <c r="CP982" s="3">
        <v>0</v>
      </c>
      <c r="CQ982" s="3">
        <v>0</v>
      </c>
      <c r="CR982" s="3">
        <v>0</v>
      </c>
      <c r="CS982" s="3">
        <v>0</v>
      </c>
      <c r="CT982" s="3">
        <v>0</v>
      </c>
      <c r="CU982" s="3">
        <v>0</v>
      </c>
      <c r="CV982" s="3">
        <v>0</v>
      </c>
      <c r="CW982" s="3">
        <v>0</v>
      </c>
      <c r="CX982" s="3">
        <v>0</v>
      </c>
      <c r="CY982" s="3">
        <v>0</v>
      </c>
      <c r="CZ982" s="3">
        <v>0</v>
      </c>
      <c r="DA982" s="3"/>
      <c r="DB982" s="3">
        <v>0</v>
      </c>
      <c r="DC982" s="3">
        <v>0</v>
      </c>
      <c r="DD982" s="3">
        <v>0</v>
      </c>
      <c r="DE982" s="3">
        <v>0</v>
      </c>
      <c r="DF982" s="3">
        <v>0</v>
      </c>
      <c r="DG982" s="3">
        <v>0</v>
      </c>
      <c r="DH982" s="3">
        <v>0</v>
      </c>
      <c r="DI982" s="3">
        <v>0</v>
      </c>
      <c r="DJ982" s="3">
        <v>0</v>
      </c>
      <c r="DK982" s="3">
        <v>0</v>
      </c>
      <c r="DL982" s="3">
        <v>0</v>
      </c>
      <c r="DM982" s="3">
        <v>0</v>
      </c>
      <c r="DN982" s="3">
        <v>0</v>
      </c>
      <c r="DO982" s="3">
        <v>0</v>
      </c>
      <c r="DP982" s="3">
        <v>0</v>
      </c>
      <c r="DQ982" s="3">
        <v>0</v>
      </c>
      <c r="DR982" s="3">
        <v>0</v>
      </c>
      <c r="DS982" s="3">
        <v>0</v>
      </c>
      <c r="DT982" s="3">
        <v>0</v>
      </c>
      <c r="DU982" s="3">
        <v>0</v>
      </c>
      <c r="DV982" s="3">
        <v>0</v>
      </c>
      <c r="DW982" s="3">
        <v>0</v>
      </c>
      <c r="DX982" s="3">
        <v>0</v>
      </c>
      <c r="DY982" s="3">
        <v>0</v>
      </c>
      <c r="DZ982" s="3">
        <v>0</v>
      </c>
      <c r="EA982" s="3">
        <v>0</v>
      </c>
      <c r="EB982" s="3">
        <v>0</v>
      </c>
      <c r="EC982" s="3">
        <v>0</v>
      </c>
      <c r="ED982" s="3">
        <v>0</v>
      </c>
      <c r="EE982" s="3">
        <v>0</v>
      </c>
      <c r="EF982" s="3">
        <v>0</v>
      </c>
    </row>
    <row r="983" spans="1:136" ht="12.75" customHeight="1">
      <c r="A983" s="2" t="s">
        <v>1675</v>
      </c>
      <c r="B983" s="2" t="s">
        <v>1001</v>
      </c>
      <c r="C983" s="2" t="s">
        <v>137</v>
      </c>
      <c r="D983" s="2" t="s">
        <v>896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0</v>
      </c>
      <c r="BB983" s="3">
        <v>0</v>
      </c>
      <c r="BC983" s="3">
        <v>0</v>
      </c>
      <c r="BD983" s="3">
        <v>0</v>
      </c>
      <c r="BE983" s="3">
        <v>0</v>
      </c>
      <c r="BF983" s="3">
        <v>0</v>
      </c>
      <c r="BG983" s="3">
        <v>0</v>
      </c>
      <c r="BH983" s="3">
        <v>0</v>
      </c>
      <c r="BI983" s="3">
        <v>0</v>
      </c>
      <c r="BJ983" s="3">
        <v>0</v>
      </c>
      <c r="BK983" s="3">
        <v>0</v>
      </c>
      <c r="BL983" s="3">
        <v>0</v>
      </c>
      <c r="BM983" s="3">
        <v>0</v>
      </c>
      <c r="BN983" s="3">
        <v>0</v>
      </c>
      <c r="BO983" s="3">
        <v>0</v>
      </c>
      <c r="BP983" s="3">
        <v>0</v>
      </c>
      <c r="BQ983" s="3">
        <v>0</v>
      </c>
      <c r="BR983" s="3">
        <v>0</v>
      </c>
      <c r="BS983" s="3">
        <v>0</v>
      </c>
      <c r="BT983" s="3">
        <v>0</v>
      </c>
      <c r="BU983" s="3">
        <v>0</v>
      </c>
      <c r="BV983" s="3">
        <v>0</v>
      </c>
      <c r="BW983" s="3">
        <v>0</v>
      </c>
      <c r="BX983" s="3">
        <v>0</v>
      </c>
      <c r="BY983" s="3">
        <v>0</v>
      </c>
      <c r="BZ983" s="3">
        <v>0</v>
      </c>
      <c r="CA983" s="3">
        <v>0</v>
      </c>
      <c r="CB983" s="3">
        <v>0</v>
      </c>
      <c r="CC983" s="3">
        <v>0</v>
      </c>
      <c r="CD983" s="3">
        <v>0</v>
      </c>
      <c r="CE983" s="3">
        <v>0</v>
      </c>
      <c r="CF983" s="3">
        <v>0</v>
      </c>
      <c r="CG983" s="3">
        <v>0</v>
      </c>
      <c r="CH983" s="3">
        <v>0</v>
      </c>
      <c r="CI983" s="3">
        <v>0</v>
      </c>
      <c r="CJ983" s="3">
        <v>0</v>
      </c>
      <c r="CK983" s="3">
        <v>0</v>
      </c>
      <c r="CL983" s="3">
        <v>0</v>
      </c>
      <c r="CM983" s="3">
        <v>0</v>
      </c>
      <c r="CN983" s="3">
        <v>0</v>
      </c>
      <c r="CO983" s="3">
        <v>0</v>
      </c>
      <c r="CP983" s="3">
        <v>0</v>
      </c>
      <c r="CQ983" s="3">
        <v>0</v>
      </c>
      <c r="CR983" s="3">
        <v>0</v>
      </c>
      <c r="CS983" s="3">
        <v>0</v>
      </c>
      <c r="CT983" s="3">
        <v>0</v>
      </c>
      <c r="CU983" s="3">
        <v>0</v>
      </c>
      <c r="CV983" s="3">
        <v>0</v>
      </c>
      <c r="CW983" s="3">
        <v>0</v>
      </c>
      <c r="CX983" s="3">
        <v>0</v>
      </c>
      <c r="CY983" s="3">
        <v>0</v>
      </c>
      <c r="CZ983" s="3">
        <v>0</v>
      </c>
      <c r="DA983" s="3"/>
      <c r="DB983" s="3">
        <v>0</v>
      </c>
      <c r="DC983" s="3">
        <v>0</v>
      </c>
      <c r="DD983" s="3">
        <v>0</v>
      </c>
      <c r="DE983" s="3">
        <v>0</v>
      </c>
      <c r="DF983" s="3">
        <v>0</v>
      </c>
      <c r="DG983" s="3">
        <v>0</v>
      </c>
      <c r="DH983" s="3">
        <v>0</v>
      </c>
      <c r="DI983" s="3">
        <v>0</v>
      </c>
      <c r="DJ983" s="3">
        <v>0</v>
      </c>
      <c r="DK983" s="3">
        <v>0</v>
      </c>
      <c r="DL983" s="3">
        <v>0</v>
      </c>
      <c r="DM983" s="3">
        <v>0</v>
      </c>
      <c r="DN983" s="3">
        <v>0</v>
      </c>
      <c r="DO983" s="3">
        <v>0</v>
      </c>
      <c r="DP983" s="3">
        <v>0</v>
      </c>
      <c r="DQ983" s="3">
        <v>0</v>
      </c>
      <c r="DR983" s="3">
        <v>0</v>
      </c>
      <c r="DS983" s="3">
        <v>0</v>
      </c>
      <c r="DT983" s="3">
        <v>0</v>
      </c>
      <c r="DU983" s="3">
        <v>0</v>
      </c>
      <c r="DV983" s="3">
        <v>0</v>
      </c>
      <c r="DW983" s="3">
        <v>0</v>
      </c>
      <c r="DX983" s="3">
        <v>0</v>
      </c>
      <c r="DY983" s="3">
        <v>0</v>
      </c>
      <c r="DZ983" s="3">
        <v>0</v>
      </c>
      <c r="EA983" s="3">
        <v>0</v>
      </c>
      <c r="EB983" s="3">
        <v>0</v>
      </c>
      <c r="EC983" s="3">
        <v>0</v>
      </c>
      <c r="ED983" s="3">
        <v>0</v>
      </c>
      <c r="EE983" s="3">
        <v>0</v>
      </c>
      <c r="EF983" s="3">
        <v>0</v>
      </c>
    </row>
    <row r="984" spans="1:136" ht="12.75" customHeight="1">
      <c r="A984" s="2" t="s">
        <v>1676</v>
      </c>
      <c r="B984" s="2" t="s">
        <v>1009</v>
      </c>
      <c r="C984" s="2" t="s">
        <v>137</v>
      </c>
      <c r="D984" s="2" t="s">
        <v>896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s="3">
        <v>0</v>
      </c>
      <c r="BC984" s="3">
        <v>0</v>
      </c>
      <c r="BD984" s="3">
        <v>0</v>
      </c>
      <c r="BE984" s="3">
        <v>0</v>
      </c>
      <c r="BF984" s="3">
        <v>0</v>
      </c>
      <c r="BG984" s="3">
        <v>0</v>
      </c>
      <c r="BH984" s="3">
        <v>0</v>
      </c>
      <c r="BI984" s="3">
        <v>0</v>
      </c>
      <c r="BJ984" s="3">
        <v>0</v>
      </c>
      <c r="BK984" s="3">
        <v>0</v>
      </c>
      <c r="BL984" s="3">
        <v>0</v>
      </c>
      <c r="BM984" s="3">
        <v>0</v>
      </c>
      <c r="BN984" s="3">
        <v>0</v>
      </c>
      <c r="BO984" s="3">
        <v>0</v>
      </c>
      <c r="BP984" s="3">
        <v>0</v>
      </c>
      <c r="BQ984" s="3">
        <v>0</v>
      </c>
      <c r="BR984" s="3">
        <v>0</v>
      </c>
      <c r="BS984" s="3">
        <v>0</v>
      </c>
      <c r="BT984" s="3">
        <v>0</v>
      </c>
      <c r="BU984" s="3">
        <v>0</v>
      </c>
      <c r="BV984" s="3">
        <v>0</v>
      </c>
      <c r="BW984" s="3">
        <v>0</v>
      </c>
      <c r="BX984" s="3">
        <v>0</v>
      </c>
      <c r="BY984" s="3">
        <v>0</v>
      </c>
      <c r="BZ984" s="3">
        <v>0</v>
      </c>
      <c r="CA984" s="3">
        <v>0</v>
      </c>
      <c r="CB984" s="3">
        <v>0</v>
      </c>
      <c r="CC984" s="3">
        <v>0</v>
      </c>
      <c r="CD984" s="3">
        <v>0</v>
      </c>
      <c r="CE984" s="3">
        <v>0</v>
      </c>
      <c r="CF984" s="3">
        <v>0</v>
      </c>
      <c r="CG984" s="3">
        <v>0</v>
      </c>
      <c r="CH984" s="3">
        <v>0</v>
      </c>
      <c r="CI984" s="3">
        <v>0</v>
      </c>
      <c r="CJ984" s="3">
        <v>0</v>
      </c>
      <c r="CK984" s="3">
        <v>0</v>
      </c>
      <c r="CL984" s="3">
        <v>0</v>
      </c>
      <c r="CM984" s="3">
        <v>0</v>
      </c>
      <c r="CN984" s="3">
        <v>0</v>
      </c>
      <c r="CO984" s="3">
        <v>0</v>
      </c>
      <c r="CP984" s="3">
        <v>0</v>
      </c>
      <c r="CQ984" s="3">
        <v>0</v>
      </c>
      <c r="CR984" s="3">
        <v>0</v>
      </c>
      <c r="CS984" s="3">
        <v>0</v>
      </c>
      <c r="CT984" s="3">
        <v>0</v>
      </c>
      <c r="CU984" s="3">
        <v>0</v>
      </c>
      <c r="CV984" s="3">
        <v>0</v>
      </c>
      <c r="CW984" s="3">
        <v>0</v>
      </c>
      <c r="CX984" s="3">
        <v>0</v>
      </c>
      <c r="CY984" s="3">
        <v>0</v>
      </c>
      <c r="CZ984" s="3">
        <v>0</v>
      </c>
      <c r="DA984" s="3"/>
      <c r="DB984" s="3">
        <v>0</v>
      </c>
      <c r="DC984" s="3">
        <v>0</v>
      </c>
      <c r="DD984" s="3">
        <v>0</v>
      </c>
      <c r="DE984" s="3">
        <v>0</v>
      </c>
      <c r="DF984" s="3">
        <v>0</v>
      </c>
      <c r="DG984" s="3">
        <v>0</v>
      </c>
      <c r="DH984" s="3">
        <v>0</v>
      </c>
      <c r="DI984" s="3">
        <v>0</v>
      </c>
      <c r="DJ984" s="3">
        <v>0</v>
      </c>
      <c r="DK984" s="3">
        <v>0</v>
      </c>
      <c r="DL984" s="3">
        <v>0</v>
      </c>
      <c r="DM984" s="3">
        <v>0</v>
      </c>
      <c r="DN984" s="3">
        <v>0</v>
      </c>
      <c r="DO984" s="3">
        <v>0</v>
      </c>
      <c r="DP984" s="3">
        <v>0</v>
      </c>
      <c r="DQ984" s="3">
        <v>0</v>
      </c>
      <c r="DR984" s="3">
        <v>0</v>
      </c>
      <c r="DS984" s="3">
        <v>0</v>
      </c>
      <c r="DT984" s="3">
        <v>0</v>
      </c>
      <c r="DU984" s="3">
        <v>0</v>
      </c>
      <c r="DV984" s="3">
        <v>0</v>
      </c>
      <c r="DW984" s="3">
        <v>0</v>
      </c>
      <c r="DX984" s="3">
        <v>0</v>
      </c>
      <c r="DY984" s="3">
        <v>0</v>
      </c>
      <c r="DZ984" s="3">
        <v>0</v>
      </c>
      <c r="EA984" s="3">
        <v>0</v>
      </c>
      <c r="EB984" s="3">
        <v>0</v>
      </c>
      <c r="EC984" s="3">
        <v>0</v>
      </c>
      <c r="ED984" s="3">
        <v>0</v>
      </c>
      <c r="EE984" s="3">
        <v>0</v>
      </c>
      <c r="EF984" s="3">
        <v>0</v>
      </c>
    </row>
    <row r="985" spans="1:136" ht="12.75" customHeight="1">
      <c r="A985" s="2" t="s">
        <v>1677</v>
      </c>
      <c r="B985" s="2" t="s">
        <v>1011</v>
      </c>
      <c r="C985" s="2" t="s">
        <v>137</v>
      </c>
      <c r="D985" s="2" t="s">
        <v>896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0</v>
      </c>
      <c r="BB985" s="3">
        <v>0</v>
      </c>
      <c r="BC985" s="3">
        <v>0</v>
      </c>
      <c r="BD985" s="3">
        <v>0</v>
      </c>
      <c r="BE985" s="3">
        <v>0</v>
      </c>
      <c r="BF985" s="3">
        <v>0</v>
      </c>
      <c r="BG985" s="3">
        <v>0</v>
      </c>
      <c r="BH985" s="3">
        <v>0</v>
      </c>
      <c r="BI985" s="3">
        <v>0</v>
      </c>
      <c r="BJ985" s="3">
        <v>0</v>
      </c>
      <c r="BK985" s="3">
        <v>0</v>
      </c>
      <c r="BL985" s="3">
        <v>0</v>
      </c>
      <c r="BM985" s="3">
        <v>0</v>
      </c>
      <c r="BN985" s="3">
        <v>0</v>
      </c>
      <c r="BO985" s="3">
        <v>0</v>
      </c>
      <c r="BP985" s="3">
        <v>0</v>
      </c>
      <c r="BQ985" s="3">
        <v>0</v>
      </c>
      <c r="BR985" s="3">
        <v>0</v>
      </c>
      <c r="BS985" s="3">
        <v>0</v>
      </c>
      <c r="BT985" s="3">
        <v>0</v>
      </c>
      <c r="BU985" s="3">
        <v>0</v>
      </c>
      <c r="BV985" s="3">
        <v>0</v>
      </c>
      <c r="BW985" s="3">
        <v>0</v>
      </c>
      <c r="BX985" s="3">
        <v>0</v>
      </c>
      <c r="BY985" s="3">
        <v>0</v>
      </c>
      <c r="BZ985" s="3">
        <v>0</v>
      </c>
      <c r="CA985" s="3">
        <v>0</v>
      </c>
      <c r="CB985" s="3">
        <v>0</v>
      </c>
      <c r="CC985" s="3">
        <v>0</v>
      </c>
      <c r="CD985" s="3">
        <v>0</v>
      </c>
      <c r="CE985" s="3">
        <v>0</v>
      </c>
      <c r="CF985" s="3">
        <v>0</v>
      </c>
      <c r="CG985" s="3">
        <v>0</v>
      </c>
      <c r="CH985" s="3">
        <v>0</v>
      </c>
      <c r="CI985" s="3">
        <v>0</v>
      </c>
      <c r="CJ985" s="3">
        <v>0</v>
      </c>
      <c r="CK985" s="3">
        <v>0</v>
      </c>
      <c r="CL985" s="3">
        <v>0</v>
      </c>
      <c r="CM985" s="3">
        <v>0</v>
      </c>
      <c r="CN985" s="3">
        <v>0</v>
      </c>
      <c r="CO985" s="3">
        <v>0</v>
      </c>
      <c r="CP985" s="3">
        <v>0</v>
      </c>
      <c r="CQ985" s="3">
        <v>0</v>
      </c>
      <c r="CR985" s="3">
        <v>0</v>
      </c>
      <c r="CS985" s="3">
        <v>0</v>
      </c>
      <c r="CT985" s="3">
        <v>0</v>
      </c>
      <c r="CU985" s="3">
        <v>0</v>
      </c>
      <c r="CV985" s="3">
        <v>0</v>
      </c>
      <c r="CW985" s="3">
        <v>0</v>
      </c>
      <c r="CX985" s="3">
        <v>0</v>
      </c>
      <c r="CY985" s="3">
        <v>0</v>
      </c>
      <c r="CZ985" s="3">
        <v>0</v>
      </c>
      <c r="DA985" s="3"/>
      <c r="DB985" s="3">
        <v>0</v>
      </c>
      <c r="DC985" s="3">
        <v>0</v>
      </c>
      <c r="DD985" s="3">
        <v>0</v>
      </c>
      <c r="DE985" s="3">
        <v>0</v>
      </c>
      <c r="DF985" s="3">
        <v>0</v>
      </c>
      <c r="DG985" s="3">
        <v>0</v>
      </c>
      <c r="DH985" s="3">
        <v>0</v>
      </c>
      <c r="DI985" s="3">
        <v>0</v>
      </c>
      <c r="DJ985" s="3">
        <v>0</v>
      </c>
      <c r="DK985" s="3">
        <v>0</v>
      </c>
      <c r="DL985" s="3">
        <v>0</v>
      </c>
      <c r="DM985" s="3">
        <v>0</v>
      </c>
      <c r="DN985" s="3">
        <v>0</v>
      </c>
      <c r="DO985" s="3">
        <v>0</v>
      </c>
      <c r="DP985" s="3">
        <v>0</v>
      </c>
      <c r="DQ985" s="3">
        <v>0</v>
      </c>
      <c r="DR985" s="3">
        <v>0</v>
      </c>
      <c r="DS985" s="3">
        <v>0</v>
      </c>
      <c r="DT985" s="3">
        <v>0</v>
      </c>
      <c r="DU985" s="3">
        <v>0</v>
      </c>
      <c r="DV985" s="3">
        <v>0</v>
      </c>
      <c r="DW985" s="3">
        <v>0</v>
      </c>
      <c r="DX985" s="3">
        <v>0</v>
      </c>
      <c r="DY985" s="3">
        <v>0</v>
      </c>
      <c r="DZ985" s="3">
        <v>0</v>
      </c>
      <c r="EA985" s="3">
        <v>0</v>
      </c>
      <c r="EB985" s="3">
        <v>0</v>
      </c>
      <c r="EC985" s="3">
        <v>0</v>
      </c>
      <c r="ED985" s="3">
        <v>0</v>
      </c>
      <c r="EE985" s="3">
        <v>0</v>
      </c>
      <c r="EF985" s="3">
        <v>0</v>
      </c>
    </row>
    <row r="986" spans="1:136" ht="12.75" customHeight="1">
      <c r="A986" s="2" t="s">
        <v>1678</v>
      </c>
      <c r="B986" s="2" t="s">
        <v>1679</v>
      </c>
      <c r="C986" s="2" t="s">
        <v>137</v>
      </c>
      <c r="D986" s="2" t="s">
        <v>138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0</v>
      </c>
      <c r="BB986" s="3">
        <v>0</v>
      </c>
      <c r="BC986" s="3">
        <v>0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3">
        <v>0</v>
      </c>
      <c r="BJ986" s="3">
        <v>0</v>
      </c>
      <c r="BK986" s="3">
        <v>0</v>
      </c>
      <c r="BL986" s="3">
        <v>0</v>
      </c>
      <c r="BM986" s="3">
        <v>0</v>
      </c>
      <c r="BN986" s="3">
        <v>0</v>
      </c>
      <c r="BO986" s="3">
        <v>0</v>
      </c>
      <c r="BP986" s="3">
        <v>0</v>
      </c>
      <c r="BQ986" s="3">
        <v>0</v>
      </c>
      <c r="BR986" s="3">
        <v>0</v>
      </c>
      <c r="BS986" s="3">
        <v>0</v>
      </c>
      <c r="BT986" s="3">
        <v>0</v>
      </c>
      <c r="BU986" s="3">
        <v>0</v>
      </c>
      <c r="BV986" s="3">
        <v>0</v>
      </c>
      <c r="BW986" s="3">
        <v>0</v>
      </c>
      <c r="BX986" s="3">
        <v>0</v>
      </c>
      <c r="BY986" s="3">
        <v>0</v>
      </c>
      <c r="BZ986" s="3">
        <v>0</v>
      </c>
      <c r="CA986" s="3">
        <v>0</v>
      </c>
      <c r="CB986" s="3">
        <v>0</v>
      </c>
      <c r="CC986" s="3">
        <v>0</v>
      </c>
      <c r="CD986" s="3">
        <v>0</v>
      </c>
      <c r="CE986" s="3">
        <v>0</v>
      </c>
      <c r="CF986" s="3">
        <v>0</v>
      </c>
      <c r="CG986" s="3">
        <v>0</v>
      </c>
      <c r="CH986" s="3">
        <v>0</v>
      </c>
      <c r="CI986" s="3">
        <v>0</v>
      </c>
      <c r="CJ986" s="3">
        <v>0</v>
      </c>
      <c r="CK986" s="3">
        <v>0</v>
      </c>
      <c r="CL986" s="3">
        <v>0</v>
      </c>
      <c r="CM986" s="3">
        <v>0</v>
      </c>
      <c r="CN986" s="3">
        <v>0</v>
      </c>
      <c r="CO986" s="3">
        <v>0</v>
      </c>
      <c r="CP986" s="3">
        <v>0</v>
      </c>
      <c r="CQ986" s="3">
        <v>0</v>
      </c>
      <c r="CR986" s="3">
        <v>0</v>
      </c>
      <c r="CS986" s="3">
        <v>0</v>
      </c>
      <c r="CT986" s="3">
        <v>0</v>
      </c>
      <c r="CU986" s="3">
        <v>0</v>
      </c>
      <c r="CV986" s="3">
        <v>0</v>
      </c>
      <c r="CW986" s="3">
        <v>0</v>
      </c>
      <c r="CX986" s="3">
        <v>0</v>
      </c>
      <c r="CY986" s="3">
        <v>0</v>
      </c>
      <c r="CZ986" s="3">
        <v>0</v>
      </c>
      <c r="DA986" s="3"/>
      <c r="DB986" s="3">
        <v>0</v>
      </c>
      <c r="DC986" s="3">
        <v>0</v>
      </c>
      <c r="DD986" s="3">
        <v>0</v>
      </c>
      <c r="DE986" s="3">
        <v>0</v>
      </c>
      <c r="DF986" s="3">
        <v>0</v>
      </c>
      <c r="DG986" s="3">
        <v>0</v>
      </c>
      <c r="DH986" s="3">
        <v>0</v>
      </c>
      <c r="DI986" s="3">
        <v>0</v>
      </c>
      <c r="DJ986" s="3">
        <v>0</v>
      </c>
      <c r="DK986" s="3">
        <v>0</v>
      </c>
      <c r="DL986" s="3">
        <v>0</v>
      </c>
      <c r="DM986" s="3">
        <v>0</v>
      </c>
      <c r="DN986" s="3">
        <v>0</v>
      </c>
      <c r="DO986" s="3">
        <v>0</v>
      </c>
      <c r="DP986" s="3">
        <v>0</v>
      </c>
      <c r="DQ986" s="3">
        <v>0</v>
      </c>
      <c r="DR986" s="3">
        <v>0</v>
      </c>
      <c r="DS986" s="3">
        <v>0</v>
      </c>
      <c r="DT986" s="3">
        <v>0</v>
      </c>
      <c r="DU986" s="3">
        <v>0</v>
      </c>
      <c r="DV986" s="3">
        <v>0</v>
      </c>
      <c r="DW986" s="3">
        <v>0</v>
      </c>
      <c r="DX986" s="3">
        <v>0</v>
      </c>
      <c r="DY986" s="3">
        <v>0</v>
      </c>
      <c r="DZ986" s="3">
        <v>0</v>
      </c>
      <c r="EA986" s="3">
        <v>0</v>
      </c>
      <c r="EB986" s="3">
        <v>0</v>
      </c>
      <c r="EC986" s="3">
        <v>0</v>
      </c>
      <c r="ED986" s="3">
        <v>0</v>
      </c>
      <c r="EE986" s="3">
        <v>0</v>
      </c>
      <c r="EF986" s="3">
        <v>0</v>
      </c>
    </row>
    <row r="987" spans="1:136" ht="12.75" customHeight="1">
      <c r="A987" s="2" t="s">
        <v>1680</v>
      </c>
      <c r="B987" s="2" t="s">
        <v>1015</v>
      </c>
      <c r="C987" s="2" t="s">
        <v>137</v>
      </c>
      <c r="D987" s="2" t="s">
        <v>138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s="3">
        <v>0</v>
      </c>
      <c r="BA987" s="3">
        <v>0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3">
        <v>0</v>
      </c>
      <c r="BJ987" s="3">
        <v>0</v>
      </c>
      <c r="BK987" s="3">
        <v>0</v>
      </c>
      <c r="BL987" s="3">
        <v>0</v>
      </c>
      <c r="BM987" s="3">
        <v>0</v>
      </c>
      <c r="BN987" s="3">
        <v>0</v>
      </c>
      <c r="BO987" s="3">
        <v>0</v>
      </c>
      <c r="BP987" s="3">
        <v>0</v>
      </c>
      <c r="BQ987" s="3">
        <v>0</v>
      </c>
      <c r="BR987" s="3">
        <v>0</v>
      </c>
      <c r="BS987" s="3">
        <v>0</v>
      </c>
      <c r="BT987" s="3">
        <v>0</v>
      </c>
      <c r="BU987" s="3">
        <v>0</v>
      </c>
      <c r="BV987" s="3">
        <v>0</v>
      </c>
      <c r="BW987" s="3">
        <v>0</v>
      </c>
      <c r="BX987" s="3">
        <v>0</v>
      </c>
      <c r="BY987" s="3">
        <v>0</v>
      </c>
      <c r="BZ987" s="3">
        <v>0</v>
      </c>
      <c r="CA987" s="3">
        <v>0</v>
      </c>
      <c r="CB987" s="3">
        <v>0</v>
      </c>
      <c r="CC987" s="3">
        <v>0</v>
      </c>
      <c r="CD987" s="3">
        <v>0</v>
      </c>
      <c r="CE987" s="3">
        <v>0</v>
      </c>
      <c r="CF987" s="3">
        <v>0</v>
      </c>
      <c r="CG987" s="3">
        <v>0</v>
      </c>
      <c r="CH987" s="3">
        <v>0</v>
      </c>
      <c r="CI987" s="3">
        <v>0</v>
      </c>
      <c r="CJ987" s="3">
        <v>0</v>
      </c>
      <c r="CK987" s="3">
        <v>0</v>
      </c>
      <c r="CL987" s="3">
        <v>0</v>
      </c>
      <c r="CM987" s="3">
        <v>0</v>
      </c>
      <c r="CN987" s="3">
        <v>0</v>
      </c>
      <c r="CO987" s="3">
        <v>0</v>
      </c>
      <c r="CP987" s="3">
        <v>0</v>
      </c>
      <c r="CQ987" s="3">
        <v>0</v>
      </c>
      <c r="CR987" s="3">
        <v>0</v>
      </c>
      <c r="CS987" s="3">
        <v>0</v>
      </c>
      <c r="CT987" s="3">
        <v>0</v>
      </c>
      <c r="CU987" s="3">
        <v>0</v>
      </c>
      <c r="CV987" s="3">
        <v>0</v>
      </c>
      <c r="CW987" s="3">
        <v>0</v>
      </c>
      <c r="CX987" s="3">
        <v>0</v>
      </c>
      <c r="CY987" s="3">
        <v>0</v>
      </c>
      <c r="CZ987" s="3">
        <v>0</v>
      </c>
      <c r="DA987" s="3"/>
      <c r="DB987" s="3">
        <v>0</v>
      </c>
      <c r="DC987" s="3">
        <v>0</v>
      </c>
      <c r="DD987" s="3">
        <v>0</v>
      </c>
      <c r="DE987" s="3">
        <v>0</v>
      </c>
      <c r="DF987" s="3">
        <v>0</v>
      </c>
      <c r="DG987" s="3">
        <v>0</v>
      </c>
      <c r="DH987" s="3">
        <v>0</v>
      </c>
      <c r="DI987" s="3">
        <v>0</v>
      </c>
      <c r="DJ987" s="3">
        <v>0</v>
      </c>
      <c r="DK987" s="3">
        <v>0</v>
      </c>
      <c r="DL987" s="3">
        <v>0</v>
      </c>
      <c r="DM987" s="3">
        <v>0</v>
      </c>
      <c r="DN987" s="3">
        <v>0</v>
      </c>
      <c r="DO987" s="3">
        <v>0</v>
      </c>
      <c r="DP987" s="3">
        <v>0</v>
      </c>
      <c r="DQ987" s="3">
        <v>0</v>
      </c>
      <c r="DR987" s="3">
        <v>0</v>
      </c>
      <c r="DS987" s="3">
        <v>0</v>
      </c>
      <c r="DT987" s="3">
        <v>0</v>
      </c>
      <c r="DU987" s="3">
        <v>0</v>
      </c>
      <c r="DV987" s="3">
        <v>0</v>
      </c>
      <c r="DW987" s="3">
        <v>0</v>
      </c>
      <c r="DX987" s="3">
        <v>0</v>
      </c>
      <c r="DY987" s="3">
        <v>0</v>
      </c>
      <c r="DZ987" s="3">
        <v>0</v>
      </c>
      <c r="EA987" s="3">
        <v>0</v>
      </c>
      <c r="EB987" s="3">
        <v>0</v>
      </c>
      <c r="EC987" s="3">
        <v>0</v>
      </c>
      <c r="ED987" s="3">
        <v>0</v>
      </c>
      <c r="EE987" s="3">
        <v>0</v>
      </c>
      <c r="EF987" s="3">
        <v>0</v>
      </c>
    </row>
    <row r="988" spans="1:136" ht="12.75" customHeight="1">
      <c r="A988" s="2" t="s">
        <v>1681</v>
      </c>
      <c r="B988" s="2" t="s">
        <v>1682</v>
      </c>
      <c r="C988" s="2" t="s">
        <v>137</v>
      </c>
      <c r="D988" s="2" t="s">
        <v>896</v>
      </c>
      <c r="E988" s="3">
        <v>0</v>
      </c>
      <c r="F988" s="3">
        <v>132000</v>
      </c>
      <c r="G988" s="3">
        <v>42000</v>
      </c>
      <c r="H988" s="3">
        <v>42000</v>
      </c>
      <c r="I988" s="3">
        <v>225333.33</v>
      </c>
      <c r="J988" s="3">
        <v>262000</v>
      </c>
      <c r="K988" s="3">
        <v>262000</v>
      </c>
      <c r="L988" s="3">
        <v>262000</v>
      </c>
      <c r="M988" s="3">
        <v>280666.67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40000</v>
      </c>
      <c r="AH988" s="3">
        <v>40000</v>
      </c>
      <c r="AI988" s="3">
        <v>40000</v>
      </c>
      <c r="AJ988" s="3">
        <v>40000</v>
      </c>
      <c r="AK988" s="3">
        <v>40000</v>
      </c>
      <c r="AL988" s="3">
        <v>40000</v>
      </c>
      <c r="AM988" s="3">
        <v>40000</v>
      </c>
      <c r="AN988" s="3">
        <v>40000</v>
      </c>
      <c r="AO988" s="3">
        <v>40000</v>
      </c>
      <c r="AP988" s="3">
        <v>100000</v>
      </c>
      <c r="AQ988" s="3">
        <v>220000</v>
      </c>
      <c r="AR988" s="3">
        <v>220000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0</v>
      </c>
      <c r="BB988" s="3">
        <v>0</v>
      </c>
      <c r="BC988" s="3">
        <v>0</v>
      </c>
      <c r="BD988" s="3">
        <v>0</v>
      </c>
      <c r="BE988" s="3">
        <v>0</v>
      </c>
      <c r="BF988" s="3">
        <v>0</v>
      </c>
      <c r="BG988" s="3">
        <v>0</v>
      </c>
      <c r="BH988" s="3">
        <v>0</v>
      </c>
      <c r="BI988" s="3">
        <v>0</v>
      </c>
      <c r="BJ988" s="3">
        <v>0</v>
      </c>
      <c r="BK988" s="3">
        <v>0</v>
      </c>
      <c r="BL988" s="3">
        <v>0</v>
      </c>
      <c r="BM988" s="3">
        <v>0</v>
      </c>
      <c r="BN988" s="3">
        <v>0</v>
      </c>
      <c r="BO988" s="3">
        <v>0</v>
      </c>
      <c r="BP988" s="3">
        <v>0</v>
      </c>
      <c r="BQ988" s="3">
        <v>0</v>
      </c>
      <c r="BR988" s="3">
        <v>0</v>
      </c>
      <c r="BS988" s="3">
        <v>0</v>
      </c>
      <c r="BT988" s="3">
        <v>0</v>
      </c>
      <c r="BU988" s="3">
        <v>0</v>
      </c>
      <c r="BV988" s="3">
        <v>0</v>
      </c>
      <c r="BW988" s="3">
        <v>0</v>
      </c>
      <c r="BX988" s="3">
        <v>0</v>
      </c>
      <c r="BY988" s="3">
        <v>0</v>
      </c>
      <c r="BZ988" s="3">
        <v>0</v>
      </c>
      <c r="CA988" s="3">
        <v>0</v>
      </c>
      <c r="CB988" s="3">
        <v>0</v>
      </c>
      <c r="CC988" s="3">
        <v>0</v>
      </c>
      <c r="CD988" s="3">
        <v>0</v>
      </c>
      <c r="CE988" s="3">
        <v>0</v>
      </c>
      <c r="CF988" s="3">
        <v>0</v>
      </c>
      <c r="CG988" s="3">
        <v>0</v>
      </c>
      <c r="CH988" s="3">
        <v>0</v>
      </c>
      <c r="CI988" s="3">
        <v>0</v>
      </c>
      <c r="CJ988" s="3">
        <v>0</v>
      </c>
      <c r="CK988" s="3">
        <v>0</v>
      </c>
      <c r="CL988" s="3">
        <v>0</v>
      </c>
      <c r="CM988" s="3">
        <v>0</v>
      </c>
      <c r="CN988" s="3">
        <v>0</v>
      </c>
      <c r="CO988" s="3">
        <v>0</v>
      </c>
      <c r="CP988" s="3">
        <v>0</v>
      </c>
      <c r="CQ988" s="3">
        <v>0</v>
      </c>
      <c r="CR988" s="3">
        <v>0</v>
      </c>
      <c r="CS988" s="3">
        <v>0</v>
      </c>
      <c r="CT988" s="3">
        <v>0</v>
      </c>
      <c r="CU988" s="3">
        <v>0</v>
      </c>
      <c r="CV988" s="3">
        <v>0</v>
      </c>
      <c r="CW988" s="3">
        <v>0</v>
      </c>
      <c r="CX988" s="3">
        <v>0</v>
      </c>
      <c r="CY988" s="3">
        <v>0</v>
      </c>
      <c r="CZ988" s="3">
        <v>0</v>
      </c>
      <c r="DA988" s="3"/>
      <c r="DB988" s="3">
        <v>0</v>
      </c>
      <c r="DC988" s="3">
        <v>0</v>
      </c>
      <c r="DD988" s="3">
        <v>0</v>
      </c>
      <c r="DE988" s="3">
        <v>0</v>
      </c>
      <c r="DF988" s="3">
        <v>0</v>
      </c>
      <c r="DG988" s="3">
        <v>0</v>
      </c>
      <c r="DH988" s="3">
        <v>0</v>
      </c>
      <c r="DI988" s="3">
        <v>0</v>
      </c>
      <c r="DJ988" s="3">
        <v>0</v>
      </c>
      <c r="DK988" s="3">
        <v>0</v>
      </c>
      <c r="DL988" s="3">
        <v>0</v>
      </c>
      <c r="DM988" s="3">
        <v>0</v>
      </c>
      <c r="DN988" s="3">
        <v>0</v>
      </c>
      <c r="DO988" s="3">
        <v>0</v>
      </c>
      <c r="DP988" s="3">
        <v>0</v>
      </c>
      <c r="DQ988" s="3">
        <v>0</v>
      </c>
      <c r="DR988" s="3">
        <v>0</v>
      </c>
      <c r="DS988" s="3">
        <v>0</v>
      </c>
      <c r="DT988" s="3">
        <v>0</v>
      </c>
      <c r="DU988" s="3">
        <v>0</v>
      </c>
      <c r="DV988" s="3">
        <v>0</v>
      </c>
      <c r="DW988" s="3">
        <v>0</v>
      </c>
      <c r="DX988" s="3">
        <v>0</v>
      </c>
      <c r="DY988" s="3">
        <v>0</v>
      </c>
      <c r="DZ988" s="3">
        <v>0</v>
      </c>
      <c r="EA988" s="3">
        <v>0</v>
      </c>
      <c r="EB988" s="3">
        <v>0</v>
      </c>
      <c r="EC988" s="3">
        <v>0</v>
      </c>
      <c r="ED988" s="3">
        <v>0</v>
      </c>
      <c r="EE988" s="3">
        <v>0</v>
      </c>
      <c r="EF988" s="3">
        <v>0</v>
      </c>
    </row>
    <row r="989" spans="1:136" ht="12.75" customHeight="1">
      <c r="A989" s="2" t="s">
        <v>1683</v>
      </c>
      <c r="B989" s="2" t="s">
        <v>1121</v>
      </c>
      <c r="C989" s="2" t="s">
        <v>137</v>
      </c>
      <c r="D989" s="2" t="s">
        <v>896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0</v>
      </c>
      <c r="BB989" s="3">
        <v>0</v>
      </c>
      <c r="BC989" s="3">
        <v>0</v>
      </c>
      <c r="BD989" s="3">
        <v>0</v>
      </c>
      <c r="BE989" s="3">
        <v>0</v>
      </c>
      <c r="BF989" s="3">
        <v>0</v>
      </c>
      <c r="BG989" s="3">
        <v>0</v>
      </c>
      <c r="BH989" s="3">
        <v>0</v>
      </c>
      <c r="BI989" s="3">
        <v>0</v>
      </c>
      <c r="BJ989" s="3">
        <v>0</v>
      </c>
      <c r="BK989" s="3">
        <v>0</v>
      </c>
      <c r="BL989" s="3">
        <v>0</v>
      </c>
      <c r="BM989" s="3">
        <v>0</v>
      </c>
      <c r="BN989" s="3">
        <v>0</v>
      </c>
      <c r="BO989" s="3">
        <v>0</v>
      </c>
      <c r="BP989" s="3">
        <v>0</v>
      </c>
      <c r="BQ989" s="3">
        <v>0</v>
      </c>
      <c r="BR989" s="3">
        <v>0</v>
      </c>
      <c r="BS989" s="3">
        <v>0</v>
      </c>
      <c r="BT989" s="3">
        <v>0</v>
      </c>
      <c r="BU989" s="3">
        <v>0</v>
      </c>
      <c r="BV989" s="3">
        <v>0</v>
      </c>
      <c r="BW989" s="3">
        <v>0</v>
      </c>
      <c r="BX989" s="3">
        <v>0</v>
      </c>
      <c r="BY989" s="3">
        <v>0</v>
      </c>
      <c r="BZ989" s="3">
        <v>0</v>
      </c>
      <c r="CA989" s="3">
        <v>0</v>
      </c>
      <c r="CB989" s="3">
        <v>0</v>
      </c>
      <c r="CC989" s="3">
        <v>0</v>
      </c>
      <c r="CD989" s="3">
        <v>0</v>
      </c>
      <c r="CE989" s="3">
        <v>0</v>
      </c>
      <c r="CF989" s="3">
        <v>0</v>
      </c>
      <c r="CG989" s="3">
        <v>0</v>
      </c>
      <c r="CH989" s="3">
        <v>0</v>
      </c>
      <c r="CI989" s="3">
        <v>0</v>
      </c>
      <c r="CJ989" s="3">
        <v>0</v>
      </c>
      <c r="CK989" s="3">
        <v>0</v>
      </c>
      <c r="CL989" s="3">
        <v>0</v>
      </c>
      <c r="CM989" s="3">
        <v>0</v>
      </c>
      <c r="CN989" s="3">
        <v>0</v>
      </c>
      <c r="CO989" s="3">
        <v>0</v>
      </c>
      <c r="CP989" s="3">
        <v>0</v>
      </c>
      <c r="CQ989" s="3">
        <v>0</v>
      </c>
      <c r="CR989" s="3">
        <v>0</v>
      </c>
      <c r="CS989" s="3">
        <v>0</v>
      </c>
      <c r="CT989" s="3">
        <v>0</v>
      </c>
      <c r="CU989" s="3">
        <v>0</v>
      </c>
      <c r="CV989" s="3">
        <v>0</v>
      </c>
      <c r="CW989" s="3">
        <v>0</v>
      </c>
      <c r="CX989" s="3">
        <v>0</v>
      </c>
      <c r="CY989" s="3">
        <v>0</v>
      </c>
      <c r="CZ989" s="3">
        <v>0</v>
      </c>
      <c r="DA989" s="3"/>
      <c r="DB989" s="3">
        <v>0</v>
      </c>
      <c r="DC989" s="3">
        <v>0</v>
      </c>
      <c r="DD989" s="3">
        <v>0</v>
      </c>
      <c r="DE989" s="3">
        <v>0</v>
      </c>
      <c r="DF989" s="3">
        <v>0</v>
      </c>
      <c r="DG989" s="3">
        <v>0</v>
      </c>
      <c r="DH989" s="3">
        <v>0</v>
      </c>
      <c r="DI989" s="3">
        <v>0</v>
      </c>
      <c r="DJ989" s="3">
        <v>0</v>
      </c>
      <c r="DK989" s="3">
        <v>0</v>
      </c>
      <c r="DL989" s="3">
        <v>0</v>
      </c>
      <c r="DM989" s="3">
        <v>0</v>
      </c>
      <c r="DN989" s="3">
        <v>0</v>
      </c>
      <c r="DO989" s="3">
        <v>0</v>
      </c>
      <c r="DP989" s="3">
        <v>0</v>
      </c>
      <c r="DQ989" s="3">
        <v>0</v>
      </c>
      <c r="DR989" s="3">
        <v>0</v>
      </c>
      <c r="DS989" s="3">
        <v>0</v>
      </c>
      <c r="DT989" s="3">
        <v>0</v>
      </c>
      <c r="DU989" s="3">
        <v>0</v>
      </c>
      <c r="DV989" s="3">
        <v>0</v>
      </c>
      <c r="DW989" s="3">
        <v>0</v>
      </c>
      <c r="DX989" s="3">
        <v>0</v>
      </c>
      <c r="DY989" s="3">
        <v>0</v>
      </c>
      <c r="DZ989" s="3">
        <v>0</v>
      </c>
      <c r="EA989" s="3">
        <v>0</v>
      </c>
      <c r="EB989" s="3">
        <v>0</v>
      </c>
      <c r="EC989" s="3">
        <v>0</v>
      </c>
      <c r="ED989" s="3">
        <v>0</v>
      </c>
      <c r="EE989" s="3">
        <v>0</v>
      </c>
      <c r="EF989" s="3">
        <v>0</v>
      </c>
    </row>
    <row r="990" spans="1:136" ht="12.75" customHeight="1">
      <c r="A990" s="2" t="s">
        <v>1684</v>
      </c>
      <c r="B990" s="2" t="s">
        <v>1021</v>
      </c>
      <c r="C990" s="2" t="s">
        <v>137</v>
      </c>
      <c r="D990" s="2" t="s">
        <v>896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0</v>
      </c>
      <c r="BB990" s="3">
        <v>0</v>
      </c>
      <c r="BC990" s="3">
        <v>0</v>
      </c>
      <c r="BD990" s="3">
        <v>0</v>
      </c>
      <c r="BE990" s="3">
        <v>0</v>
      </c>
      <c r="BF990" s="3">
        <v>0</v>
      </c>
      <c r="BG990" s="3">
        <v>0</v>
      </c>
      <c r="BH990" s="3">
        <v>0</v>
      </c>
      <c r="BI990" s="3">
        <v>0</v>
      </c>
      <c r="BJ990" s="3">
        <v>0</v>
      </c>
      <c r="BK990" s="3">
        <v>0</v>
      </c>
      <c r="BL990" s="3">
        <v>0</v>
      </c>
      <c r="BM990" s="3">
        <v>0</v>
      </c>
      <c r="BN990" s="3">
        <v>0</v>
      </c>
      <c r="BO990" s="3">
        <v>0</v>
      </c>
      <c r="BP990" s="3">
        <v>0</v>
      </c>
      <c r="BQ990" s="3">
        <v>0</v>
      </c>
      <c r="BR990" s="3">
        <v>0</v>
      </c>
      <c r="BS990" s="3">
        <v>0</v>
      </c>
      <c r="BT990" s="3">
        <v>0</v>
      </c>
      <c r="BU990" s="3">
        <v>0</v>
      </c>
      <c r="BV990" s="3">
        <v>0</v>
      </c>
      <c r="BW990" s="3">
        <v>0</v>
      </c>
      <c r="BX990" s="3">
        <v>0</v>
      </c>
      <c r="BY990" s="3">
        <v>0</v>
      </c>
      <c r="BZ990" s="3">
        <v>0</v>
      </c>
      <c r="CA990" s="3">
        <v>0</v>
      </c>
      <c r="CB990" s="3">
        <v>0</v>
      </c>
      <c r="CC990" s="3">
        <v>0</v>
      </c>
      <c r="CD990" s="3">
        <v>0</v>
      </c>
      <c r="CE990" s="3">
        <v>0</v>
      </c>
      <c r="CF990" s="3">
        <v>0</v>
      </c>
      <c r="CG990" s="3">
        <v>0</v>
      </c>
      <c r="CH990" s="3">
        <v>0</v>
      </c>
      <c r="CI990" s="3">
        <v>0</v>
      </c>
      <c r="CJ990" s="3">
        <v>0</v>
      </c>
      <c r="CK990" s="3">
        <v>0</v>
      </c>
      <c r="CL990" s="3">
        <v>0</v>
      </c>
      <c r="CM990" s="3">
        <v>0</v>
      </c>
      <c r="CN990" s="3">
        <v>0</v>
      </c>
      <c r="CO990" s="3">
        <v>0</v>
      </c>
      <c r="CP990" s="3">
        <v>0</v>
      </c>
      <c r="CQ990" s="3">
        <v>0</v>
      </c>
      <c r="CR990" s="3">
        <v>0</v>
      </c>
      <c r="CS990" s="3">
        <v>0</v>
      </c>
      <c r="CT990" s="3">
        <v>0</v>
      </c>
      <c r="CU990" s="3">
        <v>0</v>
      </c>
      <c r="CV990" s="3">
        <v>0</v>
      </c>
      <c r="CW990" s="3">
        <v>0</v>
      </c>
      <c r="CX990" s="3">
        <v>0</v>
      </c>
      <c r="CY990" s="3">
        <v>0</v>
      </c>
      <c r="CZ990" s="3">
        <v>0</v>
      </c>
      <c r="DA990" s="3"/>
      <c r="DB990" s="3">
        <v>0</v>
      </c>
      <c r="DC990" s="3">
        <v>0</v>
      </c>
      <c r="DD990" s="3">
        <v>0</v>
      </c>
      <c r="DE990" s="3">
        <v>0</v>
      </c>
      <c r="DF990" s="3">
        <v>0</v>
      </c>
      <c r="DG990" s="3">
        <v>0</v>
      </c>
      <c r="DH990" s="3">
        <v>0</v>
      </c>
      <c r="DI990" s="3">
        <v>0</v>
      </c>
      <c r="DJ990" s="3">
        <v>0</v>
      </c>
      <c r="DK990" s="3">
        <v>0</v>
      </c>
      <c r="DL990" s="3">
        <v>0</v>
      </c>
      <c r="DM990" s="3">
        <v>0</v>
      </c>
      <c r="DN990" s="3">
        <v>0</v>
      </c>
      <c r="DO990" s="3">
        <v>0</v>
      </c>
      <c r="DP990" s="3">
        <v>0</v>
      </c>
      <c r="DQ990" s="3">
        <v>0</v>
      </c>
      <c r="DR990" s="3">
        <v>0</v>
      </c>
      <c r="DS990" s="3">
        <v>0</v>
      </c>
      <c r="DT990" s="3">
        <v>0</v>
      </c>
      <c r="DU990" s="3">
        <v>0</v>
      </c>
      <c r="DV990" s="3">
        <v>0</v>
      </c>
      <c r="DW990" s="3">
        <v>0</v>
      </c>
      <c r="DX990" s="3">
        <v>0</v>
      </c>
      <c r="DY990" s="3">
        <v>0</v>
      </c>
      <c r="DZ990" s="3">
        <v>0</v>
      </c>
      <c r="EA990" s="3">
        <v>0</v>
      </c>
      <c r="EB990" s="3">
        <v>0</v>
      </c>
      <c r="EC990" s="3">
        <v>0</v>
      </c>
      <c r="ED990" s="3">
        <v>0</v>
      </c>
      <c r="EE990" s="3">
        <v>0</v>
      </c>
      <c r="EF990" s="3">
        <v>0</v>
      </c>
    </row>
    <row r="991" spans="1:136" ht="12.75" customHeight="1">
      <c r="A991" s="2" t="s">
        <v>1685</v>
      </c>
      <c r="B991" s="2" t="s">
        <v>932</v>
      </c>
      <c r="C991" s="2" t="s">
        <v>137</v>
      </c>
      <c r="D991" s="2" t="s">
        <v>896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  <c r="AY991" s="3">
        <v>0</v>
      </c>
      <c r="AZ991" s="3">
        <v>0</v>
      </c>
      <c r="BA991" s="3">
        <v>0</v>
      </c>
      <c r="BB991" s="3">
        <v>0</v>
      </c>
      <c r="BC991" s="3">
        <v>0</v>
      </c>
      <c r="BD991" s="3">
        <v>0</v>
      </c>
      <c r="BE991" s="3">
        <v>0</v>
      </c>
      <c r="BF991" s="3">
        <v>0</v>
      </c>
      <c r="BG991" s="3">
        <v>0</v>
      </c>
      <c r="BH991" s="3">
        <v>0</v>
      </c>
      <c r="BI991" s="3">
        <v>0</v>
      </c>
      <c r="BJ991" s="3">
        <v>0</v>
      </c>
      <c r="BK991" s="3">
        <v>0</v>
      </c>
      <c r="BL991" s="3">
        <v>0</v>
      </c>
      <c r="BM991" s="3">
        <v>0</v>
      </c>
      <c r="BN991" s="3">
        <v>0</v>
      </c>
      <c r="BO991" s="3">
        <v>0</v>
      </c>
      <c r="BP991" s="3">
        <v>0</v>
      </c>
      <c r="BQ991" s="3">
        <v>0</v>
      </c>
      <c r="BR991" s="3">
        <v>0</v>
      </c>
      <c r="BS991" s="3">
        <v>0</v>
      </c>
      <c r="BT991" s="3">
        <v>0</v>
      </c>
      <c r="BU991" s="3">
        <v>0</v>
      </c>
      <c r="BV991" s="3">
        <v>0</v>
      </c>
      <c r="BW991" s="3">
        <v>0</v>
      </c>
      <c r="BX991" s="3">
        <v>0</v>
      </c>
      <c r="BY991" s="3">
        <v>0</v>
      </c>
      <c r="BZ991" s="3">
        <v>0</v>
      </c>
      <c r="CA991" s="3">
        <v>0</v>
      </c>
      <c r="CB991" s="3">
        <v>0</v>
      </c>
      <c r="CC991" s="3">
        <v>0</v>
      </c>
      <c r="CD991" s="3">
        <v>0</v>
      </c>
      <c r="CE991" s="3">
        <v>0</v>
      </c>
      <c r="CF991" s="3">
        <v>0</v>
      </c>
      <c r="CG991" s="3">
        <v>0</v>
      </c>
      <c r="CH991" s="3">
        <v>0</v>
      </c>
      <c r="CI991" s="3">
        <v>0</v>
      </c>
      <c r="CJ991" s="3">
        <v>0</v>
      </c>
      <c r="CK991" s="3">
        <v>0</v>
      </c>
      <c r="CL991" s="3">
        <v>0</v>
      </c>
      <c r="CM991" s="3">
        <v>0</v>
      </c>
      <c r="CN991" s="3">
        <v>0</v>
      </c>
      <c r="CO991" s="3">
        <v>0</v>
      </c>
      <c r="CP991" s="3">
        <v>0</v>
      </c>
      <c r="CQ991" s="3">
        <v>0</v>
      </c>
      <c r="CR991" s="3">
        <v>0</v>
      </c>
      <c r="CS991" s="3">
        <v>0</v>
      </c>
      <c r="CT991" s="3">
        <v>0</v>
      </c>
      <c r="CU991" s="3">
        <v>0</v>
      </c>
      <c r="CV991" s="3">
        <v>0</v>
      </c>
      <c r="CW991" s="3">
        <v>0</v>
      </c>
      <c r="CX991" s="3">
        <v>0</v>
      </c>
      <c r="CY991" s="3">
        <v>0</v>
      </c>
      <c r="CZ991" s="3">
        <v>0</v>
      </c>
      <c r="DA991" s="3"/>
      <c r="DB991" s="3">
        <v>0</v>
      </c>
      <c r="DC991" s="3">
        <v>0</v>
      </c>
      <c r="DD991" s="3">
        <v>0</v>
      </c>
      <c r="DE991" s="3">
        <v>0</v>
      </c>
      <c r="DF991" s="3">
        <v>0</v>
      </c>
      <c r="DG991" s="3">
        <v>0</v>
      </c>
      <c r="DH991" s="3">
        <v>0</v>
      </c>
      <c r="DI991" s="3">
        <v>0</v>
      </c>
      <c r="DJ991" s="3">
        <v>0</v>
      </c>
      <c r="DK991" s="3">
        <v>0</v>
      </c>
      <c r="DL991" s="3">
        <v>0</v>
      </c>
      <c r="DM991" s="3">
        <v>0</v>
      </c>
      <c r="DN991" s="3">
        <v>0</v>
      </c>
      <c r="DO991" s="3">
        <v>0</v>
      </c>
      <c r="DP991" s="3">
        <v>0</v>
      </c>
      <c r="DQ991" s="3">
        <v>0</v>
      </c>
      <c r="DR991" s="3">
        <v>0</v>
      </c>
      <c r="DS991" s="3">
        <v>0</v>
      </c>
      <c r="DT991" s="3">
        <v>0</v>
      </c>
      <c r="DU991" s="3">
        <v>0</v>
      </c>
      <c r="DV991" s="3">
        <v>0</v>
      </c>
      <c r="DW991" s="3">
        <v>0</v>
      </c>
      <c r="DX991" s="3">
        <v>0</v>
      </c>
      <c r="DY991" s="3">
        <v>0</v>
      </c>
      <c r="DZ991" s="3">
        <v>0</v>
      </c>
      <c r="EA991" s="3">
        <v>0</v>
      </c>
      <c r="EB991" s="3">
        <v>0</v>
      </c>
      <c r="EC991" s="3">
        <v>0</v>
      </c>
      <c r="ED991" s="3">
        <v>0</v>
      </c>
      <c r="EE991" s="3">
        <v>0</v>
      </c>
      <c r="EF991" s="3">
        <v>0</v>
      </c>
    </row>
    <row r="992" spans="1:136" ht="12.75" customHeight="1">
      <c r="A992" s="2" t="s">
        <v>1686</v>
      </c>
      <c r="B992" s="2" t="s">
        <v>934</v>
      </c>
      <c r="C992" s="2" t="s">
        <v>137</v>
      </c>
      <c r="D992" s="2" t="s">
        <v>896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3">
        <v>0</v>
      </c>
      <c r="AW992" s="3">
        <v>0</v>
      </c>
      <c r="AX992" s="3">
        <v>0</v>
      </c>
      <c r="AY992" s="3">
        <v>0</v>
      </c>
      <c r="AZ992" s="3">
        <v>0</v>
      </c>
      <c r="BA992" s="3">
        <v>0</v>
      </c>
      <c r="BB992" s="3">
        <v>0</v>
      </c>
      <c r="BC992" s="3">
        <v>0</v>
      </c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3">
        <v>0</v>
      </c>
      <c r="BJ992" s="3">
        <v>0</v>
      </c>
      <c r="BK992" s="3">
        <v>0</v>
      </c>
      <c r="BL992" s="3">
        <v>0</v>
      </c>
      <c r="BM992" s="3">
        <v>0</v>
      </c>
      <c r="BN992" s="3">
        <v>0</v>
      </c>
      <c r="BO992" s="3">
        <v>0</v>
      </c>
      <c r="BP992" s="3">
        <v>0</v>
      </c>
      <c r="BQ992" s="3">
        <v>0</v>
      </c>
      <c r="BR992" s="3">
        <v>0</v>
      </c>
      <c r="BS992" s="3">
        <v>0</v>
      </c>
      <c r="BT992" s="3">
        <v>0</v>
      </c>
      <c r="BU992" s="3">
        <v>0</v>
      </c>
      <c r="BV992" s="3">
        <v>0</v>
      </c>
      <c r="BW992" s="3">
        <v>0</v>
      </c>
      <c r="BX992" s="3">
        <v>0</v>
      </c>
      <c r="BY992" s="3">
        <v>0</v>
      </c>
      <c r="BZ992" s="3">
        <v>0</v>
      </c>
      <c r="CA992" s="3">
        <v>0</v>
      </c>
      <c r="CB992" s="3">
        <v>0</v>
      </c>
      <c r="CC992" s="3">
        <v>0</v>
      </c>
      <c r="CD992" s="3">
        <v>0</v>
      </c>
      <c r="CE992" s="3">
        <v>0</v>
      </c>
      <c r="CF992" s="3">
        <v>0</v>
      </c>
      <c r="CG992" s="3">
        <v>0</v>
      </c>
      <c r="CH992" s="3">
        <v>0</v>
      </c>
      <c r="CI992" s="3">
        <v>0</v>
      </c>
      <c r="CJ992" s="3">
        <v>0</v>
      </c>
      <c r="CK992" s="3">
        <v>0</v>
      </c>
      <c r="CL992" s="3">
        <v>0</v>
      </c>
      <c r="CM992" s="3">
        <v>0</v>
      </c>
      <c r="CN992" s="3">
        <v>0</v>
      </c>
      <c r="CO992" s="3">
        <v>0</v>
      </c>
      <c r="CP992" s="3">
        <v>0</v>
      </c>
      <c r="CQ992" s="3">
        <v>0</v>
      </c>
      <c r="CR992" s="3">
        <v>0</v>
      </c>
      <c r="CS992" s="3">
        <v>0</v>
      </c>
      <c r="CT992" s="3">
        <v>0</v>
      </c>
      <c r="CU992" s="3">
        <v>0</v>
      </c>
      <c r="CV992" s="3">
        <v>0</v>
      </c>
      <c r="CW992" s="3">
        <v>0</v>
      </c>
      <c r="CX992" s="3">
        <v>0</v>
      </c>
      <c r="CY992" s="3">
        <v>0</v>
      </c>
      <c r="CZ992" s="3">
        <v>0</v>
      </c>
      <c r="DA992" s="3"/>
      <c r="DB992" s="3">
        <v>0</v>
      </c>
      <c r="DC992" s="3">
        <v>0</v>
      </c>
      <c r="DD992" s="3">
        <v>0</v>
      </c>
      <c r="DE992" s="3">
        <v>0</v>
      </c>
      <c r="DF992" s="3">
        <v>0</v>
      </c>
      <c r="DG992" s="3">
        <v>0</v>
      </c>
      <c r="DH992" s="3">
        <v>0</v>
      </c>
      <c r="DI992" s="3">
        <v>0</v>
      </c>
      <c r="DJ992" s="3">
        <v>0</v>
      </c>
      <c r="DK992" s="3">
        <v>0</v>
      </c>
      <c r="DL992" s="3">
        <v>0</v>
      </c>
      <c r="DM992" s="3">
        <v>0</v>
      </c>
      <c r="DN992" s="3">
        <v>0</v>
      </c>
      <c r="DO992" s="3">
        <v>0</v>
      </c>
      <c r="DP992" s="3">
        <v>0</v>
      </c>
      <c r="DQ992" s="3">
        <v>0</v>
      </c>
      <c r="DR992" s="3">
        <v>0</v>
      </c>
      <c r="DS992" s="3">
        <v>0</v>
      </c>
      <c r="DT992" s="3">
        <v>0</v>
      </c>
      <c r="DU992" s="3">
        <v>0</v>
      </c>
      <c r="DV992" s="3">
        <v>0</v>
      </c>
      <c r="DW992" s="3">
        <v>0</v>
      </c>
      <c r="DX992" s="3">
        <v>0</v>
      </c>
      <c r="DY992" s="3">
        <v>0</v>
      </c>
      <c r="DZ992" s="3">
        <v>0</v>
      </c>
      <c r="EA992" s="3">
        <v>0</v>
      </c>
      <c r="EB992" s="3">
        <v>0</v>
      </c>
      <c r="EC992" s="3">
        <v>0</v>
      </c>
      <c r="ED992" s="3">
        <v>0</v>
      </c>
      <c r="EE992" s="3">
        <v>0</v>
      </c>
      <c r="EF992" s="3">
        <v>0</v>
      </c>
    </row>
    <row r="993" spans="1:136" ht="12.75" customHeight="1">
      <c r="A993" s="2" t="s">
        <v>1687</v>
      </c>
      <c r="B993" s="2" t="s">
        <v>936</v>
      </c>
      <c r="C993" s="2" t="s">
        <v>137</v>
      </c>
      <c r="D993" s="2" t="s">
        <v>896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819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0</v>
      </c>
      <c r="BB993" s="3">
        <v>0</v>
      </c>
      <c r="BC993" s="3">
        <v>0</v>
      </c>
      <c r="BD993" s="3">
        <v>0</v>
      </c>
      <c r="BE993" s="3">
        <v>0</v>
      </c>
      <c r="BF993" s="3">
        <v>0</v>
      </c>
      <c r="BG993" s="3">
        <v>0</v>
      </c>
      <c r="BH993" s="3">
        <v>0</v>
      </c>
      <c r="BI993" s="3">
        <v>0</v>
      </c>
      <c r="BJ993" s="3">
        <v>0</v>
      </c>
      <c r="BK993" s="3">
        <v>0</v>
      </c>
      <c r="BL993" s="3">
        <v>0</v>
      </c>
      <c r="BM993" s="3">
        <v>0</v>
      </c>
      <c r="BN993" s="3">
        <v>0</v>
      </c>
      <c r="BO993" s="3">
        <v>0</v>
      </c>
      <c r="BP993" s="3">
        <v>0</v>
      </c>
      <c r="BQ993" s="3">
        <v>0</v>
      </c>
      <c r="BR993" s="3">
        <v>0</v>
      </c>
      <c r="BS993" s="3">
        <v>0</v>
      </c>
      <c r="BT993" s="3">
        <v>0</v>
      </c>
      <c r="BU993" s="3">
        <v>0</v>
      </c>
      <c r="BV993" s="3">
        <v>0</v>
      </c>
      <c r="BW993" s="3">
        <v>0</v>
      </c>
      <c r="BX993" s="3">
        <v>0</v>
      </c>
      <c r="BY993" s="3">
        <v>0</v>
      </c>
      <c r="BZ993" s="3">
        <v>0</v>
      </c>
      <c r="CA993" s="3">
        <v>0</v>
      </c>
      <c r="CB993" s="3">
        <v>0</v>
      </c>
      <c r="CC993" s="3">
        <v>0</v>
      </c>
      <c r="CD993" s="3">
        <v>0</v>
      </c>
      <c r="CE993" s="3">
        <v>0</v>
      </c>
      <c r="CF993" s="3">
        <v>0</v>
      </c>
      <c r="CG993" s="3">
        <v>0</v>
      </c>
      <c r="CH993" s="3">
        <v>0</v>
      </c>
      <c r="CI993" s="3">
        <v>0</v>
      </c>
      <c r="CJ993" s="3">
        <v>0</v>
      </c>
      <c r="CK993" s="3">
        <v>0</v>
      </c>
      <c r="CL993" s="3">
        <v>0</v>
      </c>
      <c r="CM993" s="3">
        <v>0</v>
      </c>
      <c r="CN993" s="3">
        <v>0</v>
      </c>
      <c r="CO993" s="3">
        <v>0</v>
      </c>
      <c r="CP993" s="3">
        <v>0</v>
      </c>
      <c r="CQ993" s="3">
        <v>0</v>
      </c>
      <c r="CR993" s="3">
        <v>0</v>
      </c>
      <c r="CS993" s="3">
        <v>0</v>
      </c>
      <c r="CT993" s="3">
        <v>0</v>
      </c>
      <c r="CU993" s="3">
        <v>0</v>
      </c>
      <c r="CV993" s="3">
        <v>0</v>
      </c>
      <c r="CW993" s="3">
        <v>0</v>
      </c>
      <c r="CX993" s="3">
        <v>0</v>
      </c>
      <c r="CY993" s="3">
        <v>0</v>
      </c>
      <c r="CZ993" s="3">
        <v>0</v>
      </c>
      <c r="DA993" s="3"/>
      <c r="DB993" s="3">
        <v>0</v>
      </c>
      <c r="DC993" s="3">
        <v>0</v>
      </c>
      <c r="DD993" s="3">
        <v>0</v>
      </c>
      <c r="DE993" s="3">
        <v>0</v>
      </c>
      <c r="DF993" s="3">
        <v>0</v>
      </c>
      <c r="DG993" s="3">
        <v>0</v>
      </c>
      <c r="DH993" s="3">
        <v>0</v>
      </c>
      <c r="DI993" s="3">
        <v>0</v>
      </c>
      <c r="DJ993" s="3">
        <v>0</v>
      </c>
      <c r="DK993" s="3">
        <v>0</v>
      </c>
      <c r="DL993" s="3">
        <v>0</v>
      </c>
      <c r="DM993" s="3">
        <v>0</v>
      </c>
      <c r="DN993" s="3">
        <v>0</v>
      </c>
      <c r="DO993" s="3">
        <v>0</v>
      </c>
      <c r="DP993" s="3">
        <v>0</v>
      </c>
      <c r="DQ993" s="3">
        <v>0</v>
      </c>
      <c r="DR993" s="3">
        <v>0</v>
      </c>
      <c r="DS993" s="3">
        <v>0</v>
      </c>
      <c r="DT993" s="3">
        <v>0</v>
      </c>
      <c r="DU993" s="3">
        <v>0</v>
      </c>
      <c r="DV993" s="3">
        <v>0</v>
      </c>
      <c r="DW993" s="3">
        <v>0</v>
      </c>
      <c r="DX993" s="3">
        <v>0</v>
      </c>
      <c r="DY993" s="3">
        <v>0</v>
      </c>
      <c r="DZ993" s="3">
        <v>0</v>
      </c>
      <c r="EA993" s="3">
        <v>0</v>
      </c>
      <c r="EB993" s="3">
        <v>0</v>
      </c>
      <c r="EC993" s="3">
        <v>0</v>
      </c>
      <c r="ED993" s="3">
        <v>0</v>
      </c>
      <c r="EE993" s="3">
        <v>0</v>
      </c>
      <c r="EF993" s="3">
        <v>0</v>
      </c>
    </row>
    <row r="994" spans="1:136" ht="12.75" customHeight="1">
      <c r="A994" s="2" t="s">
        <v>1688</v>
      </c>
      <c r="B994" s="2" t="s">
        <v>938</v>
      </c>
      <c r="C994" s="2" t="s">
        <v>137</v>
      </c>
      <c r="D994" s="2" t="s">
        <v>896</v>
      </c>
      <c r="E994" s="3">
        <v>0</v>
      </c>
      <c r="F994" s="3">
        <v>13201.98</v>
      </c>
      <c r="G994" s="3">
        <v>13436.16</v>
      </c>
      <c r="H994" s="3">
        <v>15221.85</v>
      </c>
      <c r="I994" s="3">
        <v>17755.849999999999</v>
      </c>
      <c r="J994" s="3">
        <v>12932.61</v>
      </c>
      <c r="K994" s="3">
        <v>9165.2999999999993</v>
      </c>
      <c r="L994" s="3">
        <v>17931.84</v>
      </c>
      <c r="M994" s="3">
        <v>14722.71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12932.14</v>
      </c>
      <c r="AH994" s="3">
        <v>11602.58</v>
      </c>
      <c r="AI994" s="3">
        <v>18208.7</v>
      </c>
      <c r="AJ994" s="3">
        <v>16671.189999999999</v>
      </c>
      <c r="AK994" s="3">
        <v>11390.65</v>
      </c>
      <c r="AL994" s="3">
        <v>7814.47</v>
      </c>
      <c r="AM994" s="3">
        <v>19615.07</v>
      </c>
      <c r="AN994" s="3">
        <v>12821.69</v>
      </c>
      <c r="AO994" s="3">
        <v>14562.68</v>
      </c>
      <c r="AP994" s="3">
        <v>8645.25</v>
      </c>
      <c r="AQ994" s="3">
        <v>12603.47</v>
      </c>
      <c r="AR994" s="3">
        <v>25381.75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0</v>
      </c>
      <c r="BB994" s="3">
        <v>0</v>
      </c>
      <c r="BC994" s="3">
        <v>0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3">
        <v>0</v>
      </c>
      <c r="BJ994" s="3">
        <v>0</v>
      </c>
      <c r="BK994" s="3">
        <v>0</v>
      </c>
      <c r="BL994" s="3">
        <v>0</v>
      </c>
      <c r="BM994" s="3">
        <v>0</v>
      </c>
      <c r="BN994" s="3">
        <v>0</v>
      </c>
      <c r="BO994" s="3">
        <v>0</v>
      </c>
      <c r="BP994" s="3">
        <v>0</v>
      </c>
      <c r="BQ994" s="3">
        <v>0</v>
      </c>
      <c r="BR994" s="3">
        <v>0</v>
      </c>
      <c r="BS994" s="3">
        <v>0</v>
      </c>
      <c r="BT994" s="3">
        <v>0</v>
      </c>
      <c r="BU994" s="3">
        <v>0</v>
      </c>
      <c r="BV994" s="3">
        <v>0</v>
      </c>
      <c r="BW994" s="3">
        <v>0</v>
      </c>
      <c r="BX994" s="3">
        <v>0</v>
      </c>
      <c r="BY994" s="3">
        <v>0</v>
      </c>
      <c r="BZ994" s="3">
        <v>0</v>
      </c>
      <c r="CA994" s="3">
        <v>0</v>
      </c>
      <c r="CB994" s="3">
        <v>0</v>
      </c>
      <c r="CC994" s="3">
        <v>0</v>
      </c>
      <c r="CD994" s="3">
        <v>0</v>
      </c>
      <c r="CE994" s="3">
        <v>0</v>
      </c>
      <c r="CF994" s="3">
        <v>0</v>
      </c>
      <c r="CG994" s="3">
        <v>0</v>
      </c>
      <c r="CH994" s="3">
        <v>0</v>
      </c>
      <c r="CI994" s="3">
        <v>0</v>
      </c>
      <c r="CJ994" s="3">
        <v>0</v>
      </c>
      <c r="CK994" s="3">
        <v>0</v>
      </c>
      <c r="CL994" s="3">
        <v>0</v>
      </c>
      <c r="CM994" s="3">
        <v>0</v>
      </c>
      <c r="CN994" s="3">
        <v>0</v>
      </c>
      <c r="CO994" s="3">
        <v>0</v>
      </c>
      <c r="CP994" s="3">
        <v>0</v>
      </c>
      <c r="CQ994" s="3">
        <v>0</v>
      </c>
      <c r="CR994" s="3">
        <v>0</v>
      </c>
      <c r="CS994" s="3">
        <v>0</v>
      </c>
      <c r="CT994" s="3">
        <v>0</v>
      </c>
      <c r="CU994" s="3">
        <v>0</v>
      </c>
      <c r="CV994" s="3">
        <v>0</v>
      </c>
      <c r="CW994" s="3">
        <v>0</v>
      </c>
      <c r="CX994" s="3">
        <v>0</v>
      </c>
      <c r="CY994" s="3">
        <v>0</v>
      </c>
      <c r="CZ994" s="3">
        <v>0</v>
      </c>
      <c r="DA994" s="3"/>
      <c r="DB994" s="3">
        <v>0</v>
      </c>
      <c r="DC994" s="3">
        <v>0</v>
      </c>
      <c r="DD994" s="3">
        <v>0</v>
      </c>
      <c r="DE994" s="3">
        <v>0</v>
      </c>
      <c r="DF994" s="3">
        <v>0</v>
      </c>
      <c r="DG994" s="3">
        <v>0</v>
      </c>
      <c r="DH994" s="3">
        <v>0</v>
      </c>
      <c r="DI994" s="3">
        <v>0</v>
      </c>
      <c r="DJ994" s="3">
        <v>0</v>
      </c>
      <c r="DK994" s="3">
        <v>0</v>
      </c>
      <c r="DL994" s="3">
        <v>0</v>
      </c>
      <c r="DM994" s="3">
        <v>0</v>
      </c>
      <c r="DN994" s="3">
        <v>0</v>
      </c>
      <c r="DO994" s="3">
        <v>0</v>
      </c>
      <c r="DP994" s="3">
        <v>0</v>
      </c>
      <c r="DQ994" s="3">
        <v>0</v>
      </c>
      <c r="DR994" s="3">
        <v>0</v>
      </c>
      <c r="DS994" s="3">
        <v>0</v>
      </c>
      <c r="DT994" s="3">
        <v>0</v>
      </c>
      <c r="DU994" s="3">
        <v>0</v>
      </c>
      <c r="DV994" s="3">
        <v>0</v>
      </c>
      <c r="DW994" s="3">
        <v>0</v>
      </c>
      <c r="DX994" s="3">
        <v>0</v>
      </c>
      <c r="DY994" s="3">
        <v>0</v>
      </c>
      <c r="DZ994" s="3">
        <v>0</v>
      </c>
      <c r="EA994" s="3">
        <v>0</v>
      </c>
      <c r="EB994" s="3">
        <v>0</v>
      </c>
      <c r="EC994" s="3">
        <v>0</v>
      </c>
      <c r="ED994" s="3">
        <v>0</v>
      </c>
      <c r="EE994" s="3">
        <v>0</v>
      </c>
      <c r="EF994" s="3">
        <v>0</v>
      </c>
    </row>
    <row r="995" spans="1:136" ht="12.75" customHeight="1">
      <c r="A995" s="2" t="s">
        <v>1689</v>
      </c>
      <c r="B995" s="2" t="s">
        <v>940</v>
      </c>
      <c r="C995" s="2" t="s">
        <v>137</v>
      </c>
      <c r="D995" s="2" t="s">
        <v>896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>
        <v>0</v>
      </c>
      <c r="BB995" s="3">
        <v>0</v>
      </c>
      <c r="BC995" s="3">
        <v>0</v>
      </c>
      <c r="BD995" s="3">
        <v>0</v>
      </c>
      <c r="BE995" s="3">
        <v>0</v>
      </c>
      <c r="BF995" s="3">
        <v>0</v>
      </c>
      <c r="BG995" s="3">
        <v>0</v>
      </c>
      <c r="BH995" s="3">
        <v>0</v>
      </c>
      <c r="BI995" s="3">
        <v>0</v>
      </c>
      <c r="BJ995" s="3">
        <v>0</v>
      </c>
      <c r="BK995" s="3">
        <v>0</v>
      </c>
      <c r="BL995" s="3">
        <v>0</v>
      </c>
      <c r="BM995" s="3">
        <v>0</v>
      </c>
      <c r="BN995" s="3">
        <v>0</v>
      </c>
      <c r="BO995" s="3">
        <v>0</v>
      </c>
      <c r="BP995" s="3">
        <v>0</v>
      </c>
      <c r="BQ995" s="3">
        <v>0</v>
      </c>
      <c r="BR995" s="3">
        <v>0</v>
      </c>
      <c r="BS995" s="3">
        <v>0</v>
      </c>
      <c r="BT995" s="3">
        <v>0</v>
      </c>
      <c r="BU995" s="3">
        <v>0</v>
      </c>
      <c r="BV995" s="3">
        <v>0</v>
      </c>
      <c r="BW995" s="3">
        <v>0</v>
      </c>
      <c r="BX995" s="3">
        <v>0</v>
      </c>
      <c r="BY995" s="3">
        <v>0</v>
      </c>
      <c r="BZ995" s="3">
        <v>0</v>
      </c>
      <c r="CA995" s="3">
        <v>0</v>
      </c>
      <c r="CB995" s="3">
        <v>0</v>
      </c>
      <c r="CC995" s="3">
        <v>0</v>
      </c>
      <c r="CD995" s="3">
        <v>0</v>
      </c>
      <c r="CE995" s="3">
        <v>0</v>
      </c>
      <c r="CF995" s="3">
        <v>0</v>
      </c>
      <c r="CG995" s="3">
        <v>0</v>
      </c>
      <c r="CH995" s="3">
        <v>0</v>
      </c>
      <c r="CI995" s="3">
        <v>0</v>
      </c>
      <c r="CJ995" s="3">
        <v>0</v>
      </c>
      <c r="CK995" s="3">
        <v>0</v>
      </c>
      <c r="CL995" s="3">
        <v>0</v>
      </c>
      <c r="CM995" s="3">
        <v>0</v>
      </c>
      <c r="CN995" s="3">
        <v>0</v>
      </c>
      <c r="CO995" s="3">
        <v>0</v>
      </c>
      <c r="CP995" s="3">
        <v>0</v>
      </c>
      <c r="CQ995" s="3">
        <v>0</v>
      </c>
      <c r="CR995" s="3">
        <v>0</v>
      </c>
      <c r="CS995" s="3">
        <v>0</v>
      </c>
      <c r="CT995" s="3">
        <v>0</v>
      </c>
      <c r="CU995" s="3">
        <v>0</v>
      </c>
      <c r="CV995" s="3">
        <v>0</v>
      </c>
      <c r="CW995" s="3">
        <v>0</v>
      </c>
      <c r="CX995" s="3">
        <v>0</v>
      </c>
      <c r="CY995" s="3">
        <v>0</v>
      </c>
      <c r="CZ995" s="3">
        <v>0</v>
      </c>
      <c r="DA995" s="3"/>
      <c r="DB995" s="3">
        <v>0</v>
      </c>
      <c r="DC995" s="3">
        <v>0</v>
      </c>
      <c r="DD995" s="3">
        <v>0</v>
      </c>
      <c r="DE995" s="3">
        <v>0</v>
      </c>
      <c r="DF995" s="3">
        <v>0</v>
      </c>
      <c r="DG995" s="3">
        <v>0</v>
      </c>
      <c r="DH995" s="3">
        <v>0</v>
      </c>
      <c r="DI995" s="3">
        <v>0</v>
      </c>
      <c r="DJ995" s="3">
        <v>0</v>
      </c>
      <c r="DK995" s="3">
        <v>0</v>
      </c>
      <c r="DL995" s="3">
        <v>0</v>
      </c>
      <c r="DM995" s="3">
        <v>0</v>
      </c>
      <c r="DN995" s="3">
        <v>0</v>
      </c>
      <c r="DO995" s="3">
        <v>0</v>
      </c>
      <c r="DP995" s="3">
        <v>0</v>
      </c>
      <c r="DQ995" s="3">
        <v>0</v>
      </c>
      <c r="DR995" s="3">
        <v>0</v>
      </c>
      <c r="DS995" s="3">
        <v>0</v>
      </c>
      <c r="DT995" s="3">
        <v>0</v>
      </c>
      <c r="DU995" s="3">
        <v>0</v>
      </c>
      <c r="DV995" s="3">
        <v>0</v>
      </c>
      <c r="DW995" s="3">
        <v>0</v>
      </c>
      <c r="DX995" s="3">
        <v>0</v>
      </c>
      <c r="DY995" s="3">
        <v>0</v>
      </c>
      <c r="DZ995" s="3">
        <v>0</v>
      </c>
      <c r="EA995" s="3">
        <v>0</v>
      </c>
      <c r="EB995" s="3">
        <v>0</v>
      </c>
      <c r="EC995" s="3">
        <v>0</v>
      </c>
      <c r="ED995" s="3">
        <v>0</v>
      </c>
      <c r="EE995" s="3">
        <v>0</v>
      </c>
      <c r="EF995" s="3">
        <v>0</v>
      </c>
    </row>
    <row r="996" spans="1:136" ht="12.75" customHeight="1">
      <c r="A996" s="2" t="s">
        <v>1690</v>
      </c>
      <c r="B996" s="2" t="s">
        <v>1028</v>
      </c>
      <c r="C996" s="2" t="s">
        <v>137</v>
      </c>
      <c r="D996" s="2" t="s">
        <v>896</v>
      </c>
      <c r="E996" s="3">
        <v>0</v>
      </c>
      <c r="F996" s="3">
        <v>1500</v>
      </c>
      <c r="G996" s="3">
        <v>750</v>
      </c>
      <c r="H996" s="3">
        <v>750</v>
      </c>
      <c r="I996" s="3">
        <v>750</v>
      </c>
      <c r="J996" s="3">
        <v>750</v>
      </c>
      <c r="K996" s="3">
        <v>1500</v>
      </c>
      <c r="L996" s="3">
        <v>750</v>
      </c>
      <c r="M996" s="3">
        <v>2250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750</v>
      </c>
      <c r="AH996" s="3">
        <v>750</v>
      </c>
      <c r="AI996" s="3">
        <v>750</v>
      </c>
      <c r="AJ996" s="3">
        <v>750</v>
      </c>
      <c r="AK996" s="3">
        <v>750</v>
      </c>
      <c r="AL996" s="3">
        <v>750</v>
      </c>
      <c r="AM996" s="3">
        <v>750</v>
      </c>
      <c r="AN996" s="3">
        <v>750</v>
      </c>
      <c r="AO996" s="3">
        <v>750</v>
      </c>
      <c r="AP996" s="3">
        <v>1500</v>
      </c>
      <c r="AQ996" s="3">
        <v>1500</v>
      </c>
      <c r="AR996" s="3">
        <v>1500</v>
      </c>
      <c r="AS996" s="3">
        <v>0</v>
      </c>
      <c r="AT996" s="3">
        <v>0</v>
      </c>
      <c r="AU996" s="3">
        <v>0</v>
      </c>
      <c r="AV996" s="3">
        <v>0</v>
      </c>
      <c r="AW996" s="3">
        <v>0</v>
      </c>
      <c r="AX996" s="3">
        <v>0</v>
      </c>
      <c r="AY996" s="3">
        <v>0</v>
      </c>
      <c r="AZ996" s="3">
        <v>0</v>
      </c>
      <c r="BA996" s="3">
        <v>0</v>
      </c>
      <c r="BB996" s="3">
        <v>0</v>
      </c>
      <c r="BC996" s="3">
        <v>0</v>
      </c>
      <c r="BD996" s="3">
        <v>0</v>
      </c>
      <c r="BE996" s="3">
        <v>0</v>
      </c>
      <c r="BF996" s="3">
        <v>0</v>
      </c>
      <c r="BG996" s="3">
        <v>0</v>
      </c>
      <c r="BH996" s="3">
        <v>0</v>
      </c>
      <c r="BI996" s="3">
        <v>0</v>
      </c>
      <c r="BJ996" s="3">
        <v>0</v>
      </c>
      <c r="BK996" s="3">
        <v>0</v>
      </c>
      <c r="BL996" s="3">
        <v>0</v>
      </c>
      <c r="BM996" s="3">
        <v>0</v>
      </c>
      <c r="BN996" s="3">
        <v>0</v>
      </c>
      <c r="BO996" s="3">
        <v>0</v>
      </c>
      <c r="BP996" s="3">
        <v>0</v>
      </c>
      <c r="BQ996" s="3">
        <v>0</v>
      </c>
      <c r="BR996" s="3">
        <v>0</v>
      </c>
      <c r="BS996" s="3">
        <v>0</v>
      </c>
      <c r="BT996" s="3">
        <v>0</v>
      </c>
      <c r="BU996" s="3">
        <v>0</v>
      </c>
      <c r="BV996" s="3">
        <v>0</v>
      </c>
      <c r="BW996" s="3">
        <v>0</v>
      </c>
      <c r="BX996" s="3">
        <v>0</v>
      </c>
      <c r="BY996" s="3">
        <v>0</v>
      </c>
      <c r="BZ996" s="3">
        <v>0</v>
      </c>
      <c r="CA996" s="3">
        <v>0</v>
      </c>
      <c r="CB996" s="3">
        <v>0</v>
      </c>
      <c r="CC996" s="3">
        <v>0</v>
      </c>
      <c r="CD996" s="3">
        <v>0</v>
      </c>
      <c r="CE996" s="3">
        <v>0</v>
      </c>
      <c r="CF996" s="3">
        <v>0</v>
      </c>
      <c r="CG996" s="3">
        <v>0</v>
      </c>
      <c r="CH996" s="3">
        <v>0</v>
      </c>
      <c r="CI996" s="3">
        <v>0</v>
      </c>
      <c r="CJ996" s="3">
        <v>0</v>
      </c>
      <c r="CK996" s="3">
        <v>0</v>
      </c>
      <c r="CL996" s="3">
        <v>0</v>
      </c>
      <c r="CM996" s="3">
        <v>0</v>
      </c>
      <c r="CN996" s="3">
        <v>0</v>
      </c>
      <c r="CO996" s="3">
        <v>0</v>
      </c>
      <c r="CP996" s="3">
        <v>0</v>
      </c>
      <c r="CQ996" s="3">
        <v>0</v>
      </c>
      <c r="CR996" s="3">
        <v>0</v>
      </c>
      <c r="CS996" s="3">
        <v>0</v>
      </c>
      <c r="CT996" s="3">
        <v>0</v>
      </c>
      <c r="CU996" s="3">
        <v>0</v>
      </c>
      <c r="CV996" s="3">
        <v>0</v>
      </c>
      <c r="CW996" s="3">
        <v>0</v>
      </c>
      <c r="CX996" s="3">
        <v>0</v>
      </c>
      <c r="CY996" s="3">
        <v>0</v>
      </c>
      <c r="CZ996" s="3">
        <v>0</v>
      </c>
      <c r="DA996" s="3"/>
      <c r="DB996" s="3">
        <v>0</v>
      </c>
      <c r="DC996" s="3">
        <v>0</v>
      </c>
      <c r="DD996" s="3">
        <v>0</v>
      </c>
      <c r="DE996" s="3">
        <v>0</v>
      </c>
      <c r="DF996" s="3">
        <v>0</v>
      </c>
      <c r="DG996" s="3">
        <v>0</v>
      </c>
      <c r="DH996" s="3">
        <v>0</v>
      </c>
      <c r="DI996" s="3">
        <v>0</v>
      </c>
      <c r="DJ996" s="3">
        <v>0</v>
      </c>
      <c r="DK996" s="3">
        <v>0</v>
      </c>
      <c r="DL996" s="3">
        <v>0</v>
      </c>
      <c r="DM996" s="3">
        <v>0</v>
      </c>
      <c r="DN996" s="3">
        <v>0</v>
      </c>
      <c r="DO996" s="3">
        <v>0</v>
      </c>
      <c r="DP996" s="3">
        <v>0</v>
      </c>
      <c r="DQ996" s="3">
        <v>0</v>
      </c>
      <c r="DR996" s="3">
        <v>0</v>
      </c>
      <c r="DS996" s="3">
        <v>0</v>
      </c>
      <c r="DT996" s="3">
        <v>0</v>
      </c>
      <c r="DU996" s="3">
        <v>0</v>
      </c>
      <c r="DV996" s="3">
        <v>0</v>
      </c>
      <c r="DW996" s="3">
        <v>0</v>
      </c>
      <c r="DX996" s="3">
        <v>0</v>
      </c>
      <c r="DY996" s="3">
        <v>0</v>
      </c>
      <c r="DZ996" s="3">
        <v>0</v>
      </c>
      <c r="EA996" s="3">
        <v>0</v>
      </c>
      <c r="EB996" s="3">
        <v>0</v>
      </c>
      <c r="EC996" s="3">
        <v>0</v>
      </c>
      <c r="ED996" s="3">
        <v>0</v>
      </c>
      <c r="EE996" s="3">
        <v>0</v>
      </c>
      <c r="EF996" s="3">
        <v>0</v>
      </c>
    </row>
    <row r="997" spans="1:136" ht="12.75" customHeight="1">
      <c r="A997" s="2" t="s">
        <v>1691</v>
      </c>
      <c r="B997" s="2" t="s">
        <v>944</v>
      </c>
      <c r="C997" s="2" t="s">
        <v>137</v>
      </c>
      <c r="D997" s="2" t="s">
        <v>896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  <c r="AY997" s="3">
        <v>0</v>
      </c>
      <c r="AZ997" s="3">
        <v>0</v>
      </c>
      <c r="BA997" s="3">
        <v>0</v>
      </c>
      <c r="BB997" s="3">
        <v>0</v>
      </c>
      <c r="BC997" s="3">
        <v>0</v>
      </c>
      <c r="BD997" s="3">
        <v>0</v>
      </c>
      <c r="BE997" s="3">
        <v>0</v>
      </c>
      <c r="BF997" s="3">
        <v>0</v>
      </c>
      <c r="BG997" s="3">
        <v>0</v>
      </c>
      <c r="BH997" s="3">
        <v>0</v>
      </c>
      <c r="BI997" s="3">
        <v>0</v>
      </c>
      <c r="BJ997" s="3">
        <v>0</v>
      </c>
      <c r="BK997" s="3">
        <v>0</v>
      </c>
      <c r="BL997" s="3">
        <v>0</v>
      </c>
      <c r="BM997" s="3">
        <v>0</v>
      </c>
      <c r="BN997" s="3">
        <v>0</v>
      </c>
      <c r="BO997" s="3">
        <v>0</v>
      </c>
      <c r="BP997" s="3">
        <v>0</v>
      </c>
      <c r="BQ997" s="3">
        <v>0</v>
      </c>
      <c r="BR997" s="3">
        <v>0</v>
      </c>
      <c r="BS997" s="3">
        <v>0</v>
      </c>
      <c r="BT997" s="3">
        <v>0</v>
      </c>
      <c r="BU997" s="3">
        <v>0</v>
      </c>
      <c r="BV997" s="3">
        <v>0</v>
      </c>
      <c r="BW997" s="3">
        <v>0</v>
      </c>
      <c r="BX997" s="3">
        <v>0</v>
      </c>
      <c r="BY997" s="3">
        <v>0</v>
      </c>
      <c r="BZ997" s="3">
        <v>0</v>
      </c>
      <c r="CA997" s="3">
        <v>0</v>
      </c>
      <c r="CB997" s="3">
        <v>0</v>
      </c>
      <c r="CC997" s="3">
        <v>0</v>
      </c>
      <c r="CD997" s="3">
        <v>0</v>
      </c>
      <c r="CE997" s="3">
        <v>0</v>
      </c>
      <c r="CF997" s="3">
        <v>0</v>
      </c>
      <c r="CG997" s="3">
        <v>0</v>
      </c>
      <c r="CH997" s="3">
        <v>0</v>
      </c>
      <c r="CI997" s="3">
        <v>0</v>
      </c>
      <c r="CJ997" s="3">
        <v>0</v>
      </c>
      <c r="CK997" s="3">
        <v>0</v>
      </c>
      <c r="CL997" s="3">
        <v>0</v>
      </c>
      <c r="CM997" s="3">
        <v>0</v>
      </c>
      <c r="CN997" s="3">
        <v>0</v>
      </c>
      <c r="CO997" s="3">
        <v>0</v>
      </c>
      <c r="CP997" s="3">
        <v>0</v>
      </c>
      <c r="CQ997" s="3">
        <v>0</v>
      </c>
      <c r="CR997" s="3">
        <v>0</v>
      </c>
      <c r="CS997" s="3">
        <v>0</v>
      </c>
      <c r="CT997" s="3">
        <v>0</v>
      </c>
      <c r="CU997" s="3">
        <v>0</v>
      </c>
      <c r="CV997" s="3">
        <v>0</v>
      </c>
      <c r="CW997" s="3">
        <v>0</v>
      </c>
      <c r="CX997" s="3">
        <v>0</v>
      </c>
      <c r="CY997" s="3">
        <v>0</v>
      </c>
      <c r="CZ997" s="3">
        <v>0</v>
      </c>
      <c r="DA997" s="3"/>
      <c r="DB997" s="3">
        <v>0</v>
      </c>
      <c r="DC997" s="3">
        <v>0</v>
      </c>
      <c r="DD997" s="3">
        <v>0</v>
      </c>
      <c r="DE997" s="3">
        <v>0</v>
      </c>
      <c r="DF997" s="3">
        <v>0</v>
      </c>
      <c r="DG997" s="3">
        <v>0</v>
      </c>
      <c r="DH997" s="3">
        <v>0</v>
      </c>
      <c r="DI997" s="3">
        <v>0</v>
      </c>
      <c r="DJ997" s="3">
        <v>0</v>
      </c>
      <c r="DK997" s="3">
        <v>0</v>
      </c>
      <c r="DL997" s="3">
        <v>0</v>
      </c>
      <c r="DM997" s="3">
        <v>0</v>
      </c>
      <c r="DN997" s="3">
        <v>0</v>
      </c>
      <c r="DO997" s="3">
        <v>0</v>
      </c>
      <c r="DP997" s="3">
        <v>0</v>
      </c>
      <c r="DQ997" s="3">
        <v>0</v>
      </c>
      <c r="DR997" s="3">
        <v>0</v>
      </c>
      <c r="DS997" s="3">
        <v>0</v>
      </c>
      <c r="DT997" s="3">
        <v>0</v>
      </c>
      <c r="DU997" s="3">
        <v>0</v>
      </c>
      <c r="DV997" s="3">
        <v>0</v>
      </c>
      <c r="DW997" s="3">
        <v>0</v>
      </c>
      <c r="DX997" s="3">
        <v>0</v>
      </c>
      <c r="DY997" s="3">
        <v>0</v>
      </c>
      <c r="DZ997" s="3">
        <v>0</v>
      </c>
      <c r="EA997" s="3">
        <v>0</v>
      </c>
      <c r="EB997" s="3">
        <v>0</v>
      </c>
      <c r="EC997" s="3">
        <v>0</v>
      </c>
      <c r="ED997" s="3">
        <v>0</v>
      </c>
      <c r="EE997" s="3">
        <v>0</v>
      </c>
      <c r="EF997" s="3">
        <v>0</v>
      </c>
    </row>
    <row r="998" spans="1:136" ht="12.75" customHeight="1">
      <c r="A998" s="2" t="s">
        <v>1692</v>
      </c>
      <c r="B998" s="2" t="s">
        <v>946</v>
      </c>
      <c r="C998" s="2" t="s">
        <v>137</v>
      </c>
      <c r="D998" s="2" t="s">
        <v>896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3">
        <v>0</v>
      </c>
      <c r="AW998" s="3">
        <v>0</v>
      </c>
      <c r="AX998" s="3">
        <v>0</v>
      </c>
      <c r="AY998" s="3">
        <v>0</v>
      </c>
      <c r="AZ998" s="3">
        <v>0</v>
      </c>
      <c r="BA998" s="3">
        <v>0</v>
      </c>
      <c r="BB998" s="3">
        <v>0</v>
      </c>
      <c r="BC998" s="3">
        <v>0</v>
      </c>
      <c r="BD998" s="3">
        <v>0</v>
      </c>
      <c r="BE998" s="3">
        <v>0</v>
      </c>
      <c r="BF998" s="3">
        <v>0</v>
      </c>
      <c r="BG998" s="3">
        <v>0</v>
      </c>
      <c r="BH998" s="3">
        <v>0</v>
      </c>
      <c r="BI998" s="3">
        <v>0</v>
      </c>
      <c r="BJ998" s="3">
        <v>0</v>
      </c>
      <c r="BK998" s="3">
        <v>0</v>
      </c>
      <c r="BL998" s="3">
        <v>0</v>
      </c>
      <c r="BM998" s="3">
        <v>0</v>
      </c>
      <c r="BN998" s="3">
        <v>0</v>
      </c>
      <c r="BO998" s="3">
        <v>0</v>
      </c>
      <c r="BP998" s="3">
        <v>0</v>
      </c>
      <c r="BQ998" s="3">
        <v>0</v>
      </c>
      <c r="BR998" s="3">
        <v>0</v>
      </c>
      <c r="BS998" s="3">
        <v>0</v>
      </c>
      <c r="BT998" s="3">
        <v>0</v>
      </c>
      <c r="BU998" s="3">
        <v>0</v>
      </c>
      <c r="BV998" s="3">
        <v>0</v>
      </c>
      <c r="BW998" s="3">
        <v>0</v>
      </c>
      <c r="BX998" s="3">
        <v>0</v>
      </c>
      <c r="BY998" s="3">
        <v>0</v>
      </c>
      <c r="BZ998" s="3">
        <v>0</v>
      </c>
      <c r="CA998" s="3">
        <v>0</v>
      </c>
      <c r="CB998" s="3">
        <v>0</v>
      </c>
      <c r="CC998" s="3">
        <v>0</v>
      </c>
      <c r="CD998" s="3">
        <v>0</v>
      </c>
      <c r="CE998" s="3">
        <v>0</v>
      </c>
      <c r="CF998" s="3">
        <v>0</v>
      </c>
      <c r="CG998" s="3">
        <v>0</v>
      </c>
      <c r="CH998" s="3">
        <v>0</v>
      </c>
      <c r="CI998" s="3">
        <v>0</v>
      </c>
      <c r="CJ998" s="3">
        <v>0</v>
      </c>
      <c r="CK998" s="3">
        <v>0</v>
      </c>
      <c r="CL998" s="3">
        <v>0</v>
      </c>
      <c r="CM998" s="3">
        <v>0</v>
      </c>
      <c r="CN998" s="3">
        <v>0</v>
      </c>
      <c r="CO998" s="3">
        <v>0</v>
      </c>
      <c r="CP998" s="3">
        <v>0</v>
      </c>
      <c r="CQ998" s="3">
        <v>0</v>
      </c>
      <c r="CR998" s="3">
        <v>0</v>
      </c>
      <c r="CS998" s="3">
        <v>0</v>
      </c>
      <c r="CT998" s="3">
        <v>0</v>
      </c>
      <c r="CU998" s="3">
        <v>0</v>
      </c>
      <c r="CV998" s="3">
        <v>0</v>
      </c>
      <c r="CW998" s="3">
        <v>0</v>
      </c>
      <c r="CX998" s="3">
        <v>0</v>
      </c>
      <c r="CY998" s="3">
        <v>0</v>
      </c>
      <c r="CZ998" s="3">
        <v>0</v>
      </c>
      <c r="DA998" s="3"/>
      <c r="DB998" s="3">
        <v>0</v>
      </c>
      <c r="DC998" s="3">
        <v>0</v>
      </c>
      <c r="DD998" s="3">
        <v>0</v>
      </c>
      <c r="DE998" s="3">
        <v>0</v>
      </c>
      <c r="DF998" s="3">
        <v>0</v>
      </c>
      <c r="DG998" s="3">
        <v>0</v>
      </c>
      <c r="DH998" s="3">
        <v>0</v>
      </c>
      <c r="DI998" s="3">
        <v>0</v>
      </c>
      <c r="DJ998" s="3">
        <v>0</v>
      </c>
      <c r="DK998" s="3">
        <v>0</v>
      </c>
      <c r="DL998" s="3">
        <v>0</v>
      </c>
      <c r="DM998" s="3">
        <v>0</v>
      </c>
      <c r="DN998" s="3">
        <v>0</v>
      </c>
      <c r="DO998" s="3">
        <v>0</v>
      </c>
      <c r="DP998" s="3">
        <v>0</v>
      </c>
      <c r="DQ998" s="3">
        <v>0</v>
      </c>
      <c r="DR998" s="3">
        <v>0</v>
      </c>
      <c r="DS998" s="3">
        <v>0</v>
      </c>
      <c r="DT998" s="3">
        <v>0</v>
      </c>
      <c r="DU998" s="3">
        <v>0</v>
      </c>
      <c r="DV998" s="3">
        <v>0</v>
      </c>
      <c r="DW998" s="3">
        <v>0</v>
      </c>
      <c r="DX998" s="3">
        <v>0</v>
      </c>
      <c r="DY998" s="3">
        <v>0</v>
      </c>
      <c r="DZ998" s="3">
        <v>0</v>
      </c>
      <c r="EA998" s="3">
        <v>0</v>
      </c>
      <c r="EB998" s="3">
        <v>0</v>
      </c>
      <c r="EC998" s="3">
        <v>0</v>
      </c>
      <c r="ED998" s="3">
        <v>0</v>
      </c>
      <c r="EE998" s="3">
        <v>0</v>
      </c>
      <c r="EF998" s="3">
        <v>0</v>
      </c>
    </row>
    <row r="999" spans="1:136" ht="12.75" customHeight="1">
      <c r="A999" s="2" t="s">
        <v>1693</v>
      </c>
      <c r="B999" s="2" t="s">
        <v>1181</v>
      </c>
      <c r="C999" s="2" t="s">
        <v>137</v>
      </c>
      <c r="D999" s="2" t="s">
        <v>896</v>
      </c>
      <c r="E999" s="3">
        <v>0</v>
      </c>
      <c r="F999" s="3">
        <v>13115.48</v>
      </c>
      <c r="G999" s="3">
        <v>0</v>
      </c>
      <c r="H999" s="3">
        <v>0</v>
      </c>
      <c r="I999" s="3">
        <v>833.24</v>
      </c>
      <c r="J999" s="3">
        <v>1000</v>
      </c>
      <c r="K999" s="3">
        <v>36000</v>
      </c>
      <c r="L999" s="3">
        <v>36000</v>
      </c>
      <c r="M999" s="3">
        <v>36000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0</v>
      </c>
      <c r="AP999" s="3">
        <v>333.33</v>
      </c>
      <c r="AQ999" s="3">
        <v>17313.29</v>
      </c>
      <c r="AR999" s="3">
        <v>21469.66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0</v>
      </c>
      <c r="BB999" s="3">
        <v>0</v>
      </c>
      <c r="BC999" s="3">
        <v>0</v>
      </c>
      <c r="BD999" s="3">
        <v>0</v>
      </c>
      <c r="BE999" s="3">
        <v>0</v>
      </c>
      <c r="BF999" s="3">
        <v>0</v>
      </c>
      <c r="BG999" s="3">
        <v>0</v>
      </c>
      <c r="BH999" s="3">
        <v>0</v>
      </c>
      <c r="BI999" s="3">
        <v>0</v>
      </c>
      <c r="BJ999" s="3">
        <v>0</v>
      </c>
      <c r="BK999" s="3">
        <v>0</v>
      </c>
      <c r="BL999" s="3">
        <v>0</v>
      </c>
      <c r="BM999" s="3">
        <v>0</v>
      </c>
      <c r="BN999" s="3">
        <v>0</v>
      </c>
      <c r="BO999" s="3">
        <v>0</v>
      </c>
      <c r="BP999" s="3">
        <v>0</v>
      </c>
      <c r="BQ999" s="3">
        <v>0</v>
      </c>
      <c r="BR999" s="3">
        <v>0</v>
      </c>
      <c r="BS999" s="3">
        <v>0</v>
      </c>
      <c r="BT999" s="3">
        <v>0</v>
      </c>
      <c r="BU999" s="3">
        <v>0</v>
      </c>
      <c r="BV999" s="3">
        <v>0</v>
      </c>
      <c r="BW999" s="3">
        <v>0</v>
      </c>
      <c r="BX999" s="3">
        <v>0</v>
      </c>
      <c r="BY999" s="3">
        <v>0</v>
      </c>
      <c r="BZ999" s="3">
        <v>0</v>
      </c>
      <c r="CA999" s="3">
        <v>0</v>
      </c>
      <c r="CB999" s="3">
        <v>0</v>
      </c>
      <c r="CC999" s="3">
        <v>0</v>
      </c>
      <c r="CD999" s="3">
        <v>0</v>
      </c>
      <c r="CE999" s="3">
        <v>0</v>
      </c>
      <c r="CF999" s="3">
        <v>0</v>
      </c>
      <c r="CG999" s="3">
        <v>0</v>
      </c>
      <c r="CH999" s="3">
        <v>0</v>
      </c>
      <c r="CI999" s="3">
        <v>0</v>
      </c>
      <c r="CJ999" s="3">
        <v>0</v>
      </c>
      <c r="CK999" s="3">
        <v>0</v>
      </c>
      <c r="CL999" s="3">
        <v>0</v>
      </c>
      <c r="CM999" s="3">
        <v>0</v>
      </c>
      <c r="CN999" s="3">
        <v>0</v>
      </c>
      <c r="CO999" s="3">
        <v>0</v>
      </c>
      <c r="CP999" s="3">
        <v>0</v>
      </c>
      <c r="CQ999" s="3">
        <v>0</v>
      </c>
      <c r="CR999" s="3">
        <v>0</v>
      </c>
      <c r="CS999" s="3">
        <v>0</v>
      </c>
      <c r="CT999" s="3">
        <v>0</v>
      </c>
      <c r="CU999" s="3">
        <v>0</v>
      </c>
      <c r="CV999" s="3">
        <v>0</v>
      </c>
      <c r="CW999" s="3">
        <v>0</v>
      </c>
      <c r="CX999" s="3">
        <v>0</v>
      </c>
      <c r="CY999" s="3">
        <v>0</v>
      </c>
      <c r="CZ999" s="3">
        <v>0</v>
      </c>
      <c r="DA999" s="3"/>
      <c r="DB999" s="3">
        <v>0</v>
      </c>
      <c r="DC999" s="3">
        <v>0</v>
      </c>
      <c r="DD999" s="3">
        <v>0</v>
      </c>
      <c r="DE999" s="3">
        <v>0</v>
      </c>
      <c r="DF999" s="3">
        <v>0</v>
      </c>
      <c r="DG999" s="3">
        <v>0</v>
      </c>
      <c r="DH999" s="3">
        <v>0</v>
      </c>
      <c r="DI999" s="3">
        <v>0</v>
      </c>
      <c r="DJ999" s="3">
        <v>0</v>
      </c>
      <c r="DK999" s="3">
        <v>0</v>
      </c>
      <c r="DL999" s="3">
        <v>0</v>
      </c>
      <c r="DM999" s="3">
        <v>0</v>
      </c>
      <c r="DN999" s="3">
        <v>0</v>
      </c>
      <c r="DO999" s="3">
        <v>0</v>
      </c>
      <c r="DP999" s="3">
        <v>0</v>
      </c>
      <c r="DQ999" s="3">
        <v>0</v>
      </c>
      <c r="DR999" s="3">
        <v>0</v>
      </c>
      <c r="DS999" s="3">
        <v>0</v>
      </c>
      <c r="DT999" s="3">
        <v>0</v>
      </c>
      <c r="DU999" s="3">
        <v>0</v>
      </c>
      <c r="DV999" s="3">
        <v>0</v>
      </c>
      <c r="DW999" s="3">
        <v>0</v>
      </c>
      <c r="DX999" s="3">
        <v>0</v>
      </c>
      <c r="DY999" s="3">
        <v>0</v>
      </c>
      <c r="DZ999" s="3">
        <v>0</v>
      </c>
      <c r="EA999" s="3">
        <v>0</v>
      </c>
      <c r="EB999" s="3">
        <v>0</v>
      </c>
      <c r="EC999" s="3">
        <v>0</v>
      </c>
      <c r="ED999" s="3">
        <v>0</v>
      </c>
      <c r="EE999" s="3">
        <v>0</v>
      </c>
      <c r="EF999" s="3">
        <v>0</v>
      </c>
    </row>
    <row r="1000" spans="1:136" ht="12.75" customHeight="1">
      <c r="A1000" s="2" t="s">
        <v>1694</v>
      </c>
      <c r="B1000" s="2" t="s">
        <v>423</v>
      </c>
      <c r="C1000" s="2" t="s">
        <v>137</v>
      </c>
      <c r="D1000" s="2" t="s">
        <v>138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0</v>
      </c>
      <c r="BB1000" s="3">
        <v>0</v>
      </c>
      <c r="BC1000" s="3">
        <v>0</v>
      </c>
      <c r="BD1000" s="3">
        <v>0</v>
      </c>
      <c r="BE1000" s="3">
        <v>0</v>
      </c>
      <c r="BF1000" s="3">
        <v>0</v>
      </c>
      <c r="BG1000" s="3">
        <v>0</v>
      </c>
      <c r="BH1000" s="3">
        <v>0</v>
      </c>
      <c r="BI1000" s="3">
        <v>0</v>
      </c>
      <c r="BJ1000" s="3">
        <v>0</v>
      </c>
      <c r="BK1000" s="3">
        <v>0</v>
      </c>
      <c r="BL1000" s="3">
        <v>0</v>
      </c>
      <c r="BM1000" s="3">
        <v>0</v>
      </c>
      <c r="BN1000" s="3">
        <v>0</v>
      </c>
      <c r="BO1000" s="3">
        <v>0</v>
      </c>
      <c r="BP1000" s="3">
        <v>0</v>
      </c>
      <c r="BQ1000" s="3">
        <v>0</v>
      </c>
      <c r="BR1000" s="3">
        <v>0</v>
      </c>
      <c r="BS1000" s="3">
        <v>0</v>
      </c>
      <c r="BT1000" s="3">
        <v>0</v>
      </c>
      <c r="BU1000" s="3">
        <v>0</v>
      </c>
      <c r="BV1000" s="3">
        <v>0</v>
      </c>
      <c r="BW1000" s="3">
        <v>0</v>
      </c>
      <c r="BX1000" s="3">
        <v>0</v>
      </c>
      <c r="BY1000" s="3">
        <v>0</v>
      </c>
      <c r="BZ1000" s="3">
        <v>0</v>
      </c>
      <c r="CA1000" s="3">
        <v>0</v>
      </c>
      <c r="CB1000" s="3">
        <v>0</v>
      </c>
      <c r="CC1000" s="3">
        <v>0</v>
      </c>
      <c r="CD1000" s="3">
        <v>0</v>
      </c>
      <c r="CE1000" s="3">
        <v>0</v>
      </c>
      <c r="CF1000" s="3">
        <v>0</v>
      </c>
      <c r="CG1000" s="3">
        <v>0</v>
      </c>
      <c r="CH1000" s="3">
        <v>0</v>
      </c>
      <c r="CI1000" s="3">
        <v>0</v>
      </c>
      <c r="CJ1000" s="3">
        <v>0</v>
      </c>
      <c r="CK1000" s="3">
        <v>0</v>
      </c>
      <c r="CL1000" s="3">
        <v>0</v>
      </c>
      <c r="CM1000" s="3">
        <v>0</v>
      </c>
      <c r="CN1000" s="3">
        <v>0</v>
      </c>
      <c r="CO1000" s="3">
        <v>0</v>
      </c>
      <c r="CP1000" s="3">
        <v>0</v>
      </c>
      <c r="CQ1000" s="3">
        <v>0</v>
      </c>
      <c r="CR1000" s="3">
        <v>0</v>
      </c>
      <c r="CS1000" s="3">
        <v>0</v>
      </c>
      <c r="CT1000" s="3">
        <v>0</v>
      </c>
      <c r="CU1000" s="3">
        <v>0</v>
      </c>
      <c r="CV1000" s="3">
        <v>0</v>
      </c>
      <c r="CW1000" s="3">
        <v>0</v>
      </c>
      <c r="CX1000" s="3">
        <v>0</v>
      </c>
      <c r="CY1000" s="3">
        <v>0</v>
      </c>
      <c r="CZ1000" s="3">
        <v>0</v>
      </c>
      <c r="DA1000" s="3"/>
      <c r="DB1000" s="3">
        <v>0</v>
      </c>
      <c r="DC1000" s="3">
        <v>0</v>
      </c>
      <c r="DD1000" s="3">
        <v>0</v>
      </c>
      <c r="DE1000" s="3">
        <v>0</v>
      </c>
      <c r="DF1000" s="3">
        <v>0</v>
      </c>
      <c r="DG1000" s="3">
        <v>0</v>
      </c>
      <c r="DH1000" s="3">
        <v>0</v>
      </c>
      <c r="DI1000" s="3">
        <v>0</v>
      </c>
      <c r="DJ1000" s="3">
        <v>0</v>
      </c>
      <c r="DK1000" s="3">
        <v>0</v>
      </c>
      <c r="DL1000" s="3">
        <v>0</v>
      </c>
      <c r="DM1000" s="3">
        <v>0</v>
      </c>
      <c r="DN1000" s="3">
        <v>0</v>
      </c>
      <c r="DO1000" s="3">
        <v>0</v>
      </c>
      <c r="DP1000" s="3">
        <v>0</v>
      </c>
      <c r="DQ1000" s="3">
        <v>0</v>
      </c>
      <c r="DR1000" s="3">
        <v>0</v>
      </c>
      <c r="DS1000" s="3">
        <v>0</v>
      </c>
      <c r="DT1000" s="3">
        <v>0</v>
      </c>
      <c r="DU1000" s="3">
        <v>0</v>
      </c>
      <c r="DV1000" s="3">
        <v>0</v>
      </c>
      <c r="DW1000" s="3">
        <v>0</v>
      </c>
      <c r="DX1000" s="3">
        <v>0</v>
      </c>
      <c r="DY1000" s="3">
        <v>0</v>
      </c>
      <c r="DZ1000" s="3">
        <v>0</v>
      </c>
      <c r="EA1000" s="3">
        <v>0</v>
      </c>
      <c r="EB1000" s="3">
        <v>0</v>
      </c>
      <c r="EC1000" s="3">
        <v>0</v>
      </c>
      <c r="ED1000" s="3">
        <v>0</v>
      </c>
      <c r="EE1000" s="3">
        <v>0</v>
      </c>
      <c r="EF1000" s="3">
        <v>0</v>
      </c>
    </row>
    <row r="1001" spans="1:136" ht="12.75" customHeight="1">
      <c r="A1001" s="2" t="s">
        <v>1695</v>
      </c>
      <c r="B1001" s="2" t="s">
        <v>949</v>
      </c>
      <c r="C1001" s="2" t="s">
        <v>137</v>
      </c>
      <c r="D1001" s="2" t="s">
        <v>896</v>
      </c>
      <c r="E1001" s="3">
        <v>0</v>
      </c>
      <c r="F1001" s="3">
        <v>0</v>
      </c>
      <c r="G1001" s="3">
        <v>0</v>
      </c>
      <c r="H1001" s="3">
        <v>830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0</v>
      </c>
      <c r="BB1001" s="3">
        <v>0</v>
      </c>
      <c r="BC1001" s="3">
        <v>0</v>
      </c>
      <c r="BD1001" s="3">
        <v>0</v>
      </c>
      <c r="BE1001" s="3">
        <v>0</v>
      </c>
      <c r="BF1001" s="3">
        <v>0</v>
      </c>
      <c r="BG1001" s="3">
        <v>0</v>
      </c>
      <c r="BH1001" s="3">
        <v>0</v>
      </c>
      <c r="BI1001" s="3">
        <v>0</v>
      </c>
      <c r="BJ1001" s="3">
        <v>0</v>
      </c>
      <c r="BK1001" s="3">
        <v>0</v>
      </c>
      <c r="BL1001" s="3">
        <v>0</v>
      </c>
      <c r="BM1001" s="3">
        <v>0</v>
      </c>
      <c r="BN1001" s="3">
        <v>0</v>
      </c>
      <c r="BO1001" s="3">
        <v>0</v>
      </c>
      <c r="BP1001" s="3">
        <v>0</v>
      </c>
      <c r="BQ1001" s="3">
        <v>0</v>
      </c>
      <c r="BR1001" s="3">
        <v>0</v>
      </c>
      <c r="BS1001" s="3">
        <v>0</v>
      </c>
      <c r="BT1001" s="3">
        <v>0</v>
      </c>
      <c r="BU1001" s="3">
        <v>0</v>
      </c>
      <c r="BV1001" s="3">
        <v>0</v>
      </c>
      <c r="BW1001" s="3">
        <v>0</v>
      </c>
      <c r="BX1001" s="3">
        <v>0</v>
      </c>
      <c r="BY1001" s="3">
        <v>0</v>
      </c>
      <c r="BZ1001" s="3">
        <v>0</v>
      </c>
      <c r="CA1001" s="3">
        <v>0</v>
      </c>
      <c r="CB1001" s="3">
        <v>0</v>
      </c>
      <c r="CC1001" s="3">
        <v>0</v>
      </c>
      <c r="CD1001" s="3">
        <v>0</v>
      </c>
      <c r="CE1001" s="3">
        <v>0</v>
      </c>
      <c r="CF1001" s="3">
        <v>0</v>
      </c>
      <c r="CG1001" s="3">
        <v>0</v>
      </c>
      <c r="CH1001" s="3">
        <v>0</v>
      </c>
      <c r="CI1001" s="3">
        <v>0</v>
      </c>
      <c r="CJ1001" s="3">
        <v>0</v>
      </c>
      <c r="CK1001" s="3">
        <v>0</v>
      </c>
      <c r="CL1001" s="3">
        <v>0</v>
      </c>
      <c r="CM1001" s="3">
        <v>0</v>
      </c>
      <c r="CN1001" s="3">
        <v>0</v>
      </c>
      <c r="CO1001" s="3">
        <v>0</v>
      </c>
      <c r="CP1001" s="3">
        <v>0</v>
      </c>
      <c r="CQ1001" s="3">
        <v>0</v>
      </c>
      <c r="CR1001" s="3">
        <v>0</v>
      </c>
      <c r="CS1001" s="3">
        <v>0</v>
      </c>
      <c r="CT1001" s="3">
        <v>0</v>
      </c>
      <c r="CU1001" s="3">
        <v>0</v>
      </c>
      <c r="CV1001" s="3">
        <v>0</v>
      </c>
      <c r="CW1001" s="3">
        <v>0</v>
      </c>
      <c r="CX1001" s="3">
        <v>0</v>
      </c>
      <c r="CY1001" s="3">
        <v>0</v>
      </c>
      <c r="CZ1001" s="3">
        <v>0</v>
      </c>
      <c r="DA1001" s="3"/>
      <c r="DB1001" s="3">
        <v>0</v>
      </c>
      <c r="DC1001" s="3">
        <v>0</v>
      </c>
      <c r="DD1001" s="3">
        <v>0</v>
      </c>
      <c r="DE1001" s="3">
        <v>0</v>
      </c>
      <c r="DF1001" s="3">
        <v>0</v>
      </c>
      <c r="DG1001" s="3">
        <v>0</v>
      </c>
      <c r="DH1001" s="3">
        <v>0</v>
      </c>
      <c r="DI1001" s="3">
        <v>0</v>
      </c>
      <c r="DJ1001" s="3">
        <v>0</v>
      </c>
      <c r="DK1001" s="3">
        <v>0</v>
      </c>
      <c r="DL1001" s="3">
        <v>0</v>
      </c>
      <c r="DM1001" s="3">
        <v>0</v>
      </c>
      <c r="DN1001" s="3">
        <v>0</v>
      </c>
      <c r="DO1001" s="3">
        <v>0</v>
      </c>
      <c r="DP1001" s="3">
        <v>0</v>
      </c>
      <c r="DQ1001" s="3">
        <v>0</v>
      </c>
      <c r="DR1001" s="3">
        <v>0</v>
      </c>
      <c r="DS1001" s="3">
        <v>0</v>
      </c>
      <c r="DT1001" s="3">
        <v>0</v>
      </c>
      <c r="DU1001" s="3">
        <v>0</v>
      </c>
      <c r="DV1001" s="3">
        <v>0</v>
      </c>
      <c r="DW1001" s="3">
        <v>0</v>
      </c>
      <c r="DX1001" s="3">
        <v>0</v>
      </c>
      <c r="DY1001" s="3">
        <v>0</v>
      </c>
      <c r="DZ1001" s="3">
        <v>0</v>
      </c>
      <c r="EA1001" s="3">
        <v>0</v>
      </c>
      <c r="EB1001" s="3">
        <v>0</v>
      </c>
      <c r="EC1001" s="3">
        <v>0</v>
      </c>
      <c r="ED1001" s="3">
        <v>0</v>
      </c>
      <c r="EE1001" s="3">
        <v>0</v>
      </c>
      <c r="EF1001" s="3">
        <v>0</v>
      </c>
    </row>
    <row r="1002" spans="1:136" ht="12.75" customHeight="1">
      <c r="A1002" s="2" t="s">
        <v>1696</v>
      </c>
      <c r="B1002" s="2" t="s">
        <v>961</v>
      </c>
      <c r="C1002" s="2" t="s">
        <v>137</v>
      </c>
      <c r="D1002" s="2" t="s">
        <v>138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  <c r="AZ1002" s="3">
        <v>0</v>
      </c>
      <c r="BA1002" s="3">
        <v>0</v>
      </c>
      <c r="BB1002" s="3">
        <v>0</v>
      </c>
      <c r="BC1002" s="3">
        <v>0</v>
      </c>
      <c r="BD1002" s="3">
        <v>0</v>
      </c>
      <c r="BE1002" s="3">
        <v>0</v>
      </c>
      <c r="BF1002" s="3">
        <v>0</v>
      </c>
      <c r="BG1002" s="3">
        <v>0</v>
      </c>
      <c r="BH1002" s="3">
        <v>0</v>
      </c>
      <c r="BI1002" s="3">
        <v>0</v>
      </c>
      <c r="BJ1002" s="3">
        <v>0</v>
      </c>
      <c r="BK1002" s="3">
        <v>0</v>
      </c>
      <c r="BL1002" s="3">
        <v>0</v>
      </c>
      <c r="BM1002" s="3">
        <v>0</v>
      </c>
      <c r="BN1002" s="3">
        <v>0</v>
      </c>
      <c r="BO1002" s="3">
        <v>0</v>
      </c>
      <c r="BP1002" s="3">
        <v>0</v>
      </c>
      <c r="BQ1002" s="3">
        <v>0</v>
      </c>
      <c r="BR1002" s="3">
        <v>0</v>
      </c>
      <c r="BS1002" s="3">
        <v>0</v>
      </c>
      <c r="BT1002" s="3">
        <v>0</v>
      </c>
      <c r="BU1002" s="3">
        <v>0</v>
      </c>
      <c r="BV1002" s="3">
        <v>0</v>
      </c>
      <c r="BW1002" s="3">
        <v>0</v>
      </c>
      <c r="BX1002" s="3">
        <v>0</v>
      </c>
      <c r="BY1002" s="3">
        <v>0</v>
      </c>
      <c r="BZ1002" s="3">
        <v>0</v>
      </c>
      <c r="CA1002" s="3">
        <v>0</v>
      </c>
      <c r="CB1002" s="3">
        <v>0</v>
      </c>
      <c r="CC1002" s="3">
        <v>0</v>
      </c>
      <c r="CD1002" s="3">
        <v>0</v>
      </c>
      <c r="CE1002" s="3">
        <v>0</v>
      </c>
      <c r="CF1002" s="3">
        <v>0</v>
      </c>
      <c r="CG1002" s="3">
        <v>0</v>
      </c>
      <c r="CH1002" s="3">
        <v>0</v>
      </c>
      <c r="CI1002" s="3">
        <v>0</v>
      </c>
      <c r="CJ1002" s="3">
        <v>0</v>
      </c>
      <c r="CK1002" s="3">
        <v>0</v>
      </c>
      <c r="CL1002" s="3">
        <v>0</v>
      </c>
      <c r="CM1002" s="3">
        <v>0</v>
      </c>
      <c r="CN1002" s="3">
        <v>0</v>
      </c>
      <c r="CO1002" s="3">
        <v>0</v>
      </c>
      <c r="CP1002" s="3">
        <v>0</v>
      </c>
      <c r="CQ1002" s="3">
        <v>0</v>
      </c>
      <c r="CR1002" s="3">
        <v>0</v>
      </c>
      <c r="CS1002" s="3">
        <v>0</v>
      </c>
      <c r="CT1002" s="3">
        <v>0</v>
      </c>
      <c r="CU1002" s="3">
        <v>0</v>
      </c>
      <c r="CV1002" s="3">
        <v>0</v>
      </c>
      <c r="CW1002" s="3">
        <v>0</v>
      </c>
      <c r="CX1002" s="3">
        <v>0</v>
      </c>
      <c r="CY1002" s="3">
        <v>0</v>
      </c>
      <c r="CZ1002" s="3">
        <v>0</v>
      </c>
      <c r="DA1002" s="3"/>
      <c r="DB1002" s="3">
        <v>0</v>
      </c>
      <c r="DC1002" s="3">
        <v>0</v>
      </c>
      <c r="DD1002" s="3">
        <v>0</v>
      </c>
      <c r="DE1002" s="3">
        <v>0</v>
      </c>
      <c r="DF1002" s="3">
        <v>0</v>
      </c>
      <c r="DG1002" s="3">
        <v>0</v>
      </c>
      <c r="DH1002" s="3">
        <v>0</v>
      </c>
      <c r="DI1002" s="3">
        <v>0</v>
      </c>
      <c r="DJ1002" s="3">
        <v>0</v>
      </c>
      <c r="DK1002" s="3">
        <v>0</v>
      </c>
      <c r="DL1002" s="3">
        <v>0</v>
      </c>
      <c r="DM1002" s="3">
        <v>0</v>
      </c>
      <c r="DN1002" s="3">
        <v>0</v>
      </c>
      <c r="DO1002" s="3">
        <v>0</v>
      </c>
      <c r="DP1002" s="3">
        <v>0</v>
      </c>
      <c r="DQ1002" s="3">
        <v>0</v>
      </c>
      <c r="DR1002" s="3">
        <v>0</v>
      </c>
      <c r="DS1002" s="3">
        <v>0</v>
      </c>
      <c r="DT1002" s="3">
        <v>0</v>
      </c>
      <c r="DU1002" s="3">
        <v>0</v>
      </c>
      <c r="DV1002" s="3">
        <v>0</v>
      </c>
      <c r="DW1002" s="3">
        <v>0</v>
      </c>
      <c r="DX1002" s="3">
        <v>0</v>
      </c>
      <c r="DY1002" s="3">
        <v>0</v>
      </c>
      <c r="DZ1002" s="3">
        <v>0</v>
      </c>
      <c r="EA1002" s="3">
        <v>0</v>
      </c>
      <c r="EB1002" s="3">
        <v>0</v>
      </c>
      <c r="EC1002" s="3">
        <v>0</v>
      </c>
      <c r="ED1002" s="3">
        <v>0</v>
      </c>
      <c r="EE1002" s="3">
        <v>0</v>
      </c>
      <c r="EF1002" s="3">
        <v>0</v>
      </c>
    </row>
    <row r="1003" spans="1:136" ht="12.75" customHeight="1">
      <c r="A1003" s="2" t="s">
        <v>1697</v>
      </c>
      <c r="B1003" s="2" t="s">
        <v>1140</v>
      </c>
      <c r="C1003" s="2" t="s">
        <v>137</v>
      </c>
      <c r="D1003" s="2" t="s">
        <v>896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12635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0</v>
      </c>
      <c r="BB1003" s="3">
        <v>0</v>
      </c>
      <c r="BC1003" s="3">
        <v>0</v>
      </c>
      <c r="BD1003" s="3">
        <v>0</v>
      </c>
      <c r="BE1003" s="3">
        <v>0</v>
      </c>
      <c r="BF1003" s="3">
        <v>0</v>
      </c>
      <c r="BG1003" s="3">
        <v>0</v>
      </c>
      <c r="BH1003" s="3">
        <v>0</v>
      </c>
      <c r="BI1003" s="3">
        <v>0</v>
      </c>
      <c r="BJ1003" s="3">
        <v>0</v>
      </c>
      <c r="BK1003" s="3">
        <v>0</v>
      </c>
      <c r="BL1003" s="3">
        <v>0</v>
      </c>
      <c r="BM1003" s="3">
        <v>0</v>
      </c>
      <c r="BN1003" s="3">
        <v>0</v>
      </c>
      <c r="BO1003" s="3">
        <v>0</v>
      </c>
      <c r="BP1003" s="3">
        <v>0</v>
      </c>
      <c r="BQ1003" s="3">
        <v>0</v>
      </c>
      <c r="BR1003" s="3">
        <v>0</v>
      </c>
      <c r="BS1003" s="3">
        <v>0</v>
      </c>
      <c r="BT1003" s="3">
        <v>0</v>
      </c>
      <c r="BU1003" s="3">
        <v>0</v>
      </c>
      <c r="BV1003" s="3">
        <v>0</v>
      </c>
      <c r="BW1003" s="3">
        <v>0</v>
      </c>
      <c r="BX1003" s="3">
        <v>0</v>
      </c>
      <c r="BY1003" s="3">
        <v>0</v>
      </c>
      <c r="BZ1003" s="3">
        <v>0</v>
      </c>
      <c r="CA1003" s="3">
        <v>0</v>
      </c>
      <c r="CB1003" s="3">
        <v>0</v>
      </c>
      <c r="CC1003" s="3">
        <v>0</v>
      </c>
      <c r="CD1003" s="3">
        <v>0</v>
      </c>
      <c r="CE1003" s="3">
        <v>0</v>
      </c>
      <c r="CF1003" s="3">
        <v>0</v>
      </c>
      <c r="CG1003" s="3">
        <v>0</v>
      </c>
      <c r="CH1003" s="3">
        <v>0</v>
      </c>
      <c r="CI1003" s="3">
        <v>0</v>
      </c>
      <c r="CJ1003" s="3">
        <v>0</v>
      </c>
      <c r="CK1003" s="3">
        <v>0</v>
      </c>
      <c r="CL1003" s="3">
        <v>0</v>
      </c>
      <c r="CM1003" s="3">
        <v>0</v>
      </c>
      <c r="CN1003" s="3">
        <v>0</v>
      </c>
      <c r="CO1003" s="3">
        <v>0</v>
      </c>
      <c r="CP1003" s="3">
        <v>0</v>
      </c>
      <c r="CQ1003" s="3">
        <v>0</v>
      </c>
      <c r="CR1003" s="3">
        <v>0</v>
      </c>
      <c r="CS1003" s="3">
        <v>0</v>
      </c>
      <c r="CT1003" s="3">
        <v>0</v>
      </c>
      <c r="CU1003" s="3">
        <v>0</v>
      </c>
      <c r="CV1003" s="3">
        <v>0</v>
      </c>
      <c r="CW1003" s="3">
        <v>0</v>
      </c>
      <c r="CX1003" s="3">
        <v>0</v>
      </c>
      <c r="CY1003" s="3">
        <v>0</v>
      </c>
      <c r="CZ1003" s="3">
        <v>0</v>
      </c>
      <c r="DA1003" s="3"/>
      <c r="DB1003" s="3">
        <v>0</v>
      </c>
      <c r="DC1003" s="3">
        <v>0</v>
      </c>
      <c r="DD1003" s="3">
        <v>0</v>
      </c>
      <c r="DE1003" s="3">
        <v>0</v>
      </c>
      <c r="DF1003" s="3">
        <v>0</v>
      </c>
      <c r="DG1003" s="3">
        <v>0</v>
      </c>
      <c r="DH1003" s="3">
        <v>0</v>
      </c>
      <c r="DI1003" s="3">
        <v>0</v>
      </c>
      <c r="DJ1003" s="3">
        <v>0</v>
      </c>
      <c r="DK1003" s="3">
        <v>0</v>
      </c>
      <c r="DL1003" s="3">
        <v>0</v>
      </c>
      <c r="DM1003" s="3">
        <v>0</v>
      </c>
      <c r="DN1003" s="3">
        <v>0</v>
      </c>
      <c r="DO1003" s="3">
        <v>0</v>
      </c>
      <c r="DP1003" s="3">
        <v>0</v>
      </c>
      <c r="DQ1003" s="3">
        <v>0</v>
      </c>
      <c r="DR1003" s="3">
        <v>0</v>
      </c>
      <c r="DS1003" s="3">
        <v>0</v>
      </c>
      <c r="DT1003" s="3">
        <v>0</v>
      </c>
      <c r="DU1003" s="3">
        <v>0</v>
      </c>
      <c r="DV1003" s="3">
        <v>0</v>
      </c>
      <c r="DW1003" s="3">
        <v>0</v>
      </c>
      <c r="DX1003" s="3">
        <v>0</v>
      </c>
      <c r="DY1003" s="3">
        <v>0</v>
      </c>
      <c r="DZ1003" s="3">
        <v>0</v>
      </c>
      <c r="EA1003" s="3">
        <v>0</v>
      </c>
      <c r="EB1003" s="3">
        <v>0</v>
      </c>
      <c r="EC1003" s="3">
        <v>0</v>
      </c>
      <c r="ED1003" s="3">
        <v>0</v>
      </c>
      <c r="EE1003" s="3">
        <v>0</v>
      </c>
      <c r="EF1003" s="3">
        <v>0</v>
      </c>
    </row>
    <row r="1004" spans="1:136" ht="12.75" customHeight="1">
      <c r="A1004" s="2" t="s">
        <v>1698</v>
      </c>
      <c r="B1004" s="2" t="s">
        <v>971</v>
      </c>
      <c r="C1004" s="2" t="s">
        <v>137</v>
      </c>
      <c r="D1004" s="2" t="s">
        <v>896</v>
      </c>
      <c r="E1004" s="3">
        <v>0</v>
      </c>
      <c r="F1004" s="3">
        <v>138.38999999999999</v>
      </c>
      <c r="G1004" s="3">
        <v>224.99</v>
      </c>
      <c r="H1004" s="3">
        <v>378.82</v>
      </c>
      <c r="I1004" s="3">
        <v>3264.12</v>
      </c>
      <c r="J1004" s="3">
        <v>97.69</v>
      </c>
      <c r="K1004" s="3">
        <v>83.31</v>
      </c>
      <c r="L1004" s="3">
        <v>487.86</v>
      </c>
      <c r="M1004" s="3">
        <v>958.48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236.44</v>
      </c>
      <c r="AH1004" s="3">
        <v>1785.04</v>
      </c>
      <c r="AI1004" s="3">
        <v>0</v>
      </c>
      <c r="AJ1004" s="3">
        <v>109.96</v>
      </c>
      <c r="AK1004" s="3">
        <v>122.32</v>
      </c>
      <c r="AL1004" s="3">
        <v>97.98</v>
      </c>
      <c r="AM1004" s="3">
        <v>80.08</v>
      </c>
      <c r="AN1004" s="3">
        <v>401.64</v>
      </c>
      <c r="AO1004" s="3">
        <v>175.02</v>
      </c>
      <c r="AP1004" s="3">
        <v>2424.0100000000002</v>
      </c>
      <c r="AQ1004" s="3">
        <v>101.09</v>
      </c>
      <c r="AR1004" s="3">
        <v>648.02</v>
      </c>
      <c r="AS1004" s="3">
        <v>0</v>
      </c>
      <c r="AT1004" s="3">
        <v>0</v>
      </c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  <c r="AZ1004" s="3">
        <v>0</v>
      </c>
      <c r="BA1004" s="3">
        <v>0</v>
      </c>
      <c r="BB1004" s="3">
        <v>0</v>
      </c>
      <c r="BC1004" s="3">
        <v>0</v>
      </c>
      <c r="BD1004" s="3">
        <v>0</v>
      </c>
      <c r="BE1004" s="3">
        <v>0</v>
      </c>
      <c r="BF1004" s="3">
        <v>0</v>
      </c>
      <c r="BG1004" s="3">
        <v>0</v>
      </c>
      <c r="BH1004" s="3">
        <v>0</v>
      </c>
      <c r="BI1004" s="3">
        <v>0</v>
      </c>
      <c r="BJ1004" s="3">
        <v>0</v>
      </c>
      <c r="BK1004" s="3">
        <v>0</v>
      </c>
      <c r="BL1004" s="3">
        <v>0</v>
      </c>
      <c r="BM1004" s="3">
        <v>0</v>
      </c>
      <c r="BN1004" s="3">
        <v>0</v>
      </c>
      <c r="BO1004" s="3">
        <v>0</v>
      </c>
      <c r="BP1004" s="3">
        <v>0</v>
      </c>
      <c r="BQ1004" s="3">
        <v>0</v>
      </c>
      <c r="BR1004" s="3">
        <v>0</v>
      </c>
      <c r="BS1004" s="3">
        <v>0</v>
      </c>
      <c r="BT1004" s="3">
        <v>0</v>
      </c>
      <c r="BU1004" s="3">
        <v>0</v>
      </c>
      <c r="BV1004" s="3">
        <v>0</v>
      </c>
      <c r="BW1004" s="3">
        <v>0</v>
      </c>
      <c r="BX1004" s="3">
        <v>0</v>
      </c>
      <c r="BY1004" s="3">
        <v>0</v>
      </c>
      <c r="BZ1004" s="3">
        <v>0</v>
      </c>
      <c r="CA1004" s="3">
        <v>0</v>
      </c>
      <c r="CB1004" s="3">
        <v>0</v>
      </c>
      <c r="CC1004" s="3">
        <v>0</v>
      </c>
      <c r="CD1004" s="3">
        <v>0</v>
      </c>
      <c r="CE1004" s="3">
        <v>0</v>
      </c>
      <c r="CF1004" s="3">
        <v>0</v>
      </c>
      <c r="CG1004" s="3">
        <v>0</v>
      </c>
      <c r="CH1004" s="3">
        <v>0</v>
      </c>
      <c r="CI1004" s="3">
        <v>0</v>
      </c>
      <c r="CJ1004" s="3">
        <v>0</v>
      </c>
      <c r="CK1004" s="3">
        <v>0</v>
      </c>
      <c r="CL1004" s="3">
        <v>0</v>
      </c>
      <c r="CM1004" s="3">
        <v>0</v>
      </c>
      <c r="CN1004" s="3">
        <v>0</v>
      </c>
      <c r="CO1004" s="3">
        <v>0</v>
      </c>
      <c r="CP1004" s="3">
        <v>0</v>
      </c>
      <c r="CQ1004" s="3">
        <v>0</v>
      </c>
      <c r="CR1004" s="3">
        <v>0</v>
      </c>
      <c r="CS1004" s="3">
        <v>0</v>
      </c>
      <c r="CT1004" s="3">
        <v>0</v>
      </c>
      <c r="CU1004" s="3">
        <v>0</v>
      </c>
      <c r="CV1004" s="3">
        <v>0</v>
      </c>
      <c r="CW1004" s="3">
        <v>0</v>
      </c>
      <c r="CX1004" s="3">
        <v>0</v>
      </c>
      <c r="CY1004" s="3">
        <v>0</v>
      </c>
      <c r="CZ1004" s="3">
        <v>0</v>
      </c>
      <c r="DA1004" s="3"/>
      <c r="DB1004" s="3">
        <v>0</v>
      </c>
      <c r="DC1004" s="3">
        <v>0</v>
      </c>
      <c r="DD1004" s="3">
        <v>0</v>
      </c>
      <c r="DE1004" s="3">
        <v>0</v>
      </c>
      <c r="DF1004" s="3">
        <v>0</v>
      </c>
      <c r="DG1004" s="3">
        <v>0</v>
      </c>
      <c r="DH1004" s="3">
        <v>0</v>
      </c>
      <c r="DI1004" s="3">
        <v>0</v>
      </c>
      <c r="DJ1004" s="3">
        <v>0</v>
      </c>
      <c r="DK1004" s="3">
        <v>0</v>
      </c>
      <c r="DL1004" s="3">
        <v>0</v>
      </c>
      <c r="DM1004" s="3">
        <v>0</v>
      </c>
      <c r="DN1004" s="3">
        <v>0</v>
      </c>
      <c r="DO1004" s="3">
        <v>0</v>
      </c>
      <c r="DP1004" s="3">
        <v>0</v>
      </c>
      <c r="DQ1004" s="3">
        <v>0</v>
      </c>
      <c r="DR1004" s="3">
        <v>0</v>
      </c>
      <c r="DS1004" s="3">
        <v>0</v>
      </c>
      <c r="DT1004" s="3">
        <v>0</v>
      </c>
      <c r="DU1004" s="3">
        <v>0</v>
      </c>
      <c r="DV1004" s="3">
        <v>0</v>
      </c>
      <c r="DW1004" s="3">
        <v>0</v>
      </c>
      <c r="DX1004" s="3">
        <v>0</v>
      </c>
      <c r="DY1004" s="3">
        <v>0</v>
      </c>
      <c r="DZ1004" s="3">
        <v>0</v>
      </c>
      <c r="EA1004" s="3">
        <v>0</v>
      </c>
      <c r="EB1004" s="3">
        <v>0</v>
      </c>
      <c r="EC1004" s="3">
        <v>0</v>
      </c>
      <c r="ED1004" s="3">
        <v>0</v>
      </c>
      <c r="EE1004" s="3">
        <v>0</v>
      </c>
      <c r="EF1004" s="3">
        <v>0</v>
      </c>
    </row>
    <row r="1005" spans="1:136" ht="12.75" customHeight="1">
      <c r="A1005" s="2" t="s">
        <v>1699</v>
      </c>
      <c r="B1005" s="2" t="s">
        <v>973</v>
      </c>
      <c r="C1005" s="2" t="s">
        <v>137</v>
      </c>
      <c r="D1005" s="2" t="s">
        <v>896</v>
      </c>
      <c r="E1005" s="3">
        <v>0</v>
      </c>
      <c r="F1005" s="3">
        <v>0</v>
      </c>
      <c r="G1005" s="3">
        <v>0</v>
      </c>
      <c r="H1005" s="3">
        <v>2493.46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1625</v>
      </c>
      <c r="AR1005" s="3">
        <v>0</v>
      </c>
      <c r="AS1005" s="3">
        <v>0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0</v>
      </c>
      <c r="BB1005" s="3">
        <v>0</v>
      </c>
      <c r="BC1005" s="3">
        <v>0</v>
      </c>
      <c r="BD1005" s="3">
        <v>0</v>
      </c>
      <c r="BE1005" s="3">
        <v>0</v>
      </c>
      <c r="BF1005" s="3">
        <v>0</v>
      </c>
      <c r="BG1005" s="3">
        <v>0</v>
      </c>
      <c r="BH1005" s="3">
        <v>0</v>
      </c>
      <c r="BI1005" s="3">
        <v>0</v>
      </c>
      <c r="BJ1005" s="3">
        <v>0</v>
      </c>
      <c r="BK1005" s="3">
        <v>0</v>
      </c>
      <c r="BL1005" s="3">
        <v>0</v>
      </c>
      <c r="BM1005" s="3">
        <v>0</v>
      </c>
      <c r="BN1005" s="3">
        <v>0</v>
      </c>
      <c r="BO1005" s="3">
        <v>0</v>
      </c>
      <c r="BP1005" s="3">
        <v>0</v>
      </c>
      <c r="BQ1005" s="3">
        <v>0</v>
      </c>
      <c r="BR1005" s="3">
        <v>0</v>
      </c>
      <c r="BS1005" s="3">
        <v>0</v>
      </c>
      <c r="BT1005" s="3">
        <v>0</v>
      </c>
      <c r="BU1005" s="3">
        <v>0</v>
      </c>
      <c r="BV1005" s="3">
        <v>0</v>
      </c>
      <c r="BW1005" s="3">
        <v>0</v>
      </c>
      <c r="BX1005" s="3">
        <v>0</v>
      </c>
      <c r="BY1005" s="3">
        <v>0</v>
      </c>
      <c r="BZ1005" s="3">
        <v>0</v>
      </c>
      <c r="CA1005" s="3">
        <v>0</v>
      </c>
      <c r="CB1005" s="3">
        <v>0</v>
      </c>
      <c r="CC1005" s="3">
        <v>0</v>
      </c>
      <c r="CD1005" s="3">
        <v>0</v>
      </c>
      <c r="CE1005" s="3">
        <v>0</v>
      </c>
      <c r="CF1005" s="3">
        <v>0</v>
      </c>
      <c r="CG1005" s="3">
        <v>0</v>
      </c>
      <c r="CH1005" s="3">
        <v>0</v>
      </c>
      <c r="CI1005" s="3">
        <v>0</v>
      </c>
      <c r="CJ1005" s="3">
        <v>0</v>
      </c>
      <c r="CK1005" s="3">
        <v>0</v>
      </c>
      <c r="CL1005" s="3">
        <v>0</v>
      </c>
      <c r="CM1005" s="3">
        <v>0</v>
      </c>
      <c r="CN1005" s="3">
        <v>0</v>
      </c>
      <c r="CO1005" s="3">
        <v>0</v>
      </c>
      <c r="CP1005" s="3">
        <v>0</v>
      </c>
      <c r="CQ1005" s="3">
        <v>0</v>
      </c>
      <c r="CR1005" s="3">
        <v>0</v>
      </c>
      <c r="CS1005" s="3">
        <v>0</v>
      </c>
      <c r="CT1005" s="3">
        <v>0</v>
      </c>
      <c r="CU1005" s="3">
        <v>0</v>
      </c>
      <c r="CV1005" s="3">
        <v>0</v>
      </c>
      <c r="CW1005" s="3">
        <v>0</v>
      </c>
      <c r="CX1005" s="3">
        <v>0</v>
      </c>
      <c r="CY1005" s="3">
        <v>0</v>
      </c>
      <c r="CZ1005" s="3">
        <v>0</v>
      </c>
      <c r="DA1005" s="3"/>
      <c r="DB1005" s="3">
        <v>0</v>
      </c>
      <c r="DC1005" s="3">
        <v>0</v>
      </c>
      <c r="DD1005" s="3">
        <v>0</v>
      </c>
      <c r="DE1005" s="3">
        <v>0</v>
      </c>
      <c r="DF1005" s="3">
        <v>0</v>
      </c>
      <c r="DG1005" s="3">
        <v>0</v>
      </c>
      <c r="DH1005" s="3">
        <v>0</v>
      </c>
      <c r="DI1005" s="3">
        <v>0</v>
      </c>
      <c r="DJ1005" s="3">
        <v>0</v>
      </c>
      <c r="DK1005" s="3">
        <v>0</v>
      </c>
      <c r="DL1005" s="3">
        <v>0</v>
      </c>
      <c r="DM1005" s="3">
        <v>0</v>
      </c>
      <c r="DN1005" s="3">
        <v>0</v>
      </c>
      <c r="DO1005" s="3">
        <v>0</v>
      </c>
      <c r="DP1005" s="3">
        <v>0</v>
      </c>
      <c r="DQ1005" s="3">
        <v>0</v>
      </c>
      <c r="DR1005" s="3">
        <v>0</v>
      </c>
      <c r="DS1005" s="3">
        <v>0</v>
      </c>
      <c r="DT1005" s="3">
        <v>0</v>
      </c>
      <c r="DU1005" s="3">
        <v>0</v>
      </c>
      <c r="DV1005" s="3">
        <v>0</v>
      </c>
      <c r="DW1005" s="3">
        <v>0</v>
      </c>
      <c r="DX1005" s="3">
        <v>0</v>
      </c>
      <c r="DY1005" s="3">
        <v>0</v>
      </c>
      <c r="DZ1005" s="3">
        <v>0</v>
      </c>
      <c r="EA1005" s="3">
        <v>0</v>
      </c>
      <c r="EB1005" s="3">
        <v>0</v>
      </c>
      <c r="EC1005" s="3">
        <v>0</v>
      </c>
      <c r="ED1005" s="3">
        <v>0</v>
      </c>
      <c r="EE1005" s="3">
        <v>0</v>
      </c>
      <c r="EF1005" s="3">
        <v>0</v>
      </c>
    </row>
    <row r="1006" spans="1:136" ht="12.75" customHeight="1">
      <c r="A1006" s="2" t="s">
        <v>1700</v>
      </c>
      <c r="B1006" s="2" t="s">
        <v>975</v>
      </c>
      <c r="C1006" s="2" t="s">
        <v>137</v>
      </c>
      <c r="D1006" s="2" t="s">
        <v>896</v>
      </c>
      <c r="E1006" s="3">
        <v>0</v>
      </c>
      <c r="F1006" s="3">
        <v>313.79000000000002</v>
      </c>
      <c r="G1006" s="3">
        <v>296.27</v>
      </c>
      <c r="H1006" s="3">
        <v>315.19</v>
      </c>
      <c r="I1006" s="3">
        <v>300.10000000000002</v>
      </c>
      <c r="J1006" s="3">
        <v>385.56</v>
      </c>
      <c r="K1006" s="3">
        <v>638.01</v>
      </c>
      <c r="L1006" s="3">
        <v>289.45</v>
      </c>
      <c r="M1006" s="3">
        <v>520.57000000000005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458.83</v>
      </c>
      <c r="AH1006" s="3">
        <v>484.84</v>
      </c>
      <c r="AI1006" s="3">
        <v>419.09</v>
      </c>
      <c r="AJ1006" s="3">
        <v>949.62</v>
      </c>
      <c r="AK1006" s="3">
        <v>899</v>
      </c>
      <c r="AL1006" s="3">
        <v>400</v>
      </c>
      <c r="AM1006" s="3">
        <v>443.66</v>
      </c>
      <c r="AN1006" s="3">
        <v>400.61</v>
      </c>
      <c r="AO1006" s="3">
        <v>400</v>
      </c>
      <c r="AP1006" s="3">
        <v>409</v>
      </c>
      <c r="AQ1006" s="3">
        <v>35.799999999999997</v>
      </c>
      <c r="AR1006" s="3">
        <v>183.36</v>
      </c>
      <c r="AS1006" s="3">
        <v>0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>
        <v>0</v>
      </c>
      <c r="BB1006" s="3">
        <v>0</v>
      </c>
      <c r="BC1006" s="3">
        <v>0</v>
      </c>
      <c r="BD1006" s="3">
        <v>0</v>
      </c>
      <c r="BE1006" s="3">
        <v>0</v>
      </c>
      <c r="BF1006" s="3">
        <v>0</v>
      </c>
      <c r="BG1006" s="3">
        <v>0</v>
      </c>
      <c r="BH1006" s="3">
        <v>0</v>
      </c>
      <c r="BI1006" s="3">
        <v>0</v>
      </c>
      <c r="BJ1006" s="3">
        <v>0</v>
      </c>
      <c r="BK1006" s="3">
        <v>0</v>
      </c>
      <c r="BL1006" s="3">
        <v>0</v>
      </c>
      <c r="BM1006" s="3">
        <v>0</v>
      </c>
      <c r="BN1006" s="3">
        <v>0</v>
      </c>
      <c r="BO1006" s="3">
        <v>0</v>
      </c>
      <c r="BP1006" s="3">
        <v>0</v>
      </c>
      <c r="BQ1006" s="3">
        <v>0</v>
      </c>
      <c r="BR1006" s="3">
        <v>0</v>
      </c>
      <c r="BS1006" s="3">
        <v>0</v>
      </c>
      <c r="BT1006" s="3">
        <v>0</v>
      </c>
      <c r="BU1006" s="3">
        <v>0</v>
      </c>
      <c r="BV1006" s="3">
        <v>0</v>
      </c>
      <c r="BW1006" s="3">
        <v>0</v>
      </c>
      <c r="BX1006" s="3">
        <v>0</v>
      </c>
      <c r="BY1006" s="3">
        <v>0</v>
      </c>
      <c r="BZ1006" s="3">
        <v>0</v>
      </c>
      <c r="CA1006" s="3">
        <v>0</v>
      </c>
      <c r="CB1006" s="3">
        <v>0</v>
      </c>
      <c r="CC1006" s="3">
        <v>0</v>
      </c>
      <c r="CD1006" s="3">
        <v>0</v>
      </c>
      <c r="CE1006" s="3">
        <v>0</v>
      </c>
      <c r="CF1006" s="3">
        <v>0</v>
      </c>
      <c r="CG1006" s="3">
        <v>0</v>
      </c>
      <c r="CH1006" s="3">
        <v>0</v>
      </c>
      <c r="CI1006" s="3">
        <v>0</v>
      </c>
      <c r="CJ1006" s="3">
        <v>0</v>
      </c>
      <c r="CK1006" s="3">
        <v>0</v>
      </c>
      <c r="CL1006" s="3">
        <v>0</v>
      </c>
      <c r="CM1006" s="3">
        <v>0</v>
      </c>
      <c r="CN1006" s="3">
        <v>0</v>
      </c>
      <c r="CO1006" s="3">
        <v>0</v>
      </c>
      <c r="CP1006" s="3">
        <v>0</v>
      </c>
      <c r="CQ1006" s="3">
        <v>0</v>
      </c>
      <c r="CR1006" s="3">
        <v>0</v>
      </c>
      <c r="CS1006" s="3">
        <v>0</v>
      </c>
      <c r="CT1006" s="3">
        <v>0</v>
      </c>
      <c r="CU1006" s="3">
        <v>0</v>
      </c>
      <c r="CV1006" s="3">
        <v>0</v>
      </c>
      <c r="CW1006" s="3">
        <v>0</v>
      </c>
      <c r="CX1006" s="3">
        <v>0</v>
      </c>
      <c r="CY1006" s="3">
        <v>0</v>
      </c>
      <c r="CZ1006" s="3">
        <v>0</v>
      </c>
      <c r="DA1006" s="3"/>
      <c r="DB1006" s="3">
        <v>0</v>
      </c>
      <c r="DC1006" s="3">
        <v>0</v>
      </c>
      <c r="DD1006" s="3">
        <v>0</v>
      </c>
      <c r="DE1006" s="3">
        <v>0</v>
      </c>
      <c r="DF1006" s="3">
        <v>0</v>
      </c>
      <c r="DG1006" s="3">
        <v>0</v>
      </c>
      <c r="DH1006" s="3">
        <v>0</v>
      </c>
      <c r="DI1006" s="3">
        <v>0</v>
      </c>
      <c r="DJ1006" s="3">
        <v>0</v>
      </c>
      <c r="DK1006" s="3">
        <v>0</v>
      </c>
      <c r="DL1006" s="3">
        <v>0</v>
      </c>
      <c r="DM1006" s="3">
        <v>0</v>
      </c>
      <c r="DN1006" s="3">
        <v>0</v>
      </c>
      <c r="DO1006" s="3">
        <v>0</v>
      </c>
      <c r="DP1006" s="3">
        <v>0</v>
      </c>
      <c r="DQ1006" s="3">
        <v>0</v>
      </c>
      <c r="DR1006" s="3">
        <v>0</v>
      </c>
      <c r="DS1006" s="3">
        <v>0</v>
      </c>
      <c r="DT1006" s="3">
        <v>0</v>
      </c>
      <c r="DU1006" s="3">
        <v>0</v>
      </c>
      <c r="DV1006" s="3">
        <v>0</v>
      </c>
      <c r="DW1006" s="3">
        <v>0</v>
      </c>
      <c r="DX1006" s="3">
        <v>0</v>
      </c>
      <c r="DY1006" s="3">
        <v>0</v>
      </c>
      <c r="DZ1006" s="3">
        <v>0</v>
      </c>
      <c r="EA1006" s="3">
        <v>0</v>
      </c>
      <c r="EB1006" s="3">
        <v>0</v>
      </c>
      <c r="EC1006" s="3">
        <v>0</v>
      </c>
      <c r="ED1006" s="3">
        <v>0</v>
      </c>
      <c r="EE1006" s="3">
        <v>0</v>
      </c>
      <c r="EF1006" s="3">
        <v>0</v>
      </c>
    </row>
    <row r="1007" spans="1:136" ht="12.75" customHeight="1">
      <c r="A1007" s="2" t="s">
        <v>1701</v>
      </c>
      <c r="B1007" s="2" t="s">
        <v>1702</v>
      </c>
      <c r="C1007" s="2" t="s">
        <v>137</v>
      </c>
      <c r="D1007" s="2" t="s">
        <v>896</v>
      </c>
      <c r="E1007" s="3">
        <v>0</v>
      </c>
      <c r="F1007" s="3">
        <v>20000</v>
      </c>
      <c r="G1007" s="3">
        <v>20000</v>
      </c>
      <c r="H1007" s="3">
        <v>20000</v>
      </c>
      <c r="I1007" s="3">
        <v>20000</v>
      </c>
      <c r="J1007" s="3">
        <v>20000</v>
      </c>
      <c r="K1007" s="3">
        <v>20000</v>
      </c>
      <c r="L1007" s="3">
        <v>20000</v>
      </c>
      <c r="M1007" s="3">
        <v>20000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13500</v>
      </c>
      <c r="AH1007" s="3">
        <v>13500</v>
      </c>
      <c r="AI1007" s="3">
        <v>13500</v>
      </c>
      <c r="AJ1007" s="3">
        <v>13500</v>
      </c>
      <c r="AK1007" s="3">
        <v>13500</v>
      </c>
      <c r="AL1007" s="3">
        <v>13500</v>
      </c>
      <c r="AM1007" s="3">
        <v>13500</v>
      </c>
      <c r="AN1007" s="3">
        <v>13500</v>
      </c>
      <c r="AO1007" s="3">
        <v>13500</v>
      </c>
      <c r="AP1007" s="3">
        <v>13500</v>
      </c>
      <c r="AQ1007" s="3">
        <v>13500</v>
      </c>
      <c r="AR1007" s="3">
        <v>20000</v>
      </c>
      <c r="AS1007" s="3">
        <v>0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0</v>
      </c>
      <c r="BB1007" s="3">
        <v>0</v>
      </c>
      <c r="BC1007" s="3">
        <v>0</v>
      </c>
      <c r="BD1007" s="3">
        <v>0</v>
      </c>
      <c r="BE1007" s="3">
        <v>0</v>
      </c>
      <c r="BF1007" s="3">
        <v>0</v>
      </c>
      <c r="BG1007" s="3">
        <v>0</v>
      </c>
      <c r="BH1007" s="3">
        <v>0</v>
      </c>
      <c r="BI1007" s="3">
        <v>0</v>
      </c>
      <c r="BJ1007" s="3">
        <v>0</v>
      </c>
      <c r="BK1007" s="3">
        <v>0</v>
      </c>
      <c r="BL1007" s="3">
        <v>0</v>
      </c>
      <c r="BM1007" s="3">
        <v>0</v>
      </c>
      <c r="BN1007" s="3">
        <v>0</v>
      </c>
      <c r="BO1007" s="3">
        <v>0</v>
      </c>
      <c r="BP1007" s="3">
        <v>0</v>
      </c>
      <c r="BQ1007" s="3">
        <v>0</v>
      </c>
      <c r="BR1007" s="3">
        <v>0</v>
      </c>
      <c r="BS1007" s="3">
        <v>0</v>
      </c>
      <c r="BT1007" s="3">
        <v>0</v>
      </c>
      <c r="BU1007" s="3">
        <v>0</v>
      </c>
      <c r="BV1007" s="3">
        <v>0</v>
      </c>
      <c r="BW1007" s="3">
        <v>0</v>
      </c>
      <c r="BX1007" s="3">
        <v>0</v>
      </c>
      <c r="BY1007" s="3">
        <v>0</v>
      </c>
      <c r="BZ1007" s="3">
        <v>0</v>
      </c>
      <c r="CA1007" s="3">
        <v>0</v>
      </c>
      <c r="CB1007" s="3">
        <v>0</v>
      </c>
      <c r="CC1007" s="3">
        <v>0</v>
      </c>
      <c r="CD1007" s="3">
        <v>0</v>
      </c>
      <c r="CE1007" s="3">
        <v>0</v>
      </c>
      <c r="CF1007" s="3">
        <v>0</v>
      </c>
      <c r="CG1007" s="3">
        <v>0</v>
      </c>
      <c r="CH1007" s="3">
        <v>0</v>
      </c>
      <c r="CI1007" s="3">
        <v>0</v>
      </c>
      <c r="CJ1007" s="3">
        <v>0</v>
      </c>
      <c r="CK1007" s="3">
        <v>0</v>
      </c>
      <c r="CL1007" s="3">
        <v>0</v>
      </c>
      <c r="CM1007" s="3">
        <v>0</v>
      </c>
      <c r="CN1007" s="3">
        <v>0</v>
      </c>
      <c r="CO1007" s="3">
        <v>0</v>
      </c>
      <c r="CP1007" s="3">
        <v>0</v>
      </c>
      <c r="CQ1007" s="3">
        <v>0</v>
      </c>
      <c r="CR1007" s="3">
        <v>0</v>
      </c>
      <c r="CS1007" s="3">
        <v>0</v>
      </c>
      <c r="CT1007" s="3">
        <v>0</v>
      </c>
      <c r="CU1007" s="3">
        <v>0</v>
      </c>
      <c r="CV1007" s="3">
        <v>0</v>
      </c>
      <c r="CW1007" s="3">
        <v>0</v>
      </c>
      <c r="CX1007" s="3">
        <v>0</v>
      </c>
      <c r="CY1007" s="3">
        <v>0</v>
      </c>
      <c r="CZ1007" s="3">
        <v>0</v>
      </c>
      <c r="DA1007" s="3"/>
      <c r="DB1007" s="3">
        <v>0</v>
      </c>
      <c r="DC1007" s="3">
        <v>0</v>
      </c>
      <c r="DD1007" s="3">
        <v>0</v>
      </c>
      <c r="DE1007" s="3">
        <v>0</v>
      </c>
      <c r="DF1007" s="3">
        <v>0</v>
      </c>
      <c r="DG1007" s="3">
        <v>0</v>
      </c>
      <c r="DH1007" s="3">
        <v>0</v>
      </c>
      <c r="DI1007" s="3">
        <v>0</v>
      </c>
      <c r="DJ1007" s="3">
        <v>0</v>
      </c>
      <c r="DK1007" s="3">
        <v>0</v>
      </c>
      <c r="DL1007" s="3">
        <v>0</v>
      </c>
      <c r="DM1007" s="3">
        <v>0</v>
      </c>
      <c r="DN1007" s="3">
        <v>0</v>
      </c>
      <c r="DO1007" s="3">
        <v>0</v>
      </c>
      <c r="DP1007" s="3">
        <v>0</v>
      </c>
      <c r="DQ1007" s="3">
        <v>0</v>
      </c>
      <c r="DR1007" s="3">
        <v>0</v>
      </c>
      <c r="DS1007" s="3">
        <v>0</v>
      </c>
      <c r="DT1007" s="3">
        <v>0</v>
      </c>
      <c r="DU1007" s="3">
        <v>0</v>
      </c>
      <c r="DV1007" s="3">
        <v>0</v>
      </c>
      <c r="DW1007" s="3">
        <v>0</v>
      </c>
      <c r="DX1007" s="3">
        <v>0</v>
      </c>
      <c r="DY1007" s="3">
        <v>0</v>
      </c>
      <c r="DZ1007" s="3">
        <v>0</v>
      </c>
      <c r="EA1007" s="3">
        <v>0</v>
      </c>
      <c r="EB1007" s="3">
        <v>0</v>
      </c>
      <c r="EC1007" s="3">
        <v>0</v>
      </c>
      <c r="ED1007" s="3">
        <v>0</v>
      </c>
      <c r="EE1007" s="3">
        <v>0</v>
      </c>
      <c r="EF1007" s="3">
        <v>0</v>
      </c>
    </row>
    <row r="1008" spans="1:136" ht="12.75" customHeight="1">
      <c r="A1008" s="2" t="s">
        <v>1703</v>
      </c>
      <c r="B1008" s="2" t="s">
        <v>1283</v>
      </c>
      <c r="C1008" s="2" t="s">
        <v>137</v>
      </c>
      <c r="D1008" s="2" t="s">
        <v>896</v>
      </c>
      <c r="E1008" s="3">
        <v>0</v>
      </c>
      <c r="F1008" s="3">
        <v>3981.31</v>
      </c>
      <c r="G1008" s="3">
        <v>934.58</v>
      </c>
      <c r="H1008" s="3">
        <v>1728.97</v>
      </c>
      <c r="I1008" s="3">
        <v>6560</v>
      </c>
      <c r="J1008" s="3">
        <v>10747.66</v>
      </c>
      <c r="K1008" s="3">
        <v>8936.4500000000007</v>
      </c>
      <c r="L1008" s="3">
        <v>8750</v>
      </c>
      <c r="M1008" s="3">
        <v>7680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4654.2</v>
      </c>
      <c r="AH1008" s="3">
        <v>5981.3</v>
      </c>
      <c r="AI1008" s="3">
        <v>3177.58</v>
      </c>
      <c r="AJ1008" s="3">
        <v>2803.74</v>
      </c>
      <c r="AK1008" s="3">
        <v>1869.16</v>
      </c>
      <c r="AL1008" s="3">
        <v>3757.01</v>
      </c>
      <c r="AM1008" s="3">
        <v>2336.4499999999998</v>
      </c>
      <c r="AN1008" s="3">
        <v>2336.4499999999998</v>
      </c>
      <c r="AO1008" s="3">
        <v>3411.22</v>
      </c>
      <c r="AP1008" s="3">
        <v>6775.7</v>
      </c>
      <c r="AQ1008" s="3">
        <v>10873.36</v>
      </c>
      <c r="AR1008" s="3">
        <v>5103.0600000000004</v>
      </c>
      <c r="AS1008" s="3">
        <v>0</v>
      </c>
      <c r="AT1008" s="3">
        <v>0</v>
      </c>
      <c r="AU1008" s="3">
        <v>0</v>
      </c>
      <c r="AV1008" s="3">
        <v>0</v>
      </c>
      <c r="AW1008" s="3">
        <v>0</v>
      </c>
      <c r="AX1008" s="3">
        <v>0</v>
      </c>
      <c r="AY1008" s="3">
        <v>0</v>
      </c>
      <c r="AZ1008" s="3">
        <v>0</v>
      </c>
      <c r="BA1008" s="3">
        <v>0</v>
      </c>
      <c r="BB1008" s="3">
        <v>0</v>
      </c>
      <c r="BC1008" s="3">
        <v>0</v>
      </c>
      <c r="BD1008" s="3">
        <v>0</v>
      </c>
      <c r="BE1008" s="3">
        <v>0</v>
      </c>
      <c r="BF1008" s="3">
        <v>0</v>
      </c>
      <c r="BG1008" s="3">
        <v>0</v>
      </c>
      <c r="BH1008" s="3">
        <v>0</v>
      </c>
      <c r="BI1008" s="3">
        <v>0</v>
      </c>
      <c r="BJ1008" s="3">
        <v>0</v>
      </c>
      <c r="BK1008" s="3">
        <v>0</v>
      </c>
      <c r="BL1008" s="3">
        <v>0</v>
      </c>
      <c r="BM1008" s="3">
        <v>0</v>
      </c>
      <c r="BN1008" s="3">
        <v>0</v>
      </c>
      <c r="BO1008" s="3">
        <v>0</v>
      </c>
      <c r="BP1008" s="3">
        <v>0</v>
      </c>
      <c r="BQ1008" s="3">
        <v>0</v>
      </c>
      <c r="BR1008" s="3">
        <v>0</v>
      </c>
      <c r="BS1008" s="3">
        <v>0</v>
      </c>
      <c r="BT1008" s="3">
        <v>0</v>
      </c>
      <c r="BU1008" s="3">
        <v>0</v>
      </c>
      <c r="BV1008" s="3">
        <v>0</v>
      </c>
      <c r="BW1008" s="3">
        <v>0</v>
      </c>
      <c r="BX1008" s="3">
        <v>0</v>
      </c>
      <c r="BY1008" s="3">
        <v>0</v>
      </c>
      <c r="BZ1008" s="3">
        <v>0</v>
      </c>
      <c r="CA1008" s="3">
        <v>0</v>
      </c>
      <c r="CB1008" s="3">
        <v>0</v>
      </c>
      <c r="CC1008" s="3">
        <v>0</v>
      </c>
      <c r="CD1008" s="3">
        <v>0</v>
      </c>
      <c r="CE1008" s="3">
        <v>0</v>
      </c>
      <c r="CF1008" s="3">
        <v>0</v>
      </c>
      <c r="CG1008" s="3">
        <v>0</v>
      </c>
      <c r="CH1008" s="3">
        <v>0</v>
      </c>
      <c r="CI1008" s="3">
        <v>0</v>
      </c>
      <c r="CJ1008" s="3">
        <v>0</v>
      </c>
      <c r="CK1008" s="3">
        <v>0</v>
      </c>
      <c r="CL1008" s="3">
        <v>0</v>
      </c>
      <c r="CM1008" s="3">
        <v>0</v>
      </c>
      <c r="CN1008" s="3">
        <v>0</v>
      </c>
      <c r="CO1008" s="3">
        <v>0</v>
      </c>
      <c r="CP1008" s="3">
        <v>0</v>
      </c>
      <c r="CQ1008" s="3">
        <v>0</v>
      </c>
      <c r="CR1008" s="3">
        <v>0</v>
      </c>
      <c r="CS1008" s="3">
        <v>0</v>
      </c>
      <c r="CT1008" s="3">
        <v>0</v>
      </c>
      <c r="CU1008" s="3">
        <v>0</v>
      </c>
      <c r="CV1008" s="3">
        <v>0</v>
      </c>
      <c r="CW1008" s="3">
        <v>0</v>
      </c>
      <c r="CX1008" s="3">
        <v>0</v>
      </c>
      <c r="CY1008" s="3">
        <v>0</v>
      </c>
      <c r="CZ1008" s="3">
        <v>0</v>
      </c>
      <c r="DA1008" s="3"/>
      <c r="DB1008" s="3">
        <v>0</v>
      </c>
      <c r="DC1008" s="3">
        <v>0</v>
      </c>
      <c r="DD1008" s="3">
        <v>0</v>
      </c>
      <c r="DE1008" s="3">
        <v>0</v>
      </c>
      <c r="DF1008" s="3">
        <v>0</v>
      </c>
      <c r="DG1008" s="3">
        <v>0</v>
      </c>
      <c r="DH1008" s="3">
        <v>0</v>
      </c>
      <c r="DI1008" s="3">
        <v>0</v>
      </c>
      <c r="DJ1008" s="3">
        <v>0</v>
      </c>
      <c r="DK1008" s="3">
        <v>0</v>
      </c>
      <c r="DL1008" s="3">
        <v>0</v>
      </c>
      <c r="DM1008" s="3">
        <v>0</v>
      </c>
      <c r="DN1008" s="3">
        <v>0</v>
      </c>
      <c r="DO1008" s="3">
        <v>0</v>
      </c>
      <c r="DP1008" s="3">
        <v>0</v>
      </c>
      <c r="DQ1008" s="3">
        <v>0</v>
      </c>
      <c r="DR1008" s="3">
        <v>0</v>
      </c>
      <c r="DS1008" s="3">
        <v>0</v>
      </c>
      <c r="DT1008" s="3">
        <v>0</v>
      </c>
      <c r="DU1008" s="3">
        <v>0</v>
      </c>
      <c r="DV1008" s="3">
        <v>0</v>
      </c>
      <c r="DW1008" s="3">
        <v>0</v>
      </c>
      <c r="DX1008" s="3">
        <v>0</v>
      </c>
      <c r="DY1008" s="3">
        <v>0</v>
      </c>
      <c r="DZ1008" s="3">
        <v>0</v>
      </c>
      <c r="EA1008" s="3">
        <v>0</v>
      </c>
      <c r="EB1008" s="3">
        <v>0</v>
      </c>
      <c r="EC1008" s="3">
        <v>0</v>
      </c>
      <c r="ED1008" s="3">
        <v>0</v>
      </c>
      <c r="EE1008" s="3">
        <v>0</v>
      </c>
      <c r="EF1008" s="3">
        <v>0</v>
      </c>
    </row>
    <row r="1009" spans="1:136" ht="12.75" customHeight="1">
      <c r="A1009" s="2" t="s">
        <v>1704</v>
      </c>
      <c r="B1009" s="2" t="s">
        <v>981</v>
      </c>
      <c r="C1009" s="2" t="s">
        <v>137</v>
      </c>
      <c r="D1009" s="2" t="s">
        <v>896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3">
        <v>0</v>
      </c>
      <c r="AW1009" s="3">
        <v>0</v>
      </c>
      <c r="AX1009" s="3">
        <v>0</v>
      </c>
      <c r="AY1009" s="3">
        <v>0</v>
      </c>
      <c r="AZ1009" s="3">
        <v>0</v>
      </c>
      <c r="BA1009" s="3">
        <v>0</v>
      </c>
      <c r="BB1009" s="3">
        <v>0</v>
      </c>
      <c r="BC1009" s="3">
        <v>0</v>
      </c>
      <c r="BD1009" s="3">
        <v>0</v>
      </c>
      <c r="BE1009" s="3">
        <v>0</v>
      </c>
      <c r="BF1009" s="3">
        <v>0</v>
      </c>
      <c r="BG1009" s="3">
        <v>0</v>
      </c>
      <c r="BH1009" s="3">
        <v>0</v>
      </c>
      <c r="BI1009" s="3">
        <v>0</v>
      </c>
      <c r="BJ1009" s="3">
        <v>0</v>
      </c>
      <c r="BK1009" s="3">
        <v>0</v>
      </c>
      <c r="BL1009" s="3">
        <v>0</v>
      </c>
      <c r="BM1009" s="3">
        <v>0</v>
      </c>
      <c r="BN1009" s="3">
        <v>0</v>
      </c>
      <c r="BO1009" s="3">
        <v>0</v>
      </c>
      <c r="BP1009" s="3">
        <v>0</v>
      </c>
      <c r="BQ1009" s="3">
        <v>0</v>
      </c>
      <c r="BR1009" s="3">
        <v>0</v>
      </c>
      <c r="BS1009" s="3">
        <v>0</v>
      </c>
      <c r="BT1009" s="3">
        <v>0</v>
      </c>
      <c r="BU1009" s="3">
        <v>0</v>
      </c>
      <c r="BV1009" s="3">
        <v>0</v>
      </c>
      <c r="BW1009" s="3">
        <v>0</v>
      </c>
      <c r="BX1009" s="3">
        <v>0</v>
      </c>
      <c r="BY1009" s="3">
        <v>0</v>
      </c>
      <c r="BZ1009" s="3">
        <v>0</v>
      </c>
      <c r="CA1009" s="3">
        <v>0</v>
      </c>
      <c r="CB1009" s="3">
        <v>0</v>
      </c>
      <c r="CC1009" s="3">
        <v>0</v>
      </c>
      <c r="CD1009" s="3">
        <v>0</v>
      </c>
      <c r="CE1009" s="3">
        <v>0</v>
      </c>
      <c r="CF1009" s="3">
        <v>0</v>
      </c>
      <c r="CG1009" s="3">
        <v>0</v>
      </c>
      <c r="CH1009" s="3">
        <v>0</v>
      </c>
      <c r="CI1009" s="3">
        <v>0</v>
      </c>
      <c r="CJ1009" s="3">
        <v>0</v>
      </c>
      <c r="CK1009" s="3">
        <v>0</v>
      </c>
      <c r="CL1009" s="3">
        <v>0</v>
      </c>
      <c r="CM1009" s="3">
        <v>0</v>
      </c>
      <c r="CN1009" s="3">
        <v>0</v>
      </c>
      <c r="CO1009" s="3">
        <v>0</v>
      </c>
      <c r="CP1009" s="3">
        <v>0</v>
      </c>
      <c r="CQ1009" s="3">
        <v>0</v>
      </c>
      <c r="CR1009" s="3">
        <v>0</v>
      </c>
      <c r="CS1009" s="3">
        <v>0</v>
      </c>
      <c r="CT1009" s="3">
        <v>0</v>
      </c>
      <c r="CU1009" s="3">
        <v>0</v>
      </c>
      <c r="CV1009" s="3">
        <v>0</v>
      </c>
      <c r="CW1009" s="3">
        <v>0</v>
      </c>
      <c r="CX1009" s="3">
        <v>0</v>
      </c>
      <c r="CY1009" s="3">
        <v>0</v>
      </c>
      <c r="CZ1009" s="3">
        <v>0</v>
      </c>
      <c r="DA1009" s="3"/>
      <c r="DB1009" s="3">
        <v>0</v>
      </c>
      <c r="DC1009" s="3">
        <v>0</v>
      </c>
      <c r="DD1009" s="3">
        <v>0</v>
      </c>
      <c r="DE1009" s="3">
        <v>0</v>
      </c>
      <c r="DF1009" s="3">
        <v>0</v>
      </c>
      <c r="DG1009" s="3">
        <v>0</v>
      </c>
      <c r="DH1009" s="3">
        <v>0</v>
      </c>
      <c r="DI1009" s="3">
        <v>0</v>
      </c>
      <c r="DJ1009" s="3">
        <v>0</v>
      </c>
      <c r="DK1009" s="3">
        <v>0</v>
      </c>
      <c r="DL1009" s="3">
        <v>0</v>
      </c>
      <c r="DM1009" s="3">
        <v>0</v>
      </c>
      <c r="DN1009" s="3">
        <v>0</v>
      </c>
      <c r="DO1009" s="3">
        <v>0</v>
      </c>
      <c r="DP1009" s="3">
        <v>0</v>
      </c>
      <c r="DQ1009" s="3">
        <v>0</v>
      </c>
      <c r="DR1009" s="3">
        <v>0</v>
      </c>
      <c r="DS1009" s="3">
        <v>0</v>
      </c>
      <c r="DT1009" s="3">
        <v>0</v>
      </c>
      <c r="DU1009" s="3">
        <v>0</v>
      </c>
      <c r="DV1009" s="3">
        <v>0</v>
      </c>
      <c r="DW1009" s="3">
        <v>0</v>
      </c>
      <c r="DX1009" s="3">
        <v>0</v>
      </c>
      <c r="DY1009" s="3">
        <v>0</v>
      </c>
      <c r="DZ1009" s="3">
        <v>0</v>
      </c>
      <c r="EA1009" s="3">
        <v>0</v>
      </c>
      <c r="EB1009" s="3">
        <v>0</v>
      </c>
      <c r="EC1009" s="3">
        <v>0</v>
      </c>
      <c r="ED1009" s="3">
        <v>0</v>
      </c>
      <c r="EE1009" s="3">
        <v>0</v>
      </c>
      <c r="EF1009" s="3">
        <v>0</v>
      </c>
    </row>
    <row r="1010" spans="1:136" ht="12.75" customHeight="1">
      <c r="A1010" s="2" t="s">
        <v>1705</v>
      </c>
      <c r="B1010" s="2" t="s">
        <v>1357</v>
      </c>
      <c r="C1010" s="2" t="s">
        <v>137</v>
      </c>
      <c r="D1010" s="2" t="s">
        <v>896</v>
      </c>
      <c r="E1010" s="3">
        <v>0</v>
      </c>
      <c r="F1010" s="3">
        <v>2900</v>
      </c>
      <c r="G1010" s="3">
        <v>2900</v>
      </c>
      <c r="H1010" s="3">
        <v>2900</v>
      </c>
      <c r="I1010" s="3">
        <v>2900</v>
      </c>
      <c r="J1010" s="3">
        <v>2900</v>
      </c>
      <c r="K1010" s="3">
        <v>2900</v>
      </c>
      <c r="L1010" s="3">
        <v>2900</v>
      </c>
      <c r="M1010" s="3">
        <v>2900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2900</v>
      </c>
      <c r="AH1010" s="3">
        <v>2900</v>
      </c>
      <c r="AI1010" s="3">
        <v>2900</v>
      </c>
      <c r="AJ1010" s="3">
        <v>2900</v>
      </c>
      <c r="AK1010" s="3">
        <v>2900</v>
      </c>
      <c r="AL1010" s="3">
        <v>2900</v>
      </c>
      <c r="AM1010" s="3">
        <v>2900</v>
      </c>
      <c r="AN1010" s="3">
        <v>2900</v>
      </c>
      <c r="AO1010" s="3">
        <v>2900</v>
      </c>
      <c r="AP1010" s="3">
        <v>2900</v>
      </c>
      <c r="AQ1010" s="3">
        <v>2900</v>
      </c>
      <c r="AR1010" s="3">
        <v>2900</v>
      </c>
      <c r="AS1010" s="3">
        <v>0</v>
      </c>
      <c r="AT1010" s="3">
        <v>0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  <c r="AZ1010" s="3">
        <v>0</v>
      </c>
      <c r="BA1010" s="3">
        <v>0</v>
      </c>
      <c r="BB1010" s="3">
        <v>0</v>
      </c>
      <c r="BC1010" s="3">
        <v>0</v>
      </c>
      <c r="BD1010" s="3">
        <v>0</v>
      </c>
      <c r="BE1010" s="3">
        <v>0</v>
      </c>
      <c r="BF1010" s="3">
        <v>0</v>
      </c>
      <c r="BG1010" s="3">
        <v>0</v>
      </c>
      <c r="BH1010" s="3">
        <v>0</v>
      </c>
      <c r="BI1010" s="3">
        <v>0</v>
      </c>
      <c r="BJ1010" s="3">
        <v>0</v>
      </c>
      <c r="BK1010" s="3">
        <v>0</v>
      </c>
      <c r="BL1010" s="3">
        <v>0</v>
      </c>
      <c r="BM1010" s="3">
        <v>0</v>
      </c>
      <c r="BN1010" s="3">
        <v>0</v>
      </c>
      <c r="BO1010" s="3">
        <v>0</v>
      </c>
      <c r="BP1010" s="3">
        <v>0</v>
      </c>
      <c r="BQ1010" s="3">
        <v>0</v>
      </c>
      <c r="BR1010" s="3">
        <v>0</v>
      </c>
      <c r="BS1010" s="3">
        <v>0</v>
      </c>
      <c r="BT1010" s="3">
        <v>0</v>
      </c>
      <c r="BU1010" s="3">
        <v>0</v>
      </c>
      <c r="BV1010" s="3">
        <v>0</v>
      </c>
      <c r="BW1010" s="3">
        <v>0</v>
      </c>
      <c r="BX1010" s="3">
        <v>0</v>
      </c>
      <c r="BY1010" s="3">
        <v>0</v>
      </c>
      <c r="BZ1010" s="3">
        <v>0</v>
      </c>
      <c r="CA1010" s="3">
        <v>0</v>
      </c>
      <c r="CB1010" s="3">
        <v>0</v>
      </c>
      <c r="CC1010" s="3">
        <v>0</v>
      </c>
      <c r="CD1010" s="3">
        <v>0</v>
      </c>
      <c r="CE1010" s="3">
        <v>0</v>
      </c>
      <c r="CF1010" s="3">
        <v>0</v>
      </c>
      <c r="CG1010" s="3">
        <v>0</v>
      </c>
      <c r="CH1010" s="3">
        <v>0</v>
      </c>
      <c r="CI1010" s="3">
        <v>0</v>
      </c>
      <c r="CJ1010" s="3">
        <v>0</v>
      </c>
      <c r="CK1010" s="3">
        <v>0</v>
      </c>
      <c r="CL1010" s="3">
        <v>0</v>
      </c>
      <c r="CM1010" s="3">
        <v>0</v>
      </c>
      <c r="CN1010" s="3">
        <v>0</v>
      </c>
      <c r="CO1010" s="3">
        <v>0</v>
      </c>
      <c r="CP1010" s="3">
        <v>0</v>
      </c>
      <c r="CQ1010" s="3">
        <v>0</v>
      </c>
      <c r="CR1010" s="3">
        <v>0</v>
      </c>
      <c r="CS1010" s="3">
        <v>0</v>
      </c>
      <c r="CT1010" s="3">
        <v>0</v>
      </c>
      <c r="CU1010" s="3">
        <v>0</v>
      </c>
      <c r="CV1010" s="3">
        <v>0</v>
      </c>
      <c r="CW1010" s="3">
        <v>0</v>
      </c>
      <c r="CX1010" s="3">
        <v>0</v>
      </c>
      <c r="CY1010" s="3">
        <v>0</v>
      </c>
      <c r="CZ1010" s="3">
        <v>0</v>
      </c>
      <c r="DA1010" s="3"/>
      <c r="DB1010" s="3">
        <v>0</v>
      </c>
      <c r="DC1010" s="3">
        <v>0</v>
      </c>
      <c r="DD1010" s="3">
        <v>0</v>
      </c>
      <c r="DE1010" s="3">
        <v>0</v>
      </c>
      <c r="DF1010" s="3">
        <v>0</v>
      </c>
      <c r="DG1010" s="3">
        <v>0</v>
      </c>
      <c r="DH1010" s="3">
        <v>0</v>
      </c>
      <c r="DI1010" s="3">
        <v>0</v>
      </c>
      <c r="DJ1010" s="3">
        <v>0</v>
      </c>
      <c r="DK1010" s="3">
        <v>0</v>
      </c>
      <c r="DL1010" s="3">
        <v>0</v>
      </c>
      <c r="DM1010" s="3">
        <v>0</v>
      </c>
      <c r="DN1010" s="3">
        <v>0</v>
      </c>
      <c r="DO1010" s="3">
        <v>0</v>
      </c>
      <c r="DP1010" s="3">
        <v>0</v>
      </c>
      <c r="DQ1010" s="3">
        <v>0</v>
      </c>
      <c r="DR1010" s="3">
        <v>0</v>
      </c>
      <c r="DS1010" s="3">
        <v>0</v>
      </c>
      <c r="DT1010" s="3">
        <v>0</v>
      </c>
      <c r="DU1010" s="3">
        <v>0</v>
      </c>
      <c r="DV1010" s="3">
        <v>0</v>
      </c>
      <c r="DW1010" s="3">
        <v>0</v>
      </c>
      <c r="DX1010" s="3">
        <v>0</v>
      </c>
      <c r="DY1010" s="3">
        <v>0</v>
      </c>
      <c r="DZ1010" s="3">
        <v>0</v>
      </c>
      <c r="EA1010" s="3">
        <v>0</v>
      </c>
      <c r="EB1010" s="3">
        <v>0</v>
      </c>
      <c r="EC1010" s="3">
        <v>0</v>
      </c>
      <c r="ED1010" s="3">
        <v>0</v>
      </c>
      <c r="EE1010" s="3">
        <v>0</v>
      </c>
      <c r="EF1010" s="3">
        <v>0</v>
      </c>
    </row>
    <row r="1011" spans="1:136" ht="12.75" customHeight="1">
      <c r="A1011" s="2" t="s">
        <v>1706</v>
      </c>
      <c r="B1011" s="2" t="s">
        <v>1707</v>
      </c>
      <c r="C1011" s="2" t="s">
        <v>137</v>
      </c>
      <c r="D1011" s="2" t="s">
        <v>896</v>
      </c>
      <c r="E1011" s="3">
        <v>0</v>
      </c>
      <c r="F1011" s="3">
        <v>261494.15</v>
      </c>
      <c r="G1011" s="3">
        <v>261494.15</v>
      </c>
      <c r="H1011" s="3">
        <v>261494.15</v>
      </c>
      <c r="I1011" s="3">
        <v>261494.14</v>
      </c>
      <c r="J1011" s="3">
        <v>261494.15</v>
      </c>
      <c r="K1011" s="3">
        <v>261494.15</v>
      </c>
      <c r="L1011" s="3">
        <v>261494.15</v>
      </c>
      <c r="M1011" s="3">
        <v>261494.15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292351.83</v>
      </c>
      <c r="AH1011" s="3">
        <v>289914.15999999997</v>
      </c>
      <c r="AI1011" s="3">
        <v>289914.15999999997</v>
      </c>
      <c r="AJ1011" s="3">
        <v>176234.16</v>
      </c>
      <c r="AK1011" s="3">
        <v>261494.16</v>
      </c>
      <c r="AL1011" s="3">
        <v>261494.16</v>
      </c>
      <c r="AM1011" s="3">
        <v>261494.16</v>
      </c>
      <c r="AN1011" s="3">
        <v>289914.15999999997</v>
      </c>
      <c r="AO1011" s="3">
        <v>261494.15</v>
      </c>
      <c r="AP1011" s="3">
        <v>261494.16</v>
      </c>
      <c r="AQ1011" s="3">
        <v>261494.16</v>
      </c>
      <c r="AR1011" s="3">
        <v>233074.15</v>
      </c>
      <c r="AS1011" s="3">
        <v>0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0</v>
      </c>
      <c r="BB1011" s="3">
        <v>0</v>
      </c>
      <c r="BC1011" s="3">
        <v>0</v>
      </c>
      <c r="BD1011" s="3">
        <v>0</v>
      </c>
      <c r="BE1011" s="3">
        <v>0</v>
      </c>
      <c r="BF1011" s="3">
        <v>0</v>
      </c>
      <c r="BG1011" s="3">
        <v>0</v>
      </c>
      <c r="BH1011" s="3">
        <v>0</v>
      </c>
      <c r="BI1011" s="3">
        <v>0</v>
      </c>
      <c r="BJ1011" s="3">
        <v>0</v>
      </c>
      <c r="BK1011" s="3">
        <v>0</v>
      </c>
      <c r="BL1011" s="3">
        <v>0</v>
      </c>
      <c r="BM1011" s="3">
        <v>0</v>
      </c>
      <c r="BN1011" s="3">
        <v>0</v>
      </c>
      <c r="BO1011" s="3">
        <v>0</v>
      </c>
      <c r="BP1011" s="3">
        <v>0</v>
      </c>
      <c r="BQ1011" s="3">
        <v>0</v>
      </c>
      <c r="BR1011" s="3">
        <v>0</v>
      </c>
      <c r="BS1011" s="3">
        <v>0</v>
      </c>
      <c r="BT1011" s="3">
        <v>0</v>
      </c>
      <c r="BU1011" s="3">
        <v>0</v>
      </c>
      <c r="BV1011" s="3">
        <v>0</v>
      </c>
      <c r="BW1011" s="3">
        <v>0</v>
      </c>
      <c r="BX1011" s="3">
        <v>0</v>
      </c>
      <c r="BY1011" s="3">
        <v>0</v>
      </c>
      <c r="BZ1011" s="3">
        <v>0</v>
      </c>
      <c r="CA1011" s="3">
        <v>0</v>
      </c>
      <c r="CB1011" s="3">
        <v>0</v>
      </c>
      <c r="CC1011" s="3">
        <v>0</v>
      </c>
      <c r="CD1011" s="3">
        <v>0</v>
      </c>
      <c r="CE1011" s="3">
        <v>0</v>
      </c>
      <c r="CF1011" s="3">
        <v>0</v>
      </c>
      <c r="CG1011" s="3">
        <v>0</v>
      </c>
      <c r="CH1011" s="3">
        <v>0</v>
      </c>
      <c r="CI1011" s="3">
        <v>0</v>
      </c>
      <c r="CJ1011" s="3">
        <v>0</v>
      </c>
      <c r="CK1011" s="3">
        <v>0</v>
      </c>
      <c r="CL1011" s="3">
        <v>0</v>
      </c>
      <c r="CM1011" s="3">
        <v>0</v>
      </c>
      <c r="CN1011" s="3">
        <v>0</v>
      </c>
      <c r="CO1011" s="3">
        <v>0</v>
      </c>
      <c r="CP1011" s="3">
        <v>0</v>
      </c>
      <c r="CQ1011" s="3">
        <v>0</v>
      </c>
      <c r="CR1011" s="3">
        <v>0</v>
      </c>
      <c r="CS1011" s="3">
        <v>0</v>
      </c>
      <c r="CT1011" s="3">
        <v>0</v>
      </c>
      <c r="CU1011" s="3">
        <v>0</v>
      </c>
      <c r="CV1011" s="3">
        <v>0</v>
      </c>
      <c r="CW1011" s="3">
        <v>0</v>
      </c>
      <c r="CX1011" s="3">
        <v>0</v>
      </c>
      <c r="CY1011" s="3">
        <v>0</v>
      </c>
      <c r="CZ1011" s="3">
        <v>0</v>
      </c>
      <c r="DA1011" s="3"/>
      <c r="DB1011" s="3">
        <v>0</v>
      </c>
      <c r="DC1011" s="3">
        <v>0</v>
      </c>
      <c r="DD1011" s="3">
        <v>0</v>
      </c>
      <c r="DE1011" s="3">
        <v>0</v>
      </c>
      <c r="DF1011" s="3">
        <v>0</v>
      </c>
      <c r="DG1011" s="3">
        <v>0</v>
      </c>
      <c r="DH1011" s="3">
        <v>0</v>
      </c>
      <c r="DI1011" s="3">
        <v>0</v>
      </c>
      <c r="DJ1011" s="3">
        <v>0</v>
      </c>
      <c r="DK1011" s="3">
        <v>0</v>
      </c>
      <c r="DL1011" s="3">
        <v>0</v>
      </c>
      <c r="DM1011" s="3">
        <v>0</v>
      </c>
      <c r="DN1011" s="3">
        <v>0</v>
      </c>
      <c r="DO1011" s="3">
        <v>0</v>
      </c>
      <c r="DP1011" s="3">
        <v>0</v>
      </c>
      <c r="DQ1011" s="3">
        <v>0</v>
      </c>
      <c r="DR1011" s="3">
        <v>0</v>
      </c>
      <c r="DS1011" s="3">
        <v>0</v>
      </c>
      <c r="DT1011" s="3">
        <v>0</v>
      </c>
      <c r="DU1011" s="3">
        <v>0</v>
      </c>
      <c r="DV1011" s="3">
        <v>0</v>
      </c>
      <c r="DW1011" s="3">
        <v>0</v>
      </c>
      <c r="DX1011" s="3">
        <v>0</v>
      </c>
      <c r="DY1011" s="3">
        <v>0</v>
      </c>
      <c r="DZ1011" s="3">
        <v>0</v>
      </c>
      <c r="EA1011" s="3">
        <v>0</v>
      </c>
      <c r="EB1011" s="3">
        <v>0</v>
      </c>
      <c r="EC1011" s="3">
        <v>0</v>
      </c>
      <c r="ED1011" s="3">
        <v>0</v>
      </c>
      <c r="EE1011" s="3">
        <v>0</v>
      </c>
      <c r="EF1011" s="3">
        <v>0</v>
      </c>
    </row>
    <row r="1012" spans="1:136" ht="12.75" customHeight="1">
      <c r="A1012" s="2" t="s">
        <v>1708</v>
      </c>
      <c r="B1012" s="2" t="s">
        <v>985</v>
      </c>
      <c r="C1012" s="2" t="s">
        <v>137</v>
      </c>
      <c r="D1012" s="2" t="s">
        <v>896</v>
      </c>
      <c r="E1012" s="3">
        <v>0</v>
      </c>
      <c r="F1012" s="3">
        <v>0</v>
      </c>
      <c r="G1012" s="3">
        <v>0</v>
      </c>
      <c r="H1012" s="3">
        <v>0</v>
      </c>
      <c r="I1012" s="3">
        <v>100</v>
      </c>
      <c r="J1012" s="3">
        <v>100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100</v>
      </c>
      <c r="AH1012" s="3">
        <v>200</v>
      </c>
      <c r="AI1012" s="3">
        <v>50</v>
      </c>
      <c r="AJ1012" s="3">
        <v>0</v>
      </c>
      <c r="AK1012" s="3">
        <v>0</v>
      </c>
      <c r="AL1012" s="3">
        <v>0</v>
      </c>
      <c r="AM1012" s="3">
        <v>100</v>
      </c>
      <c r="AN1012" s="3">
        <v>0</v>
      </c>
      <c r="AO1012" s="3">
        <v>0</v>
      </c>
      <c r="AP1012" s="3">
        <v>100</v>
      </c>
      <c r="AQ1012" s="3">
        <v>0</v>
      </c>
      <c r="AR1012" s="3">
        <v>353.75</v>
      </c>
      <c r="AS1012" s="3">
        <v>0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0</v>
      </c>
      <c r="BB1012" s="3">
        <v>0</v>
      </c>
      <c r="BC1012" s="3">
        <v>0</v>
      </c>
      <c r="BD1012" s="3">
        <v>0</v>
      </c>
      <c r="BE1012" s="3">
        <v>0</v>
      </c>
      <c r="BF1012" s="3">
        <v>0</v>
      </c>
      <c r="BG1012" s="3">
        <v>0</v>
      </c>
      <c r="BH1012" s="3">
        <v>0</v>
      </c>
      <c r="BI1012" s="3">
        <v>0</v>
      </c>
      <c r="BJ1012" s="3">
        <v>0</v>
      </c>
      <c r="BK1012" s="3">
        <v>0</v>
      </c>
      <c r="BL1012" s="3">
        <v>0</v>
      </c>
      <c r="BM1012" s="3">
        <v>0</v>
      </c>
      <c r="BN1012" s="3">
        <v>0</v>
      </c>
      <c r="BO1012" s="3">
        <v>0</v>
      </c>
      <c r="BP1012" s="3">
        <v>0</v>
      </c>
      <c r="BQ1012" s="3">
        <v>0</v>
      </c>
      <c r="BR1012" s="3">
        <v>0</v>
      </c>
      <c r="BS1012" s="3">
        <v>0</v>
      </c>
      <c r="BT1012" s="3">
        <v>0</v>
      </c>
      <c r="BU1012" s="3">
        <v>0</v>
      </c>
      <c r="BV1012" s="3">
        <v>0</v>
      </c>
      <c r="BW1012" s="3">
        <v>0</v>
      </c>
      <c r="BX1012" s="3">
        <v>0</v>
      </c>
      <c r="BY1012" s="3">
        <v>0</v>
      </c>
      <c r="BZ1012" s="3">
        <v>0</v>
      </c>
      <c r="CA1012" s="3">
        <v>0</v>
      </c>
      <c r="CB1012" s="3">
        <v>0</v>
      </c>
      <c r="CC1012" s="3">
        <v>0</v>
      </c>
      <c r="CD1012" s="3">
        <v>0</v>
      </c>
      <c r="CE1012" s="3">
        <v>0</v>
      </c>
      <c r="CF1012" s="3">
        <v>0</v>
      </c>
      <c r="CG1012" s="3">
        <v>0</v>
      </c>
      <c r="CH1012" s="3">
        <v>0</v>
      </c>
      <c r="CI1012" s="3">
        <v>0</v>
      </c>
      <c r="CJ1012" s="3">
        <v>0</v>
      </c>
      <c r="CK1012" s="3">
        <v>0</v>
      </c>
      <c r="CL1012" s="3">
        <v>0</v>
      </c>
      <c r="CM1012" s="3">
        <v>0</v>
      </c>
      <c r="CN1012" s="3">
        <v>0</v>
      </c>
      <c r="CO1012" s="3">
        <v>0</v>
      </c>
      <c r="CP1012" s="3">
        <v>0</v>
      </c>
      <c r="CQ1012" s="3">
        <v>0</v>
      </c>
      <c r="CR1012" s="3">
        <v>0</v>
      </c>
      <c r="CS1012" s="3">
        <v>0</v>
      </c>
      <c r="CT1012" s="3">
        <v>0</v>
      </c>
      <c r="CU1012" s="3">
        <v>0</v>
      </c>
      <c r="CV1012" s="3">
        <v>0</v>
      </c>
      <c r="CW1012" s="3">
        <v>0</v>
      </c>
      <c r="CX1012" s="3">
        <v>0</v>
      </c>
      <c r="CY1012" s="3">
        <v>0</v>
      </c>
      <c r="CZ1012" s="3">
        <v>0</v>
      </c>
      <c r="DA1012" s="3"/>
      <c r="DB1012" s="3">
        <v>0</v>
      </c>
      <c r="DC1012" s="3">
        <v>0</v>
      </c>
      <c r="DD1012" s="3">
        <v>0</v>
      </c>
      <c r="DE1012" s="3">
        <v>0</v>
      </c>
      <c r="DF1012" s="3">
        <v>0</v>
      </c>
      <c r="DG1012" s="3">
        <v>0</v>
      </c>
      <c r="DH1012" s="3">
        <v>0</v>
      </c>
      <c r="DI1012" s="3">
        <v>0</v>
      </c>
      <c r="DJ1012" s="3">
        <v>0</v>
      </c>
      <c r="DK1012" s="3">
        <v>0</v>
      </c>
      <c r="DL1012" s="3">
        <v>0</v>
      </c>
      <c r="DM1012" s="3">
        <v>0</v>
      </c>
      <c r="DN1012" s="3">
        <v>0</v>
      </c>
      <c r="DO1012" s="3">
        <v>0</v>
      </c>
      <c r="DP1012" s="3">
        <v>0</v>
      </c>
      <c r="DQ1012" s="3">
        <v>0</v>
      </c>
      <c r="DR1012" s="3">
        <v>0</v>
      </c>
      <c r="DS1012" s="3">
        <v>0</v>
      </c>
      <c r="DT1012" s="3">
        <v>0</v>
      </c>
      <c r="DU1012" s="3">
        <v>0</v>
      </c>
      <c r="DV1012" s="3">
        <v>0</v>
      </c>
      <c r="DW1012" s="3">
        <v>0</v>
      </c>
      <c r="DX1012" s="3">
        <v>0</v>
      </c>
      <c r="DY1012" s="3">
        <v>0</v>
      </c>
      <c r="DZ1012" s="3">
        <v>0</v>
      </c>
      <c r="EA1012" s="3">
        <v>0</v>
      </c>
      <c r="EB1012" s="3">
        <v>0</v>
      </c>
      <c r="EC1012" s="3">
        <v>0</v>
      </c>
      <c r="ED1012" s="3">
        <v>0</v>
      </c>
      <c r="EE1012" s="3">
        <v>0</v>
      </c>
      <c r="EF1012" s="3">
        <v>0</v>
      </c>
    </row>
    <row r="1013" spans="1:136" ht="12.75" customHeight="1">
      <c r="A1013" s="2" t="s">
        <v>1709</v>
      </c>
      <c r="B1013" s="2" t="s">
        <v>987</v>
      </c>
      <c r="C1013" s="2" t="s">
        <v>137</v>
      </c>
      <c r="D1013" s="2" t="s">
        <v>896</v>
      </c>
      <c r="E1013" s="3">
        <v>0</v>
      </c>
      <c r="F1013" s="3">
        <v>9345.7900000000009</v>
      </c>
      <c r="G1013" s="3">
        <v>9345.7900000000009</v>
      </c>
      <c r="H1013" s="3">
        <v>9345.7900000000009</v>
      </c>
      <c r="I1013" s="3">
        <v>0</v>
      </c>
      <c r="J1013" s="3">
        <v>0</v>
      </c>
      <c r="K1013" s="3">
        <v>21418.39</v>
      </c>
      <c r="L1013" s="3">
        <v>0</v>
      </c>
      <c r="M1013" s="3">
        <v>9614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18225.490000000002</v>
      </c>
      <c r="AH1013" s="3">
        <v>9345.7900000000009</v>
      </c>
      <c r="AI1013" s="3">
        <v>9345.7900000000009</v>
      </c>
      <c r="AJ1013" s="3">
        <v>9345.7900000000009</v>
      </c>
      <c r="AK1013" s="3">
        <v>9345.7900000000009</v>
      </c>
      <c r="AL1013" s="3">
        <v>9345.7900000000009</v>
      </c>
      <c r="AM1013" s="3">
        <v>9345.7900000000009</v>
      </c>
      <c r="AN1013" s="3">
        <v>9345.7900000000009</v>
      </c>
      <c r="AO1013" s="3">
        <v>9345.7900000000009</v>
      </c>
      <c r="AP1013" s="3">
        <v>15422.05</v>
      </c>
      <c r="AQ1013" s="3">
        <v>9345.7900000000009</v>
      </c>
      <c r="AR1013" s="3">
        <v>9345.7900000000009</v>
      </c>
      <c r="AS1013" s="3">
        <v>0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0</v>
      </c>
      <c r="BB1013" s="3">
        <v>0</v>
      </c>
      <c r="BC1013" s="3">
        <v>0</v>
      </c>
      <c r="BD1013" s="3">
        <v>0</v>
      </c>
      <c r="BE1013" s="3">
        <v>0</v>
      </c>
      <c r="BF1013" s="3">
        <v>0</v>
      </c>
      <c r="BG1013" s="3">
        <v>0</v>
      </c>
      <c r="BH1013" s="3">
        <v>0</v>
      </c>
      <c r="BI1013" s="3">
        <v>0</v>
      </c>
      <c r="BJ1013" s="3">
        <v>0</v>
      </c>
      <c r="BK1013" s="3">
        <v>0</v>
      </c>
      <c r="BL1013" s="3">
        <v>0</v>
      </c>
      <c r="BM1013" s="3">
        <v>0</v>
      </c>
      <c r="BN1013" s="3">
        <v>0</v>
      </c>
      <c r="BO1013" s="3">
        <v>0</v>
      </c>
      <c r="BP1013" s="3">
        <v>0</v>
      </c>
      <c r="BQ1013" s="3">
        <v>0</v>
      </c>
      <c r="BR1013" s="3">
        <v>0</v>
      </c>
      <c r="BS1013" s="3">
        <v>0</v>
      </c>
      <c r="BT1013" s="3">
        <v>0</v>
      </c>
      <c r="BU1013" s="3">
        <v>0</v>
      </c>
      <c r="BV1013" s="3">
        <v>0</v>
      </c>
      <c r="BW1013" s="3">
        <v>0</v>
      </c>
      <c r="BX1013" s="3">
        <v>0</v>
      </c>
      <c r="BY1013" s="3">
        <v>0</v>
      </c>
      <c r="BZ1013" s="3">
        <v>0</v>
      </c>
      <c r="CA1013" s="3">
        <v>0</v>
      </c>
      <c r="CB1013" s="3">
        <v>0</v>
      </c>
      <c r="CC1013" s="3">
        <v>0</v>
      </c>
      <c r="CD1013" s="3">
        <v>0</v>
      </c>
      <c r="CE1013" s="3">
        <v>0</v>
      </c>
      <c r="CF1013" s="3">
        <v>0</v>
      </c>
      <c r="CG1013" s="3">
        <v>0</v>
      </c>
      <c r="CH1013" s="3">
        <v>0</v>
      </c>
      <c r="CI1013" s="3">
        <v>0</v>
      </c>
      <c r="CJ1013" s="3">
        <v>0</v>
      </c>
      <c r="CK1013" s="3">
        <v>0</v>
      </c>
      <c r="CL1013" s="3">
        <v>0</v>
      </c>
      <c r="CM1013" s="3">
        <v>0</v>
      </c>
      <c r="CN1013" s="3">
        <v>0</v>
      </c>
      <c r="CO1013" s="3">
        <v>0</v>
      </c>
      <c r="CP1013" s="3">
        <v>0</v>
      </c>
      <c r="CQ1013" s="3">
        <v>0</v>
      </c>
      <c r="CR1013" s="3">
        <v>0</v>
      </c>
      <c r="CS1013" s="3">
        <v>0</v>
      </c>
      <c r="CT1013" s="3">
        <v>0</v>
      </c>
      <c r="CU1013" s="3">
        <v>0</v>
      </c>
      <c r="CV1013" s="3">
        <v>0</v>
      </c>
      <c r="CW1013" s="3">
        <v>0</v>
      </c>
      <c r="CX1013" s="3">
        <v>0</v>
      </c>
      <c r="CY1013" s="3">
        <v>0</v>
      </c>
      <c r="CZ1013" s="3">
        <v>0</v>
      </c>
      <c r="DA1013" s="3"/>
      <c r="DB1013" s="3">
        <v>0</v>
      </c>
      <c r="DC1013" s="3">
        <v>0</v>
      </c>
      <c r="DD1013" s="3">
        <v>0</v>
      </c>
      <c r="DE1013" s="3">
        <v>0</v>
      </c>
      <c r="DF1013" s="3">
        <v>0</v>
      </c>
      <c r="DG1013" s="3">
        <v>0</v>
      </c>
      <c r="DH1013" s="3">
        <v>0</v>
      </c>
      <c r="DI1013" s="3">
        <v>0</v>
      </c>
      <c r="DJ1013" s="3">
        <v>0</v>
      </c>
      <c r="DK1013" s="3">
        <v>0</v>
      </c>
      <c r="DL1013" s="3">
        <v>0</v>
      </c>
      <c r="DM1013" s="3">
        <v>0</v>
      </c>
      <c r="DN1013" s="3">
        <v>0</v>
      </c>
      <c r="DO1013" s="3">
        <v>0</v>
      </c>
      <c r="DP1013" s="3">
        <v>0</v>
      </c>
      <c r="DQ1013" s="3">
        <v>0</v>
      </c>
      <c r="DR1013" s="3">
        <v>0</v>
      </c>
      <c r="DS1013" s="3">
        <v>0</v>
      </c>
      <c r="DT1013" s="3">
        <v>0</v>
      </c>
      <c r="DU1013" s="3">
        <v>0</v>
      </c>
      <c r="DV1013" s="3">
        <v>0</v>
      </c>
      <c r="DW1013" s="3">
        <v>0</v>
      </c>
      <c r="DX1013" s="3">
        <v>0</v>
      </c>
      <c r="DY1013" s="3">
        <v>0</v>
      </c>
      <c r="DZ1013" s="3">
        <v>0</v>
      </c>
      <c r="EA1013" s="3">
        <v>0</v>
      </c>
      <c r="EB1013" s="3">
        <v>0</v>
      </c>
      <c r="EC1013" s="3">
        <v>0</v>
      </c>
      <c r="ED1013" s="3">
        <v>0</v>
      </c>
      <c r="EE1013" s="3">
        <v>0</v>
      </c>
      <c r="EF1013" s="3">
        <v>0</v>
      </c>
    </row>
    <row r="1014" spans="1:136" ht="12.75" customHeight="1">
      <c r="A1014" s="2" t="s">
        <v>1710</v>
      </c>
      <c r="B1014" s="2" t="s">
        <v>989</v>
      </c>
      <c r="C1014" s="2" t="s">
        <v>137</v>
      </c>
      <c r="D1014" s="2" t="s">
        <v>896</v>
      </c>
      <c r="E1014" s="3">
        <v>0</v>
      </c>
      <c r="F1014" s="3">
        <v>0</v>
      </c>
      <c r="G1014" s="3">
        <v>19.03</v>
      </c>
      <c r="H1014" s="3">
        <v>5545.42</v>
      </c>
      <c r="I1014" s="3">
        <v>1673.76</v>
      </c>
      <c r="J1014" s="3">
        <v>7200.94</v>
      </c>
      <c r="K1014" s="3">
        <v>1532.71</v>
      </c>
      <c r="L1014" s="3">
        <v>11.84</v>
      </c>
      <c r="M1014" s="3">
        <v>471.46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402.77</v>
      </c>
      <c r="AH1014" s="3">
        <v>559.97</v>
      </c>
      <c r="AI1014" s="3">
        <v>175.88</v>
      </c>
      <c r="AJ1014" s="3">
        <v>834.1</v>
      </c>
      <c r="AK1014" s="3">
        <v>0</v>
      </c>
      <c r="AL1014" s="3">
        <v>3976.28</v>
      </c>
      <c r="AM1014" s="3">
        <v>7426</v>
      </c>
      <c r="AN1014" s="3">
        <v>523.41999999999996</v>
      </c>
      <c r="AO1014" s="3">
        <v>0</v>
      </c>
      <c r="AP1014" s="3">
        <v>0</v>
      </c>
      <c r="AQ1014" s="3">
        <v>814.77</v>
      </c>
      <c r="AR1014" s="3">
        <v>307.54000000000002</v>
      </c>
      <c r="AS1014" s="3">
        <v>0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0</v>
      </c>
      <c r="BB1014" s="3">
        <v>0</v>
      </c>
      <c r="BC1014" s="3">
        <v>0</v>
      </c>
      <c r="BD1014" s="3">
        <v>0</v>
      </c>
      <c r="BE1014" s="3">
        <v>0</v>
      </c>
      <c r="BF1014" s="3">
        <v>0</v>
      </c>
      <c r="BG1014" s="3">
        <v>0</v>
      </c>
      <c r="BH1014" s="3">
        <v>0</v>
      </c>
      <c r="BI1014" s="3">
        <v>0</v>
      </c>
      <c r="BJ1014" s="3">
        <v>0</v>
      </c>
      <c r="BK1014" s="3">
        <v>0</v>
      </c>
      <c r="BL1014" s="3">
        <v>0</v>
      </c>
      <c r="BM1014" s="3">
        <v>0</v>
      </c>
      <c r="BN1014" s="3">
        <v>0</v>
      </c>
      <c r="BO1014" s="3">
        <v>0</v>
      </c>
      <c r="BP1014" s="3">
        <v>0</v>
      </c>
      <c r="BQ1014" s="3">
        <v>0</v>
      </c>
      <c r="BR1014" s="3">
        <v>0</v>
      </c>
      <c r="BS1014" s="3">
        <v>0</v>
      </c>
      <c r="BT1014" s="3">
        <v>0</v>
      </c>
      <c r="BU1014" s="3">
        <v>0</v>
      </c>
      <c r="BV1014" s="3">
        <v>0</v>
      </c>
      <c r="BW1014" s="3">
        <v>0</v>
      </c>
      <c r="BX1014" s="3">
        <v>0</v>
      </c>
      <c r="BY1014" s="3">
        <v>0</v>
      </c>
      <c r="BZ1014" s="3">
        <v>0</v>
      </c>
      <c r="CA1014" s="3">
        <v>0</v>
      </c>
      <c r="CB1014" s="3">
        <v>0</v>
      </c>
      <c r="CC1014" s="3">
        <v>0</v>
      </c>
      <c r="CD1014" s="3">
        <v>0</v>
      </c>
      <c r="CE1014" s="3">
        <v>0</v>
      </c>
      <c r="CF1014" s="3">
        <v>0</v>
      </c>
      <c r="CG1014" s="3">
        <v>0</v>
      </c>
      <c r="CH1014" s="3">
        <v>0</v>
      </c>
      <c r="CI1014" s="3">
        <v>0</v>
      </c>
      <c r="CJ1014" s="3">
        <v>0</v>
      </c>
      <c r="CK1014" s="3">
        <v>0</v>
      </c>
      <c r="CL1014" s="3">
        <v>0</v>
      </c>
      <c r="CM1014" s="3">
        <v>0</v>
      </c>
      <c r="CN1014" s="3">
        <v>0</v>
      </c>
      <c r="CO1014" s="3">
        <v>0</v>
      </c>
      <c r="CP1014" s="3">
        <v>0</v>
      </c>
      <c r="CQ1014" s="3">
        <v>0</v>
      </c>
      <c r="CR1014" s="3">
        <v>0</v>
      </c>
      <c r="CS1014" s="3">
        <v>0</v>
      </c>
      <c r="CT1014" s="3">
        <v>0</v>
      </c>
      <c r="CU1014" s="3">
        <v>0</v>
      </c>
      <c r="CV1014" s="3">
        <v>0</v>
      </c>
      <c r="CW1014" s="3">
        <v>0</v>
      </c>
      <c r="CX1014" s="3">
        <v>0</v>
      </c>
      <c r="CY1014" s="3">
        <v>0</v>
      </c>
      <c r="CZ1014" s="3">
        <v>0</v>
      </c>
      <c r="DA1014" s="3"/>
      <c r="DB1014" s="3">
        <v>0</v>
      </c>
      <c r="DC1014" s="3">
        <v>0</v>
      </c>
      <c r="DD1014" s="3">
        <v>0</v>
      </c>
      <c r="DE1014" s="3">
        <v>0</v>
      </c>
      <c r="DF1014" s="3">
        <v>0</v>
      </c>
      <c r="DG1014" s="3">
        <v>0</v>
      </c>
      <c r="DH1014" s="3">
        <v>0</v>
      </c>
      <c r="DI1014" s="3">
        <v>0</v>
      </c>
      <c r="DJ1014" s="3">
        <v>0</v>
      </c>
      <c r="DK1014" s="3">
        <v>0</v>
      </c>
      <c r="DL1014" s="3">
        <v>0</v>
      </c>
      <c r="DM1014" s="3">
        <v>0</v>
      </c>
      <c r="DN1014" s="3">
        <v>0</v>
      </c>
      <c r="DO1014" s="3">
        <v>0</v>
      </c>
      <c r="DP1014" s="3">
        <v>0</v>
      </c>
      <c r="DQ1014" s="3">
        <v>0</v>
      </c>
      <c r="DR1014" s="3">
        <v>0</v>
      </c>
      <c r="DS1014" s="3">
        <v>0</v>
      </c>
      <c r="DT1014" s="3">
        <v>0</v>
      </c>
      <c r="DU1014" s="3">
        <v>0</v>
      </c>
      <c r="DV1014" s="3">
        <v>0</v>
      </c>
      <c r="DW1014" s="3">
        <v>0</v>
      </c>
      <c r="DX1014" s="3">
        <v>0</v>
      </c>
      <c r="DY1014" s="3">
        <v>0</v>
      </c>
      <c r="DZ1014" s="3">
        <v>0</v>
      </c>
      <c r="EA1014" s="3">
        <v>0</v>
      </c>
      <c r="EB1014" s="3">
        <v>0</v>
      </c>
      <c r="EC1014" s="3">
        <v>0</v>
      </c>
      <c r="ED1014" s="3">
        <v>0</v>
      </c>
      <c r="EE1014" s="3">
        <v>0</v>
      </c>
      <c r="EF1014" s="3">
        <v>0</v>
      </c>
    </row>
    <row r="1015" spans="1:136" ht="12.75" customHeight="1">
      <c r="A1015" s="2" t="s">
        <v>1711</v>
      </c>
      <c r="B1015" s="2" t="s">
        <v>1712</v>
      </c>
      <c r="C1015" s="2" t="s">
        <v>137</v>
      </c>
      <c r="D1015" s="2" t="s">
        <v>896</v>
      </c>
      <c r="E1015" s="3">
        <v>0</v>
      </c>
      <c r="F1015" s="3">
        <v>0</v>
      </c>
      <c r="G1015" s="3">
        <v>27726.86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23364.49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-262870.48</v>
      </c>
      <c r="AS1015" s="3">
        <v>0</v>
      </c>
      <c r="AT1015" s="3">
        <v>0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  <c r="AZ1015" s="3">
        <v>0</v>
      </c>
      <c r="BA1015" s="3">
        <v>0</v>
      </c>
      <c r="BB1015" s="3">
        <v>0</v>
      </c>
      <c r="BC1015" s="3">
        <v>0</v>
      </c>
      <c r="BD1015" s="3">
        <v>0</v>
      </c>
      <c r="BE1015" s="3">
        <v>0</v>
      </c>
      <c r="BF1015" s="3">
        <v>0</v>
      </c>
      <c r="BG1015" s="3">
        <v>0</v>
      </c>
      <c r="BH1015" s="3">
        <v>0</v>
      </c>
      <c r="BI1015" s="3">
        <v>0</v>
      </c>
      <c r="BJ1015" s="3">
        <v>0</v>
      </c>
      <c r="BK1015" s="3">
        <v>0</v>
      </c>
      <c r="BL1015" s="3">
        <v>0</v>
      </c>
      <c r="BM1015" s="3">
        <v>0</v>
      </c>
      <c r="BN1015" s="3">
        <v>0</v>
      </c>
      <c r="BO1015" s="3">
        <v>0</v>
      </c>
      <c r="BP1015" s="3">
        <v>0</v>
      </c>
      <c r="BQ1015" s="3">
        <v>0</v>
      </c>
      <c r="BR1015" s="3">
        <v>0</v>
      </c>
      <c r="BS1015" s="3">
        <v>0</v>
      </c>
      <c r="BT1015" s="3">
        <v>0</v>
      </c>
      <c r="BU1015" s="3">
        <v>0</v>
      </c>
      <c r="BV1015" s="3">
        <v>0</v>
      </c>
      <c r="BW1015" s="3">
        <v>0</v>
      </c>
      <c r="BX1015" s="3">
        <v>0</v>
      </c>
      <c r="BY1015" s="3">
        <v>0</v>
      </c>
      <c r="BZ1015" s="3">
        <v>0</v>
      </c>
      <c r="CA1015" s="3">
        <v>0</v>
      </c>
      <c r="CB1015" s="3">
        <v>0</v>
      </c>
      <c r="CC1015" s="3">
        <v>0</v>
      </c>
      <c r="CD1015" s="3">
        <v>0</v>
      </c>
      <c r="CE1015" s="3">
        <v>0</v>
      </c>
      <c r="CF1015" s="3">
        <v>0</v>
      </c>
      <c r="CG1015" s="3">
        <v>0</v>
      </c>
      <c r="CH1015" s="3">
        <v>0</v>
      </c>
      <c r="CI1015" s="3">
        <v>0</v>
      </c>
      <c r="CJ1015" s="3">
        <v>0</v>
      </c>
      <c r="CK1015" s="3">
        <v>0</v>
      </c>
      <c r="CL1015" s="3">
        <v>0</v>
      </c>
      <c r="CM1015" s="3">
        <v>0</v>
      </c>
      <c r="CN1015" s="3">
        <v>0</v>
      </c>
      <c r="CO1015" s="3">
        <v>0</v>
      </c>
      <c r="CP1015" s="3">
        <v>0</v>
      </c>
      <c r="CQ1015" s="3">
        <v>0</v>
      </c>
      <c r="CR1015" s="3">
        <v>0</v>
      </c>
      <c r="CS1015" s="3">
        <v>0</v>
      </c>
      <c r="CT1015" s="3">
        <v>0</v>
      </c>
      <c r="CU1015" s="3">
        <v>0</v>
      </c>
      <c r="CV1015" s="3">
        <v>0</v>
      </c>
      <c r="CW1015" s="3">
        <v>0</v>
      </c>
      <c r="CX1015" s="3">
        <v>0</v>
      </c>
      <c r="CY1015" s="3">
        <v>0</v>
      </c>
      <c r="CZ1015" s="3">
        <v>0</v>
      </c>
      <c r="DA1015" s="3"/>
      <c r="DB1015" s="3">
        <v>0</v>
      </c>
      <c r="DC1015" s="3">
        <v>0</v>
      </c>
      <c r="DD1015" s="3">
        <v>0</v>
      </c>
      <c r="DE1015" s="3">
        <v>0</v>
      </c>
      <c r="DF1015" s="3">
        <v>0</v>
      </c>
      <c r="DG1015" s="3">
        <v>0</v>
      </c>
      <c r="DH1015" s="3">
        <v>0</v>
      </c>
      <c r="DI1015" s="3">
        <v>0</v>
      </c>
      <c r="DJ1015" s="3">
        <v>0</v>
      </c>
      <c r="DK1015" s="3">
        <v>0</v>
      </c>
      <c r="DL1015" s="3">
        <v>0</v>
      </c>
      <c r="DM1015" s="3">
        <v>0</v>
      </c>
      <c r="DN1015" s="3">
        <v>0</v>
      </c>
      <c r="DO1015" s="3">
        <v>0</v>
      </c>
      <c r="DP1015" s="3">
        <v>0</v>
      </c>
      <c r="DQ1015" s="3">
        <v>0</v>
      </c>
      <c r="DR1015" s="3">
        <v>0</v>
      </c>
      <c r="DS1015" s="3">
        <v>0</v>
      </c>
      <c r="DT1015" s="3">
        <v>0</v>
      </c>
      <c r="DU1015" s="3">
        <v>0</v>
      </c>
      <c r="DV1015" s="3">
        <v>0</v>
      </c>
      <c r="DW1015" s="3">
        <v>0</v>
      </c>
      <c r="DX1015" s="3">
        <v>0</v>
      </c>
      <c r="DY1015" s="3">
        <v>0</v>
      </c>
      <c r="DZ1015" s="3">
        <v>0</v>
      </c>
      <c r="EA1015" s="3">
        <v>0</v>
      </c>
      <c r="EB1015" s="3">
        <v>0</v>
      </c>
      <c r="EC1015" s="3">
        <v>0</v>
      </c>
      <c r="ED1015" s="3">
        <v>0</v>
      </c>
      <c r="EE1015" s="3">
        <v>0</v>
      </c>
      <c r="EF1015" s="3">
        <v>0</v>
      </c>
    </row>
    <row r="1016" spans="1:136" ht="12.75" customHeight="1">
      <c r="A1016" s="2" t="s">
        <v>1713</v>
      </c>
      <c r="B1016" s="2" t="s">
        <v>1009</v>
      </c>
      <c r="C1016" s="2" t="s">
        <v>137</v>
      </c>
      <c r="D1016" s="2" t="s">
        <v>896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30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3">
        <v>0</v>
      </c>
      <c r="BJ1016" s="3">
        <v>0</v>
      </c>
      <c r="BK1016" s="3">
        <v>0</v>
      </c>
      <c r="BL1016" s="3">
        <v>0</v>
      </c>
      <c r="BM1016" s="3">
        <v>0</v>
      </c>
      <c r="BN1016" s="3">
        <v>0</v>
      </c>
      <c r="BO1016" s="3">
        <v>0</v>
      </c>
      <c r="BP1016" s="3">
        <v>0</v>
      </c>
      <c r="BQ1016" s="3">
        <v>0</v>
      </c>
      <c r="BR1016" s="3">
        <v>0</v>
      </c>
      <c r="BS1016" s="3">
        <v>0</v>
      </c>
      <c r="BT1016" s="3">
        <v>0</v>
      </c>
      <c r="BU1016" s="3">
        <v>0</v>
      </c>
      <c r="BV1016" s="3">
        <v>0</v>
      </c>
      <c r="BW1016" s="3">
        <v>0</v>
      </c>
      <c r="BX1016" s="3">
        <v>0</v>
      </c>
      <c r="BY1016" s="3">
        <v>0</v>
      </c>
      <c r="BZ1016" s="3">
        <v>0</v>
      </c>
      <c r="CA1016" s="3">
        <v>0</v>
      </c>
      <c r="CB1016" s="3">
        <v>0</v>
      </c>
      <c r="CC1016" s="3">
        <v>0</v>
      </c>
      <c r="CD1016" s="3">
        <v>0</v>
      </c>
      <c r="CE1016" s="3">
        <v>0</v>
      </c>
      <c r="CF1016" s="3">
        <v>0</v>
      </c>
      <c r="CG1016" s="3">
        <v>0</v>
      </c>
      <c r="CH1016" s="3">
        <v>0</v>
      </c>
      <c r="CI1016" s="3">
        <v>0</v>
      </c>
      <c r="CJ1016" s="3">
        <v>0</v>
      </c>
      <c r="CK1016" s="3">
        <v>0</v>
      </c>
      <c r="CL1016" s="3">
        <v>0</v>
      </c>
      <c r="CM1016" s="3">
        <v>0</v>
      </c>
      <c r="CN1016" s="3">
        <v>0</v>
      </c>
      <c r="CO1016" s="3">
        <v>0</v>
      </c>
      <c r="CP1016" s="3">
        <v>0</v>
      </c>
      <c r="CQ1016" s="3">
        <v>0</v>
      </c>
      <c r="CR1016" s="3">
        <v>0</v>
      </c>
      <c r="CS1016" s="3">
        <v>0</v>
      </c>
      <c r="CT1016" s="3">
        <v>0</v>
      </c>
      <c r="CU1016" s="3">
        <v>0</v>
      </c>
      <c r="CV1016" s="3">
        <v>0</v>
      </c>
      <c r="CW1016" s="3">
        <v>0</v>
      </c>
      <c r="CX1016" s="3">
        <v>0</v>
      </c>
      <c r="CY1016" s="3">
        <v>0</v>
      </c>
      <c r="CZ1016" s="3">
        <v>0</v>
      </c>
      <c r="DA1016" s="3"/>
      <c r="DB1016" s="3">
        <v>0</v>
      </c>
      <c r="DC1016" s="3">
        <v>0</v>
      </c>
      <c r="DD1016" s="3">
        <v>0</v>
      </c>
      <c r="DE1016" s="3">
        <v>0</v>
      </c>
      <c r="DF1016" s="3">
        <v>0</v>
      </c>
      <c r="DG1016" s="3">
        <v>0</v>
      </c>
      <c r="DH1016" s="3">
        <v>0</v>
      </c>
      <c r="DI1016" s="3">
        <v>0</v>
      </c>
      <c r="DJ1016" s="3">
        <v>0</v>
      </c>
      <c r="DK1016" s="3">
        <v>0</v>
      </c>
      <c r="DL1016" s="3">
        <v>0</v>
      </c>
      <c r="DM1016" s="3">
        <v>0</v>
      </c>
      <c r="DN1016" s="3">
        <v>0</v>
      </c>
      <c r="DO1016" s="3">
        <v>0</v>
      </c>
      <c r="DP1016" s="3">
        <v>0</v>
      </c>
      <c r="DQ1016" s="3">
        <v>0</v>
      </c>
      <c r="DR1016" s="3">
        <v>0</v>
      </c>
      <c r="DS1016" s="3">
        <v>0</v>
      </c>
      <c r="DT1016" s="3">
        <v>0</v>
      </c>
      <c r="DU1016" s="3">
        <v>0</v>
      </c>
      <c r="DV1016" s="3">
        <v>0</v>
      </c>
      <c r="DW1016" s="3">
        <v>0</v>
      </c>
      <c r="DX1016" s="3">
        <v>0</v>
      </c>
      <c r="DY1016" s="3">
        <v>0</v>
      </c>
      <c r="DZ1016" s="3">
        <v>0</v>
      </c>
      <c r="EA1016" s="3">
        <v>0</v>
      </c>
      <c r="EB1016" s="3">
        <v>0</v>
      </c>
      <c r="EC1016" s="3">
        <v>0</v>
      </c>
      <c r="ED1016" s="3">
        <v>0</v>
      </c>
      <c r="EE1016" s="3">
        <v>0</v>
      </c>
      <c r="EF1016" s="3">
        <v>0</v>
      </c>
    </row>
    <row r="1017" spans="1:136" ht="12.75" customHeight="1">
      <c r="A1017" s="2" t="s">
        <v>1714</v>
      </c>
      <c r="B1017" s="2" t="s">
        <v>1715</v>
      </c>
      <c r="C1017" s="2" t="s">
        <v>137</v>
      </c>
      <c r="D1017" s="2" t="s">
        <v>896</v>
      </c>
      <c r="E1017" s="3">
        <v>0</v>
      </c>
      <c r="F1017" s="3">
        <v>7048.06</v>
      </c>
      <c r="G1017" s="3">
        <v>5873.05</v>
      </c>
      <c r="H1017" s="3">
        <v>5540.05</v>
      </c>
      <c r="I1017" s="3">
        <v>12515.72</v>
      </c>
      <c r="J1017" s="3">
        <v>17557.73</v>
      </c>
      <c r="K1017" s="3">
        <v>9972.0400000000009</v>
      </c>
      <c r="L1017" s="3">
        <v>11334.78</v>
      </c>
      <c r="M1017" s="3">
        <v>11334.78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4033.42</v>
      </c>
      <c r="AH1017" s="3">
        <v>8250.9500000000007</v>
      </c>
      <c r="AI1017" s="3">
        <v>5847.09</v>
      </c>
      <c r="AJ1017" s="3">
        <v>5702.18</v>
      </c>
      <c r="AK1017" s="3">
        <v>5702.18</v>
      </c>
      <c r="AL1017" s="3">
        <v>5702.18</v>
      </c>
      <c r="AM1017" s="3">
        <v>12598.44</v>
      </c>
      <c r="AN1017" s="3">
        <v>8490.6299999999992</v>
      </c>
      <c r="AO1017" s="3">
        <v>8490.6299999999992</v>
      </c>
      <c r="AP1017" s="3">
        <v>8490.6299999999992</v>
      </c>
      <c r="AQ1017" s="3">
        <v>8465.58</v>
      </c>
      <c r="AR1017" s="3">
        <v>7191.06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0</v>
      </c>
      <c r="BB1017" s="3">
        <v>0</v>
      </c>
      <c r="BC1017" s="3">
        <v>0</v>
      </c>
      <c r="BD1017" s="3">
        <v>0</v>
      </c>
      <c r="BE1017" s="3">
        <v>0</v>
      </c>
      <c r="BF1017" s="3">
        <v>0</v>
      </c>
      <c r="BG1017" s="3">
        <v>0</v>
      </c>
      <c r="BH1017" s="3">
        <v>0</v>
      </c>
      <c r="BI1017" s="3">
        <v>0</v>
      </c>
      <c r="BJ1017" s="3">
        <v>0</v>
      </c>
      <c r="BK1017" s="3">
        <v>0</v>
      </c>
      <c r="BL1017" s="3">
        <v>0</v>
      </c>
      <c r="BM1017" s="3">
        <v>0</v>
      </c>
      <c r="BN1017" s="3">
        <v>0</v>
      </c>
      <c r="BO1017" s="3">
        <v>0</v>
      </c>
      <c r="BP1017" s="3">
        <v>0</v>
      </c>
      <c r="BQ1017" s="3">
        <v>0</v>
      </c>
      <c r="BR1017" s="3">
        <v>0</v>
      </c>
      <c r="BS1017" s="3">
        <v>0</v>
      </c>
      <c r="BT1017" s="3">
        <v>0</v>
      </c>
      <c r="BU1017" s="3">
        <v>0</v>
      </c>
      <c r="BV1017" s="3">
        <v>0</v>
      </c>
      <c r="BW1017" s="3">
        <v>0</v>
      </c>
      <c r="BX1017" s="3">
        <v>0</v>
      </c>
      <c r="BY1017" s="3">
        <v>0</v>
      </c>
      <c r="BZ1017" s="3">
        <v>0</v>
      </c>
      <c r="CA1017" s="3">
        <v>0</v>
      </c>
      <c r="CB1017" s="3">
        <v>0</v>
      </c>
      <c r="CC1017" s="3">
        <v>0</v>
      </c>
      <c r="CD1017" s="3">
        <v>0</v>
      </c>
      <c r="CE1017" s="3">
        <v>0</v>
      </c>
      <c r="CF1017" s="3">
        <v>0</v>
      </c>
      <c r="CG1017" s="3">
        <v>0</v>
      </c>
      <c r="CH1017" s="3">
        <v>0</v>
      </c>
      <c r="CI1017" s="3">
        <v>0</v>
      </c>
      <c r="CJ1017" s="3">
        <v>0</v>
      </c>
      <c r="CK1017" s="3">
        <v>0</v>
      </c>
      <c r="CL1017" s="3">
        <v>0</v>
      </c>
      <c r="CM1017" s="3">
        <v>0</v>
      </c>
      <c r="CN1017" s="3">
        <v>0</v>
      </c>
      <c r="CO1017" s="3">
        <v>0</v>
      </c>
      <c r="CP1017" s="3">
        <v>0</v>
      </c>
      <c r="CQ1017" s="3">
        <v>0</v>
      </c>
      <c r="CR1017" s="3">
        <v>0</v>
      </c>
      <c r="CS1017" s="3">
        <v>0</v>
      </c>
      <c r="CT1017" s="3">
        <v>0</v>
      </c>
      <c r="CU1017" s="3">
        <v>0</v>
      </c>
      <c r="CV1017" s="3">
        <v>0</v>
      </c>
      <c r="CW1017" s="3">
        <v>0</v>
      </c>
      <c r="CX1017" s="3">
        <v>0</v>
      </c>
      <c r="CY1017" s="3">
        <v>0</v>
      </c>
      <c r="CZ1017" s="3">
        <v>0</v>
      </c>
      <c r="DA1017" s="3"/>
      <c r="DB1017" s="3">
        <v>0</v>
      </c>
      <c r="DC1017" s="3">
        <v>0</v>
      </c>
      <c r="DD1017" s="3">
        <v>0</v>
      </c>
      <c r="DE1017" s="3">
        <v>0</v>
      </c>
      <c r="DF1017" s="3">
        <v>0</v>
      </c>
      <c r="DG1017" s="3">
        <v>0</v>
      </c>
      <c r="DH1017" s="3">
        <v>0</v>
      </c>
      <c r="DI1017" s="3">
        <v>0</v>
      </c>
      <c r="DJ1017" s="3">
        <v>0</v>
      </c>
      <c r="DK1017" s="3">
        <v>0</v>
      </c>
      <c r="DL1017" s="3">
        <v>0</v>
      </c>
      <c r="DM1017" s="3">
        <v>0</v>
      </c>
      <c r="DN1017" s="3">
        <v>0</v>
      </c>
      <c r="DO1017" s="3">
        <v>0</v>
      </c>
      <c r="DP1017" s="3">
        <v>0</v>
      </c>
      <c r="DQ1017" s="3">
        <v>0</v>
      </c>
      <c r="DR1017" s="3">
        <v>0</v>
      </c>
      <c r="DS1017" s="3">
        <v>0</v>
      </c>
      <c r="DT1017" s="3">
        <v>0</v>
      </c>
      <c r="DU1017" s="3">
        <v>0</v>
      </c>
      <c r="DV1017" s="3">
        <v>0</v>
      </c>
      <c r="DW1017" s="3">
        <v>0</v>
      </c>
      <c r="DX1017" s="3">
        <v>0</v>
      </c>
      <c r="DY1017" s="3">
        <v>0</v>
      </c>
      <c r="DZ1017" s="3">
        <v>0</v>
      </c>
      <c r="EA1017" s="3">
        <v>0</v>
      </c>
      <c r="EB1017" s="3">
        <v>0</v>
      </c>
      <c r="EC1017" s="3">
        <v>0</v>
      </c>
      <c r="ED1017" s="3">
        <v>0</v>
      </c>
      <c r="EE1017" s="3">
        <v>0</v>
      </c>
      <c r="EF1017" s="3">
        <v>0</v>
      </c>
    </row>
    <row r="1018" spans="1:136" ht="12.75" customHeight="1">
      <c r="A1018" s="2" t="s">
        <v>1716</v>
      </c>
      <c r="B1018" s="2" t="s">
        <v>1717</v>
      </c>
      <c r="C1018" s="2" t="s">
        <v>137</v>
      </c>
      <c r="D1018" s="2" t="s">
        <v>896</v>
      </c>
      <c r="E1018" s="3">
        <v>0</v>
      </c>
      <c r="F1018" s="3">
        <v>28440</v>
      </c>
      <c r="G1018" s="3">
        <v>28440</v>
      </c>
      <c r="H1018" s="3">
        <v>28440</v>
      </c>
      <c r="I1018" s="3">
        <v>28440</v>
      </c>
      <c r="J1018" s="3">
        <v>17981.669999999998</v>
      </c>
      <c r="K1018" s="3">
        <v>33041.67</v>
      </c>
      <c r="L1018" s="3">
        <v>33041.67</v>
      </c>
      <c r="M1018" s="3">
        <v>33041.67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21161</v>
      </c>
      <c r="AH1018" s="3">
        <v>21161</v>
      </c>
      <c r="AI1018" s="3">
        <v>21161</v>
      </c>
      <c r="AJ1018" s="3">
        <v>21161</v>
      </c>
      <c r="AK1018" s="3">
        <v>21161</v>
      </c>
      <c r="AL1018" s="3">
        <v>21161</v>
      </c>
      <c r="AM1018" s="3">
        <v>21161</v>
      </c>
      <c r="AN1018" s="3">
        <v>21161</v>
      </c>
      <c r="AO1018" s="3">
        <v>31619.33</v>
      </c>
      <c r="AP1018" s="3">
        <v>31619.33</v>
      </c>
      <c r="AQ1018" s="3">
        <v>31619.33</v>
      </c>
      <c r="AR1018" s="3">
        <v>45468.27</v>
      </c>
      <c r="AS1018" s="3">
        <v>0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>
        <v>0</v>
      </c>
      <c r="BB1018" s="3">
        <v>0</v>
      </c>
      <c r="BC1018" s="3">
        <v>0</v>
      </c>
      <c r="BD1018" s="3">
        <v>0</v>
      </c>
      <c r="BE1018" s="3">
        <v>0</v>
      </c>
      <c r="BF1018" s="3">
        <v>0</v>
      </c>
      <c r="BG1018" s="3">
        <v>0</v>
      </c>
      <c r="BH1018" s="3">
        <v>0</v>
      </c>
      <c r="BI1018" s="3">
        <v>0</v>
      </c>
      <c r="BJ1018" s="3">
        <v>0</v>
      </c>
      <c r="BK1018" s="3">
        <v>0</v>
      </c>
      <c r="BL1018" s="3">
        <v>0</v>
      </c>
      <c r="BM1018" s="3">
        <v>0</v>
      </c>
      <c r="BN1018" s="3">
        <v>0</v>
      </c>
      <c r="BO1018" s="3">
        <v>0</v>
      </c>
      <c r="BP1018" s="3">
        <v>0</v>
      </c>
      <c r="BQ1018" s="3">
        <v>0</v>
      </c>
      <c r="BR1018" s="3">
        <v>0</v>
      </c>
      <c r="BS1018" s="3">
        <v>0</v>
      </c>
      <c r="BT1018" s="3">
        <v>0</v>
      </c>
      <c r="BU1018" s="3">
        <v>0</v>
      </c>
      <c r="BV1018" s="3">
        <v>0</v>
      </c>
      <c r="BW1018" s="3">
        <v>0</v>
      </c>
      <c r="BX1018" s="3">
        <v>0</v>
      </c>
      <c r="BY1018" s="3">
        <v>0</v>
      </c>
      <c r="BZ1018" s="3">
        <v>0</v>
      </c>
      <c r="CA1018" s="3">
        <v>0</v>
      </c>
      <c r="CB1018" s="3">
        <v>0</v>
      </c>
      <c r="CC1018" s="3">
        <v>0</v>
      </c>
      <c r="CD1018" s="3">
        <v>0</v>
      </c>
      <c r="CE1018" s="3">
        <v>0</v>
      </c>
      <c r="CF1018" s="3">
        <v>0</v>
      </c>
      <c r="CG1018" s="3">
        <v>0</v>
      </c>
      <c r="CH1018" s="3">
        <v>0</v>
      </c>
      <c r="CI1018" s="3">
        <v>0</v>
      </c>
      <c r="CJ1018" s="3">
        <v>0</v>
      </c>
      <c r="CK1018" s="3">
        <v>0</v>
      </c>
      <c r="CL1018" s="3">
        <v>0</v>
      </c>
      <c r="CM1018" s="3">
        <v>0</v>
      </c>
      <c r="CN1018" s="3">
        <v>0</v>
      </c>
      <c r="CO1018" s="3">
        <v>0</v>
      </c>
      <c r="CP1018" s="3">
        <v>0</v>
      </c>
      <c r="CQ1018" s="3">
        <v>0</v>
      </c>
      <c r="CR1018" s="3">
        <v>0</v>
      </c>
      <c r="CS1018" s="3">
        <v>0</v>
      </c>
      <c r="CT1018" s="3">
        <v>0</v>
      </c>
      <c r="CU1018" s="3">
        <v>0</v>
      </c>
      <c r="CV1018" s="3">
        <v>0</v>
      </c>
      <c r="CW1018" s="3">
        <v>0</v>
      </c>
      <c r="CX1018" s="3">
        <v>0</v>
      </c>
      <c r="CY1018" s="3">
        <v>0</v>
      </c>
      <c r="CZ1018" s="3">
        <v>0</v>
      </c>
      <c r="DA1018" s="3"/>
      <c r="DB1018" s="3">
        <v>0</v>
      </c>
      <c r="DC1018" s="3">
        <v>0</v>
      </c>
      <c r="DD1018" s="3">
        <v>0</v>
      </c>
      <c r="DE1018" s="3">
        <v>0</v>
      </c>
      <c r="DF1018" s="3">
        <v>0</v>
      </c>
      <c r="DG1018" s="3">
        <v>0</v>
      </c>
      <c r="DH1018" s="3">
        <v>0</v>
      </c>
      <c r="DI1018" s="3">
        <v>0</v>
      </c>
      <c r="DJ1018" s="3">
        <v>0</v>
      </c>
      <c r="DK1018" s="3">
        <v>0</v>
      </c>
      <c r="DL1018" s="3">
        <v>0</v>
      </c>
      <c r="DM1018" s="3">
        <v>0</v>
      </c>
      <c r="DN1018" s="3">
        <v>0</v>
      </c>
      <c r="DO1018" s="3">
        <v>0</v>
      </c>
      <c r="DP1018" s="3">
        <v>0</v>
      </c>
      <c r="DQ1018" s="3">
        <v>0</v>
      </c>
      <c r="DR1018" s="3">
        <v>0</v>
      </c>
      <c r="DS1018" s="3">
        <v>0</v>
      </c>
      <c r="DT1018" s="3">
        <v>0</v>
      </c>
      <c r="DU1018" s="3">
        <v>0</v>
      </c>
      <c r="DV1018" s="3">
        <v>0</v>
      </c>
      <c r="DW1018" s="3">
        <v>0</v>
      </c>
      <c r="DX1018" s="3">
        <v>0</v>
      </c>
      <c r="DY1018" s="3">
        <v>0</v>
      </c>
      <c r="DZ1018" s="3">
        <v>0</v>
      </c>
      <c r="EA1018" s="3">
        <v>0</v>
      </c>
      <c r="EB1018" s="3">
        <v>0</v>
      </c>
      <c r="EC1018" s="3">
        <v>0</v>
      </c>
      <c r="ED1018" s="3">
        <v>0</v>
      </c>
      <c r="EE1018" s="3">
        <v>0</v>
      </c>
      <c r="EF1018" s="3">
        <v>0</v>
      </c>
    </row>
    <row r="1019" spans="1:136" ht="12.75" customHeight="1">
      <c r="A1019" s="2" t="s">
        <v>1718</v>
      </c>
      <c r="B1019" s="2" t="s">
        <v>1719</v>
      </c>
      <c r="C1019" s="2" t="s">
        <v>137</v>
      </c>
      <c r="D1019" s="2" t="s">
        <v>896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10458.33</v>
      </c>
      <c r="AH1019" s="3">
        <v>10458.33</v>
      </c>
      <c r="AI1019" s="3">
        <v>10458.33</v>
      </c>
      <c r="AJ1019" s="3">
        <v>10458.33</v>
      </c>
      <c r="AK1019" s="3">
        <v>10458.33</v>
      </c>
      <c r="AL1019" s="3">
        <v>10458.33</v>
      </c>
      <c r="AM1019" s="3">
        <v>10458.33</v>
      </c>
      <c r="AN1019" s="3">
        <v>10458.33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0</v>
      </c>
      <c r="BB1019" s="3">
        <v>0</v>
      </c>
      <c r="BC1019" s="3">
        <v>0</v>
      </c>
      <c r="BD1019" s="3">
        <v>0</v>
      </c>
      <c r="BE1019" s="3">
        <v>0</v>
      </c>
      <c r="BF1019" s="3">
        <v>0</v>
      </c>
      <c r="BG1019" s="3">
        <v>0</v>
      </c>
      <c r="BH1019" s="3">
        <v>0</v>
      </c>
      <c r="BI1019" s="3">
        <v>0</v>
      </c>
      <c r="BJ1019" s="3">
        <v>0</v>
      </c>
      <c r="BK1019" s="3">
        <v>0</v>
      </c>
      <c r="BL1019" s="3">
        <v>0</v>
      </c>
      <c r="BM1019" s="3">
        <v>0</v>
      </c>
      <c r="BN1019" s="3">
        <v>0</v>
      </c>
      <c r="BO1019" s="3">
        <v>0</v>
      </c>
      <c r="BP1019" s="3">
        <v>0</v>
      </c>
      <c r="BQ1019" s="3">
        <v>0</v>
      </c>
      <c r="BR1019" s="3">
        <v>0</v>
      </c>
      <c r="BS1019" s="3">
        <v>0</v>
      </c>
      <c r="BT1019" s="3">
        <v>0</v>
      </c>
      <c r="BU1019" s="3">
        <v>0</v>
      </c>
      <c r="BV1019" s="3">
        <v>0</v>
      </c>
      <c r="BW1019" s="3">
        <v>0</v>
      </c>
      <c r="BX1019" s="3">
        <v>0</v>
      </c>
      <c r="BY1019" s="3">
        <v>0</v>
      </c>
      <c r="BZ1019" s="3">
        <v>0</v>
      </c>
      <c r="CA1019" s="3">
        <v>0</v>
      </c>
      <c r="CB1019" s="3">
        <v>0</v>
      </c>
      <c r="CC1019" s="3">
        <v>0</v>
      </c>
      <c r="CD1019" s="3">
        <v>0</v>
      </c>
      <c r="CE1019" s="3">
        <v>0</v>
      </c>
      <c r="CF1019" s="3">
        <v>0</v>
      </c>
      <c r="CG1019" s="3">
        <v>0</v>
      </c>
      <c r="CH1019" s="3">
        <v>0</v>
      </c>
      <c r="CI1019" s="3">
        <v>0</v>
      </c>
      <c r="CJ1019" s="3">
        <v>0</v>
      </c>
      <c r="CK1019" s="3">
        <v>0</v>
      </c>
      <c r="CL1019" s="3">
        <v>0</v>
      </c>
      <c r="CM1019" s="3">
        <v>0</v>
      </c>
      <c r="CN1019" s="3">
        <v>0</v>
      </c>
      <c r="CO1019" s="3">
        <v>0</v>
      </c>
      <c r="CP1019" s="3">
        <v>0</v>
      </c>
      <c r="CQ1019" s="3">
        <v>0</v>
      </c>
      <c r="CR1019" s="3">
        <v>0</v>
      </c>
      <c r="CS1019" s="3">
        <v>0</v>
      </c>
      <c r="CT1019" s="3">
        <v>0</v>
      </c>
      <c r="CU1019" s="3">
        <v>0</v>
      </c>
      <c r="CV1019" s="3">
        <v>0</v>
      </c>
      <c r="CW1019" s="3">
        <v>0</v>
      </c>
      <c r="CX1019" s="3">
        <v>0</v>
      </c>
      <c r="CY1019" s="3">
        <v>0</v>
      </c>
      <c r="CZ1019" s="3">
        <v>0</v>
      </c>
      <c r="DA1019" s="3"/>
      <c r="DB1019" s="3">
        <v>0</v>
      </c>
      <c r="DC1019" s="3">
        <v>0</v>
      </c>
      <c r="DD1019" s="3">
        <v>0</v>
      </c>
      <c r="DE1019" s="3">
        <v>0</v>
      </c>
      <c r="DF1019" s="3">
        <v>0</v>
      </c>
      <c r="DG1019" s="3">
        <v>0</v>
      </c>
      <c r="DH1019" s="3">
        <v>0</v>
      </c>
      <c r="DI1019" s="3">
        <v>0</v>
      </c>
      <c r="DJ1019" s="3">
        <v>0</v>
      </c>
      <c r="DK1019" s="3">
        <v>0</v>
      </c>
      <c r="DL1019" s="3">
        <v>0</v>
      </c>
      <c r="DM1019" s="3">
        <v>0</v>
      </c>
      <c r="DN1019" s="3">
        <v>0</v>
      </c>
      <c r="DO1019" s="3">
        <v>0</v>
      </c>
      <c r="DP1019" s="3">
        <v>0</v>
      </c>
      <c r="DQ1019" s="3">
        <v>0</v>
      </c>
      <c r="DR1019" s="3">
        <v>0</v>
      </c>
      <c r="DS1019" s="3">
        <v>0</v>
      </c>
      <c r="DT1019" s="3">
        <v>0</v>
      </c>
      <c r="DU1019" s="3">
        <v>0</v>
      </c>
      <c r="DV1019" s="3">
        <v>0</v>
      </c>
      <c r="DW1019" s="3">
        <v>0</v>
      </c>
      <c r="DX1019" s="3">
        <v>0</v>
      </c>
      <c r="DY1019" s="3">
        <v>0</v>
      </c>
      <c r="DZ1019" s="3">
        <v>0</v>
      </c>
      <c r="EA1019" s="3">
        <v>0</v>
      </c>
      <c r="EB1019" s="3">
        <v>0</v>
      </c>
      <c r="EC1019" s="3">
        <v>0</v>
      </c>
      <c r="ED1019" s="3">
        <v>0</v>
      </c>
      <c r="EE1019" s="3">
        <v>0</v>
      </c>
      <c r="EF1019" s="3">
        <v>0</v>
      </c>
    </row>
    <row r="1020" spans="1:136" ht="12.75" customHeight="1">
      <c r="A1020" s="2" t="s">
        <v>1720</v>
      </c>
      <c r="B1020" s="2" t="s">
        <v>1721</v>
      </c>
      <c r="C1020" s="2" t="s">
        <v>137</v>
      </c>
      <c r="D1020" s="2" t="s">
        <v>896</v>
      </c>
      <c r="E1020" s="3">
        <v>0</v>
      </c>
      <c r="F1020" s="3">
        <v>164698.26</v>
      </c>
      <c r="G1020" s="3">
        <v>164698.26</v>
      </c>
      <c r="H1020" s="3">
        <v>164698.26</v>
      </c>
      <c r="I1020" s="3">
        <v>174382.5</v>
      </c>
      <c r="J1020" s="3">
        <v>166334.76999999999</v>
      </c>
      <c r="K1020" s="3">
        <v>167119.32</v>
      </c>
      <c r="L1020" s="3">
        <v>167119.32</v>
      </c>
      <c r="M1020" s="3">
        <v>167119.32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164698.26</v>
      </c>
      <c r="AH1020" s="3">
        <v>164698.26</v>
      </c>
      <c r="AI1020" s="3">
        <v>164698.26</v>
      </c>
      <c r="AJ1020" s="3">
        <v>164698.26</v>
      </c>
      <c r="AK1020" s="3">
        <v>163924.94</v>
      </c>
      <c r="AL1020" s="3">
        <v>163151.62</v>
      </c>
      <c r="AM1020" s="3">
        <v>163924.94</v>
      </c>
      <c r="AN1020" s="3">
        <v>164698.26</v>
      </c>
      <c r="AO1020" s="3">
        <v>164698.26</v>
      </c>
      <c r="AP1020" s="3">
        <v>164698.26</v>
      </c>
      <c r="AQ1020" s="3">
        <v>165471.57999999999</v>
      </c>
      <c r="AR1020" s="3">
        <v>164698.26</v>
      </c>
      <c r="AS1020" s="3">
        <v>0</v>
      </c>
      <c r="AT1020" s="3">
        <v>0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  <c r="AZ1020" s="3">
        <v>0</v>
      </c>
      <c r="BA1020" s="3">
        <v>0</v>
      </c>
      <c r="BB1020" s="3">
        <v>0</v>
      </c>
      <c r="BC1020" s="3">
        <v>0</v>
      </c>
      <c r="BD1020" s="3">
        <v>0</v>
      </c>
      <c r="BE1020" s="3">
        <v>0</v>
      </c>
      <c r="BF1020" s="3">
        <v>0</v>
      </c>
      <c r="BG1020" s="3">
        <v>0</v>
      </c>
      <c r="BH1020" s="3">
        <v>0</v>
      </c>
      <c r="BI1020" s="3">
        <v>0</v>
      </c>
      <c r="BJ1020" s="3">
        <v>0</v>
      </c>
      <c r="BK1020" s="3">
        <v>0</v>
      </c>
      <c r="BL1020" s="3">
        <v>0</v>
      </c>
      <c r="BM1020" s="3">
        <v>0</v>
      </c>
      <c r="BN1020" s="3">
        <v>0</v>
      </c>
      <c r="BO1020" s="3">
        <v>0</v>
      </c>
      <c r="BP1020" s="3">
        <v>0</v>
      </c>
      <c r="BQ1020" s="3">
        <v>0</v>
      </c>
      <c r="BR1020" s="3">
        <v>0</v>
      </c>
      <c r="BS1020" s="3">
        <v>0</v>
      </c>
      <c r="BT1020" s="3">
        <v>0</v>
      </c>
      <c r="BU1020" s="3">
        <v>0</v>
      </c>
      <c r="BV1020" s="3">
        <v>0</v>
      </c>
      <c r="BW1020" s="3">
        <v>0</v>
      </c>
      <c r="BX1020" s="3">
        <v>0</v>
      </c>
      <c r="BY1020" s="3">
        <v>0</v>
      </c>
      <c r="BZ1020" s="3">
        <v>0</v>
      </c>
      <c r="CA1020" s="3">
        <v>0</v>
      </c>
      <c r="CB1020" s="3">
        <v>0</v>
      </c>
      <c r="CC1020" s="3">
        <v>0</v>
      </c>
      <c r="CD1020" s="3">
        <v>0</v>
      </c>
      <c r="CE1020" s="3">
        <v>0</v>
      </c>
      <c r="CF1020" s="3">
        <v>0</v>
      </c>
      <c r="CG1020" s="3">
        <v>0</v>
      </c>
      <c r="CH1020" s="3">
        <v>0</v>
      </c>
      <c r="CI1020" s="3">
        <v>0</v>
      </c>
      <c r="CJ1020" s="3">
        <v>0</v>
      </c>
      <c r="CK1020" s="3">
        <v>0</v>
      </c>
      <c r="CL1020" s="3">
        <v>0</v>
      </c>
      <c r="CM1020" s="3">
        <v>0</v>
      </c>
      <c r="CN1020" s="3">
        <v>0</v>
      </c>
      <c r="CO1020" s="3">
        <v>0</v>
      </c>
      <c r="CP1020" s="3">
        <v>0</v>
      </c>
      <c r="CQ1020" s="3">
        <v>0</v>
      </c>
      <c r="CR1020" s="3">
        <v>0</v>
      </c>
      <c r="CS1020" s="3">
        <v>0</v>
      </c>
      <c r="CT1020" s="3">
        <v>0</v>
      </c>
      <c r="CU1020" s="3">
        <v>0</v>
      </c>
      <c r="CV1020" s="3">
        <v>0</v>
      </c>
      <c r="CW1020" s="3">
        <v>0</v>
      </c>
      <c r="CX1020" s="3">
        <v>0</v>
      </c>
      <c r="CY1020" s="3">
        <v>0</v>
      </c>
      <c r="CZ1020" s="3">
        <v>0</v>
      </c>
      <c r="DA1020" s="3"/>
      <c r="DB1020" s="3">
        <v>0</v>
      </c>
      <c r="DC1020" s="3">
        <v>0</v>
      </c>
      <c r="DD1020" s="3">
        <v>0</v>
      </c>
      <c r="DE1020" s="3">
        <v>0</v>
      </c>
      <c r="DF1020" s="3">
        <v>0</v>
      </c>
      <c r="DG1020" s="3">
        <v>0</v>
      </c>
      <c r="DH1020" s="3">
        <v>0</v>
      </c>
      <c r="DI1020" s="3">
        <v>0</v>
      </c>
      <c r="DJ1020" s="3">
        <v>0</v>
      </c>
      <c r="DK1020" s="3">
        <v>0</v>
      </c>
      <c r="DL1020" s="3">
        <v>0</v>
      </c>
      <c r="DM1020" s="3">
        <v>0</v>
      </c>
      <c r="DN1020" s="3">
        <v>0</v>
      </c>
      <c r="DO1020" s="3">
        <v>0</v>
      </c>
      <c r="DP1020" s="3">
        <v>0</v>
      </c>
      <c r="DQ1020" s="3">
        <v>0</v>
      </c>
      <c r="DR1020" s="3">
        <v>0</v>
      </c>
      <c r="DS1020" s="3">
        <v>0</v>
      </c>
      <c r="DT1020" s="3">
        <v>0</v>
      </c>
      <c r="DU1020" s="3">
        <v>0</v>
      </c>
      <c r="DV1020" s="3">
        <v>0</v>
      </c>
      <c r="DW1020" s="3">
        <v>0</v>
      </c>
      <c r="DX1020" s="3">
        <v>0</v>
      </c>
      <c r="DY1020" s="3">
        <v>0</v>
      </c>
      <c r="DZ1020" s="3">
        <v>0</v>
      </c>
      <c r="EA1020" s="3">
        <v>0</v>
      </c>
      <c r="EB1020" s="3">
        <v>0</v>
      </c>
      <c r="EC1020" s="3">
        <v>0</v>
      </c>
      <c r="ED1020" s="3">
        <v>0</v>
      </c>
      <c r="EE1020" s="3">
        <v>0</v>
      </c>
      <c r="EF1020" s="3">
        <v>0</v>
      </c>
    </row>
    <row r="1021" spans="1:136" ht="12.75" customHeight="1">
      <c r="A1021" s="2" t="s">
        <v>1722</v>
      </c>
      <c r="B1021" s="2" t="s">
        <v>1723</v>
      </c>
      <c r="C1021" s="2" t="s">
        <v>137</v>
      </c>
      <c r="D1021" s="2" t="s">
        <v>896</v>
      </c>
      <c r="E1021" s="3">
        <v>0</v>
      </c>
      <c r="F1021" s="3">
        <v>25700</v>
      </c>
      <c r="G1021" s="3">
        <v>3000</v>
      </c>
      <c r="H1021" s="3">
        <v>22470</v>
      </c>
      <c r="I1021" s="3">
        <v>0</v>
      </c>
      <c r="J1021" s="3">
        <v>0</v>
      </c>
      <c r="K1021" s="3">
        <v>0</v>
      </c>
      <c r="L1021" s="3">
        <v>23269</v>
      </c>
      <c r="M1021" s="3">
        <v>3850.47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21196.26</v>
      </c>
      <c r="AI1021" s="3">
        <v>0</v>
      </c>
      <c r="AJ1021" s="3">
        <v>35000</v>
      </c>
      <c r="AK1021" s="3">
        <v>0</v>
      </c>
      <c r="AL1021" s="3">
        <v>0</v>
      </c>
      <c r="AM1021" s="3">
        <v>4000</v>
      </c>
      <c r="AN1021" s="3">
        <v>0</v>
      </c>
      <c r="AO1021" s="3">
        <v>0</v>
      </c>
      <c r="AP1021" s="3">
        <v>30000</v>
      </c>
      <c r="AQ1021" s="3">
        <v>100000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0</v>
      </c>
      <c r="BB1021" s="3">
        <v>0</v>
      </c>
      <c r="BC1021" s="3">
        <v>0</v>
      </c>
      <c r="BD1021" s="3">
        <v>0</v>
      </c>
      <c r="BE1021" s="3">
        <v>0</v>
      </c>
      <c r="BF1021" s="3">
        <v>0</v>
      </c>
      <c r="BG1021" s="3">
        <v>0</v>
      </c>
      <c r="BH1021" s="3">
        <v>0</v>
      </c>
      <c r="BI1021" s="3">
        <v>0</v>
      </c>
      <c r="BJ1021" s="3">
        <v>0</v>
      </c>
      <c r="BK1021" s="3">
        <v>0</v>
      </c>
      <c r="BL1021" s="3">
        <v>0</v>
      </c>
      <c r="BM1021" s="3">
        <v>0</v>
      </c>
      <c r="BN1021" s="3">
        <v>0</v>
      </c>
      <c r="BO1021" s="3">
        <v>0</v>
      </c>
      <c r="BP1021" s="3">
        <v>0</v>
      </c>
      <c r="BQ1021" s="3">
        <v>0</v>
      </c>
      <c r="BR1021" s="3">
        <v>0</v>
      </c>
      <c r="BS1021" s="3">
        <v>0</v>
      </c>
      <c r="BT1021" s="3">
        <v>0</v>
      </c>
      <c r="BU1021" s="3">
        <v>0</v>
      </c>
      <c r="BV1021" s="3">
        <v>0</v>
      </c>
      <c r="BW1021" s="3">
        <v>0</v>
      </c>
      <c r="BX1021" s="3">
        <v>0</v>
      </c>
      <c r="BY1021" s="3">
        <v>0</v>
      </c>
      <c r="BZ1021" s="3">
        <v>0</v>
      </c>
      <c r="CA1021" s="3">
        <v>0</v>
      </c>
      <c r="CB1021" s="3">
        <v>0</v>
      </c>
      <c r="CC1021" s="3">
        <v>0</v>
      </c>
      <c r="CD1021" s="3">
        <v>0</v>
      </c>
      <c r="CE1021" s="3">
        <v>0</v>
      </c>
      <c r="CF1021" s="3">
        <v>0</v>
      </c>
      <c r="CG1021" s="3">
        <v>0</v>
      </c>
      <c r="CH1021" s="3">
        <v>0</v>
      </c>
      <c r="CI1021" s="3">
        <v>0</v>
      </c>
      <c r="CJ1021" s="3">
        <v>0</v>
      </c>
      <c r="CK1021" s="3">
        <v>0</v>
      </c>
      <c r="CL1021" s="3">
        <v>0</v>
      </c>
      <c r="CM1021" s="3">
        <v>0</v>
      </c>
      <c r="CN1021" s="3">
        <v>0</v>
      </c>
      <c r="CO1021" s="3">
        <v>0</v>
      </c>
      <c r="CP1021" s="3">
        <v>0</v>
      </c>
      <c r="CQ1021" s="3">
        <v>0</v>
      </c>
      <c r="CR1021" s="3">
        <v>0</v>
      </c>
      <c r="CS1021" s="3">
        <v>0</v>
      </c>
      <c r="CT1021" s="3">
        <v>0</v>
      </c>
      <c r="CU1021" s="3">
        <v>0</v>
      </c>
      <c r="CV1021" s="3">
        <v>0</v>
      </c>
      <c r="CW1021" s="3">
        <v>0</v>
      </c>
      <c r="CX1021" s="3">
        <v>0</v>
      </c>
      <c r="CY1021" s="3">
        <v>0</v>
      </c>
      <c r="CZ1021" s="3">
        <v>0</v>
      </c>
      <c r="DA1021" s="3"/>
      <c r="DB1021" s="3">
        <v>0</v>
      </c>
      <c r="DC1021" s="3">
        <v>0</v>
      </c>
      <c r="DD1021" s="3">
        <v>0</v>
      </c>
      <c r="DE1021" s="3">
        <v>0</v>
      </c>
      <c r="DF1021" s="3">
        <v>0</v>
      </c>
      <c r="DG1021" s="3">
        <v>0</v>
      </c>
      <c r="DH1021" s="3">
        <v>0</v>
      </c>
      <c r="DI1021" s="3">
        <v>0</v>
      </c>
      <c r="DJ1021" s="3">
        <v>0</v>
      </c>
      <c r="DK1021" s="3">
        <v>0</v>
      </c>
      <c r="DL1021" s="3">
        <v>0</v>
      </c>
      <c r="DM1021" s="3">
        <v>0</v>
      </c>
      <c r="DN1021" s="3">
        <v>0</v>
      </c>
      <c r="DO1021" s="3">
        <v>0</v>
      </c>
      <c r="DP1021" s="3">
        <v>0</v>
      </c>
      <c r="DQ1021" s="3">
        <v>0</v>
      </c>
      <c r="DR1021" s="3">
        <v>0</v>
      </c>
      <c r="DS1021" s="3">
        <v>0</v>
      </c>
      <c r="DT1021" s="3">
        <v>0</v>
      </c>
      <c r="DU1021" s="3">
        <v>0</v>
      </c>
      <c r="DV1021" s="3">
        <v>0</v>
      </c>
      <c r="DW1021" s="3">
        <v>0</v>
      </c>
      <c r="DX1021" s="3">
        <v>0</v>
      </c>
      <c r="DY1021" s="3">
        <v>0</v>
      </c>
      <c r="DZ1021" s="3">
        <v>0</v>
      </c>
      <c r="EA1021" s="3">
        <v>0</v>
      </c>
      <c r="EB1021" s="3">
        <v>0</v>
      </c>
      <c r="EC1021" s="3">
        <v>0</v>
      </c>
      <c r="ED1021" s="3">
        <v>0</v>
      </c>
      <c r="EE1021" s="3">
        <v>0</v>
      </c>
      <c r="EF1021" s="3">
        <v>0</v>
      </c>
    </row>
    <row r="1022" spans="1:136" ht="12.75" customHeight="1">
      <c r="A1022" s="2" t="s">
        <v>1724</v>
      </c>
      <c r="B1022" s="2" t="s">
        <v>1725</v>
      </c>
      <c r="C1022" s="2" t="s">
        <v>137</v>
      </c>
      <c r="D1022" s="2" t="s">
        <v>896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s="3">
        <v>0</v>
      </c>
      <c r="BC1022" s="3">
        <v>0</v>
      </c>
      <c r="BD1022" s="3">
        <v>0</v>
      </c>
      <c r="BE1022" s="3">
        <v>0</v>
      </c>
      <c r="BF1022" s="3">
        <v>0</v>
      </c>
      <c r="BG1022" s="3">
        <v>0</v>
      </c>
      <c r="BH1022" s="3">
        <v>0</v>
      </c>
      <c r="BI1022" s="3">
        <v>0</v>
      </c>
      <c r="BJ1022" s="3">
        <v>0</v>
      </c>
      <c r="BK1022" s="3">
        <v>0</v>
      </c>
      <c r="BL1022" s="3">
        <v>0</v>
      </c>
      <c r="BM1022" s="3">
        <v>0</v>
      </c>
      <c r="BN1022" s="3">
        <v>0</v>
      </c>
      <c r="BO1022" s="3">
        <v>0</v>
      </c>
      <c r="BP1022" s="3">
        <v>0</v>
      </c>
      <c r="BQ1022" s="3">
        <v>0</v>
      </c>
      <c r="BR1022" s="3">
        <v>0</v>
      </c>
      <c r="BS1022" s="3">
        <v>0</v>
      </c>
      <c r="BT1022" s="3">
        <v>0</v>
      </c>
      <c r="BU1022" s="3">
        <v>0</v>
      </c>
      <c r="BV1022" s="3">
        <v>0</v>
      </c>
      <c r="BW1022" s="3">
        <v>0</v>
      </c>
      <c r="BX1022" s="3">
        <v>0</v>
      </c>
      <c r="BY1022" s="3">
        <v>0</v>
      </c>
      <c r="BZ1022" s="3">
        <v>0</v>
      </c>
      <c r="CA1022" s="3">
        <v>0</v>
      </c>
      <c r="CB1022" s="3">
        <v>0</v>
      </c>
      <c r="CC1022" s="3">
        <v>0</v>
      </c>
      <c r="CD1022" s="3">
        <v>0</v>
      </c>
      <c r="CE1022" s="3">
        <v>0</v>
      </c>
      <c r="CF1022" s="3">
        <v>0</v>
      </c>
      <c r="CG1022" s="3">
        <v>0</v>
      </c>
      <c r="CH1022" s="3">
        <v>0</v>
      </c>
      <c r="CI1022" s="3">
        <v>0</v>
      </c>
      <c r="CJ1022" s="3">
        <v>0</v>
      </c>
      <c r="CK1022" s="3">
        <v>0</v>
      </c>
      <c r="CL1022" s="3">
        <v>0</v>
      </c>
      <c r="CM1022" s="3">
        <v>0</v>
      </c>
      <c r="CN1022" s="3">
        <v>0</v>
      </c>
      <c r="CO1022" s="3">
        <v>0</v>
      </c>
      <c r="CP1022" s="3">
        <v>0</v>
      </c>
      <c r="CQ1022" s="3">
        <v>0</v>
      </c>
      <c r="CR1022" s="3">
        <v>0</v>
      </c>
      <c r="CS1022" s="3">
        <v>0</v>
      </c>
      <c r="CT1022" s="3">
        <v>0</v>
      </c>
      <c r="CU1022" s="3">
        <v>0</v>
      </c>
      <c r="CV1022" s="3">
        <v>0</v>
      </c>
      <c r="CW1022" s="3">
        <v>0</v>
      </c>
      <c r="CX1022" s="3">
        <v>0</v>
      </c>
      <c r="CY1022" s="3">
        <v>0</v>
      </c>
      <c r="CZ1022" s="3">
        <v>0</v>
      </c>
      <c r="DA1022" s="3"/>
      <c r="DB1022" s="3">
        <v>0</v>
      </c>
      <c r="DC1022" s="3">
        <v>0</v>
      </c>
      <c r="DD1022" s="3">
        <v>0</v>
      </c>
      <c r="DE1022" s="3">
        <v>0</v>
      </c>
      <c r="DF1022" s="3">
        <v>0</v>
      </c>
      <c r="DG1022" s="3">
        <v>0</v>
      </c>
      <c r="DH1022" s="3">
        <v>0</v>
      </c>
      <c r="DI1022" s="3">
        <v>0</v>
      </c>
      <c r="DJ1022" s="3">
        <v>0</v>
      </c>
      <c r="DK1022" s="3">
        <v>0</v>
      </c>
      <c r="DL1022" s="3">
        <v>0</v>
      </c>
      <c r="DM1022" s="3">
        <v>0</v>
      </c>
      <c r="DN1022" s="3">
        <v>0</v>
      </c>
      <c r="DO1022" s="3">
        <v>0</v>
      </c>
      <c r="DP1022" s="3">
        <v>0</v>
      </c>
      <c r="DQ1022" s="3">
        <v>0</v>
      </c>
      <c r="DR1022" s="3">
        <v>0</v>
      </c>
      <c r="DS1022" s="3">
        <v>0</v>
      </c>
      <c r="DT1022" s="3">
        <v>0</v>
      </c>
      <c r="DU1022" s="3">
        <v>0</v>
      </c>
      <c r="DV1022" s="3">
        <v>0</v>
      </c>
      <c r="DW1022" s="3">
        <v>0</v>
      </c>
      <c r="DX1022" s="3">
        <v>0</v>
      </c>
      <c r="DY1022" s="3">
        <v>0</v>
      </c>
      <c r="DZ1022" s="3">
        <v>0</v>
      </c>
      <c r="EA1022" s="3">
        <v>0</v>
      </c>
      <c r="EB1022" s="3">
        <v>0</v>
      </c>
      <c r="EC1022" s="3">
        <v>0</v>
      </c>
      <c r="ED1022" s="3">
        <v>0</v>
      </c>
      <c r="EE1022" s="3">
        <v>0</v>
      </c>
      <c r="EF1022" s="3">
        <v>0</v>
      </c>
    </row>
    <row r="1023" spans="1:136" ht="12.75" customHeight="1">
      <c r="A1023" s="2" t="s">
        <v>1726</v>
      </c>
      <c r="B1023" s="2" t="s">
        <v>1727</v>
      </c>
      <c r="C1023" s="2" t="s">
        <v>137</v>
      </c>
      <c r="D1023" s="2" t="s">
        <v>896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72214.399999999994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73044.460000000006</v>
      </c>
      <c r="AS1023" s="3">
        <v>0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  <c r="AZ1023" s="3">
        <v>0</v>
      </c>
      <c r="BA1023" s="3">
        <v>0</v>
      </c>
      <c r="BB1023" s="3">
        <v>0</v>
      </c>
      <c r="BC1023" s="3">
        <v>0</v>
      </c>
      <c r="BD1023" s="3">
        <v>0</v>
      </c>
      <c r="BE1023" s="3">
        <v>0</v>
      </c>
      <c r="BF1023" s="3">
        <v>0</v>
      </c>
      <c r="BG1023" s="3">
        <v>0</v>
      </c>
      <c r="BH1023" s="3">
        <v>0</v>
      </c>
      <c r="BI1023" s="3">
        <v>0</v>
      </c>
      <c r="BJ1023" s="3">
        <v>0</v>
      </c>
      <c r="BK1023" s="3">
        <v>0</v>
      </c>
      <c r="BL1023" s="3">
        <v>0</v>
      </c>
      <c r="BM1023" s="3">
        <v>0</v>
      </c>
      <c r="BN1023" s="3">
        <v>0</v>
      </c>
      <c r="BO1023" s="3">
        <v>0</v>
      </c>
      <c r="BP1023" s="3">
        <v>0</v>
      </c>
      <c r="BQ1023" s="3">
        <v>0</v>
      </c>
      <c r="BR1023" s="3">
        <v>0</v>
      </c>
      <c r="BS1023" s="3">
        <v>0</v>
      </c>
      <c r="BT1023" s="3">
        <v>0</v>
      </c>
      <c r="BU1023" s="3">
        <v>0</v>
      </c>
      <c r="BV1023" s="3">
        <v>0</v>
      </c>
      <c r="BW1023" s="3">
        <v>0</v>
      </c>
      <c r="BX1023" s="3">
        <v>0</v>
      </c>
      <c r="BY1023" s="3">
        <v>0</v>
      </c>
      <c r="BZ1023" s="3">
        <v>0</v>
      </c>
      <c r="CA1023" s="3">
        <v>0</v>
      </c>
      <c r="CB1023" s="3">
        <v>0</v>
      </c>
      <c r="CC1023" s="3">
        <v>0</v>
      </c>
      <c r="CD1023" s="3">
        <v>0</v>
      </c>
      <c r="CE1023" s="3">
        <v>0</v>
      </c>
      <c r="CF1023" s="3">
        <v>0</v>
      </c>
      <c r="CG1023" s="3">
        <v>0</v>
      </c>
      <c r="CH1023" s="3">
        <v>0</v>
      </c>
      <c r="CI1023" s="3">
        <v>0</v>
      </c>
      <c r="CJ1023" s="3">
        <v>0</v>
      </c>
      <c r="CK1023" s="3">
        <v>0</v>
      </c>
      <c r="CL1023" s="3">
        <v>0</v>
      </c>
      <c r="CM1023" s="3">
        <v>0</v>
      </c>
      <c r="CN1023" s="3">
        <v>0</v>
      </c>
      <c r="CO1023" s="3">
        <v>0</v>
      </c>
      <c r="CP1023" s="3">
        <v>0</v>
      </c>
      <c r="CQ1023" s="3">
        <v>0</v>
      </c>
      <c r="CR1023" s="3">
        <v>0</v>
      </c>
      <c r="CS1023" s="3">
        <v>0</v>
      </c>
      <c r="CT1023" s="3">
        <v>0</v>
      </c>
      <c r="CU1023" s="3">
        <v>0</v>
      </c>
      <c r="CV1023" s="3">
        <v>0</v>
      </c>
      <c r="CW1023" s="3">
        <v>0</v>
      </c>
      <c r="CX1023" s="3">
        <v>0</v>
      </c>
      <c r="CY1023" s="3">
        <v>0</v>
      </c>
      <c r="CZ1023" s="3">
        <v>0</v>
      </c>
      <c r="DA1023" s="3"/>
      <c r="DB1023" s="3">
        <v>0</v>
      </c>
      <c r="DC1023" s="3">
        <v>0</v>
      </c>
      <c r="DD1023" s="3">
        <v>0</v>
      </c>
      <c r="DE1023" s="3">
        <v>0</v>
      </c>
      <c r="DF1023" s="3">
        <v>0</v>
      </c>
      <c r="DG1023" s="3">
        <v>0</v>
      </c>
      <c r="DH1023" s="3">
        <v>0</v>
      </c>
      <c r="DI1023" s="3">
        <v>0</v>
      </c>
      <c r="DJ1023" s="3">
        <v>0</v>
      </c>
      <c r="DK1023" s="3">
        <v>0</v>
      </c>
      <c r="DL1023" s="3">
        <v>0</v>
      </c>
      <c r="DM1023" s="3">
        <v>0</v>
      </c>
      <c r="DN1023" s="3">
        <v>0</v>
      </c>
      <c r="DO1023" s="3">
        <v>0</v>
      </c>
      <c r="DP1023" s="3">
        <v>0</v>
      </c>
      <c r="DQ1023" s="3">
        <v>0</v>
      </c>
      <c r="DR1023" s="3">
        <v>0</v>
      </c>
      <c r="DS1023" s="3">
        <v>0</v>
      </c>
      <c r="DT1023" s="3">
        <v>0</v>
      </c>
      <c r="DU1023" s="3">
        <v>0</v>
      </c>
      <c r="DV1023" s="3">
        <v>0</v>
      </c>
      <c r="DW1023" s="3">
        <v>0</v>
      </c>
      <c r="DX1023" s="3">
        <v>0</v>
      </c>
      <c r="DY1023" s="3">
        <v>0</v>
      </c>
      <c r="DZ1023" s="3">
        <v>0</v>
      </c>
      <c r="EA1023" s="3">
        <v>0</v>
      </c>
      <c r="EB1023" s="3">
        <v>0</v>
      </c>
      <c r="EC1023" s="3">
        <v>0</v>
      </c>
      <c r="ED1023" s="3">
        <v>0</v>
      </c>
      <c r="EE1023" s="3">
        <v>0</v>
      </c>
      <c r="EF1023" s="3">
        <v>0</v>
      </c>
    </row>
    <row r="1024" spans="1:136" ht="12.75" customHeight="1">
      <c r="A1024" s="2" t="s">
        <v>1728</v>
      </c>
      <c r="B1024" s="2" t="s">
        <v>1729</v>
      </c>
      <c r="C1024" s="2" t="s">
        <v>137</v>
      </c>
      <c r="D1024" s="2" t="s">
        <v>896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0</v>
      </c>
      <c r="BB1024" s="3">
        <v>0</v>
      </c>
      <c r="BC1024" s="3">
        <v>0</v>
      </c>
      <c r="BD1024" s="3">
        <v>0</v>
      </c>
      <c r="BE1024" s="3">
        <v>0</v>
      </c>
      <c r="BF1024" s="3">
        <v>0</v>
      </c>
      <c r="BG1024" s="3">
        <v>0</v>
      </c>
      <c r="BH1024" s="3">
        <v>0</v>
      </c>
      <c r="BI1024" s="3">
        <v>0</v>
      </c>
      <c r="BJ1024" s="3">
        <v>0</v>
      </c>
      <c r="BK1024" s="3">
        <v>0</v>
      </c>
      <c r="BL1024" s="3">
        <v>0</v>
      </c>
      <c r="BM1024" s="3">
        <v>0</v>
      </c>
      <c r="BN1024" s="3">
        <v>0</v>
      </c>
      <c r="BO1024" s="3">
        <v>0</v>
      </c>
      <c r="BP1024" s="3">
        <v>0</v>
      </c>
      <c r="BQ1024" s="3">
        <v>0</v>
      </c>
      <c r="BR1024" s="3">
        <v>0</v>
      </c>
      <c r="BS1024" s="3">
        <v>0</v>
      </c>
      <c r="BT1024" s="3">
        <v>0</v>
      </c>
      <c r="BU1024" s="3">
        <v>0</v>
      </c>
      <c r="BV1024" s="3">
        <v>0</v>
      </c>
      <c r="BW1024" s="3">
        <v>0</v>
      </c>
      <c r="BX1024" s="3">
        <v>0</v>
      </c>
      <c r="BY1024" s="3">
        <v>0</v>
      </c>
      <c r="BZ1024" s="3">
        <v>0</v>
      </c>
      <c r="CA1024" s="3">
        <v>0</v>
      </c>
      <c r="CB1024" s="3">
        <v>0</v>
      </c>
      <c r="CC1024" s="3">
        <v>0</v>
      </c>
      <c r="CD1024" s="3">
        <v>0</v>
      </c>
      <c r="CE1024" s="3">
        <v>0</v>
      </c>
      <c r="CF1024" s="3">
        <v>0</v>
      </c>
      <c r="CG1024" s="3">
        <v>0</v>
      </c>
      <c r="CH1024" s="3">
        <v>0</v>
      </c>
      <c r="CI1024" s="3">
        <v>0</v>
      </c>
      <c r="CJ1024" s="3">
        <v>0</v>
      </c>
      <c r="CK1024" s="3">
        <v>0</v>
      </c>
      <c r="CL1024" s="3">
        <v>0</v>
      </c>
      <c r="CM1024" s="3">
        <v>0</v>
      </c>
      <c r="CN1024" s="3">
        <v>0</v>
      </c>
      <c r="CO1024" s="3">
        <v>0</v>
      </c>
      <c r="CP1024" s="3">
        <v>0</v>
      </c>
      <c r="CQ1024" s="3">
        <v>0</v>
      </c>
      <c r="CR1024" s="3">
        <v>0</v>
      </c>
      <c r="CS1024" s="3">
        <v>0</v>
      </c>
      <c r="CT1024" s="3">
        <v>0</v>
      </c>
      <c r="CU1024" s="3">
        <v>0</v>
      </c>
      <c r="CV1024" s="3">
        <v>0</v>
      </c>
      <c r="CW1024" s="3">
        <v>0</v>
      </c>
      <c r="CX1024" s="3">
        <v>0</v>
      </c>
      <c r="CY1024" s="3">
        <v>0</v>
      </c>
      <c r="CZ1024" s="3">
        <v>0</v>
      </c>
      <c r="DA1024" s="3"/>
      <c r="DB1024" s="3">
        <v>0</v>
      </c>
      <c r="DC1024" s="3">
        <v>0</v>
      </c>
      <c r="DD1024" s="3">
        <v>0</v>
      </c>
      <c r="DE1024" s="3">
        <v>0</v>
      </c>
      <c r="DF1024" s="3">
        <v>0</v>
      </c>
      <c r="DG1024" s="3">
        <v>0</v>
      </c>
      <c r="DH1024" s="3">
        <v>0</v>
      </c>
      <c r="DI1024" s="3">
        <v>0</v>
      </c>
      <c r="DJ1024" s="3">
        <v>0</v>
      </c>
      <c r="DK1024" s="3">
        <v>0</v>
      </c>
      <c r="DL1024" s="3">
        <v>0</v>
      </c>
      <c r="DM1024" s="3">
        <v>0</v>
      </c>
      <c r="DN1024" s="3">
        <v>0</v>
      </c>
      <c r="DO1024" s="3">
        <v>0</v>
      </c>
      <c r="DP1024" s="3">
        <v>0</v>
      </c>
      <c r="DQ1024" s="3">
        <v>0</v>
      </c>
      <c r="DR1024" s="3">
        <v>0</v>
      </c>
      <c r="DS1024" s="3">
        <v>0</v>
      </c>
      <c r="DT1024" s="3">
        <v>0</v>
      </c>
      <c r="DU1024" s="3">
        <v>0</v>
      </c>
      <c r="DV1024" s="3">
        <v>0</v>
      </c>
      <c r="DW1024" s="3">
        <v>0</v>
      </c>
      <c r="DX1024" s="3">
        <v>0</v>
      </c>
      <c r="DY1024" s="3">
        <v>0</v>
      </c>
      <c r="DZ1024" s="3">
        <v>0</v>
      </c>
      <c r="EA1024" s="3">
        <v>0</v>
      </c>
      <c r="EB1024" s="3">
        <v>0</v>
      </c>
      <c r="EC1024" s="3">
        <v>0</v>
      </c>
      <c r="ED1024" s="3">
        <v>0</v>
      </c>
      <c r="EE1024" s="3">
        <v>0</v>
      </c>
      <c r="EF1024" s="3">
        <v>0</v>
      </c>
    </row>
    <row r="1025" spans="1:136" ht="12.75" customHeight="1">
      <c r="A1025" s="2" t="s">
        <v>1730</v>
      </c>
      <c r="B1025" s="2" t="s">
        <v>1731</v>
      </c>
      <c r="C1025" s="2" t="s">
        <v>137</v>
      </c>
      <c r="D1025" s="2" t="s">
        <v>896</v>
      </c>
      <c r="E1025" s="3">
        <v>0</v>
      </c>
      <c r="F1025" s="3">
        <v>28376.87</v>
      </c>
      <c r="G1025" s="3">
        <v>22000</v>
      </c>
      <c r="H1025" s="3">
        <v>24250</v>
      </c>
      <c r="I1025" s="3">
        <v>22000</v>
      </c>
      <c r="J1025" s="3">
        <v>26366.400000000001</v>
      </c>
      <c r="K1025" s="3">
        <v>24250</v>
      </c>
      <c r="L1025" s="3">
        <v>276373</v>
      </c>
      <c r="M1025" s="3">
        <v>22000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38376.870000000003</v>
      </c>
      <c r="AH1025" s="3">
        <v>24000</v>
      </c>
      <c r="AI1025" s="3">
        <v>22030</v>
      </c>
      <c r="AJ1025" s="3">
        <v>22000</v>
      </c>
      <c r="AK1025" s="3">
        <v>22000</v>
      </c>
      <c r="AL1025" s="3">
        <v>26909.41</v>
      </c>
      <c r="AM1025" s="3">
        <v>24150</v>
      </c>
      <c r="AN1025" s="3">
        <v>22000</v>
      </c>
      <c r="AO1025" s="3">
        <v>22000</v>
      </c>
      <c r="AP1025" s="3">
        <v>22100</v>
      </c>
      <c r="AQ1025" s="3">
        <v>29000</v>
      </c>
      <c r="AR1025" s="3">
        <v>31330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s="3">
        <v>0</v>
      </c>
      <c r="BA1025" s="3">
        <v>0</v>
      </c>
      <c r="BB1025" s="3">
        <v>0</v>
      </c>
      <c r="BC1025" s="3">
        <v>0</v>
      </c>
      <c r="BD1025" s="3">
        <v>0</v>
      </c>
      <c r="BE1025" s="3">
        <v>0</v>
      </c>
      <c r="BF1025" s="3">
        <v>0</v>
      </c>
      <c r="BG1025" s="3">
        <v>0</v>
      </c>
      <c r="BH1025" s="3">
        <v>0</v>
      </c>
      <c r="BI1025" s="3">
        <v>0</v>
      </c>
      <c r="BJ1025" s="3">
        <v>0</v>
      </c>
      <c r="BK1025" s="3">
        <v>0</v>
      </c>
      <c r="BL1025" s="3">
        <v>0</v>
      </c>
      <c r="BM1025" s="3">
        <v>0</v>
      </c>
      <c r="BN1025" s="3">
        <v>0</v>
      </c>
      <c r="BO1025" s="3">
        <v>0</v>
      </c>
      <c r="BP1025" s="3">
        <v>0</v>
      </c>
      <c r="BQ1025" s="3">
        <v>0</v>
      </c>
      <c r="BR1025" s="3">
        <v>0</v>
      </c>
      <c r="BS1025" s="3">
        <v>0</v>
      </c>
      <c r="BT1025" s="3">
        <v>0</v>
      </c>
      <c r="BU1025" s="3">
        <v>0</v>
      </c>
      <c r="BV1025" s="3">
        <v>0</v>
      </c>
      <c r="BW1025" s="3">
        <v>0</v>
      </c>
      <c r="BX1025" s="3">
        <v>0</v>
      </c>
      <c r="BY1025" s="3">
        <v>0</v>
      </c>
      <c r="BZ1025" s="3">
        <v>0</v>
      </c>
      <c r="CA1025" s="3">
        <v>0</v>
      </c>
      <c r="CB1025" s="3">
        <v>0</v>
      </c>
      <c r="CC1025" s="3">
        <v>0</v>
      </c>
      <c r="CD1025" s="3">
        <v>0</v>
      </c>
      <c r="CE1025" s="3">
        <v>0</v>
      </c>
      <c r="CF1025" s="3">
        <v>0</v>
      </c>
      <c r="CG1025" s="3">
        <v>0</v>
      </c>
      <c r="CH1025" s="3">
        <v>0</v>
      </c>
      <c r="CI1025" s="3">
        <v>0</v>
      </c>
      <c r="CJ1025" s="3">
        <v>0</v>
      </c>
      <c r="CK1025" s="3">
        <v>0</v>
      </c>
      <c r="CL1025" s="3">
        <v>0</v>
      </c>
      <c r="CM1025" s="3">
        <v>0</v>
      </c>
      <c r="CN1025" s="3">
        <v>0</v>
      </c>
      <c r="CO1025" s="3">
        <v>0</v>
      </c>
      <c r="CP1025" s="3">
        <v>0</v>
      </c>
      <c r="CQ1025" s="3">
        <v>0</v>
      </c>
      <c r="CR1025" s="3">
        <v>0</v>
      </c>
      <c r="CS1025" s="3">
        <v>0</v>
      </c>
      <c r="CT1025" s="3">
        <v>0</v>
      </c>
      <c r="CU1025" s="3">
        <v>0</v>
      </c>
      <c r="CV1025" s="3">
        <v>0</v>
      </c>
      <c r="CW1025" s="3">
        <v>0</v>
      </c>
      <c r="CX1025" s="3">
        <v>0</v>
      </c>
      <c r="CY1025" s="3">
        <v>0</v>
      </c>
      <c r="CZ1025" s="3">
        <v>0</v>
      </c>
      <c r="DA1025" s="3"/>
      <c r="DB1025" s="3">
        <v>0</v>
      </c>
      <c r="DC1025" s="3">
        <v>0</v>
      </c>
      <c r="DD1025" s="3">
        <v>0</v>
      </c>
      <c r="DE1025" s="3">
        <v>0</v>
      </c>
      <c r="DF1025" s="3">
        <v>0</v>
      </c>
      <c r="DG1025" s="3">
        <v>0</v>
      </c>
      <c r="DH1025" s="3">
        <v>0</v>
      </c>
      <c r="DI1025" s="3">
        <v>0</v>
      </c>
      <c r="DJ1025" s="3">
        <v>0</v>
      </c>
      <c r="DK1025" s="3">
        <v>0</v>
      </c>
      <c r="DL1025" s="3">
        <v>0</v>
      </c>
      <c r="DM1025" s="3">
        <v>0</v>
      </c>
      <c r="DN1025" s="3">
        <v>0</v>
      </c>
      <c r="DO1025" s="3">
        <v>0</v>
      </c>
      <c r="DP1025" s="3">
        <v>0</v>
      </c>
      <c r="DQ1025" s="3">
        <v>0</v>
      </c>
      <c r="DR1025" s="3">
        <v>0</v>
      </c>
      <c r="DS1025" s="3">
        <v>0</v>
      </c>
      <c r="DT1025" s="3">
        <v>0</v>
      </c>
      <c r="DU1025" s="3">
        <v>0</v>
      </c>
      <c r="DV1025" s="3">
        <v>0</v>
      </c>
      <c r="DW1025" s="3">
        <v>0</v>
      </c>
      <c r="DX1025" s="3">
        <v>0</v>
      </c>
      <c r="DY1025" s="3">
        <v>0</v>
      </c>
      <c r="DZ1025" s="3">
        <v>0</v>
      </c>
      <c r="EA1025" s="3">
        <v>0</v>
      </c>
      <c r="EB1025" s="3">
        <v>0</v>
      </c>
      <c r="EC1025" s="3">
        <v>0</v>
      </c>
      <c r="ED1025" s="3">
        <v>0</v>
      </c>
      <c r="EE1025" s="3">
        <v>0</v>
      </c>
      <c r="EF1025" s="3">
        <v>0</v>
      </c>
    </row>
    <row r="1026" spans="1:136" ht="12.75" customHeight="1">
      <c r="A1026" s="2" t="s">
        <v>1732</v>
      </c>
      <c r="B1026" s="2" t="s">
        <v>1214</v>
      </c>
      <c r="C1026" s="2" t="s">
        <v>137</v>
      </c>
      <c r="D1026" s="2" t="s">
        <v>896</v>
      </c>
      <c r="E1026" s="3">
        <v>0</v>
      </c>
      <c r="F1026" s="3">
        <v>0</v>
      </c>
      <c r="G1026" s="3">
        <v>0</v>
      </c>
      <c r="H1026" s="3">
        <v>8049.6</v>
      </c>
      <c r="I1026" s="3">
        <v>0</v>
      </c>
      <c r="J1026" s="3">
        <v>4000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3040.65</v>
      </c>
      <c r="AH1026" s="3">
        <v>0</v>
      </c>
      <c r="AI1026" s="3">
        <v>11194</v>
      </c>
      <c r="AJ1026" s="3">
        <v>0</v>
      </c>
      <c r="AK1026" s="3">
        <v>4000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-282168.13</v>
      </c>
      <c r="AS1026" s="3">
        <v>0</v>
      </c>
      <c r="AT1026" s="3">
        <v>0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  <c r="AZ1026" s="3">
        <v>0</v>
      </c>
      <c r="BA1026" s="3">
        <v>0</v>
      </c>
      <c r="BB1026" s="3">
        <v>0</v>
      </c>
      <c r="BC1026" s="3">
        <v>0</v>
      </c>
      <c r="BD1026" s="3">
        <v>0</v>
      </c>
      <c r="BE1026" s="3">
        <v>0</v>
      </c>
      <c r="BF1026" s="3">
        <v>0</v>
      </c>
      <c r="BG1026" s="3">
        <v>0</v>
      </c>
      <c r="BH1026" s="3">
        <v>0</v>
      </c>
      <c r="BI1026" s="3">
        <v>0</v>
      </c>
      <c r="BJ1026" s="3">
        <v>0</v>
      </c>
      <c r="BK1026" s="3">
        <v>0</v>
      </c>
      <c r="BL1026" s="3">
        <v>0</v>
      </c>
      <c r="BM1026" s="3">
        <v>0</v>
      </c>
      <c r="BN1026" s="3">
        <v>0</v>
      </c>
      <c r="BO1026" s="3">
        <v>0</v>
      </c>
      <c r="BP1026" s="3">
        <v>0</v>
      </c>
      <c r="BQ1026" s="3">
        <v>0</v>
      </c>
      <c r="BR1026" s="3">
        <v>0</v>
      </c>
      <c r="BS1026" s="3">
        <v>0</v>
      </c>
      <c r="BT1026" s="3">
        <v>0</v>
      </c>
      <c r="BU1026" s="3">
        <v>0</v>
      </c>
      <c r="BV1026" s="3">
        <v>0</v>
      </c>
      <c r="BW1026" s="3">
        <v>0</v>
      </c>
      <c r="BX1026" s="3">
        <v>0</v>
      </c>
      <c r="BY1026" s="3">
        <v>0</v>
      </c>
      <c r="BZ1026" s="3">
        <v>0</v>
      </c>
      <c r="CA1026" s="3">
        <v>0</v>
      </c>
      <c r="CB1026" s="3">
        <v>0</v>
      </c>
      <c r="CC1026" s="3">
        <v>0</v>
      </c>
      <c r="CD1026" s="3">
        <v>0</v>
      </c>
      <c r="CE1026" s="3">
        <v>0</v>
      </c>
      <c r="CF1026" s="3">
        <v>0</v>
      </c>
      <c r="CG1026" s="3">
        <v>0</v>
      </c>
      <c r="CH1026" s="3">
        <v>0</v>
      </c>
      <c r="CI1026" s="3">
        <v>0</v>
      </c>
      <c r="CJ1026" s="3">
        <v>0</v>
      </c>
      <c r="CK1026" s="3">
        <v>0</v>
      </c>
      <c r="CL1026" s="3">
        <v>0</v>
      </c>
      <c r="CM1026" s="3">
        <v>0</v>
      </c>
      <c r="CN1026" s="3">
        <v>0</v>
      </c>
      <c r="CO1026" s="3">
        <v>0</v>
      </c>
      <c r="CP1026" s="3">
        <v>0</v>
      </c>
      <c r="CQ1026" s="3">
        <v>0</v>
      </c>
      <c r="CR1026" s="3">
        <v>0</v>
      </c>
      <c r="CS1026" s="3">
        <v>0</v>
      </c>
      <c r="CT1026" s="3">
        <v>0</v>
      </c>
      <c r="CU1026" s="3">
        <v>0</v>
      </c>
      <c r="CV1026" s="3">
        <v>0</v>
      </c>
      <c r="CW1026" s="3">
        <v>0</v>
      </c>
      <c r="CX1026" s="3">
        <v>0</v>
      </c>
      <c r="CY1026" s="3">
        <v>0</v>
      </c>
      <c r="CZ1026" s="3">
        <v>0</v>
      </c>
      <c r="DA1026" s="3"/>
      <c r="DB1026" s="3">
        <v>0</v>
      </c>
      <c r="DC1026" s="3">
        <v>0</v>
      </c>
      <c r="DD1026" s="3">
        <v>0</v>
      </c>
      <c r="DE1026" s="3">
        <v>0</v>
      </c>
      <c r="DF1026" s="3">
        <v>0</v>
      </c>
      <c r="DG1026" s="3">
        <v>0</v>
      </c>
      <c r="DH1026" s="3">
        <v>0</v>
      </c>
      <c r="DI1026" s="3">
        <v>0</v>
      </c>
      <c r="DJ1026" s="3">
        <v>0</v>
      </c>
      <c r="DK1026" s="3">
        <v>0</v>
      </c>
      <c r="DL1026" s="3">
        <v>0</v>
      </c>
      <c r="DM1026" s="3">
        <v>0</v>
      </c>
      <c r="DN1026" s="3">
        <v>0</v>
      </c>
      <c r="DO1026" s="3">
        <v>0</v>
      </c>
      <c r="DP1026" s="3">
        <v>0</v>
      </c>
      <c r="DQ1026" s="3">
        <v>0</v>
      </c>
      <c r="DR1026" s="3">
        <v>0</v>
      </c>
      <c r="DS1026" s="3">
        <v>0</v>
      </c>
      <c r="DT1026" s="3">
        <v>0</v>
      </c>
      <c r="DU1026" s="3">
        <v>0</v>
      </c>
      <c r="DV1026" s="3">
        <v>0</v>
      </c>
      <c r="DW1026" s="3">
        <v>0</v>
      </c>
      <c r="DX1026" s="3">
        <v>0</v>
      </c>
      <c r="DY1026" s="3">
        <v>0</v>
      </c>
      <c r="DZ1026" s="3">
        <v>0</v>
      </c>
      <c r="EA1026" s="3">
        <v>0</v>
      </c>
      <c r="EB1026" s="3">
        <v>0</v>
      </c>
      <c r="EC1026" s="3">
        <v>0</v>
      </c>
      <c r="ED1026" s="3">
        <v>0</v>
      </c>
      <c r="EE1026" s="3">
        <v>0</v>
      </c>
      <c r="EF1026" s="3">
        <v>0</v>
      </c>
    </row>
    <row r="1027" spans="1:136" ht="12.75" customHeight="1">
      <c r="A1027" s="2" t="s">
        <v>1733</v>
      </c>
      <c r="B1027" s="2" t="s">
        <v>1734</v>
      </c>
      <c r="C1027" s="2" t="s">
        <v>137</v>
      </c>
      <c r="D1027" s="2" t="s">
        <v>896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 s="3">
        <v>0</v>
      </c>
      <c r="AT1027" s="3">
        <v>0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  <c r="AZ1027" s="3">
        <v>0</v>
      </c>
      <c r="BA1027" s="3">
        <v>0</v>
      </c>
      <c r="BB1027" s="3">
        <v>0</v>
      </c>
      <c r="BC1027" s="3">
        <v>0</v>
      </c>
      <c r="BD1027" s="3">
        <v>0</v>
      </c>
      <c r="BE1027" s="3">
        <v>0</v>
      </c>
      <c r="BF1027" s="3">
        <v>0</v>
      </c>
      <c r="BG1027" s="3">
        <v>0</v>
      </c>
      <c r="BH1027" s="3">
        <v>0</v>
      </c>
      <c r="BI1027" s="3">
        <v>0</v>
      </c>
      <c r="BJ1027" s="3">
        <v>0</v>
      </c>
      <c r="BK1027" s="3">
        <v>0</v>
      </c>
      <c r="BL1027" s="3">
        <v>0</v>
      </c>
      <c r="BM1027" s="3">
        <v>0</v>
      </c>
      <c r="BN1027" s="3">
        <v>0</v>
      </c>
      <c r="BO1027" s="3">
        <v>0</v>
      </c>
      <c r="BP1027" s="3">
        <v>0</v>
      </c>
      <c r="BQ1027" s="3">
        <v>0</v>
      </c>
      <c r="BR1027" s="3">
        <v>0</v>
      </c>
      <c r="BS1027" s="3">
        <v>0</v>
      </c>
      <c r="BT1027" s="3">
        <v>0</v>
      </c>
      <c r="BU1027" s="3">
        <v>0</v>
      </c>
      <c r="BV1027" s="3">
        <v>0</v>
      </c>
      <c r="BW1027" s="3">
        <v>0</v>
      </c>
      <c r="BX1027" s="3">
        <v>0</v>
      </c>
      <c r="BY1027" s="3">
        <v>0</v>
      </c>
      <c r="BZ1027" s="3">
        <v>0</v>
      </c>
      <c r="CA1027" s="3">
        <v>0</v>
      </c>
      <c r="CB1027" s="3">
        <v>0</v>
      </c>
      <c r="CC1027" s="3">
        <v>0</v>
      </c>
      <c r="CD1027" s="3">
        <v>0</v>
      </c>
      <c r="CE1027" s="3">
        <v>0</v>
      </c>
      <c r="CF1027" s="3">
        <v>0</v>
      </c>
      <c r="CG1027" s="3">
        <v>0</v>
      </c>
      <c r="CH1027" s="3">
        <v>0</v>
      </c>
      <c r="CI1027" s="3">
        <v>0</v>
      </c>
      <c r="CJ1027" s="3">
        <v>0</v>
      </c>
      <c r="CK1027" s="3">
        <v>0</v>
      </c>
      <c r="CL1027" s="3">
        <v>0</v>
      </c>
      <c r="CM1027" s="3">
        <v>0</v>
      </c>
      <c r="CN1027" s="3">
        <v>0</v>
      </c>
      <c r="CO1027" s="3">
        <v>0</v>
      </c>
      <c r="CP1027" s="3">
        <v>0</v>
      </c>
      <c r="CQ1027" s="3">
        <v>0</v>
      </c>
      <c r="CR1027" s="3">
        <v>0</v>
      </c>
      <c r="CS1027" s="3">
        <v>0</v>
      </c>
      <c r="CT1027" s="3">
        <v>0</v>
      </c>
      <c r="CU1027" s="3">
        <v>0</v>
      </c>
      <c r="CV1027" s="3">
        <v>0</v>
      </c>
      <c r="CW1027" s="3">
        <v>0</v>
      </c>
      <c r="CX1027" s="3">
        <v>0</v>
      </c>
      <c r="CY1027" s="3">
        <v>0</v>
      </c>
      <c r="CZ1027" s="3">
        <v>0</v>
      </c>
      <c r="DA1027" s="3"/>
      <c r="DB1027" s="3">
        <v>0</v>
      </c>
      <c r="DC1027" s="3">
        <v>0</v>
      </c>
      <c r="DD1027" s="3">
        <v>0</v>
      </c>
      <c r="DE1027" s="3">
        <v>0</v>
      </c>
      <c r="DF1027" s="3">
        <v>0</v>
      </c>
      <c r="DG1027" s="3">
        <v>0</v>
      </c>
      <c r="DH1027" s="3">
        <v>0</v>
      </c>
      <c r="DI1027" s="3">
        <v>0</v>
      </c>
      <c r="DJ1027" s="3">
        <v>0</v>
      </c>
      <c r="DK1027" s="3">
        <v>0</v>
      </c>
      <c r="DL1027" s="3">
        <v>0</v>
      </c>
      <c r="DM1027" s="3">
        <v>0</v>
      </c>
      <c r="DN1027" s="3">
        <v>0</v>
      </c>
      <c r="DO1027" s="3">
        <v>0</v>
      </c>
      <c r="DP1027" s="3">
        <v>0</v>
      </c>
      <c r="DQ1027" s="3">
        <v>0</v>
      </c>
      <c r="DR1027" s="3">
        <v>0</v>
      </c>
      <c r="DS1027" s="3">
        <v>0</v>
      </c>
      <c r="DT1027" s="3">
        <v>0</v>
      </c>
      <c r="DU1027" s="3">
        <v>0</v>
      </c>
      <c r="DV1027" s="3">
        <v>0</v>
      </c>
      <c r="DW1027" s="3">
        <v>0</v>
      </c>
      <c r="DX1027" s="3">
        <v>0</v>
      </c>
      <c r="DY1027" s="3">
        <v>0</v>
      </c>
      <c r="DZ1027" s="3">
        <v>0</v>
      </c>
      <c r="EA1027" s="3">
        <v>0</v>
      </c>
      <c r="EB1027" s="3">
        <v>0</v>
      </c>
      <c r="EC1027" s="3">
        <v>0</v>
      </c>
      <c r="ED1027" s="3">
        <v>0</v>
      </c>
      <c r="EE1027" s="3">
        <v>0</v>
      </c>
      <c r="EF1027" s="3">
        <v>0</v>
      </c>
    </row>
    <row r="1028" spans="1:136" ht="12.75" customHeight="1">
      <c r="A1028" s="2" t="s">
        <v>1735</v>
      </c>
      <c r="B1028" s="2" t="s">
        <v>1736</v>
      </c>
      <c r="C1028" s="2" t="s">
        <v>137</v>
      </c>
      <c r="D1028" s="2" t="s">
        <v>896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  <c r="AZ1028" s="3">
        <v>0</v>
      </c>
      <c r="BA1028" s="3">
        <v>0</v>
      </c>
      <c r="BB1028" s="3">
        <v>0</v>
      </c>
      <c r="BC1028" s="3">
        <v>0</v>
      </c>
      <c r="BD1028" s="3">
        <v>0</v>
      </c>
      <c r="BE1028" s="3">
        <v>0</v>
      </c>
      <c r="BF1028" s="3">
        <v>0</v>
      </c>
      <c r="BG1028" s="3">
        <v>0</v>
      </c>
      <c r="BH1028" s="3">
        <v>0</v>
      </c>
      <c r="BI1028" s="3">
        <v>0</v>
      </c>
      <c r="BJ1028" s="3">
        <v>0</v>
      </c>
      <c r="BK1028" s="3">
        <v>0</v>
      </c>
      <c r="BL1028" s="3">
        <v>0</v>
      </c>
      <c r="BM1028" s="3">
        <v>0</v>
      </c>
      <c r="BN1028" s="3">
        <v>0</v>
      </c>
      <c r="BO1028" s="3">
        <v>0</v>
      </c>
      <c r="BP1028" s="3">
        <v>0</v>
      </c>
      <c r="BQ1028" s="3">
        <v>0</v>
      </c>
      <c r="BR1028" s="3">
        <v>0</v>
      </c>
      <c r="BS1028" s="3">
        <v>0</v>
      </c>
      <c r="BT1028" s="3">
        <v>0</v>
      </c>
      <c r="BU1028" s="3">
        <v>0</v>
      </c>
      <c r="BV1028" s="3">
        <v>0</v>
      </c>
      <c r="BW1028" s="3">
        <v>0</v>
      </c>
      <c r="BX1028" s="3">
        <v>0</v>
      </c>
      <c r="BY1028" s="3">
        <v>0</v>
      </c>
      <c r="BZ1028" s="3">
        <v>0</v>
      </c>
      <c r="CA1028" s="3">
        <v>0</v>
      </c>
      <c r="CB1028" s="3">
        <v>0</v>
      </c>
      <c r="CC1028" s="3">
        <v>0</v>
      </c>
      <c r="CD1028" s="3">
        <v>0</v>
      </c>
      <c r="CE1028" s="3">
        <v>0</v>
      </c>
      <c r="CF1028" s="3">
        <v>0</v>
      </c>
      <c r="CG1028" s="3">
        <v>0</v>
      </c>
      <c r="CH1028" s="3">
        <v>0</v>
      </c>
      <c r="CI1028" s="3">
        <v>0</v>
      </c>
      <c r="CJ1028" s="3">
        <v>0</v>
      </c>
      <c r="CK1028" s="3">
        <v>0</v>
      </c>
      <c r="CL1028" s="3">
        <v>0</v>
      </c>
      <c r="CM1028" s="3">
        <v>0</v>
      </c>
      <c r="CN1028" s="3">
        <v>0</v>
      </c>
      <c r="CO1028" s="3">
        <v>0</v>
      </c>
      <c r="CP1028" s="3">
        <v>0</v>
      </c>
      <c r="CQ1028" s="3">
        <v>0</v>
      </c>
      <c r="CR1028" s="3">
        <v>0</v>
      </c>
      <c r="CS1028" s="3">
        <v>0</v>
      </c>
      <c r="CT1028" s="3">
        <v>0</v>
      </c>
      <c r="CU1028" s="3">
        <v>0</v>
      </c>
      <c r="CV1028" s="3">
        <v>0</v>
      </c>
      <c r="CW1028" s="3">
        <v>0</v>
      </c>
      <c r="CX1028" s="3">
        <v>0</v>
      </c>
      <c r="CY1028" s="3">
        <v>0</v>
      </c>
      <c r="CZ1028" s="3">
        <v>0</v>
      </c>
      <c r="DA1028" s="3"/>
      <c r="DB1028" s="3">
        <v>0</v>
      </c>
      <c r="DC1028" s="3">
        <v>0</v>
      </c>
      <c r="DD1028" s="3">
        <v>0</v>
      </c>
      <c r="DE1028" s="3">
        <v>0</v>
      </c>
      <c r="DF1028" s="3">
        <v>0</v>
      </c>
      <c r="DG1028" s="3">
        <v>0</v>
      </c>
      <c r="DH1028" s="3">
        <v>0</v>
      </c>
      <c r="DI1028" s="3">
        <v>0</v>
      </c>
      <c r="DJ1028" s="3">
        <v>0</v>
      </c>
      <c r="DK1028" s="3">
        <v>0</v>
      </c>
      <c r="DL1028" s="3">
        <v>0</v>
      </c>
      <c r="DM1028" s="3">
        <v>0</v>
      </c>
      <c r="DN1028" s="3">
        <v>0</v>
      </c>
      <c r="DO1028" s="3">
        <v>0</v>
      </c>
      <c r="DP1028" s="3">
        <v>0</v>
      </c>
      <c r="DQ1028" s="3">
        <v>0</v>
      </c>
      <c r="DR1028" s="3">
        <v>0</v>
      </c>
      <c r="DS1028" s="3">
        <v>0</v>
      </c>
      <c r="DT1028" s="3">
        <v>0</v>
      </c>
      <c r="DU1028" s="3">
        <v>0</v>
      </c>
      <c r="DV1028" s="3">
        <v>0</v>
      </c>
      <c r="DW1028" s="3">
        <v>0</v>
      </c>
      <c r="DX1028" s="3">
        <v>0</v>
      </c>
      <c r="DY1028" s="3">
        <v>0</v>
      </c>
      <c r="DZ1028" s="3">
        <v>0</v>
      </c>
      <c r="EA1028" s="3">
        <v>0</v>
      </c>
      <c r="EB1028" s="3">
        <v>0</v>
      </c>
      <c r="EC1028" s="3">
        <v>0</v>
      </c>
      <c r="ED1028" s="3">
        <v>0</v>
      </c>
      <c r="EE1028" s="3">
        <v>0</v>
      </c>
      <c r="EF1028" s="3">
        <v>0</v>
      </c>
    </row>
    <row r="1029" spans="1:136" ht="12.75" customHeight="1">
      <c r="A1029" s="2" t="s">
        <v>1737</v>
      </c>
      <c r="B1029" s="2" t="s">
        <v>1738</v>
      </c>
      <c r="C1029" s="2" t="s">
        <v>137</v>
      </c>
      <c r="D1029" s="2" t="s">
        <v>896</v>
      </c>
      <c r="E1029" s="3">
        <v>0</v>
      </c>
      <c r="F1029" s="3">
        <v>2267.59</v>
      </c>
      <c r="G1029" s="3">
        <v>2267.59</v>
      </c>
      <c r="H1029" s="3">
        <v>2267.59</v>
      </c>
      <c r="I1029" s="3">
        <v>2267.59</v>
      </c>
      <c r="J1029" s="3">
        <v>2267.59</v>
      </c>
      <c r="K1029" s="3">
        <v>2267.59</v>
      </c>
      <c r="L1029" s="3">
        <v>2267.59</v>
      </c>
      <c r="M1029" s="3">
        <v>2267.59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4956.8999999999996</v>
      </c>
      <c r="AH1029" s="3">
        <v>0</v>
      </c>
      <c r="AI1029" s="3">
        <v>0</v>
      </c>
      <c r="AJ1029" s="3">
        <v>2267.59</v>
      </c>
      <c r="AK1029" s="3">
        <v>2267.59</v>
      </c>
      <c r="AL1029" s="3">
        <v>2267.59</v>
      </c>
      <c r="AM1029" s="3">
        <v>2267.59</v>
      </c>
      <c r="AN1029" s="3">
        <v>2267.59</v>
      </c>
      <c r="AO1029" s="3">
        <v>2267.59</v>
      </c>
      <c r="AP1029" s="3">
        <v>2267.59</v>
      </c>
      <c r="AQ1029" s="3">
        <v>2267.59</v>
      </c>
      <c r="AR1029" s="3">
        <v>-87088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>
        <v>0</v>
      </c>
      <c r="BB1029" s="3">
        <v>0</v>
      </c>
      <c r="BC1029" s="3">
        <v>0</v>
      </c>
      <c r="BD1029" s="3">
        <v>0</v>
      </c>
      <c r="BE1029" s="3">
        <v>0</v>
      </c>
      <c r="BF1029" s="3">
        <v>0</v>
      </c>
      <c r="BG1029" s="3">
        <v>0</v>
      </c>
      <c r="BH1029" s="3">
        <v>0</v>
      </c>
      <c r="BI1029" s="3">
        <v>0</v>
      </c>
      <c r="BJ1029" s="3">
        <v>0</v>
      </c>
      <c r="BK1029" s="3">
        <v>0</v>
      </c>
      <c r="BL1029" s="3">
        <v>0</v>
      </c>
      <c r="BM1029" s="3">
        <v>0</v>
      </c>
      <c r="BN1029" s="3">
        <v>0</v>
      </c>
      <c r="BO1029" s="3">
        <v>0</v>
      </c>
      <c r="BP1029" s="3">
        <v>0</v>
      </c>
      <c r="BQ1029" s="3">
        <v>0</v>
      </c>
      <c r="BR1029" s="3">
        <v>0</v>
      </c>
      <c r="BS1029" s="3">
        <v>0</v>
      </c>
      <c r="BT1029" s="3">
        <v>0</v>
      </c>
      <c r="BU1029" s="3">
        <v>0</v>
      </c>
      <c r="BV1029" s="3">
        <v>0</v>
      </c>
      <c r="BW1029" s="3">
        <v>0</v>
      </c>
      <c r="BX1029" s="3">
        <v>0</v>
      </c>
      <c r="BY1029" s="3">
        <v>0</v>
      </c>
      <c r="BZ1029" s="3">
        <v>0</v>
      </c>
      <c r="CA1029" s="3">
        <v>0</v>
      </c>
      <c r="CB1029" s="3">
        <v>0</v>
      </c>
      <c r="CC1029" s="3">
        <v>0</v>
      </c>
      <c r="CD1029" s="3">
        <v>0</v>
      </c>
      <c r="CE1029" s="3">
        <v>0</v>
      </c>
      <c r="CF1029" s="3">
        <v>0</v>
      </c>
      <c r="CG1029" s="3">
        <v>0</v>
      </c>
      <c r="CH1029" s="3">
        <v>0</v>
      </c>
      <c r="CI1029" s="3">
        <v>0</v>
      </c>
      <c r="CJ1029" s="3">
        <v>0</v>
      </c>
      <c r="CK1029" s="3">
        <v>0</v>
      </c>
      <c r="CL1029" s="3">
        <v>0</v>
      </c>
      <c r="CM1029" s="3">
        <v>0</v>
      </c>
      <c r="CN1029" s="3">
        <v>0</v>
      </c>
      <c r="CO1029" s="3">
        <v>0</v>
      </c>
      <c r="CP1029" s="3">
        <v>0</v>
      </c>
      <c r="CQ1029" s="3">
        <v>0</v>
      </c>
      <c r="CR1029" s="3">
        <v>0</v>
      </c>
      <c r="CS1029" s="3">
        <v>0</v>
      </c>
      <c r="CT1029" s="3">
        <v>0</v>
      </c>
      <c r="CU1029" s="3">
        <v>0</v>
      </c>
      <c r="CV1029" s="3">
        <v>0</v>
      </c>
      <c r="CW1029" s="3">
        <v>0</v>
      </c>
      <c r="CX1029" s="3">
        <v>0</v>
      </c>
      <c r="CY1029" s="3">
        <v>0</v>
      </c>
      <c r="CZ1029" s="3">
        <v>0</v>
      </c>
      <c r="DA1029" s="3"/>
      <c r="DB1029" s="3">
        <v>0</v>
      </c>
      <c r="DC1029" s="3">
        <v>0</v>
      </c>
      <c r="DD1029" s="3">
        <v>0</v>
      </c>
      <c r="DE1029" s="3">
        <v>0</v>
      </c>
      <c r="DF1029" s="3">
        <v>0</v>
      </c>
      <c r="DG1029" s="3">
        <v>0</v>
      </c>
      <c r="DH1029" s="3">
        <v>0</v>
      </c>
      <c r="DI1029" s="3">
        <v>0</v>
      </c>
      <c r="DJ1029" s="3">
        <v>0</v>
      </c>
      <c r="DK1029" s="3">
        <v>0</v>
      </c>
      <c r="DL1029" s="3">
        <v>0</v>
      </c>
      <c r="DM1029" s="3">
        <v>0</v>
      </c>
      <c r="DN1029" s="3">
        <v>0</v>
      </c>
      <c r="DO1029" s="3">
        <v>0</v>
      </c>
      <c r="DP1029" s="3">
        <v>0</v>
      </c>
      <c r="DQ1029" s="3">
        <v>0</v>
      </c>
      <c r="DR1029" s="3">
        <v>0</v>
      </c>
      <c r="DS1029" s="3">
        <v>0</v>
      </c>
      <c r="DT1029" s="3">
        <v>0</v>
      </c>
      <c r="DU1029" s="3">
        <v>0</v>
      </c>
      <c r="DV1029" s="3">
        <v>0</v>
      </c>
      <c r="DW1029" s="3">
        <v>0</v>
      </c>
      <c r="DX1029" s="3">
        <v>0</v>
      </c>
      <c r="DY1029" s="3">
        <v>0</v>
      </c>
      <c r="DZ1029" s="3">
        <v>0</v>
      </c>
      <c r="EA1029" s="3">
        <v>0</v>
      </c>
      <c r="EB1029" s="3">
        <v>0</v>
      </c>
      <c r="EC1029" s="3">
        <v>0</v>
      </c>
      <c r="ED1029" s="3">
        <v>0</v>
      </c>
      <c r="EE1029" s="3">
        <v>0</v>
      </c>
      <c r="EF1029" s="3">
        <v>0</v>
      </c>
    </row>
    <row r="1030" spans="1:136" ht="12.75" customHeight="1">
      <c r="A1030" s="2" t="s">
        <v>1739</v>
      </c>
      <c r="B1030" s="2" t="s">
        <v>1740</v>
      </c>
      <c r="C1030" s="2" t="s">
        <v>137</v>
      </c>
      <c r="D1030" s="2" t="s">
        <v>896</v>
      </c>
      <c r="E1030" s="3">
        <v>0</v>
      </c>
      <c r="F1030" s="3">
        <v>0</v>
      </c>
      <c r="G1030" s="3">
        <v>3510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4082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0</v>
      </c>
      <c r="BB1030" s="3">
        <v>0</v>
      </c>
      <c r="BC1030" s="3">
        <v>0</v>
      </c>
      <c r="BD1030" s="3">
        <v>0</v>
      </c>
      <c r="BE1030" s="3">
        <v>0</v>
      </c>
      <c r="BF1030" s="3">
        <v>0</v>
      </c>
      <c r="BG1030" s="3">
        <v>0</v>
      </c>
      <c r="BH1030" s="3">
        <v>0</v>
      </c>
      <c r="BI1030" s="3">
        <v>0</v>
      </c>
      <c r="BJ1030" s="3">
        <v>0</v>
      </c>
      <c r="BK1030" s="3">
        <v>0</v>
      </c>
      <c r="BL1030" s="3">
        <v>0</v>
      </c>
      <c r="BM1030" s="3">
        <v>0</v>
      </c>
      <c r="BN1030" s="3">
        <v>0</v>
      </c>
      <c r="BO1030" s="3">
        <v>0</v>
      </c>
      <c r="BP1030" s="3">
        <v>0</v>
      </c>
      <c r="BQ1030" s="3">
        <v>0</v>
      </c>
      <c r="BR1030" s="3">
        <v>0</v>
      </c>
      <c r="BS1030" s="3">
        <v>0</v>
      </c>
      <c r="BT1030" s="3">
        <v>0</v>
      </c>
      <c r="BU1030" s="3">
        <v>0</v>
      </c>
      <c r="BV1030" s="3">
        <v>0</v>
      </c>
      <c r="BW1030" s="3">
        <v>0</v>
      </c>
      <c r="BX1030" s="3">
        <v>0</v>
      </c>
      <c r="BY1030" s="3">
        <v>0</v>
      </c>
      <c r="BZ1030" s="3">
        <v>0</v>
      </c>
      <c r="CA1030" s="3">
        <v>0</v>
      </c>
      <c r="CB1030" s="3">
        <v>0</v>
      </c>
      <c r="CC1030" s="3">
        <v>0</v>
      </c>
      <c r="CD1030" s="3">
        <v>0</v>
      </c>
      <c r="CE1030" s="3">
        <v>0</v>
      </c>
      <c r="CF1030" s="3">
        <v>0</v>
      </c>
      <c r="CG1030" s="3">
        <v>0</v>
      </c>
      <c r="CH1030" s="3">
        <v>0</v>
      </c>
      <c r="CI1030" s="3">
        <v>0</v>
      </c>
      <c r="CJ1030" s="3">
        <v>0</v>
      </c>
      <c r="CK1030" s="3">
        <v>0</v>
      </c>
      <c r="CL1030" s="3">
        <v>0</v>
      </c>
      <c r="CM1030" s="3">
        <v>0</v>
      </c>
      <c r="CN1030" s="3">
        <v>0</v>
      </c>
      <c r="CO1030" s="3">
        <v>0</v>
      </c>
      <c r="CP1030" s="3">
        <v>0</v>
      </c>
      <c r="CQ1030" s="3">
        <v>0</v>
      </c>
      <c r="CR1030" s="3">
        <v>0</v>
      </c>
      <c r="CS1030" s="3">
        <v>0</v>
      </c>
      <c r="CT1030" s="3">
        <v>0</v>
      </c>
      <c r="CU1030" s="3">
        <v>0</v>
      </c>
      <c r="CV1030" s="3">
        <v>0</v>
      </c>
      <c r="CW1030" s="3">
        <v>0</v>
      </c>
      <c r="CX1030" s="3">
        <v>0</v>
      </c>
      <c r="CY1030" s="3">
        <v>0</v>
      </c>
      <c r="CZ1030" s="3">
        <v>0</v>
      </c>
      <c r="DA1030" s="3"/>
      <c r="DB1030" s="3">
        <v>0</v>
      </c>
      <c r="DC1030" s="3">
        <v>0</v>
      </c>
      <c r="DD1030" s="3">
        <v>0</v>
      </c>
      <c r="DE1030" s="3">
        <v>0</v>
      </c>
      <c r="DF1030" s="3">
        <v>0</v>
      </c>
      <c r="DG1030" s="3">
        <v>0</v>
      </c>
      <c r="DH1030" s="3">
        <v>0</v>
      </c>
      <c r="DI1030" s="3">
        <v>0</v>
      </c>
      <c r="DJ1030" s="3">
        <v>0</v>
      </c>
      <c r="DK1030" s="3">
        <v>0</v>
      </c>
      <c r="DL1030" s="3">
        <v>0</v>
      </c>
      <c r="DM1030" s="3">
        <v>0</v>
      </c>
      <c r="DN1030" s="3">
        <v>0</v>
      </c>
      <c r="DO1030" s="3">
        <v>0</v>
      </c>
      <c r="DP1030" s="3">
        <v>0</v>
      </c>
      <c r="DQ1030" s="3">
        <v>0</v>
      </c>
      <c r="DR1030" s="3">
        <v>0</v>
      </c>
      <c r="DS1030" s="3">
        <v>0</v>
      </c>
      <c r="DT1030" s="3">
        <v>0</v>
      </c>
      <c r="DU1030" s="3">
        <v>0</v>
      </c>
      <c r="DV1030" s="3">
        <v>0</v>
      </c>
      <c r="DW1030" s="3">
        <v>0</v>
      </c>
      <c r="DX1030" s="3">
        <v>0</v>
      </c>
      <c r="DY1030" s="3">
        <v>0</v>
      </c>
      <c r="DZ1030" s="3">
        <v>0</v>
      </c>
      <c r="EA1030" s="3">
        <v>0</v>
      </c>
      <c r="EB1030" s="3">
        <v>0</v>
      </c>
      <c r="EC1030" s="3">
        <v>0</v>
      </c>
      <c r="ED1030" s="3">
        <v>0</v>
      </c>
      <c r="EE1030" s="3">
        <v>0</v>
      </c>
      <c r="EF1030" s="3">
        <v>0</v>
      </c>
    </row>
    <row r="1031" spans="1:136" ht="12.75" customHeight="1">
      <c r="A1031" s="2" t="s">
        <v>1741</v>
      </c>
      <c r="B1031" s="2" t="s">
        <v>1011</v>
      </c>
      <c r="C1031" s="2" t="s">
        <v>137</v>
      </c>
      <c r="D1031" s="2" t="s">
        <v>896</v>
      </c>
      <c r="E1031" s="3">
        <v>0</v>
      </c>
      <c r="F1031" s="3">
        <v>77046.89</v>
      </c>
      <c r="G1031" s="3">
        <v>0</v>
      </c>
      <c r="H1031" s="3">
        <v>0</v>
      </c>
      <c r="I1031" s="3">
        <v>1113.07</v>
      </c>
      <c r="J1031" s="3">
        <v>0</v>
      </c>
      <c r="K1031" s="3">
        <v>1500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214</v>
      </c>
      <c r="AK1031" s="3">
        <v>8900</v>
      </c>
      <c r="AL1031" s="3">
        <v>0</v>
      </c>
      <c r="AM1031" s="3">
        <v>1900</v>
      </c>
      <c r="AN1031" s="3">
        <v>2621.5</v>
      </c>
      <c r="AO1031" s="3">
        <v>1500</v>
      </c>
      <c r="AP1031" s="3">
        <v>0</v>
      </c>
      <c r="AQ1031" s="3">
        <v>80</v>
      </c>
      <c r="AR1031" s="3">
        <v>13008.64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0</v>
      </c>
      <c r="BB1031" s="3">
        <v>0</v>
      </c>
      <c r="BC1031" s="3">
        <v>0</v>
      </c>
      <c r="BD1031" s="3">
        <v>0</v>
      </c>
      <c r="BE1031" s="3">
        <v>0</v>
      </c>
      <c r="BF1031" s="3">
        <v>0</v>
      </c>
      <c r="BG1031" s="3">
        <v>0</v>
      </c>
      <c r="BH1031" s="3">
        <v>0</v>
      </c>
      <c r="BI1031" s="3">
        <v>0</v>
      </c>
      <c r="BJ1031" s="3">
        <v>0</v>
      </c>
      <c r="BK1031" s="3">
        <v>0</v>
      </c>
      <c r="BL1031" s="3">
        <v>0</v>
      </c>
      <c r="BM1031" s="3">
        <v>0</v>
      </c>
      <c r="BN1031" s="3">
        <v>0</v>
      </c>
      <c r="BO1031" s="3">
        <v>0</v>
      </c>
      <c r="BP1031" s="3">
        <v>0</v>
      </c>
      <c r="BQ1031" s="3">
        <v>0</v>
      </c>
      <c r="BR1031" s="3">
        <v>0</v>
      </c>
      <c r="BS1031" s="3">
        <v>0</v>
      </c>
      <c r="BT1031" s="3">
        <v>0</v>
      </c>
      <c r="BU1031" s="3">
        <v>0</v>
      </c>
      <c r="BV1031" s="3">
        <v>0</v>
      </c>
      <c r="BW1031" s="3">
        <v>0</v>
      </c>
      <c r="BX1031" s="3">
        <v>0</v>
      </c>
      <c r="BY1031" s="3">
        <v>0</v>
      </c>
      <c r="BZ1031" s="3">
        <v>0</v>
      </c>
      <c r="CA1031" s="3">
        <v>0</v>
      </c>
      <c r="CB1031" s="3">
        <v>0</v>
      </c>
      <c r="CC1031" s="3">
        <v>0</v>
      </c>
      <c r="CD1031" s="3">
        <v>0</v>
      </c>
      <c r="CE1031" s="3">
        <v>0</v>
      </c>
      <c r="CF1031" s="3">
        <v>0</v>
      </c>
      <c r="CG1031" s="3">
        <v>0</v>
      </c>
      <c r="CH1031" s="3">
        <v>0</v>
      </c>
      <c r="CI1031" s="3">
        <v>0</v>
      </c>
      <c r="CJ1031" s="3">
        <v>0</v>
      </c>
      <c r="CK1031" s="3">
        <v>0</v>
      </c>
      <c r="CL1031" s="3">
        <v>0</v>
      </c>
      <c r="CM1031" s="3">
        <v>0</v>
      </c>
      <c r="CN1031" s="3">
        <v>0</v>
      </c>
      <c r="CO1031" s="3">
        <v>0</v>
      </c>
      <c r="CP1031" s="3">
        <v>0</v>
      </c>
      <c r="CQ1031" s="3">
        <v>0</v>
      </c>
      <c r="CR1031" s="3">
        <v>0</v>
      </c>
      <c r="CS1031" s="3">
        <v>0</v>
      </c>
      <c r="CT1031" s="3">
        <v>0</v>
      </c>
      <c r="CU1031" s="3">
        <v>0</v>
      </c>
      <c r="CV1031" s="3">
        <v>0</v>
      </c>
      <c r="CW1031" s="3">
        <v>0</v>
      </c>
      <c r="CX1031" s="3">
        <v>0</v>
      </c>
      <c r="CY1031" s="3">
        <v>0</v>
      </c>
      <c r="CZ1031" s="3">
        <v>0</v>
      </c>
      <c r="DA1031" s="3"/>
      <c r="DB1031" s="3">
        <v>0</v>
      </c>
      <c r="DC1031" s="3">
        <v>0</v>
      </c>
      <c r="DD1031" s="3">
        <v>0</v>
      </c>
      <c r="DE1031" s="3">
        <v>0</v>
      </c>
      <c r="DF1031" s="3">
        <v>0</v>
      </c>
      <c r="DG1031" s="3">
        <v>0</v>
      </c>
      <c r="DH1031" s="3">
        <v>0</v>
      </c>
      <c r="DI1031" s="3">
        <v>0</v>
      </c>
      <c r="DJ1031" s="3">
        <v>0</v>
      </c>
      <c r="DK1031" s="3">
        <v>0</v>
      </c>
      <c r="DL1031" s="3">
        <v>0</v>
      </c>
      <c r="DM1031" s="3">
        <v>0</v>
      </c>
      <c r="DN1031" s="3">
        <v>0</v>
      </c>
      <c r="DO1031" s="3">
        <v>0</v>
      </c>
      <c r="DP1031" s="3">
        <v>0</v>
      </c>
      <c r="DQ1031" s="3">
        <v>0</v>
      </c>
      <c r="DR1031" s="3">
        <v>0</v>
      </c>
      <c r="DS1031" s="3">
        <v>0</v>
      </c>
      <c r="DT1031" s="3">
        <v>0</v>
      </c>
      <c r="DU1031" s="3">
        <v>0</v>
      </c>
      <c r="DV1031" s="3">
        <v>0</v>
      </c>
      <c r="DW1031" s="3">
        <v>0</v>
      </c>
      <c r="DX1031" s="3">
        <v>0</v>
      </c>
      <c r="DY1031" s="3">
        <v>0</v>
      </c>
      <c r="DZ1031" s="3">
        <v>0</v>
      </c>
      <c r="EA1031" s="3">
        <v>0</v>
      </c>
      <c r="EB1031" s="3">
        <v>0</v>
      </c>
      <c r="EC1031" s="3">
        <v>0</v>
      </c>
      <c r="ED1031" s="3">
        <v>0</v>
      </c>
      <c r="EE1031" s="3">
        <v>0</v>
      </c>
      <c r="EF1031" s="3">
        <v>0</v>
      </c>
    </row>
    <row r="1032" spans="1:136" ht="12.75" customHeight="1">
      <c r="A1032" s="2" t="s">
        <v>1742</v>
      </c>
      <c r="B1032" s="2" t="s">
        <v>1743</v>
      </c>
      <c r="C1032" s="2" t="s">
        <v>137</v>
      </c>
      <c r="D1032" s="2" t="s">
        <v>138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0</v>
      </c>
      <c r="BB1032" s="3">
        <v>0</v>
      </c>
      <c r="BC1032" s="3">
        <v>0</v>
      </c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>
        <v>0</v>
      </c>
      <c r="BJ1032" s="3">
        <v>0</v>
      </c>
      <c r="BK1032" s="3">
        <v>0</v>
      </c>
      <c r="BL1032" s="3">
        <v>0</v>
      </c>
      <c r="BM1032" s="3">
        <v>0</v>
      </c>
      <c r="BN1032" s="3">
        <v>0</v>
      </c>
      <c r="BO1032" s="3">
        <v>0</v>
      </c>
      <c r="BP1032" s="3">
        <v>0</v>
      </c>
      <c r="BQ1032" s="3">
        <v>0</v>
      </c>
      <c r="BR1032" s="3">
        <v>0</v>
      </c>
      <c r="BS1032" s="3">
        <v>0</v>
      </c>
      <c r="BT1032" s="3">
        <v>0</v>
      </c>
      <c r="BU1032" s="3">
        <v>0</v>
      </c>
      <c r="BV1032" s="3">
        <v>0</v>
      </c>
      <c r="BW1032" s="3">
        <v>0</v>
      </c>
      <c r="BX1032" s="3">
        <v>0</v>
      </c>
      <c r="BY1032" s="3">
        <v>0</v>
      </c>
      <c r="BZ1032" s="3">
        <v>0</v>
      </c>
      <c r="CA1032" s="3">
        <v>0</v>
      </c>
      <c r="CB1032" s="3">
        <v>0</v>
      </c>
      <c r="CC1032" s="3">
        <v>0</v>
      </c>
      <c r="CD1032" s="3">
        <v>0</v>
      </c>
      <c r="CE1032" s="3">
        <v>0</v>
      </c>
      <c r="CF1032" s="3">
        <v>0</v>
      </c>
      <c r="CG1032" s="3">
        <v>0</v>
      </c>
      <c r="CH1032" s="3">
        <v>0</v>
      </c>
      <c r="CI1032" s="3">
        <v>0</v>
      </c>
      <c r="CJ1032" s="3">
        <v>0</v>
      </c>
      <c r="CK1032" s="3">
        <v>0</v>
      </c>
      <c r="CL1032" s="3">
        <v>0</v>
      </c>
      <c r="CM1032" s="3">
        <v>0</v>
      </c>
      <c r="CN1032" s="3">
        <v>0</v>
      </c>
      <c r="CO1032" s="3">
        <v>0</v>
      </c>
      <c r="CP1032" s="3">
        <v>0</v>
      </c>
      <c r="CQ1032" s="3">
        <v>0</v>
      </c>
      <c r="CR1032" s="3">
        <v>0</v>
      </c>
      <c r="CS1032" s="3">
        <v>0</v>
      </c>
      <c r="CT1032" s="3">
        <v>0</v>
      </c>
      <c r="CU1032" s="3">
        <v>0</v>
      </c>
      <c r="CV1032" s="3">
        <v>0</v>
      </c>
      <c r="CW1032" s="3">
        <v>0</v>
      </c>
      <c r="CX1032" s="3">
        <v>0</v>
      </c>
      <c r="CY1032" s="3">
        <v>0</v>
      </c>
      <c r="CZ1032" s="3">
        <v>0</v>
      </c>
      <c r="DA1032" s="3"/>
      <c r="DB1032" s="3">
        <v>0</v>
      </c>
      <c r="DC1032" s="3">
        <v>0</v>
      </c>
      <c r="DD1032" s="3">
        <v>0</v>
      </c>
      <c r="DE1032" s="3">
        <v>0</v>
      </c>
      <c r="DF1032" s="3">
        <v>0</v>
      </c>
      <c r="DG1032" s="3">
        <v>0</v>
      </c>
      <c r="DH1032" s="3">
        <v>0</v>
      </c>
      <c r="DI1032" s="3">
        <v>0</v>
      </c>
      <c r="DJ1032" s="3">
        <v>0</v>
      </c>
      <c r="DK1032" s="3">
        <v>0</v>
      </c>
      <c r="DL1032" s="3">
        <v>0</v>
      </c>
      <c r="DM1032" s="3">
        <v>0</v>
      </c>
      <c r="DN1032" s="3">
        <v>0</v>
      </c>
      <c r="DO1032" s="3">
        <v>0</v>
      </c>
      <c r="DP1032" s="3">
        <v>0</v>
      </c>
      <c r="DQ1032" s="3">
        <v>0</v>
      </c>
      <c r="DR1032" s="3">
        <v>0</v>
      </c>
      <c r="DS1032" s="3">
        <v>0</v>
      </c>
      <c r="DT1032" s="3">
        <v>0</v>
      </c>
      <c r="DU1032" s="3">
        <v>0</v>
      </c>
      <c r="DV1032" s="3">
        <v>0</v>
      </c>
      <c r="DW1032" s="3">
        <v>0</v>
      </c>
      <c r="DX1032" s="3">
        <v>0</v>
      </c>
      <c r="DY1032" s="3">
        <v>0</v>
      </c>
      <c r="DZ1032" s="3">
        <v>0</v>
      </c>
      <c r="EA1032" s="3">
        <v>0</v>
      </c>
      <c r="EB1032" s="3">
        <v>0</v>
      </c>
      <c r="EC1032" s="3">
        <v>0</v>
      </c>
      <c r="ED1032" s="3">
        <v>0</v>
      </c>
      <c r="EE1032" s="3">
        <v>0</v>
      </c>
      <c r="EF1032" s="3">
        <v>0</v>
      </c>
    </row>
    <row r="1033" spans="1:136" ht="12.75" customHeight="1">
      <c r="A1033" s="2" t="s">
        <v>1744</v>
      </c>
      <c r="B1033" s="2" t="s">
        <v>1015</v>
      </c>
      <c r="C1033" s="2" t="s">
        <v>137</v>
      </c>
      <c r="D1033" s="2" t="s">
        <v>138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  <c r="AY1033" s="3">
        <v>0</v>
      </c>
      <c r="AZ1033" s="3">
        <v>0</v>
      </c>
      <c r="BA1033" s="3">
        <v>0</v>
      </c>
      <c r="BB1033" s="3">
        <v>0</v>
      </c>
      <c r="BC1033" s="3">
        <v>0</v>
      </c>
      <c r="BD1033" s="3">
        <v>0</v>
      </c>
      <c r="BE1033" s="3">
        <v>0</v>
      </c>
      <c r="BF1033" s="3">
        <v>0</v>
      </c>
      <c r="BG1033" s="3">
        <v>0</v>
      </c>
      <c r="BH1033" s="3">
        <v>0</v>
      </c>
      <c r="BI1033" s="3">
        <v>0</v>
      </c>
      <c r="BJ1033" s="3">
        <v>0</v>
      </c>
      <c r="BK1033" s="3">
        <v>0</v>
      </c>
      <c r="BL1033" s="3">
        <v>0</v>
      </c>
      <c r="BM1033" s="3">
        <v>0</v>
      </c>
      <c r="BN1033" s="3">
        <v>0</v>
      </c>
      <c r="BO1033" s="3">
        <v>0</v>
      </c>
      <c r="BP1033" s="3">
        <v>0</v>
      </c>
      <c r="BQ1033" s="3">
        <v>0</v>
      </c>
      <c r="BR1033" s="3">
        <v>0</v>
      </c>
      <c r="BS1033" s="3">
        <v>0</v>
      </c>
      <c r="BT1033" s="3">
        <v>0</v>
      </c>
      <c r="BU1033" s="3">
        <v>0</v>
      </c>
      <c r="BV1033" s="3">
        <v>0</v>
      </c>
      <c r="BW1033" s="3">
        <v>0</v>
      </c>
      <c r="BX1033" s="3">
        <v>0</v>
      </c>
      <c r="BY1033" s="3">
        <v>0</v>
      </c>
      <c r="BZ1033" s="3">
        <v>0</v>
      </c>
      <c r="CA1033" s="3">
        <v>0</v>
      </c>
      <c r="CB1033" s="3">
        <v>0</v>
      </c>
      <c r="CC1033" s="3">
        <v>0</v>
      </c>
      <c r="CD1033" s="3">
        <v>0</v>
      </c>
      <c r="CE1033" s="3">
        <v>0</v>
      </c>
      <c r="CF1033" s="3">
        <v>0</v>
      </c>
      <c r="CG1033" s="3">
        <v>0</v>
      </c>
      <c r="CH1033" s="3">
        <v>0</v>
      </c>
      <c r="CI1033" s="3">
        <v>0</v>
      </c>
      <c r="CJ1033" s="3">
        <v>0</v>
      </c>
      <c r="CK1033" s="3">
        <v>0</v>
      </c>
      <c r="CL1033" s="3">
        <v>0</v>
      </c>
      <c r="CM1033" s="3">
        <v>0</v>
      </c>
      <c r="CN1033" s="3">
        <v>0</v>
      </c>
      <c r="CO1033" s="3">
        <v>0</v>
      </c>
      <c r="CP1033" s="3">
        <v>0</v>
      </c>
      <c r="CQ1033" s="3">
        <v>0</v>
      </c>
      <c r="CR1033" s="3">
        <v>0</v>
      </c>
      <c r="CS1033" s="3">
        <v>0</v>
      </c>
      <c r="CT1033" s="3">
        <v>0</v>
      </c>
      <c r="CU1033" s="3">
        <v>0</v>
      </c>
      <c r="CV1033" s="3">
        <v>0</v>
      </c>
      <c r="CW1033" s="3">
        <v>0</v>
      </c>
      <c r="CX1033" s="3">
        <v>0</v>
      </c>
      <c r="CY1033" s="3">
        <v>0</v>
      </c>
      <c r="CZ1033" s="3">
        <v>0</v>
      </c>
      <c r="DA1033" s="3"/>
      <c r="DB1033" s="3">
        <v>0</v>
      </c>
      <c r="DC1033" s="3">
        <v>0</v>
      </c>
      <c r="DD1033" s="3">
        <v>0</v>
      </c>
      <c r="DE1033" s="3">
        <v>0</v>
      </c>
      <c r="DF1033" s="3">
        <v>0</v>
      </c>
      <c r="DG1033" s="3">
        <v>0</v>
      </c>
      <c r="DH1033" s="3">
        <v>0</v>
      </c>
      <c r="DI1033" s="3">
        <v>0</v>
      </c>
      <c r="DJ1033" s="3">
        <v>0</v>
      </c>
      <c r="DK1033" s="3">
        <v>0</v>
      </c>
      <c r="DL1033" s="3">
        <v>0</v>
      </c>
      <c r="DM1033" s="3">
        <v>0</v>
      </c>
      <c r="DN1033" s="3">
        <v>0</v>
      </c>
      <c r="DO1033" s="3">
        <v>0</v>
      </c>
      <c r="DP1033" s="3">
        <v>0</v>
      </c>
      <c r="DQ1033" s="3">
        <v>0</v>
      </c>
      <c r="DR1033" s="3">
        <v>0</v>
      </c>
      <c r="DS1033" s="3">
        <v>0</v>
      </c>
      <c r="DT1033" s="3">
        <v>0</v>
      </c>
      <c r="DU1033" s="3">
        <v>0</v>
      </c>
      <c r="DV1033" s="3">
        <v>0</v>
      </c>
      <c r="DW1033" s="3">
        <v>0</v>
      </c>
      <c r="DX1033" s="3">
        <v>0</v>
      </c>
      <c r="DY1033" s="3">
        <v>0</v>
      </c>
      <c r="DZ1033" s="3">
        <v>0</v>
      </c>
      <c r="EA1033" s="3">
        <v>0</v>
      </c>
      <c r="EB1033" s="3">
        <v>0</v>
      </c>
      <c r="EC1033" s="3">
        <v>0</v>
      </c>
      <c r="ED1033" s="3">
        <v>0</v>
      </c>
      <c r="EE1033" s="3">
        <v>0</v>
      </c>
      <c r="EF1033" s="3">
        <v>0</v>
      </c>
    </row>
    <row r="1034" spans="1:136" ht="12.75" customHeight="1">
      <c r="A1034" s="2" t="s">
        <v>1745</v>
      </c>
      <c r="B1034" s="2" t="s">
        <v>1746</v>
      </c>
      <c r="C1034" s="2" t="s">
        <v>137</v>
      </c>
      <c r="D1034" s="2" t="s">
        <v>896</v>
      </c>
      <c r="E1034" s="3">
        <v>0</v>
      </c>
      <c r="F1034" s="3">
        <v>254299.94</v>
      </c>
      <c r="G1034" s="3">
        <v>246833.33</v>
      </c>
      <c r="H1034" s="3">
        <v>241733.33</v>
      </c>
      <c r="I1034" s="3">
        <v>242300</v>
      </c>
      <c r="J1034" s="3">
        <v>242300</v>
      </c>
      <c r="K1034" s="3">
        <v>242300</v>
      </c>
      <c r="L1034" s="3">
        <v>251240</v>
      </c>
      <c r="M1034" s="3">
        <v>235766.67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199400</v>
      </c>
      <c r="AH1034" s="3">
        <v>212350</v>
      </c>
      <c r="AI1034" s="3">
        <v>212700</v>
      </c>
      <c r="AJ1034" s="3">
        <v>212700</v>
      </c>
      <c r="AK1034" s="3">
        <v>215333.33</v>
      </c>
      <c r="AL1034" s="3">
        <v>213700</v>
      </c>
      <c r="AM1034" s="3">
        <v>212700</v>
      </c>
      <c r="AN1034" s="3">
        <v>212700</v>
      </c>
      <c r="AO1034" s="3">
        <v>206766.66</v>
      </c>
      <c r="AP1034" s="3">
        <v>199700</v>
      </c>
      <c r="AQ1034" s="3">
        <v>227700</v>
      </c>
      <c r="AR1034" s="3">
        <v>182257.25</v>
      </c>
      <c r="AS1034" s="3">
        <v>0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>
        <v>0</v>
      </c>
      <c r="BB1034" s="3">
        <v>0</v>
      </c>
      <c r="BC1034" s="3">
        <v>0</v>
      </c>
      <c r="BD1034" s="3">
        <v>0</v>
      </c>
      <c r="BE1034" s="3">
        <v>0</v>
      </c>
      <c r="BF1034" s="3">
        <v>0</v>
      </c>
      <c r="BG1034" s="3">
        <v>0</v>
      </c>
      <c r="BH1034" s="3">
        <v>0</v>
      </c>
      <c r="BI1034" s="3">
        <v>0</v>
      </c>
      <c r="BJ1034" s="3">
        <v>0</v>
      </c>
      <c r="BK1034" s="3">
        <v>0</v>
      </c>
      <c r="BL1034" s="3">
        <v>0</v>
      </c>
      <c r="BM1034" s="3">
        <v>0</v>
      </c>
      <c r="BN1034" s="3">
        <v>0</v>
      </c>
      <c r="BO1034" s="3">
        <v>0</v>
      </c>
      <c r="BP1034" s="3">
        <v>0</v>
      </c>
      <c r="BQ1034" s="3">
        <v>0</v>
      </c>
      <c r="BR1034" s="3">
        <v>0</v>
      </c>
      <c r="BS1034" s="3">
        <v>0</v>
      </c>
      <c r="BT1034" s="3">
        <v>0</v>
      </c>
      <c r="BU1034" s="3">
        <v>0</v>
      </c>
      <c r="BV1034" s="3">
        <v>0</v>
      </c>
      <c r="BW1034" s="3">
        <v>0</v>
      </c>
      <c r="BX1034" s="3">
        <v>0</v>
      </c>
      <c r="BY1034" s="3">
        <v>0</v>
      </c>
      <c r="BZ1034" s="3">
        <v>0</v>
      </c>
      <c r="CA1034" s="3">
        <v>0</v>
      </c>
      <c r="CB1034" s="3">
        <v>0</v>
      </c>
      <c r="CC1034" s="3">
        <v>0</v>
      </c>
      <c r="CD1034" s="3">
        <v>0</v>
      </c>
      <c r="CE1034" s="3">
        <v>0</v>
      </c>
      <c r="CF1034" s="3">
        <v>0</v>
      </c>
      <c r="CG1034" s="3">
        <v>0</v>
      </c>
      <c r="CH1034" s="3">
        <v>0</v>
      </c>
      <c r="CI1034" s="3">
        <v>0</v>
      </c>
      <c r="CJ1034" s="3">
        <v>0</v>
      </c>
      <c r="CK1034" s="3">
        <v>0</v>
      </c>
      <c r="CL1034" s="3">
        <v>0</v>
      </c>
      <c r="CM1034" s="3">
        <v>0</v>
      </c>
      <c r="CN1034" s="3">
        <v>0</v>
      </c>
      <c r="CO1034" s="3">
        <v>0</v>
      </c>
      <c r="CP1034" s="3">
        <v>0</v>
      </c>
      <c r="CQ1034" s="3">
        <v>0</v>
      </c>
      <c r="CR1034" s="3">
        <v>0</v>
      </c>
      <c r="CS1034" s="3">
        <v>0</v>
      </c>
      <c r="CT1034" s="3">
        <v>0</v>
      </c>
      <c r="CU1034" s="3">
        <v>0</v>
      </c>
      <c r="CV1034" s="3">
        <v>0</v>
      </c>
      <c r="CW1034" s="3">
        <v>0</v>
      </c>
      <c r="CX1034" s="3">
        <v>0</v>
      </c>
      <c r="CY1034" s="3">
        <v>0</v>
      </c>
      <c r="CZ1034" s="3">
        <v>0</v>
      </c>
      <c r="DA1034" s="3"/>
      <c r="DB1034" s="3">
        <v>0</v>
      </c>
      <c r="DC1034" s="3">
        <v>0</v>
      </c>
      <c r="DD1034" s="3">
        <v>0</v>
      </c>
      <c r="DE1034" s="3">
        <v>0</v>
      </c>
      <c r="DF1034" s="3">
        <v>0</v>
      </c>
      <c r="DG1034" s="3">
        <v>0</v>
      </c>
      <c r="DH1034" s="3">
        <v>0</v>
      </c>
      <c r="DI1034" s="3">
        <v>0</v>
      </c>
      <c r="DJ1034" s="3">
        <v>0</v>
      </c>
      <c r="DK1034" s="3">
        <v>0</v>
      </c>
      <c r="DL1034" s="3">
        <v>0</v>
      </c>
      <c r="DM1034" s="3">
        <v>0</v>
      </c>
      <c r="DN1034" s="3">
        <v>0</v>
      </c>
      <c r="DO1034" s="3">
        <v>0</v>
      </c>
      <c r="DP1034" s="3">
        <v>0</v>
      </c>
      <c r="DQ1034" s="3">
        <v>0</v>
      </c>
      <c r="DR1034" s="3">
        <v>0</v>
      </c>
      <c r="DS1034" s="3">
        <v>0</v>
      </c>
      <c r="DT1034" s="3">
        <v>0</v>
      </c>
      <c r="DU1034" s="3">
        <v>0</v>
      </c>
      <c r="DV1034" s="3">
        <v>0</v>
      </c>
      <c r="DW1034" s="3">
        <v>0</v>
      </c>
      <c r="DX1034" s="3">
        <v>0</v>
      </c>
      <c r="DY1034" s="3">
        <v>0</v>
      </c>
      <c r="DZ1034" s="3">
        <v>0</v>
      </c>
      <c r="EA1034" s="3">
        <v>0</v>
      </c>
      <c r="EB1034" s="3">
        <v>0</v>
      </c>
      <c r="EC1034" s="3">
        <v>0</v>
      </c>
      <c r="ED1034" s="3">
        <v>0</v>
      </c>
      <c r="EE1034" s="3">
        <v>0</v>
      </c>
      <c r="EF1034" s="3">
        <v>0</v>
      </c>
    </row>
    <row r="1035" spans="1:136" ht="12.75" customHeight="1">
      <c r="A1035" s="2" t="s">
        <v>1747</v>
      </c>
      <c r="B1035" s="2" t="s">
        <v>1121</v>
      </c>
      <c r="C1035" s="2" t="s">
        <v>137</v>
      </c>
      <c r="D1035" s="2" t="s">
        <v>896</v>
      </c>
      <c r="E1035" s="3">
        <v>0</v>
      </c>
      <c r="F1035" s="3">
        <v>2500</v>
      </c>
      <c r="G1035" s="3">
        <v>2400</v>
      </c>
      <c r="H1035" s="3">
        <v>1900</v>
      </c>
      <c r="I1035" s="3">
        <v>1700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800</v>
      </c>
      <c r="AK1035" s="3">
        <v>0</v>
      </c>
      <c r="AL1035" s="3">
        <v>4033.33</v>
      </c>
      <c r="AM1035" s="3">
        <v>3033.33</v>
      </c>
      <c r="AN1035" s="3">
        <v>800</v>
      </c>
      <c r="AO1035" s="3">
        <v>0</v>
      </c>
      <c r="AP1035" s="3">
        <v>0</v>
      </c>
      <c r="AQ1035" s="3">
        <v>0</v>
      </c>
      <c r="AR1035" s="3">
        <v>700</v>
      </c>
      <c r="AS1035" s="3">
        <v>0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>
        <v>0</v>
      </c>
      <c r="BB1035" s="3">
        <v>0</v>
      </c>
      <c r="BC1035" s="3">
        <v>0</v>
      </c>
      <c r="BD1035" s="3">
        <v>0</v>
      </c>
      <c r="BE1035" s="3">
        <v>0</v>
      </c>
      <c r="BF1035" s="3">
        <v>0</v>
      </c>
      <c r="BG1035" s="3">
        <v>0</v>
      </c>
      <c r="BH1035" s="3">
        <v>0</v>
      </c>
      <c r="BI1035" s="3">
        <v>0</v>
      </c>
      <c r="BJ1035" s="3">
        <v>0</v>
      </c>
      <c r="BK1035" s="3">
        <v>0</v>
      </c>
      <c r="BL1035" s="3">
        <v>0</v>
      </c>
      <c r="BM1035" s="3">
        <v>0</v>
      </c>
      <c r="BN1035" s="3">
        <v>0</v>
      </c>
      <c r="BO1035" s="3">
        <v>0</v>
      </c>
      <c r="BP1035" s="3">
        <v>0</v>
      </c>
      <c r="BQ1035" s="3">
        <v>0</v>
      </c>
      <c r="BR1035" s="3">
        <v>0</v>
      </c>
      <c r="BS1035" s="3">
        <v>0</v>
      </c>
      <c r="BT1035" s="3">
        <v>0</v>
      </c>
      <c r="BU1035" s="3">
        <v>0</v>
      </c>
      <c r="BV1035" s="3">
        <v>0</v>
      </c>
      <c r="BW1035" s="3">
        <v>0</v>
      </c>
      <c r="BX1035" s="3">
        <v>0</v>
      </c>
      <c r="BY1035" s="3">
        <v>0</v>
      </c>
      <c r="BZ1035" s="3">
        <v>0</v>
      </c>
      <c r="CA1035" s="3">
        <v>0</v>
      </c>
      <c r="CB1035" s="3">
        <v>0</v>
      </c>
      <c r="CC1035" s="3">
        <v>0</v>
      </c>
      <c r="CD1035" s="3">
        <v>0</v>
      </c>
      <c r="CE1035" s="3">
        <v>0</v>
      </c>
      <c r="CF1035" s="3">
        <v>0</v>
      </c>
      <c r="CG1035" s="3">
        <v>0</v>
      </c>
      <c r="CH1035" s="3">
        <v>0</v>
      </c>
      <c r="CI1035" s="3">
        <v>0</v>
      </c>
      <c r="CJ1035" s="3">
        <v>0</v>
      </c>
      <c r="CK1035" s="3">
        <v>0</v>
      </c>
      <c r="CL1035" s="3">
        <v>0</v>
      </c>
      <c r="CM1035" s="3">
        <v>0</v>
      </c>
      <c r="CN1035" s="3">
        <v>0</v>
      </c>
      <c r="CO1035" s="3">
        <v>0</v>
      </c>
      <c r="CP1035" s="3">
        <v>0</v>
      </c>
      <c r="CQ1035" s="3">
        <v>0</v>
      </c>
      <c r="CR1035" s="3">
        <v>0</v>
      </c>
      <c r="CS1035" s="3">
        <v>0</v>
      </c>
      <c r="CT1035" s="3">
        <v>0</v>
      </c>
      <c r="CU1035" s="3">
        <v>0</v>
      </c>
      <c r="CV1035" s="3">
        <v>0</v>
      </c>
      <c r="CW1035" s="3">
        <v>0</v>
      </c>
      <c r="CX1035" s="3">
        <v>0</v>
      </c>
      <c r="CY1035" s="3">
        <v>0</v>
      </c>
      <c r="CZ1035" s="3">
        <v>0</v>
      </c>
      <c r="DA1035" s="3"/>
      <c r="DB1035" s="3">
        <v>0</v>
      </c>
      <c r="DC1035" s="3">
        <v>0</v>
      </c>
      <c r="DD1035" s="3">
        <v>0</v>
      </c>
      <c r="DE1035" s="3">
        <v>0</v>
      </c>
      <c r="DF1035" s="3">
        <v>0</v>
      </c>
      <c r="DG1035" s="3">
        <v>0</v>
      </c>
      <c r="DH1035" s="3">
        <v>0</v>
      </c>
      <c r="DI1035" s="3">
        <v>0</v>
      </c>
      <c r="DJ1035" s="3">
        <v>0</v>
      </c>
      <c r="DK1035" s="3">
        <v>0</v>
      </c>
      <c r="DL1035" s="3">
        <v>0</v>
      </c>
      <c r="DM1035" s="3">
        <v>0</v>
      </c>
      <c r="DN1035" s="3">
        <v>0</v>
      </c>
      <c r="DO1035" s="3">
        <v>0</v>
      </c>
      <c r="DP1035" s="3">
        <v>0</v>
      </c>
      <c r="DQ1035" s="3">
        <v>0</v>
      </c>
      <c r="DR1035" s="3">
        <v>0</v>
      </c>
      <c r="DS1035" s="3">
        <v>0</v>
      </c>
      <c r="DT1035" s="3">
        <v>0</v>
      </c>
      <c r="DU1035" s="3">
        <v>0</v>
      </c>
      <c r="DV1035" s="3">
        <v>0</v>
      </c>
      <c r="DW1035" s="3">
        <v>0</v>
      </c>
      <c r="DX1035" s="3">
        <v>0</v>
      </c>
      <c r="DY1035" s="3">
        <v>0</v>
      </c>
      <c r="DZ1035" s="3">
        <v>0</v>
      </c>
      <c r="EA1035" s="3">
        <v>0</v>
      </c>
      <c r="EB1035" s="3">
        <v>0</v>
      </c>
      <c r="EC1035" s="3">
        <v>0</v>
      </c>
      <c r="ED1035" s="3">
        <v>0</v>
      </c>
      <c r="EE1035" s="3">
        <v>0</v>
      </c>
      <c r="EF1035" s="3">
        <v>0</v>
      </c>
    </row>
    <row r="1036" spans="1:136" ht="12.75" customHeight="1">
      <c r="A1036" s="2" t="s">
        <v>1748</v>
      </c>
      <c r="B1036" s="2" t="s">
        <v>1021</v>
      </c>
      <c r="C1036" s="2" t="s">
        <v>137</v>
      </c>
      <c r="D1036" s="2" t="s">
        <v>896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3">
        <v>0</v>
      </c>
      <c r="AW1036" s="3">
        <v>0</v>
      </c>
      <c r="AX1036" s="3">
        <v>0</v>
      </c>
      <c r="AY1036" s="3">
        <v>0</v>
      </c>
      <c r="AZ1036" s="3">
        <v>0</v>
      </c>
      <c r="BA1036" s="3">
        <v>0</v>
      </c>
      <c r="BB1036" s="3">
        <v>0</v>
      </c>
      <c r="BC1036" s="3">
        <v>0</v>
      </c>
      <c r="BD1036" s="3">
        <v>0</v>
      </c>
      <c r="BE1036" s="3">
        <v>0</v>
      </c>
      <c r="BF1036" s="3">
        <v>0</v>
      </c>
      <c r="BG1036" s="3">
        <v>0</v>
      </c>
      <c r="BH1036" s="3">
        <v>0</v>
      </c>
      <c r="BI1036" s="3">
        <v>0</v>
      </c>
      <c r="BJ1036" s="3">
        <v>0</v>
      </c>
      <c r="BK1036" s="3">
        <v>0</v>
      </c>
      <c r="BL1036" s="3">
        <v>0</v>
      </c>
      <c r="BM1036" s="3">
        <v>0</v>
      </c>
      <c r="BN1036" s="3">
        <v>0</v>
      </c>
      <c r="BO1036" s="3">
        <v>0</v>
      </c>
      <c r="BP1036" s="3">
        <v>0</v>
      </c>
      <c r="BQ1036" s="3">
        <v>0</v>
      </c>
      <c r="BR1036" s="3">
        <v>0</v>
      </c>
      <c r="BS1036" s="3">
        <v>0</v>
      </c>
      <c r="BT1036" s="3">
        <v>0</v>
      </c>
      <c r="BU1036" s="3">
        <v>0</v>
      </c>
      <c r="BV1036" s="3">
        <v>0</v>
      </c>
      <c r="BW1036" s="3">
        <v>0</v>
      </c>
      <c r="BX1036" s="3">
        <v>0</v>
      </c>
      <c r="BY1036" s="3">
        <v>0</v>
      </c>
      <c r="BZ1036" s="3">
        <v>0</v>
      </c>
      <c r="CA1036" s="3">
        <v>0</v>
      </c>
      <c r="CB1036" s="3">
        <v>0</v>
      </c>
      <c r="CC1036" s="3">
        <v>0</v>
      </c>
      <c r="CD1036" s="3">
        <v>0</v>
      </c>
      <c r="CE1036" s="3">
        <v>0</v>
      </c>
      <c r="CF1036" s="3">
        <v>0</v>
      </c>
      <c r="CG1036" s="3">
        <v>0</v>
      </c>
      <c r="CH1036" s="3">
        <v>0</v>
      </c>
      <c r="CI1036" s="3">
        <v>0</v>
      </c>
      <c r="CJ1036" s="3">
        <v>0</v>
      </c>
      <c r="CK1036" s="3">
        <v>0</v>
      </c>
      <c r="CL1036" s="3">
        <v>0</v>
      </c>
      <c r="CM1036" s="3">
        <v>0</v>
      </c>
      <c r="CN1036" s="3">
        <v>0</v>
      </c>
      <c r="CO1036" s="3">
        <v>0</v>
      </c>
      <c r="CP1036" s="3">
        <v>0</v>
      </c>
      <c r="CQ1036" s="3">
        <v>0</v>
      </c>
      <c r="CR1036" s="3">
        <v>0</v>
      </c>
      <c r="CS1036" s="3">
        <v>0</v>
      </c>
      <c r="CT1036" s="3">
        <v>0</v>
      </c>
      <c r="CU1036" s="3">
        <v>0</v>
      </c>
      <c r="CV1036" s="3">
        <v>0</v>
      </c>
      <c r="CW1036" s="3">
        <v>0</v>
      </c>
      <c r="CX1036" s="3">
        <v>0</v>
      </c>
      <c r="CY1036" s="3">
        <v>0</v>
      </c>
      <c r="CZ1036" s="3">
        <v>0</v>
      </c>
      <c r="DA1036" s="3"/>
      <c r="DB1036" s="3">
        <v>0</v>
      </c>
      <c r="DC1036" s="3">
        <v>0</v>
      </c>
      <c r="DD1036" s="3">
        <v>0</v>
      </c>
      <c r="DE1036" s="3">
        <v>0</v>
      </c>
      <c r="DF1036" s="3">
        <v>0</v>
      </c>
      <c r="DG1036" s="3">
        <v>0</v>
      </c>
      <c r="DH1036" s="3">
        <v>0</v>
      </c>
      <c r="DI1036" s="3">
        <v>0</v>
      </c>
      <c r="DJ1036" s="3">
        <v>0</v>
      </c>
      <c r="DK1036" s="3">
        <v>0</v>
      </c>
      <c r="DL1036" s="3">
        <v>0</v>
      </c>
      <c r="DM1036" s="3">
        <v>0</v>
      </c>
      <c r="DN1036" s="3">
        <v>0</v>
      </c>
      <c r="DO1036" s="3">
        <v>0</v>
      </c>
      <c r="DP1036" s="3">
        <v>0</v>
      </c>
      <c r="DQ1036" s="3">
        <v>0</v>
      </c>
      <c r="DR1036" s="3">
        <v>0</v>
      </c>
      <c r="DS1036" s="3">
        <v>0</v>
      </c>
      <c r="DT1036" s="3">
        <v>0</v>
      </c>
      <c r="DU1036" s="3">
        <v>0</v>
      </c>
      <c r="DV1036" s="3">
        <v>0</v>
      </c>
      <c r="DW1036" s="3">
        <v>0</v>
      </c>
      <c r="DX1036" s="3">
        <v>0</v>
      </c>
      <c r="DY1036" s="3">
        <v>0</v>
      </c>
      <c r="DZ1036" s="3">
        <v>0</v>
      </c>
      <c r="EA1036" s="3">
        <v>0</v>
      </c>
      <c r="EB1036" s="3">
        <v>0</v>
      </c>
      <c r="EC1036" s="3">
        <v>0</v>
      </c>
      <c r="ED1036" s="3">
        <v>0</v>
      </c>
      <c r="EE1036" s="3">
        <v>0</v>
      </c>
      <c r="EF1036" s="3">
        <v>0</v>
      </c>
    </row>
    <row r="1037" spans="1:136" ht="12.75" customHeight="1">
      <c r="A1037" s="2" t="s">
        <v>1749</v>
      </c>
      <c r="B1037" s="2" t="s">
        <v>932</v>
      </c>
      <c r="C1037" s="2" t="s">
        <v>137</v>
      </c>
      <c r="D1037" s="2" t="s">
        <v>896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3">
        <v>0</v>
      </c>
      <c r="AW1037" s="3">
        <v>0</v>
      </c>
      <c r="AX1037" s="3">
        <v>0</v>
      </c>
      <c r="AY1037" s="3">
        <v>0</v>
      </c>
      <c r="AZ1037" s="3">
        <v>0</v>
      </c>
      <c r="BA1037" s="3">
        <v>0</v>
      </c>
      <c r="BB1037" s="3">
        <v>0</v>
      </c>
      <c r="BC1037" s="3">
        <v>0</v>
      </c>
      <c r="BD1037" s="3">
        <v>0</v>
      </c>
      <c r="BE1037" s="3">
        <v>0</v>
      </c>
      <c r="BF1037" s="3">
        <v>0</v>
      </c>
      <c r="BG1037" s="3">
        <v>0</v>
      </c>
      <c r="BH1037" s="3">
        <v>0</v>
      </c>
      <c r="BI1037" s="3">
        <v>0</v>
      </c>
      <c r="BJ1037" s="3">
        <v>0</v>
      </c>
      <c r="BK1037" s="3">
        <v>0</v>
      </c>
      <c r="BL1037" s="3">
        <v>0</v>
      </c>
      <c r="BM1037" s="3">
        <v>0</v>
      </c>
      <c r="BN1037" s="3">
        <v>0</v>
      </c>
      <c r="BO1037" s="3">
        <v>0</v>
      </c>
      <c r="BP1037" s="3">
        <v>0</v>
      </c>
      <c r="BQ1037" s="3">
        <v>0</v>
      </c>
      <c r="BR1037" s="3">
        <v>0</v>
      </c>
      <c r="BS1037" s="3">
        <v>0</v>
      </c>
      <c r="BT1037" s="3">
        <v>0</v>
      </c>
      <c r="BU1037" s="3">
        <v>0</v>
      </c>
      <c r="BV1037" s="3">
        <v>0</v>
      </c>
      <c r="BW1037" s="3">
        <v>0</v>
      </c>
      <c r="BX1037" s="3">
        <v>0</v>
      </c>
      <c r="BY1037" s="3">
        <v>0</v>
      </c>
      <c r="BZ1037" s="3">
        <v>0</v>
      </c>
      <c r="CA1037" s="3">
        <v>0</v>
      </c>
      <c r="CB1037" s="3">
        <v>0</v>
      </c>
      <c r="CC1037" s="3">
        <v>0</v>
      </c>
      <c r="CD1037" s="3">
        <v>0</v>
      </c>
      <c r="CE1037" s="3">
        <v>0</v>
      </c>
      <c r="CF1037" s="3">
        <v>0</v>
      </c>
      <c r="CG1037" s="3">
        <v>0</v>
      </c>
      <c r="CH1037" s="3">
        <v>0</v>
      </c>
      <c r="CI1037" s="3">
        <v>0</v>
      </c>
      <c r="CJ1037" s="3">
        <v>0</v>
      </c>
      <c r="CK1037" s="3">
        <v>0</v>
      </c>
      <c r="CL1037" s="3">
        <v>0</v>
      </c>
      <c r="CM1037" s="3">
        <v>0</v>
      </c>
      <c r="CN1037" s="3">
        <v>0</v>
      </c>
      <c r="CO1037" s="3">
        <v>0</v>
      </c>
      <c r="CP1037" s="3">
        <v>0</v>
      </c>
      <c r="CQ1037" s="3">
        <v>0</v>
      </c>
      <c r="CR1037" s="3">
        <v>0</v>
      </c>
      <c r="CS1037" s="3">
        <v>0</v>
      </c>
      <c r="CT1037" s="3">
        <v>0</v>
      </c>
      <c r="CU1037" s="3">
        <v>0</v>
      </c>
      <c r="CV1037" s="3">
        <v>0</v>
      </c>
      <c r="CW1037" s="3">
        <v>0</v>
      </c>
      <c r="CX1037" s="3">
        <v>0</v>
      </c>
      <c r="CY1037" s="3">
        <v>0</v>
      </c>
      <c r="CZ1037" s="3">
        <v>0</v>
      </c>
      <c r="DA1037" s="3"/>
      <c r="DB1037" s="3">
        <v>0</v>
      </c>
      <c r="DC1037" s="3">
        <v>0</v>
      </c>
      <c r="DD1037" s="3">
        <v>0</v>
      </c>
      <c r="DE1037" s="3">
        <v>0</v>
      </c>
      <c r="DF1037" s="3">
        <v>0</v>
      </c>
      <c r="DG1037" s="3">
        <v>0</v>
      </c>
      <c r="DH1037" s="3">
        <v>0</v>
      </c>
      <c r="DI1037" s="3">
        <v>0</v>
      </c>
      <c r="DJ1037" s="3">
        <v>0</v>
      </c>
      <c r="DK1037" s="3">
        <v>0</v>
      </c>
      <c r="DL1037" s="3">
        <v>0</v>
      </c>
      <c r="DM1037" s="3">
        <v>0</v>
      </c>
      <c r="DN1037" s="3">
        <v>0</v>
      </c>
      <c r="DO1037" s="3">
        <v>0</v>
      </c>
      <c r="DP1037" s="3">
        <v>0</v>
      </c>
      <c r="DQ1037" s="3">
        <v>0</v>
      </c>
      <c r="DR1037" s="3">
        <v>0</v>
      </c>
      <c r="DS1037" s="3">
        <v>0</v>
      </c>
      <c r="DT1037" s="3">
        <v>0</v>
      </c>
      <c r="DU1037" s="3">
        <v>0</v>
      </c>
      <c r="DV1037" s="3">
        <v>0</v>
      </c>
      <c r="DW1037" s="3">
        <v>0</v>
      </c>
      <c r="DX1037" s="3">
        <v>0</v>
      </c>
      <c r="DY1037" s="3">
        <v>0</v>
      </c>
      <c r="DZ1037" s="3">
        <v>0</v>
      </c>
      <c r="EA1037" s="3">
        <v>0</v>
      </c>
      <c r="EB1037" s="3">
        <v>0</v>
      </c>
      <c r="EC1037" s="3">
        <v>0</v>
      </c>
      <c r="ED1037" s="3">
        <v>0</v>
      </c>
      <c r="EE1037" s="3">
        <v>0</v>
      </c>
      <c r="EF1037" s="3">
        <v>0</v>
      </c>
    </row>
    <row r="1038" spans="1:136" ht="12.75" customHeight="1">
      <c r="A1038" s="2" t="s">
        <v>1750</v>
      </c>
      <c r="B1038" s="2" t="s">
        <v>934</v>
      </c>
      <c r="C1038" s="2" t="s">
        <v>137</v>
      </c>
      <c r="D1038" s="2" t="s">
        <v>896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3">
        <v>0</v>
      </c>
      <c r="AW1038" s="3">
        <v>0</v>
      </c>
      <c r="AX1038" s="3">
        <v>0</v>
      </c>
      <c r="AY1038" s="3">
        <v>0</v>
      </c>
      <c r="AZ1038" s="3">
        <v>0</v>
      </c>
      <c r="BA1038" s="3">
        <v>0</v>
      </c>
      <c r="BB1038" s="3">
        <v>0</v>
      </c>
      <c r="BC1038" s="3">
        <v>0</v>
      </c>
      <c r="BD1038" s="3">
        <v>0</v>
      </c>
      <c r="BE1038" s="3">
        <v>0</v>
      </c>
      <c r="BF1038" s="3">
        <v>0</v>
      </c>
      <c r="BG1038" s="3">
        <v>0</v>
      </c>
      <c r="BH1038" s="3">
        <v>0</v>
      </c>
      <c r="BI1038" s="3">
        <v>0</v>
      </c>
      <c r="BJ1038" s="3">
        <v>0</v>
      </c>
      <c r="BK1038" s="3">
        <v>0</v>
      </c>
      <c r="BL1038" s="3">
        <v>0</v>
      </c>
      <c r="BM1038" s="3">
        <v>0</v>
      </c>
      <c r="BN1038" s="3">
        <v>0</v>
      </c>
      <c r="BO1038" s="3">
        <v>0</v>
      </c>
      <c r="BP1038" s="3">
        <v>0</v>
      </c>
      <c r="BQ1038" s="3">
        <v>0</v>
      </c>
      <c r="BR1038" s="3">
        <v>0</v>
      </c>
      <c r="BS1038" s="3">
        <v>0</v>
      </c>
      <c r="BT1038" s="3">
        <v>0</v>
      </c>
      <c r="BU1038" s="3">
        <v>0</v>
      </c>
      <c r="BV1038" s="3">
        <v>0</v>
      </c>
      <c r="BW1038" s="3">
        <v>0</v>
      </c>
      <c r="BX1038" s="3">
        <v>0</v>
      </c>
      <c r="BY1038" s="3">
        <v>0</v>
      </c>
      <c r="BZ1038" s="3">
        <v>0</v>
      </c>
      <c r="CA1038" s="3">
        <v>0</v>
      </c>
      <c r="CB1038" s="3">
        <v>0</v>
      </c>
      <c r="CC1038" s="3">
        <v>0</v>
      </c>
      <c r="CD1038" s="3">
        <v>0</v>
      </c>
      <c r="CE1038" s="3">
        <v>0</v>
      </c>
      <c r="CF1038" s="3">
        <v>0</v>
      </c>
      <c r="CG1038" s="3">
        <v>0</v>
      </c>
      <c r="CH1038" s="3">
        <v>0</v>
      </c>
      <c r="CI1038" s="3">
        <v>0</v>
      </c>
      <c r="CJ1038" s="3">
        <v>0</v>
      </c>
      <c r="CK1038" s="3">
        <v>0</v>
      </c>
      <c r="CL1038" s="3">
        <v>0</v>
      </c>
      <c r="CM1038" s="3">
        <v>0</v>
      </c>
      <c r="CN1038" s="3">
        <v>0</v>
      </c>
      <c r="CO1038" s="3">
        <v>0</v>
      </c>
      <c r="CP1038" s="3">
        <v>0</v>
      </c>
      <c r="CQ1038" s="3">
        <v>0</v>
      </c>
      <c r="CR1038" s="3">
        <v>0</v>
      </c>
      <c r="CS1038" s="3">
        <v>0</v>
      </c>
      <c r="CT1038" s="3">
        <v>0</v>
      </c>
      <c r="CU1038" s="3">
        <v>0</v>
      </c>
      <c r="CV1038" s="3">
        <v>0</v>
      </c>
      <c r="CW1038" s="3">
        <v>0</v>
      </c>
      <c r="CX1038" s="3">
        <v>0</v>
      </c>
      <c r="CY1038" s="3">
        <v>0</v>
      </c>
      <c r="CZ1038" s="3">
        <v>0</v>
      </c>
      <c r="DA1038" s="3"/>
      <c r="DB1038" s="3">
        <v>0</v>
      </c>
      <c r="DC1038" s="3">
        <v>0</v>
      </c>
      <c r="DD1038" s="3">
        <v>0</v>
      </c>
      <c r="DE1038" s="3">
        <v>0</v>
      </c>
      <c r="DF1038" s="3">
        <v>0</v>
      </c>
      <c r="DG1038" s="3">
        <v>0</v>
      </c>
      <c r="DH1038" s="3">
        <v>0</v>
      </c>
      <c r="DI1038" s="3">
        <v>0</v>
      </c>
      <c r="DJ1038" s="3">
        <v>0</v>
      </c>
      <c r="DK1038" s="3">
        <v>0</v>
      </c>
      <c r="DL1038" s="3">
        <v>0</v>
      </c>
      <c r="DM1038" s="3">
        <v>0</v>
      </c>
      <c r="DN1038" s="3">
        <v>0</v>
      </c>
      <c r="DO1038" s="3">
        <v>0</v>
      </c>
      <c r="DP1038" s="3">
        <v>0</v>
      </c>
      <c r="DQ1038" s="3">
        <v>0</v>
      </c>
      <c r="DR1038" s="3">
        <v>0</v>
      </c>
      <c r="DS1038" s="3">
        <v>0</v>
      </c>
      <c r="DT1038" s="3">
        <v>0</v>
      </c>
      <c r="DU1038" s="3">
        <v>0</v>
      </c>
      <c r="DV1038" s="3">
        <v>0</v>
      </c>
      <c r="DW1038" s="3">
        <v>0</v>
      </c>
      <c r="DX1038" s="3">
        <v>0</v>
      </c>
      <c r="DY1038" s="3">
        <v>0</v>
      </c>
      <c r="DZ1038" s="3">
        <v>0</v>
      </c>
      <c r="EA1038" s="3">
        <v>0</v>
      </c>
      <c r="EB1038" s="3">
        <v>0</v>
      </c>
      <c r="EC1038" s="3">
        <v>0</v>
      </c>
      <c r="ED1038" s="3">
        <v>0</v>
      </c>
      <c r="EE1038" s="3">
        <v>0</v>
      </c>
      <c r="EF1038" s="3">
        <v>0</v>
      </c>
    </row>
    <row r="1039" spans="1:136" ht="12.75" customHeight="1">
      <c r="A1039" s="2" t="s">
        <v>1751</v>
      </c>
      <c r="B1039" s="2" t="s">
        <v>936</v>
      </c>
      <c r="C1039" s="2" t="s">
        <v>137</v>
      </c>
      <c r="D1039" s="2" t="s">
        <v>896</v>
      </c>
      <c r="E1039" s="3">
        <v>0</v>
      </c>
      <c r="F1039" s="3">
        <v>3500</v>
      </c>
      <c r="G1039" s="3">
        <v>3500</v>
      </c>
      <c r="H1039" s="3">
        <v>3500</v>
      </c>
      <c r="I1039" s="3">
        <v>3500</v>
      </c>
      <c r="J1039" s="3">
        <v>3500</v>
      </c>
      <c r="K1039" s="3">
        <v>3500</v>
      </c>
      <c r="L1039" s="3">
        <v>3500</v>
      </c>
      <c r="M1039" s="3">
        <v>3500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3000</v>
      </c>
      <c r="AH1039" s="3">
        <v>3000</v>
      </c>
      <c r="AI1039" s="3">
        <v>3000</v>
      </c>
      <c r="AJ1039" s="3">
        <v>3000</v>
      </c>
      <c r="AK1039" s="3">
        <v>3000</v>
      </c>
      <c r="AL1039" s="3">
        <v>3000</v>
      </c>
      <c r="AM1039" s="3">
        <v>3000</v>
      </c>
      <c r="AN1039" s="3">
        <v>3000</v>
      </c>
      <c r="AO1039" s="3">
        <v>2900</v>
      </c>
      <c r="AP1039" s="3">
        <v>3000</v>
      </c>
      <c r="AQ1039" s="3">
        <v>3499.92</v>
      </c>
      <c r="AR1039" s="3">
        <v>3500</v>
      </c>
      <c r="AS1039" s="3">
        <v>0</v>
      </c>
      <c r="AT1039" s="3">
        <v>0</v>
      </c>
      <c r="AU1039" s="3">
        <v>0</v>
      </c>
      <c r="AV1039" s="3">
        <v>0</v>
      </c>
      <c r="AW1039" s="3">
        <v>0</v>
      </c>
      <c r="AX1039" s="3">
        <v>0</v>
      </c>
      <c r="AY1039" s="3">
        <v>0</v>
      </c>
      <c r="AZ1039" s="3">
        <v>0</v>
      </c>
      <c r="BA1039" s="3">
        <v>0</v>
      </c>
      <c r="BB1039" s="3">
        <v>0</v>
      </c>
      <c r="BC1039" s="3">
        <v>0</v>
      </c>
      <c r="BD1039" s="3">
        <v>0</v>
      </c>
      <c r="BE1039" s="3">
        <v>0</v>
      </c>
      <c r="BF1039" s="3">
        <v>0</v>
      </c>
      <c r="BG1039" s="3">
        <v>0</v>
      </c>
      <c r="BH1039" s="3">
        <v>0</v>
      </c>
      <c r="BI1039" s="3">
        <v>0</v>
      </c>
      <c r="BJ1039" s="3">
        <v>0</v>
      </c>
      <c r="BK1039" s="3">
        <v>0</v>
      </c>
      <c r="BL1039" s="3">
        <v>0</v>
      </c>
      <c r="BM1039" s="3">
        <v>0</v>
      </c>
      <c r="BN1039" s="3">
        <v>0</v>
      </c>
      <c r="BO1039" s="3">
        <v>0</v>
      </c>
      <c r="BP1039" s="3">
        <v>0</v>
      </c>
      <c r="BQ1039" s="3">
        <v>0</v>
      </c>
      <c r="BR1039" s="3">
        <v>0</v>
      </c>
      <c r="BS1039" s="3">
        <v>0</v>
      </c>
      <c r="BT1039" s="3">
        <v>0</v>
      </c>
      <c r="BU1039" s="3">
        <v>0</v>
      </c>
      <c r="BV1039" s="3">
        <v>0</v>
      </c>
      <c r="BW1039" s="3">
        <v>0</v>
      </c>
      <c r="BX1039" s="3">
        <v>0</v>
      </c>
      <c r="BY1039" s="3">
        <v>0</v>
      </c>
      <c r="BZ1039" s="3">
        <v>0</v>
      </c>
      <c r="CA1039" s="3">
        <v>0</v>
      </c>
      <c r="CB1039" s="3">
        <v>0</v>
      </c>
      <c r="CC1039" s="3">
        <v>0</v>
      </c>
      <c r="CD1039" s="3">
        <v>0</v>
      </c>
      <c r="CE1039" s="3">
        <v>0</v>
      </c>
      <c r="CF1039" s="3">
        <v>0</v>
      </c>
      <c r="CG1039" s="3">
        <v>0</v>
      </c>
      <c r="CH1039" s="3">
        <v>0</v>
      </c>
      <c r="CI1039" s="3">
        <v>0</v>
      </c>
      <c r="CJ1039" s="3">
        <v>0</v>
      </c>
      <c r="CK1039" s="3">
        <v>0</v>
      </c>
      <c r="CL1039" s="3">
        <v>0</v>
      </c>
      <c r="CM1039" s="3">
        <v>0</v>
      </c>
      <c r="CN1039" s="3">
        <v>0</v>
      </c>
      <c r="CO1039" s="3">
        <v>0</v>
      </c>
      <c r="CP1039" s="3">
        <v>0</v>
      </c>
      <c r="CQ1039" s="3">
        <v>0</v>
      </c>
      <c r="CR1039" s="3">
        <v>0</v>
      </c>
      <c r="CS1039" s="3">
        <v>0</v>
      </c>
      <c r="CT1039" s="3">
        <v>0</v>
      </c>
      <c r="CU1039" s="3">
        <v>0</v>
      </c>
      <c r="CV1039" s="3">
        <v>0</v>
      </c>
      <c r="CW1039" s="3">
        <v>0</v>
      </c>
      <c r="CX1039" s="3">
        <v>0</v>
      </c>
      <c r="CY1039" s="3">
        <v>0</v>
      </c>
      <c r="CZ1039" s="3">
        <v>0</v>
      </c>
      <c r="DA1039" s="3"/>
      <c r="DB1039" s="3">
        <v>0</v>
      </c>
      <c r="DC1039" s="3">
        <v>0</v>
      </c>
      <c r="DD1039" s="3">
        <v>0</v>
      </c>
      <c r="DE1039" s="3">
        <v>0</v>
      </c>
      <c r="DF1039" s="3">
        <v>0</v>
      </c>
      <c r="DG1039" s="3">
        <v>0</v>
      </c>
      <c r="DH1039" s="3">
        <v>0</v>
      </c>
      <c r="DI1039" s="3">
        <v>0</v>
      </c>
      <c r="DJ1039" s="3">
        <v>0</v>
      </c>
      <c r="DK1039" s="3">
        <v>0</v>
      </c>
      <c r="DL1039" s="3">
        <v>0</v>
      </c>
      <c r="DM1039" s="3">
        <v>0</v>
      </c>
      <c r="DN1039" s="3">
        <v>0</v>
      </c>
      <c r="DO1039" s="3">
        <v>0</v>
      </c>
      <c r="DP1039" s="3">
        <v>0</v>
      </c>
      <c r="DQ1039" s="3">
        <v>0</v>
      </c>
      <c r="DR1039" s="3">
        <v>0</v>
      </c>
      <c r="DS1039" s="3">
        <v>0</v>
      </c>
      <c r="DT1039" s="3">
        <v>0</v>
      </c>
      <c r="DU1039" s="3">
        <v>0</v>
      </c>
      <c r="DV1039" s="3">
        <v>0</v>
      </c>
      <c r="DW1039" s="3">
        <v>0</v>
      </c>
      <c r="DX1039" s="3">
        <v>0</v>
      </c>
      <c r="DY1039" s="3">
        <v>0</v>
      </c>
      <c r="DZ1039" s="3">
        <v>0</v>
      </c>
      <c r="EA1039" s="3">
        <v>0</v>
      </c>
      <c r="EB1039" s="3">
        <v>0</v>
      </c>
      <c r="EC1039" s="3">
        <v>0</v>
      </c>
      <c r="ED1039" s="3">
        <v>0</v>
      </c>
      <c r="EE1039" s="3">
        <v>0</v>
      </c>
      <c r="EF1039" s="3">
        <v>0</v>
      </c>
    </row>
    <row r="1040" spans="1:136" ht="12.75" customHeight="1">
      <c r="A1040" s="2" t="s">
        <v>1752</v>
      </c>
      <c r="B1040" s="2" t="s">
        <v>938</v>
      </c>
      <c r="C1040" s="2" t="s">
        <v>137</v>
      </c>
      <c r="D1040" s="2" t="s">
        <v>896</v>
      </c>
      <c r="E1040" s="3">
        <v>0</v>
      </c>
      <c r="F1040" s="3">
        <v>9229.2900000000009</v>
      </c>
      <c r="G1040" s="3">
        <v>5229.88</v>
      </c>
      <c r="H1040" s="3">
        <v>6227.91</v>
      </c>
      <c r="I1040" s="3">
        <v>7824.97</v>
      </c>
      <c r="J1040" s="3">
        <v>8143.72</v>
      </c>
      <c r="K1040" s="3">
        <v>7020.2</v>
      </c>
      <c r="L1040" s="3">
        <v>6525.3</v>
      </c>
      <c r="M1040" s="3">
        <v>8751.43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4476.87</v>
      </c>
      <c r="AH1040" s="3">
        <v>2555.69</v>
      </c>
      <c r="AI1040" s="3">
        <v>4321.3500000000004</v>
      </c>
      <c r="AJ1040" s="3">
        <v>3322.93</v>
      </c>
      <c r="AK1040" s="3">
        <v>6074.68</v>
      </c>
      <c r="AL1040" s="3">
        <v>4316.41</v>
      </c>
      <c r="AM1040" s="3">
        <v>4718.5200000000004</v>
      </c>
      <c r="AN1040" s="3">
        <v>7283.27</v>
      </c>
      <c r="AO1040" s="3">
        <v>4977.3500000000004</v>
      </c>
      <c r="AP1040" s="3">
        <v>5375.31</v>
      </c>
      <c r="AQ1040" s="3">
        <v>8839.0499999999993</v>
      </c>
      <c r="AR1040" s="3">
        <v>7944.84</v>
      </c>
      <c r="AS1040" s="3">
        <v>0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  <c r="AY1040" s="3">
        <v>0</v>
      </c>
      <c r="AZ1040" s="3">
        <v>0</v>
      </c>
      <c r="BA1040" s="3">
        <v>0</v>
      </c>
      <c r="BB1040" s="3">
        <v>0</v>
      </c>
      <c r="BC1040" s="3">
        <v>0</v>
      </c>
      <c r="BD1040" s="3">
        <v>0</v>
      </c>
      <c r="BE1040" s="3">
        <v>0</v>
      </c>
      <c r="BF1040" s="3">
        <v>0</v>
      </c>
      <c r="BG1040" s="3">
        <v>0</v>
      </c>
      <c r="BH1040" s="3">
        <v>0</v>
      </c>
      <c r="BI1040" s="3">
        <v>0</v>
      </c>
      <c r="BJ1040" s="3">
        <v>0</v>
      </c>
      <c r="BK1040" s="3">
        <v>0</v>
      </c>
      <c r="BL1040" s="3">
        <v>0</v>
      </c>
      <c r="BM1040" s="3">
        <v>0</v>
      </c>
      <c r="BN1040" s="3">
        <v>0</v>
      </c>
      <c r="BO1040" s="3">
        <v>0</v>
      </c>
      <c r="BP1040" s="3">
        <v>0</v>
      </c>
      <c r="BQ1040" s="3">
        <v>0</v>
      </c>
      <c r="BR1040" s="3">
        <v>0</v>
      </c>
      <c r="BS1040" s="3">
        <v>0</v>
      </c>
      <c r="BT1040" s="3">
        <v>0</v>
      </c>
      <c r="BU1040" s="3">
        <v>0</v>
      </c>
      <c r="BV1040" s="3">
        <v>0</v>
      </c>
      <c r="BW1040" s="3">
        <v>0</v>
      </c>
      <c r="BX1040" s="3">
        <v>0</v>
      </c>
      <c r="BY1040" s="3">
        <v>0</v>
      </c>
      <c r="BZ1040" s="3">
        <v>0</v>
      </c>
      <c r="CA1040" s="3">
        <v>0</v>
      </c>
      <c r="CB1040" s="3">
        <v>0</v>
      </c>
      <c r="CC1040" s="3">
        <v>0</v>
      </c>
      <c r="CD1040" s="3">
        <v>0</v>
      </c>
      <c r="CE1040" s="3">
        <v>0</v>
      </c>
      <c r="CF1040" s="3">
        <v>0</v>
      </c>
      <c r="CG1040" s="3">
        <v>0</v>
      </c>
      <c r="CH1040" s="3">
        <v>0</v>
      </c>
      <c r="CI1040" s="3">
        <v>0</v>
      </c>
      <c r="CJ1040" s="3">
        <v>0</v>
      </c>
      <c r="CK1040" s="3">
        <v>0</v>
      </c>
      <c r="CL1040" s="3">
        <v>0</v>
      </c>
      <c r="CM1040" s="3">
        <v>0</v>
      </c>
      <c r="CN1040" s="3">
        <v>0</v>
      </c>
      <c r="CO1040" s="3">
        <v>0</v>
      </c>
      <c r="CP1040" s="3">
        <v>0</v>
      </c>
      <c r="CQ1040" s="3">
        <v>0</v>
      </c>
      <c r="CR1040" s="3">
        <v>0</v>
      </c>
      <c r="CS1040" s="3">
        <v>0</v>
      </c>
      <c r="CT1040" s="3">
        <v>0</v>
      </c>
      <c r="CU1040" s="3">
        <v>0</v>
      </c>
      <c r="CV1040" s="3">
        <v>0</v>
      </c>
      <c r="CW1040" s="3">
        <v>0</v>
      </c>
      <c r="CX1040" s="3">
        <v>0</v>
      </c>
      <c r="CY1040" s="3">
        <v>0</v>
      </c>
      <c r="CZ1040" s="3">
        <v>0</v>
      </c>
      <c r="DA1040" s="3"/>
      <c r="DB1040" s="3">
        <v>0</v>
      </c>
      <c r="DC1040" s="3">
        <v>0</v>
      </c>
      <c r="DD1040" s="3">
        <v>0</v>
      </c>
      <c r="DE1040" s="3">
        <v>0</v>
      </c>
      <c r="DF1040" s="3">
        <v>0</v>
      </c>
      <c r="DG1040" s="3">
        <v>0</v>
      </c>
      <c r="DH1040" s="3">
        <v>0</v>
      </c>
      <c r="DI1040" s="3">
        <v>0</v>
      </c>
      <c r="DJ1040" s="3">
        <v>0</v>
      </c>
      <c r="DK1040" s="3">
        <v>0</v>
      </c>
      <c r="DL1040" s="3">
        <v>0</v>
      </c>
      <c r="DM1040" s="3">
        <v>0</v>
      </c>
      <c r="DN1040" s="3">
        <v>0</v>
      </c>
      <c r="DO1040" s="3">
        <v>0</v>
      </c>
      <c r="DP1040" s="3">
        <v>0</v>
      </c>
      <c r="DQ1040" s="3">
        <v>0</v>
      </c>
      <c r="DR1040" s="3">
        <v>0</v>
      </c>
      <c r="DS1040" s="3">
        <v>0</v>
      </c>
      <c r="DT1040" s="3">
        <v>0</v>
      </c>
      <c r="DU1040" s="3">
        <v>0</v>
      </c>
      <c r="DV1040" s="3">
        <v>0</v>
      </c>
      <c r="DW1040" s="3">
        <v>0</v>
      </c>
      <c r="DX1040" s="3">
        <v>0</v>
      </c>
      <c r="DY1040" s="3">
        <v>0</v>
      </c>
      <c r="DZ1040" s="3">
        <v>0</v>
      </c>
      <c r="EA1040" s="3">
        <v>0</v>
      </c>
      <c r="EB1040" s="3">
        <v>0</v>
      </c>
      <c r="EC1040" s="3">
        <v>0</v>
      </c>
      <c r="ED1040" s="3">
        <v>0</v>
      </c>
      <c r="EE1040" s="3">
        <v>0</v>
      </c>
      <c r="EF1040" s="3">
        <v>0</v>
      </c>
    </row>
    <row r="1041" spans="1:136" ht="12.75" customHeight="1">
      <c r="A1041" s="2" t="s">
        <v>1753</v>
      </c>
      <c r="B1041" s="2" t="s">
        <v>940</v>
      </c>
      <c r="C1041" s="2" t="s">
        <v>137</v>
      </c>
      <c r="D1041" s="2" t="s">
        <v>896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8550</v>
      </c>
      <c r="AO1041" s="3">
        <v>0</v>
      </c>
      <c r="AP1041" s="3">
        <v>8000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3">
        <v>0</v>
      </c>
      <c r="AW1041" s="3">
        <v>0</v>
      </c>
      <c r="AX1041" s="3">
        <v>0</v>
      </c>
      <c r="AY1041" s="3">
        <v>0</v>
      </c>
      <c r="AZ1041" s="3">
        <v>0</v>
      </c>
      <c r="BA1041" s="3">
        <v>0</v>
      </c>
      <c r="BB1041" s="3">
        <v>0</v>
      </c>
      <c r="BC1041" s="3">
        <v>0</v>
      </c>
      <c r="BD1041" s="3">
        <v>0</v>
      </c>
      <c r="BE1041" s="3">
        <v>0</v>
      </c>
      <c r="BF1041" s="3">
        <v>0</v>
      </c>
      <c r="BG1041" s="3">
        <v>0</v>
      </c>
      <c r="BH1041" s="3">
        <v>0</v>
      </c>
      <c r="BI1041" s="3">
        <v>0</v>
      </c>
      <c r="BJ1041" s="3">
        <v>0</v>
      </c>
      <c r="BK1041" s="3">
        <v>0</v>
      </c>
      <c r="BL1041" s="3">
        <v>0</v>
      </c>
      <c r="BM1041" s="3">
        <v>0</v>
      </c>
      <c r="BN1041" s="3">
        <v>0</v>
      </c>
      <c r="BO1041" s="3">
        <v>0</v>
      </c>
      <c r="BP1041" s="3">
        <v>0</v>
      </c>
      <c r="BQ1041" s="3">
        <v>0</v>
      </c>
      <c r="BR1041" s="3">
        <v>0</v>
      </c>
      <c r="BS1041" s="3">
        <v>0</v>
      </c>
      <c r="BT1041" s="3">
        <v>0</v>
      </c>
      <c r="BU1041" s="3">
        <v>0</v>
      </c>
      <c r="BV1041" s="3">
        <v>0</v>
      </c>
      <c r="BW1041" s="3">
        <v>0</v>
      </c>
      <c r="BX1041" s="3">
        <v>0</v>
      </c>
      <c r="BY1041" s="3">
        <v>0</v>
      </c>
      <c r="BZ1041" s="3">
        <v>0</v>
      </c>
      <c r="CA1041" s="3">
        <v>0</v>
      </c>
      <c r="CB1041" s="3">
        <v>0</v>
      </c>
      <c r="CC1041" s="3">
        <v>0</v>
      </c>
      <c r="CD1041" s="3">
        <v>0</v>
      </c>
      <c r="CE1041" s="3">
        <v>0</v>
      </c>
      <c r="CF1041" s="3">
        <v>0</v>
      </c>
      <c r="CG1041" s="3">
        <v>0</v>
      </c>
      <c r="CH1041" s="3">
        <v>0</v>
      </c>
      <c r="CI1041" s="3">
        <v>0</v>
      </c>
      <c r="CJ1041" s="3">
        <v>0</v>
      </c>
      <c r="CK1041" s="3">
        <v>0</v>
      </c>
      <c r="CL1041" s="3">
        <v>0</v>
      </c>
      <c r="CM1041" s="3">
        <v>0</v>
      </c>
      <c r="CN1041" s="3">
        <v>0</v>
      </c>
      <c r="CO1041" s="3">
        <v>0</v>
      </c>
      <c r="CP1041" s="3">
        <v>0</v>
      </c>
      <c r="CQ1041" s="3">
        <v>0</v>
      </c>
      <c r="CR1041" s="3">
        <v>0</v>
      </c>
      <c r="CS1041" s="3">
        <v>0</v>
      </c>
      <c r="CT1041" s="3">
        <v>0</v>
      </c>
      <c r="CU1041" s="3">
        <v>0</v>
      </c>
      <c r="CV1041" s="3">
        <v>0</v>
      </c>
      <c r="CW1041" s="3">
        <v>0</v>
      </c>
      <c r="CX1041" s="3">
        <v>0</v>
      </c>
      <c r="CY1041" s="3">
        <v>0</v>
      </c>
      <c r="CZ1041" s="3">
        <v>0</v>
      </c>
      <c r="DA1041" s="3"/>
      <c r="DB1041" s="3">
        <v>0</v>
      </c>
      <c r="DC1041" s="3">
        <v>0</v>
      </c>
      <c r="DD1041" s="3">
        <v>0</v>
      </c>
      <c r="DE1041" s="3">
        <v>0</v>
      </c>
      <c r="DF1041" s="3">
        <v>0</v>
      </c>
      <c r="DG1041" s="3">
        <v>0</v>
      </c>
      <c r="DH1041" s="3">
        <v>0</v>
      </c>
      <c r="DI1041" s="3">
        <v>0</v>
      </c>
      <c r="DJ1041" s="3">
        <v>0</v>
      </c>
      <c r="DK1041" s="3">
        <v>0</v>
      </c>
      <c r="DL1041" s="3">
        <v>0</v>
      </c>
      <c r="DM1041" s="3">
        <v>0</v>
      </c>
      <c r="DN1041" s="3">
        <v>0</v>
      </c>
      <c r="DO1041" s="3">
        <v>0</v>
      </c>
      <c r="DP1041" s="3">
        <v>0</v>
      </c>
      <c r="DQ1041" s="3">
        <v>0</v>
      </c>
      <c r="DR1041" s="3">
        <v>0</v>
      </c>
      <c r="DS1041" s="3">
        <v>0</v>
      </c>
      <c r="DT1041" s="3">
        <v>0</v>
      </c>
      <c r="DU1041" s="3">
        <v>0</v>
      </c>
      <c r="DV1041" s="3">
        <v>0</v>
      </c>
      <c r="DW1041" s="3">
        <v>0</v>
      </c>
      <c r="DX1041" s="3">
        <v>0</v>
      </c>
      <c r="DY1041" s="3">
        <v>0</v>
      </c>
      <c r="DZ1041" s="3">
        <v>0</v>
      </c>
      <c r="EA1041" s="3">
        <v>0</v>
      </c>
      <c r="EB1041" s="3">
        <v>0</v>
      </c>
      <c r="EC1041" s="3">
        <v>0</v>
      </c>
      <c r="ED1041" s="3">
        <v>0</v>
      </c>
      <c r="EE1041" s="3">
        <v>0</v>
      </c>
      <c r="EF1041" s="3">
        <v>0</v>
      </c>
    </row>
    <row r="1042" spans="1:136" ht="12.75" customHeight="1">
      <c r="A1042" s="2" t="s">
        <v>1754</v>
      </c>
      <c r="B1042" s="2" t="s">
        <v>1028</v>
      </c>
      <c r="C1042" s="2" t="s">
        <v>137</v>
      </c>
      <c r="D1042" s="2" t="s">
        <v>896</v>
      </c>
      <c r="E1042" s="3">
        <v>0</v>
      </c>
      <c r="F1042" s="3">
        <v>7065</v>
      </c>
      <c r="G1042" s="3">
        <v>6692</v>
      </c>
      <c r="H1042" s="3">
        <v>6365</v>
      </c>
      <c r="I1042" s="3">
        <v>6365</v>
      </c>
      <c r="J1042" s="3">
        <v>6365</v>
      </c>
      <c r="K1042" s="3">
        <v>6365</v>
      </c>
      <c r="L1042" s="3">
        <v>6575</v>
      </c>
      <c r="M1042" s="3">
        <v>6305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5425</v>
      </c>
      <c r="AH1042" s="3">
        <v>6158</v>
      </c>
      <c r="AI1042" s="3">
        <v>6175</v>
      </c>
      <c r="AJ1042" s="3">
        <v>6175</v>
      </c>
      <c r="AK1042" s="3">
        <v>6175</v>
      </c>
      <c r="AL1042" s="3">
        <v>6175</v>
      </c>
      <c r="AM1042" s="3">
        <v>6175</v>
      </c>
      <c r="AN1042" s="3">
        <v>6175</v>
      </c>
      <c r="AO1042" s="3">
        <v>6012</v>
      </c>
      <c r="AP1042" s="3">
        <v>5425</v>
      </c>
      <c r="AQ1042" s="3">
        <v>6775</v>
      </c>
      <c r="AR1042" s="3">
        <v>6175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>
        <v>0</v>
      </c>
      <c r="BB1042" s="3">
        <v>0</v>
      </c>
      <c r="BC1042" s="3">
        <v>0</v>
      </c>
      <c r="BD1042" s="3">
        <v>0</v>
      </c>
      <c r="BE1042" s="3">
        <v>0</v>
      </c>
      <c r="BF1042" s="3">
        <v>0</v>
      </c>
      <c r="BG1042" s="3">
        <v>0</v>
      </c>
      <c r="BH1042" s="3">
        <v>0</v>
      </c>
      <c r="BI1042" s="3">
        <v>0</v>
      </c>
      <c r="BJ1042" s="3">
        <v>0</v>
      </c>
      <c r="BK1042" s="3">
        <v>0</v>
      </c>
      <c r="BL1042" s="3">
        <v>0</v>
      </c>
      <c r="BM1042" s="3">
        <v>0</v>
      </c>
      <c r="BN1042" s="3">
        <v>0</v>
      </c>
      <c r="BO1042" s="3">
        <v>0</v>
      </c>
      <c r="BP1042" s="3">
        <v>0</v>
      </c>
      <c r="BQ1042" s="3">
        <v>0</v>
      </c>
      <c r="BR1042" s="3">
        <v>0</v>
      </c>
      <c r="BS1042" s="3">
        <v>0</v>
      </c>
      <c r="BT1042" s="3">
        <v>0</v>
      </c>
      <c r="BU1042" s="3">
        <v>0</v>
      </c>
      <c r="BV1042" s="3">
        <v>0</v>
      </c>
      <c r="BW1042" s="3">
        <v>0</v>
      </c>
      <c r="BX1042" s="3">
        <v>0</v>
      </c>
      <c r="BY1042" s="3">
        <v>0</v>
      </c>
      <c r="BZ1042" s="3">
        <v>0</v>
      </c>
      <c r="CA1042" s="3">
        <v>0</v>
      </c>
      <c r="CB1042" s="3">
        <v>0</v>
      </c>
      <c r="CC1042" s="3">
        <v>0</v>
      </c>
      <c r="CD1042" s="3">
        <v>0</v>
      </c>
      <c r="CE1042" s="3">
        <v>0</v>
      </c>
      <c r="CF1042" s="3">
        <v>0</v>
      </c>
      <c r="CG1042" s="3">
        <v>0</v>
      </c>
      <c r="CH1042" s="3">
        <v>0</v>
      </c>
      <c r="CI1042" s="3">
        <v>0</v>
      </c>
      <c r="CJ1042" s="3">
        <v>0</v>
      </c>
      <c r="CK1042" s="3">
        <v>0</v>
      </c>
      <c r="CL1042" s="3">
        <v>0</v>
      </c>
      <c r="CM1042" s="3">
        <v>0</v>
      </c>
      <c r="CN1042" s="3">
        <v>0</v>
      </c>
      <c r="CO1042" s="3">
        <v>0</v>
      </c>
      <c r="CP1042" s="3">
        <v>0</v>
      </c>
      <c r="CQ1042" s="3">
        <v>0</v>
      </c>
      <c r="CR1042" s="3">
        <v>0</v>
      </c>
      <c r="CS1042" s="3">
        <v>0</v>
      </c>
      <c r="CT1042" s="3">
        <v>0</v>
      </c>
      <c r="CU1042" s="3">
        <v>0</v>
      </c>
      <c r="CV1042" s="3">
        <v>0</v>
      </c>
      <c r="CW1042" s="3">
        <v>0</v>
      </c>
      <c r="CX1042" s="3">
        <v>0</v>
      </c>
      <c r="CY1042" s="3">
        <v>0</v>
      </c>
      <c r="CZ1042" s="3">
        <v>0</v>
      </c>
      <c r="DA1042" s="3"/>
      <c r="DB1042" s="3">
        <v>0</v>
      </c>
      <c r="DC1042" s="3">
        <v>0</v>
      </c>
      <c r="DD1042" s="3">
        <v>0</v>
      </c>
      <c r="DE1042" s="3">
        <v>0</v>
      </c>
      <c r="DF1042" s="3">
        <v>0</v>
      </c>
      <c r="DG1042" s="3">
        <v>0</v>
      </c>
      <c r="DH1042" s="3">
        <v>0</v>
      </c>
      <c r="DI1042" s="3">
        <v>0</v>
      </c>
      <c r="DJ1042" s="3">
        <v>0</v>
      </c>
      <c r="DK1042" s="3">
        <v>0</v>
      </c>
      <c r="DL1042" s="3">
        <v>0</v>
      </c>
      <c r="DM1042" s="3">
        <v>0</v>
      </c>
      <c r="DN1042" s="3">
        <v>0</v>
      </c>
      <c r="DO1042" s="3">
        <v>0</v>
      </c>
      <c r="DP1042" s="3">
        <v>0</v>
      </c>
      <c r="DQ1042" s="3">
        <v>0</v>
      </c>
      <c r="DR1042" s="3">
        <v>0</v>
      </c>
      <c r="DS1042" s="3">
        <v>0</v>
      </c>
      <c r="DT1042" s="3">
        <v>0</v>
      </c>
      <c r="DU1042" s="3">
        <v>0</v>
      </c>
      <c r="DV1042" s="3">
        <v>0</v>
      </c>
      <c r="DW1042" s="3">
        <v>0</v>
      </c>
      <c r="DX1042" s="3">
        <v>0</v>
      </c>
      <c r="DY1042" s="3">
        <v>0</v>
      </c>
      <c r="DZ1042" s="3">
        <v>0</v>
      </c>
      <c r="EA1042" s="3">
        <v>0</v>
      </c>
      <c r="EB1042" s="3">
        <v>0</v>
      </c>
      <c r="EC1042" s="3">
        <v>0</v>
      </c>
      <c r="ED1042" s="3">
        <v>0</v>
      </c>
      <c r="EE1042" s="3">
        <v>0</v>
      </c>
      <c r="EF1042" s="3">
        <v>0</v>
      </c>
    </row>
    <row r="1043" spans="1:136" ht="12.75" customHeight="1">
      <c r="A1043" s="2" t="s">
        <v>1755</v>
      </c>
      <c r="B1043" s="2" t="s">
        <v>944</v>
      </c>
      <c r="C1043" s="2" t="s">
        <v>137</v>
      </c>
      <c r="D1043" s="2" t="s">
        <v>896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  <c r="AZ1043" s="3">
        <v>0</v>
      </c>
      <c r="BA1043" s="3">
        <v>0</v>
      </c>
      <c r="BB1043" s="3">
        <v>0</v>
      </c>
      <c r="BC1043" s="3">
        <v>0</v>
      </c>
      <c r="BD1043" s="3">
        <v>0</v>
      </c>
      <c r="BE1043" s="3">
        <v>0</v>
      </c>
      <c r="BF1043" s="3">
        <v>0</v>
      </c>
      <c r="BG1043" s="3">
        <v>0</v>
      </c>
      <c r="BH1043" s="3">
        <v>0</v>
      </c>
      <c r="BI1043" s="3">
        <v>0</v>
      </c>
      <c r="BJ1043" s="3">
        <v>0</v>
      </c>
      <c r="BK1043" s="3">
        <v>0</v>
      </c>
      <c r="BL1043" s="3">
        <v>0</v>
      </c>
      <c r="BM1043" s="3">
        <v>0</v>
      </c>
      <c r="BN1043" s="3">
        <v>0</v>
      </c>
      <c r="BO1043" s="3">
        <v>0</v>
      </c>
      <c r="BP1043" s="3">
        <v>0</v>
      </c>
      <c r="BQ1043" s="3">
        <v>0</v>
      </c>
      <c r="BR1043" s="3">
        <v>0</v>
      </c>
      <c r="BS1043" s="3">
        <v>0</v>
      </c>
      <c r="BT1043" s="3">
        <v>0</v>
      </c>
      <c r="BU1043" s="3">
        <v>0</v>
      </c>
      <c r="BV1043" s="3">
        <v>0</v>
      </c>
      <c r="BW1043" s="3">
        <v>0</v>
      </c>
      <c r="BX1043" s="3">
        <v>0</v>
      </c>
      <c r="BY1043" s="3">
        <v>0</v>
      </c>
      <c r="BZ1043" s="3">
        <v>0</v>
      </c>
      <c r="CA1043" s="3">
        <v>0</v>
      </c>
      <c r="CB1043" s="3">
        <v>0</v>
      </c>
      <c r="CC1043" s="3">
        <v>0</v>
      </c>
      <c r="CD1043" s="3">
        <v>0</v>
      </c>
      <c r="CE1043" s="3">
        <v>0</v>
      </c>
      <c r="CF1043" s="3">
        <v>0</v>
      </c>
      <c r="CG1043" s="3">
        <v>0</v>
      </c>
      <c r="CH1043" s="3">
        <v>0</v>
      </c>
      <c r="CI1043" s="3">
        <v>0</v>
      </c>
      <c r="CJ1043" s="3">
        <v>0</v>
      </c>
      <c r="CK1043" s="3">
        <v>0</v>
      </c>
      <c r="CL1043" s="3">
        <v>0</v>
      </c>
      <c r="CM1043" s="3">
        <v>0</v>
      </c>
      <c r="CN1043" s="3">
        <v>0</v>
      </c>
      <c r="CO1043" s="3">
        <v>0</v>
      </c>
      <c r="CP1043" s="3">
        <v>0</v>
      </c>
      <c r="CQ1043" s="3">
        <v>0</v>
      </c>
      <c r="CR1043" s="3">
        <v>0</v>
      </c>
      <c r="CS1043" s="3">
        <v>0</v>
      </c>
      <c r="CT1043" s="3">
        <v>0</v>
      </c>
      <c r="CU1043" s="3">
        <v>0</v>
      </c>
      <c r="CV1043" s="3">
        <v>0</v>
      </c>
      <c r="CW1043" s="3">
        <v>0</v>
      </c>
      <c r="CX1043" s="3">
        <v>0</v>
      </c>
      <c r="CY1043" s="3">
        <v>0</v>
      </c>
      <c r="CZ1043" s="3">
        <v>0</v>
      </c>
      <c r="DA1043" s="3"/>
      <c r="DB1043" s="3">
        <v>0</v>
      </c>
      <c r="DC1043" s="3">
        <v>0</v>
      </c>
      <c r="DD1043" s="3">
        <v>0</v>
      </c>
      <c r="DE1043" s="3">
        <v>0</v>
      </c>
      <c r="DF1043" s="3">
        <v>0</v>
      </c>
      <c r="DG1043" s="3">
        <v>0</v>
      </c>
      <c r="DH1043" s="3">
        <v>0</v>
      </c>
      <c r="DI1043" s="3">
        <v>0</v>
      </c>
      <c r="DJ1043" s="3">
        <v>0</v>
      </c>
      <c r="DK1043" s="3">
        <v>0</v>
      </c>
      <c r="DL1043" s="3">
        <v>0</v>
      </c>
      <c r="DM1043" s="3">
        <v>0</v>
      </c>
      <c r="DN1043" s="3">
        <v>0</v>
      </c>
      <c r="DO1043" s="3">
        <v>0</v>
      </c>
      <c r="DP1043" s="3">
        <v>0</v>
      </c>
      <c r="DQ1043" s="3">
        <v>0</v>
      </c>
      <c r="DR1043" s="3">
        <v>0</v>
      </c>
      <c r="DS1043" s="3">
        <v>0</v>
      </c>
      <c r="DT1043" s="3">
        <v>0</v>
      </c>
      <c r="DU1043" s="3">
        <v>0</v>
      </c>
      <c r="DV1043" s="3">
        <v>0</v>
      </c>
      <c r="DW1043" s="3">
        <v>0</v>
      </c>
      <c r="DX1043" s="3">
        <v>0</v>
      </c>
      <c r="DY1043" s="3">
        <v>0</v>
      </c>
      <c r="DZ1043" s="3">
        <v>0</v>
      </c>
      <c r="EA1043" s="3">
        <v>0</v>
      </c>
      <c r="EB1043" s="3">
        <v>0</v>
      </c>
      <c r="EC1043" s="3">
        <v>0</v>
      </c>
      <c r="ED1043" s="3">
        <v>0</v>
      </c>
      <c r="EE1043" s="3">
        <v>0</v>
      </c>
      <c r="EF1043" s="3">
        <v>0</v>
      </c>
    </row>
    <row r="1044" spans="1:136" ht="12.75" customHeight="1">
      <c r="A1044" s="2" t="s">
        <v>1756</v>
      </c>
      <c r="B1044" s="2" t="s">
        <v>946</v>
      </c>
      <c r="C1044" s="2" t="s">
        <v>137</v>
      </c>
      <c r="D1044" s="2" t="s">
        <v>896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s="3">
        <v>0</v>
      </c>
      <c r="AZ1044" s="3">
        <v>0</v>
      </c>
      <c r="BA1044" s="3">
        <v>0</v>
      </c>
      <c r="BB1044" s="3">
        <v>0</v>
      </c>
      <c r="BC1044" s="3">
        <v>0</v>
      </c>
      <c r="BD1044" s="3">
        <v>0</v>
      </c>
      <c r="BE1044" s="3">
        <v>0</v>
      </c>
      <c r="BF1044" s="3">
        <v>0</v>
      </c>
      <c r="BG1044" s="3">
        <v>0</v>
      </c>
      <c r="BH1044" s="3">
        <v>0</v>
      </c>
      <c r="BI1044" s="3">
        <v>0</v>
      </c>
      <c r="BJ1044" s="3">
        <v>0</v>
      </c>
      <c r="BK1044" s="3">
        <v>0</v>
      </c>
      <c r="BL1044" s="3">
        <v>0</v>
      </c>
      <c r="BM1044" s="3">
        <v>0</v>
      </c>
      <c r="BN1044" s="3">
        <v>0</v>
      </c>
      <c r="BO1044" s="3">
        <v>0</v>
      </c>
      <c r="BP1044" s="3">
        <v>0</v>
      </c>
      <c r="BQ1044" s="3">
        <v>0</v>
      </c>
      <c r="BR1044" s="3">
        <v>0</v>
      </c>
      <c r="BS1044" s="3">
        <v>0</v>
      </c>
      <c r="BT1044" s="3">
        <v>0</v>
      </c>
      <c r="BU1044" s="3">
        <v>0</v>
      </c>
      <c r="BV1044" s="3">
        <v>0</v>
      </c>
      <c r="BW1044" s="3">
        <v>0</v>
      </c>
      <c r="BX1044" s="3">
        <v>0</v>
      </c>
      <c r="BY1044" s="3">
        <v>0</v>
      </c>
      <c r="BZ1044" s="3">
        <v>0</v>
      </c>
      <c r="CA1044" s="3">
        <v>0</v>
      </c>
      <c r="CB1044" s="3">
        <v>0</v>
      </c>
      <c r="CC1044" s="3">
        <v>0</v>
      </c>
      <c r="CD1044" s="3">
        <v>0</v>
      </c>
      <c r="CE1044" s="3">
        <v>0</v>
      </c>
      <c r="CF1044" s="3">
        <v>0</v>
      </c>
      <c r="CG1044" s="3">
        <v>0</v>
      </c>
      <c r="CH1044" s="3">
        <v>0</v>
      </c>
      <c r="CI1044" s="3">
        <v>0</v>
      </c>
      <c r="CJ1044" s="3">
        <v>0</v>
      </c>
      <c r="CK1044" s="3">
        <v>0</v>
      </c>
      <c r="CL1044" s="3">
        <v>0</v>
      </c>
      <c r="CM1044" s="3">
        <v>0</v>
      </c>
      <c r="CN1044" s="3">
        <v>0</v>
      </c>
      <c r="CO1044" s="3">
        <v>0</v>
      </c>
      <c r="CP1044" s="3">
        <v>0</v>
      </c>
      <c r="CQ1044" s="3">
        <v>0</v>
      </c>
      <c r="CR1044" s="3">
        <v>0</v>
      </c>
      <c r="CS1044" s="3">
        <v>0</v>
      </c>
      <c r="CT1044" s="3">
        <v>0</v>
      </c>
      <c r="CU1044" s="3">
        <v>0</v>
      </c>
      <c r="CV1044" s="3">
        <v>0</v>
      </c>
      <c r="CW1044" s="3">
        <v>0</v>
      </c>
      <c r="CX1044" s="3">
        <v>0</v>
      </c>
      <c r="CY1044" s="3">
        <v>0</v>
      </c>
      <c r="CZ1044" s="3">
        <v>0</v>
      </c>
      <c r="DA1044" s="3"/>
      <c r="DB1044" s="3">
        <v>0</v>
      </c>
      <c r="DC1044" s="3">
        <v>0</v>
      </c>
      <c r="DD1044" s="3">
        <v>0</v>
      </c>
      <c r="DE1044" s="3">
        <v>0</v>
      </c>
      <c r="DF1044" s="3">
        <v>0</v>
      </c>
      <c r="DG1044" s="3">
        <v>0</v>
      </c>
      <c r="DH1044" s="3">
        <v>0</v>
      </c>
      <c r="DI1044" s="3">
        <v>0</v>
      </c>
      <c r="DJ1044" s="3">
        <v>0</v>
      </c>
      <c r="DK1044" s="3">
        <v>0</v>
      </c>
      <c r="DL1044" s="3">
        <v>0</v>
      </c>
      <c r="DM1044" s="3">
        <v>0</v>
      </c>
      <c r="DN1044" s="3">
        <v>0</v>
      </c>
      <c r="DO1044" s="3">
        <v>0</v>
      </c>
      <c r="DP1044" s="3">
        <v>0</v>
      </c>
      <c r="DQ1044" s="3">
        <v>0</v>
      </c>
      <c r="DR1044" s="3">
        <v>0</v>
      </c>
      <c r="DS1044" s="3">
        <v>0</v>
      </c>
      <c r="DT1044" s="3">
        <v>0</v>
      </c>
      <c r="DU1044" s="3">
        <v>0</v>
      </c>
      <c r="DV1044" s="3">
        <v>0</v>
      </c>
      <c r="DW1044" s="3">
        <v>0</v>
      </c>
      <c r="DX1044" s="3">
        <v>0</v>
      </c>
      <c r="DY1044" s="3">
        <v>0</v>
      </c>
      <c r="DZ1044" s="3">
        <v>0</v>
      </c>
      <c r="EA1044" s="3">
        <v>0</v>
      </c>
      <c r="EB1044" s="3">
        <v>0</v>
      </c>
      <c r="EC1044" s="3">
        <v>0</v>
      </c>
      <c r="ED1044" s="3">
        <v>0</v>
      </c>
      <c r="EE1044" s="3">
        <v>0</v>
      </c>
      <c r="EF1044" s="3">
        <v>0</v>
      </c>
    </row>
    <row r="1045" spans="1:136" ht="12.75" customHeight="1">
      <c r="A1045" s="2" t="s">
        <v>1757</v>
      </c>
      <c r="B1045" s="2" t="s">
        <v>423</v>
      </c>
      <c r="C1045" s="2" t="s">
        <v>137</v>
      </c>
      <c r="D1045" s="2" t="s">
        <v>138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3">
        <v>0</v>
      </c>
      <c r="AW1045" s="3">
        <v>0</v>
      </c>
      <c r="AX1045" s="3">
        <v>0</v>
      </c>
      <c r="AY1045" s="3">
        <v>0</v>
      </c>
      <c r="AZ1045" s="3">
        <v>0</v>
      </c>
      <c r="BA1045" s="3">
        <v>0</v>
      </c>
      <c r="BB1045" s="3">
        <v>0</v>
      </c>
      <c r="BC1045" s="3">
        <v>0</v>
      </c>
      <c r="BD1045" s="3">
        <v>0</v>
      </c>
      <c r="BE1045" s="3">
        <v>0</v>
      </c>
      <c r="BF1045" s="3">
        <v>0</v>
      </c>
      <c r="BG1045" s="3">
        <v>0</v>
      </c>
      <c r="BH1045" s="3">
        <v>0</v>
      </c>
      <c r="BI1045" s="3">
        <v>0</v>
      </c>
      <c r="BJ1045" s="3">
        <v>0</v>
      </c>
      <c r="BK1045" s="3">
        <v>0</v>
      </c>
      <c r="BL1045" s="3">
        <v>0</v>
      </c>
      <c r="BM1045" s="3">
        <v>0</v>
      </c>
      <c r="BN1045" s="3">
        <v>0</v>
      </c>
      <c r="BO1045" s="3">
        <v>0</v>
      </c>
      <c r="BP1045" s="3">
        <v>0</v>
      </c>
      <c r="BQ1045" s="3">
        <v>0</v>
      </c>
      <c r="BR1045" s="3">
        <v>0</v>
      </c>
      <c r="BS1045" s="3">
        <v>0</v>
      </c>
      <c r="BT1045" s="3">
        <v>0</v>
      </c>
      <c r="BU1045" s="3">
        <v>0</v>
      </c>
      <c r="BV1045" s="3">
        <v>0</v>
      </c>
      <c r="BW1045" s="3">
        <v>0</v>
      </c>
      <c r="BX1045" s="3">
        <v>0</v>
      </c>
      <c r="BY1045" s="3">
        <v>0</v>
      </c>
      <c r="BZ1045" s="3">
        <v>0</v>
      </c>
      <c r="CA1045" s="3">
        <v>0</v>
      </c>
      <c r="CB1045" s="3">
        <v>0</v>
      </c>
      <c r="CC1045" s="3">
        <v>0</v>
      </c>
      <c r="CD1045" s="3">
        <v>0</v>
      </c>
      <c r="CE1045" s="3">
        <v>0</v>
      </c>
      <c r="CF1045" s="3">
        <v>0</v>
      </c>
      <c r="CG1045" s="3">
        <v>0</v>
      </c>
      <c r="CH1045" s="3">
        <v>0</v>
      </c>
      <c r="CI1045" s="3">
        <v>0</v>
      </c>
      <c r="CJ1045" s="3">
        <v>0</v>
      </c>
      <c r="CK1045" s="3">
        <v>0</v>
      </c>
      <c r="CL1045" s="3">
        <v>0</v>
      </c>
      <c r="CM1045" s="3">
        <v>0</v>
      </c>
      <c r="CN1045" s="3">
        <v>0</v>
      </c>
      <c r="CO1045" s="3">
        <v>0</v>
      </c>
      <c r="CP1045" s="3">
        <v>0</v>
      </c>
      <c r="CQ1045" s="3">
        <v>0</v>
      </c>
      <c r="CR1045" s="3">
        <v>0</v>
      </c>
      <c r="CS1045" s="3">
        <v>0</v>
      </c>
      <c r="CT1045" s="3">
        <v>0</v>
      </c>
      <c r="CU1045" s="3">
        <v>0</v>
      </c>
      <c r="CV1045" s="3">
        <v>0</v>
      </c>
      <c r="CW1045" s="3">
        <v>0</v>
      </c>
      <c r="CX1045" s="3">
        <v>0</v>
      </c>
      <c r="CY1045" s="3">
        <v>0</v>
      </c>
      <c r="CZ1045" s="3">
        <v>0</v>
      </c>
      <c r="DA1045" s="3"/>
      <c r="DB1045" s="3">
        <v>0</v>
      </c>
      <c r="DC1045" s="3">
        <v>0</v>
      </c>
      <c r="DD1045" s="3">
        <v>0</v>
      </c>
      <c r="DE1045" s="3">
        <v>0</v>
      </c>
      <c r="DF1045" s="3">
        <v>0</v>
      </c>
      <c r="DG1045" s="3">
        <v>0</v>
      </c>
      <c r="DH1045" s="3">
        <v>0</v>
      </c>
      <c r="DI1045" s="3">
        <v>0</v>
      </c>
      <c r="DJ1045" s="3">
        <v>0</v>
      </c>
      <c r="DK1045" s="3">
        <v>0</v>
      </c>
      <c r="DL1045" s="3">
        <v>0</v>
      </c>
      <c r="DM1045" s="3">
        <v>0</v>
      </c>
      <c r="DN1045" s="3">
        <v>0</v>
      </c>
      <c r="DO1045" s="3">
        <v>0</v>
      </c>
      <c r="DP1045" s="3">
        <v>0</v>
      </c>
      <c r="DQ1045" s="3">
        <v>0</v>
      </c>
      <c r="DR1045" s="3">
        <v>0</v>
      </c>
      <c r="DS1045" s="3">
        <v>0</v>
      </c>
      <c r="DT1045" s="3">
        <v>0</v>
      </c>
      <c r="DU1045" s="3">
        <v>0</v>
      </c>
      <c r="DV1045" s="3">
        <v>0</v>
      </c>
      <c r="DW1045" s="3">
        <v>0</v>
      </c>
      <c r="DX1045" s="3">
        <v>0</v>
      </c>
      <c r="DY1045" s="3">
        <v>0</v>
      </c>
      <c r="DZ1045" s="3">
        <v>0</v>
      </c>
      <c r="EA1045" s="3">
        <v>0</v>
      </c>
      <c r="EB1045" s="3">
        <v>0</v>
      </c>
      <c r="EC1045" s="3">
        <v>0</v>
      </c>
      <c r="ED1045" s="3">
        <v>0</v>
      </c>
      <c r="EE1045" s="3">
        <v>0</v>
      </c>
      <c r="EF1045" s="3">
        <v>0</v>
      </c>
    </row>
    <row r="1046" spans="1:136" ht="12.75" customHeight="1">
      <c r="A1046" s="2" t="s">
        <v>1758</v>
      </c>
      <c r="B1046" s="2" t="s">
        <v>949</v>
      </c>
      <c r="C1046" s="2" t="s">
        <v>137</v>
      </c>
      <c r="D1046" s="2" t="s">
        <v>896</v>
      </c>
      <c r="E1046" s="3">
        <v>0</v>
      </c>
      <c r="F1046" s="3">
        <v>0</v>
      </c>
      <c r="G1046" s="3">
        <v>0</v>
      </c>
      <c r="H1046" s="3">
        <v>2190</v>
      </c>
      <c r="I1046" s="3">
        <v>0</v>
      </c>
      <c r="J1046" s="3">
        <v>945</v>
      </c>
      <c r="K1046" s="3">
        <v>0</v>
      </c>
      <c r="L1046" s="3">
        <v>0</v>
      </c>
      <c r="M1046" s="3">
        <v>2850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  <c r="AY1046" s="3">
        <v>0</v>
      </c>
      <c r="AZ1046" s="3">
        <v>0</v>
      </c>
      <c r="BA1046" s="3">
        <v>0</v>
      </c>
      <c r="BB1046" s="3">
        <v>0</v>
      </c>
      <c r="BC1046" s="3">
        <v>0</v>
      </c>
      <c r="BD1046" s="3">
        <v>0</v>
      </c>
      <c r="BE1046" s="3">
        <v>0</v>
      </c>
      <c r="BF1046" s="3">
        <v>0</v>
      </c>
      <c r="BG1046" s="3">
        <v>0</v>
      </c>
      <c r="BH1046" s="3">
        <v>0</v>
      </c>
      <c r="BI1046" s="3">
        <v>0</v>
      </c>
      <c r="BJ1046" s="3">
        <v>0</v>
      </c>
      <c r="BK1046" s="3">
        <v>0</v>
      </c>
      <c r="BL1046" s="3">
        <v>0</v>
      </c>
      <c r="BM1046" s="3">
        <v>0</v>
      </c>
      <c r="BN1046" s="3">
        <v>0</v>
      </c>
      <c r="BO1046" s="3">
        <v>0</v>
      </c>
      <c r="BP1046" s="3">
        <v>0</v>
      </c>
      <c r="BQ1046" s="3">
        <v>0</v>
      </c>
      <c r="BR1046" s="3">
        <v>0</v>
      </c>
      <c r="BS1046" s="3">
        <v>0</v>
      </c>
      <c r="BT1046" s="3">
        <v>0</v>
      </c>
      <c r="BU1046" s="3">
        <v>0</v>
      </c>
      <c r="BV1046" s="3">
        <v>0</v>
      </c>
      <c r="BW1046" s="3">
        <v>0</v>
      </c>
      <c r="BX1046" s="3">
        <v>0</v>
      </c>
      <c r="BY1046" s="3">
        <v>0</v>
      </c>
      <c r="BZ1046" s="3">
        <v>0</v>
      </c>
      <c r="CA1046" s="3">
        <v>0</v>
      </c>
      <c r="CB1046" s="3">
        <v>0</v>
      </c>
      <c r="CC1046" s="3">
        <v>0</v>
      </c>
      <c r="CD1046" s="3">
        <v>0</v>
      </c>
      <c r="CE1046" s="3">
        <v>0</v>
      </c>
      <c r="CF1046" s="3">
        <v>0</v>
      </c>
      <c r="CG1046" s="3">
        <v>0</v>
      </c>
      <c r="CH1046" s="3">
        <v>0</v>
      </c>
      <c r="CI1046" s="3">
        <v>0</v>
      </c>
      <c r="CJ1046" s="3">
        <v>0</v>
      </c>
      <c r="CK1046" s="3">
        <v>0</v>
      </c>
      <c r="CL1046" s="3">
        <v>0</v>
      </c>
      <c r="CM1046" s="3">
        <v>0</v>
      </c>
      <c r="CN1046" s="3">
        <v>0</v>
      </c>
      <c r="CO1046" s="3">
        <v>0</v>
      </c>
      <c r="CP1046" s="3">
        <v>0</v>
      </c>
      <c r="CQ1046" s="3">
        <v>0</v>
      </c>
      <c r="CR1046" s="3">
        <v>0</v>
      </c>
      <c r="CS1046" s="3">
        <v>0</v>
      </c>
      <c r="CT1046" s="3">
        <v>0</v>
      </c>
      <c r="CU1046" s="3">
        <v>0</v>
      </c>
      <c r="CV1046" s="3">
        <v>0</v>
      </c>
      <c r="CW1046" s="3">
        <v>0</v>
      </c>
      <c r="CX1046" s="3">
        <v>0</v>
      </c>
      <c r="CY1046" s="3">
        <v>0</v>
      </c>
      <c r="CZ1046" s="3">
        <v>0</v>
      </c>
      <c r="DA1046" s="3"/>
      <c r="DB1046" s="3">
        <v>0</v>
      </c>
      <c r="DC1046" s="3">
        <v>0</v>
      </c>
      <c r="DD1046" s="3">
        <v>0</v>
      </c>
      <c r="DE1046" s="3">
        <v>0</v>
      </c>
      <c r="DF1046" s="3">
        <v>0</v>
      </c>
      <c r="DG1046" s="3">
        <v>0</v>
      </c>
      <c r="DH1046" s="3">
        <v>0</v>
      </c>
      <c r="DI1046" s="3">
        <v>0</v>
      </c>
      <c r="DJ1046" s="3">
        <v>0</v>
      </c>
      <c r="DK1046" s="3">
        <v>0</v>
      </c>
      <c r="DL1046" s="3">
        <v>0</v>
      </c>
      <c r="DM1046" s="3">
        <v>0</v>
      </c>
      <c r="DN1046" s="3">
        <v>0</v>
      </c>
      <c r="DO1046" s="3">
        <v>0</v>
      </c>
      <c r="DP1046" s="3">
        <v>0</v>
      </c>
      <c r="DQ1046" s="3">
        <v>0</v>
      </c>
      <c r="DR1046" s="3">
        <v>0</v>
      </c>
      <c r="DS1046" s="3">
        <v>0</v>
      </c>
      <c r="DT1046" s="3">
        <v>0</v>
      </c>
      <c r="DU1046" s="3">
        <v>0</v>
      </c>
      <c r="DV1046" s="3">
        <v>0</v>
      </c>
      <c r="DW1046" s="3">
        <v>0</v>
      </c>
      <c r="DX1046" s="3">
        <v>0</v>
      </c>
      <c r="DY1046" s="3">
        <v>0</v>
      </c>
      <c r="DZ1046" s="3">
        <v>0</v>
      </c>
      <c r="EA1046" s="3">
        <v>0</v>
      </c>
      <c r="EB1046" s="3">
        <v>0</v>
      </c>
      <c r="EC1046" s="3">
        <v>0</v>
      </c>
      <c r="ED1046" s="3">
        <v>0</v>
      </c>
      <c r="EE1046" s="3">
        <v>0</v>
      </c>
      <c r="EF1046" s="3">
        <v>0</v>
      </c>
    </row>
    <row r="1047" spans="1:136" ht="12.75" customHeight="1">
      <c r="A1047" s="2" t="s">
        <v>1759</v>
      </c>
      <c r="B1047" s="2" t="s">
        <v>961</v>
      </c>
      <c r="C1047" s="2" t="s">
        <v>137</v>
      </c>
      <c r="D1047" s="2" t="s">
        <v>138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s="3">
        <v>0</v>
      </c>
      <c r="AZ1047" s="3">
        <v>0</v>
      </c>
      <c r="BA1047" s="3">
        <v>0</v>
      </c>
      <c r="BB1047" s="3">
        <v>0</v>
      </c>
      <c r="BC1047" s="3">
        <v>0</v>
      </c>
      <c r="BD1047" s="3">
        <v>0</v>
      </c>
      <c r="BE1047" s="3">
        <v>0</v>
      </c>
      <c r="BF1047" s="3">
        <v>0</v>
      </c>
      <c r="BG1047" s="3">
        <v>0</v>
      </c>
      <c r="BH1047" s="3">
        <v>0</v>
      </c>
      <c r="BI1047" s="3">
        <v>0</v>
      </c>
      <c r="BJ1047" s="3">
        <v>0</v>
      </c>
      <c r="BK1047" s="3">
        <v>0</v>
      </c>
      <c r="BL1047" s="3">
        <v>0</v>
      </c>
      <c r="BM1047" s="3">
        <v>0</v>
      </c>
      <c r="BN1047" s="3">
        <v>0</v>
      </c>
      <c r="BO1047" s="3">
        <v>0</v>
      </c>
      <c r="BP1047" s="3">
        <v>0</v>
      </c>
      <c r="BQ1047" s="3">
        <v>0</v>
      </c>
      <c r="BR1047" s="3">
        <v>0</v>
      </c>
      <c r="BS1047" s="3">
        <v>0</v>
      </c>
      <c r="BT1047" s="3">
        <v>0</v>
      </c>
      <c r="BU1047" s="3">
        <v>0</v>
      </c>
      <c r="BV1047" s="3">
        <v>0</v>
      </c>
      <c r="BW1047" s="3">
        <v>0</v>
      </c>
      <c r="BX1047" s="3">
        <v>0</v>
      </c>
      <c r="BY1047" s="3">
        <v>0</v>
      </c>
      <c r="BZ1047" s="3">
        <v>0</v>
      </c>
      <c r="CA1047" s="3">
        <v>0</v>
      </c>
      <c r="CB1047" s="3">
        <v>0</v>
      </c>
      <c r="CC1047" s="3">
        <v>0</v>
      </c>
      <c r="CD1047" s="3">
        <v>0</v>
      </c>
      <c r="CE1047" s="3">
        <v>0</v>
      </c>
      <c r="CF1047" s="3">
        <v>0</v>
      </c>
      <c r="CG1047" s="3">
        <v>0</v>
      </c>
      <c r="CH1047" s="3">
        <v>0</v>
      </c>
      <c r="CI1047" s="3">
        <v>0</v>
      </c>
      <c r="CJ1047" s="3">
        <v>0</v>
      </c>
      <c r="CK1047" s="3">
        <v>0</v>
      </c>
      <c r="CL1047" s="3">
        <v>0</v>
      </c>
      <c r="CM1047" s="3">
        <v>0</v>
      </c>
      <c r="CN1047" s="3">
        <v>0</v>
      </c>
      <c r="CO1047" s="3">
        <v>0</v>
      </c>
      <c r="CP1047" s="3">
        <v>0</v>
      </c>
      <c r="CQ1047" s="3">
        <v>0</v>
      </c>
      <c r="CR1047" s="3">
        <v>0</v>
      </c>
      <c r="CS1047" s="3">
        <v>0</v>
      </c>
      <c r="CT1047" s="3">
        <v>0</v>
      </c>
      <c r="CU1047" s="3">
        <v>0</v>
      </c>
      <c r="CV1047" s="3">
        <v>0</v>
      </c>
      <c r="CW1047" s="3">
        <v>0</v>
      </c>
      <c r="CX1047" s="3">
        <v>0</v>
      </c>
      <c r="CY1047" s="3">
        <v>0</v>
      </c>
      <c r="CZ1047" s="3">
        <v>0</v>
      </c>
      <c r="DA1047" s="3"/>
      <c r="DB1047" s="3">
        <v>0</v>
      </c>
      <c r="DC1047" s="3">
        <v>0</v>
      </c>
      <c r="DD1047" s="3">
        <v>0</v>
      </c>
      <c r="DE1047" s="3">
        <v>0</v>
      </c>
      <c r="DF1047" s="3">
        <v>0</v>
      </c>
      <c r="DG1047" s="3">
        <v>0</v>
      </c>
      <c r="DH1047" s="3">
        <v>0</v>
      </c>
      <c r="DI1047" s="3">
        <v>0</v>
      </c>
      <c r="DJ1047" s="3">
        <v>0</v>
      </c>
      <c r="DK1047" s="3">
        <v>0</v>
      </c>
      <c r="DL1047" s="3">
        <v>0</v>
      </c>
      <c r="DM1047" s="3">
        <v>0</v>
      </c>
      <c r="DN1047" s="3">
        <v>0</v>
      </c>
      <c r="DO1047" s="3">
        <v>0</v>
      </c>
      <c r="DP1047" s="3">
        <v>0</v>
      </c>
      <c r="DQ1047" s="3">
        <v>0</v>
      </c>
      <c r="DR1047" s="3">
        <v>0</v>
      </c>
      <c r="DS1047" s="3">
        <v>0</v>
      </c>
      <c r="DT1047" s="3">
        <v>0</v>
      </c>
      <c r="DU1047" s="3">
        <v>0</v>
      </c>
      <c r="DV1047" s="3">
        <v>0</v>
      </c>
      <c r="DW1047" s="3">
        <v>0</v>
      </c>
      <c r="DX1047" s="3">
        <v>0</v>
      </c>
      <c r="DY1047" s="3">
        <v>0</v>
      </c>
      <c r="DZ1047" s="3">
        <v>0</v>
      </c>
      <c r="EA1047" s="3">
        <v>0</v>
      </c>
      <c r="EB1047" s="3">
        <v>0</v>
      </c>
      <c r="EC1047" s="3">
        <v>0</v>
      </c>
      <c r="ED1047" s="3">
        <v>0</v>
      </c>
      <c r="EE1047" s="3">
        <v>0</v>
      </c>
      <c r="EF1047" s="3">
        <v>0</v>
      </c>
    </row>
    <row r="1048" spans="1:136" ht="12.75" customHeight="1">
      <c r="A1048" s="2" t="s">
        <v>1760</v>
      </c>
      <c r="B1048" s="2" t="s">
        <v>1140</v>
      </c>
      <c r="C1048" s="2" t="s">
        <v>137</v>
      </c>
      <c r="D1048" s="2" t="s">
        <v>896</v>
      </c>
      <c r="E1048" s="3">
        <v>0</v>
      </c>
      <c r="F1048" s="3">
        <v>0</v>
      </c>
      <c r="G1048" s="3">
        <v>1050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s="3">
        <v>0</v>
      </c>
      <c r="AZ1048" s="3">
        <v>0</v>
      </c>
      <c r="BA1048" s="3">
        <v>0</v>
      </c>
      <c r="BB1048" s="3">
        <v>0</v>
      </c>
      <c r="BC1048" s="3">
        <v>0</v>
      </c>
      <c r="BD1048" s="3">
        <v>0</v>
      </c>
      <c r="BE1048" s="3">
        <v>0</v>
      </c>
      <c r="BF1048" s="3">
        <v>0</v>
      </c>
      <c r="BG1048" s="3">
        <v>0</v>
      </c>
      <c r="BH1048" s="3">
        <v>0</v>
      </c>
      <c r="BI1048" s="3">
        <v>0</v>
      </c>
      <c r="BJ1048" s="3">
        <v>0</v>
      </c>
      <c r="BK1048" s="3">
        <v>0</v>
      </c>
      <c r="BL1048" s="3">
        <v>0</v>
      </c>
      <c r="BM1048" s="3">
        <v>0</v>
      </c>
      <c r="BN1048" s="3">
        <v>0</v>
      </c>
      <c r="BO1048" s="3">
        <v>0</v>
      </c>
      <c r="BP1048" s="3">
        <v>0</v>
      </c>
      <c r="BQ1048" s="3">
        <v>0</v>
      </c>
      <c r="BR1048" s="3">
        <v>0</v>
      </c>
      <c r="BS1048" s="3">
        <v>0</v>
      </c>
      <c r="BT1048" s="3">
        <v>0</v>
      </c>
      <c r="BU1048" s="3">
        <v>0</v>
      </c>
      <c r="BV1048" s="3">
        <v>0</v>
      </c>
      <c r="BW1048" s="3">
        <v>0</v>
      </c>
      <c r="BX1048" s="3">
        <v>0</v>
      </c>
      <c r="BY1048" s="3">
        <v>0</v>
      </c>
      <c r="BZ1048" s="3">
        <v>0</v>
      </c>
      <c r="CA1048" s="3">
        <v>0</v>
      </c>
      <c r="CB1048" s="3">
        <v>0</v>
      </c>
      <c r="CC1048" s="3">
        <v>0</v>
      </c>
      <c r="CD1048" s="3">
        <v>0</v>
      </c>
      <c r="CE1048" s="3">
        <v>0</v>
      </c>
      <c r="CF1048" s="3">
        <v>0</v>
      </c>
      <c r="CG1048" s="3">
        <v>0</v>
      </c>
      <c r="CH1048" s="3">
        <v>0</v>
      </c>
      <c r="CI1048" s="3">
        <v>0</v>
      </c>
      <c r="CJ1048" s="3">
        <v>0</v>
      </c>
      <c r="CK1048" s="3">
        <v>0</v>
      </c>
      <c r="CL1048" s="3">
        <v>0</v>
      </c>
      <c r="CM1048" s="3">
        <v>0</v>
      </c>
      <c r="CN1048" s="3">
        <v>0</v>
      </c>
      <c r="CO1048" s="3">
        <v>0</v>
      </c>
      <c r="CP1048" s="3">
        <v>0</v>
      </c>
      <c r="CQ1048" s="3">
        <v>0</v>
      </c>
      <c r="CR1048" s="3">
        <v>0</v>
      </c>
      <c r="CS1048" s="3">
        <v>0</v>
      </c>
      <c r="CT1048" s="3">
        <v>0</v>
      </c>
      <c r="CU1048" s="3">
        <v>0</v>
      </c>
      <c r="CV1048" s="3">
        <v>0</v>
      </c>
      <c r="CW1048" s="3">
        <v>0</v>
      </c>
      <c r="CX1048" s="3">
        <v>0</v>
      </c>
      <c r="CY1048" s="3">
        <v>0</v>
      </c>
      <c r="CZ1048" s="3">
        <v>0</v>
      </c>
      <c r="DA1048" s="3"/>
      <c r="DB1048" s="3">
        <v>0</v>
      </c>
      <c r="DC1048" s="3">
        <v>0</v>
      </c>
      <c r="DD1048" s="3">
        <v>0</v>
      </c>
      <c r="DE1048" s="3">
        <v>0</v>
      </c>
      <c r="DF1048" s="3">
        <v>0</v>
      </c>
      <c r="DG1048" s="3">
        <v>0</v>
      </c>
      <c r="DH1048" s="3">
        <v>0</v>
      </c>
      <c r="DI1048" s="3">
        <v>0</v>
      </c>
      <c r="DJ1048" s="3">
        <v>0</v>
      </c>
      <c r="DK1048" s="3">
        <v>0</v>
      </c>
      <c r="DL1048" s="3">
        <v>0</v>
      </c>
      <c r="DM1048" s="3">
        <v>0</v>
      </c>
      <c r="DN1048" s="3">
        <v>0</v>
      </c>
      <c r="DO1048" s="3">
        <v>0</v>
      </c>
      <c r="DP1048" s="3">
        <v>0</v>
      </c>
      <c r="DQ1048" s="3">
        <v>0</v>
      </c>
      <c r="DR1048" s="3">
        <v>0</v>
      </c>
      <c r="DS1048" s="3">
        <v>0</v>
      </c>
      <c r="DT1048" s="3">
        <v>0</v>
      </c>
      <c r="DU1048" s="3">
        <v>0</v>
      </c>
      <c r="DV1048" s="3">
        <v>0</v>
      </c>
      <c r="DW1048" s="3">
        <v>0</v>
      </c>
      <c r="DX1048" s="3">
        <v>0</v>
      </c>
      <c r="DY1048" s="3">
        <v>0</v>
      </c>
      <c r="DZ1048" s="3">
        <v>0</v>
      </c>
      <c r="EA1048" s="3">
        <v>0</v>
      </c>
      <c r="EB1048" s="3">
        <v>0</v>
      </c>
      <c r="EC1048" s="3">
        <v>0</v>
      </c>
      <c r="ED1048" s="3">
        <v>0</v>
      </c>
      <c r="EE1048" s="3">
        <v>0</v>
      </c>
      <c r="EF1048" s="3">
        <v>0</v>
      </c>
    </row>
    <row r="1049" spans="1:136" ht="12.75" customHeight="1">
      <c r="A1049" s="2" t="s">
        <v>1761</v>
      </c>
      <c r="B1049" s="2" t="s">
        <v>971</v>
      </c>
      <c r="C1049" s="2" t="s">
        <v>137</v>
      </c>
      <c r="D1049" s="2" t="s">
        <v>896</v>
      </c>
      <c r="E1049" s="3">
        <v>0</v>
      </c>
      <c r="F1049" s="3">
        <v>6721.12</v>
      </c>
      <c r="G1049" s="3">
        <v>4647.6400000000003</v>
      </c>
      <c r="H1049" s="3">
        <v>3411.2</v>
      </c>
      <c r="I1049" s="3">
        <v>3893.8</v>
      </c>
      <c r="J1049" s="3">
        <v>3611.36</v>
      </c>
      <c r="K1049" s="3">
        <v>3963.35</v>
      </c>
      <c r="L1049" s="3">
        <v>10637.45</v>
      </c>
      <c r="M1049" s="3">
        <v>3534.49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3990.07</v>
      </c>
      <c r="AH1049" s="3">
        <v>6680.19</v>
      </c>
      <c r="AI1049" s="3">
        <v>3396.67</v>
      </c>
      <c r="AJ1049" s="3">
        <v>3925.74</v>
      </c>
      <c r="AK1049" s="3">
        <v>11663.53</v>
      </c>
      <c r="AL1049" s="3">
        <v>3763.68</v>
      </c>
      <c r="AM1049" s="3">
        <v>2972.72</v>
      </c>
      <c r="AN1049" s="3">
        <v>4475.37</v>
      </c>
      <c r="AO1049" s="3">
        <v>2658.57</v>
      </c>
      <c r="AP1049" s="3">
        <v>5084.74</v>
      </c>
      <c r="AQ1049" s="3">
        <v>3705.4</v>
      </c>
      <c r="AR1049" s="3">
        <v>5225.37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  <c r="BI1049" s="3">
        <v>0</v>
      </c>
      <c r="BJ1049" s="3">
        <v>0</v>
      </c>
      <c r="BK1049" s="3">
        <v>0</v>
      </c>
      <c r="BL1049" s="3">
        <v>0</v>
      </c>
      <c r="BM1049" s="3">
        <v>0</v>
      </c>
      <c r="BN1049" s="3">
        <v>0</v>
      </c>
      <c r="BO1049" s="3">
        <v>0</v>
      </c>
      <c r="BP1049" s="3">
        <v>0</v>
      </c>
      <c r="BQ1049" s="3">
        <v>0</v>
      </c>
      <c r="BR1049" s="3">
        <v>0</v>
      </c>
      <c r="BS1049" s="3">
        <v>0</v>
      </c>
      <c r="BT1049" s="3">
        <v>0</v>
      </c>
      <c r="BU1049" s="3">
        <v>0</v>
      </c>
      <c r="BV1049" s="3">
        <v>0</v>
      </c>
      <c r="BW1049" s="3">
        <v>0</v>
      </c>
      <c r="BX1049" s="3">
        <v>0</v>
      </c>
      <c r="BY1049" s="3">
        <v>0</v>
      </c>
      <c r="BZ1049" s="3">
        <v>0</v>
      </c>
      <c r="CA1049" s="3">
        <v>0</v>
      </c>
      <c r="CB1049" s="3">
        <v>0</v>
      </c>
      <c r="CC1049" s="3">
        <v>0</v>
      </c>
      <c r="CD1049" s="3">
        <v>0</v>
      </c>
      <c r="CE1049" s="3">
        <v>0</v>
      </c>
      <c r="CF1049" s="3">
        <v>0</v>
      </c>
      <c r="CG1049" s="3">
        <v>0</v>
      </c>
      <c r="CH1049" s="3">
        <v>0</v>
      </c>
      <c r="CI1049" s="3">
        <v>0</v>
      </c>
      <c r="CJ1049" s="3">
        <v>0</v>
      </c>
      <c r="CK1049" s="3">
        <v>0</v>
      </c>
      <c r="CL1049" s="3">
        <v>0</v>
      </c>
      <c r="CM1049" s="3">
        <v>0</v>
      </c>
      <c r="CN1049" s="3">
        <v>0</v>
      </c>
      <c r="CO1049" s="3">
        <v>0</v>
      </c>
      <c r="CP1049" s="3">
        <v>0</v>
      </c>
      <c r="CQ1049" s="3">
        <v>0</v>
      </c>
      <c r="CR1049" s="3">
        <v>0</v>
      </c>
      <c r="CS1049" s="3">
        <v>0</v>
      </c>
      <c r="CT1049" s="3">
        <v>0</v>
      </c>
      <c r="CU1049" s="3">
        <v>0</v>
      </c>
      <c r="CV1049" s="3">
        <v>0</v>
      </c>
      <c r="CW1049" s="3">
        <v>0</v>
      </c>
      <c r="CX1049" s="3">
        <v>0</v>
      </c>
      <c r="CY1049" s="3">
        <v>0</v>
      </c>
      <c r="CZ1049" s="3">
        <v>0</v>
      </c>
      <c r="DA1049" s="3"/>
      <c r="DB1049" s="3">
        <v>0</v>
      </c>
      <c r="DC1049" s="3">
        <v>0</v>
      </c>
      <c r="DD1049" s="3">
        <v>0</v>
      </c>
      <c r="DE1049" s="3">
        <v>0</v>
      </c>
      <c r="DF1049" s="3">
        <v>0</v>
      </c>
      <c r="DG1049" s="3">
        <v>0</v>
      </c>
      <c r="DH1049" s="3">
        <v>0</v>
      </c>
      <c r="DI1049" s="3">
        <v>0</v>
      </c>
      <c r="DJ1049" s="3">
        <v>0</v>
      </c>
      <c r="DK1049" s="3">
        <v>0</v>
      </c>
      <c r="DL1049" s="3">
        <v>0</v>
      </c>
      <c r="DM1049" s="3">
        <v>0</v>
      </c>
      <c r="DN1049" s="3">
        <v>0</v>
      </c>
      <c r="DO1049" s="3">
        <v>0</v>
      </c>
      <c r="DP1049" s="3">
        <v>0</v>
      </c>
      <c r="DQ1049" s="3">
        <v>0</v>
      </c>
      <c r="DR1049" s="3">
        <v>0</v>
      </c>
      <c r="DS1049" s="3">
        <v>0</v>
      </c>
      <c r="DT1049" s="3">
        <v>0</v>
      </c>
      <c r="DU1049" s="3">
        <v>0</v>
      </c>
      <c r="DV1049" s="3">
        <v>0</v>
      </c>
      <c r="DW1049" s="3">
        <v>0</v>
      </c>
      <c r="DX1049" s="3">
        <v>0</v>
      </c>
      <c r="DY1049" s="3">
        <v>0</v>
      </c>
      <c r="DZ1049" s="3">
        <v>0</v>
      </c>
      <c r="EA1049" s="3">
        <v>0</v>
      </c>
      <c r="EB1049" s="3">
        <v>0</v>
      </c>
      <c r="EC1049" s="3">
        <v>0</v>
      </c>
      <c r="ED1049" s="3">
        <v>0</v>
      </c>
      <c r="EE1049" s="3">
        <v>0</v>
      </c>
      <c r="EF1049" s="3">
        <v>0</v>
      </c>
    </row>
    <row r="1050" spans="1:136" ht="12.75" customHeight="1">
      <c r="A1050" s="2" t="s">
        <v>1762</v>
      </c>
      <c r="B1050" s="2" t="s">
        <v>1763</v>
      </c>
      <c r="C1050" s="2" t="s">
        <v>137</v>
      </c>
      <c r="D1050" s="2" t="s">
        <v>896</v>
      </c>
      <c r="E1050" s="3">
        <v>0</v>
      </c>
      <c r="F1050" s="3">
        <v>455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700.94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1750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s="3">
        <v>0</v>
      </c>
      <c r="BA1050" s="3">
        <v>0</v>
      </c>
      <c r="BB1050" s="3">
        <v>0</v>
      </c>
      <c r="BC1050" s="3">
        <v>0</v>
      </c>
      <c r="BD1050" s="3">
        <v>0</v>
      </c>
      <c r="BE1050" s="3">
        <v>0</v>
      </c>
      <c r="BF1050" s="3">
        <v>0</v>
      </c>
      <c r="BG1050" s="3">
        <v>0</v>
      </c>
      <c r="BH1050" s="3">
        <v>0</v>
      </c>
      <c r="BI1050" s="3">
        <v>0</v>
      </c>
      <c r="BJ1050" s="3">
        <v>0</v>
      </c>
      <c r="BK1050" s="3">
        <v>0</v>
      </c>
      <c r="BL1050" s="3">
        <v>0</v>
      </c>
      <c r="BM1050" s="3">
        <v>0</v>
      </c>
      <c r="BN1050" s="3">
        <v>0</v>
      </c>
      <c r="BO1050" s="3">
        <v>0</v>
      </c>
      <c r="BP1050" s="3">
        <v>0</v>
      </c>
      <c r="BQ1050" s="3">
        <v>0</v>
      </c>
      <c r="BR1050" s="3">
        <v>0</v>
      </c>
      <c r="BS1050" s="3">
        <v>0</v>
      </c>
      <c r="BT1050" s="3">
        <v>0</v>
      </c>
      <c r="BU1050" s="3">
        <v>0</v>
      </c>
      <c r="BV1050" s="3">
        <v>0</v>
      </c>
      <c r="BW1050" s="3">
        <v>0</v>
      </c>
      <c r="BX1050" s="3">
        <v>0</v>
      </c>
      <c r="BY1050" s="3">
        <v>0</v>
      </c>
      <c r="BZ1050" s="3">
        <v>0</v>
      </c>
      <c r="CA1050" s="3">
        <v>0</v>
      </c>
      <c r="CB1050" s="3">
        <v>0</v>
      </c>
      <c r="CC1050" s="3">
        <v>0</v>
      </c>
      <c r="CD1050" s="3">
        <v>0</v>
      </c>
      <c r="CE1050" s="3">
        <v>0</v>
      </c>
      <c r="CF1050" s="3">
        <v>0</v>
      </c>
      <c r="CG1050" s="3">
        <v>0</v>
      </c>
      <c r="CH1050" s="3">
        <v>0</v>
      </c>
      <c r="CI1050" s="3">
        <v>0</v>
      </c>
      <c r="CJ1050" s="3">
        <v>0</v>
      </c>
      <c r="CK1050" s="3">
        <v>0</v>
      </c>
      <c r="CL1050" s="3">
        <v>0</v>
      </c>
      <c r="CM1050" s="3">
        <v>0</v>
      </c>
      <c r="CN1050" s="3">
        <v>0</v>
      </c>
      <c r="CO1050" s="3">
        <v>0</v>
      </c>
      <c r="CP1050" s="3">
        <v>0</v>
      </c>
      <c r="CQ1050" s="3">
        <v>0</v>
      </c>
      <c r="CR1050" s="3">
        <v>0</v>
      </c>
      <c r="CS1050" s="3">
        <v>0</v>
      </c>
      <c r="CT1050" s="3">
        <v>0</v>
      </c>
      <c r="CU1050" s="3">
        <v>0</v>
      </c>
      <c r="CV1050" s="3">
        <v>0</v>
      </c>
      <c r="CW1050" s="3">
        <v>0</v>
      </c>
      <c r="CX1050" s="3">
        <v>0</v>
      </c>
      <c r="CY1050" s="3">
        <v>0</v>
      </c>
      <c r="CZ1050" s="3">
        <v>0</v>
      </c>
      <c r="DA1050" s="3"/>
      <c r="DB1050" s="3">
        <v>0</v>
      </c>
      <c r="DC1050" s="3">
        <v>0</v>
      </c>
      <c r="DD1050" s="3">
        <v>0</v>
      </c>
      <c r="DE1050" s="3">
        <v>0</v>
      </c>
      <c r="DF1050" s="3">
        <v>0</v>
      </c>
      <c r="DG1050" s="3">
        <v>0</v>
      </c>
      <c r="DH1050" s="3">
        <v>0</v>
      </c>
      <c r="DI1050" s="3">
        <v>0</v>
      </c>
      <c r="DJ1050" s="3">
        <v>0</v>
      </c>
      <c r="DK1050" s="3">
        <v>0</v>
      </c>
      <c r="DL1050" s="3">
        <v>0</v>
      </c>
      <c r="DM1050" s="3">
        <v>0</v>
      </c>
      <c r="DN1050" s="3">
        <v>0</v>
      </c>
      <c r="DO1050" s="3">
        <v>0</v>
      </c>
      <c r="DP1050" s="3">
        <v>0</v>
      </c>
      <c r="DQ1050" s="3">
        <v>0</v>
      </c>
      <c r="DR1050" s="3">
        <v>0</v>
      </c>
      <c r="DS1050" s="3">
        <v>0</v>
      </c>
      <c r="DT1050" s="3">
        <v>0</v>
      </c>
      <c r="DU1050" s="3">
        <v>0</v>
      </c>
      <c r="DV1050" s="3">
        <v>0</v>
      </c>
      <c r="DW1050" s="3">
        <v>0</v>
      </c>
      <c r="DX1050" s="3">
        <v>0</v>
      </c>
      <c r="DY1050" s="3">
        <v>0</v>
      </c>
      <c r="DZ1050" s="3">
        <v>0</v>
      </c>
      <c r="EA1050" s="3">
        <v>0</v>
      </c>
      <c r="EB1050" s="3">
        <v>0</v>
      </c>
      <c r="EC1050" s="3">
        <v>0</v>
      </c>
      <c r="ED1050" s="3">
        <v>0</v>
      </c>
      <c r="EE1050" s="3">
        <v>0</v>
      </c>
      <c r="EF1050" s="3">
        <v>0</v>
      </c>
    </row>
    <row r="1051" spans="1:136" ht="12.75" customHeight="1">
      <c r="A1051" s="2" t="s">
        <v>1764</v>
      </c>
      <c r="B1051" s="2" t="s">
        <v>973</v>
      </c>
      <c r="C1051" s="2" t="s">
        <v>137</v>
      </c>
      <c r="D1051" s="2" t="s">
        <v>896</v>
      </c>
      <c r="E1051" s="3">
        <v>0</v>
      </c>
      <c r="F1051" s="3">
        <v>750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233.64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s="3">
        <v>0</v>
      </c>
      <c r="BA1051" s="3">
        <v>0</v>
      </c>
      <c r="BB1051" s="3">
        <v>0</v>
      </c>
      <c r="BC1051" s="3">
        <v>0</v>
      </c>
      <c r="BD1051" s="3">
        <v>0</v>
      </c>
      <c r="BE1051" s="3">
        <v>0</v>
      </c>
      <c r="BF1051" s="3">
        <v>0</v>
      </c>
      <c r="BG1051" s="3">
        <v>0</v>
      </c>
      <c r="BH1051" s="3">
        <v>0</v>
      </c>
      <c r="BI1051" s="3">
        <v>0</v>
      </c>
      <c r="BJ1051" s="3">
        <v>0</v>
      </c>
      <c r="BK1051" s="3">
        <v>0</v>
      </c>
      <c r="BL1051" s="3">
        <v>0</v>
      </c>
      <c r="BM1051" s="3">
        <v>0</v>
      </c>
      <c r="BN1051" s="3">
        <v>0</v>
      </c>
      <c r="BO1051" s="3">
        <v>0</v>
      </c>
      <c r="BP1051" s="3">
        <v>0</v>
      </c>
      <c r="BQ1051" s="3">
        <v>0</v>
      </c>
      <c r="BR1051" s="3">
        <v>0</v>
      </c>
      <c r="BS1051" s="3">
        <v>0</v>
      </c>
      <c r="BT1051" s="3">
        <v>0</v>
      </c>
      <c r="BU1051" s="3">
        <v>0</v>
      </c>
      <c r="BV1051" s="3">
        <v>0</v>
      </c>
      <c r="BW1051" s="3">
        <v>0</v>
      </c>
      <c r="BX1051" s="3">
        <v>0</v>
      </c>
      <c r="BY1051" s="3">
        <v>0</v>
      </c>
      <c r="BZ1051" s="3">
        <v>0</v>
      </c>
      <c r="CA1051" s="3">
        <v>0</v>
      </c>
      <c r="CB1051" s="3">
        <v>0</v>
      </c>
      <c r="CC1051" s="3">
        <v>0</v>
      </c>
      <c r="CD1051" s="3">
        <v>0</v>
      </c>
      <c r="CE1051" s="3">
        <v>0</v>
      </c>
      <c r="CF1051" s="3">
        <v>0</v>
      </c>
      <c r="CG1051" s="3">
        <v>0</v>
      </c>
      <c r="CH1051" s="3">
        <v>0</v>
      </c>
      <c r="CI1051" s="3">
        <v>0</v>
      </c>
      <c r="CJ1051" s="3">
        <v>0</v>
      </c>
      <c r="CK1051" s="3">
        <v>0</v>
      </c>
      <c r="CL1051" s="3">
        <v>0</v>
      </c>
      <c r="CM1051" s="3">
        <v>0</v>
      </c>
      <c r="CN1051" s="3">
        <v>0</v>
      </c>
      <c r="CO1051" s="3">
        <v>0</v>
      </c>
      <c r="CP1051" s="3">
        <v>0</v>
      </c>
      <c r="CQ1051" s="3">
        <v>0</v>
      </c>
      <c r="CR1051" s="3">
        <v>0</v>
      </c>
      <c r="CS1051" s="3">
        <v>0</v>
      </c>
      <c r="CT1051" s="3">
        <v>0</v>
      </c>
      <c r="CU1051" s="3">
        <v>0</v>
      </c>
      <c r="CV1051" s="3">
        <v>0</v>
      </c>
      <c r="CW1051" s="3">
        <v>0</v>
      </c>
      <c r="CX1051" s="3">
        <v>0</v>
      </c>
      <c r="CY1051" s="3">
        <v>0</v>
      </c>
      <c r="CZ1051" s="3">
        <v>0</v>
      </c>
      <c r="DA1051" s="3"/>
      <c r="DB1051" s="3">
        <v>0</v>
      </c>
      <c r="DC1051" s="3">
        <v>0</v>
      </c>
      <c r="DD1051" s="3">
        <v>0</v>
      </c>
      <c r="DE1051" s="3">
        <v>0</v>
      </c>
      <c r="DF1051" s="3">
        <v>0</v>
      </c>
      <c r="DG1051" s="3">
        <v>0</v>
      </c>
      <c r="DH1051" s="3">
        <v>0</v>
      </c>
      <c r="DI1051" s="3">
        <v>0</v>
      </c>
      <c r="DJ1051" s="3">
        <v>0</v>
      </c>
      <c r="DK1051" s="3">
        <v>0</v>
      </c>
      <c r="DL1051" s="3">
        <v>0</v>
      </c>
      <c r="DM1051" s="3">
        <v>0</v>
      </c>
      <c r="DN1051" s="3">
        <v>0</v>
      </c>
      <c r="DO1051" s="3">
        <v>0</v>
      </c>
      <c r="DP1051" s="3">
        <v>0</v>
      </c>
      <c r="DQ1051" s="3">
        <v>0</v>
      </c>
      <c r="DR1051" s="3">
        <v>0</v>
      </c>
      <c r="DS1051" s="3">
        <v>0</v>
      </c>
      <c r="DT1051" s="3">
        <v>0</v>
      </c>
      <c r="DU1051" s="3">
        <v>0</v>
      </c>
      <c r="DV1051" s="3">
        <v>0</v>
      </c>
      <c r="DW1051" s="3">
        <v>0</v>
      </c>
      <c r="DX1051" s="3">
        <v>0</v>
      </c>
      <c r="DY1051" s="3">
        <v>0</v>
      </c>
      <c r="DZ1051" s="3">
        <v>0</v>
      </c>
      <c r="EA1051" s="3">
        <v>0</v>
      </c>
      <c r="EB1051" s="3">
        <v>0</v>
      </c>
      <c r="EC1051" s="3">
        <v>0</v>
      </c>
      <c r="ED1051" s="3">
        <v>0</v>
      </c>
      <c r="EE1051" s="3">
        <v>0</v>
      </c>
      <c r="EF1051" s="3">
        <v>0</v>
      </c>
    </row>
    <row r="1052" spans="1:136" ht="12.75" customHeight="1">
      <c r="A1052" s="2" t="s">
        <v>1765</v>
      </c>
      <c r="B1052" s="2" t="s">
        <v>1766</v>
      </c>
      <c r="C1052" s="2" t="s">
        <v>137</v>
      </c>
      <c r="D1052" s="2" t="s">
        <v>896</v>
      </c>
      <c r="E1052" s="3">
        <v>0</v>
      </c>
      <c r="F1052" s="3">
        <v>39886.43</v>
      </c>
      <c r="G1052" s="3">
        <v>50011.43</v>
      </c>
      <c r="H1052" s="3">
        <v>50011.44</v>
      </c>
      <c r="I1052" s="3">
        <v>50011.43</v>
      </c>
      <c r="J1052" s="3">
        <v>40457.93</v>
      </c>
      <c r="K1052" s="3">
        <v>40457.919999999998</v>
      </c>
      <c r="L1052" s="3">
        <v>40457.93</v>
      </c>
      <c r="M1052" s="3">
        <v>40457.93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31563.34</v>
      </c>
      <c r="AH1052" s="3">
        <v>39039.75</v>
      </c>
      <c r="AI1052" s="3">
        <v>39039.75</v>
      </c>
      <c r="AJ1052" s="3">
        <v>39039.75</v>
      </c>
      <c r="AK1052" s="3">
        <v>39039.75</v>
      </c>
      <c r="AL1052" s="3">
        <v>77253.75</v>
      </c>
      <c r="AM1052" s="3">
        <v>51777.75</v>
      </c>
      <c r="AN1052" s="3">
        <v>51777.75</v>
      </c>
      <c r="AO1052" s="3">
        <v>85766.93</v>
      </c>
      <c r="AP1052" s="3">
        <v>85766.92</v>
      </c>
      <c r="AQ1052" s="3">
        <v>52056.95</v>
      </c>
      <c r="AR1052" s="3">
        <v>52413.24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0</v>
      </c>
      <c r="BB1052" s="3">
        <v>0</v>
      </c>
      <c r="BC1052" s="3">
        <v>0</v>
      </c>
      <c r="BD1052" s="3">
        <v>0</v>
      </c>
      <c r="BE1052" s="3">
        <v>0</v>
      </c>
      <c r="BF1052" s="3">
        <v>0</v>
      </c>
      <c r="BG1052" s="3">
        <v>0</v>
      </c>
      <c r="BH1052" s="3">
        <v>0</v>
      </c>
      <c r="BI1052" s="3">
        <v>0</v>
      </c>
      <c r="BJ1052" s="3">
        <v>0</v>
      </c>
      <c r="BK1052" s="3">
        <v>0</v>
      </c>
      <c r="BL1052" s="3">
        <v>0</v>
      </c>
      <c r="BM1052" s="3">
        <v>0</v>
      </c>
      <c r="BN1052" s="3">
        <v>0</v>
      </c>
      <c r="BO1052" s="3">
        <v>0</v>
      </c>
      <c r="BP1052" s="3">
        <v>0</v>
      </c>
      <c r="BQ1052" s="3">
        <v>0</v>
      </c>
      <c r="BR1052" s="3">
        <v>0</v>
      </c>
      <c r="BS1052" s="3">
        <v>0</v>
      </c>
      <c r="BT1052" s="3">
        <v>0</v>
      </c>
      <c r="BU1052" s="3">
        <v>0</v>
      </c>
      <c r="BV1052" s="3">
        <v>0</v>
      </c>
      <c r="BW1052" s="3">
        <v>0</v>
      </c>
      <c r="BX1052" s="3">
        <v>0</v>
      </c>
      <c r="BY1052" s="3">
        <v>0</v>
      </c>
      <c r="BZ1052" s="3">
        <v>0</v>
      </c>
      <c r="CA1052" s="3">
        <v>0</v>
      </c>
      <c r="CB1052" s="3">
        <v>0</v>
      </c>
      <c r="CC1052" s="3">
        <v>0</v>
      </c>
      <c r="CD1052" s="3">
        <v>0</v>
      </c>
      <c r="CE1052" s="3">
        <v>0</v>
      </c>
      <c r="CF1052" s="3">
        <v>0</v>
      </c>
      <c r="CG1052" s="3">
        <v>0</v>
      </c>
      <c r="CH1052" s="3">
        <v>0</v>
      </c>
      <c r="CI1052" s="3">
        <v>0</v>
      </c>
      <c r="CJ1052" s="3">
        <v>0</v>
      </c>
      <c r="CK1052" s="3">
        <v>0</v>
      </c>
      <c r="CL1052" s="3">
        <v>0</v>
      </c>
      <c r="CM1052" s="3">
        <v>0</v>
      </c>
      <c r="CN1052" s="3">
        <v>0</v>
      </c>
      <c r="CO1052" s="3">
        <v>0</v>
      </c>
      <c r="CP1052" s="3">
        <v>0</v>
      </c>
      <c r="CQ1052" s="3">
        <v>0</v>
      </c>
      <c r="CR1052" s="3">
        <v>0</v>
      </c>
      <c r="CS1052" s="3">
        <v>0</v>
      </c>
      <c r="CT1052" s="3">
        <v>0</v>
      </c>
      <c r="CU1052" s="3">
        <v>0</v>
      </c>
      <c r="CV1052" s="3">
        <v>0</v>
      </c>
      <c r="CW1052" s="3">
        <v>0</v>
      </c>
      <c r="CX1052" s="3">
        <v>0</v>
      </c>
      <c r="CY1052" s="3">
        <v>0</v>
      </c>
      <c r="CZ1052" s="3">
        <v>0</v>
      </c>
      <c r="DA1052" s="3"/>
      <c r="DB1052" s="3">
        <v>0</v>
      </c>
      <c r="DC1052" s="3">
        <v>0</v>
      </c>
      <c r="DD1052" s="3">
        <v>0</v>
      </c>
      <c r="DE1052" s="3">
        <v>0</v>
      </c>
      <c r="DF1052" s="3">
        <v>0</v>
      </c>
      <c r="DG1052" s="3">
        <v>0</v>
      </c>
      <c r="DH1052" s="3">
        <v>0</v>
      </c>
      <c r="DI1052" s="3">
        <v>0</v>
      </c>
      <c r="DJ1052" s="3">
        <v>0</v>
      </c>
      <c r="DK1052" s="3">
        <v>0</v>
      </c>
      <c r="DL1052" s="3">
        <v>0</v>
      </c>
      <c r="DM1052" s="3">
        <v>0</v>
      </c>
      <c r="DN1052" s="3">
        <v>0</v>
      </c>
      <c r="DO1052" s="3">
        <v>0</v>
      </c>
      <c r="DP1052" s="3">
        <v>0</v>
      </c>
      <c r="DQ1052" s="3">
        <v>0</v>
      </c>
      <c r="DR1052" s="3">
        <v>0</v>
      </c>
      <c r="DS1052" s="3">
        <v>0</v>
      </c>
      <c r="DT1052" s="3">
        <v>0</v>
      </c>
      <c r="DU1052" s="3">
        <v>0</v>
      </c>
      <c r="DV1052" s="3">
        <v>0</v>
      </c>
      <c r="DW1052" s="3">
        <v>0</v>
      </c>
      <c r="DX1052" s="3">
        <v>0</v>
      </c>
      <c r="DY1052" s="3">
        <v>0</v>
      </c>
      <c r="DZ1052" s="3">
        <v>0</v>
      </c>
      <c r="EA1052" s="3">
        <v>0</v>
      </c>
      <c r="EB1052" s="3">
        <v>0</v>
      </c>
      <c r="EC1052" s="3">
        <v>0</v>
      </c>
      <c r="ED1052" s="3">
        <v>0</v>
      </c>
      <c r="EE1052" s="3">
        <v>0</v>
      </c>
      <c r="EF1052" s="3">
        <v>0</v>
      </c>
    </row>
    <row r="1053" spans="1:136" ht="12.75" customHeight="1">
      <c r="A1053" s="2" t="s">
        <v>1767</v>
      </c>
      <c r="B1053" s="2" t="s">
        <v>975</v>
      </c>
      <c r="C1053" s="2" t="s">
        <v>137</v>
      </c>
      <c r="D1053" s="2" t="s">
        <v>896</v>
      </c>
      <c r="E1053" s="3">
        <v>0</v>
      </c>
      <c r="F1053" s="3">
        <v>1338.35</v>
      </c>
      <c r="G1053" s="3">
        <v>1347.83</v>
      </c>
      <c r="H1053" s="3">
        <v>822.53</v>
      </c>
      <c r="I1053" s="3">
        <v>916.93</v>
      </c>
      <c r="J1053" s="3">
        <v>1270.8</v>
      </c>
      <c r="K1053" s="3">
        <v>454.22</v>
      </c>
      <c r="L1053" s="3">
        <v>682.46</v>
      </c>
      <c r="M1053" s="3">
        <v>2492.5100000000002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1539.02</v>
      </c>
      <c r="AH1053" s="3">
        <v>1286.05</v>
      </c>
      <c r="AI1053" s="3">
        <v>1182.8599999999999</v>
      </c>
      <c r="AJ1053" s="3">
        <v>799</v>
      </c>
      <c r="AK1053" s="3">
        <v>2281.5</v>
      </c>
      <c r="AL1053" s="3">
        <v>1443.79</v>
      </c>
      <c r="AM1053" s="3">
        <v>1880.47</v>
      </c>
      <c r="AN1053" s="3">
        <v>1109.4100000000001</v>
      </c>
      <c r="AO1053" s="3">
        <v>961</v>
      </c>
      <c r="AP1053" s="3">
        <v>500</v>
      </c>
      <c r="AQ1053" s="3">
        <v>639.59</v>
      </c>
      <c r="AR1053" s="3">
        <v>1078.26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s="3">
        <v>0</v>
      </c>
      <c r="BC1053" s="3">
        <v>0</v>
      </c>
      <c r="BD1053" s="3">
        <v>0</v>
      </c>
      <c r="BE1053" s="3">
        <v>0</v>
      </c>
      <c r="BF1053" s="3">
        <v>0</v>
      </c>
      <c r="BG1053" s="3">
        <v>0</v>
      </c>
      <c r="BH1053" s="3">
        <v>0</v>
      </c>
      <c r="BI1053" s="3">
        <v>0</v>
      </c>
      <c r="BJ1053" s="3">
        <v>0</v>
      </c>
      <c r="BK1053" s="3">
        <v>0</v>
      </c>
      <c r="BL1053" s="3">
        <v>0</v>
      </c>
      <c r="BM1053" s="3">
        <v>0</v>
      </c>
      <c r="BN1053" s="3">
        <v>0</v>
      </c>
      <c r="BO1053" s="3">
        <v>0</v>
      </c>
      <c r="BP1053" s="3">
        <v>0</v>
      </c>
      <c r="BQ1053" s="3">
        <v>0</v>
      </c>
      <c r="BR1053" s="3">
        <v>0</v>
      </c>
      <c r="BS1053" s="3">
        <v>0</v>
      </c>
      <c r="BT1053" s="3">
        <v>0</v>
      </c>
      <c r="BU1053" s="3">
        <v>0</v>
      </c>
      <c r="BV1053" s="3">
        <v>0</v>
      </c>
      <c r="BW1053" s="3">
        <v>0</v>
      </c>
      <c r="BX1053" s="3">
        <v>0</v>
      </c>
      <c r="BY1053" s="3">
        <v>0</v>
      </c>
      <c r="BZ1053" s="3">
        <v>0</v>
      </c>
      <c r="CA1053" s="3">
        <v>0</v>
      </c>
      <c r="CB1053" s="3">
        <v>0</v>
      </c>
      <c r="CC1053" s="3">
        <v>0</v>
      </c>
      <c r="CD1053" s="3">
        <v>0</v>
      </c>
      <c r="CE1053" s="3">
        <v>0</v>
      </c>
      <c r="CF1053" s="3">
        <v>0</v>
      </c>
      <c r="CG1053" s="3">
        <v>0</v>
      </c>
      <c r="CH1053" s="3">
        <v>0</v>
      </c>
      <c r="CI1053" s="3">
        <v>0</v>
      </c>
      <c r="CJ1053" s="3">
        <v>0</v>
      </c>
      <c r="CK1053" s="3">
        <v>0</v>
      </c>
      <c r="CL1053" s="3">
        <v>0</v>
      </c>
      <c r="CM1053" s="3">
        <v>0</v>
      </c>
      <c r="CN1053" s="3">
        <v>0</v>
      </c>
      <c r="CO1053" s="3">
        <v>0</v>
      </c>
      <c r="CP1053" s="3">
        <v>0</v>
      </c>
      <c r="CQ1053" s="3">
        <v>0</v>
      </c>
      <c r="CR1053" s="3">
        <v>0</v>
      </c>
      <c r="CS1053" s="3">
        <v>0</v>
      </c>
      <c r="CT1053" s="3">
        <v>0</v>
      </c>
      <c r="CU1053" s="3">
        <v>0</v>
      </c>
      <c r="CV1053" s="3">
        <v>0</v>
      </c>
      <c r="CW1053" s="3">
        <v>0</v>
      </c>
      <c r="CX1053" s="3">
        <v>0</v>
      </c>
      <c r="CY1053" s="3">
        <v>0</v>
      </c>
      <c r="CZ1053" s="3">
        <v>0</v>
      </c>
      <c r="DA1053" s="3"/>
      <c r="DB1053" s="3">
        <v>0</v>
      </c>
      <c r="DC1053" s="3">
        <v>0</v>
      </c>
      <c r="DD1053" s="3">
        <v>0</v>
      </c>
      <c r="DE1053" s="3">
        <v>0</v>
      </c>
      <c r="DF1053" s="3">
        <v>0</v>
      </c>
      <c r="DG1053" s="3">
        <v>0</v>
      </c>
      <c r="DH1053" s="3">
        <v>0</v>
      </c>
      <c r="DI1053" s="3">
        <v>0</v>
      </c>
      <c r="DJ1053" s="3">
        <v>0</v>
      </c>
      <c r="DK1053" s="3">
        <v>0</v>
      </c>
      <c r="DL1053" s="3">
        <v>0</v>
      </c>
      <c r="DM1053" s="3">
        <v>0</v>
      </c>
      <c r="DN1053" s="3">
        <v>0</v>
      </c>
      <c r="DO1053" s="3">
        <v>0</v>
      </c>
      <c r="DP1053" s="3">
        <v>0</v>
      </c>
      <c r="DQ1053" s="3">
        <v>0</v>
      </c>
      <c r="DR1053" s="3">
        <v>0</v>
      </c>
      <c r="DS1053" s="3">
        <v>0</v>
      </c>
      <c r="DT1053" s="3">
        <v>0</v>
      </c>
      <c r="DU1053" s="3">
        <v>0</v>
      </c>
      <c r="DV1053" s="3">
        <v>0</v>
      </c>
      <c r="DW1053" s="3">
        <v>0</v>
      </c>
      <c r="DX1053" s="3">
        <v>0</v>
      </c>
      <c r="DY1053" s="3">
        <v>0</v>
      </c>
      <c r="DZ1053" s="3">
        <v>0</v>
      </c>
      <c r="EA1053" s="3">
        <v>0</v>
      </c>
      <c r="EB1053" s="3">
        <v>0</v>
      </c>
      <c r="EC1053" s="3">
        <v>0</v>
      </c>
      <c r="ED1053" s="3">
        <v>0</v>
      </c>
      <c r="EE1053" s="3">
        <v>0</v>
      </c>
      <c r="EF1053" s="3">
        <v>0</v>
      </c>
    </row>
    <row r="1054" spans="1:136" ht="12.75" customHeight="1">
      <c r="A1054" s="2" t="s">
        <v>1768</v>
      </c>
      <c r="B1054" s="2" t="s">
        <v>1283</v>
      </c>
      <c r="C1054" s="2" t="s">
        <v>137</v>
      </c>
      <c r="D1054" s="2" t="s">
        <v>896</v>
      </c>
      <c r="E1054" s="3">
        <v>0</v>
      </c>
      <c r="F1054" s="3">
        <v>1036.92</v>
      </c>
      <c r="G1054" s="3">
        <v>466.96</v>
      </c>
      <c r="H1054" s="3">
        <v>397.79</v>
      </c>
      <c r="I1054" s="3">
        <v>1979.84</v>
      </c>
      <c r="J1054" s="3">
        <v>2182.3200000000002</v>
      </c>
      <c r="K1054" s="3">
        <v>773.29</v>
      </c>
      <c r="L1054" s="3">
        <v>3226.48</v>
      </c>
      <c r="M1054" s="3">
        <v>702.16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1537.27</v>
      </c>
      <c r="AI1054" s="3">
        <v>331.58</v>
      </c>
      <c r="AJ1054" s="3">
        <v>304.82</v>
      </c>
      <c r="AK1054" s="3">
        <v>580.22</v>
      </c>
      <c r="AL1054" s="3">
        <v>168.15</v>
      </c>
      <c r="AM1054" s="3">
        <v>0</v>
      </c>
      <c r="AN1054" s="3">
        <v>133.82</v>
      </c>
      <c r="AO1054" s="3">
        <v>363.44</v>
      </c>
      <c r="AP1054" s="3">
        <v>254.71</v>
      </c>
      <c r="AQ1054" s="3">
        <v>1905.72</v>
      </c>
      <c r="AR1054" s="3">
        <v>1064.51</v>
      </c>
      <c r="AS1054" s="3">
        <v>0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s="3">
        <v>0</v>
      </c>
      <c r="AZ1054" s="3">
        <v>0</v>
      </c>
      <c r="BA1054" s="3">
        <v>0</v>
      </c>
      <c r="BB1054" s="3">
        <v>0</v>
      </c>
      <c r="BC1054" s="3">
        <v>0</v>
      </c>
      <c r="BD1054" s="3">
        <v>0</v>
      </c>
      <c r="BE1054" s="3">
        <v>0</v>
      </c>
      <c r="BF1054" s="3">
        <v>0</v>
      </c>
      <c r="BG1054" s="3">
        <v>0</v>
      </c>
      <c r="BH1054" s="3">
        <v>0</v>
      </c>
      <c r="BI1054" s="3">
        <v>0</v>
      </c>
      <c r="BJ1054" s="3">
        <v>0</v>
      </c>
      <c r="BK1054" s="3">
        <v>0</v>
      </c>
      <c r="BL1054" s="3">
        <v>0</v>
      </c>
      <c r="BM1054" s="3">
        <v>0</v>
      </c>
      <c r="BN1054" s="3">
        <v>0</v>
      </c>
      <c r="BO1054" s="3">
        <v>0</v>
      </c>
      <c r="BP1054" s="3">
        <v>0</v>
      </c>
      <c r="BQ1054" s="3">
        <v>0</v>
      </c>
      <c r="BR1054" s="3">
        <v>0</v>
      </c>
      <c r="BS1054" s="3">
        <v>0</v>
      </c>
      <c r="BT1054" s="3">
        <v>0</v>
      </c>
      <c r="BU1054" s="3">
        <v>0</v>
      </c>
      <c r="BV1054" s="3">
        <v>0</v>
      </c>
      <c r="BW1054" s="3">
        <v>0</v>
      </c>
      <c r="BX1054" s="3">
        <v>0</v>
      </c>
      <c r="BY1054" s="3">
        <v>0</v>
      </c>
      <c r="BZ1054" s="3">
        <v>0</v>
      </c>
      <c r="CA1054" s="3">
        <v>0</v>
      </c>
      <c r="CB1054" s="3">
        <v>0</v>
      </c>
      <c r="CC1054" s="3">
        <v>0</v>
      </c>
      <c r="CD1054" s="3">
        <v>0</v>
      </c>
      <c r="CE1054" s="3">
        <v>0</v>
      </c>
      <c r="CF1054" s="3">
        <v>0</v>
      </c>
      <c r="CG1054" s="3">
        <v>0</v>
      </c>
      <c r="CH1054" s="3">
        <v>0</v>
      </c>
      <c r="CI1054" s="3">
        <v>0</v>
      </c>
      <c r="CJ1054" s="3">
        <v>0</v>
      </c>
      <c r="CK1054" s="3">
        <v>0</v>
      </c>
      <c r="CL1054" s="3">
        <v>0</v>
      </c>
      <c r="CM1054" s="3">
        <v>0</v>
      </c>
      <c r="CN1054" s="3">
        <v>0</v>
      </c>
      <c r="CO1054" s="3">
        <v>0</v>
      </c>
      <c r="CP1054" s="3">
        <v>0</v>
      </c>
      <c r="CQ1054" s="3">
        <v>0</v>
      </c>
      <c r="CR1054" s="3">
        <v>0</v>
      </c>
      <c r="CS1054" s="3">
        <v>0</v>
      </c>
      <c r="CT1054" s="3">
        <v>0</v>
      </c>
      <c r="CU1054" s="3">
        <v>0</v>
      </c>
      <c r="CV1054" s="3">
        <v>0</v>
      </c>
      <c r="CW1054" s="3">
        <v>0</v>
      </c>
      <c r="CX1054" s="3">
        <v>0</v>
      </c>
      <c r="CY1054" s="3">
        <v>0</v>
      </c>
      <c r="CZ1054" s="3">
        <v>0</v>
      </c>
      <c r="DA1054" s="3"/>
      <c r="DB1054" s="3">
        <v>0</v>
      </c>
      <c r="DC1054" s="3">
        <v>0</v>
      </c>
      <c r="DD1054" s="3">
        <v>0</v>
      </c>
      <c r="DE1054" s="3">
        <v>0</v>
      </c>
      <c r="DF1054" s="3">
        <v>0</v>
      </c>
      <c r="DG1054" s="3">
        <v>0</v>
      </c>
      <c r="DH1054" s="3">
        <v>0</v>
      </c>
      <c r="DI1054" s="3">
        <v>0</v>
      </c>
      <c r="DJ1054" s="3">
        <v>0</v>
      </c>
      <c r="DK1054" s="3">
        <v>0</v>
      </c>
      <c r="DL1054" s="3">
        <v>0</v>
      </c>
      <c r="DM1054" s="3">
        <v>0</v>
      </c>
      <c r="DN1054" s="3">
        <v>0</v>
      </c>
      <c r="DO1054" s="3">
        <v>0</v>
      </c>
      <c r="DP1054" s="3">
        <v>0</v>
      </c>
      <c r="DQ1054" s="3">
        <v>0</v>
      </c>
      <c r="DR1054" s="3">
        <v>0</v>
      </c>
      <c r="DS1054" s="3">
        <v>0</v>
      </c>
      <c r="DT1054" s="3">
        <v>0</v>
      </c>
      <c r="DU1054" s="3">
        <v>0</v>
      </c>
      <c r="DV1054" s="3">
        <v>0</v>
      </c>
      <c r="DW1054" s="3">
        <v>0</v>
      </c>
      <c r="DX1054" s="3">
        <v>0</v>
      </c>
      <c r="DY1054" s="3">
        <v>0</v>
      </c>
      <c r="DZ1054" s="3">
        <v>0</v>
      </c>
      <c r="EA1054" s="3">
        <v>0</v>
      </c>
      <c r="EB1054" s="3">
        <v>0</v>
      </c>
      <c r="EC1054" s="3">
        <v>0</v>
      </c>
      <c r="ED1054" s="3">
        <v>0</v>
      </c>
      <c r="EE1054" s="3">
        <v>0</v>
      </c>
      <c r="EF1054" s="3">
        <v>0</v>
      </c>
    </row>
    <row r="1055" spans="1:136" ht="12.75" customHeight="1">
      <c r="A1055" s="2" t="s">
        <v>1769</v>
      </c>
      <c r="B1055" s="2" t="s">
        <v>1077</v>
      </c>
      <c r="C1055" s="2" t="s">
        <v>137</v>
      </c>
      <c r="D1055" s="2" t="s">
        <v>896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  <c r="AY1055" s="3">
        <v>0</v>
      </c>
      <c r="AZ1055" s="3">
        <v>0</v>
      </c>
      <c r="BA1055" s="3">
        <v>0</v>
      </c>
      <c r="BB1055" s="3">
        <v>0</v>
      </c>
      <c r="BC1055" s="3">
        <v>0</v>
      </c>
      <c r="BD1055" s="3">
        <v>0</v>
      </c>
      <c r="BE1055" s="3">
        <v>0</v>
      </c>
      <c r="BF1055" s="3">
        <v>0</v>
      </c>
      <c r="BG1055" s="3">
        <v>0</v>
      </c>
      <c r="BH1055" s="3">
        <v>0</v>
      </c>
      <c r="BI1055" s="3">
        <v>0</v>
      </c>
      <c r="BJ1055" s="3">
        <v>0</v>
      </c>
      <c r="BK1055" s="3">
        <v>0</v>
      </c>
      <c r="BL1055" s="3">
        <v>0</v>
      </c>
      <c r="BM1055" s="3">
        <v>0</v>
      </c>
      <c r="BN1055" s="3">
        <v>0</v>
      </c>
      <c r="BO1055" s="3">
        <v>0</v>
      </c>
      <c r="BP1055" s="3">
        <v>0</v>
      </c>
      <c r="BQ1055" s="3">
        <v>0</v>
      </c>
      <c r="BR1055" s="3">
        <v>0</v>
      </c>
      <c r="BS1055" s="3">
        <v>0</v>
      </c>
      <c r="BT1055" s="3">
        <v>0</v>
      </c>
      <c r="BU1055" s="3">
        <v>0</v>
      </c>
      <c r="BV1055" s="3">
        <v>0</v>
      </c>
      <c r="BW1055" s="3">
        <v>0</v>
      </c>
      <c r="BX1055" s="3">
        <v>0</v>
      </c>
      <c r="BY1055" s="3">
        <v>0</v>
      </c>
      <c r="BZ1055" s="3">
        <v>0</v>
      </c>
      <c r="CA1055" s="3">
        <v>0</v>
      </c>
      <c r="CB1055" s="3">
        <v>0</v>
      </c>
      <c r="CC1055" s="3">
        <v>0</v>
      </c>
      <c r="CD1055" s="3">
        <v>0</v>
      </c>
      <c r="CE1055" s="3">
        <v>0</v>
      </c>
      <c r="CF1055" s="3">
        <v>0</v>
      </c>
      <c r="CG1055" s="3">
        <v>0</v>
      </c>
      <c r="CH1055" s="3">
        <v>0</v>
      </c>
      <c r="CI1055" s="3">
        <v>0</v>
      </c>
      <c r="CJ1055" s="3">
        <v>0</v>
      </c>
      <c r="CK1055" s="3">
        <v>0</v>
      </c>
      <c r="CL1055" s="3">
        <v>0</v>
      </c>
      <c r="CM1055" s="3">
        <v>0</v>
      </c>
      <c r="CN1055" s="3">
        <v>0</v>
      </c>
      <c r="CO1055" s="3">
        <v>0</v>
      </c>
      <c r="CP1055" s="3">
        <v>0</v>
      </c>
      <c r="CQ1055" s="3">
        <v>0</v>
      </c>
      <c r="CR1055" s="3">
        <v>0</v>
      </c>
      <c r="CS1055" s="3">
        <v>0</v>
      </c>
      <c r="CT1055" s="3">
        <v>0</v>
      </c>
      <c r="CU1055" s="3">
        <v>0</v>
      </c>
      <c r="CV1055" s="3">
        <v>0</v>
      </c>
      <c r="CW1055" s="3">
        <v>0</v>
      </c>
      <c r="CX1055" s="3">
        <v>0</v>
      </c>
      <c r="CY1055" s="3">
        <v>0</v>
      </c>
      <c r="CZ1055" s="3">
        <v>0</v>
      </c>
      <c r="DA1055" s="3"/>
      <c r="DB1055" s="3">
        <v>0</v>
      </c>
      <c r="DC1055" s="3">
        <v>0</v>
      </c>
      <c r="DD1055" s="3">
        <v>0</v>
      </c>
      <c r="DE1055" s="3">
        <v>0</v>
      </c>
      <c r="DF1055" s="3">
        <v>0</v>
      </c>
      <c r="DG1055" s="3">
        <v>0</v>
      </c>
      <c r="DH1055" s="3">
        <v>0</v>
      </c>
      <c r="DI1055" s="3">
        <v>0</v>
      </c>
      <c r="DJ1055" s="3">
        <v>0</v>
      </c>
      <c r="DK1055" s="3">
        <v>0</v>
      </c>
      <c r="DL1055" s="3">
        <v>0</v>
      </c>
      <c r="DM1055" s="3">
        <v>0</v>
      </c>
      <c r="DN1055" s="3">
        <v>0</v>
      </c>
      <c r="DO1055" s="3">
        <v>0</v>
      </c>
      <c r="DP1055" s="3">
        <v>0</v>
      </c>
      <c r="DQ1055" s="3">
        <v>0</v>
      </c>
      <c r="DR1055" s="3">
        <v>0</v>
      </c>
      <c r="DS1055" s="3">
        <v>0</v>
      </c>
      <c r="DT1055" s="3">
        <v>0</v>
      </c>
      <c r="DU1055" s="3">
        <v>0</v>
      </c>
      <c r="DV1055" s="3">
        <v>0</v>
      </c>
      <c r="DW1055" s="3">
        <v>0</v>
      </c>
      <c r="DX1055" s="3">
        <v>0</v>
      </c>
      <c r="DY1055" s="3">
        <v>0</v>
      </c>
      <c r="DZ1055" s="3">
        <v>0</v>
      </c>
      <c r="EA1055" s="3">
        <v>0</v>
      </c>
      <c r="EB1055" s="3">
        <v>0</v>
      </c>
      <c r="EC1055" s="3">
        <v>0</v>
      </c>
      <c r="ED1055" s="3">
        <v>0</v>
      </c>
      <c r="EE1055" s="3">
        <v>0</v>
      </c>
      <c r="EF1055" s="3">
        <v>0</v>
      </c>
    </row>
    <row r="1056" spans="1:136" ht="12.75" customHeight="1">
      <c r="A1056" s="2" t="s">
        <v>1770</v>
      </c>
      <c r="B1056" s="2" t="s">
        <v>981</v>
      </c>
      <c r="C1056" s="2" t="s">
        <v>137</v>
      </c>
      <c r="D1056" s="2" t="s">
        <v>896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  <c r="AY1056" s="3">
        <v>0</v>
      </c>
      <c r="AZ1056" s="3">
        <v>0</v>
      </c>
      <c r="BA1056" s="3">
        <v>0</v>
      </c>
      <c r="BB1056" s="3">
        <v>0</v>
      </c>
      <c r="BC1056" s="3">
        <v>0</v>
      </c>
      <c r="BD1056" s="3">
        <v>0</v>
      </c>
      <c r="BE1056" s="3">
        <v>0</v>
      </c>
      <c r="BF1056" s="3">
        <v>0</v>
      </c>
      <c r="BG1056" s="3">
        <v>0</v>
      </c>
      <c r="BH1056" s="3">
        <v>0</v>
      </c>
      <c r="BI1056" s="3">
        <v>0</v>
      </c>
      <c r="BJ1056" s="3">
        <v>0</v>
      </c>
      <c r="BK1056" s="3">
        <v>0</v>
      </c>
      <c r="BL1056" s="3">
        <v>0</v>
      </c>
      <c r="BM1056" s="3">
        <v>0</v>
      </c>
      <c r="BN1056" s="3">
        <v>0</v>
      </c>
      <c r="BO1056" s="3">
        <v>0</v>
      </c>
      <c r="BP1056" s="3">
        <v>0</v>
      </c>
      <c r="BQ1056" s="3">
        <v>0</v>
      </c>
      <c r="BR1056" s="3">
        <v>0</v>
      </c>
      <c r="BS1056" s="3">
        <v>0</v>
      </c>
      <c r="BT1056" s="3">
        <v>0</v>
      </c>
      <c r="BU1056" s="3">
        <v>0</v>
      </c>
      <c r="BV1056" s="3">
        <v>0</v>
      </c>
      <c r="BW1056" s="3">
        <v>0</v>
      </c>
      <c r="BX1056" s="3">
        <v>0</v>
      </c>
      <c r="BY1056" s="3">
        <v>0</v>
      </c>
      <c r="BZ1056" s="3">
        <v>0</v>
      </c>
      <c r="CA1056" s="3">
        <v>0</v>
      </c>
      <c r="CB1056" s="3">
        <v>0</v>
      </c>
      <c r="CC1056" s="3">
        <v>0</v>
      </c>
      <c r="CD1056" s="3">
        <v>0</v>
      </c>
      <c r="CE1056" s="3">
        <v>0</v>
      </c>
      <c r="CF1056" s="3">
        <v>0</v>
      </c>
      <c r="CG1056" s="3">
        <v>0</v>
      </c>
      <c r="CH1056" s="3">
        <v>0</v>
      </c>
      <c r="CI1056" s="3">
        <v>0</v>
      </c>
      <c r="CJ1056" s="3">
        <v>0</v>
      </c>
      <c r="CK1056" s="3">
        <v>0</v>
      </c>
      <c r="CL1056" s="3">
        <v>0</v>
      </c>
      <c r="CM1056" s="3">
        <v>0</v>
      </c>
      <c r="CN1056" s="3">
        <v>0</v>
      </c>
      <c r="CO1056" s="3">
        <v>0</v>
      </c>
      <c r="CP1056" s="3">
        <v>0</v>
      </c>
      <c r="CQ1056" s="3">
        <v>0</v>
      </c>
      <c r="CR1056" s="3">
        <v>0</v>
      </c>
      <c r="CS1056" s="3">
        <v>0</v>
      </c>
      <c r="CT1056" s="3">
        <v>0</v>
      </c>
      <c r="CU1056" s="3">
        <v>0</v>
      </c>
      <c r="CV1056" s="3">
        <v>0</v>
      </c>
      <c r="CW1056" s="3">
        <v>0</v>
      </c>
      <c r="CX1056" s="3">
        <v>0</v>
      </c>
      <c r="CY1056" s="3">
        <v>0</v>
      </c>
      <c r="CZ1056" s="3">
        <v>0</v>
      </c>
      <c r="DA1056" s="3"/>
      <c r="DB1056" s="3">
        <v>0</v>
      </c>
      <c r="DC1056" s="3">
        <v>0</v>
      </c>
      <c r="DD1056" s="3">
        <v>0</v>
      </c>
      <c r="DE1056" s="3">
        <v>0</v>
      </c>
      <c r="DF1056" s="3">
        <v>0</v>
      </c>
      <c r="DG1056" s="3">
        <v>0</v>
      </c>
      <c r="DH1056" s="3">
        <v>0</v>
      </c>
      <c r="DI1056" s="3">
        <v>0</v>
      </c>
      <c r="DJ1056" s="3">
        <v>0</v>
      </c>
      <c r="DK1056" s="3">
        <v>0</v>
      </c>
      <c r="DL1056" s="3">
        <v>0</v>
      </c>
      <c r="DM1056" s="3">
        <v>0</v>
      </c>
      <c r="DN1056" s="3">
        <v>0</v>
      </c>
      <c r="DO1056" s="3">
        <v>0</v>
      </c>
      <c r="DP1056" s="3">
        <v>0</v>
      </c>
      <c r="DQ1056" s="3">
        <v>0</v>
      </c>
      <c r="DR1056" s="3">
        <v>0</v>
      </c>
      <c r="DS1056" s="3">
        <v>0</v>
      </c>
      <c r="DT1056" s="3">
        <v>0</v>
      </c>
      <c r="DU1056" s="3">
        <v>0</v>
      </c>
      <c r="DV1056" s="3">
        <v>0</v>
      </c>
      <c r="DW1056" s="3">
        <v>0</v>
      </c>
      <c r="DX1056" s="3">
        <v>0</v>
      </c>
      <c r="DY1056" s="3">
        <v>0</v>
      </c>
      <c r="DZ1056" s="3">
        <v>0</v>
      </c>
      <c r="EA1056" s="3">
        <v>0</v>
      </c>
      <c r="EB1056" s="3">
        <v>0</v>
      </c>
      <c r="EC1056" s="3">
        <v>0</v>
      </c>
      <c r="ED1056" s="3">
        <v>0</v>
      </c>
      <c r="EE1056" s="3">
        <v>0</v>
      </c>
      <c r="EF1056" s="3">
        <v>0</v>
      </c>
    </row>
    <row r="1057" spans="1:136" ht="12.75" customHeight="1">
      <c r="A1057" s="2" t="s">
        <v>1771</v>
      </c>
      <c r="B1057" s="2" t="s">
        <v>985</v>
      </c>
      <c r="C1057" s="2" t="s">
        <v>137</v>
      </c>
      <c r="D1057" s="2" t="s">
        <v>896</v>
      </c>
      <c r="E1057" s="3">
        <v>0</v>
      </c>
      <c r="F1057" s="3">
        <v>2385</v>
      </c>
      <c r="G1057" s="3">
        <v>1950</v>
      </c>
      <c r="H1057" s="3">
        <v>2305</v>
      </c>
      <c r="I1057" s="3">
        <v>3110</v>
      </c>
      <c r="J1057" s="3">
        <v>2017</v>
      </c>
      <c r="K1057" s="3">
        <v>1047</v>
      </c>
      <c r="L1057" s="3">
        <v>2145.5100000000002</v>
      </c>
      <c r="M1057" s="3">
        <v>3320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3780.89</v>
      </c>
      <c r="AH1057" s="3">
        <v>2200</v>
      </c>
      <c r="AI1057" s="3">
        <v>2144</v>
      </c>
      <c r="AJ1057" s="3">
        <v>2455</v>
      </c>
      <c r="AK1057" s="3">
        <v>3015</v>
      </c>
      <c r="AL1057" s="3">
        <v>885</v>
      </c>
      <c r="AM1057" s="3">
        <v>1485</v>
      </c>
      <c r="AN1057" s="3">
        <v>2845</v>
      </c>
      <c r="AO1057" s="3">
        <v>1345</v>
      </c>
      <c r="AP1057" s="3">
        <v>2845</v>
      </c>
      <c r="AQ1057" s="3">
        <v>1510</v>
      </c>
      <c r="AR1057" s="3">
        <v>3704</v>
      </c>
      <c r="AS1057" s="3">
        <v>0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  <c r="AY1057" s="3">
        <v>0</v>
      </c>
      <c r="AZ1057" s="3">
        <v>0</v>
      </c>
      <c r="BA1057" s="3">
        <v>0</v>
      </c>
      <c r="BB1057" s="3">
        <v>0</v>
      </c>
      <c r="BC1057" s="3">
        <v>0</v>
      </c>
      <c r="BD1057" s="3">
        <v>0</v>
      </c>
      <c r="BE1057" s="3">
        <v>0</v>
      </c>
      <c r="BF1057" s="3">
        <v>0</v>
      </c>
      <c r="BG1057" s="3">
        <v>0</v>
      </c>
      <c r="BH1057" s="3">
        <v>0</v>
      </c>
      <c r="BI1057" s="3">
        <v>0</v>
      </c>
      <c r="BJ1057" s="3">
        <v>0</v>
      </c>
      <c r="BK1057" s="3">
        <v>0</v>
      </c>
      <c r="BL1057" s="3">
        <v>0</v>
      </c>
      <c r="BM1057" s="3">
        <v>0</v>
      </c>
      <c r="BN1057" s="3">
        <v>0</v>
      </c>
      <c r="BO1057" s="3">
        <v>0</v>
      </c>
      <c r="BP1057" s="3">
        <v>0</v>
      </c>
      <c r="BQ1057" s="3">
        <v>0</v>
      </c>
      <c r="BR1057" s="3">
        <v>0</v>
      </c>
      <c r="BS1057" s="3">
        <v>0</v>
      </c>
      <c r="BT1057" s="3">
        <v>0</v>
      </c>
      <c r="BU1057" s="3">
        <v>0</v>
      </c>
      <c r="BV1057" s="3">
        <v>0</v>
      </c>
      <c r="BW1057" s="3">
        <v>0</v>
      </c>
      <c r="BX1057" s="3">
        <v>0</v>
      </c>
      <c r="BY1057" s="3">
        <v>0</v>
      </c>
      <c r="BZ1057" s="3">
        <v>0</v>
      </c>
      <c r="CA1057" s="3">
        <v>0</v>
      </c>
      <c r="CB1057" s="3">
        <v>0</v>
      </c>
      <c r="CC1057" s="3">
        <v>0</v>
      </c>
      <c r="CD1057" s="3">
        <v>0</v>
      </c>
      <c r="CE1057" s="3">
        <v>0</v>
      </c>
      <c r="CF1057" s="3">
        <v>0</v>
      </c>
      <c r="CG1057" s="3">
        <v>0</v>
      </c>
      <c r="CH1057" s="3">
        <v>0</v>
      </c>
      <c r="CI1057" s="3">
        <v>0</v>
      </c>
      <c r="CJ1057" s="3">
        <v>0</v>
      </c>
      <c r="CK1057" s="3">
        <v>0</v>
      </c>
      <c r="CL1057" s="3">
        <v>0</v>
      </c>
      <c r="CM1057" s="3">
        <v>0</v>
      </c>
      <c r="CN1057" s="3">
        <v>0</v>
      </c>
      <c r="CO1057" s="3">
        <v>0</v>
      </c>
      <c r="CP1057" s="3">
        <v>0</v>
      </c>
      <c r="CQ1057" s="3">
        <v>0</v>
      </c>
      <c r="CR1057" s="3">
        <v>0</v>
      </c>
      <c r="CS1057" s="3">
        <v>0</v>
      </c>
      <c r="CT1057" s="3">
        <v>0</v>
      </c>
      <c r="CU1057" s="3">
        <v>0</v>
      </c>
      <c r="CV1057" s="3">
        <v>0</v>
      </c>
      <c r="CW1057" s="3">
        <v>0</v>
      </c>
      <c r="CX1057" s="3">
        <v>0</v>
      </c>
      <c r="CY1057" s="3">
        <v>0</v>
      </c>
      <c r="CZ1057" s="3">
        <v>0</v>
      </c>
      <c r="DA1057" s="3"/>
      <c r="DB1057" s="3">
        <v>0</v>
      </c>
      <c r="DC1057" s="3">
        <v>0</v>
      </c>
      <c r="DD1057" s="3">
        <v>0</v>
      </c>
      <c r="DE1057" s="3">
        <v>0</v>
      </c>
      <c r="DF1057" s="3">
        <v>0</v>
      </c>
      <c r="DG1057" s="3">
        <v>0</v>
      </c>
      <c r="DH1057" s="3">
        <v>0</v>
      </c>
      <c r="DI1057" s="3">
        <v>0</v>
      </c>
      <c r="DJ1057" s="3">
        <v>0</v>
      </c>
      <c r="DK1057" s="3">
        <v>0</v>
      </c>
      <c r="DL1057" s="3">
        <v>0</v>
      </c>
      <c r="DM1057" s="3">
        <v>0</v>
      </c>
      <c r="DN1057" s="3">
        <v>0</v>
      </c>
      <c r="DO1057" s="3">
        <v>0</v>
      </c>
      <c r="DP1057" s="3">
        <v>0</v>
      </c>
      <c r="DQ1057" s="3">
        <v>0</v>
      </c>
      <c r="DR1057" s="3">
        <v>0</v>
      </c>
      <c r="DS1057" s="3">
        <v>0</v>
      </c>
      <c r="DT1057" s="3">
        <v>0</v>
      </c>
      <c r="DU1057" s="3">
        <v>0</v>
      </c>
      <c r="DV1057" s="3">
        <v>0</v>
      </c>
      <c r="DW1057" s="3">
        <v>0</v>
      </c>
      <c r="DX1057" s="3">
        <v>0</v>
      </c>
      <c r="DY1057" s="3">
        <v>0</v>
      </c>
      <c r="DZ1057" s="3">
        <v>0</v>
      </c>
      <c r="EA1057" s="3">
        <v>0</v>
      </c>
      <c r="EB1057" s="3">
        <v>0</v>
      </c>
      <c r="EC1057" s="3">
        <v>0</v>
      </c>
      <c r="ED1057" s="3">
        <v>0</v>
      </c>
      <c r="EE1057" s="3">
        <v>0</v>
      </c>
      <c r="EF1057" s="3">
        <v>0</v>
      </c>
    </row>
    <row r="1058" spans="1:136" ht="12.75" customHeight="1">
      <c r="A1058" s="2" t="s">
        <v>1772</v>
      </c>
      <c r="B1058" s="2" t="s">
        <v>987</v>
      </c>
      <c r="C1058" s="2" t="s">
        <v>137</v>
      </c>
      <c r="D1058" s="2" t="s">
        <v>896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800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s="3">
        <v>0</v>
      </c>
      <c r="BA1058" s="3">
        <v>0</v>
      </c>
      <c r="BB1058" s="3">
        <v>0</v>
      </c>
      <c r="BC1058" s="3">
        <v>0</v>
      </c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I1058" s="3">
        <v>0</v>
      </c>
      <c r="BJ1058" s="3">
        <v>0</v>
      </c>
      <c r="BK1058" s="3">
        <v>0</v>
      </c>
      <c r="BL1058" s="3">
        <v>0</v>
      </c>
      <c r="BM1058" s="3">
        <v>0</v>
      </c>
      <c r="BN1058" s="3">
        <v>0</v>
      </c>
      <c r="BO1058" s="3">
        <v>0</v>
      </c>
      <c r="BP1058" s="3">
        <v>0</v>
      </c>
      <c r="BQ1058" s="3">
        <v>0</v>
      </c>
      <c r="BR1058" s="3">
        <v>0</v>
      </c>
      <c r="BS1058" s="3">
        <v>0</v>
      </c>
      <c r="BT1058" s="3">
        <v>0</v>
      </c>
      <c r="BU1058" s="3">
        <v>0</v>
      </c>
      <c r="BV1058" s="3">
        <v>0</v>
      </c>
      <c r="BW1058" s="3">
        <v>0</v>
      </c>
      <c r="BX1058" s="3">
        <v>0</v>
      </c>
      <c r="BY1058" s="3">
        <v>0</v>
      </c>
      <c r="BZ1058" s="3">
        <v>0</v>
      </c>
      <c r="CA1058" s="3">
        <v>0</v>
      </c>
      <c r="CB1058" s="3">
        <v>0</v>
      </c>
      <c r="CC1058" s="3">
        <v>0</v>
      </c>
      <c r="CD1058" s="3">
        <v>0</v>
      </c>
      <c r="CE1058" s="3">
        <v>0</v>
      </c>
      <c r="CF1058" s="3">
        <v>0</v>
      </c>
      <c r="CG1058" s="3">
        <v>0</v>
      </c>
      <c r="CH1058" s="3">
        <v>0</v>
      </c>
      <c r="CI1058" s="3">
        <v>0</v>
      </c>
      <c r="CJ1058" s="3">
        <v>0</v>
      </c>
      <c r="CK1058" s="3">
        <v>0</v>
      </c>
      <c r="CL1058" s="3">
        <v>0</v>
      </c>
      <c r="CM1058" s="3">
        <v>0</v>
      </c>
      <c r="CN1058" s="3">
        <v>0</v>
      </c>
      <c r="CO1058" s="3">
        <v>0</v>
      </c>
      <c r="CP1058" s="3">
        <v>0</v>
      </c>
      <c r="CQ1058" s="3">
        <v>0</v>
      </c>
      <c r="CR1058" s="3">
        <v>0</v>
      </c>
      <c r="CS1058" s="3">
        <v>0</v>
      </c>
      <c r="CT1058" s="3">
        <v>0</v>
      </c>
      <c r="CU1058" s="3">
        <v>0</v>
      </c>
      <c r="CV1058" s="3">
        <v>0</v>
      </c>
      <c r="CW1058" s="3">
        <v>0</v>
      </c>
      <c r="CX1058" s="3">
        <v>0</v>
      </c>
      <c r="CY1058" s="3">
        <v>0</v>
      </c>
      <c r="CZ1058" s="3">
        <v>0</v>
      </c>
      <c r="DA1058" s="3"/>
      <c r="DB1058" s="3">
        <v>0</v>
      </c>
      <c r="DC1058" s="3">
        <v>0</v>
      </c>
      <c r="DD1058" s="3">
        <v>0</v>
      </c>
      <c r="DE1058" s="3">
        <v>0</v>
      </c>
      <c r="DF1058" s="3">
        <v>0</v>
      </c>
      <c r="DG1058" s="3">
        <v>0</v>
      </c>
      <c r="DH1058" s="3">
        <v>0</v>
      </c>
      <c r="DI1058" s="3">
        <v>0</v>
      </c>
      <c r="DJ1058" s="3">
        <v>0</v>
      </c>
      <c r="DK1058" s="3">
        <v>0</v>
      </c>
      <c r="DL1058" s="3">
        <v>0</v>
      </c>
      <c r="DM1058" s="3">
        <v>0</v>
      </c>
      <c r="DN1058" s="3">
        <v>0</v>
      </c>
      <c r="DO1058" s="3">
        <v>0</v>
      </c>
      <c r="DP1058" s="3">
        <v>0</v>
      </c>
      <c r="DQ1058" s="3">
        <v>0</v>
      </c>
      <c r="DR1058" s="3">
        <v>0</v>
      </c>
      <c r="DS1058" s="3">
        <v>0</v>
      </c>
      <c r="DT1058" s="3">
        <v>0</v>
      </c>
      <c r="DU1058" s="3">
        <v>0</v>
      </c>
      <c r="DV1058" s="3">
        <v>0</v>
      </c>
      <c r="DW1058" s="3">
        <v>0</v>
      </c>
      <c r="DX1058" s="3">
        <v>0</v>
      </c>
      <c r="DY1058" s="3">
        <v>0</v>
      </c>
      <c r="DZ1058" s="3">
        <v>0</v>
      </c>
      <c r="EA1058" s="3">
        <v>0</v>
      </c>
      <c r="EB1058" s="3">
        <v>0</v>
      </c>
      <c r="EC1058" s="3">
        <v>0</v>
      </c>
      <c r="ED1058" s="3">
        <v>0</v>
      </c>
      <c r="EE1058" s="3">
        <v>0</v>
      </c>
      <c r="EF1058" s="3">
        <v>0</v>
      </c>
    </row>
    <row r="1059" spans="1:136" ht="12.75" customHeight="1">
      <c r="A1059" s="2" t="s">
        <v>1773</v>
      </c>
      <c r="B1059" s="2" t="s">
        <v>989</v>
      </c>
      <c r="C1059" s="2" t="s">
        <v>137</v>
      </c>
      <c r="D1059" s="2" t="s">
        <v>896</v>
      </c>
      <c r="E1059" s="3">
        <v>0</v>
      </c>
      <c r="F1059" s="3">
        <v>0</v>
      </c>
      <c r="G1059" s="3">
        <v>0</v>
      </c>
      <c r="H1059" s="3">
        <v>435.49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88.31</v>
      </c>
      <c r="AK1059" s="3">
        <v>119.14</v>
      </c>
      <c r="AL1059" s="3">
        <v>187.12</v>
      </c>
      <c r="AM1059" s="3">
        <v>87.94</v>
      </c>
      <c r="AN1059" s="3">
        <v>96.21</v>
      </c>
      <c r="AO1059" s="3">
        <v>87.94</v>
      </c>
      <c r="AP1059" s="3">
        <v>197.03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  <c r="AZ1059" s="3">
        <v>0</v>
      </c>
      <c r="BA1059" s="3">
        <v>0</v>
      </c>
      <c r="BB1059" s="3">
        <v>0</v>
      </c>
      <c r="BC1059" s="3">
        <v>0</v>
      </c>
      <c r="BD1059" s="3">
        <v>0</v>
      </c>
      <c r="BE1059" s="3">
        <v>0</v>
      </c>
      <c r="BF1059" s="3">
        <v>0</v>
      </c>
      <c r="BG1059" s="3">
        <v>0</v>
      </c>
      <c r="BH1059" s="3">
        <v>0</v>
      </c>
      <c r="BI1059" s="3">
        <v>0</v>
      </c>
      <c r="BJ1059" s="3">
        <v>0</v>
      </c>
      <c r="BK1059" s="3">
        <v>0</v>
      </c>
      <c r="BL1059" s="3">
        <v>0</v>
      </c>
      <c r="BM1059" s="3">
        <v>0</v>
      </c>
      <c r="BN1059" s="3">
        <v>0</v>
      </c>
      <c r="BO1059" s="3">
        <v>0</v>
      </c>
      <c r="BP1059" s="3">
        <v>0</v>
      </c>
      <c r="BQ1059" s="3">
        <v>0</v>
      </c>
      <c r="BR1059" s="3">
        <v>0</v>
      </c>
      <c r="BS1059" s="3">
        <v>0</v>
      </c>
      <c r="BT1059" s="3">
        <v>0</v>
      </c>
      <c r="BU1059" s="3">
        <v>0</v>
      </c>
      <c r="BV1059" s="3">
        <v>0</v>
      </c>
      <c r="BW1059" s="3">
        <v>0</v>
      </c>
      <c r="BX1059" s="3">
        <v>0</v>
      </c>
      <c r="BY1059" s="3">
        <v>0</v>
      </c>
      <c r="BZ1059" s="3">
        <v>0</v>
      </c>
      <c r="CA1059" s="3">
        <v>0</v>
      </c>
      <c r="CB1059" s="3">
        <v>0</v>
      </c>
      <c r="CC1059" s="3">
        <v>0</v>
      </c>
      <c r="CD1059" s="3">
        <v>0</v>
      </c>
      <c r="CE1059" s="3">
        <v>0</v>
      </c>
      <c r="CF1059" s="3">
        <v>0</v>
      </c>
      <c r="CG1059" s="3">
        <v>0</v>
      </c>
      <c r="CH1059" s="3">
        <v>0</v>
      </c>
      <c r="CI1059" s="3">
        <v>0</v>
      </c>
      <c r="CJ1059" s="3">
        <v>0</v>
      </c>
      <c r="CK1059" s="3">
        <v>0</v>
      </c>
      <c r="CL1059" s="3">
        <v>0</v>
      </c>
      <c r="CM1059" s="3">
        <v>0</v>
      </c>
      <c r="CN1059" s="3">
        <v>0</v>
      </c>
      <c r="CO1059" s="3">
        <v>0</v>
      </c>
      <c r="CP1059" s="3">
        <v>0</v>
      </c>
      <c r="CQ1059" s="3">
        <v>0</v>
      </c>
      <c r="CR1059" s="3">
        <v>0</v>
      </c>
      <c r="CS1059" s="3">
        <v>0</v>
      </c>
      <c r="CT1059" s="3">
        <v>0</v>
      </c>
      <c r="CU1059" s="3">
        <v>0</v>
      </c>
      <c r="CV1059" s="3">
        <v>0</v>
      </c>
      <c r="CW1059" s="3">
        <v>0</v>
      </c>
      <c r="CX1059" s="3">
        <v>0</v>
      </c>
      <c r="CY1059" s="3">
        <v>0</v>
      </c>
      <c r="CZ1059" s="3">
        <v>0</v>
      </c>
      <c r="DA1059" s="3"/>
      <c r="DB1059" s="3">
        <v>0</v>
      </c>
      <c r="DC1059" s="3">
        <v>0</v>
      </c>
      <c r="DD1059" s="3">
        <v>0</v>
      </c>
      <c r="DE1059" s="3">
        <v>0</v>
      </c>
      <c r="DF1059" s="3">
        <v>0</v>
      </c>
      <c r="DG1059" s="3">
        <v>0</v>
      </c>
      <c r="DH1059" s="3">
        <v>0</v>
      </c>
      <c r="DI1059" s="3">
        <v>0</v>
      </c>
      <c r="DJ1059" s="3">
        <v>0</v>
      </c>
      <c r="DK1059" s="3">
        <v>0</v>
      </c>
      <c r="DL1059" s="3">
        <v>0</v>
      </c>
      <c r="DM1059" s="3">
        <v>0</v>
      </c>
      <c r="DN1059" s="3">
        <v>0</v>
      </c>
      <c r="DO1059" s="3">
        <v>0</v>
      </c>
      <c r="DP1059" s="3">
        <v>0</v>
      </c>
      <c r="DQ1059" s="3">
        <v>0</v>
      </c>
      <c r="DR1059" s="3">
        <v>0</v>
      </c>
      <c r="DS1059" s="3">
        <v>0</v>
      </c>
      <c r="DT1059" s="3">
        <v>0</v>
      </c>
      <c r="DU1059" s="3">
        <v>0</v>
      </c>
      <c r="DV1059" s="3">
        <v>0</v>
      </c>
      <c r="DW1059" s="3">
        <v>0</v>
      </c>
      <c r="DX1059" s="3">
        <v>0</v>
      </c>
      <c r="DY1059" s="3">
        <v>0</v>
      </c>
      <c r="DZ1059" s="3">
        <v>0</v>
      </c>
      <c r="EA1059" s="3">
        <v>0</v>
      </c>
      <c r="EB1059" s="3">
        <v>0</v>
      </c>
      <c r="EC1059" s="3">
        <v>0</v>
      </c>
      <c r="ED1059" s="3">
        <v>0</v>
      </c>
      <c r="EE1059" s="3">
        <v>0</v>
      </c>
      <c r="EF1059" s="3">
        <v>0</v>
      </c>
    </row>
    <row r="1060" spans="1:136" ht="12.75" customHeight="1">
      <c r="A1060" s="2" t="s">
        <v>1774</v>
      </c>
      <c r="B1060" s="2" t="s">
        <v>1009</v>
      </c>
      <c r="C1060" s="2" t="s">
        <v>137</v>
      </c>
      <c r="D1060" s="2" t="s">
        <v>896</v>
      </c>
      <c r="E1060" s="3">
        <v>0</v>
      </c>
      <c r="F1060" s="3">
        <v>906</v>
      </c>
      <c r="G1060" s="3">
        <v>601</v>
      </c>
      <c r="H1060" s="3">
        <v>838</v>
      </c>
      <c r="I1060" s="3">
        <v>883</v>
      </c>
      <c r="J1060" s="3">
        <v>293</v>
      </c>
      <c r="K1060" s="3">
        <v>610</v>
      </c>
      <c r="L1060" s="3">
        <v>418</v>
      </c>
      <c r="M1060" s="3">
        <v>827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439</v>
      </c>
      <c r="AH1060" s="3">
        <v>754</v>
      </c>
      <c r="AI1060" s="3">
        <v>1082</v>
      </c>
      <c r="AJ1060" s="3">
        <v>1126</v>
      </c>
      <c r="AK1060" s="3">
        <v>1119</v>
      </c>
      <c r="AL1060" s="3">
        <v>787</v>
      </c>
      <c r="AM1060" s="3">
        <v>638</v>
      </c>
      <c r="AN1060" s="3">
        <v>362</v>
      </c>
      <c r="AO1060" s="3">
        <v>360</v>
      </c>
      <c r="AP1060" s="3">
        <v>233</v>
      </c>
      <c r="AQ1060" s="3">
        <v>414</v>
      </c>
      <c r="AR1060" s="3">
        <v>250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s="3">
        <v>0</v>
      </c>
      <c r="BA1060" s="3">
        <v>0</v>
      </c>
      <c r="BB1060" s="3">
        <v>0</v>
      </c>
      <c r="BC1060" s="3">
        <v>0</v>
      </c>
      <c r="BD1060" s="3">
        <v>0</v>
      </c>
      <c r="BE1060" s="3">
        <v>0</v>
      </c>
      <c r="BF1060" s="3">
        <v>0</v>
      </c>
      <c r="BG1060" s="3">
        <v>0</v>
      </c>
      <c r="BH1060" s="3">
        <v>0</v>
      </c>
      <c r="BI1060" s="3">
        <v>0</v>
      </c>
      <c r="BJ1060" s="3">
        <v>0</v>
      </c>
      <c r="BK1060" s="3">
        <v>0</v>
      </c>
      <c r="BL1060" s="3">
        <v>0</v>
      </c>
      <c r="BM1060" s="3">
        <v>0</v>
      </c>
      <c r="BN1060" s="3">
        <v>0</v>
      </c>
      <c r="BO1060" s="3">
        <v>0</v>
      </c>
      <c r="BP1060" s="3">
        <v>0</v>
      </c>
      <c r="BQ1060" s="3">
        <v>0</v>
      </c>
      <c r="BR1060" s="3">
        <v>0</v>
      </c>
      <c r="BS1060" s="3">
        <v>0</v>
      </c>
      <c r="BT1060" s="3">
        <v>0</v>
      </c>
      <c r="BU1060" s="3">
        <v>0</v>
      </c>
      <c r="BV1060" s="3">
        <v>0</v>
      </c>
      <c r="BW1060" s="3">
        <v>0</v>
      </c>
      <c r="BX1060" s="3">
        <v>0</v>
      </c>
      <c r="BY1060" s="3">
        <v>0</v>
      </c>
      <c r="BZ1060" s="3">
        <v>0</v>
      </c>
      <c r="CA1060" s="3">
        <v>0</v>
      </c>
      <c r="CB1060" s="3">
        <v>0</v>
      </c>
      <c r="CC1060" s="3">
        <v>0</v>
      </c>
      <c r="CD1060" s="3">
        <v>0</v>
      </c>
      <c r="CE1060" s="3">
        <v>0</v>
      </c>
      <c r="CF1060" s="3">
        <v>0</v>
      </c>
      <c r="CG1060" s="3">
        <v>0</v>
      </c>
      <c r="CH1060" s="3">
        <v>0</v>
      </c>
      <c r="CI1060" s="3">
        <v>0</v>
      </c>
      <c r="CJ1060" s="3">
        <v>0</v>
      </c>
      <c r="CK1060" s="3">
        <v>0</v>
      </c>
      <c r="CL1060" s="3">
        <v>0</v>
      </c>
      <c r="CM1060" s="3">
        <v>0</v>
      </c>
      <c r="CN1060" s="3">
        <v>0</v>
      </c>
      <c r="CO1060" s="3">
        <v>0</v>
      </c>
      <c r="CP1060" s="3">
        <v>0</v>
      </c>
      <c r="CQ1060" s="3">
        <v>0</v>
      </c>
      <c r="CR1060" s="3">
        <v>0</v>
      </c>
      <c r="CS1060" s="3">
        <v>0</v>
      </c>
      <c r="CT1060" s="3">
        <v>0</v>
      </c>
      <c r="CU1060" s="3">
        <v>0</v>
      </c>
      <c r="CV1060" s="3">
        <v>0</v>
      </c>
      <c r="CW1060" s="3">
        <v>0</v>
      </c>
      <c r="CX1060" s="3">
        <v>0</v>
      </c>
      <c r="CY1060" s="3">
        <v>0</v>
      </c>
      <c r="CZ1060" s="3">
        <v>0</v>
      </c>
      <c r="DA1060" s="3"/>
      <c r="DB1060" s="3">
        <v>0</v>
      </c>
      <c r="DC1060" s="3">
        <v>0</v>
      </c>
      <c r="DD1060" s="3">
        <v>0</v>
      </c>
      <c r="DE1060" s="3">
        <v>0</v>
      </c>
      <c r="DF1060" s="3">
        <v>0</v>
      </c>
      <c r="DG1060" s="3">
        <v>0</v>
      </c>
      <c r="DH1060" s="3">
        <v>0</v>
      </c>
      <c r="DI1060" s="3">
        <v>0</v>
      </c>
      <c r="DJ1060" s="3">
        <v>0</v>
      </c>
      <c r="DK1060" s="3">
        <v>0</v>
      </c>
      <c r="DL1060" s="3">
        <v>0</v>
      </c>
      <c r="DM1060" s="3">
        <v>0</v>
      </c>
      <c r="DN1060" s="3">
        <v>0</v>
      </c>
      <c r="DO1060" s="3">
        <v>0</v>
      </c>
      <c r="DP1060" s="3">
        <v>0</v>
      </c>
      <c r="DQ1060" s="3">
        <v>0</v>
      </c>
      <c r="DR1060" s="3">
        <v>0</v>
      </c>
      <c r="DS1060" s="3">
        <v>0</v>
      </c>
      <c r="DT1060" s="3">
        <v>0</v>
      </c>
      <c r="DU1060" s="3">
        <v>0</v>
      </c>
      <c r="DV1060" s="3">
        <v>0</v>
      </c>
      <c r="DW1060" s="3">
        <v>0</v>
      </c>
      <c r="DX1060" s="3">
        <v>0</v>
      </c>
      <c r="DY1060" s="3">
        <v>0</v>
      </c>
      <c r="DZ1060" s="3">
        <v>0</v>
      </c>
      <c r="EA1060" s="3">
        <v>0</v>
      </c>
      <c r="EB1060" s="3">
        <v>0</v>
      </c>
      <c r="EC1060" s="3">
        <v>0</v>
      </c>
      <c r="ED1060" s="3">
        <v>0</v>
      </c>
      <c r="EE1060" s="3">
        <v>0</v>
      </c>
      <c r="EF1060" s="3">
        <v>0</v>
      </c>
    </row>
    <row r="1061" spans="1:136" ht="12.75" customHeight="1">
      <c r="A1061" s="2" t="s">
        <v>1775</v>
      </c>
      <c r="B1061" s="2" t="s">
        <v>1717</v>
      </c>
      <c r="C1061" s="2" t="s">
        <v>137</v>
      </c>
      <c r="D1061" s="2" t="s">
        <v>896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s="3">
        <v>0</v>
      </c>
      <c r="BA1061" s="3">
        <v>0</v>
      </c>
      <c r="BB1061" s="3">
        <v>0</v>
      </c>
      <c r="BC1061" s="3">
        <v>0</v>
      </c>
      <c r="BD1061" s="3">
        <v>0</v>
      </c>
      <c r="BE1061" s="3">
        <v>0</v>
      </c>
      <c r="BF1061" s="3">
        <v>0</v>
      </c>
      <c r="BG1061" s="3">
        <v>0</v>
      </c>
      <c r="BH1061" s="3">
        <v>0</v>
      </c>
      <c r="BI1061" s="3">
        <v>0</v>
      </c>
      <c r="BJ1061" s="3">
        <v>0</v>
      </c>
      <c r="BK1061" s="3">
        <v>0</v>
      </c>
      <c r="BL1061" s="3">
        <v>0</v>
      </c>
      <c r="BM1061" s="3">
        <v>0</v>
      </c>
      <c r="BN1061" s="3">
        <v>0</v>
      </c>
      <c r="BO1061" s="3">
        <v>0</v>
      </c>
      <c r="BP1061" s="3">
        <v>0</v>
      </c>
      <c r="BQ1061" s="3">
        <v>0</v>
      </c>
      <c r="BR1061" s="3">
        <v>0</v>
      </c>
      <c r="BS1061" s="3">
        <v>0</v>
      </c>
      <c r="BT1061" s="3">
        <v>0</v>
      </c>
      <c r="BU1061" s="3">
        <v>0</v>
      </c>
      <c r="BV1061" s="3">
        <v>0</v>
      </c>
      <c r="BW1061" s="3">
        <v>0</v>
      </c>
      <c r="BX1061" s="3">
        <v>0</v>
      </c>
      <c r="BY1061" s="3">
        <v>0</v>
      </c>
      <c r="BZ1061" s="3">
        <v>0</v>
      </c>
      <c r="CA1061" s="3">
        <v>0</v>
      </c>
      <c r="CB1061" s="3">
        <v>0</v>
      </c>
      <c r="CC1061" s="3">
        <v>0</v>
      </c>
      <c r="CD1061" s="3">
        <v>0</v>
      </c>
      <c r="CE1061" s="3">
        <v>0</v>
      </c>
      <c r="CF1061" s="3">
        <v>0</v>
      </c>
      <c r="CG1061" s="3">
        <v>0</v>
      </c>
      <c r="CH1061" s="3">
        <v>0</v>
      </c>
      <c r="CI1061" s="3">
        <v>0</v>
      </c>
      <c r="CJ1061" s="3">
        <v>0</v>
      </c>
      <c r="CK1061" s="3">
        <v>0</v>
      </c>
      <c r="CL1061" s="3">
        <v>0</v>
      </c>
      <c r="CM1061" s="3">
        <v>0</v>
      </c>
      <c r="CN1061" s="3">
        <v>0</v>
      </c>
      <c r="CO1061" s="3">
        <v>0</v>
      </c>
      <c r="CP1061" s="3">
        <v>0</v>
      </c>
      <c r="CQ1061" s="3">
        <v>0</v>
      </c>
      <c r="CR1061" s="3">
        <v>0</v>
      </c>
      <c r="CS1061" s="3">
        <v>0</v>
      </c>
      <c r="CT1061" s="3">
        <v>0</v>
      </c>
      <c r="CU1061" s="3">
        <v>0</v>
      </c>
      <c r="CV1061" s="3">
        <v>0</v>
      </c>
      <c r="CW1061" s="3">
        <v>0</v>
      </c>
      <c r="CX1061" s="3">
        <v>0</v>
      </c>
      <c r="CY1061" s="3">
        <v>0</v>
      </c>
      <c r="CZ1061" s="3">
        <v>0</v>
      </c>
      <c r="DA1061" s="3"/>
      <c r="DB1061" s="3">
        <v>0</v>
      </c>
      <c r="DC1061" s="3">
        <v>0</v>
      </c>
      <c r="DD1061" s="3">
        <v>0</v>
      </c>
      <c r="DE1061" s="3">
        <v>0</v>
      </c>
      <c r="DF1061" s="3">
        <v>0</v>
      </c>
      <c r="DG1061" s="3">
        <v>0</v>
      </c>
      <c r="DH1061" s="3">
        <v>0</v>
      </c>
      <c r="DI1061" s="3">
        <v>0</v>
      </c>
      <c r="DJ1061" s="3">
        <v>0</v>
      </c>
      <c r="DK1061" s="3">
        <v>0</v>
      </c>
      <c r="DL1061" s="3">
        <v>0</v>
      </c>
      <c r="DM1061" s="3">
        <v>0</v>
      </c>
      <c r="DN1061" s="3">
        <v>0</v>
      </c>
      <c r="DO1061" s="3">
        <v>0</v>
      </c>
      <c r="DP1061" s="3">
        <v>0</v>
      </c>
      <c r="DQ1061" s="3">
        <v>0</v>
      </c>
      <c r="DR1061" s="3">
        <v>0</v>
      </c>
      <c r="DS1061" s="3">
        <v>0</v>
      </c>
      <c r="DT1061" s="3">
        <v>0</v>
      </c>
      <c r="DU1061" s="3">
        <v>0</v>
      </c>
      <c r="DV1061" s="3">
        <v>0</v>
      </c>
      <c r="DW1061" s="3">
        <v>0</v>
      </c>
      <c r="DX1061" s="3">
        <v>0</v>
      </c>
      <c r="DY1061" s="3">
        <v>0</v>
      </c>
      <c r="DZ1061" s="3">
        <v>0</v>
      </c>
      <c r="EA1061" s="3">
        <v>0</v>
      </c>
      <c r="EB1061" s="3">
        <v>0</v>
      </c>
      <c r="EC1061" s="3">
        <v>0</v>
      </c>
      <c r="ED1061" s="3">
        <v>0</v>
      </c>
      <c r="EE1061" s="3">
        <v>0</v>
      </c>
      <c r="EF1061" s="3">
        <v>0</v>
      </c>
    </row>
    <row r="1062" spans="1:136" ht="12.75" customHeight="1">
      <c r="A1062" s="2" t="s">
        <v>1776</v>
      </c>
      <c r="B1062" s="2" t="s">
        <v>1777</v>
      </c>
      <c r="C1062" s="2" t="s">
        <v>137</v>
      </c>
      <c r="D1062" s="2" t="s">
        <v>896</v>
      </c>
      <c r="E1062" s="3">
        <v>0</v>
      </c>
      <c r="F1062" s="3">
        <v>0</v>
      </c>
      <c r="G1062" s="3">
        <v>9166.66</v>
      </c>
      <c r="H1062" s="3">
        <v>4583.33</v>
      </c>
      <c r="I1062" s="3">
        <v>4583.33</v>
      </c>
      <c r="J1062" s="3">
        <v>4583.33</v>
      </c>
      <c r="K1062" s="3">
        <v>4583.33</v>
      </c>
      <c r="L1062" s="3">
        <v>4583.33</v>
      </c>
      <c r="M1062" s="3">
        <v>4583.33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12500</v>
      </c>
      <c r="AJ1062" s="3">
        <v>4166.67</v>
      </c>
      <c r="AK1062" s="3">
        <v>6250</v>
      </c>
      <c r="AL1062" s="3">
        <v>0</v>
      </c>
      <c r="AM1062" s="3">
        <v>9166.68</v>
      </c>
      <c r="AN1062" s="3">
        <v>4583.34</v>
      </c>
      <c r="AO1062" s="3">
        <v>4583.34</v>
      </c>
      <c r="AP1062" s="3">
        <v>4583.34</v>
      </c>
      <c r="AQ1062" s="3">
        <v>4583.34</v>
      </c>
      <c r="AR1062" s="3">
        <v>-88430.33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0</v>
      </c>
      <c r="BB1062" s="3">
        <v>0</v>
      </c>
      <c r="BC1062" s="3">
        <v>0</v>
      </c>
      <c r="BD1062" s="3">
        <v>0</v>
      </c>
      <c r="BE1062" s="3">
        <v>0</v>
      </c>
      <c r="BF1062" s="3">
        <v>0</v>
      </c>
      <c r="BG1062" s="3">
        <v>0</v>
      </c>
      <c r="BH1062" s="3">
        <v>0</v>
      </c>
      <c r="BI1062" s="3">
        <v>0</v>
      </c>
      <c r="BJ1062" s="3">
        <v>0</v>
      </c>
      <c r="BK1062" s="3">
        <v>0</v>
      </c>
      <c r="BL1062" s="3">
        <v>0</v>
      </c>
      <c r="BM1062" s="3">
        <v>0</v>
      </c>
      <c r="BN1062" s="3">
        <v>0</v>
      </c>
      <c r="BO1062" s="3">
        <v>0</v>
      </c>
      <c r="BP1062" s="3">
        <v>0</v>
      </c>
      <c r="BQ1062" s="3">
        <v>0</v>
      </c>
      <c r="BR1062" s="3">
        <v>0</v>
      </c>
      <c r="BS1062" s="3">
        <v>0</v>
      </c>
      <c r="BT1062" s="3">
        <v>0</v>
      </c>
      <c r="BU1062" s="3">
        <v>0</v>
      </c>
      <c r="BV1062" s="3">
        <v>0</v>
      </c>
      <c r="BW1062" s="3">
        <v>0</v>
      </c>
      <c r="BX1062" s="3">
        <v>0</v>
      </c>
      <c r="BY1062" s="3">
        <v>0</v>
      </c>
      <c r="BZ1062" s="3">
        <v>0</v>
      </c>
      <c r="CA1062" s="3">
        <v>0</v>
      </c>
      <c r="CB1062" s="3">
        <v>0</v>
      </c>
      <c r="CC1062" s="3">
        <v>0</v>
      </c>
      <c r="CD1062" s="3">
        <v>0</v>
      </c>
      <c r="CE1062" s="3">
        <v>0</v>
      </c>
      <c r="CF1062" s="3">
        <v>0</v>
      </c>
      <c r="CG1062" s="3">
        <v>0</v>
      </c>
      <c r="CH1062" s="3">
        <v>0</v>
      </c>
      <c r="CI1062" s="3">
        <v>0</v>
      </c>
      <c r="CJ1062" s="3">
        <v>0</v>
      </c>
      <c r="CK1062" s="3">
        <v>0</v>
      </c>
      <c r="CL1062" s="3">
        <v>0</v>
      </c>
      <c r="CM1062" s="3">
        <v>0</v>
      </c>
      <c r="CN1062" s="3">
        <v>0</v>
      </c>
      <c r="CO1062" s="3">
        <v>0</v>
      </c>
      <c r="CP1062" s="3">
        <v>0</v>
      </c>
      <c r="CQ1062" s="3">
        <v>0</v>
      </c>
      <c r="CR1062" s="3">
        <v>0</v>
      </c>
      <c r="CS1062" s="3">
        <v>0</v>
      </c>
      <c r="CT1062" s="3">
        <v>0</v>
      </c>
      <c r="CU1062" s="3">
        <v>0</v>
      </c>
      <c r="CV1062" s="3">
        <v>0</v>
      </c>
      <c r="CW1062" s="3">
        <v>0</v>
      </c>
      <c r="CX1062" s="3">
        <v>0</v>
      </c>
      <c r="CY1062" s="3">
        <v>0</v>
      </c>
      <c r="CZ1062" s="3">
        <v>0</v>
      </c>
      <c r="DA1062" s="3"/>
      <c r="DB1062" s="3">
        <v>0</v>
      </c>
      <c r="DC1062" s="3">
        <v>0</v>
      </c>
      <c r="DD1062" s="3">
        <v>0</v>
      </c>
      <c r="DE1062" s="3">
        <v>0</v>
      </c>
      <c r="DF1062" s="3">
        <v>0</v>
      </c>
      <c r="DG1062" s="3">
        <v>0</v>
      </c>
      <c r="DH1062" s="3">
        <v>0</v>
      </c>
      <c r="DI1062" s="3">
        <v>0</v>
      </c>
      <c r="DJ1062" s="3">
        <v>0</v>
      </c>
      <c r="DK1062" s="3">
        <v>0</v>
      </c>
      <c r="DL1062" s="3">
        <v>0</v>
      </c>
      <c r="DM1062" s="3">
        <v>0</v>
      </c>
      <c r="DN1062" s="3">
        <v>0</v>
      </c>
      <c r="DO1062" s="3">
        <v>0</v>
      </c>
      <c r="DP1062" s="3">
        <v>0</v>
      </c>
      <c r="DQ1062" s="3">
        <v>0</v>
      </c>
      <c r="DR1062" s="3">
        <v>0</v>
      </c>
      <c r="DS1062" s="3">
        <v>0</v>
      </c>
      <c r="DT1062" s="3">
        <v>0</v>
      </c>
      <c r="DU1062" s="3">
        <v>0</v>
      </c>
      <c r="DV1062" s="3">
        <v>0</v>
      </c>
      <c r="DW1062" s="3">
        <v>0</v>
      </c>
      <c r="DX1062" s="3">
        <v>0</v>
      </c>
      <c r="DY1062" s="3">
        <v>0</v>
      </c>
      <c r="DZ1062" s="3">
        <v>0</v>
      </c>
      <c r="EA1062" s="3">
        <v>0</v>
      </c>
      <c r="EB1062" s="3">
        <v>0</v>
      </c>
      <c r="EC1062" s="3">
        <v>0</v>
      </c>
      <c r="ED1062" s="3">
        <v>0</v>
      </c>
      <c r="EE1062" s="3">
        <v>0</v>
      </c>
      <c r="EF1062" s="3">
        <v>0</v>
      </c>
    </row>
    <row r="1063" spans="1:136" ht="12.75" customHeight="1">
      <c r="A1063" s="2" t="s">
        <v>1778</v>
      </c>
      <c r="B1063" s="2" t="s">
        <v>1779</v>
      </c>
      <c r="C1063" s="2" t="s">
        <v>137</v>
      </c>
      <c r="D1063" s="2" t="s">
        <v>896</v>
      </c>
      <c r="E1063" s="3">
        <v>0</v>
      </c>
      <c r="F1063" s="3">
        <v>19060.96</v>
      </c>
      <c r="G1063" s="3">
        <v>22742.07</v>
      </c>
      <c r="H1063" s="3">
        <v>21181.88</v>
      </c>
      <c r="I1063" s="3">
        <v>18636.150000000001</v>
      </c>
      <c r="J1063" s="3">
        <v>19588.080000000002</v>
      </c>
      <c r="K1063" s="3">
        <v>13589.81</v>
      </c>
      <c r="L1063" s="3">
        <v>8864.2900000000009</v>
      </c>
      <c r="M1063" s="3">
        <v>5941.68</v>
      </c>
      <c r="N1063" s="3">
        <v>75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17834.75</v>
      </c>
      <c r="AH1063" s="3">
        <v>22707.99</v>
      </c>
      <c r="AI1063" s="3">
        <v>23313.119999999999</v>
      </c>
      <c r="AJ1063" s="3">
        <v>16992.47</v>
      </c>
      <c r="AK1063" s="3">
        <v>18274.07</v>
      </c>
      <c r="AL1063" s="3">
        <v>12794.66</v>
      </c>
      <c r="AM1063" s="3">
        <v>9379.48</v>
      </c>
      <c r="AN1063" s="3">
        <v>6860.11</v>
      </c>
      <c r="AO1063" s="3">
        <v>7495.89</v>
      </c>
      <c r="AP1063" s="3">
        <v>13495.22</v>
      </c>
      <c r="AQ1063" s="3">
        <v>11938.96</v>
      </c>
      <c r="AR1063" s="3">
        <v>6124.14</v>
      </c>
      <c r="AS1063" s="3">
        <v>0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0</v>
      </c>
      <c r="BB1063" s="3">
        <v>0</v>
      </c>
      <c r="BC1063" s="3">
        <v>0</v>
      </c>
      <c r="BD1063" s="3">
        <v>0</v>
      </c>
      <c r="BE1063" s="3">
        <v>0</v>
      </c>
      <c r="BF1063" s="3">
        <v>0</v>
      </c>
      <c r="BG1063" s="3">
        <v>0</v>
      </c>
      <c r="BH1063" s="3">
        <v>0</v>
      </c>
      <c r="BI1063" s="3">
        <v>0</v>
      </c>
      <c r="BJ1063" s="3">
        <v>0</v>
      </c>
      <c r="BK1063" s="3">
        <v>0</v>
      </c>
      <c r="BL1063" s="3">
        <v>0</v>
      </c>
      <c r="BM1063" s="3">
        <v>0</v>
      </c>
      <c r="BN1063" s="3">
        <v>0</v>
      </c>
      <c r="BO1063" s="3">
        <v>0</v>
      </c>
      <c r="BP1063" s="3">
        <v>0</v>
      </c>
      <c r="BQ1063" s="3">
        <v>0</v>
      </c>
      <c r="BR1063" s="3">
        <v>0</v>
      </c>
      <c r="BS1063" s="3">
        <v>0</v>
      </c>
      <c r="BT1063" s="3">
        <v>0</v>
      </c>
      <c r="BU1063" s="3">
        <v>0</v>
      </c>
      <c r="BV1063" s="3">
        <v>0</v>
      </c>
      <c r="BW1063" s="3">
        <v>0</v>
      </c>
      <c r="BX1063" s="3">
        <v>0</v>
      </c>
      <c r="BY1063" s="3">
        <v>0</v>
      </c>
      <c r="BZ1063" s="3">
        <v>0</v>
      </c>
      <c r="CA1063" s="3">
        <v>0</v>
      </c>
      <c r="CB1063" s="3">
        <v>0</v>
      </c>
      <c r="CC1063" s="3">
        <v>0</v>
      </c>
      <c r="CD1063" s="3">
        <v>0</v>
      </c>
      <c r="CE1063" s="3">
        <v>0</v>
      </c>
      <c r="CF1063" s="3">
        <v>0</v>
      </c>
      <c r="CG1063" s="3">
        <v>0</v>
      </c>
      <c r="CH1063" s="3">
        <v>0</v>
      </c>
      <c r="CI1063" s="3">
        <v>0</v>
      </c>
      <c r="CJ1063" s="3">
        <v>0</v>
      </c>
      <c r="CK1063" s="3">
        <v>0</v>
      </c>
      <c r="CL1063" s="3">
        <v>0</v>
      </c>
      <c r="CM1063" s="3">
        <v>0</v>
      </c>
      <c r="CN1063" s="3">
        <v>0</v>
      </c>
      <c r="CO1063" s="3">
        <v>0</v>
      </c>
      <c r="CP1063" s="3">
        <v>0</v>
      </c>
      <c r="CQ1063" s="3">
        <v>0</v>
      </c>
      <c r="CR1063" s="3">
        <v>0</v>
      </c>
      <c r="CS1063" s="3">
        <v>0</v>
      </c>
      <c r="CT1063" s="3">
        <v>0</v>
      </c>
      <c r="CU1063" s="3">
        <v>0</v>
      </c>
      <c r="CV1063" s="3">
        <v>0</v>
      </c>
      <c r="CW1063" s="3">
        <v>0</v>
      </c>
      <c r="CX1063" s="3">
        <v>0</v>
      </c>
      <c r="CY1063" s="3">
        <v>0</v>
      </c>
      <c r="CZ1063" s="3">
        <v>0</v>
      </c>
      <c r="DA1063" s="3"/>
      <c r="DB1063" s="3">
        <v>0</v>
      </c>
      <c r="DC1063" s="3">
        <v>0</v>
      </c>
      <c r="DD1063" s="3">
        <v>0</v>
      </c>
      <c r="DE1063" s="3">
        <v>0</v>
      </c>
      <c r="DF1063" s="3">
        <v>0</v>
      </c>
      <c r="DG1063" s="3">
        <v>0</v>
      </c>
      <c r="DH1063" s="3">
        <v>0</v>
      </c>
      <c r="DI1063" s="3">
        <v>0</v>
      </c>
      <c r="DJ1063" s="3">
        <v>0</v>
      </c>
      <c r="DK1063" s="3">
        <v>0</v>
      </c>
      <c r="DL1063" s="3">
        <v>0</v>
      </c>
      <c r="DM1063" s="3">
        <v>0</v>
      </c>
      <c r="DN1063" s="3">
        <v>0</v>
      </c>
      <c r="DO1063" s="3">
        <v>0</v>
      </c>
      <c r="DP1063" s="3">
        <v>0</v>
      </c>
      <c r="DQ1063" s="3">
        <v>0</v>
      </c>
      <c r="DR1063" s="3">
        <v>0</v>
      </c>
      <c r="DS1063" s="3">
        <v>0</v>
      </c>
      <c r="DT1063" s="3">
        <v>0</v>
      </c>
      <c r="DU1063" s="3">
        <v>0</v>
      </c>
      <c r="DV1063" s="3">
        <v>0</v>
      </c>
      <c r="DW1063" s="3">
        <v>0</v>
      </c>
      <c r="DX1063" s="3">
        <v>0</v>
      </c>
      <c r="DY1063" s="3">
        <v>0</v>
      </c>
      <c r="DZ1063" s="3">
        <v>0</v>
      </c>
      <c r="EA1063" s="3">
        <v>0</v>
      </c>
      <c r="EB1063" s="3">
        <v>0</v>
      </c>
      <c r="EC1063" s="3">
        <v>0</v>
      </c>
      <c r="ED1063" s="3">
        <v>0</v>
      </c>
      <c r="EE1063" s="3">
        <v>0</v>
      </c>
      <c r="EF1063" s="3">
        <v>0</v>
      </c>
    </row>
    <row r="1064" spans="1:136" ht="12.75" customHeight="1">
      <c r="A1064" s="2" t="s">
        <v>1780</v>
      </c>
      <c r="B1064" s="2" t="s">
        <v>1781</v>
      </c>
      <c r="C1064" s="2" t="s">
        <v>137</v>
      </c>
      <c r="D1064" s="2" t="s">
        <v>896</v>
      </c>
      <c r="E1064" s="3">
        <v>0</v>
      </c>
      <c r="F1064" s="3">
        <v>310613.53000000003</v>
      </c>
      <c r="G1064" s="3">
        <v>247527.13</v>
      </c>
      <c r="H1064" s="3">
        <v>235597.22</v>
      </c>
      <c r="I1064" s="3">
        <v>192959.29</v>
      </c>
      <c r="J1064" s="3">
        <v>94987.26</v>
      </c>
      <c r="K1064" s="3">
        <v>52495.07</v>
      </c>
      <c r="L1064" s="3">
        <v>76982.77</v>
      </c>
      <c r="M1064" s="3">
        <v>104241.34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204952.72</v>
      </c>
      <c r="AH1064" s="3">
        <v>120004.66</v>
      </c>
      <c r="AI1064" s="3">
        <v>152640.51</v>
      </c>
      <c r="AJ1064" s="3">
        <v>167468.76</v>
      </c>
      <c r="AK1064" s="3">
        <v>56280.25</v>
      </c>
      <c r="AL1064" s="3">
        <v>45930.18</v>
      </c>
      <c r="AM1064" s="3">
        <v>70640.800000000003</v>
      </c>
      <c r="AN1064" s="3">
        <v>68462.98</v>
      </c>
      <c r="AO1064" s="3">
        <v>44024.75</v>
      </c>
      <c r="AP1064" s="3">
        <v>83640.88</v>
      </c>
      <c r="AQ1064" s="3">
        <v>121961.15</v>
      </c>
      <c r="AR1064" s="3">
        <v>246485.3</v>
      </c>
      <c r="AS1064" s="3">
        <v>0</v>
      </c>
      <c r="AT1064" s="3">
        <v>0</v>
      </c>
      <c r="AU1064" s="3">
        <v>0</v>
      </c>
      <c r="AV1064" s="3">
        <v>0</v>
      </c>
      <c r="AW1064" s="3">
        <v>0</v>
      </c>
      <c r="AX1064" s="3">
        <v>0</v>
      </c>
      <c r="AY1064" s="3">
        <v>0</v>
      </c>
      <c r="AZ1064" s="3">
        <v>0</v>
      </c>
      <c r="BA1064" s="3">
        <v>0</v>
      </c>
      <c r="BB1064" s="3">
        <v>0</v>
      </c>
      <c r="BC1064" s="3">
        <v>0</v>
      </c>
      <c r="BD1064" s="3">
        <v>0</v>
      </c>
      <c r="BE1064" s="3">
        <v>0</v>
      </c>
      <c r="BF1064" s="3">
        <v>0</v>
      </c>
      <c r="BG1064" s="3">
        <v>0</v>
      </c>
      <c r="BH1064" s="3">
        <v>0</v>
      </c>
      <c r="BI1064" s="3">
        <v>0</v>
      </c>
      <c r="BJ1064" s="3">
        <v>0</v>
      </c>
      <c r="BK1064" s="3">
        <v>0</v>
      </c>
      <c r="BL1064" s="3">
        <v>0</v>
      </c>
      <c r="BM1064" s="3">
        <v>0</v>
      </c>
      <c r="BN1064" s="3">
        <v>0</v>
      </c>
      <c r="BO1064" s="3">
        <v>0</v>
      </c>
      <c r="BP1064" s="3">
        <v>0</v>
      </c>
      <c r="BQ1064" s="3">
        <v>0</v>
      </c>
      <c r="BR1064" s="3">
        <v>0</v>
      </c>
      <c r="BS1064" s="3">
        <v>0</v>
      </c>
      <c r="BT1064" s="3">
        <v>0</v>
      </c>
      <c r="BU1064" s="3">
        <v>0</v>
      </c>
      <c r="BV1064" s="3">
        <v>0</v>
      </c>
      <c r="BW1064" s="3">
        <v>0</v>
      </c>
      <c r="BX1064" s="3">
        <v>0</v>
      </c>
      <c r="BY1064" s="3">
        <v>0</v>
      </c>
      <c r="BZ1064" s="3">
        <v>0</v>
      </c>
      <c r="CA1064" s="3">
        <v>0</v>
      </c>
      <c r="CB1064" s="3">
        <v>0</v>
      </c>
      <c r="CC1064" s="3">
        <v>0</v>
      </c>
      <c r="CD1064" s="3">
        <v>0</v>
      </c>
      <c r="CE1064" s="3">
        <v>0</v>
      </c>
      <c r="CF1064" s="3">
        <v>0</v>
      </c>
      <c r="CG1064" s="3">
        <v>0</v>
      </c>
      <c r="CH1064" s="3">
        <v>0</v>
      </c>
      <c r="CI1064" s="3">
        <v>0</v>
      </c>
      <c r="CJ1064" s="3">
        <v>0</v>
      </c>
      <c r="CK1064" s="3">
        <v>0</v>
      </c>
      <c r="CL1064" s="3">
        <v>0</v>
      </c>
      <c r="CM1064" s="3">
        <v>0</v>
      </c>
      <c r="CN1064" s="3">
        <v>0</v>
      </c>
      <c r="CO1064" s="3">
        <v>0</v>
      </c>
      <c r="CP1064" s="3">
        <v>0</v>
      </c>
      <c r="CQ1064" s="3">
        <v>0</v>
      </c>
      <c r="CR1064" s="3">
        <v>0</v>
      </c>
      <c r="CS1064" s="3">
        <v>0</v>
      </c>
      <c r="CT1064" s="3">
        <v>0</v>
      </c>
      <c r="CU1064" s="3">
        <v>0</v>
      </c>
      <c r="CV1064" s="3">
        <v>0</v>
      </c>
      <c r="CW1064" s="3">
        <v>0</v>
      </c>
      <c r="CX1064" s="3">
        <v>0</v>
      </c>
      <c r="CY1064" s="3">
        <v>0</v>
      </c>
      <c r="CZ1064" s="3">
        <v>0</v>
      </c>
      <c r="DA1064" s="3"/>
      <c r="DB1064" s="3">
        <v>0</v>
      </c>
      <c r="DC1064" s="3">
        <v>0</v>
      </c>
      <c r="DD1064" s="3">
        <v>0</v>
      </c>
      <c r="DE1064" s="3">
        <v>0</v>
      </c>
      <c r="DF1064" s="3">
        <v>0</v>
      </c>
      <c r="DG1064" s="3">
        <v>0</v>
      </c>
      <c r="DH1064" s="3">
        <v>0</v>
      </c>
      <c r="DI1064" s="3">
        <v>0</v>
      </c>
      <c r="DJ1064" s="3">
        <v>0</v>
      </c>
      <c r="DK1064" s="3">
        <v>0</v>
      </c>
      <c r="DL1064" s="3">
        <v>0</v>
      </c>
      <c r="DM1064" s="3">
        <v>0</v>
      </c>
      <c r="DN1064" s="3">
        <v>0</v>
      </c>
      <c r="DO1064" s="3">
        <v>0</v>
      </c>
      <c r="DP1064" s="3">
        <v>0</v>
      </c>
      <c r="DQ1064" s="3">
        <v>0</v>
      </c>
      <c r="DR1064" s="3">
        <v>0</v>
      </c>
      <c r="DS1064" s="3">
        <v>0</v>
      </c>
      <c r="DT1064" s="3">
        <v>0</v>
      </c>
      <c r="DU1064" s="3">
        <v>0</v>
      </c>
      <c r="DV1064" s="3">
        <v>0</v>
      </c>
      <c r="DW1064" s="3">
        <v>0</v>
      </c>
      <c r="DX1064" s="3">
        <v>0</v>
      </c>
      <c r="DY1064" s="3">
        <v>0</v>
      </c>
      <c r="DZ1064" s="3">
        <v>0</v>
      </c>
      <c r="EA1064" s="3">
        <v>0</v>
      </c>
      <c r="EB1064" s="3">
        <v>0</v>
      </c>
      <c r="EC1064" s="3">
        <v>0</v>
      </c>
      <c r="ED1064" s="3">
        <v>0</v>
      </c>
      <c r="EE1064" s="3">
        <v>0</v>
      </c>
      <c r="EF1064" s="3">
        <v>0</v>
      </c>
    </row>
    <row r="1065" spans="1:136" ht="12.75" customHeight="1">
      <c r="A1065" s="2" t="s">
        <v>1782</v>
      </c>
      <c r="B1065" s="2" t="s">
        <v>1783</v>
      </c>
      <c r="C1065" s="2" t="s">
        <v>137</v>
      </c>
      <c r="D1065" s="2" t="s">
        <v>896</v>
      </c>
      <c r="E1065" s="3">
        <v>0</v>
      </c>
      <c r="F1065" s="3">
        <v>-5.68</v>
      </c>
      <c r="G1065" s="3">
        <v>-5.0599999999999996</v>
      </c>
      <c r="H1065" s="3">
        <v>-4.92</v>
      </c>
      <c r="I1065" s="3">
        <v>-6.92</v>
      </c>
      <c r="J1065" s="3">
        <v>-4.17</v>
      </c>
      <c r="K1065" s="3">
        <v>-0.9</v>
      </c>
      <c r="L1065" s="3">
        <v>-3.13</v>
      </c>
      <c r="M1065" s="3">
        <v>-3.8</v>
      </c>
      <c r="N1065" s="3">
        <v>-0.16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-3.2</v>
      </c>
      <c r="AH1065" s="3">
        <v>0.03</v>
      </c>
      <c r="AI1065" s="3">
        <v>-0.36</v>
      </c>
      <c r="AJ1065" s="3">
        <v>-2.72</v>
      </c>
      <c r="AK1065" s="3">
        <v>-3.55</v>
      </c>
      <c r="AL1065" s="3">
        <v>-1.88</v>
      </c>
      <c r="AM1065" s="3">
        <v>-1.1499999999999999</v>
      </c>
      <c r="AN1065" s="3">
        <v>-0.53</v>
      </c>
      <c r="AO1065" s="3">
        <v>-2.71</v>
      </c>
      <c r="AP1065" s="3">
        <v>-6.67</v>
      </c>
      <c r="AQ1065" s="3">
        <v>-7.12</v>
      </c>
      <c r="AR1065" s="3">
        <v>-1.74</v>
      </c>
      <c r="AS1065" s="3">
        <v>0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>
        <v>0</v>
      </c>
      <c r="BB1065" s="3">
        <v>0</v>
      </c>
      <c r="BC1065" s="3">
        <v>0</v>
      </c>
      <c r="BD1065" s="3">
        <v>0</v>
      </c>
      <c r="BE1065" s="3">
        <v>0</v>
      </c>
      <c r="BF1065" s="3">
        <v>0</v>
      </c>
      <c r="BG1065" s="3">
        <v>0</v>
      </c>
      <c r="BH1065" s="3">
        <v>0</v>
      </c>
      <c r="BI1065" s="3">
        <v>0</v>
      </c>
      <c r="BJ1065" s="3">
        <v>0</v>
      </c>
      <c r="BK1065" s="3">
        <v>0</v>
      </c>
      <c r="BL1065" s="3">
        <v>0</v>
      </c>
      <c r="BM1065" s="3">
        <v>0</v>
      </c>
      <c r="BN1065" s="3">
        <v>0</v>
      </c>
      <c r="BO1065" s="3">
        <v>0</v>
      </c>
      <c r="BP1065" s="3">
        <v>0</v>
      </c>
      <c r="BQ1065" s="3">
        <v>0</v>
      </c>
      <c r="BR1065" s="3">
        <v>0</v>
      </c>
      <c r="BS1065" s="3">
        <v>0</v>
      </c>
      <c r="BT1065" s="3">
        <v>0</v>
      </c>
      <c r="BU1065" s="3">
        <v>0</v>
      </c>
      <c r="BV1065" s="3">
        <v>0</v>
      </c>
      <c r="BW1065" s="3">
        <v>0</v>
      </c>
      <c r="BX1065" s="3">
        <v>0</v>
      </c>
      <c r="BY1065" s="3">
        <v>0</v>
      </c>
      <c r="BZ1065" s="3">
        <v>0</v>
      </c>
      <c r="CA1065" s="3">
        <v>0</v>
      </c>
      <c r="CB1065" s="3">
        <v>0</v>
      </c>
      <c r="CC1065" s="3">
        <v>0</v>
      </c>
      <c r="CD1065" s="3">
        <v>0</v>
      </c>
      <c r="CE1065" s="3">
        <v>0</v>
      </c>
      <c r="CF1065" s="3">
        <v>0</v>
      </c>
      <c r="CG1065" s="3">
        <v>0</v>
      </c>
      <c r="CH1065" s="3">
        <v>0</v>
      </c>
      <c r="CI1065" s="3">
        <v>0</v>
      </c>
      <c r="CJ1065" s="3">
        <v>0</v>
      </c>
      <c r="CK1065" s="3">
        <v>0</v>
      </c>
      <c r="CL1065" s="3">
        <v>0</v>
      </c>
      <c r="CM1065" s="3">
        <v>0</v>
      </c>
      <c r="CN1065" s="3">
        <v>0</v>
      </c>
      <c r="CO1065" s="3">
        <v>0</v>
      </c>
      <c r="CP1065" s="3">
        <v>0</v>
      </c>
      <c r="CQ1065" s="3">
        <v>0</v>
      </c>
      <c r="CR1065" s="3">
        <v>0</v>
      </c>
      <c r="CS1065" s="3">
        <v>0</v>
      </c>
      <c r="CT1065" s="3">
        <v>0</v>
      </c>
      <c r="CU1065" s="3">
        <v>0</v>
      </c>
      <c r="CV1065" s="3">
        <v>0</v>
      </c>
      <c r="CW1065" s="3">
        <v>0</v>
      </c>
      <c r="CX1065" s="3">
        <v>0</v>
      </c>
      <c r="CY1065" s="3">
        <v>0</v>
      </c>
      <c r="CZ1065" s="3">
        <v>0</v>
      </c>
      <c r="DA1065" s="3"/>
      <c r="DB1065" s="3">
        <v>0</v>
      </c>
      <c r="DC1065" s="3">
        <v>0</v>
      </c>
      <c r="DD1065" s="3">
        <v>0</v>
      </c>
      <c r="DE1065" s="3">
        <v>0</v>
      </c>
      <c r="DF1065" s="3">
        <v>0</v>
      </c>
      <c r="DG1065" s="3">
        <v>0</v>
      </c>
      <c r="DH1065" s="3">
        <v>0</v>
      </c>
      <c r="DI1065" s="3">
        <v>0</v>
      </c>
      <c r="DJ1065" s="3">
        <v>0</v>
      </c>
      <c r="DK1065" s="3">
        <v>0</v>
      </c>
      <c r="DL1065" s="3">
        <v>0</v>
      </c>
      <c r="DM1065" s="3">
        <v>0</v>
      </c>
      <c r="DN1065" s="3">
        <v>0</v>
      </c>
      <c r="DO1065" s="3">
        <v>0</v>
      </c>
      <c r="DP1065" s="3">
        <v>0</v>
      </c>
      <c r="DQ1065" s="3">
        <v>0</v>
      </c>
      <c r="DR1065" s="3">
        <v>0</v>
      </c>
      <c r="DS1065" s="3">
        <v>0</v>
      </c>
      <c r="DT1065" s="3">
        <v>0</v>
      </c>
      <c r="DU1065" s="3">
        <v>0</v>
      </c>
      <c r="DV1065" s="3">
        <v>0</v>
      </c>
      <c r="DW1065" s="3">
        <v>0</v>
      </c>
      <c r="DX1065" s="3">
        <v>0</v>
      </c>
      <c r="DY1065" s="3">
        <v>0</v>
      </c>
      <c r="DZ1065" s="3">
        <v>0</v>
      </c>
      <c r="EA1065" s="3">
        <v>0</v>
      </c>
      <c r="EB1065" s="3">
        <v>0</v>
      </c>
      <c r="EC1065" s="3">
        <v>0</v>
      </c>
      <c r="ED1065" s="3">
        <v>0</v>
      </c>
      <c r="EE1065" s="3">
        <v>0</v>
      </c>
      <c r="EF1065" s="3">
        <v>0</v>
      </c>
    </row>
    <row r="1066" spans="1:136" ht="12.75" customHeight="1">
      <c r="A1066" s="2" t="s">
        <v>1784</v>
      </c>
      <c r="B1066" s="2" t="s">
        <v>1785</v>
      </c>
      <c r="C1066" s="2" t="s">
        <v>137</v>
      </c>
      <c r="D1066" s="2" t="s">
        <v>896</v>
      </c>
      <c r="E1066" s="3">
        <v>0</v>
      </c>
      <c r="F1066" s="3">
        <v>118352.16</v>
      </c>
      <c r="G1066" s="3">
        <v>-91399.43</v>
      </c>
      <c r="H1066" s="3">
        <v>-310039</v>
      </c>
      <c r="I1066" s="3">
        <v>-488162.96</v>
      </c>
      <c r="J1066" s="3">
        <v>-223866.5</v>
      </c>
      <c r="K1066" s="3">
        <v>-249667.62</v>
      </c>
      <c r="L1066" s="3">
        <v>1493774.33</v>
      </c>
      <c r="M1066" s="3">
        <v>266772.93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775.77</v>
      </c>
      <c r="AH1066" s="3">
        <v>-16164.81</v>
      </c>
      <c r="AI1066" s="3">
        <v>-30802.53</v>
      </c>
      <c r="AJ1066" s="3">
        <v>122586.16</v>
      </c>
      <c r="AK1066" s="3">
        <v>18554.28</v>
      </c>
      <c r="AL1066" s="3">
        <v>-208396.14</v>
      </c>
      <c r="AM1066" s="3">
        <v>219246.16</v>
      </c>
      <c r="AN1066" s="3">
        <v>62773.19</v>
      </c>
      <c r="AO1066" s="3">
        <v>-410476.49</v>
      </c>
      <c r="AP1066" s="3">
        <v>341910.84</v>
      </c>
      <c r="AQ1066" s="3">
        <v>-193186.04</v>
      </c>
      <c r="AR1066" s="3">
        <v>93179.61</v>
      </c>
      <c r="AS1066" s="3">
        <v>0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>
        <v>0</v>
      </c>
      <c r="BB1066" s="3">
        <v>0</v>
      </c>
      <c r="BC1066" s="3">
        <v>0</v>
      </c>
      <c r="BD1066" s="3">
        <v>0</v>
      </c>
      <c r="BE1066" s="3">
        <v>0</v>
      </c>
      <c r="BF1066" s="3">
        <v>0</v>
      </c>
      <c r="BG1066" s="3">
        <v>0</v>
      </c>
      <c r="BH1066" s="3">
        <v>0</v>
      </c>
      <c r="BI1066" s="3">
        <v>0</v>
      </c>
      <c r="BJ1066" s="3">
        <v>0</v>
      </c>
      <c r="BK1066" s="3">
        <v>0</v>
      </c>
      <c r="BL1066" s="3">
        <v>0</v>
      </c>
      <c r="BM1066" s="3">
        <v>0</v>
      </c>
      <c r="BN1066" s="3">
        <v>0</v>
      </c>
      <c r="BO1066" s="3">
        <v>0</v>
      </c>
      <c r="BP1066" s="3">
        <v>0</v>
      </c>
      <c r="BQ1066" s="3">
        <v>0</v>
      </c>
      <c r="BR1066" s="3">
        <v>0</v>
      </c>
      <c r="BS1066" s="3">
        <v>0</v>
      </c>
      <c r="BT1066" s="3">
        <v>0</v>
      </c>
      <c r="BU1066" s="3">
        <v>0</v>
      </c>
      <c r="BV1066" s="3">
        <v>0</v>
      </c>
      <c r="BW1066" s="3">
        <v>0</v>
      </c>
      <c r="BX1066" s="3">
        <v>0</v>
      </c>
      <c r="BY1066" s="3">
        <v>0</v>
      </c>
      <c r="BZ1066" s="3">
        <v>0</v>
      </c>
      <c r="CA1066" s="3">
        <v>0</v>
      </c>
      <c r="CB1066" s="3">
        <v>0</v>
      </c>
      <c r="CC1066" s="3">
        <v>0</v>
      </c>
      <c r="CD1066" s="3">
        <v>0</v>
      </c>
      <c r="CE1066" s="3">
        <v>0</v>
      </c>
      <c r="CF1066" s="3">
        <v>0</v>
      </c>
      <c r="CG1066" s="3">
        <v>0</v>
      </c>
      <c r="CH1066" s="3">
        <v>0</v>
      </c>
      <c r="CI1066" s="3">
        <v>0</v>
      </c>
      <c r="CJ1066" s="3">
        <v>0</v>
      </c>
      <c r="CK1066" s="3">
        <v>0</v>
      </c>
      <c r="CL1066" s="3">
        <v>0</v>
      </c>
      <c r="CM1066" s="3">
        <v>0</v>
      </c>
      <c r="CN1066" s="3">
        <v>0</v>
      </c>
      <c r="CO1066" s="3">
        <v>0</v>
      </c>
      <c r="CP1066" s="3">
        <v>0</v>
      </c>
      <c r="CQ1066" s="3">
        <v>0</v>
      </c>
      <c r="CR1066" s="3">
        <v>0</v>
      </c>
      <c r="CS1066" s="3">
        <v>0</v>
      </c>
      <c r="CT1066" s="3">
        <v>0</v>
      </c>
      <c r="CU1066" s="3">
        <v>0</v>
      </c>
      <c r="CV1066" s="3">
        <v>0</v>
      </c>
      <c r="CW1066" s="3">
        <v>0</v>
      </c>
      <c r="CX1066" s="3">
        <v>0</v>
      </c>
      <c r="CY1066" s="3">
        <v>0</v>
      </c>
      <c r="CZ1066" s="3">
        <v>0</v>
      </c>
      <c r="DA1066" s="3"/>
      <c r="DB1066" s="3">
        <v>0</v>
      </c>
      <c r="DC1066" s="3">
        <v>0</v>
      </c>
      <c r="DD1066" s="3">
        <v>0</v>
      </c>
      <c r="DE1066" s="3">
        <v>0</v>
      </c>
      <c r="DF1066" s="3">
        <v>0</v>
      </c>
      <c r="DG1066" s="3">
        <v>0</v>
      </c>
      <c r="DH1066" s="3">
        <v>0</v>
      </c>
      <c r="DI1066" s="3">
        <v>0</v>
      </c>
      <c r="DJ1066" s="3">
        <v>0</v>
      </c>
      <c r="DK1066" s="3">
        <v>0</v>
      </c>
      <c r="DL1066" s="3">
        <v>0</v>
      </c>
      <c r="DM1066" s="3">
        <v>0</v>
      </c>
      <c r="DN1066" s="3">
        <v>0</v>
      </c>
      <c r="DO1066" s="3">
        <v>0</v>
      </c>
      <c r="DP1066" s="3">
        <v>0</v>
      </c>
      <c r="DQ1066" s="3">
        <v>0</v>
      </c>
      <c r="DR1066" s="3">
        <v>0</v>
      </c>
      <c r="DS1066" s="3">
        <v>0</v>
      </c>
      <c r="DT1066" s="3">
        <v>0</v>
      </c>
      <c r="DU1066" s="3">
        <v>0</v>
      </c>
      <c r="DV1066" s="3">
        <v>0</v>
      </c>
      <c r="DW1066" s="3">
        <v>0</v>
      </c>
      <c r="DX1066" s="3">
        <v>0</v>
      </c>
      <c r="DY1066" s="3">
        <v>0</v>
      </c>
      <c r="DZ1066" s="3">
        <v>0</v>
      </c>
      <c r="EA1066" s="3">
        <v>0</v>
      </c>
      <c r="EB1066" s="3">
        <v>0</v>
      </c>
      <c r="EC1066" s="3">
        <v>0</v>
      </c>
      <c r="ED1066" s="3">
        <v>0</v>
      </c>
      <c r="EE1066" s="3">
        <v>0</v>
      </c>
      <c r="EF1066" s="3">
        <v>0</v>
      </c>
    </row>
    <row r="1067" spans="1:136" ht="12.75" customHeight="1">
      <c r="A1067" s="2" t="s">
        <v>1786</v>
      </c>
      <c r="B1067" s="2" t="s">
        <v>1727</v>
      </c>
      <c r="C1067" s="2" t="s">
        <v>137</v>
      </c>
      <c r="D1067" s="2" t="s">
        <v>896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0</v>
      </c>
      <c r="BB1067" s="3">
        <v>0</v>
      </c>
      <c r="BC1067" s="3">
        <v>0</v>
      </c>
      <c r="BD1067" s="3">
        <v>0</v>
      </c>
      <c r="BE1067" s="3">
        <v>0</v>
      </c>
      <c r="BF1067" s="3">
        <v>0</v>
      </c>
      <c r="BG1067" s="3">
        <v>0</v>
      </c>
      <c r="BH1067" s="3">
        <v>0</v>
      </c>
      <c r="BI1067" s="3">
        <v>0</v>
      </c>
      <c r="BJ1067" s="3">
        <v>0</v>
      </c>
      <c r="BK1067" s="3">
        <v>0</v>
      </c>
      <c r="BL1067" s="3">
        <v>0</v>
      </c>
      <c r="BM1067" s="3">
        <v>0</v>
      </c>
      <c r="BN1067" s="3">
        <v>0</v>
      </c>
      <c r="BO1067" s="3">
        <v>0</v>
      </c>
      <c r="BP1067" s="3">
        <v>0</v>
      </c>
      <c r="BQ1067" s="3">
        <v>0</v>
      </c>
      <c r="BR1067" s="3">
        <v>0</v>
      </c>
      <c r="BS1067" s="3">
        <v>0</v>
      </c>
      <c r="BT1067" s="3">
        <v>0</v>
      </c>
      <c r="BU1067" s="3">
        <v>0</v>
      </c>
      <c r="BV1067" s="3">
        <v>0</v>
      </c>
      <c r="BW1067" s="3">
        <v>0</v>
      </c>
      <c r="BX1067" s="3">
        <v>0</v>
      </c>
      <c r="BY1067" s="3">
        <v>0</v>
      </c>
      <c r="BZ1067" s="3">
        <v>0</v>
      </c>
      <c r="CA1067" s="3">
        <v>0</v>
      </c>
      <c r="CB1067" s="3">
        <v>0</v>
      </c>
      <c r="CC1067" s="3">
        <v>0</v>
      </c>
      <c r="CD1067" s="3">
        <v>0</v>
      </c>
      <c r="CE1067" s="3">
        <v>0</v>
      </c>
      <c r="CF1067" s="3">
        <v>0</v>
      </c>
      <c r="CG1067" s="3">
        <v>0</v>
      </c>
      <c r="CH1067" s="3">
        <v>0</v>
      </c>
      <c r="CI1067" s="3">
        <v>0</v>
      </c>
      <c r="CJ1067" s="3">
        <v>0</v>
      </c>
      <c r="CK1067" s="3">
        <v>0</v>
      </c>
      <c r="CL1067" s="3">
        <v>0</v>
      </c>
      <c r="CM1067" s="3">
        <v>0</v>
      </c>
      <c r="CN1067" s="3">
        <v>0</v>
      </c>
      <c r="CO1067" s="3">
        <v>0</v>
      </c>
      <c r="CP1067" s="3">
        <v>0</v>
      </c>
      <c r="CQ1067" s="3">
        <v>0</v>
      </c>
      <c r="CR1067" s="3">
        <v>0</v>
      </c>
      <c r="CS1067" s="3">
        <v>0</v>
      </c>
      <c r="CT1067" s="3">
        <v>0</v>
      </c>
      <c r="CU1067" s="3">
        <v>0</v>
      </c>
      <c r="CV1067" s="3">
        <v>0</v>
      </c>
      <c r="CW1067" s="3">
        <v>0</v>
      </c>
      <c r="CX1067" s="3">
        <v>0</v>
      </c>
      <c r="CY1067" s="3">
        <v>0</v>
      </c>
      <c r="CZ1067" s="3">
        <v>0</v>
      </c>
      <c r="DA1067" s="3"/>
      <c r="DB1067" s="3">
        <v>0</v>
      </c>
      <c r="DC1067" s="3">
        <v>0</v>
      </c>
      <c r="DD1067" s="3">
        <v>0</v>
      </c>
      <c r="DE1067" s="3">
        <v>0</v>
      </c>
      <c r="DF1067" s="3">
        <v>0</v>
      </c>
      <c r="DG1067" s="3">
        <v>0</v>
      </c>
      <c r="DH1067" s="3">
        <v>0</v>
      </c>
      <c r="DI1067" s="3">
        <v>0</v>
      </c>
      <c r="DJ1067" s="3">
        <v>0</v>
      </c>
      <c r="DK1067" s="3">
        <v>0</v>
      </c>
      <c r="DL1067" s="3">
        <v>0</v>
      </c>
      <c r="DM1067" s="3">
        <v>0</v>
      </c>
      <c r="DN1067" s="3">
        <v>0</v>
      </c>
      <c r="DO1067" s="3">
        <v>0</v>
      </c>
      <c r="DP1067" s="3">
        <v>0</v>
      </c>
      <c r="DQ1067" s="3">
        <v>0</v>
      </c>
      <c r="DR1067" s="3">
        <v>0</v>
      </c>
      <c r="DS1067" s="3">
        <v>0</v>
      </c>
      <c r="DT1067" s="3">
        <v>0</v>
      </c>
      <c r="DU1067" s="3">
        <v>0</v>
      </c>
      <c r="DV1067" s="3">
        <v>0</v>
      </c>
      <c r="DW1067" s="3">
        <v>0</v>
      </c>
      <c r="DX1067" s="3">
        <v>0</v>
      </c>
      <c r="DY1067" s="3">
        <v>0</v>
      </c>
      <c r="DZ1067" s="3">
        <v>0</v>
      </c>
      <c r="EA1067" s="3">
        <v>0</v>
      </c>
      <c r="EB1067" s="3">
        <v>0</v>
      </c>
      <c r="EC1067" s="3">
        <v>0</v>
      </c>
      <c r="ED1067" s="3">
        <v>0</v>
      </c>
      <c r="EE1067" s="3">
        <v>0</v>
      </c>
      <c r="EF1067" s="3">
        <v>0</v>
      </c>
    </row>
    <row r="1068" spans="1:136" ht="12.75" customHeight="1">
      <c r="A1068" s="2" t="s">
        <v>1787</v>
      </c>
      <c r="B1068" s="2" t="s">
        <v>1788</v>
      </c>
      <c r="C1068" s="2" t="s">
        <v>137</v>
      </c>
      <c r="D1068" s="2" t="s">
        <v>896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>
        <v>0</v>
      </c>
      <c r="BB1068" s="3">
        <v>0</v>
      </c>
      <c r="BC1068" s="3">
        <v>0</v>
      </c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3">
        <v>0</v>
      </c>
      <c r="BJ1068" s="3">
        <v>0</v>
      </c>
      <c r="BK1068" s="3">
        <v>0</v>
      </c>
      <c r="BL1068" s="3">
        <v>0</v>
      </c>
      <c r="BM1068" s="3">
        <v>0</v>
      </c>
      <c r="BN1068" s="3">
        <v>0</v>
      </c>
      <c r="BO1068" s="3">
        <v>0</v>
      </c>
      <c r="BP1068" s="3">
        <v>0</v>
      </c>
      <c r="BQ1068" s="3">
        <v>0</v>
      </c>
      <c r="BR1068" s="3">
        <v>0</v>
      </c>
      <c r="BS1068" s="3">
        <v>0</v>
      </c>
      <c r="BT1068" s="3">
        <v>0</v>
      </c>
      <c r="BU1068" s="3">
        <v>0</v>
      </c>
      <c r="BV1068" s="3">
        <v>0</v>
      </c>
      <c r="BW1068" s="3">
        <v>0</v>
      </c>
      <c r="BX1068" s="3">
        <v>0</v>
      </c>
      <c r="BY1068" s="3">
        <v>0</v>
      </c>
      <c r="BZ1068" s="3">
        <v>0</v>
      </c>
      <c r="CA1068" s="3">
        <v>0</v>
      </c>
      <c r="CB1068" s="3">
        <v>0</v>
      </c>
      <c r="CC1068" s="3">
        <v>0</v>
      </c>
      <c r="CD1068" s="3">
        <v>0</v>
      </c>
      <c r="CE1068" s="3">
        <v>0</v>
      </c>
      <c r="CF1068" s="3">
        <v>0</v>
      </c>
      <c r="CG1068" s="3">
        <v>0</v>
      </c>
      <c r="CH1068" s="3">
        <v>0</v>
      </c>
      <c r="CI1068" s="3">
        <v>0</v>
      </c>
      <c r="CJ1068" s="3">
        <v>0</v>
      </c>
      <c r="CK1068" s="3">
        <v>0</v>
      </c>
      <c r="CL1068" s="3">
        <v>0</v>
      </c>
      <c r="CM1068" s="3">
        <v>0</v>
      </c>
      <c r="CN1068" s="3">
        <v>0</v>
      </c>
      <c r="CO1068" s="3">
        <v>0</v>
      </c>
      <c r="CP1068" s="3">
        <v>0</v>
      </c>
      <c r="CQ1068" s="3">
        <v>0</v>
      </c>
      <c r="CR1068" s="3">
        <v>0</v>
      </c>
      <c r="CS1068" s="3">
        <v>0</v>
      </c>
      <c r="CT1068" s="3">
        <v>0</v>
      </c>
      <c r="CU1068" s="3">
        <v>0</v>
      </c>
      <c r="CV1068" s="3">
        <v>0</v>
      </c>
      <c r="CW1068" s="3">
        <v>0</v>
      </c>
      <c r="CX1068" s="3">
        <v>0</v>
      </c>
      <c r="CY1068" s="3">
        <v>0</v>
      </c>
      <c r="CZ1068" s="3">
        <v>0</v>
      </c>
      <c r="DA1068" s="3"/>
      <c r="DB1068" s="3">
        <v>0</v>
      </c>
      <c r="DC1068" s="3">
        <v>0</v>
      </c>
      <c r="DD1068" s="3">
        <v>0</v>
      </c>
      <c r="DE1068" s="3">
        <v>0</v>
      </c>
      <c r="DF1068" s="3">
        <v>0</v>
      </c>
      <c r="DG1068" s="3">
        <v>0</v>
      </c>
      <c r="DH1068" s="3">
        <v>0</v>
      </c>
      <c r="DI1068" s="3">
        <v>0</v>
      </c>
      <c r="DJ1068" s="3">
        <v>0</v>
      </c>
      <c r="DK1068" s="3">
        <v>0</v>
      </c>
      <c r="DL1068" s="3">
        <v>0</v>
      </c>
      <c r="DM1068" s="3">
        <v>0</v>
      </c>
      <c r="DN1068" s="3">
        <v>0</v>
      </c>
      <c r="DO1068" s="3">
        <v>0</v>
      </c>
      <c r="DP1068" s="3">
        <v>0</v>
      </c>
      <c r="DQ1068" s="3">
        <v>0</v>
      </c>
      <c r="DR1068" s="3">
        <v>0</v>
      </c>
      <c r="DS1068" s="3">
        <v>0</v>
      </c>
      <c r="DT1068" s="3">
        <v>0</v>
      </c>
      <c r="DU1068" s="3">
        <v>0</v>
      </c>
      <c r="DV1068" s="3">
        <v>0</v>
      </c>
      <c r="DW1068" s="3">
        <v>0</v>
      </c>
      <c r="DX1068" s="3">
        <v>0</v>
      </c>
      <c r="DY1068" s="3">
        <v>0</v>
      </c>
      <c r="DZ1068" s="3">
        <v>0</v>
      </c>
      <c r="EA1068" s="3">
        <v>0</v>
      </c>
      <c r="EB1068" s="3">
        <v>0</v>
      </c>
      <c r="EC1068" s="3">
        <v>0</v>
      </c>
      <c r="ED1068" s="3">
        <v>0</v>
      </c>
      <c r="EE1068" s="3">
        <v>0</v>
      </c>
      <c r="EF1068" s="3">
        <v>0</v>
      </c>
    </row>
    <row r="1069" spans="1:136" ht="12.75" customHeight="1">
      <c r="A1069" s="2" t="s">
        <v>1789</v>
      </c>
      <c r="B1069" s="2" t="s">
        <v>1790</v>
      </c>
      <c r="C1069" s="2" t="s">
        <v>137</v>
      </c>
      <c r="D1069" s="2" t="s">
        <v>896</v>
      </c>
      <c r="E1069" s="3">
        <v>0</v>
      </c>
      <c r="F1069" s="3">
        <v>30260</v>
      </c>
      <c r="G1069" s="3">
        <v>31200</v>
      </c>
      <c r="H1069" s="3">
        <v>30000</v>
      </c>
      <c r="I1069" s="3">
        <v>30000</v>
      </c>
      <c r="J1069" s="3">
        <v>30200</v>
      </c>
      <c r="K1069" s="3">
        <v>30000</v>
      </c>
      <c r="L1069" s="3">
        <v>30500</v>
      </c>
      <c r="M1069" s="3">
        <v>30200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30700</v>
      </c>
      <c r="AH1069" s="3">
        <v>30300</v>
      </c>
      <c r="AI1069" s="3">
        <v>30700</v>
      </c>
      <c r="AJ1069" s="3">
        <v>30100</v>
      </c>
      <c r="AK1069" s="3">
        <v>30800</v>
      </c>
      <c r="AL1069" s="3">
        <v>30000</v>
      </c>
      <c r="AM1069" s="3">
        <v>30550</v>
      </c>
      <c r="AN1069" s="3">
        <v>30350</v>
      </c>
      <c r="AO1069" s="3">
        <v>30000</v>
      </c>
      <c r="AP1069" s="3">
        <v>30000</v>
      </c>
      <c r="AQ1069" s="3">
        <v>30900</v>
      </c>
      <c r="AR1069" s="3">
        <v>30000</v>
      </c>
      <c r="AS1069" s="3">
        <v>0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0</v>
      </c>
      <c r="AZ1069" s="3">
        <v>0</v>
      </c>
      <c r="BA1069" s="3">
        <v>0</v>
      </c>
      <c r="BB1069" s="3">
        <v>0</v>
      </c>
      <c r="BC1069" s="3">
        <v>0</v>
      </c>
      <c r="BD1069" s="3">
        <v>0</v>
      </c>
      <c r="BE1069" s="3">
        <v>0</v>
      </c>
      <c r="BF1069" s="3">
        <v>0</v>
      </c>
      <c r="BG1069" s="3">
        <v>0</v>
      </c>
      <c r="BH1069" s="3">
        <v>0</v>
      </c>
      <c r="BI1069" s="3">
        <v>0</v>
      </c>
      <c r="BJ1069" s="3">
        <v>0</v>
      </c>
      <c r="BK1069" s="3">
        <v>0</v>
      </c>
      <c r="BL1069" s="3">
        <v>0</v>
      </c>
      <c r="BM1069" s="3">
        <v>0</v>
      </c>
      <c r="BN1069" s="3">
        <v>0</v>
      </c>
      <c r="BO1069" s="3">
        <v>0</v>
      </c>
      <c r="BP1069" s="3">
        <v>0</v>
      </c>
      <c r="BQ1069" s="3">
        <v>0</v>
      </c>
      <c r="BR1069" s="3">
        <v>0</v>
      </c>
      <c r="BS1069" s="3">
        <v>0</v>
      </c>
      <c r="BT1069" s="3">
        <v>0</v>
      </c>
      <c r="BU1069" s="3">
        <v>0</v>
      </c>
      <c r="BV1069" s="3">
        <v>0</v>
      </c>
      <c r="BW1069" s="3">
        <v>0</v>
      </c>
      <c r="BX1069" s="3">
        <v>0</v>
      </c>
      <c r="BY1069" s="3">
        <v>0</v>
      </c>
      <c r="BZ1069" s="3">
        <v>0</v>
      </c>
      <c r="CA1069" s="3">
        <v>0</v>
      </c>
      <c r="CB1069" s="3">
        <v>0</v>
      </c>
      <c r="CC1069" s="3">
        <v>0</v>
      </c>
      <c r="CD1069" s="3">
        <v>0</v>
      </c>
      <c r="CE1069" s="3">
        <v>0</v>
      </c>
      <c r="CF1069" s="3">
        <v>0</v>
      </c>
      <c r="CG1069" s="3">
        <v>0</v>
      </c>
      <c r="CH1069" s="3">
        <v>0</v>
      </c>
      <c r="CI1069" s="3">
        <v>0</v>
      </c>
      <c r="CJ1069" s="3">
        <v>0</v>
      </c>
      <c r="CK1069" s="3">
        <v>0</v>
      </c>
      <c r="CL1069" s="3">
        <v>0</v>
      </c>
      <c r="CM1069" s="3">
        <v>0</v>
      </c>
      <c r="CN1069" s="3">
        <v>0</v>
      </c>
      <c r="CO1069" s="3">
        <v>0</v>
      </c>
      <c r="CP1069" s="3">
        <v>0</v>
      </c>
      <c r="CQ1069" s="3">
        <v>0</v>
      </c>
      <c r="CR1069" s="3">
        <v>0</v>
      </c>
      <c r="CS1069" s="3">
        <v>0</v>
      </c>
      <c r="CT1069" s="3">
        <v>0</v>
      </c>
      <c r="CU1069" s="3">
        <v>0</v>
      </c>
      <c r="CV1069" s="3">
        <v>0</v>
      </c>
      <c r="CW1069" s="3">
        <v>0</v>
      </c>
      <c r="CX1069" s="3">
        <v>0</v>
      </c>
      <c r="CY1069" s="3">
        <v>0</v>
      </c>
      <c r="CZ1069" s="3">
        <v>0</v>
      </c>
      <c r="DA1069" s="3"/>
      <c r="DB1069" s="3">
        <v>0</v>
      </c>
      <c r="DC1069" s="3">
        <v>0</v>
      </c>
      <c r="DD1069" s="3">
        <v>0</v>
      </c>
      <c r="DE1069" s="3">
        <v>0</v>
      </c>
      <c r="DF1069" s="3">
        <v>0</v>
      </c>
      <c r="DG1069" s="3">
        <v>0</v>
      </c>
      <c r="DH1069" s="3">
        <v>0</v>
      </c>
      <c r="DI1069" s="3">
        <v>0</v>
      </c>
      <c r="DJ1069" s="3">
        <v>0</v>
      </c>
      <c r="DK1069" s="3">
        <v>0</v>
      </c>
      <c r="DL1069" s="3">
        <v>0</v>
      </c>
      <c r="DM1069" s="3">
        <v>0</v>
      </c>
      <c r="DN1069" s="3">
        <v>0</v>
      </c>
      <c r="DO1069" s="3">
        <v>0</v>
      </c>
      <c r="DP1069" s="3">
        <v>0</v>
      </c>
      <c r="DQ1069" s="3">
        <v>0</v>
      </c>
      <c r="DR1069" s="3">
        <v>0</v>
      </c>
      <c r="DS1069" s="3">
        <v>0</v>
      </c>
      <c r="DT1069" s="3">
        <v>0</v>
      </c>
      <c r="DU1069" s="3">
        <v>0</v>
      </c>
      <c r="DV1069" s="3">
        <v>0</v>
      </c>
      <c r="DW1069" s="3">
        <v>0</v>
      </c>
      <c r="DX1069" s="3">
        <v>0</v>
      </c>
      <c r="DY1069" s="3">
        <v>0</v>
      </c>
      <c r="DZ1069" s="3">
        <v>0</v>
      </c>
      <c r="EA1069" s="3">
        <v>0</v>
      </c>
      <c r="EB1069" s="3">
        <v>0</v>
      </c>
      <c r="EC1069" s="3">
        <v>0</v>
      </c>
      <c r="ED1069" s="3">
        <v>0</v>
      </c>
      <c r="EE1069" s="3">
        <v>0</v>
      </c>
      <c r="EF1069" s="3">
        <v>0</v>
      </c>
    </row>
    <row r="1070" spans="1:136" ht="12.75" customHeight="1">
      <c r="A1070" s="2" t="s">
        <v>1791</v>
      </c>
      <c r="B1070" s="2" t="s">
        <v>1738</v>
      </c>
      <c r="C1070" s="2" t="s">
        <v>137</v>
      </c>
      <c r="D1070" s="2" t="s">
        <v>896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500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500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0</v>
      </c>
      <c r="BB1070" s="3">
        <v>0</v>
      </c>
      <c r="BC1070" s="3">
        <v>0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3">
        <v>0</v>
      </c>
      <c r="BJ1070" s="3">
        <v>0</v>
      </c>
      <c r="BK1070" s="3">
        <v>0</v>
      </c>
      <c r="BL1070" s="3">
        <v>0</v>
      </c>
      <c r="BM1070" s="3">
        <v>0</v>
      </c>
      <c r="BN1070" s="3">
        <v>0</v>
      </c>
      <c r="BO1070" s="3">
        <v>0</v>
      </c>
      <c r="BP1070" s="3">
        <v>0</v>
      </c>
      <c r="BQ1070" s="3">
        <v>0</v>
      </c>
      <c r="BR1070" s="3">
        <v>0</v>
      </c>
      <c r="BS1070" s="3">
        <v>0</v>
      </c>
      <c r="BT1070" s="3">
        <v>0</v>
      </c>
      <c r="BU1070" s="3">
        <v>0</v>
      </c>
      <c r="BV1070" s="3">
        <v>0</v>
      </c>
      <c r="BW1070" s="3">
        <v>0</v>
      </c>
      <c r="BX1070" s="3">
        <v>0</v>
      </c>
      <c r="BY1070" s="3">
        <v>0</v>
      </c>
      <c r="BZ1070" s="3">
        <v>0</v>
      </c>
      <c r="CA1070" s="3">
        <v>0</v>
      </c>
      <c r="CB1070" s="3">
        <v>0</v>
      </c>
      <c r="CC1070" s="3">
        <v>0</v>
      </c>
      <c r="CD1070" s="3">
        <v>0</v>
      </c>
      <c r="CE1070" s="3">
        <v>0</v>
      </c>
      <c r="CF1070" s="3">
        <v>0</v>
      </c>
      <c r="CG1070" s="3">
        <v>0</v>
      </c>
      <c r="CH1070" s="3">
        <v>0</v>
      </c>
      <c r="CI1070" s="3">
        <v>0</v>
      </c>
      <c r="CJ1070" s="3">
        <v>0</v>
      </c>
      <c r="CK1070" s="3">
        <v>0</v>
      </c>
      <c r="CL1070" s="3">
        <v>0</v>
      </c>
      <c r="CM1070" s="3">
        <v>0</v>
      </c>
      <c r="CN1070" s="3">
        <v>0</v>
      </c>
      <c r="CO1070" s="3">
        <v>0</v>
      </c>
      <c r="CP1070" s="3">
        <v>0</v>
      </c>
      <c r="CQ1070" s="3">
        <v>0</v>
      </c>
      <c r="CR1070" s="3">
        <v>0</v>
      </c>
      <c r="CS1070" s="3">
        <v>0</v>
      </c>
      <c r="CT1070" s="3">
        <v>0</v>
      </c>
      <c r="CU1070" s="3">
        <v>0</v>
      </c>
      <c r="CV1070" s="3">
        <v>0</v>
      </c>
      <c r="CW1070" s="3">
        <v>0</v>
      </c>
      <c r="CX1070" s="3">
        <v>0</v>
      </c>
      <c r="CY1070" s="3">
        <v>0</v>
      </c>
      <c r="CZ1070" s="3">
        <v>0</v>
      </c>
      <c r="DA1070" s="3"/>
      <c r="DB1070" s="3">
        <v>0</v>
      </c>
      <c r="DC1070" s="3">
        <v>0</v>
      </c>
      <c r="DD1070" s="3">
        <v>0</v>
      </c>
      <c r="DE1070" s="3">
        <v>0</v>
      </c>
      <c r="DF1070" s="3">
        <v>0</v>
      </c>
      <c r="DG1070" s="3">
        <v>0</v>
      </c>
      <c r="DH1070" s="3">
        <v>0</v>
      </c>
      <c r="DI1070" s="3">
        <v>0</v>
      </c>
      <c r="DJ1070" s="3">
        <v>0</v>
      </c>
      <c r="DK1070" s="3">
        <v>0</v>
      </c>
      <c r="DL1070" s="3">
        <v>0</v>
      </c>
      <c r="DM1070" s="3">
        <v>0</v>
      </c>
      <c r="DN1070" s="3">
        <v>0</v>
      </c>
      <c r="DO1070" s="3">
        <v>0</v>
      </c>
      <c r="DP1070" s="3">
        <v>0</v>
      </c>
      <c r="DQ1070" s="3">
        <v>0</v>
      </c>
      <c r="DR1070" s="3">
        <v>0</v>
      </c>
      <c r="DS1070" s="3">
        <v>0</v>
      </c>
      <c r="DT1070" s="3">
        <v>0</v>
      </c>
      <c r="DU1070" s="3">
        <v>0</v>
      </c>
      <c r="DV1070" s="3">
        <v>0</v>
      </c>
      <c r="DW1070" s="3">
        <v>0</v>
      </c>
      <c r="DX1070" s="3">
        <v>0</v>
      </c>
      <c r="DY1070" s="3">
        <v>0</v>
      </c>
      <c r="DZ1070" s="3">
        <v>0</v>
      </c>
      <c r="EA1070" s="3">
        <v>0</v>
      </c>
      <c r="EB1070" s="3">
        <v>0</v>
      </c>
      <c r="EC1070" s="3">
        <v>0</v>
      </c>
      <c r="ED1070" s="3">
        <v>0</v>
      </c>
      <c r="EE1070" s="3">
        <v>0</v>
      </c>
      <c r="EF1070" s="3">
        <v>0</v>
      </c>
    </row>
    <row r="1071" spans="1:136" ht="12.75" customHeight="1">
      <c r="A1071" s="2" t="s">
        <v>1792</v>
      </c>
      <c r="B1071" s="2" t="s">
        <v>1011</v>
      </c>
      <c r="C1071" s="2" t="s">
        <v>137</v>
      </c>
      <c r="D1071" s="2" t="s">
        <v>896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-9.9499999999999993</v>
      </c>
      <c r="AM1071" s="3">
        <v>0</v>
      </c>
      <c r="AN1071" s="3">
        <v>0</v>
      </c>
      <c r="AO1071" s="3">
        <v>-0.15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  <c r="AZ1071" s="3">
        <v>0</v>
      </c>
      <c r="BA1071" s="3">
        <v>0</v>
      </c>
      <c r="BB1071" s="3">
        <v>0</v>
      </c>
      <c r="BC1071" s="3">
        <v>0</v>
      </c>
      <c r="BD1071" s="3">
        <v>0</v>
      </c>
      <c r="BE1071" s="3">
        <v>0</v>
      </c>
      <c r="BF1071" s="3">
        <v>0</v>
      </c>
      <c r="BG1071" s="3">
        <v>0</v>
      </c>
      <c r="BH1071" s="3">
        <v>0</v>
      </c>
      <c r="BI1071" s="3">
        <v>0</v>
      </c>
      <c r="BJ1071" s="3">
        <v>0</v>
      </c>
      <c r="BK1071" s="3">
        <v>0</v>
      </c>
      <c r="BL1071" s="3">
        <v>0</v>
      </c>
      <c r="BM1071" s="3">
        <v>0</v>
      </c>
      <c r="BN1071" s="3">
        <v>0</v>
      </c>
      <c r="BO1071" s="3">
        <v>0</v>
      </c>
      <c r="BP1071" s="3">
        <v>0</v>
      </c>
      <c r="BQ1071" s="3">
        <v>0</v>
      </c>
      <c r="BR1071" s="3">
        <v>0</v>
      </c>
      <c r="BS1071" s="3">
        <v>0</v>
      </c>
      <c r="BT1071" s="3">
        <v>0</v>
      </c>
      <c r="BU1071" s="3">
        <v>0</v>
      </c>
      <c r="BV1071" s="3">
        <v>0</v>
      </c>
      <c r="BW1071" s="3">
        <v>0</v>
      </c>
      <c r="BX1071" s="3">
        <v>0</v>
      </c>
      <c r="BY1071" s="3">
        <v>0</v>
      </c>
      <c r="BZ1071" s="3">
        <v>0</v>
      </c>
      <c r="CA1071" s="3">
        <v>0</v>
      </c>
      <c r="CB1071" s="3">
        <v>0</v>
      </c>
      <c r="CC1071" s="3">
        <v>0</v>
      </c>
      <c r="CD1071" s="3">
        <v>0</v>
      </c>
      <c r="CE1071" s="3">
        <v>0</v>
      </c>
      <c r="CF1071" s="3">
        <v>0</v>
      </c>
      <c r="CG1071" s="3">
        <v>0</v>
      </c>
      <c r="CH1071" s="3">
        <v>0</v>
      </c>
      <c r="CI1071" s="3">
        <v>0</v>
      </c>
      <c r="CJ1071" s="3">
        <v>0</v>
      </c>
      <c r="CK1071" s="3">
        <v>0</v>
      </c>
      <c r="CL1071" s="3">
        <v>0</v>
      </c>
      <c r="CM1071" s="3">
        <v>0</v>
      </c>
      <c r="CN1071" s="3">
        <v>0</v>
      </c>
      <c r="CO1071" s="3">
        <v>0</v>
      </c>
      <c r="CP1071" s="3">
        <v>0</v>
      </c>
      <c r="CQ1071" s="3">
        <v>0</v>
      </c>
      <c r="CR1071" s="3">
        <v>0</v>
      </c>
      <c r="CS1071" s="3">
        <v>0</v>
      </c>
      <c r="CT1071" s="3">
        <v>0</v>
      </c>
      <c r="CU1071" s="3">
        <v>0</v>
      </c>
      <c r="CV1071" s="3">
        <v>0</v>
      </c>
      <c r="CW1071" s="3">
        <v>0</v>
      </c>
      <c r="CX1071" s="3">
        <v>0</v>
      </c>
      <c r="CY1071" s="3">
        <v>0</v>
      </c>
      <c r="CZ1071" s="3">
        <v>0</v>
      </c>
      <c r="DA1071" s="3"/>
      <c r="DB1071" s="3">
        <v>0</v>
      </c>
      <c r="DC1071" s="3">
        <v>0</v>
      </c>
      <c r="DD1071" s="3">
        <v>0</v>
      </c>
      <c r="DE1071" s="3">
        <v>0</v>
      </c>
      <c r="DF1071" s="3">
        <v>0</v>
      </c>
      <c r="DG1071" s="3">
        <v>0</v>
      </c>
      <c r="DH1071" s="3">
        <v>0</v>
      </c>
      <c r="DI1071" s="3">
        <v>0</v>
      </c>
      <c r="DJ1071" s="3">
        <v>0</v>
      </c>
      <c r="DK1071" s="3">
        <v>0</v>
      </c>
      <c r="DL1071" s="3">
        <v>0</v>
      </c>
      <c r="DM1071" s="3">
        <v>0</v>
      </c>
      <c r="DN1071" s="3">
        <v>0</v>
      </c>
      <c r="DO1071" s="3">
        <v>0</v>
      </c>
      <c r="DP1071" s="3">
        <v>0</v>
      </c>
      <c r="DQ1071" s="3">
        <v>0</v>
      </c>
      <c r="DR1071" s="3">
        <v>0</v>
      </c>
      <c r="DS1071" s="3">
        <v>0</v>
      </c>
      <c r="DT1071" s="3">
        <v>0</v>
      </c>
      <c r="DU1071" s="3">
        <v>0</v>
      </c>
      <c r="DV1071" s="3">
        <v>0</v>
      </c>
      <c r="DW1071" s="3">
        <v>0</v>
      </c>
      <c r="DX1071" s="3">
        <v>0</v>
      </c>
      <c r="DY1071" s="3">
        <v>0</v>
      </c>
      <c r="DZ1071" s="3">
        <v>0</v>
      </c>
      <c r="EA1071" s="3">
        <v>0</v>
      </c>
      <c r="EB1071" s="3">
        <v>0</v>
      </c>
      <c r="EC1071" s="3">
        <v>0</v>
      </c>
      <c r="ED1071" s="3">
        <v>0</v>
      </c>
      <c r="EE1071" s="3">
        <v>0</v>
      </c>
      <c r="EF1071" s="3">
        <v>0</v>
      </c>
    </row>
    <row r="1072" spans="1:136" ht="12.75" customHeight="1">
      <c r="A1072" s="2" t="s">
        <v>1793</v>
      </c>
      <c r="B1072" s="2" t="s">
        <v>1794</v>
      </c>
      <c r="C1072" s="2" t="s">
        <v>137</v>
      </c>
      <c r="D1072" s="2" t="s">
        <v>896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541491.15</v>
      </c>
      <c r="AS1072" s="3">
        <v>0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  <c r="AZ1072" s="3">
        <v>0</v>
      </c>
      <c r="BA1072" s="3">
        <v>0</v>
      </c>
      <c r="BB1072" s="3">
        <v>0</v>
      </c>
      <c r="BC1072" s="3">
        <v>0</v>
      </c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  <c r="BI1072" s="3">
        <v>0</v>
      </c>
      <c r="BJ1072" s="3">
        <v>0</v>
      </c>
      <c r="BK1072" s="3">
        <v>0</v>
      </c>
      <c r="BL1072" s="3">
        <v>0</v>
      </c>
      <c r="BM1072" s="3">
        <v>0</v>
      </c>
      <c r="BN1072" s="3">
        <v>0</v>
      </c>
      <c r="BO1072" s="3">
        <v>0</v>
      </c>
      <c r="BP1072" s="3">
        <v>0</v>
      </c>
      <c r="BQ1072" s="3">
        <v>0</v>
      </c>
      <c r="BR1072" s="3">
        <v>0</v>
      </c>
      <c r="BS1072" s="3">
        <v>0</v>
      </c>
      <c r="BT1072" s="3">
        <v>0</v>
      </c>
      <c r="BU1072" s="3">
        <v>0</v>
      </c>
      <c r="BV1072" s="3">
        <v>0</v>
      </c>
      <c r="BW1072" s="3">
        <v>0</v>
      </c>
      <c r="BX1072" s="3">
        <v>0</v>
      </c>
      <c r="BY1072" s="3">
        <v>0</v>
      </c>
      <c r="BZ1072" s="3">
        <v>0</v>
      </c>
      <c r="CA1072" s="3">
        <v>0</v>
      </c>
      <c r="CB1072" s="3">
        <v>0</v>
      </c>
      <c r="CC1072" s="3">
        <v>0</v>
      </c>
      <c r="CD1072" s="3">
        <v>0</v>
      </c>
      <c r="CE1072" s="3">
        <v>0</v>
      </c>
      <c r="CF1072" s="3">
        <v>0</v>
      </c>
      <c r="CG1072" s="3">
        <v>0</v>
      </c>
      <c r="CH1072" s="3">
        <v>0</v>
      </c>
      <c r="CI1072" s="3">
        <v>0</v>
      </c>
      <c r="CJ1072" s="3">
        <v>0</v>
      </c>
      <c r="CK1072" s="3">
        <v>0</v>
      </c>
      <c r="CL1072" s="3">
        <v>0</v>
      </c>
      <c r="CM1072" s="3">
        <v>0</v>
      </c>
      <c r="CN1072" s="3">
        <v>0</v>
      </c>
      <c r="CO1072" s="3">
        <v>0</v>
      </c>
      <c r="CP1072" s="3">
        <v>0</v>
      </c>
      <c r="CQ1072" s="3">
        <v>0</v>
      </c>
      <c r="CR1072" s="3">
        <v>0</v>
      </c>
      <c r="CS1072" s="3">
        <v>0</v>
      </c>
      <c r="CT1072" s="3">
        <v>0</v>
      </c>
      <c r="CU1072" s="3">
        <v>0</v>
      </c>
      <c r="CV1072" s="3">
        <v>0</v>
      </c>
      <c r="CW1072" s="3">
        <v>0</v>
      </c>
      <c r="CX1072" s="3">
        <v>0</v>
      </c>
      <c r="CY1072" s="3">
        <v>0</v>
      </c>
      <c r="CZ1072" s="3">
        <v>0</v>
      </c>
      <c r="DA1072" s="3"/>
      <c r="DB1072" s="3">
        <v>0</v>
      </c>
      <c r="DC1072" s="3">
        <v>0</v>
      </c>
      <c r="DD1072" s="3">
        <v>0</v>
      </c>
      <c r="DE1072" s="3">
        <v>0</v>
      </c>
      <c r="DF1072" s="3">
        <v>0</v>
      </c>
      <c r="DG1072" s="3">
        <v>0</v>
      </c>
      <c r="DH1072" s="3">
        <v>0</v>
      </c>
      <c r="DI1072" s="3">
        <v>0</v>
      </c>
      <c r="DJ1072" s="3">
        <v>0</v>
      </c>
      <c r="DK1072" s="3">
        <v>0</v>
      </c>
      <c r="DL1072" s="3">
        <v>0</v>
      </c>
      <c r="DM1072" s="3">
        <v>0</v>
      </c>
      <c r="DN1072" s="3">
        <v>0</v>
      </c>
      <c r="DO1072" s="3">
        <v>0</v>
      </c>
      <c r="DP1072" s="3">
        <v>0</v>
      </c>
      <c r="DQ1072" s="3">
        <v>0</v>
      </c>
      <c r="DR1072" s="3">
        <v>0</v>
      </c>
      <c r="DS1072" s="3">
        <v>0</v>
      </c>
      <c r="DT1072" s="3">
        <v>0</v>
      </c>
      <c r="DU1072" s="3">
        <v>0</v>
      </c>
      <c r="DV1072" s="3">
        <v>0</v>
      </c>
      <c r="DW1072" s="3">
        <v>0</v>
      </c>
      <c r="DX1072" s="3">
        <v>0</v>
      </c>
      <c r="DY1072" s="3">
        <v>0</v>
      </c>
      <c r="DZ1072" s="3">
        <v>0</v>
      </c>
      <c r="EA1072" s="3">
        <v>0</v>
      </c>
      <c r="EB1072" s="3">
        <v>0</v>
      </c>
      <c r="EC1072" s="3">
        <v>0</v>
      </c>
      <c r="ED1072" s="3">
        <v>0</v>
      </c>
      <c r="EE1072" s="3">
        <v>0</v>
      </c>
      <c r="EF1072" s="3">
        <v>0</v>
      </c>
    </row>
    <row r="1073" spans="1:136" ht="12.75" customHeight="1">
      <c r="A1073" s="2" t="s">
        <v>1795</v>
      </c>
      <c r="B1073" s="2" t="s">
        <v>1796</v>
      </c>
      <c r="C1073" s="2" t="s">
        <v>137</v>
      </c>
      <c r="D1073" s="2" t="s">
        <v>896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23177.57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2276690.11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  <c r="AZ1073" s="3">
        <v>0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F1073" s="3">
        <v>0</v>
      </c>
      <c r="BG1073" s="3">
        <v>0</v>
      </c>
      <c r="BH1073" s="3">
        <v>0</v>
      </c>
      <c r="BI1073" s="3">
        <v>0</v>
      </c>
      <c r="BJ1073" s="3">
        <v>0</v>
      </c>
      <c r="BK1073" s="3">
        <v>0</v>
      </c>
      <c r="BL1073" s="3">
        <v>0</v>
      </c>
      <c r="BM1073" s="3">
        <v>0</v>
      </c>
      <c r="BN1073" s="3">
        <v>0</v>
      </c>
      <c r="BO1073" s="3">
        <v>0</v>
      </c>
      <c r="BP1073" s="3">
        <v>0</v>
      </c>
      <c r="BQ1073" s="3">
        <v>0</v>
      </c>
      <c r="BR1073" s="3">
        <v>0</v>
      </c>
      <c r="BS1073" s="3">
        <v>0</v>
      </c>
      <c r="BT1073" s="3">
        <v>0</v>
      </c>
      <c r="BU1073" s="3">
        <v>0</v>
      </c>
      <c r="BV1073" s="3">
        <v>0</v>
      </c>
      <c r="BW1073" s="3">
        <v>0</v>
      </c>
      <c r="BX1073" s="3">
        <v>0</v>
      </c>
      <c r="BY1073" s="3">
        <v>0</v>
      </c>
      <c r="BZ1073" s="3">
        <v>0</v>
      </c>
      <c r="CA1073" s="3">
        <v>0</v>
      </c>
      <c r="CB1073" s="3">
        <v>0</v>
      </c>
      <c r="CC1073" s="3">
        <v>0</v>
      </c>
      <c r="CD1073" s="3">
        <v>0</v>
      </c>
      <c r="CE1073" s="3">
        <v>0</v>
      </c>
      <c r="CF1073" s="3">
        <v>0</v>
      </c>
      <c r="CG1073" s="3">
        <v>0</v>
      </c>
      <c r="CH1073" s="3">
        <v>0</v>
      </c>
      <c r="CI1073" s="3">
        <v>0</v>
      </c>
      <c r="CJ1073" s="3">
        <v>0</v>
      </c>
      <c r="CK1073" s="3">
        <v>0</v>
      </c>
      <c r="CL1073" s="3">
        <v>0</v>
      </c>
      <c r="CM1073" s="3">
        <v>0</v>
      </c>
      <c r="CN1073" s="3">
        <v>0</v>
      </c>
      <c r="CO1073" s="3">
        <v>0</v>
      </c>
      <c r="CP1073" s="3">
        <v>0</v>
      </c>
      <c r="CQ1073" s="3">
        <v>0</v>
      </c>
      <c r="CR1073" s="3">
        <v>0</v>
      </c>
      <c r="CS1073" s="3">
        <v>0</v>
      </c>
      <c r="CT1073" s="3">
        <v>0</v>
      </c>
      <c r="CU1073" s="3">
        <v>0</v>
      </c>
      <c r="CV1073" s="3">
        <v>0</v>
      </c>
      <c r="CW1073" s="3">
        <v>0</v>
      </c>
      <c r="CX1073" s="3">
        <v>0</v>
      </c>
      <c r="CY1073" s="3">
        <v>0</v>
      </c>
      <c r="CZ1073" s="3">
        <v>0</v>
      </c>
      <c r="DA1073" s="3"/>
      <c r="DB1073" s="3">
        <v>0</v>
      </c>
      <c r="DC1073" s="3">
        <v>0</v>
      </c>
      <c r="DD1073" s="3">
        <v>0</v>
      </c>
      <c r="DE1073" s="3">
        <v>0</v>
      </c>
      <c r="DF1073" s="3">
        <v>0</v>
      </c>
      <c r="DG1073" s="3">
        <v>0</v>
      </c>
      <c r="DH1073" s="3">
        <v>0</v>
      </c>
      <c r="DI1073" s="3">
        <v>0</v>
      </c>
      <c r="DJ1073" s="3">
        <v>0</v>
      </c>
      <c r="DK1073" s="3">
        <v>0</v>
      </c>
      <c r="DL1073" s="3">
        <v>0</v>
      </c>
      <c r="DM1073" s="3">
        <v>0</v>
      </c>
      <c r="DN1073" s="3">
        <v>0</v>
      </c>
      <c r="DO1073" s="3">
        <v>0</v>
      </c>
      <c r="DP1073" s="3">
        <v>0</v>
      </c>
      <c r="DQ1073" s="3">
        <v>0</v>
      </c>
      <c r="DR1073" s="3">
        <v>0</v>
      </c>
      <c r="DS1073" s="3">
        <v>0</v>
      </c>
      <c r="DT1073" s="3">
        <v>0</v>
      </c>
      <c r="DU1073" s="3">
        <v>0</v>
      </c>
      <c r="DV1073" s="3">
        <v>0</v>
      </c>
      <c r="DW1073" s="3">
        <v>0</v>
      </c>
      <c r="DX1073" s="3">
        <v>0</v>
      </c>
      <c r="DY1073" s="3">
        <v>0</v>
      </c>
      <c r="DZ1073" s="3">
        <v>0</v>
      </c>
      <c r="EA1073" s="3">
        <v>0</v>
      </c>
      <c r="EB1073" s="3">
        <v>0</v>
      </c>
      <c r="EC1073" s="3">
        <v>0</v>
      </c>
      <c r="ED1073" s="3">
        <v>0</v>
      </c>
      <c r="EE1073" s="3">
        <v>0</v>
      </c>
      <c r="EF1073" s="3">
        <v>0</v>
      </c>
    </row>
    <row r="1074" spans="1:136" ht="12.75" customHeight="1">
      <c r="A1074" s="2" t="s">
        <v>1797</v>
      </c>
      <c r="B1074" s="2" t="s">
        <v>1798</v>
      </c>
      <c r="C1074" s="2" t="s">
        <v>137</v>
      </c>
      <c r="D1074" s="2" t="s">
        <v>138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s="3">
        <v>0</v>
      </c>
      <c r="BA1074" s="3">
        <v>0</v>
      </c>
      <c r="BB1074" s="3">
        <v>0</v>
      </c>
      <c r="BC1074" s="3">
        <v>0</v>
      </c>
      <c r="BD1074" s="3">
        <v>0</v>
      </c>
      <c r="BE1074" s="3">
        <v>0</v>
      </c>
      <c r="BF1074" s="3">
        <v>0</v>
      </c>
      <c r="BG1074" s="3">
        <v>0</v>
      </c>
      <c r="BH1074" s="3">
        <v>0</v>
      </c>
      <c r="BI1074" s="3">
        <v>0</v>
      </c>
      <c r="BJ1074" s="3">
        <v>0</v>
      </c>
      <c r="BK1074" s="3">
        <v>0</v>
      </c>
      <c r="BL1074" s="3">
        <v>0</v>
      </c>
      <c r="BM1074" s="3">
        <v>0</v>
      </c>
      <c r="BN1074" s="3">
        <v>0</v>
      </c>
      <c r="BO1074" s="3">
        <v>0</v>
      </c>
      <c r="BP1074" s="3">
        <v>0</v>
      </c>
      <c r="BQ1074" s="3">
        <v>0</v>
      </c>
      <c r="BR1074" s="3">
        <v>0</v>
      </c>
      <c r="BS1074" s="3">
        <v>0</v>
      </c>
      <c r="BT1074" s="3">
        <v>0</v>
      </c>
      <c r="BU1074" s="3">
        <v>0</v>
      </c>
      <c r="BV1074" s="3">
        <v>0</v>
      </c>
      <c r="BW1074" s="3">
        <v>0</v>
      </c>
      <c r="BX1074" s="3">
        <v>0</v>
      </c>
      <c r="BY1074" s="3">
        <v>0</v>
      </c>
      <c r="BZ1074" s="3">
        <v>0</v>
      </c>
      <c r="CA1074" s="3">
        <v>0</v>
      </c>
      <c r="CB1074" s="3">
        <v>0</v>
      </c>
      <c r="CC1074" s="3">
        <v>0</v>
      </c>
      <c r="CD1074" s="3">
        <v>0</v>
      </c>
      <c r="CE1074" s="3">
        <v>0</v>
      </c>
      <c r="CF1074" s="3">
        <v>0</v>
      </c>
      <c r="CG1074" s="3">
        <v>0</v>
      </c>
      <c r="CH1074" s="3">
        <v>0</v>
      </c>
      <c r="CI1074" s="3">
        <v>0</v>
      </c>
      <c r="CJ1074" s="3">
        <v>0</v>
      </c>
      <c r="CK1074" s="3">
        <v>0</v>
      </c>
      <c r="CL1074" s="3">
        <v>0</v>
      </c>
      <c r="CM1074" s="3">
        <v>0</v>
      </c>
      <c r="CN1074" s="3">
        <v>0</v>
      </c>
      <c r="CO1074" s="3">
        <v>0</v>
      </c>
      <c r="CP1074" s="3">
        <v>0</v>
      </c>
      <c r="CQ1074" s="3">
        <v>0</v>
      </c>
      <c r="CR1074" s="3">
        <v>0</v>
      </c>
      <c r="CS1074" s="3">
        <v>0</v>
      </c>
      <c r="CT1074" s="3">
        <v>0</v>
      </c>
      <c r="CU1074" s="3">
        <v>0</v>
      </c>
      <c r="CV1074" s="3">
        <v>0</v>
      </c>
      <c r="CW1074" s="3">
        <v>0</v>
      </c>
      <c r="CX1074" s="3">
        <v>0</v>
      </c>
      <c r="CY1074" s="3">
        <v>0</v>
      </c>
      <c r="CZ1074" s="3">
        <v>0</v>
      </c>
      <c r="DA1074" s="3"/>
      <c r="DB1074" s="3">
        <v>0</v>
      </c>
      <c r="DC1074" s="3">
        <v>0</v>
      </c>
      <c r="DD1074" s="3">
        <v>0</v>
      </c>
      <c r="DE1074" s="3">
        <v>0</v>
      </c>
      <c r="DF1074" s="3">
        <v>0</v>
      </c>
      <c r="DG1074" s="3">
        <v>0</v>
      </c>
      <c r="DH1074" s="3">
        <v>0</v>
      </c>
      <c r="DI1074" s="3">
        <v>0</v>
      </c>
      <c r="DJ1074" s="3">
        <v>0</v>
      </c>
      <c r="DK1074" s="3">
        <v>0</v>
      </c>
      <c r="DL1074" s="3">
        <v>0</v>
      </c>
      <c r="DM1074" s="3">
        <v>0</v>
      </c>
      <c r="DN1074" s="3">
        <v>0</v>
      </c>
      <c r="DO1074" s="3">
        <v>0</v>
      </c>
      <c r="DP1074" s="3">
        <v>0</v>
      </c>
      <c r="DQ1074" s="3">
        <v>0</v>
      </c>
      <c r="DR1074" s="3">
        <v>0</v>
      </c>
      <c r="DS1074" s="3">
        <v>0</v>
      </c>
      <c r="DT1074" s="3">
        <v>0</v>
      </c>
      <c r="DU1074" s="3">
        <v>0</v>
      </c>
      <c r="DV1074" s="3">
        <v>0</v>
      </c>
      <c r="DW1074" s="3">
        <v>0</v>
      </c>
      <c r="DX1074" s="3">
        <v>0</v>
      </c>
      <c r="DY1074" s="3">
        <v>0</v>
      </c>
      <c r="DZ1074" s="3">
        <v>0</v>
      </c>
      <c r="EA1074" s="3">
        <v>0</v>
      </c>
      <c r="EB1074" s="3">
        <v>0</v>
      </c>
      <c r="EC1074" s="3">
        <v>0</v>
      </c>
      <c r="ED1074" s="3">
        <v>0</v>
      </c>
      <c r="EE1074" s="3">
        <v>0</v>
      </c>
      <c r="EF1074" s="3">
        <v>0</v>
      </c>
    </row>
    <row r="1075" spans="1:136" ht="12.75" customHeight="1">
      <c r="A1075" s="2" t="s">
        <v>1799</v>
      </c>
      <c r="B1075" s="2" t="s">
        <v>1015</v>
      </c>
      <c r="C1075" s="2" t="s">
        <v>137</v>
      </c>
      <c r="D1075" s="2" t="s">
        <v>138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  <c r="AY1075" s="3">
        <v>0</v>
      </c>
      <c r="AZ1075" s="3">
        <v>0</v>
      </c>
      <c r="BA1075" s="3">
        <v>0</v>
      </c>
      <c r="BB1075" s="3">
        <v>0</v>
      </c>
      <c r="BC1075" s="3">
        <v>0</v>
      </c>
      <c r="BD1075" s="3">
        <v>0</v>
      </c>
      <c r="BE1075" s="3">
        <v>0</v>
      </c>
      <c r="BF1075" s="3">
        <v>0</v>
      </c>
      <c r="BG1075" s="3">
        <v>0</v>
      </c>
      <c r="BH1075" s="3">
        <v>0</v>
      </c>
      <c r="BI1075" s="3">
        <v>0</v>
      </c>
      <c r="BJ1075" s="3">
        <v>0</v>
      </c>
      <c r="BK1075" s="3">
        <v>0</v>
      </c>
      <c r="BL1075" s="3">
        <v>0</v>
      </c>
      <c r="BM1075" s="3">
        <v>0</v>
      </c>
      <c r="BN1075" s="3">
        <v>0</v>
      </c>
      <c r="BO1075" s="3">
        <v>0</v>
      </c>
      <c r="BP1075" s="3">
        <v>0</v>
      </c>
      <c r="BQ1075" s="3">
        <v>0</v>
      </c>
      <c r="BR1075" s="3">
        <v>0</v>
      </c>
      <c r="BS1075" s="3">
        <v>0</v>
      </c>
      <c r="BT1075" s="3">
        <v>0</v>
      </c>
      <c r="BU1075" s="3">
        <v>0</v>
      </c>
      <c r="BV1075" s="3">
        <v>0</v>
      </c>
      <c r="BW1075" s="3">
        <v>0</v>
      </c>
      <c r="BX1075" s="3">
        <v>0</v>
      </c>
      <c r="BY1075" s="3">
        <v>0</v>
      </c>
      <c r="BZ1075" s="3">
        <v>0</v>
      </c>
      <c r="CA1075" s="3">
        <v>0</v>
      </c>
      <c r="CB1075" s="3">
        <v>0</v>
      </c>
      <c r="CC1075" s="3">
        <v>0</v>
      </c>
      <c r="CD1075" s="3">
        <v>0</v>
      </c>
      <c r="CE1075" s="3">
        <v>0</v>
      </c>
      <c r="CF1075" s="3">
        <v>0</v>
      </c>
      <c r="CG1075" s="3">
        <v>0</v>
      </c>
      <c r="CH1075" s="3">
        <v>0</v>
      </c>
      <c r="CI1075" s="3">
        <v>0</v>
      </c>
      <c r="CJ1075" s="3">
        <v>0</v>
      </c>
      <c r="CK1075" s="3">
        <v>0</v>
      </c>
      <c r="CL1075" s="3">
        <v>0</v>
      </c>
      <c r="CM1075" s="3">
        <v>0</v>
      </c>
      <c r="CN1075" s="3">
        <v>0</v>
      </c>
      <c r="CO1075" s="3">
        <v>0</v>
      </c>
      <c r="CP1075" s="3">
        <v>0</v>
      </c>
      <c r="CQ1075" s="3">
        <v>0</v>
      </c>
      <c r="CR1075" s="3">
        <v>0</v>
      </c>
      <c r="CS1075" s="3">
        <v>0</v>
      </c>
      <c r="CT1075" s="3">
        <v>0</v>
      </c>
      <c r="CU1075" s="3">
        <v>0</v>
      </c>
      <c r="CV1075" s="3">
        <v>0</v>
      </c>
      <c r="CW1075" s="3">
        <v>0</v>
      </c>
      <c r="CX1075" s="3">
        <v>0</v>
      </c>
      <c r="CY1075" s="3">
        <v>0</v>
      </c>
      <c r="CZ1075" s="3">
        <v>0</v>
      </c>
      <c r="DA1075" s="3"/>
      <c r="DB1075" s="3">
        <v>0</v>
      </c>
      <c r="DC1075" s="3">
        <v>0</v>
      </c>
      <c r="DD1075" s="3">
        <v>0</v>
      </c>
      <c r="DE1075" s="3">
        <v>0</v>
      </c>
      <c r="DF1075" s="3">
        <v>0</v>
      </c>
      <c r="DG1075" s="3">
        <v>0</v>
      </c>
      <c r="DH1075" s="3">
        <v>0</v>
      </c>
      <c r="DI1075" s="3">
        <v>0</v>
      </c>
      <c r="DJ1075" s="3">
        <v>0</v>
      </c>
      <c r="DK1075" s="3">
        <v>0</v>
      </c>
      <c r="DL1075" s="3">
        <v>0</v>
      </c>
      <c r="DM1075" s="3">
        <v>0</v>
      </c>
      <c r="DN1075" s="3">
        <v>0</v>
      </c>
      <c r="DO1075" s="3">
        <v>0</v>
      </c>
      <c r="DP1075" s="3">
        <v>0</v>
      </c>
      <c r="DQ1075" s="3">
        <v>0</v>
      </c>
      <c r="DR1075" s="3">
        <v>0</v>
      </c>
      <c r="DS1075" s="3">
        <v>0</v>
      </c>
      <c r="DT1075" s="3">
        <v>0</v>
      </c>
      <c r="DU1075" s="3">
        <v>0</v>
      </c>
      <c r="DV1075" s="3">
        <v>0</v>
      </c>
      <c r="DW1075" s="3">
        <v>0</v>
      </c>
      <c r="DX1075" s="3">
        <v>0</v>
      </c>
      <c r="DY1075" s="3">
        <v>0</v>
      </c>
      <c r="DZ1075" s="3">
        <v>0</v>
      </c>
      <c r="EA1075" s="3">
        <v>0</v>
      </c>
      <c r="EB1075" s="3">
        <v>0</v>
      </c>
      <c r="EC1075" s="3">
        <v>0</v>
      </c>
      <c r="ED1075" s="3">
        <v>0</v>
      </c>
      <c r="EE1075" s="3">
        <v>0</v>
      </c>
      <c r="EF1075" s="3">
        <v>0</v>
      </c>
    </row>
    <row r="1076" spans="1:136" ht="12.75" customHeight="1">
      <c r="A1076" s="2" t="s">
        <v>1800</v>
      </c>
      <c r="B1076" s="2" t="s">
        <v>1801</v>
      </c>
      <c r="C1076" s="2" t="s">
        <v>137</v>
      </c>
      <c r="D1076" s="2" t="s">
        <v>896</v>
      </c>
      <c r="E1076" s="3">
        <v>0</v>
      </c>
      <c r="F1076" s="3">
        <v>43700</v>
      </c>
      <c r="G1076" s="3">
        <v>64500</v>
      </c>
      <c r="H1076" s="3">
        <v>64500</v>
      </c>
      <c r="I1076" s="3">
        <v>40500</v>
      </c>
      <c r="J1076" s="3">
        <v>16500</v>
      </c>
      <c r="K1076" s="3">
        <v>16500</v>
      </c>
      <c r="L1076" s="3">
        <v>16500</v>
      </c>
      <c r="M1076" s="3">
        <v>72500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22433.33</v>
      </c>
      <c r="AH1076" s="3">
        <v>18350</v>
      </c>
      <c r="AI1076" s="3">
        <v>24733.34</v>
      </c>
      <c r="AJ1076" s="3">
        <v>25733.33</v>
      </c>
      <c r="AK1076" s="3">
        <v>27000</v>
      </c>
      <c r="AL1076" s="3">
        <v>26500</v>
      </c>
      <c r="AM1076" s="3">
        <v>24183.33</v>
      </c>
      <c r="AN1076" s="3">
        <v>26633.33</v>
      </c>
      <c r="AO1076" s="3">
        <v>26533.33</v>
      </c>
      <c r="AP1076" s="3">
        <v>26816.67</v>
      </c>
      <c r="AQ1076" s="3">
        <v>27433.22</v>
      </c>
      <c r="AR1076" s="3">
        <v>17831.55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s="3">
        <v>0</v>
      </c>
      <c r="BA1076" s="3">
        <v>0</v>
      </c>
      <c r="BB1076" s="3">
        <v>0</v>
      </c>
      <c r="BC1076" s="3">
        <v>0</v>
      </c>
      <c r="BD1076" s="3">
        <v>0</v>
      </c>
      <c r="BE1076" s="3">
        <v>0</v>
      </c>
      <c r="BF1076" s="3">
        <v>0</v>
      </c>
      <c r="BG1076" s="3">
        <v>0</v>
      </c>
      <c r="BH1076" s="3">
        <v>0</v>
      </c>
      <c r="BI1076" s="3">
        <v>0</v>
      </c>
      <c r="BJ1076" s="3">
        <v>0</v>
      </c>
      <c r="BK1076" s="3">
        <v>0</v>
      </c>
      <c r="BL1076" s="3">
        <v>0</v>
      </c>
      <c r="BM1076" s="3">
        <v>0</v>
      </c>
      <c r="BN1076" s="3">
        <v>0</v>
      </c>
      <c r="BO1076" s="3">
        <v>0</v>
      </c>
      <c r="BP1076" s="3">
        <v>0</v>
      </c>
      <c r="BQ1076" s="3">
        <v>0</v>
      </c>
      <c r="BR1076" s="3">
        <v>0</v>
      </c>
      <c r="BS1076" s="3">
        <v>0</v>
      </c>
      <c r="BT1076" s="3">
        <v>0</v>
      </c>
      <c r="BU1076" s="3">
        <v>0</v>
      </c>
      <c r="BV1076" s="3">
        <v>0</v>
      </c>
      <c r="BW1076" s="3">
        <v>0</v>
      </c>
      <c r="BX1076" s="3">
        <v>0</v>
      </c>
      <c r="BY1076" s="3">
        <v>0</v>
      </c>
      <c r="BZ1076" s="3">
        <v>0</v>
      </c>
      <c r="CA1076" s="3">
        <v>0</v>
      </c>
      <c r="CB1076" s="3">
        <v>0</v>
      </c>
      <c r="CC1076" s="3">
        <v>0</v>
      </c>
      <c r="CD1076" s="3">
        <v>0</v>
      </c>
      <c r="CE1076" s="3">
        <v>0</v>
      </c>
      <c r="CF1076" s="3">
        <v>0</v>
      </c>
      <c r="CG1076" s="3">
        <v>0</v>
      </c>
      <c r="CH1076" s="3">
        <v>0</v>
      </c>
      <c r="CI1076" s="3">
        <v>0</v>
      </c>
      <c r="CJ1076" s="3">
        <v>0</v>
      </c>
      <c r="CK1076" s="3">
        <v>0</v>
      </c>
      <c r="CL1076" s="3">
        <v>0</v>
      </c>
      <c r="CM1076" s="3">
        <v>0</v>
      </c>
      <c r="CN1076" s="3">
        <v>0</v>
      </c>
      <c r="CO1076" s="3">
        <v>0</v>
      </c>
      <c r="CP1076" s="3">
        <v>0</v>
      </c>
      <c r="CQ1076" s="3">
        <v>0</v>
      </c>
      <c r="CR1076" s="3">
        <v>0</v>
      </c>
      <c r="CS1076" s="3">
        <v>0</v>
      </c>
      <c r="CT1076" s="3">
        <v>0</v>
      </c>
      <c r="CU1076" s="3">
        <v>0</v>
      </c>
      <c r="CV1076" s="3">
        <v>0</v>
      </c>
      <c r="CW1076" s="3">
        <v>0</v>
      </c>
      <c r="CX1076" s="3">
        <v>0</v>
      </c>
      <c r="CY1076" s="3">
        <v>0</v>
      </c>
      <c r="CZ1076" s="3">
        <v>0</v>
      </c>
      <c r="DA1076" s="3"/>
      <c r="DB1076" s="3">
        <v>0</v>
      </c>
      <c r="DC1076" s="3">
        <v>0</v>
      </c>
      <c r="DD1076" s="3">
        <v>0</v>
      </c>
      <c r="DE1076" s="3">
        <v>0</v>
      </c>
      <c r="DF1076" s="3">
        <v>0</v>
      </c>
      <c r="DG1076" s="3">
        <v>0</v>
      </c>
      <c r="DH1076" s="3">
        <v>0</v>
      </c>
      <c r="DI1076" s="3">
        <v>0</v>
      </c>
      <c r="DJ1076" s="3">
        <v>0</v>
      </c>
      <c r="DK1076" s="3">
        <v>0</v>
      </c>
      <c r="DL1076" s="3">
        <v>0</v>
      </c>
      <c r="DM1076" s="3">
        <v>0</v>
      </c>
      <c r="DN1076" s="3">
        <v>0</v>
      </c>
      <c r="DO1076" s="3">
        <v>0</v>
      </c>
      <c r="DP1076" s="3">
        <v>0</v>
      </c>
      <c r="DQ1076" s="3">
        <v>0</v>
      </c>
      <c r="DR1076" s="3">
        <v>0</v>
      </c>
      <c r="DS1076" s="3">
        <v>0</v>
      </c>
      <c r="DT1076" s="3">
        <v>0</v>
      </c>
      <c r="DU1076" s="3">
        <v>0</v>
      </c>
      <c r="DV1076" s="3">
        <v>0</v>
      </c>
      <c r="DW1076" s="3">
        <v>0</v>
      </c>
      <c r="DX1076" s="3">
        <v>0</v>
      </c>
      <c r="DY1076" s="3">
        <v>0</v>
      </c>
      <c r="DZ1076" s="3">
        <v>0</v>
      </c>
      <c r="EA1076" s="3">
        <v>0</v>
      </c>
      <c r="EB1076" s="3">
        <v>0</v>
      </c>
      <c r="EC1076" s="3">
        <v>0</v>
      </c>
      <c r="ED1076" s="3">
        <v>0</v>
      </c>
      <c r="EE1076" s="3">
        <v>0</v>
      </c>
      <c r="EF1076" s="3">
        <v>0</v>
      </c>
    </row>
    <row r="1077" spans="1:136" ht="12.75" customHeight="1">
      <c r="A1077" s="2" t="s">
        <v>1802</v>
      </c>
      <c r="B1077" s="2" t="s">
        <v>1121</v>
      </c>
      <c r="C1077" s="2" t="s">
        <v>137</v>
      </c>
      <c r="D1077" s="2" t="s">
        <v>896</v>
      </c>
      <c r="E1077" s="3">
        <v>0</v>
      </c>
      <c r="F1077" s="3">
        <v>2700</v>
      </c>
      <c r="G1077" s="3">
        <v>900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600</v>
      </c>
      <c r="AM1077" s="3">
        <v>2500</v>
      </c>
      <c r="AN1077" s="3">
        <v>2700</v>
      </c>
      <c r="AO1077" s="3">
        <v>2300</v>
      </c>
      <c r="AP1077" s="3">
        <v>0</v>
      </c>
      <c r="AQ1077" s="3">
        <v>1800</v>
      </c>
      <c r="AR1077" s="3">
        <v>2500</v>
      </c>
      <c r="AS1077" s="3">
        <v>0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0</v>
      </c>
      <c r="BB1077" s="3">
        <v>0</v>
      </c>
      <c r="BC1077" s="3">
        <v>0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3">
        <v>0</v>
      </c>
      <c r="BJ1077" s="3">
        <v>0</v>
      </c>
      <c r="BK1077" s="3">
        <v>0</v>
      </c>
      <c r="BL1077" s="3">
        <v>0</v>
      </c>
      <c r="BM1077" s="3">
        <v>0</v>
      </c>
      <c r="BN1077" s="3">
        <v>0</v>
      </c>
      <c r="BO1077" s="3">
        <v>0</v>
      </c>
      <c r="BP1077" s="3">
        <v>0</v>
      </c>
      <c r="BQ1077" s="3">
        <v>0</v>
      </c>
      <c r="BR1077" s="3">
        <v>0</v>
      </c>
      <c r="BS1077" s="3">
        <v>0</v>
      </c>
      <c r="BT1077" s="3">
        <v>0</v>
      </c>
      <c r="BU1077" s="3">
        <v>0</v>
      </c>
      <c r="BV1077" s="3">
        <v>0</v>
      </c>
      <c r="BW1077" s="3">
        <v>0</v>
      </c>
      <c r="BX1077" s="3">
        <v>0</v>
      </c>
      <c r="BY1077" s="3">
        <v>0</v>
      </c>
      <c r="BZ1077" s="3">
        <v>0</v>
      </c>
      <c r="CA1077" s="3">
        <v>0</v>
      </c>
      <c r="CB1077" s="3">
        <v>0</v>
      </c>
      <c r="CC1077" s="3">
        <v>0</v>
      </c>
      <c r="CD1077" s="3">
        <v>0</v>
      </c>
      <c r="CE1077" s="3">
        <v>0</v>
      </c>
      <c r="CF1077" s="3">
        <v>0</v>
      </c>
      <c r="CG1077" s="3">
        <v>0</v>
      </c>
      <c r="CH1077" s="3">
        <v>0</v>
      </c>
      <c r="CI1077" s="3">
        <v>0</v>
      </c>
      <c r="CJ1077" s="3">
        <v>0</v>
      </c>
      <c r="CK1077" s="3">
        <v>0</v>
      </c>
      <c r="CL1077" s="3">
        <v>0</v>
      </c>
      <c r="CM1077" s="3">
        <v>0</v>
      </c>
      <c r="CN1077" s="3">
        <v>0</v>
      </c>
      <c r="CO1077" s="3">
        <v>0</v>
      </c>
      <c r="CP1077" s="3">
        <v>0</v>
      </c>
      <c r="CQ1077" s="3">
        <v>0</v>
      </c>
      <c r="CR1077" s="3">
        <v>0</v>
      </c>
      <c r="CS1077" s="3">
        <v>0</v>
      </c>
      <c r="CT1077" s="3">
        <v>0</v>
      </c>
      <c r="CU1077" s="3">
        <v>0</v>
      </c>
      <c r="CV1077" s="3">
        <v>0</v>
      </c>
      <c r="CW1077" s="3">
        <v>0</v>
      </c>
      <c r="CX1077" s="3">
        <v>0</v>
      </c>
      <c r="CY1077" s="3">
        <v>0</v>
      </c>
      <c r="CZ1077" s="3">
        <v>0</v>
      </c>
      <c r="DA1077" s="3"/>
      <c r="DB1077" s="3">
        <v>0</v>
      </c>
      <c r="DC1077" s="3">
        <v>0</v>
      </c>
      <c r="DD1077" s="3">
        <v>0</v>
      </c>
      <c r="DE1077" s="3">
        <v>0</v>
      </c>
      <c r="DF1077" s="3">
        <v>0</v>
      </c>
      <c r="DG1077" s="3">
        <v>0</v>
      </c>
      <c r="DH1077" s="3">
        <v>0</v>
      </c>
      <c r="DI1077" s="3">
        <v>0</v>
      </c>
      <c r="DJ1077" s="3">
        <v>0</v>
      </c>
      <c r="DK1077" s="3">
        <v>0</v>
      </c>
      <c r="DL1077" s="3">
        <v>0</v>
      </c>
      <c r="DM1077" s="3">
        <v>0</v>
      </c>
      <c r="DN1077" s="3">
        <v>0</v>
      </c>
      <c r="DO1077" s="3">
        <v>0</v>
      </c>
      <c r="DP1077" s="3">
        <v>0</v>
      </c>
      <c r="DQ1077" s="3">
        <v>0</v>
      </c>
      <c r="DR1077" s="3">
        <v>0</v>
      </c>
      <c r="DS1077" s="3">
        <v>0</v>
      </c>
      <c r="DT1077" s="3">
        <v>0</v>
      </c>
      <c r="DU1077" s="3">
        <v>0</v>
      </c>
      <c r="DV1077" s="3">
        <v>0</v>
      </c>
      <c r="DW1077" s="3">
        <v>0</v>
      </c>
      <c r="DX1077" s="3">
        <v>0</v>
      </c>
      <c r="DY1077" s="3">
        <v>0</v>
      </c>
      <c r="DZ1077" s="3">
        <v>0</v>
      </c>
      <c r="EA1077" s="3">
        <v>0</v>
      </c>
      <c r="EB1077" s="3">
        <v>0</v>
      </c>
      <c r="EC1077" s="3">
        <v>0</v>
      </c>
      <c r="ED1077" s="3">
        <v>0</v>
      </c>
      <c r="EE1077" s="3">
        <v>0</v>
      </c>
      <c r="EF1077" s="3">
        <v>0</v>
      </c>
    </row>
    <row r="1078" spans="1:136" ht="12.75" customHeight="1">
      <c r="A1078" s="2" t="s">
        <v>1803</v>
      </c>
      <c r="B1078" s="2" t="s">
        <v>1021</v>
      </c>
      <c r="C1078" s="2" t="s">
        <v>137</v>
      </c>
      <c r="D1078" s="2" t="s">
        <v>896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>
        <v>0</v>
      </c>
      <c r="BB1078" s="3">
        <v>0</v>
      </c>
      <c r="BC1078" s="3">
        <v>0</v>
      </c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3">
        <v>0</v>
      </c>
      <c r="BJ1078" s="3">
        <v>0</v>
      </c>
      <c r="BK1078" s="3">
        <v>0</v>
      </c>
      <c r="BL1078" s="3">
        <v>0</v>
      </c>
      <c r="BM1078" s="3">
        <v>0</v>
      </c>
      <c r="BN1078" s="3">
        <v>0</v>
      </c>
      <c r="BO1078" s="3">
        <v>0</v>
      </c>
      <c r="BP1078" s="3">
        <v>0</v>
      </c>
      <c r="BQ1078" s="3">
        <v>0</v>
      </c>
      <c r="BR1078" s="3">
        <v>0</v>
      </c>
      <c r="BS1078" s="3">
        <v>0</v>
      </c>
      <c r="BT1078" s="3">
        <v>0</v>
      </c>
      <c r="BU1078" s="3">
        <v>0</v>
      </c>
      <c r="BV1078" s="3">
        <v>0</v>
      </c>
      <c r="BW1078" s="3">
        <v>0</v>
      </c>
      <c r="BX1078" s="3">
        <v>0</v>
      </c>
      <c r="BY1078" s="3">
        <v>0</v>
      </c>
      <c r="BZ1078" s="3">
        <v>0</v>
      </c>
      <c r="CA1078" s="3">
        <v>0</v>
      </c>
      <c r="CB1078" s="3">
        <v>0</v>
      </c>
      <c r="CC1078" s="3">
        <v>0</v>
      </c>
      <c r="CD1078" s="3">
        <v>0</v>
      </c>
      <c r="CE1078" s="3">
        <v>0</v>
      </c>
      <c r="CF1078" s="3">
        <v>0</v>
      </c>
      <c r="CG1078" s="3">
        <v>0</v>
      </c>
      <c r="CH1078" s="3">
        <v>0</v>
      </c>
      <c r="CI1078" s="3">
        <v>0</v>
      </c>
      <c r="CJ1078" s="3">
        <v>0</v>
      </c>
      <c r="CK1078" s="3">
        <v>0</v>
      </c>
      <c r="CL1078" s="3">
        <v>0</v>
      </c>
      <c r="CM1078" s="3">
        <v>0</v>
      </c>
      <c r="CN1078" s="3">
        <v>0</v>
      </c>
      <c r="CO1078" s="3">
        <v>0</v>
      </c>
      <c r="CP1078" s="3">
        <v>0</v>
      </c>
      <c r="CQ1078" s="3">
        <v>0</v>
      </c>
      <c r="CR1078" s="3">
        <v>0</v>
      </c>
      <c r="CS1078" s="3">
        <v>0</v>
      </c>
      <c r="CT1078" s="3">
        <v>0</v>
      </c>
      <c r="CU1078" s="3">
        <v>0</v>
      </c>
      <c r="CV1078" s="3">
        <v>0</v>
      </c>
      <c r="CW1078" s="3">
        <v>0</v>
      </c>
      <c r="CX1078" s="3">
        <v>0</v>
      </c>
      <c r="CY1078" s="3">
        <v>0</v>
      </c>
      <c r="CZ1078" s="3">
        <v>0</v>
      </c>
      <c r="DA1078" s="3"/>
      <c r="DB1078" s="3">
        <v>0</v>
      </c>
      <c r="DC1078" s="3">
        <v>0</v>
      </c>
      <c r="DD1078" s="3">
        <v>0</v>
      </c>
      <c r="DE1078" s="3">
        <v>0</v>
      </c>
      <c r="DF1078" s="3">
        <v>0</v>
      </c>
      <c r="DG1078" s="3">
        <v>0</v>
      </c>
      <c r="DH1078" s="3">
        <v>0</v>
      </c>
      <c r="DI1078" s="3">
        <v>0</v>
      </c>
      <c r="DJ1078" s="3">
        <v>0</v>
      </c>
      <c r="DK1078" s="3">
        <v>0</v>
      </c>
      <c r="DL1078" s="3">
        <v>0</v>
      </c>
      <c r="DM1078" s="3">
        <v>0</v>
      </c>
      <c r="DN1078" s="3">
        <v>0</v>
      </c>
      <c r="DO1078" s="3">
        <v>0</v>
      </c>
      <c r="DP1078" s="3">
        <v>0</v>
      </c>
      <c r="DQ1078" s="3">
        <v>0</v>
      </c>
      <c r="DR1078" s="3">
        <v>0</v>
      </c>
      <c r="DS1078" s="3">
        <v>0</v>
      </c>
      <c r="DT1078" s="3">
        <v>0</v>
      </c>
      <c r="DU1078" s="3">
        <v>0</v>
      </c>
      <c r="DV1078" s="3">
        <v>0</v>
      </c>
      <c r="DW1078" s="3">
        <v>0</v>
      </c>
      <c r="DX1078" s="3">
        <v>0</v>
      </c>
      <c r="DY1078" s="3">
        <v>0</v>
      </c>
      <c r="DZ1078" s="3">
        <v>0</v>
      </c>
      <c r="EA1078" s="3">
        <v>0</v>
      </c>
      <c r="EB1078" s="3">
        <v>0</v>
      </c>
      <c r="EC1078" s="3">
        <v>0</v>
      </c>
      <c r="ED1078" s="3">
        <v>0</v>
      </c>
      <c r="EE1078" s="3">
        <v>0</v>
      </c>
      <c r="EF1078" s="3">
        <v>0</v>
      </c>
    </row>
    <row r="1079" spans="1:136" ht="12.75" customHeight="1">
      <c r="A1079" s="2" t="s">
        <v>1804</v>
      </c>
      <c r="B1079" s="2" t="s">
        <v>932</v>
      </c>
      <c r="C1079" s="2" t="s">
        <v>137</v>
      </c>
      <c r="D1079" s="2" t="s">
        <v>896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I1079" s="3">
        <v>0</v>
      </c>
      <c r="BJ1079" s="3">
        <v>0</v>
      </c>
      <c r="BK1079" s="3">
        <v>0</v>
      </c>
      <c r="BL1079" s="3">
        <v>0</v>
      </c>
      <c r="BM1079" s="3">
        <v>0</v>
      </c>
      <c r="BN1079" s="3">
        <v>0</v>
      </c>
      <c r="BO1079" s="3">
        <v>0</v>
      </c>
      <c r="BP1079" s="3">
        <v>0</v>
      </c>
      <c r="BQ1079" s="3">
        <v>0</v>
      </c>
      <c r="BR1079" s="3">
        <v>0</v>
      </c>
      <c r="BS1079" s="3">
        <v>0</v>
      </c>
      <c r="BT1079" s="3">
        <v>0</v>
      </c>
      <c r="BU1079" s="3">
        <v>0</v>
      </c>
      <c r="BV1079" s="3">
        <v>0</v>
      </c>
      <c r="BW1079" s="3">
        <v>0</v>
      </c>
      <c r="BX1079" s="3">
        <v>0</v>
      </c>
      <c r="BY1079" s="3">
        <v>0</v>
      </c>
      <c r="BZ1079" s="3">
        <v>0</v>
      </c>
      <c r="CA1079" s="3">
        <v>0</v>
      </c>
      <c r="CB1079" s="3">
        <v>0</v>
      </c>
      <c r="CC1079" s="3">
        <v>0</v>
      </c>
      <c r="CD1079" s="3">
        <v>0</v>
      </c>
      <c r="CE1079" s="3">
        <v>0</v>
      </c>
      <c r="CF1079" s="3">
        <v>0</v>
      </c>
      <c r="CG1079" s="3">
        <v>0</v>
      </c>
      <c r="CH1079" s="3">
        <v>0</v>
      </c>
      <c r="CI1079" s="3">
        <v>0</v>
      </c>
      <c r="CJ1079" s="3">
        <v>0</v>
      </c>
      <c r="CK1079" s="3">
        <v>0</v>
      </c>
      <c r="CL1079" s="3">
        <v>0</v>
      </c>
      <c r="CM1079" s="3">
        <v>0</v>
      </c>
      <c r="CN1079" s="3">
        <v>0</v>
      </c>
      <c r="CO1079" s="3">
        <v>0</v>
      </c>
      <c r="CP1079" s="3">
        <v>0</v>
      </c>
      <c r="CQ1079" s="3">
        <v>0</v>
      </c>
      <c r="CR1079" s="3">
        <v>0</v>
      </c>
      <c r="CS1079" s="3">
        <v>0</v>
      </c>
      <c r="CT1079" s="3">
        <v>0</v>
      </c>
      <c r="CU1079" s="3">
        <v>0</v>
      </c>
      <c r="CV1079" s="3">
        <v>0</v>
      </c>
      <c r="CW1079" s="3">
        <v>0</v>
      </c>
      <c r="CX1079" s="3">
        <v>0</v>
      </c>
      <c r="CY1079" s="3">
        <v>0</v>
      </c>
      <c r="CZ1079" s="3">
        <v>0</v>
      </c>
      <c r="DA1079" s="3"/>
      <c r="DB1079" s="3">
        <v>0</v>
      </c>
      <c r="DC1079" s="3">
        <v>0</v>
      </c>
      <c r="DD1079" s="3">
        <v>0</v>
      </c>
      <c r="DE1079" s="3">
        <v>0</v>
      </c>
      <c r="DF1079" s="3">
        <v>0</v>
      </c>
      <c r="DG1079" s="3">
        <v>0</v>
      </c>
      <c r="DH1079" s="3">
        <v>0</v>
      </c>
      <c r="DI1079" s="3">
        <v>0</v>
      </c>
      <c r="DJ1079" s="3">
        <v>0</v>
      </c>
      <c r="DK1079" s="3">
        <v>0</v>
      </c>
      <c r="DL1079" s="3">
        <v>0</v>
      </c>
      <c r="DM1079" s="3">
        <v>0</v>
      </c>
      <c r="DN1079" s="3">
        <v>0</v>
      </c>
      <c r="DO1079" s="3">
        <v>0</v>
      </c>
      <c r="DP1079" s="3">
        <v>0</v>
      </c>
      <c r="DQ1079" s="3">
        <v>0</v>
      </c>
      <c r="DR1079" s="3">
        <v>0</v>
      </c>
      <c r="DS1079" s="3">
        <v>0</v>
      </c>
      <c r="DT1079" s="3">
        <v>0</v>
      </c>
      <c r="DU1079" s="3">
        <v>0</v>
      </c>
      <c r="DV1079" s="3">
        <v>0</v>
      </c>
      <c r="DW1079" s="3">
        <v>0</v>
      </c>
      <c r="DX1079" s="3">
        <v>0</v>
      </c>
      <c r="DY1079" s="3">
        <v>0</v>
      </c>
      <c r="DZ1079" s="3">
        <v>0</v>
      </c>
      <c r="EA1079" s="3">
        <v>0</v>
      </c>
      <c r="EB1079" s="3">
        <v>0</v>
      </c>
      <c r="EC1079" s="3">
        <v>0</v>
      </c>
      <c r="ED1079" s="3">
        <v>0</v>
      </c>
      <c r="EE1079" s="3">
        <v>0</v>
      </c>
      <c r="EF1079" s="3">
        <v>0</v>
      </c>
    </row>
    <row r="1080" spans="1:136" ht="12.75" customHeight="1">
      <c r="A1080" s="2" t="s">
        <v>1805</v>
      </c>
      <c r="B1080" s="2" t="s">
        <v>934</v>
      </c>
      <c r="C1080" s="2" t="s">
        <v>137</v>
      </c>
      <c r="D1080" s="2" t="s">
        <v>896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0</v>
      </c>
      <c r="BB1080" s="3">
        <v>0</v>
      </c>
      <c r="BC1080" s="3">
        <v>0</v>
      </c>
      <c r="BD1080" s="3">
        <v>0</v>
      </c>
      <c r="BE1080" s="3">
        <v>0</v>
      </c>
      <c r="BF1080" s="3">
        <v>0</v>
      </c>
      <c r="BG1080" s="3">
        <v>0</v>
      </c>
      <c r="BH1080" s="3">
        <v>0</v>
      </c>
      <c r="BI1080" s="3">
        <v>0</v>
      </c>
      <c r="BJ1080" s="3">
        <v>0</v>
      </c>
      <c r="BK1080" s="3">
        <v>0</v>
      </c>
      <c r="BL1080" s="3">
        <v>0</v>
      </c>
      <c r="BM1080" s="3">
        <v>0</v>
      </c>
      <c r="BN1080" s="3">
        <v>0</v>
      </c>
      <c r="BO1080" s="3">
        <v>0</v>
      </c>
      <c r="BP1080" s="3">
        <v>0</v>
      </c>
      <c r="BQ1080" s="3">
        <v>0</v>
      </c>
      <c r="BR1080" s="3">
        <v>0</v>
      </c>
      <c r="BS1080" s="3">
        <v>0</v>
      </c>
      <c r="BT1080" s="3">
        <v>0</v>
      </c>
      <c r="BU1080" s="3">
        <v>0</v>
      </c>
      <c r="BV1080" s="3">
        <v>0</v>
      </c>
      <c r="BW1080" s="3">
        <v>0</v>
      </c>
      <c r="BX1080" s="3">
        <v>0</v>
      </c>
      <c r="BY1080" s="3">
        <v>0</v>
      </c>
      <c r="BZ1080" s="3">
        <v>0</v>
      </c>
      <c r="CA1080" s="3">
        <v>0</v>
      </c>
      <c r="CB1080" s="3">
        <v>0</v>
      </c>
      <c r="CC1080" s="3">
        <v>0</v>
      </c>
      <c r="CD1080" s="3">
        <v>0</v>
      </c>
      <c r="CE1080" s="3">
        <v>0</v>
      </c>
      <c r="CF1080" s="3">
        <v>0</v>
      </c>
      <c r="CG1080" s="3">
        <v>0</v>
      </c>
      <c r="CH1080" s="3">
        <v>0</v>
      </c>
      <c r="CI1080" s="3">
        <v>0</v>
      </c>
      <c r="CJ1080" s="3">
        <v>0</v>
      </c>
      <c r="CK1080" s="3">
        <v>0</v>
      </c>
      <c r="CL1080" s="3">
        <v>0</v>
      </c>
      <c r="CM1080" s="3">
        <v>0</v>
      </c>
      <c r="CN1080" s="3">
        <v>0</v>
      </c>
      <c r="CO1080" s="3">
        <v>0</v>
      </c>
      <c r="CP1080" s="3">
        <v>0</v>
      </c>
      <c r="CQ1080" s="3">
        <v>0</v>
      </c>
      <c r="CR1080" s="3">
        <v>0</v>
      </c>
      <c r="CS1080" s="3">
        <v>0</v>
      </c>
      <c r="CT1080" s="3">
        <v>0</v>
      </c>
      <c r="CU1080" s="3">
        <v>0</v>
      </c>
      <c r="CV1080" s="3">
        <v>0</v>
      </c>
      <c r="CW1080" s="3">
        <v>0</v>
      </c>
      <c r="CX1080" s="3">
        <v>0</v>
      </c>
      <c r="CY1080" s="3">
        <v>0</v>
      </c>
      <c r="CZ1080" s="3">
        <v>0</v>
      </c>
      <c r="DA1080" s="3"/>
      <c r="DB1080" s="3">
        <v>0</v>
      </c>
      <c r="DC1080" s="3">
        <v>0</v>
      </c>
      <c r="DD1080" s="3">
        <v>0</v>
      </c>
      <c r="DE1080" s="3">
        <v>0</v>
      </c>
      <c r="DF1080" s="3">
        <v>0</v>
      </c>
      <c r="DG1080" s="3">
        <v>0</v>
      </c>
      <c r="DH1080" s="3">
        <v>0</v>
      </c>
      <c r="DI1080" s="3">
        <v>0</v>
      </c>
      <c r="DJ1080" s="3">
        <v>0</v>
      </c>
      <c r="DK1080" s="3">
        <v>0</v>
      </c>
      <c r="DL1080" s="3">
        <v>0</v>
      </c>
      <c r="DM1080" s="3">
        <v>0</v>
      </c>
      <c r="DN1080" s="3">
        <v>0</v>
      </c>
      <c r="DO1080" s="3">
        <v>0</v>
      </c>
      <c r="DP1080" s="3">
        <v>0</v>
      </c>
      <c r="DQ1080" s="3">
        <v>0</v>
      </c>
      <c r="DR1080" s="3">
        <v>0</v>
      </c>
      <c r="DS1080" s="3">
        <v>0</v>
      </c>
      <c r="DT1080" s="3">
        <v>0</v>
      </c>
      <c r="DU1080" s="3">
        <v>0</v>
      </c>
      <c r="DV1080" s="3">
        <v>0</v>
      </c>
      <c r="DW1080" s="3">
        <v>0</v>
      </c>
      <c r="DX1080" s="3">
        <v>0</v>
      </c>
      <c r="DY1080" s="3">
        <v>0</v>
      </c>
      <c r="DZ1080" s="3">
        <v>0</v>
      </c>
      <c r="EA1080" s="3">
        <v>0</v>
      </c>
      <c r="EB1080" s="3">
        <v>0</v>
      </c>
      <c r="EC1080" s="3">
        <v>0</v>
      </c>
      <c r="ED1080" s="3">
        <v>0</v>
      </c>
      <c r="EE1080" s="3">
        <v>0</v>
      </c>
      <c r="EF1080" s="3">
        <v>0</v>
      </c>
    </row>
    <row r="1081" spans="1:136" ht="12.75" customHeight="1">
      <c r="A1081" s="2" t="s">
        <v>1806</v>
      </c>
      <c r="B1081" s="2" t="s">
        <v>936</v>
      </c>
      <c r="C1081" s="2" t="s">
        <v>137</v>
      </c>
      <c r="D1081" s="2" t="s">
        <v>896</v>
      </c>
      <c r="E1081" s="3">
        <v>0</v>
      </c>
      <c r="F1081" s="3">
        <v>34483.22</v>
      </c>
      <c r="G1081" s="3">
        <v>36000</v>
      </c>
      <c r="H1081" s="3">
        <v>36000</v>
      </c>
      <c r="I1081" s="3">
        <v>36000</v>
      </c>
      <c r="J1081" s="3">
        <v>32500</v>
      </c>
      <c r="K1081" s="3">
        <v>32500</v>
      </c>
      <c r="L1081" s="3">
        <v>32500</v>
      </c>
      <c r="M1081" s="3">
        <v>35776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32500</v>
      </c>
      <c r="AH1081" s="3">
        <v>32500</v>
      </c>
      <c r="AI1081" s="3">
        <v>32500</v>
      </c>
      <c r="AJ1081" s="3">
        <v>32500</v>
      </c>
      <c r="AK1081" s="3">
        <v>34300</v>
      </c>
      <c r="AL1081" s="3">
        <v>32500</v>
      </c>
      <c r="AM1081" s="3">
        <v>32500</v>
      </c>
      <c r="AN1081" s="3">
        <v>32500</v>
      </c>
      <c r="AO1081" s="3">
        <v>32500</v>
      </c>
      <c r="AP1081" s="3">
        <v>32500</v>
      </c>
      <c r="AQ1081" s="3">
        <v>32500</v>
      </c>
      <c r="AR1081" s="3">
        <v>32500</v>
      </c>
      <c r="AS1081" s="3">
        <v>0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  <c r="AY1081" s="3">
        <v>0</v>
      </c>
      <c r="AZ1081" s="3">
        <v>0</v>
      </c>
      <c r="BA1081" s="3">
        <v>0</v>
      </c>
      <c r="BB1081" s="3">
        <v>0</v>
      </c>
      <c r="BC1081" s="3">
        <v>0</v>
      </c>
      <c r="BD1081" s="3">
        <v>0</v>
      </c>
      <c r="BE1081" s="3">
        <v>0</v>
      </c>
      <c r="BF1081" s="3">
        <v>0</v>
      </c>
      <c r="BG1081" s="3">
        <v>0</v>
      </c>
      <c r="BH1081" s="3">
        <v>0</v>
      </c>
      <c r="BI1081" s="3">
        <v>0</v>
      </c>
      <c r="BJ1081" s="3">
        <v>0</v>
      </c>
      <c r="BK1081" s="3">
        <v>0</v>
      </c>
      <c r="BL1081" s="3">
        <v>0</v>
      </c>
      <c r="BM1081" s="3">
        <v>0</v>
      </c>
      <c r="BN1081" s="3">
        <v>0</v>
      </c>
      <c r="BO1081" s="3">
        <v>0</v>
      </c>
      <c r="BP1081" s="3">
        <v>0</v>
      </c>
      <c r="BQ1081" s="3">
        <v>0</v>
      </c>
      <c r="BR1081" s="3">
        <v>0</v>
      </c>
      <c r="BS1081" s="3">
        <v>0</v>
      </c>
      <c r="BT1081" s="3">
        <v>0</v>
      </c>
      <c r="BU1081" s="3">
        <v>0</v>
      </c>
      <c r="BV1081" s="3">
        <v>0</v>
      </c>
      <c r="BW1081" s="3">
        <v>0</v>
      </c>
      <c r="BX1081" s="3">
        <v>0</v>
      </c>
      <c r="BY1081" s="3">
        <v>0</v>
      </c>
      <c r="BZ1081" s="3">
        <v>0</v>
      </c>
      <c r="CA1081" s="3">
        <v>0</v>
      </c>
      <c r="CB1081" s="3">
        <v>0</v>
      </c>
      <c r="CC1081" s="3">
        <v>0</v>
      </c>
      <c r="CD1081" s="3">
        <v>0</v>
      </c>
      <c r="CE1081" s="3">
        <v>0</v>
      </c>
      <c r="CF1081" s="3">
        <v>0</v>
      </c>
      <c r="CG1081" s="3">
        <v>0</v>
      </c>
      <c r="CH1081" s="3">
        <v>0</v>
      </c>
      <c r="CI1081" s="3">
        <v>0</v>
      </c>
      <c r="CJ1081" s="3">
        <v>0</v>
      </c>
      <c r="CK1081" s="3">
        <v>0</v>
      </c>
      <c r="CL1081" s="3">
        <v>0</v>
      </c>
      <c r="CM1081" s="3">
        <v>0</v>
      </c>
      <c r="CN1081" s="3">
        <v>0</v>
      </c>
      <c r="CO1081" s="3">
        <v>0</v>
      </c>
      <c r="CP1081" s="3">
        <v>0</v>
      </c>
      <c r="CQ1081" s="3">
        <v>0</v>
      </c>
      <c r="CR1081" s="3">
        <v>0</v>
      </c>
      <c r="CS1081" s="3">
        <v>0</v>
      </c>
      <c r="CT1081" s="3">
        <v>0</v>
      </c>
      <c r="CU1081" s="3">
        <v>0</v>
      </c>
      <c r="CV1081" s="3">
        <v>0</v>
      </c>
      <c r="CW1081" s="3">
        <v>0</v>
      </c>
      <c r="CX1081" s="3">
        <v>0</v>
      </c>
      <c r="CY1081" s="3">
        <v>0</v>
      </c>
      <c r="CZ1081" s="3">
        <v>0</v>
      </c>
      <c r="DA1081" s="3"/>
      <c r="DB1081" s="3">
        <v>0</v>
      </c>
      <c r="DC1081" s="3">
        <v>0</v>
      </c>
      <c r="DD1081" s="3">
        <v>0</v>
      </c>
      <c r="DE1081" s="3">
        <v>0</v>
      </c>
      <c r="DF1081" s="3">
        <v>0</v>
      </c>
      <c r="DG1081" s="3">
        <v>0</v>
      </c>
      <c r="DH1081" s="3">
        <v>0</v>
      </c>
      <c r="DI1081" s="3">
        <v>0</v>
      </c>
      <c r="DJ1081" s="3">
        <v>0</v>
      </c>
      <c r="DK1081" s="3">
        <v>0</v>
      </c>
      <c r="DL1081" s="3">
        <v>0</v>
      </c>
      <c r="DM1081" s="3">
        <v>0</v>
      </c>
      <c r="DN1081" s="3">
        <v>0</v>
      </c>
      <c r="DO1081" s="3">
        <v>0</v>
      </c>
      <c r="DP1081" s="3">
        <v>0</v>
      </c>
      <c r="DQ1081" s="3">
        <v>0</v>
      </c>
      <c r="DR1081" s="3">
        <v>0</v>
      </c>
      <c r="DS1081" s="3">
        <v>0</v>
      </c>
      <c r="DT1081" s="3">
        <v>0</v>
      </c>
      <c r="DU1081" s="3">
        <v>0</v>
      </c>
      <c r="DV1081" s="3">
        <v>0</v>
      </c>
      <c r="DW1081" s="3">
        <v>0</v>
      </c>
      <c r="DX1081" s="3">
        <v>0</v>
      </c>
      <c r="DY1081" s="3">
        <v>0</v>
      </c>
      <c r="DZ1081" s="3">
        <v>0</v>
      </c>
      <c r="EA1081" s="3">
        <v>0</v>
      </c>
      <c r="EB1081" s="3">
        <v>0</v>
      </c>
      <c r="EC1081" s="3">
        <v>0</v>
      </c>
      <c r="ED1081" s="3">
        <v>0</v>
      </c>
      <c r="EE1081" s="3">
        <v>0</v>
      </c>
      <c r="EF1081" s="3">
        <v>0</v>
      </c>
    </row>
    <row r="1082" spans="1:136" ht="12.75" customHeight="1">
      <c r="A1082" s="2" t="s">
        <v>1807</v>
      </c>
      <c r="B1082" s="2" t="s">
        <v>938</v>
      </c>
      <c r="C1082" s="2" t="s">
        <v>137</v>
      </c>
      <c r="D1082" s="2" t="s">
        <v>896</v>
      </c>
      <c r="E1082" s="3">
        <v>0</v>
      </c>
      <c r="F1082" s="3">
        <v>5695.65</v>
      </c>
      <c r="G1082" s="3">
        <v>2139.96</v>
      </c>
      <c r="H1082" s="3">
        <v>2785</v>
      </c>
      <c r="I1082" s="3">
        <v>3801.88</v>
      </c>
      <c r="J1082" s="3">
        <v>3236.04</v>
      </c>
      <c r="K1082" s="3">
        <v>2952.76</v>
      </c>
      <c r="L1082" s="3">
        <v>2724.33</v>
      </c>
      <c r="M1082" s="3">
        <v>4858.59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2613.38</v>
      </c>
      <c r="AH1082" s="3">
        <v>3014.5</v>
      </c>
      <c r="AI1082" s="3">
        <v>2176.89</v>
      </c>
      <c r="AJ1082" s="3">
        <v>1519.82</v>
      </c>
      <c r="AK1082" s="3">
        <v>783.17</v>
      </c>
      <c r="AL1082" s="3">
        <v>4061.09</v>
      </c>
      <c r="AM1082" s="3">
        <v>2334.41</v>
      </c>
      <c r="AN1082" s="3">
        <v>4583.75</v>
      </c>
      <c r="AO1082" s="3">
        <v>3951.21</v>
      </c>
      <c r="AP1082" s="3">
        <v>3293.35</v>
      </c>
      <c r="AQ1082" s="3">
        <v>3997.55</v>
      </c>
      <c r="AR1082" s="3">
        <v>4501.4399999999996</v>
      </c>
      <c r="AS1082" s="3">
        <v>0</v>
      </c>
      <c r="AT1082" s="3">
        <v>0</v>
      </c>
      <c r="AU1082" s="3">
        <v>0</v>
      </c>
      <c r="AV1082" s="3">
        <v>0</v>
      </c>
      <c r="AW1082" s="3">
        <v>0</v>
      </c>
      <c r="AX1082" s="3">
        <v>0</v>
      </c>
      <c r="AY1082" s="3">
        <v>0</v>
      </c>
      <c r="AZ1082" s="3">
        <v>0</v>
      </c>
      <c r="BA1082" s="3">
        <v>0</v>
      </c>
      <c r="BB1082" s="3">
        <v>0</v>
      </c>
      <c r="BC1082" s="3">
        <v>0</v>
      </c>
      <c r="BD1082" s="3">
        <v>0</v>
      </c>
      <c r="BE1082" s="3">
        <v>0</v>
      </c>
      <c r="BF1082" s="3">
        <v>0</v>
      </c>
      <c r="BG1082" s="3">
        <v>0</v>
      </c>
      <c r="BH1082" s="3">
        <v>0</v>
      </c>
      <c r="BI1082" s="3">
        <v>0</v>
      </c>
      <c r="BJ1082" s="3">
        <v>0</v>
      </c>
      <c r="BK1082" s="3">
        <v>0</v>
      </c>
      <c r="BL1082" s="3">
        <v>0</v>
      </c>
      <c r="BM1082" s="3">
        <v>0</v>
      </c>
      <c r="BN1082" s="3">
        <v>0</v>
      </c>
      <c r="BO1082" s="3">
        <v>0</v>
      </c>
      <c r="BP1082" s="3">
        <v>0</v>
      </c>
      <c r="BQ1082" s="3">
        <v>0</v>
      </c>
      <c r="BR1082" s="3">
        <v>0</v>
      </c>
      <c r="BS1082" s="3">
        <v>0</v>
      </c>
      <c r="BT1082" s="3">
        <v>0</v>
      </c>
      <c r="BU1082" s="3">
        <v>0</v>
      </c>
      <c r="BV1082" s="3">
        <v>0</v>
      </c>
      <c r="BW1082" s="3">
        <v>0</v>
      </c>
      <c r="BX1082" s="3">
        <v>0</v>
      </c>
      <c r="BY1082" s="3">
        <v>0</v>
      </c>
      <c r="BZ1082" s="3">
        <v>0</v>
      </c>
      <c r="CA1082" s="3">
        <v>0</v>
      </c>
      <c r="CB1082" s="3">
        <v>0</v>
      </c>
      <c r="CC1082" s="3">
        <v>0</v>
      </c>
      <c r="CD1082" s="3">
        <v>0</v>
      </c>
      <c r="CE1082" s="3">
        <v>0</v>
      </c>
      <c r="CF1082" s="3">
        <v>0</v>
      </c>
      <c r="CG1082" s="3">
        <v>0</v>
      </c>
      <c r="CH1082" s="3">
        <v>0</v>
      </c>
      <c r="CI1082" s="3">
        <v>0</v>
      </c>
      <c r="CJ1082" s="3">
        <v>0</v>
      </c>
      <c r="CK1082" s="3">
        <v>0</v>
      </c>
      <c r="CL1082" s="3">
        <v>0</v>
      </c>
      <c r="CM1082" s="3">
        <v>0</v>
      </c>
      <c r="CN1082" s="3">
        <v>0</v>
      </c>
      <c r="CO1082" s="3">
        <v>0</v>
      </c>
      <c r="CP1082" s="3">
        <v>0</v>
      </c>
      <c r="CQ1082" s="3">
        <v>0</v>
      </c>
      <c r="CR1082" s="3">
        <v>0</v>
      </c>
      <c r="CS1082" s="3">
        <v>0</v>
      </c>
      <c r="CT1082" s="3">
        <v>0</v>
      </c>
      <c r="CU1082" s="3">
        <v>0</v>
      </c>
      <c r="CV1082" s="3">
        <v>0</v>
      </c>
      <c r="CW1082" s="3">
        <v>0</v>
      </c>
      <c r="CX1082" s="3">
        <v>0</v>
      </c>
      <c r="CY1082" s="3">
        <v>0</v>
      </c>
      <c r="CZ1082" s="3">
        <v>0</v>
      </c>
      <c r="DA1082" s="3"/>
      <c r="DB1082" s="3">
        <v>0</v>
      </c>
      <c r="DC1082" s="3">
        <v>0</v>
      </c>
      <c r="DD1082" s="3">
        <v>0</v>
      </c>
      <c r="DE1082" s="3">
        <v>0</v>
      </c>
      <c r="DF1082" s="3">
        <v>0</v>
      </c>
      <c r="DG1082" s="3">
        <v>0</v>
      </c>
      <c r="DH1082" s="3">
        <v>0</v>
      </c>
      <c r="DI1082" s="3">
        <v>0</v>
      </c>
      <c r="DJ1082" s="3">
        <v>0</v>
      </c>
      <c r="DK1082" s="3">
        <v>0</v>
      </c>
      <c r="DL1082" s="3">
        <v>0</v>
      </c>
      <c r="DM1082" s="3">
        <v>0</v>
      </c>
      <c r="DN1082" s="3">
        <v>0</v>
      </c>
      <c r="DO1082" s="3">
        <v>0</v>
      </c>
      <c r="DP1082" s="3">
        <v>0</v>
      </c>
      <c r="DQ1082" s="3">
        <v>0</v>
      </c>
      <c r="DR1082" s="3">
        <v>0</v>
      </c>
      <c r="DS1082" s="3">
        <v>0</v>
      </c>
      <c r="DT1082" s="3">
        <v>0</v>
      </c>
      <c r="DU1082" s="3">
        <v>0</v>
      </c>
      <c r="DV1082" s="3">
        <v>0</v>
      </c>
      <c r="DW1082" s="3">
        <v>0</v>
      </c>
      <c r="DX1082" s="3">
        <v>0</v>
      </c>
      <c r="DY1082" s="3">
        <v>0</v>
      </c>
      <c r="DZ1082" s="3">
        <v>0</v>
      </c>
      <c r="EA1082" s="3">
        <v>0</v>
      </c>
      <c r="EB1082" s="3">
        <v>0</v>
      </c>
      <c r="EC1082" s="3">
        <v>0</v>
      </c>
      <c r="ED1082" s="3">
        <v>0</v>
      </c>
      <c r="EE1082" s="3">
        <v>0</v>
      </c>
      <c r="EF1082" s="3">
        <v>0</v>
      </c>
    </row>
    <row r="1083" spans="1:136" ht="12.75" customHeight="1">
      <c r="A1083" s="2" t="s">
        <v>1808</v>
      </c>
      <c r="B1083" s="2" t="s">
        <v>940</v>
      </c>
      <c r="C1083" s="2" t="s">
        <v>137</v>
      </c>
      <c r="D1083" s="2" t="s">
        <v>896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>
        <v>0</v>
      </c>
      <c r="BB1083" s="3">
        <v>0</v>
      </c>
      <c r="BC1083" s="3">
        <v>0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I1083" s="3">
        <v>0</v>
      </c>
      <c r="BJ1083" s="3">
        <v>0</v>
      </c>
      <c r="BK1083" s="3">
        <v>0</v>
      </c>
      <c r="BL1083" s="3">
        <v>0</v>
      </c>
      <c r="BM1083" s="3">
        <v>0</v>
      </c>
      <c r="BN1083" s="3">
        <v>0</v>
      </c>
      <c r="BO1083" s="3">
        <v>0</v>
      </c>
      <c r="BP1083" s="3">
        <v>0</v>
      </c>
      <c r="BQ1083" s="3">
        <v>0</v>
      </c>
      <c r="BR1083" s="3">
        <v>0</v>
      </c>
      <c r="BS1083" s="3">
        <v>0</v>
      </c>
      <c r="BT1083" s="3">
        <v>0</v>
      </c>
      <c r="BU1083" s="3">
        <v>0</v>
      </c>
      <c r="BV1083" s="3">
        <v>0</v>
      </c>
      <c r="BW1083" s="3">
        <v>0</v>
      </c>
      <c r="BX1083" s="3">
        <v>0</v>
      </c>
      <c r="BY1083" s="3">
        <v>0</v>
      </c>
      <c r="BZ1083" s="3">
        <v>0</v>
      </c>
      <c r="CA1083" s="3">
        <v>0</v>
      </c>
      <c r="CB1083" s="3">
        <v>0</v>
      </c>
      <c r="CC1083" s="3">
        <v>0</v>
      </c>
      <c r="CD1083" s="3">
        <v>0</v>
      </c>
      <c r="CE1083" s="3">
        <v>0</v>
      </c>
      <c r="CF1083" s="3">
        <v>0</v>
      </c>
      <c r="CG1083" s="3">
        <v>0</v>
      </c>
      <c r="CH1083" s="3">
        <v>0</v>
      </c>
      <c r="CI1083" s="3">
        <v>0</v>
      </c>
      <c r="CJ1083" s="3">
        <v>0</v>
      </c>
      <c r="CK1083" s="3">
        <v>0</v>
      </c>
      <c r="CL1083" s="3">
        <v>0</v>
      </c>
      <c r="CM1083" s="3">
        <v>0</v>
      </c>
      <c r="CN1083" s="3">
        <v>0</v>
      </c>
      <c r="CO1083" s="3">
        <v>0</v>
      </c>
      <c r="CP1083" s="3">
        <v>0</v>
      </c>
      <c r="CQ1083" s="3">
        <v>0</v>
      </c>
      <c r="CR1083" s="3">
        <v>0</v>
      </c>
      <c r="CS1083" s="3">
        <v>0</v>
      </c>
      <c r="CT1083" s="3">
        <v>0</v>
      </c>
      <c r="CU1083" s="3">
        <v>0</v>
      </c>
      <c r="CV1083" s="3">
        <v>0</v>
      </c>
      <c r="CW1083" s="3">
        <v>0</v>
      </c>
      <c r="CX1083" s="3">
        <v>0</v>
      </c>
      <c r="CY1083" s="3">
        <v>0</v>
      </c>
      <c r="CZ1083" s="3">
        <v>0</v>
      </c>
      <c r="DA1083" s="3"/>
      <c r="DB1083" s="3">
        <v>0</v>
      </c>
      <c r="DC1083" s="3">
        <v>0</v>
      </c>
      <c r="DD1083" s="3">
        <v>0</v>
      </c>
      <c r="DE1083" s="3">
        <v>0</v>
      </c>
      <c r="DF1083" s="3">
        <v>0</v>
      </c>
      <c r="DG1083" s="3">
        <v>0</v>
      </c>
      <c r="DH1083" s="3">
        <v>0</v>
      </c>
      <c r="DI1083" s="3">
        <v>0</v>
      </c>
      <c r="DJ1083" s="3">
        <v>0</v>
      </c>
      <c r="DK1083" s="3">
        <v>0</v>
      </c>
      <c r="DL1083" s="3">
        <v>0</v>
      </c>
      <c r="DM1083" s="3">
        <v>0</v>
      </c>
      <c r="DN1083" s="3">
        <v>0</v>
      </c>
      <c r="DO1083" s="3">
        <v>0</v>
      </c>
      <c r="DP1083" s="3">
        <v>0</v>
      </c>
      <c r="DQ1083" s="3">
        <v>0</v>
      </c>
      <c r="DR1083" s="3">
        <v>0</v>
      </c>
      <c r="DS1083" s="3">
        <v>0</v>
      </c>
      <c r="DT1083" s="3">
        <v>0</v>
      </c>
      <c r="DU1083" s="3">
        <v>0</v>
      </c>
      <c r="DV1083" s="3">
        <v>0</v>
      </c>
      <c r="DW1083" s="3">
        <v>0</v>
      </c>
      <c r="DX1083" s="3">
        <v>0</v>
      </c>
      <c r="DY1083" s="3">
        <v>0</v>
      </c>
      <c r="DZ1083" s="3">
        <v>0</v>
      </c>
      <c r="EA1083" s="3">
        <v>0</v>
      </c>
      <c r="EB1083" s="3">
        <v>0</v>
      </c>
      <c r="EC1083" s="3">
        <v>0</v>
      </c>
      <c r="ED1083" s="3">
        <v>0</v>
      </c>
      <c r="EE1083" s="3">
        <v>0</v>
      </c>
      <c r="EF1083" s="3">
        <v>0</v>
      </c>
    </row>
    <row r="1084" spans="1:136" ht="12.75" customHeight="1">
      <c r="A1084" s="2" t="s">
        <v>1809</v>
      </c>
      <c r="B1084" s="2" t="s">
        <v>1028</v>
      </c>
      <c r="C1084" s="2" t="s">
        <v>137</v>
      </c>
      <c r="D1084" s="2" t="s">
        <v>896</v>
      </c>
      <c r="E1084" s="3">
        <v>0</v>
      </c>
      <c r="F1084" s="3">
        <v>1500</v>
      </c>
      <c r="G1084" s="3">
        <v>1500</v>
      </c>
      <c r="H1084" s="3">
        <v>1500</v>
      </c>
      <c r="I1084" s="3">
        <v>1500</v>
      </c>
      <c r="J1084" s="3">
        <v>750</v>
      </c>
      <c r="K1084" s="3">
        <v>750</v>
      </c>
      <c r="L1084" s="3">
        <v>750</v>
      </c>
      <c r="M1084" s="3">
        <v>1500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658</v>
      </c>
      <c r="AH1084" s="3">
        <v>908</v>
      </c>
      <c r="AI1084" s="3">
        <v>1237</v>
      </c>
      <c r="AJ1084" s="3">
        <v>1237</v>
      </c>
      <c r="AK1084" s="3">
        <v>1275</v>
      </c>
      <c r="AL1084" s="3">
        <v>1275</v>
      </c>
      <c r="AM1084" s="3">
        <v>1160</v>
      </c>
      <c r="AN1084" s="3">
        <v>1282</v>
      </c>
      <c r="AO1084" s="3">
        <v>1227</v>
      </c>
      <c r="AP1084" s="3">
        <v>1291</v>
      </c>
      <c r="AQ1084" s="3">
        <v>1414.14</v>
      </c>
      <c r="AR1084" s="3">
        <v>1350</v>
      </c>
      <c r="AS1084" s="3">
        <v>0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s="3">
        <v>0</v>
      </c>
      <c r="BA1084" s="3">
        <v>0</v>
      </c>
      <c r="BB1084" s="3">
        <v>0</v>
      </c>
      <c r="BC1084" s="3">
        <v>0</v>
      </c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3">
        <v>0</v>
      </c>
      <c r="BJ1084" s="3">
        <v>0</v>
      </c>
      <c r="BK1084" s="3">
        <v>0</v>
      </c>
      <c r="BL1084" s="3">
        <v>0</v>
      </c>
      <c r="BM1084" s="3">
        <v>0</v>
      </c>
      <c r="BN1084" s="3">
        <v>0</v>
      </c>
      <c r="BO1084" s="3">
        <v>0</v>
      </c>
      <c r="BP1084" s="3">
        <v>0</v>
      </c>
      <c r="BQ1084" s="3">
        <v>0</v>
      </c>
      <c r="BR1084" s="3">
        <v>0</v>
      </c>
      <c r="BS1084" s="3">
        <v>0</v>
      </c>
      <c r="BT1084" s="3">
        <v>0</v>
      </c>
      <c r="BU1084" s="3">
        <v>0</v>
      </c>
      <c r="BV1084" s="3">
        <v>0</v>
      </c>
      <c r="BW1084" s="3">
        <v>0</v>
      </c>
      <c r="BX1084" s="3">
        <v>0</v>
      </c>
      <c r="BY1084" s="3">
        <v>0</v>
      </c>
      <c r="BZ1084" s="3">
        <v>0</v>
      </c>
      <c r="CA1084" s="3">
        <v>0</v>
      </c>
      <c r="CB1084" s="3">
        <v>0</v>
      </c>
      <c r="CC1084" s="3">
        <v>0</v>
      </c>
      <c r="CD1084" s="3">
        <v>0</v>
      </c>
      <c r="CE1084" s="3">
        <v>0</v>
      </c>
      <c r="CF1084" s="3">
        <v>0</v>
      </c>
      <c r="CG1084" s="3">
        <v>0</v>
      </c>
      <c r="CH1084" s="3">
        <v>0</v>
      </c>
      <c r="CI1084" s="3">
        <v>0</v>
      </c>
      <c r="CJ1084" s="3">
        <v>0</v>
      </c>
      <c r="CK1084" s="3">
        <v>0</v>
      </c>
      <c r="CL1084" s="3">
        <v>0</v>
      </c>
      <c r="CM1084" s="3">
        <v>0</v>
      </c>
      <c r="CN1084" s="3">
        <v>0</v>
      </c>
      <c r="CO1084" s="3">
        <v>0</v>
      </c>
      <c r="CP1084" s="3">
        <v>0</v>
      </c>
      <c r="CQ1084" s="3">
        <v>0</v>
      </c>
      <c r="CR1084" s="3">
        <v>0</v>
      </c>
      <c r="CS1084" s="3">
        <v>0</v>
      </c>
      <c r="CT1084" s="3">
        <v>0</v>
      </c>
      <c r="CU1084" s="3">
        <v>0</v>
      </c>
      <c r="CV1084" s="3">
        <v>0</v>
      </c>
      <c r="CW1084" s="3">
        <v>0</v>
      </c>
      <c r="CX1084" s="3">
        <v>0</v>
      </c>
      <c r="CY1084" s="3">
        <v>0</v>
      </c>
      <c r="CZ1084" s="3">
        <v>0</v>
      </c>
      <c r="DA1084" s="3"/>
      <c r="DB1084" s="3">
        <v>0</v>
      </c>
      <c r="DC1084" s="3">
        <v>0</v>
      </c>
      <c r="DD1084" s="3">
        <v>0</v>
      </c>
      <c r="DE1084" s="3">
        <v>0</v>
      </c>
      <c r="DF1084" s="3">
        <v>0</v>
      </c>
      <c r="DG1084" s="3">
        <v>0</v>
      </c>
      <c r="DH1084" s="3">
        <v>0</v>
      </c>
      <c r="DI1084" s="3">
        <v>0</v>
      </c>
      <c r="DJ1084" s="3">
        <v>0</v>
      </c>
      <c r="DK1084" s="3">
        <v>0</v>
      </c>
      <c r="DL1084" s="3">
        <v>0</v>
      </c>
      <c r="DM1084" s="3">
        <v>0</v>
      </c>
      <c r="DN1084" s="3">
        <v>0</v>
      </c>
      <c r="DO1084" s="3">
        <v>0</v>
      </c>
      <c r="DP1084" s="3">
        <v>0</v>
      </c>
      <c r="DQ1084" s="3">
        <v>0</v>
      </c>
      <c r="DR1084" s="3">
        <v>0</v>
      </c>
      <c r="DS1084" s="3">
        <v>0</v>
      </c>
      <c r="DT1084" s="3">
        <v>0</v>
      </c>
      <c r="DU1084" s="3">
        <v>0</v>
      </c>
      <c r="DV1084" s="3">
        <v>0</v>
      </c>
      <c r="DW1084" s="3">
        <v>0</v>
      </c>
      <c r="DX1084" s="3">
        <v>0</v>
      </c>
      <c r="DY1084" s="3">
        <v>0</v>
      </c>
      <c r="DZ1084" s="3">
        <v>0</v>
      </c>
      <c r="EA1084" s="3">
        <v>0</v>
      </c>
      <c r="EB1084" s="3">
        <v>0</v>
      </c>
      <c r="EC1084" s="3">
        <v>0</v>
      </c>
      <c r="ED1084" s="3">
        <v>0</v>
      </c>
      <c r="EE1084" s="3">
        <v>0</v>
      </c>
      <c r="EF1084" s="3">
        <v>0</v>
      </c>
    </row>
    <row r="1085" spans="1:136" ht="12.75" customHeight="1">
      <c r="A1085" s="2" t="s">
        <v>1810</v>
      </c>
      <c r="B1085" s="2" t="s">
        <v>944</v>
      </c>
      <c r="C1085" s="2" t="s">
        <v>137</v>
      </c>
      <c r="D1085" s="2" t="s">
        <v>896</v>
      </c>
      <c r="E1085" s="3">
        <v>0</v>
      </c>
      <c r="F1085" s="3">
        <v>12900</v>
      </c>
      <c r="G1085" s="3">
        <v>0</v>
      </c>
      <c r="H1085" s="3">
        <v>12851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11200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  <c r="AZ1085" s="3">
        <v>0</v>
      </c>
      <c r="BA1085" s="3">
        <v>0</v>
      </c>
      <c r="BB1085" s="3">
        <v>0</v>
      </c>
      <c r="BC1085" s="3">
        <v>0</v>
      </c>
      <c r="BD1085" s="3">
        <v>0</v>
      </c>
      <c r="BE1085" s="3">
        <v>0</v>
      </c>
      <c r="BF1085" s="3">
        <v>0</v>
      </c>
      <c r="BG1085" s="3">
        <v>0</v>
      </c>
      <c r="BH1085" s="3">
        <v>0</v>
      </c>
      <c r="BI1085" s="3">
        <v>0</v>
      </c>
      <c r="BJ1085" s="3">
        <v>0</v>
      </c>
      <c r="BK1085" s="3">
        <v>0</v>
      </c>
      <c r="BL1085" s="3">
        <v>0</v>
      </c>
      <c r="BM1085" s="3">
        <v>0</v>
      </c>
      <c r="BN1085" s="3">
        <v>0</v>
      </c>
      <c r="BO1085" s="3">
        <v>0</v>
      </c>
      <c r="BP1085" s="3">
        <v>0</v>
      </c>
      <c r="BQ1085" s="3">
        <v>0</v>
      </c>
      <c r="BR1085" s="3">
        <v>0</v>
      </c>
      <c r="BS1085" s="3">
        <v>0</v>
      </c>
      <c r="BT1085" s="3">
        <v>0</v>
      </c>
      <c r="BU1085" s="3">
        <v>0</v>
      </c>
      <c r="BV1085" s="3">
        <v>0</v>
      </c>
      <c r="BW1085" s="3">
        <v>0</v>
      </c>
      <c r="BX1085" s="3">
        <v>0</v>
      </c>
      <c r="BY1085" s="3">
        <v>0</v>
      </c>
      <c r="BZ1085" s="3">
        <v>0</v>
      </c>
      <c r="CA1085" s="3">
        <v>0</v>
      </c>
      <c r="CB1085" s="3">
        <v>0</v>
      </c>
      <c r="CC1085" s="3">
        <v>0</v>
      </c>
      <c r="CD1085" s="3">
        <v>0</v>
      </c>
      <c r="CE1085" s="3">
        <v>0</v>
      </c>
      <c r="CF1085" s="3">
        <v>0</v>
      </c>
      <c r="CG1085" s="3">
        <v>0</v>
      </c>
      <c r="CH1085" s="3">
        <v>0</v>
      </c>
      <c r="CI1085" s="3">
        <v>0</v>
      </c>
      <c r="CJ1085" s="3">
        <v>0</v>
      </c>
      <c r="CK1085" s="3">
        <v>0</v>
      </c>
      <c r="CL1085" s="3">
        <v>0</v>
      </c>
      <c r="CM1085" s="3">
        <v>0</v>
      </c>
      <c r="CN1085" s="3">
        <v>0</v>
      </c>
      <c r="CO1085" s="3">
        <v>0</v>
      </c>
      <c r="CP1085" s="3">
        <v>0</v>
      </c>
      <c r="CQ1085" s="3">
        <v>0</v>
      </c>
      <c r="CR1085" s="3">
        <v>0</v>
      </c>
      <c r="CS1085" s="3">
        <v>0</v>
      </c>
      <c r="CT1085" s="3">
        <v>0</v>
      </c>
      <c r="CU1085" s="3">
        <v>0</v>
      </c>
      <c r="CV1085" s="3">
        <v>0</v>
      </c>
      <c r="CW1085" s="3">
        <v>0</v>
      </c>
      <c r="CX1085" s="3">
        <v>0</v>
      </c>
      <c r="CY1085" s="3">
        <v>0</v>
      </c>
      <c r="CZ1085" s="3">
        <v>0</v>
      </c>
      <c r="DA1085" s="3"/>
      <c r="DB1085" s="3">
        <v>0</v>
      </c>
      <c r="DC1085" s="3">
        <v>0</v>
      </c>
      <c r="DD1085" s="3">
        <v>0</v>
      </c>
      <c r="DE1085" s="3">
        <v>0</v>
      </c>
      <c r="DF1085" s="3">
        <v>0</v>
      </c>
      <c r="DG1085" s="3">
        <v>0</v>
      </c>
      <c r="DH1085" s="3">
        <v>0</v>
      </c>
      <c r="DI1085" s="3">
        <v>0</v>
      </c>
      <c r="DJ1085" s="3">
        <v>0</v>
      </c>
      <c r="DK1085" s="3">
        <v>0</v>
      </c>
      <c r="DL1085" s="3">
        <v>0</v>
      </c>
      <c r="DM1085" s="3">
        <v>0</v>
      </c>
      <c r="DN1085" s="3">
        <v>0</v>
      </c>
      <c r="DO1085" s="3">
        <v>0</v>
      </c>
      <c r="DP1085" s="3">
        <v>0</v>
      </c>
      <c r="DQ1085" s="3">
        <v>0</v>
      </c>
      <c r="DR1085" s="3">
        <v>0</v>
      </c>
      <c r="DS1085" s="3">
        <v>0</v>
      </c>
      <c r="DT1085" s="3">
        <v>0</v>
      </c>
      <c r="DU1085" s="3">
        <v>0</v>
      </c>
      <c r="DV1085" s="3">
        <v>0</v>
      </c>
      <c r="DW1085" s="3">
        <v>0</v>
      </c>
      <c r="DX1085" s="3">
        <v>0</v>
      </c>
      <c r="DY1085" s="3">
        <v>0</v>
      </c>
      <c r="DZ1085" s="3">
        <v>0</v>
      </c>
      <c r="EA1085" s="3">
        <v>0</v>
      </c>
      <c r="EB1085" s="3">
        <v>0</v>
      </c>
      <c r="EC1085" s="3">
        <v>0</v>
      </c>
      <c r="ED1085" s="3">
        <v>0</v>
      </c>
      <c r="EE1085" s="3">
        <v>0</v>
      </c>
      <c r="EF1085" s="3">
        <v>0</v>
      </c>
    </row>
    <row r="1086" spans="1:136" ht="12.75" customHeight="1">
      <c r="A1086" s="2" t="s">
        <v>1811</v>
      </c>
      <c r="B1086" s="2" t="s">
        <v>946</v>
      </c>
      <c r="C1086" s="2" t="s">
        <v>137</v>
      </c>
      <c r="D1086" s="2" t="s">
        <v>896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0</v>
      </c>
      <c r="BB1086" s="3">
        <v>0</v>
      </c>
      <c r="BC1086" s="3">
        <v>0</v>
      </c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3">
        <v>0</v>
      </c>
      <c r="BJ1086" s="3">
        <v>0</v>
      </c>
      <c r="BK1086" s="3">
        <v>0</v>
      </c>
      <c r="BL1086" s="3">
        <v>0</v>
      </c>
      <c r="BM1086" s="3">
        <v>0</v>
      </c>
      <c r="BN1086" s="3">
        <v>0</v>
      </c>
      <c r="BO1086" s="3">
        <v>0</v>
      </c>
      <c r="BP1086" s="3">
        <v>0</v>
      </c>
      <c r="BQ1086" s="3">
        <v>0</v>
      </c>
      <c r="BR1086" s="3">
        <v>0</v>
      </c>
      <c r="BS1086" s="3">
        <v>0</v>
      </c>
      <c r="BT1086" s="3">
        <v>0</v>
      </c>
      <c r="BU1086" s="3">
        <v>0</v>
      </c>
      <c r="BV1086" s="3">
        <v>0</v>
      </c>
      <c r="BW1086" s="3">
        <v>0</v>
      </c>
      <c r="BX1086" s="3">
        <v>0</v>
      </c>
      <c r="BY1086" s="3">
        <v>0</v>
      </c>
      <c r="BZ1086" s="3">
        <v>0</v>
      </c>
      <c r="CA1086" s="3">
        <v>0</v>
      </c>
      <c r="CB1086" s="3">
        <v>0</v>
      </c>
      <c r="CC1086" s="3">
        <v>0</v>
      </c>
      <c r="CD1086" s="3">
        <v>0</v>
      </c>
      <c r="CE1086" s="3">
        <v>0</v>
      </c>
      <c r="CF1086" s="3">
        <v>0</v>
      </c>
      <c r="CG1086" s="3">
        <v>0</v>
      </c>
      <c r="CH1086" s="3">
        <v>0</v>
      </c>
      <c r="CI1086" s="3">
        <v>0</v>
      </c>
      <c r="CJ1086" s="3">
        <v>0</v>
      </c>
      <c r="CK1086" s="3">
        <v>0</v>
      </c>
      <c r="CL1086" s="3">
        <v>0</v>
      </c>
      <c r="CM1086" s="3">
        <v>0</v>
      </c>
      <c r="CN1086" s="3">
        <v>0</v>
      </c>
      <c r="CO1086" s="3">
        <v>0</v>
      </c>
      <c r="CP1086" s="3">
        <v>0</v>
      </c>
      <c r="CQ1086" s="3">
        <v>0</v>
      </c>
      <c r="CR1086" s="3">
        <v>0</v>
      </c>
      <c r="CS1086" s="3">
        <v>0</v>
      </c>
      <c r="CT1086" s="3">
        <v>0</v>
      </c>
      <c r="CU1086" s="3">
        <v>0</v>
      </c>
      <c r="CV1086" s="3">
        <v>0</v>
      </c>
      <c r="CW1086" s="3">
        <v>0</v>
      </c>
      <c r="CX1086" s="3">
        <v>0</v>
      </c>
      <c r="CY1086" s="3">
        <v>0</v>
      </c>
      <c r="CZ1086" s="3">
        <v>0</v>
      </c>
      <c r="DA1086" s="3"/>
      <c r="DB1086" s="3">
        <v>0</v>
      </c>
      <c r="DC1086" s="3">
        <v>0</v>
      </c>
      <c r="DD1086" s="3">
        <v>0</v>
      </c>
      <c r="DE1086" s="3">
        <v>0</v>
      </c>
      <c r="DF1086" s="3">
        <v>0</v>
      </c>
      <c r="DG1086" s="3">
        <v>0</v>
      </c>
      <c r="DH1086" s="3">
        <v>0</v>
      </c>
      <c r="DI1086" s="3">
        <v>0</v>
      </c>
      <c r="DJ1086" s="3">
        <v>0</v>
      </c>
      <c r="DK1086" s="3">
        <v>0</v>
      </c>
      <c r="DL1086" s="3">
        <v>0</v>
      </c>
      <c r="DM1086" s="3">
        <v>0</v>
      </c>
      <c r="DN1086" s="3">
        <v>0</v>
      </c>
      <c r="DO1086" s="3">
        <v>0</v>
      </c>
      <c r="DP1086" s="3">
        <v>0</v>
      </c>
      <c r="DQ1086" s="3">
        <v>0</v>
      </c>
      <c r="DR1086" s="3">
        <v>0</v>
      </c>
      <c r="DS1086" s="3">
        <v>0</v>
      </c>
      <c r="DT1086" s="3">
        <v>0</v>
      </c>
      <c r="DU1086" s="3">
        <v>0</v>
      </c>
      <c r="DV1086" s="3">
        <v>0</v>
      </c>
      <c r="DW1086" s="3">
        <v>0</v>
      </c>
      <c r="DX1086" s="3">
        <v>0</v>
      </c>
      <c r="DY1086" s="3">
        <v>0</v>
      </c>
      <c r="DZ1086" s="3">
        <v>0</v>
      </c>
      <c r="EA1086" s="3">
        <v>0</v>
      </c>
      <c r="EB1086" s="3">
        <v>0</v>
      </c>
      <c r="EC1086" s="3">
        <v>0</v>
      </c>
      <c r="ED1086" s="3">
        <v>0</v>
      </c>
      <c r="EE1086" s="3">
        <v>0</v>
      </c>
      <c r="EF1086" s="3">
        <v>0</v>
      </c>
    </row>
    <row r="1087" spans="1:136" ht="12.75" customHeight="1">
      <c r="A1087" s="2" t="s">
        <v>1812</v>
      </c>
      <c r="B1087" s="2" t="s">
        <v>1181</v>
      </c>
      <c r="C1087" s="2" t="s">
        <v>137</v>
      </c>
      <c r="D1087" s="2" t="s">
        <v>896</v>
      </c>
      <c r="E1087" s="3">
        <v>0</v>
      </c>
      <c r="F1087" s="3">
        <v>0</v>
      </c>
      <c r="G1087" s="3">
        <v>0</v>
      </c>
      <c r="H1087" s="3">
        <v>0</v>
      </c>
      <c r="I1087" s="3">
        <v>200</v>
      </c>
      <c r="J1087" s="3">
        <v>3500</v>
      </c>
      <c r="K1087" s="3">
        <v>3500</v>
      </c>
      <c r="L1087" s="3">
        <v>0</v>
      </c>
      <c r="M1087" s="3">
        <v>30242.99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17940.91</v>
      </c>
      <c r="AQ1087" s="3">
        <v>170</v>
      </c>
      <c r="AR1087" s="3">
        <v>-1403.66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0</v>
      </c>
      <c r="BB1087" s="3">
        <v>0</v>
      </c>
      <c r="BC1087" s="3">
        <v>0</v>
      </c>
      <c r="BD1087" s="3">
        <v>0</v>
      </c>
      <c r="BE1087" s="3">
        <v>0</v>
      </c>
      <c r="BF1087" s="3">
        <v>0</v>
      </c>
      <c r="BG1087" s="3">
        <v>0</v>
      </c>
      <c r="BH1087" s="3">
        <v>0</v>
      </c>
      <c r="BI1087" s="3">
        <v>0</v>
      </c>
      <c r="BJ1087" s="3">
        <v>0</v>
      </c>
      <c r="BK1087" s="3">
        <v>0</v>
      </c>
      <c r="BL1087" s="3">
        <v>0</v>
      </c>
      <c r="BM1087" s="3">
        <v>0</v>
      </c>
      <c r="BN1087" s="3">
        <v>0</v>
      </c>
      <c r="BO1087" s="3">
        <v>0</v>
      </c>
      <c r="BP1087" s="3">
        <v>0</v>
      </c>
      <c r="BQ1087" s="3">
        <v>0</v>
      </c>
      <c r="BR1087" s="3">
        <v>0</v>
      </c>
      <c r="BS1087" s="3">
        <v>0</v>
      </c>
      <c r="BT1087" s="3">
        <v>0</v>
      </c>
      <c r="BU1087" s="3">
        <v>0</v>
      </c>
      <c r="BV1087" s="3">
        <v>0</v>
      </c>
      <c r="BW1087" s="3">
        <v>0</v>
      </c>
      <c r="BX1087" s="3">
        <v>0</v>
      </c>
      <c r="BY1087" s="3">
        <v>0</v>
      </c>
      <c r="BZ1087" s="3">
        <v>0</v>
      </c>
      <c r="CA1087" s="3">
        <v>0</v>
      </c>
      <c r="CB1087" s="3">
        <v>0</v>
      </c>
      <c r="CC1087" s="3">
        <v>0</v>
      </c>
      <c r="CD1087" s="3">
        <v>0</v>
      </c>
      <c r="CE1087" s="3">
        <v>0</v>
      </c>
      <c r="CF1087" s="3">
        <v>0</v>
      </c>
      <c r="CG1087" s="3">
        <v>0</v>
      </c>
      <c r="CH1087" s="3">
        <v>0</v>
      </c>
      <c r="CI1087" s="3">
        <v>0</v>
      </c>
      <c r="CJ1087" s="3">
        <v>0</v>
      </c>
      <c r="CK1087" s="3">
        <v>0</v>
      </c>
      <c r="CL1087" s="3">
        <v>0</v>
      </c>
      <c r="CM1087" s="3">
        <v>0</v>
      </c>
      <c r="CN1087" s="3">
        <v>0</v>
      </c>
      <c r="CO1087" s="3">
        <v>0</v>
      </c>
      <c r="CP1087" s="3">
        <v>0</v>
      </c>
      <c r="CQ1087" s="3">
        <v>0</v>
      </c>
      <c r="CR1087" s="3">
        <v>0</v>
      </c>
      <c r="CS1087" s="3">
        <v>0</v>
      </c>
      <c r="CT1087" s="3">
        <v>0</v>
      </c>
      <c r="CU1087" s="3">
        <v>0</v>
      </c>
      <c r="CV1087" s="3">
        <v>0</v>
      </c>
      <c r="CW1087" s="3">
        <v>0</v>
      </c>
      <c r="CX1087" s="3">
        <v>0</v>
      </c>
      <c r="CY1087" s="3">
        <v>0</v>
      </c>
      <c r="CZ1087" s="3">
        <v>0</v>
      </c>
      <c r="DA1087" s="3"/>
      <c r="DB1087" s="3">
        <v>0</v>
      </c>
      <c r="DC1087" s="3">
        <v>0</v>
      </c>
      <c r="DD1087" s="3">
        <v>0</v>
      </c>
      <c r="DE1087" s="3">
        <v>0</v>
      </c>
      <c r="DF1087" s="3">
        <v>0</v>
      </c>
      <c r="DG1087" s="3">
        <v>0</v>
      </c>
      <c r="DH1087" s="3">
        <v>0</v>
      </c>
      <c r="DI1087" s="3">
        <v>0</v>
      </c>
      <c r="DJ1087" s="3">
        <v>0</v>
      </c>
      <c r="DK1087" s="3">
        <v>0</v>
      </c>
      <c r="DL1087" s="3">
        <v>0</v>
      </c>
      <c r="DM1087" s="3">
        <v>0</v>
      </c>
      <c r="DN1087" s="3">
        <v>0</v>
      </c>
      <c r="DO1087" s="3">
        <v>0</v>
      </c>
      <c r="DP1087" s="3">
        <v>0</v>
      </c>
      <c r="DQ1087" s="3">
        <v>0</v>
      </c>
      <c r="DR1087" s="3">
        <v>0</v>
      </c>
      <c r="DS1087" s="3">
        <v>0</v>
      </c>
      <c r="DT1087" s="3">
        <v>0</v>
      </c>
      <c r="DU1087" s="3">
        <v>0</v>
      </c>
      <c r="DV1087" s="3">
        <v>0</v>
      </c>
      <c r="DW1087" s="3">
        <v>0</v>
      </c>
      <c r="DX1087" s="3">
        <v>0</v>
      </c>
      <c r="DY1087" s="3">
        <v>0</v>
      </c>
      <c r="DZ1087" s="3">
        <v>0</v>
      </c>
      <c r="EA1087" s="3">
        <v>0</v>
      </c>
      <c r="EB1087" s="3">
        <v>0</v>
      </c>
      <c r="EC1087" s="3">
        <v>0</v>
      </c>
      <c r="ED1087" s="3">
        <v>0</v>
      </c>
      <c r="EE1087" s="3">
        <v>0</v>
      </c>
      <c r="EF1087" s="3">
        <v>0</v>
      </c>
    </row>
    <row r="1088" spans="1:136" ht="12.75" customHeight="1">
      <c r="A1088" s="2" t="s">
        <v>1813</v>
      </c>
      <c r="B1088" s="2" t="s">
        <v>423</v>
      </c>
      <c r="C1088" s="2" t="s">
        <v>137</v>
      </c>
      <c r="D1088" s="2" t="s">
        <v>138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0</v>
      </c>
      <c r="BB1088" s="3">
        <v>0</v>
      </c>
      <c r="BC1088" s="3">
        <v>0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3">
        <v>0</v>
      </c>
      <c r="BJ1088" s="3">
        <v>0</v>
      </c>
      <c r="BK1088" s="3">
        <v>0</v>
      </c>
      <c r="BL1088" s="3">
        <v>0</v>
      </c>
      <c r="BM1088" s="3">
        <v>0</v>
      </c>
      <c r="BN1088" s="3">
        <v>0</v>
      </c>
      <c r="BO1088" s="3">
        <v>0</v>
      </c>
      <c r="BP1088" s="3">
        <v>0</v>
      </c>
      <c r="BQ1088" s="3">
        <v>0</v>
      </c>
      <c r="BR1088" s="3">
        <v>0</v>
      </c>
      <c r="BS1088" s="3">
        <v>0</v>
      </c>
      <c r="BT1088" s="3">
        <v>0</v>
      </c>
      <c r="BU1088" s="3">
        <v>0</v>
      </c>
      <c r="BV1088" s="3">
        <v>0</v>
      </c>
      <c r="BW1088" s="3">
        <v>0</v>
      </c>
      <c r="BX1088" s="3">
        <v>0</v>
      </c>
      <c r="BY1088" s="3">
        <v>0</v>
      </c>
      <c r="BZ1088" s="3">
        <v>0</v>
      </c>
      <c r="CA1088" s="3">
        <v>0</v>
      </c>
      <c r="CB1088" s="3">
        <v>0</v>
      </c>
      <c r="CC1088" s="3">
        <v>0</v>
      </c>
      <c r="CD1088" s="3">
        <v>0</v>
      </c>
      <c r="CE1088" s="3">
        <v>0</v>
      </c>
      <c r="CF1088" s="3">
        <v>0</v>
      </c>
      <c r="CG1088" s="3">
        <v>0</v>
      </c>
      <c r="CH1088" s="3">
        <v>0</v>
      </c>
      <c r="CI1088" s="3">
        <v>0</v>
      </c>
      <c r="CJ1088" s="3">
        <v>0</v>
      </c>
      <c r="CK1088" s="3">
        <v>0</v>
      </c>
      <c r="CL1088" s="3">
        <v>0</v>
      </c>
      <c r="CM1088" s="3">
        <v>0</v>
      </c>
      <c r="CN1088" s="3">
        <v>0</v>
      </c>
      <c r="CO1088" s="3">
        <v>0</v>
      </c>
      <c r="CP1088" s="3">
        <v>0</v>
      </c>
      <c r="CQ1088" s="3">
        <v>0</v>
      </c>
      <c r="CR1088" s="3">
        <v>0</v>
      </c>
      <c r="CS1088" s="3">
        <v>0</v>
      </c>
      <c r="CT1088" s="3">
        <v>0</v>
      </c>
      <c r="CU1088" s="3">
        <v>0</v>
      </c>
      <c r="CV1088" s="3">
        <v>0</v>
      </c>
      <c r="CW1088" s="3">
        <v>0</v>
      </c>
      <c r="CX1088" s="3">
        <v>0</v>
      </c>
      <c r="CY1088" s="3">
        <v>0</v>
      </c>
      <c r="CZ1088" s="3">
        <v>0</v>
      </c>
      <c r="DA1088" s="3"/>
      <c r="DB1088" s="3">
        <v>0</v>
      </c>
      <c r="DC1088" s="3">
        <v>0</v>
      </c>
      <c r="DD1088" s="3">
        <v>0</v>
      </c>
      <c r="DE1088" s="3">
        <v>0</v>
      </c>
      <c r="DF1088" s="3">
        <v>0</v>
      </c>
      <c r="DG1088" s="3">
        <v>0</v>
      </c>
      <c r="DH1088" s="3">
        <v>0</v>
      </c>
      <c r="DI1088" s="3">
        <v>0</v>
      </c>
      <c r="DJ1088" s="3">
        <v>0</v>
      </c>
      <c r="DK1088" s="3">
        <v>0</v>
      </c>
      <c r="DL1088" s="3">
        <v>0</v>
      </c>
      <c r="DM1088" s="3">
        <v>0</v>
      </c>
      <c r="DN1088" s="3">
        <v>0</v>
      </c>
      <c r="DO1088" s="3">
        <v>0</v>
      </c>
      <c r="DP1088" s="3">
        <v>0</v>
      </c>
      <c r="DQ1088" s="3">
        <v>0</v>
      </c>
      <c r="DR1088" s="3">
        <v>0</v>
      </c>
      <c r="DS1088" s="3">
        <v>0</v>
      </c>
      <c r="DT1088" s="3">
        <v>0</v>
      </c>
      <c r="DU1088" s="3">
        <v>0</v>
      </c>
      <c r="DV1088" s="3">
        <v>0</v>
      </c>
      <c r="DW1088" s="3">
        <v>0</v>
      </c>
      <c r="DX1088" s="3">
        <v>0</v>
      </c>
      <c r="DY1088" s="3">
        <v>0</v>
      </c>
      <c r="DZ1088" s="3">
        <v>0</v>
      </c>
      <c r="EA1088" s="3">
        <v>0</v>
      </c>
      <c r="EB1088" s="3">
        <v>0</v>
      </c>
      <c r="EC1088" s="3">
        <v>0</v>
      </c>
      <c r="ED1088" s="3">
        <v>0</v>
      </c>
      <c r="EE1088" s="3">
        <v>0</v>
      </c>
      <c r="EF1088" s="3">
        <v>0</v>
      </c>
    </row>
    <row r="1089" spans="1:136" ht="12.75" customHeight="1">
      <c r="A1089" s="2" t="s">
        <v>1814</v>
      </c>
      <c r="B1089" s="2" t="s">
        <v>949</v>
      </c>
      <c r="C1089" s="2" t="s">
        <v>137</v>
      </c>
      <c r="D1089" s="2" t="s">
        <v>896</v>
      </c>
      <c r="E1089" s="3">
        <v>0</v>
      </c>
      <c r="F1089" s="3">
        <v>0</v>
      </c>
      <c r="G1089" s="3">
        <v>0</v>
      </c>
      <c r="H1089" s="3">
        <v>2970</v>
      </c>
      <c r="I1089" s="3">
        <v>2000</v>
      </c>
      <c r="J1089" s="3">
        <v>15450</v>
      </c>
      <c r="K1089" s="3">
        <v>0</v>
      </c>
      <c r="L1089" s="3">
        <v>0</v>
      </c>
      <c r="M1089" s="3">
        <v>13060.28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10000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10000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0</v>
      </c>
      <c r="BJ1089" s="3">
        <v>0</v>
      </c>
      <c r="BK1089" s="3">
        <v>0</v>
      </c>
      <c r="BL1089" s="3">
        <v>0</v>
      </c>
      <c r="BM1089" s="3">
        <v>0</v>
      </c>
      <c r="BN1089" s="3">
        <v>0</v>
      </c>
      <c r="BO1089" s="3">
        <v>0</v>
      </c>
      <c r="BP1089" s="3">
        <v>0</v>
      </c>
      <c r="BQ1089" s="3">
        <v>0</v>
      </c>
      <c r="BR1089" s="3">
        <v>0</v>
      </c>
      <c r="BS1089" s="3">
        <v>0</v>
      </c>
      <c r="BT1089" s="3">
        <v>0</v>
      </c>
      <c r="BU1089" s="3">
        <v>0</v>
      </c>
      <c r="BV1089" s="3">
        <v>0</v>
      </c>
      <c r="BW1089" s="3">
        <v>0</v>
      </c>
      <c r="BX1089" s="3">
        <v>0</v>
      </c>
      <c r="BY1089" s="3">
        <v>0</v>
      </c>
      <c r="BZ1089" s="3">
        <v>0</v>
      </c>
      <c r="CA1089" s="3">
        <v>0</v>
      </c>
      <c r="CB1089" s="3">
        <v>0</v>
      </c>
      <c r="CC1089" s="3">
        <v>0</v>
      </c>
      <c r="CD1089" s="3">
        <v>0</v>
      </c>
      <c r="CE1089" s="3">
        <v>0</v>
      </c>
      <c r="CF1089" s="3">
        <v>0</v>
      </c>
      <c r="CG1089" s="3">
        <v>0</v>
      </c>
      <c r="CH1089" s="3">
        <v>0</v>
      </c>
      <c r="CI1089" s="3">
        <v>0</v>
      </c>
      <c r="CJ1089" s="3">
        <v>0</v>
      </c>
      <c r="CK1089" s="3">
        <v>0</v>
      </c>
      <c r="CL1089" s="3">
        <v>0</v>
      </c>
      <c r="CM1089" s="3">
        <v>0</v>
      </c>
      <c r="CN1089" s="3">
        <v>0</v>
      </c>
      <c r="CO1089" s="3">
        <v>0</v>
      </c>
      <c r="CP1089" s="3">
        <v>0</v>
      </c>
      <c r="CQ1089" s="3">
        <v>0</v>
      </c>
      <c r="CR1089" s="3">
        <v>0</v>
      </c>
      <c r="CS1089" s="3">
        <v>0</v>
      </c>
      <c r="CT1089" s="3">
        <v>0</v>
      </c>
      <c r="CU1089" s="3">
        <v>0</v>
      </c>
      <c r="CV1089" s="3">
        <v>0</v>
      </c>
      <c r="CW1089" s="3">
        <v>0</v>
      </c>
      <c r="CX1089" s="3">
        <v>0</v>
      </c>
      <c r="CY1089" s="3">
        <v>0</v>
      </c>
      <c r="CZ1089" s="3">
        <v>0</v>
      </c>
      <c r="DA1089" s="3"/>
      <c r="DB1089" s="3">
        <v>0</v>
      </c>
      <c r="DC1089" s="3">
        <v>0</v>
      </c>
      <c r="DD1089" s="3">
        <v>0</v>
      </c>
      <c r="DE1089" s="3">
        <v>0</v>
      </c>
      <c r="DF1089" s="3">
        <v>0</v>
      </c>
      <c r="DG1089" s="3">
        <v>0</v>
      </c>
      <c r="DH1089" s="3">
        <v>0</v>
      </c>
      <c r="DI1089" s="3">
        <v>0</v>
      </c>
      <c r="DJ1089" s="3">
        <v>0</v>
      </c>
      <c r="DK1089" s="3">
        <v>0</v>
      </c>
      <c r="DL1089" s="3">
        <v>0</v>
      </c>
      <c r="DM1089" s="3">
        <v>0</v>
      </c>
      <c r="DN1089" s="3">
        <v>0</v>
      </c>
      <c r="DO1089" s="3">
        <v>0</v>
      </c>
      <c r="DP1089" s="3">
        <v>0</v>
      </c>
      <c r="DQ1089" s="3">
        <v>0</v>
      </c>
      <c r="DR1089" s="3">
        <v>0</v>
      </c>
      <c r="DS1089" s="3">
        <v>0</v>
      </c>
      <c r="DT1089" s="3">
        <v>0</v>
      </c>
      <c r="DU1089" s="3">
        <v>0</v>
      </c>
      <c r="DV1089" s="3">
        <v>0</v>
      </c>
      <c r="DW1089" s="3">
        <v>0</v>
      </c>
      <c r="DX1089" s="3">
        <v>0</v>
      </c>
      <c r="DY1089" s="3">
        <v>0</v>
      </c>
      <c r="DZ1089" s="3">
        <v>0</v>
      </c>
      <c r="EA1089" s="3">
        <v>0</v>
      </c>
      <c r="EB1089" s="3">
        <v>0</v>
      </c>
      <c r="EC1089" s="3">
        <v>0</v>
      </c>
      <c r="ED1089" s="3">
        <v>0</v>
      </c>
      <c r="EE1089" s="3">
        <v>0</v>
      </c>
      <c r="EF1089" s="3">
        <v>0</v>
      </c>
    </row>
    <row r="1090" spans="1:136" ht="12.75" customHeight="1">
      <c r="A1090" s="2" t="s">
        <v>1815</v>
      </c>
      <c r="B1090" s="2" t="s">
        <v>1816</v>
      </c>
      <c r="C1090" s="2" t="s">
        <v>137</v>
      </c>
      <c r="D1090" s="2" t="s">
        <v>896</v>
      </c>
      <c r="E1090" s="3">
        <v>0</v>
      </c>
      <c r="F1090" s="3">
        <v>2388.79</v>
      </c>
      <c r="G1090" s="3">
        <v>27050</v>
      </c>
      <c r="H1090" s="3">
        <v>0</v>
      </c>
      <c r="I1090" s="3">
        <v>0</v>
      </c>
      <c r="J1090" s="3">
        <v>3085.98</v>
      </c>
      <c r="K1090" s="3">
        <v>1276.6400000000001</v>
      </c>
      <c r="L1090" s="3">
        <v>0</v>
      </c>
      <c r="M1090" s="3">
        <v>1455.14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1242.99</v>
      </c>
      <c r="AI1090" s="3">
        <v>0</v>
      </c>
      <c r="AJ1090" s="3">
        <v>2147.1999999999998</v>
      </c>
      <c r="AK1090" s="3">
        <v>0</v>
      </c>
      <c r="AL1090" s="3">
        <v>1935.05</v>
      </c>
      <c r="AM1090" s="3">
        <v>985.05</v>
      </c>
      <c r="AN1090" s="3">
        <v>1076.6400000000001</v>
      </c>
      <c r="AO1090" s="3">
        <v>464.48</v>
      </c>
      <c r="AP1090" s="3">
        <v>533.17999999999995</v>
      </c>
      <c r="AQ1090" s="3">
        <v>383.64</v>
      </c>
      <c r="AR1090" s="3">
        <v>925.42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0</v>
      </c>
      <c r="BB1090" s="3">
        <v>0</v>
      </c>
      <c r="BC1090" s="3">
        <v>0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>
        <v>0</v>
      </c>
      <c r="BJ1090" s="3">
        <v>0</v>
      </c>
      <c r="BK1090" s="3">
        <v>0</v>
      </c>
      <c r="BL1090" s="3">
        <v>0</v>
      </c>
      <c r="BM1090" s="3">
        <v>0</v>
      </c>
      <c r="BN1090" s="3">
        <v>0</v>
      </c>
      <c r="BO1090" s="3">
        <v>0</v>
      </c>
      <c r="BP1090" s="3">
        <v>0</v>
      </c>
      <c r="BQ1090" s="3">
        <v>0</v>
      </c>
      <c r="BR1090" s="3">
        <v>0</v>
      </c>
      <c r="BS1090" s="3">
        <v>0</v>
      </c>
      <c r="BT1090" s="3">
        <v>0</v>
      </c>
      <c r="BU1090" s="3">
        <v>0</v>
      </c>
      <c r="BV1090" s="3">
        <v>0</v>
      </c>
      <c r="BW1090" s="3">
        <v>0</v>
      </c>
      <c r="BX1090" s="3">
        <v>0</v>
      </c>
      <c r="BY1090" s="3">
        <v>0</v>
      </c>
      <c r="BZ1090" s="3">
        <v>0</v>
      </c>
      <c r="CA1090" s="3">
        <v>0</v>
      </c>
      <c r="CB1090" s="3">
        <v>0</v>
      </c>
      <c r="CC1090" s="3">
        <v>0</v>
      </c>
      <c r="CD1090" s="3">
        <v>0</v>
      </c>
      <c r="CE1090" s="3">
        <v>0</v>
      </c>
      <c r="CF1090" s="3">
        <v>0</v>
      </c>
      <c r="CG1090" s="3">
        <v>0</v>
      </c>
      <c r="CH1090" s="3">
        <v>0</v>
      </c>
      <c r="CI1090" s="3">
        <v>0</v>
      </c>
      <c r="CJ1090" s="3">
        <v>0</v>
      </c>
      <c r="CK1090" s="3">
        <v>0</v>
      </c>
      <c r="CL1090" s="3">
        <v>0</v>
      </c>
      <c r="CM1090" s="3">
        <v>0</v>
      </c>
      <c r="CN1090" s="3">
        <v>0</v>
      </c>
      <c r="CO1090" s="3">
        <v>0</v>
      </c>
      <c r="CP1090" s="3">
        <v>0</v>
      </c>
      <c r="CQ1090" s="3">
        <v>0</v>
      </c>
      <c r="CR1090" s="3">
        <v>0</v>
      </c>
      <c r="CS1090" s="3">
        <v>0</v>
      </c>
      <c r="CT1090" s="3">
        <v>0</v>
      </c>
      <c r="CU1090" s="3">
        <v>0</v>
      </c>
      <c r="CV1090" s="3">
        <v>0</v>
      </c>
      <c r="CW1090" s="3">
        <v>0</v>
      </c>
      <c r="CX1090" s="3">
        <v>0</v>
      </c>
      <c r="CY1090" s="3">
        <v>0</v>
      </c>
      <c r="CZ1090" s="3">
        <v>0</v>
      </c>
      <c r="DA1090" s="3"/>
      <c r="DB1090" s="3">
        <v>0</v>
      </c>
      <c r="DC1090" s="3">
        <v>0</v>
      </c>
      <c r="DD1090" s="3">
        <v>0</v>
      </c>
      <c r="DE1090" s="3">
        <v>0</v>
      </c>
      <c r="DF1090" s="3">
        <v>0</v>
      </c>
      <c r="DG1090" s="3">
        <v>0</v>
      </c>
      <c r="DH1090" s="3">
        <v>0</v>
      </c>
      <c r="DI1090" s="3">
        <v>0</v>
      </c>
      <c r="DJ1090" s="3">
        <v>0</v>
      </c>
      <c r="DK1090" s="3">
        <v>0</v>
      </c>
      <c r="DL1090" s="3">
        <v>0</v>
      </c>
      <c r="DM1090" s="3">
        <v>0</v>
      </c>
      <c r="DN1090" s="3">
        <v>0</v>
      </c>
      <c r="DO1090" s="3">
        <v>0</v>
      </c>
      <c r="DP1090" s="3">
        <v>0</v>
      </c>
      <c r="DQ1090" s="3">
        <v>0</v>
      </c>
      <c r="DR1090" s="3">
        <v>0</v>
      </c>
      <c r="DS1090" s="3">
        <v>0</v>
      </c>
      <c r="DT1090" s="3">
        <v>0</v>
      </c>
      <c r="DU1090" s="3">
        <v>0</v>
      </c>
      <c r="DV1090" s="3">
        <v>0</v>
      </c>
      <c r="DW1090" s="3">
        <v>0</v>
      </c>
      <c r="DX1090" s="3">
        <v>0</v>
      </c>
      <c r="DY1090" s="3">
        <v>0</v>
      </c>
      <c r="DZ1090" s="3">
        <v>0</v>
      </c>
      <c r="EA1090" s="3">
        <v>0</v>
      </c>
      <c r="EB1090" s="3">
        <v>0</v>
      </c>
      <c r="EC1090" s="3">
        <v>0</v>
      </c>
      <c r="ED1090" s="3">
        <v>0</v>
      </c>
      <c r="EE1090" s="3">
        <v>0</v>
      </c>
      <c r="EF1090" s="3">
        <v>0</v>
      </c>
    </row>
    <row r="1091" spans="1:136" ht="12.75" customHeight="1">
      <c r="A1091" s="2" t="s">
        <v>1817</v>
      </c>
      <c r="B1091" s="2" t="s">
        <v>1818</v>
      </c>
      <c r="C1091" s="2" t="s">
        <v>137</v>
      </c>
      <c r="D1091" s="2" t="s">
        <v>896</v>
      </c>
      <c r="E1091" s="3">
        <v>0</v>
      </c>
      <c r="F1091" s="3">
        <v>7252.09</v>
      </c>
      <c r="G1091" s="3">
        <v>7252.09</v>
      </c>
      <c r="H1091" s="3">
        <v>7252.09</v>
      </c>
      <c r="I1091" s="3">
        <v>8585.92</v>
      </c>
      <c r="J1091" s="3">
        <v>1068.0899999999999</v>
      </c>
      <c r="K1091" s="3">
        <v>18307.46</v>
      </c>
      <c r="L1091" s="3">
        <v>1068.0899999999999</v>
      </c>
      <c r="M1091" s="3">
        <v>1068.0899999999999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10349.370000000001</v>
      </c>
      <c r="AH1091" s="3">
        <v>10349.370000000001</v>
      </c>
      <c r="AI1091" s="3">
        <v>10349.370000000001</v>
      </c>
      <c r="AJ1091" s="3">
        <v>11144.29</v>
      </c>
      <c r="AK1091" s="3">
        <v>7472.37</v>
      </c>
      <c r="AL1091" s="3">
        <v>7472.37</v>
      </c>
      <c r="AM1091" s="3">
        <v>7472.37</v>
      </c>
      <c r="AN1091" s="3">
        <v>7472.37</v>
      </c>
      <c r="AO1091" s="3">
        <v>7472.37</v>
      </c>
      <c r="AP1091" s="3">
        <v>7472.37</v>
      </c>
      <c r="AQ1091" s="3">
        <v>6118.82</v>
      </c>
      <c r="AR1091" s="3">
        <v>13071.95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s="3">
        <v>0</v>
      </c>
      <c r="BA1091" s="3">
        <v>0</v>
      </c>
      <c r="BB1091" s="3">
        <v>0</v>
      </c>
      <c r="BC1091" s="3">
        <v>0</v>
      </c>
      <c r="BD1091" s="3">
        <v>0</v>
      </c>
      <c r="BE1091" s="3">
        <v>0</v>
      </c>
      <c r="BF1091" s="3">
        <v>0</v>
      </c>
      <c r="BG1091" s="3">
        <v>0</v>
      </c>
      <c r="BH1091" s="3">
        <v>0</v>
      </c>
      <c r="BI1091" s="3">
        <v>0</v>
      </c>
      <c r="BJ1091" s="3">
        <v>0</v>
      </c>
      <c r="BK1091" s="3">
        <v>0</v>
      </c>
      <c r="BL1091" s="3">
        <v>0</v>
      </c>
      <c r="BM1091" s="3">
        <v>0</v>
      </c>
      <c r="BN1091" s="3">
        <v>0</v>
      </c>
      <c r="BO1091" s="3">
        <v>0</v>
      </c>
      <c r="BP1091" s="3">
        <v>0</v>
      </c>
      <c r="BQ1091" s="3">
        <v>0</v>
      </c>
      <c r="BR1091" s="3">
        <v>0</v>
      </c>
      <c r="BS1091" s="3">
        <v>0</v>
      </c>
      <c r="BT1091" s="3">
        <v>0</v>
      </c>
      <c r="BU1091" s="3">
        <v>0</v>
      </c>
      <c r="BV1091" s="3">
        <v>0</v>
      </c>
      <c r="BW1091" s="3">
        <v>0</v>
      </c>
      <c r="BX1091" s="3">
        <v>0</v>
      </c>
      <c r="BY1091" s="3">
        <v>0</v>
      </c>
      <c r="BZ1091" s="3">
        <v>0</v>
      </c>
      <c r="CA1091" s="3">
        <v>0</v>
      </c>
      <c r="CB1091" s="3">
        <v>0</v>
      </c>
      <c r="CC1091" s="3">
        <v>0</v>
      </c>
      <c r="CD1091" s="3">
        <v>0</v>
      </c>
      <c r="CE1091" s="3">
        <v>0</v>
      </c>
      <c r="CF1091" s="3">
        <v>0</v>
      </c>
      <c r="CG1091" s="3">
        <v>0</v>
      </c>
      <c r="CH1091" s="3">
        <v>0</v>
      </c>
      <c r="CI1091" s="3">
        <v>0</v>
      </c>
      <c r="CJ1091" s="3">
        <v>0</v>
      </c>
      <c r="CK1091" s="3">
        <v>0</v>
      </c>
      <c r="CL1091" s="3">
        <v>0</v>
      </c>
      <c r="CM1091" s="3">
        <v>0</v>
      </c>
      <c r="CN1091" s="3">
        <v>0</v>
      </c>
      <c r="CO1091" s="3">
        <v>0</v>
      </c>
      <c r="CP1091" s="3">
        <v>0</v>
      </c>
      <c r="CQ1091" s="3">
        <v>0</v>
      </c>
      <c r="CR1091" s="3">
        <v>0</v>
      </c>
      <c r="CS1091" s="3">
        <v>0</v>
      </c>
      <c r="CT1091" s="3">
        <v>0</v>
      </c>
      <c r="CU1091" s="3">
        <v>0</v>
      </c>
      <c r="CV1091" s="3">
        <v>0</v>
      </c>
      <c r="CW1091" s="3">
        <v>0</v>
      </c>
      <c r="CX1091" s="3">
        <v>0</v>
      </c>
      <c r="CY1091" s="3">
        <v>0</v>
      </c>
      <c r="CZ1091" s="3">
        <v>0</v>
      </c>
      <c r="DA1091" s="3"/>
      <c r="DB1091" s="3">
        <v>0</v>
      </c>
      <c r="DC1091" s="3">
        <v>0</v>
      </c>
      <c r="DD1091" s="3">
        <v>0</v>
      </c>
      <c r="DE1091" s="3">
        <v>0</v>
      </c>
      <c r="DF1091" s="3">
        <v>0</v>
      </c>
      <c r="DG1091" s="3">
        <v>0</v>
      </c>
      <c r="DH1091" s="3">
        <v>0</v>
      </c>
      <c r="DI1091" s="3">
        <v>0</v>
      </c>
      <c r="DJ1091" s="3">
        <v>0</v>
      </c>
      <c r="DK1091" s="3">
        <v>0</v>
      </c>
      <c r="DL1091" s="3">
        <v>0</v>
      </c>
      <c r="DM1091" s="3">
        <v>0</v>
      </c>
      <c r="DN1091" s="3">
        <v>0</v>
      </c>
      <c r="DO1091" s="3">
        <v>0</v>
      </c>
      <c r="DP1091" s="3">
        <v>0</v>
      </c>
      <c r="DQ1091" s="3">
        <v>0</v>
      </c>
      <c r="DR1091" s="3">
        <v>0</v>
      </c>
      <c r="DS1091" s="3">
        <v>0</v>
      </c>
      <c r="DT1091" s="3">
        <v>0</v>
      </c>
      <c r="DU1091" s="3">
        <v>0</v>
      </c>
      <c r="DV1091" s="3">
        <v>0</v>
      </c>
      <c r="DW1091" s="3">
        <v>0</v>
      </c>
      <c r="DX1091" s="3">
        <v>0</v>
      </c>
      <c r="DY1091" s="3">
        <v>0</v>
      </c>
      <c r="DZ1091" s="3">
        <v>0</v>
      </c>
      <c r="EA1091" s="3">
        <v>0</v>
      </c>
      <c r="EB1091" s="3">
        <v>0</v>
      </c>
      <c r="EC1091" s="3">
        <v>0</v>
      </c>
      <c r="ED1091" s="3">
        <v>0</v>
      </c>
      <c r="EE1091" s="3">
        <v>0</v>
      </c>
      <c r="EF1091" s="3">
        <v>0</v>
      </c>
    </row>
    <row r="1092" spans="1:136" ht="12.75" customHeight="1">
      <c r="A1092" s="2" t="s">
        <v>1819</v>
      </c>
      <c r="B1092" s="2" t="s">
        <v>1820</v>
      </c>
      <c r="C1092" s="2" t="s">
        <v>137</v>
      </c>
      <c r="D1092" s="2" t="s">
        <v>896</v>
      </c>
      <c r="E1092" s="3">
        <v>0</v>
      </c>
      <c r="F1092" s="3">
        <v>0</v>
      </c>
      <c r="G1092" s="3">
        <v>0</v>
      </c>
      <c r="H1092" s="3">
        <v>19189.77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0</v>
      </c>
      <c r="BB1092" s="3">
        <v>0</v>
      </c>
      <c r="BC1092" s="3">
        <v>0</v>
      </c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I1092" s="3">
        <v>0</v>
      </c>
      <c r="BJ1092" s="3">
        <v>0</v>
      </c>
      <c r="BK1092" s="3">
        <v>0</v>
      </c>
      <c r="BL1092" s="3">
        <v>0</v>
      </c>
      <c r="BM1092" s="3">
        <v>0</v>
      </c>
      <c r="BN1092" s="3">
        <v>0</v>
      </c>
      <c r="BO1092" s="3">
        <v>0</v>
      </c>
      <c r="BP1092" s="3">
        <v>0</v>
      </c>
      <c r="BQ1092" s="3">
        <v>0</v>
      </c>
      <c r="BR1092" s="3">
        <v>0</v>
      </c>
      <c r="BS1092" s="3">
        <v>0</v>
      </c>
      <c r="BT1092" s="3">
        <v>0</v>
      </c>
      <c r="BU1092" s="3">
        <v>0</v>
      </c>
      <c r="BV1092" s="3">
        <v>0</v>
      </c>
      <c r="BW1092" s="3">
        <v>0</v>
      </c>
      <c r="BX1092" s="3">
        <v>0</v>
      </c>
      <c r="BY1092" s="3">
        <v>0</v>
      </c>
      <c r="BZ1092" s="3">
        <v>0</v>
      </c>
      <c r="CA1092" s="3">
        <v>0</v>
      </c>
      <c r="CB1092" s="3">
        <v>0</v>
      </c>
      <c r="CC1092" s="3">
        <v>0</v>
      </c>
      <c r="CD1092" s="3">
        <v>0</v>
      </c>
      <c r="CE1092" s="3">
        <v>0</v>
      </c>
      <c r="CF1092" s="3">
        <v>0</v>
      </c>
      <c r="CG1092" s="3">
        <v>0</v>
      </c>
      <c r="CH1092" s="3">
        <v>0</v>
      </c>
      <c r="CI1092" s="3">
        <v>0</v>
      </c>
      <c r="CJ1092" s="3">
        <v>0</v>
      </c>
      <c r="CK1092" s="3">
        <v>0</v>
      </c>
      <c r="CL1092" s="3">
        <v>0</v>
      </c>
      <c r="CM1092" s="3">
        <v>0</v>
      </c>
      <c r="CN1092" s="3">
        <v>0</v>
      </c>
      <c r="CO1092" s="3">
        <v>0</v>
      </c>
      <c r="CP1092" s="3">
        <v>0</v>
      </c>
      <c r="CQ1092" s="3">
        <v>0</v>
      </c>
      <c r="CR1092" s="3">
        <v>0</v>
      </c>
      <c r="CS1092" s="3">
        <v>0</v>
      </c>
      <c r="CT1092" s="3">
        <v>0</v>
      </c>
      <c r="CU1092" s="3">
        <v>0</v>
      </c>
      <c r="CV1092" s="3">
        <v>0</v>
      </c>
      <c r="CW1092" s="3">
        <v>0</v>
      </c>
      <c r="CX1092" s="3">
        <v>0</v>
      </c>
      <c r="CY1092" s="3">
        <v>0</v>
      </c>
      <c r="CZ1092" s="3">
        <v>0</v>
      </c>
      <c r="DA1092" s="3"/>
      <c r="DB1092" s="3">
        <v>0</v>
      </c>
      <c r="DC1092" s="3">
        <v>0</v>
      </c>
      <c r="DD1092" s="3">
        <v>0</v>
      </c>
      <c r="DE1092" s="3">
        <v>0</v>
      </c>
      <c r="DF1092" s="3">
        <v>0</v>
      </c>
      <c r="DG1092" s="3">
        <v>0</v>
      </c>
      <c r="DH1092" s="3">
        <v>0</v>
      </c>
      <c r="DI1092" s="3">
        <v>0</v>
      </c>
      <c r="DJ1092" s="3">
        <v>0</v>
      </c>
      <c r="DK1092" s="3">
        <v>0</v>
      </c>
      <c r="DL1092" s="3">
        <v>0</v>
      </c>
      <c r="DM1092" s="3">
        <v>0</v>
      </c>
      <c r="DN1092" s="3">
        <v>0</v>
      </c>
      <c r="DO1092" s="3">
        <v>0</v>
      </c>
      <c r="DP1092" s="3">
        <v>0</v>
      </c>
      <c r="DQ1092" s="3">
        <v>0</v>
      </c>
      <c r="DR1092" s="3">
        <v>0</v>
      </c>
      <c r="DS1092" s="3">
        <v>0</v>
      </c>
      <c r="DT1092" s="3">
        <v>0</v>
      </c>
      <c r="DU1092" s="3">
        <v>0</v>
      </c>
      <c r="DV1092" s="3">
        <v>0</v>
      </c>
      <c r="DW1092" s="3">
        <v>0</v>
      </c>
      <c r="DX1092" s="3">
        <v>0</v>
      </c>
      <c r="DY1092" s="3">
        <v>0</v>
      </c>
      <c r="DZ1092" s="3">
        <v>0</v>
      </c>
      <c r="EA1092" s="3">
        <v>0</v>
      </c>
      <c r="EB1092" s="3">
        <v>0</v>
      </c>
      <c r="EC1092" s="3">
        <v>0</v>
      </c>
      <c r="ED1092" s="3">
        <v>0</v>
      </c>
      <c r="EE1092" s="3">
        <v>0</v>
      </c>
      <c r="EF1092" s="3">
        <v>0</v>
      </c>
    </row>
    <row r="1093" spans="1:136" ht="12.75" customHeight="1">
      <c r="A1093" s="2" t="s">
        <v>1821</v>
      </c>
      <c r="B1093" s="2" t="s">
        <v>1822</v>
      </c>
      <c r="C1093" s="2" t="s">
        <v>137</v>
      </c>
      <c r="D1093" s="2" t="s">
        <v>896</v>
      </c>
      <c r="E1093" s="3">
        <v>0</v>
      </c>
      <c r="F1093" s="3">
        <v>480</v>
      </c>
      <c r="G1093" s="3">
        <v>0</v>
      </c>
      <c r="H1093" s="3">
        <v>4205.6099999999997</v>
      </c>
      <c r="I1093" s="3">
        <v>399</v>
      </c>
      <c r="J1093" s="3">
        <v>0</v>
      </c>
      <c r="K1093" s="3">
        <v>5611.4</v>
      </c>
      <c r="L1093" s="3">
        <v>0</v>
      </c>
      <c r="M1093" s="3">
        <v>15000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392.24</v>
      </c>
      <c r="AH1093" s="3">
        <v>0</v>
      </c>
      <c r="AI1093" s="3">
        <v>0</v>
      </c>
      <c r="AJ1093" s="3">
        <v>0</v>
      </c>
      <c r="AK1093" s="3">
        <v>0</v>
      </c>
      <c r="AL1093" s="3">
        <v>14250</v>
      </c>
      <c r="AM1093" s="3">
        <v>19747.29</v>
      </c>
      <c r="AN1093" s="3">
        <v>7575</v>
      </c>
      <c r="AO1093" s="3">
        <v>20785.64</v>
      </c>
      <c r="AP1093" s="3">
        <v>27000</v>
      </c>
      <c r="AQ1093" s="3">
        <v>18000</v>
      </c>
      <c r="AR1093" s="3">
        <v>2500</v>
      </c>
      <c r="AS1093" s="3">
        <v>0</v>
      </c>
      <c r="AT1093" s="3">
        <v>0</v>
      </c>
      <c r="AU1093" s="3">
        <v>0</v>
      </c>
      <c r="AV1093" s="3">
        <v>0</v>
      </c>
      <c r="AW1093" s="3">
        <v>0</v>
      </c>
      <c r="AX1093" s="3">
        <v>0</v>
      </c>
      <c r="AY1093" s="3">
        <v>0</v>
      </c>
      <c r="AZ1093" s="3">
        <v>0</v>
      </c>
      <c r="BA1093" s="3">
        <v>0</v>
      </c>
      <c r="BB1093" s="3">
        <v>0</v>
      </c>
      <c r="BC1093" s="3">
        <v>0</v>
      </c>
      <c r="BD1093" s="3">
        <v>0</v>
      </c>
      <c r="BE1093" s="3">
        <v>0</v>
      </c>
      <c r="BF1093" s="3">
        <v>0</v>
      </c>
      <c r="BG1093" s="3">
        <v>0</v>
      </c>
      <c r="BH1093" s="3">
        <v>0</v>
      </c>
      <c r="BI1093" s="3">
        <v>0</v>
      </c>
      <c r="BJ1093" s="3">
        <v>0</v>
      </c>
      <c r="BK1093" s="3">
        <v>0</v>
      </c>
      <c r="BL1093" s="3">
        <v>0</v>
      </c>
      <c r="BM1093" s="3">
        <v>0</v>
      </c>
      <c r="BN1093" s="3">
        <v>0</v>
      </c>
      <c r="BO1093" s="3">
        <v>0</v>
      </c>
      <c r="BP1093" s="3">
        <v>0</v>
      </c>
      <c r="BQ1093" s="3">
        <v>0</v>
      </c>
      <c r="BR1093" s="3">
        <v>0</v>
      </c>
      <c r="BS1093" s="3">
        <v>0</v>
      </c>
      <c r="BT1093" s="3">
        <v>0</v>
      </c>
      <c r="BU1093" s="3">
        <v>0</v>
      </c>
      <c r="BV1093" s="3">
        <v>0</v>
      </c>
      <c r="BW1093" s="3">
        <v>0</v>
      </c>
      <c r="BX1093" s="3">
        <v>0</v>
      </c>
      <c r="BY1093" s="3">
        <v>0</v>
      </c>
      <c r="BZ1093" s="3">
        <v>0</v>
      </c>
      <c r="CA1093" s="3">
        <v>0</v>
      </c>
      <c r="CB1093" s="3">
        <v>0</v>
      </c>
      <c r="CC1093" s="3">
        <v>0</v>
      </c>
      <c r="CD1093" s="3">
        <v>0</v>
      </c>
      <c r="CE1093" s="3">
        <v>0</v>
      </c>
      <c r="CF1093" s="3">
        <v>0</v>
      </c>
      <c r="CG1093" s="3">
        <v>0</v>
      </c>
      <c r="CH1093" s="3">
        <v>0</v>
      </c>
      <c r="CI1093" s="3">
        <v>0</v>
      </c>
      <c r="CJ1093" s="3">
        <v>0</v>
      </c>
      <c r="CK1093" s="3">
        <v>0</v>
      </c>
      <c r="CL1093" s="3">
        <v>0</v>
      </c>
      <c r="CM1093" s="3">
        <v>0</v>
      </c>
      <c r="CN1093" s="3">
        <v>0</v>
      </c>
      <c r="CO1093" s="3">
        <v>0</v>
      </c>
      <c r="CP1093" s="3">
        <v>0</v>
      </c>
      <c r="CQ1093" s="3">
        <v>0</v>
      </c>
      <c r="CR1093" s="3">
        <v>0</v>
      </c>
      <c r="CS1093" s="3">
        <v>0</v>
      </c>
      <c r="CT1093" s="3">
        <v>0</v>
      </c>
      <c r="CU1093" s="3">
        <v>0</v>
      </c>
      <c r="CV1093" s="3">
        <v>0</v>
      </c>
      <c r="CW1093" s="3">
        <v>0</v>
      </c>
      <c r="CX1093" s="3">
        <v>0</v>
      </c>
      <c r="CY1093" s="3">
        <v>0</v>
      </c>
      <c r="CZ1093" s="3">
        <v>0</v>
      </c>
      <c r="DA1093" s="3"/>
      <c r="DB1093" s="3">
        <v>0</v>
      </c>
      <c r="DC1093" s="3">
        <v>0</v>
      </c>
      <c r="DD1093" s="3">
        <v>0</v>
      </c>
      <c r="DE1093" s="3">
        <v>0</v>
      </c>
      <c r="DF1093" s="3">
        <v>0</v>
      </c>
      <c r="DG1093" s="3">
        <v>0</v>
      </c>
      <c r="DH1093" s="3">
        <v>0</v>
      </c>
      <c r="DI1093" s="3">
        <v>0</v>
      </c>
      <c r="DJ1093" s="3">
        <v>0</v>
      </c>
      <c r="DK1093" s="3">
        <v>0</v>
      </c>
      <c r="DL1093" s="3">
        <v>0</v>
      </c>
      <c r="DM1093" s="3">
        <v>0</v>
      </c>
      <c r="DN1093" s="3">
        <v>0</v>
      </c>
      <c r="DO1093" s="3">
        <v>0</v>
      </c>
      <c r="DP1093" s="3">
        <v>0</v>
      </c>
      <c r="DQ1093" s="3">
        <v>0</v>
      </c>
      <c r="DR1093" s="3">
        <v>0</v>
      </c>
      <c r="DS1093" s="3">
        <v>0</v>
      </c>
      <c r="DT1093" s="3">
        <v>0</v>
      </c>
      <c r="DU1093" s="3">
        <v>0</v>
      </c>
      <c r="DV1093" s="3">
        <v>0</v>
      </c>
      <c r="DW1093" s="3">
        <v>0</v>
      </c>
      <c r="DX1093" s="3">
        <v>0</v>
      </c>
      <c r="DY1093" s="3">
        <v>0</v>
      </c>
      <c r="DZ1093" s="3">
        <v>0</v>
      </c>
      <c r="EA1093" s="3">
        <v>0</v>
      </c>
      <c r="EB1093" s="3">
        <v>0</v>
      </c>
      <c r="EC1093" s="3">
        <v>0</v>
      </c>
      <c r="ED1093" s="3">
        <v>0</v>
      </c>
      <c r="EE1093" s="3">
        <v>0</v>
      </c>
      <c r="EF1093" s="3">
        <v>0</v>
      </c>
    </row>
    <row r="1094" spans="1:136" ht="12.75" customHeight="1">
      <c r="A1094" s="2" t="s">
        <v>1823</v>
      </c>
      <c r="B1094" s="2" t="s">
        <v>1824</v>
      </c>
      <c r="C1094" s="2" t="s">
        <v>137</v>
      </c>
      <c r="D1094" s="2" t="s">
        <v>896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3">
        <v>0</v>
      </c>
      <c r="AW1094" s="3">
        <v>0</v>
      </c>
      <c r="AX1094" s="3">
        <v>0</v>
      </c>
      <c r="AY1094" s="3">
        <v>0</v>
      </c>
      <c r="AZ1094" s="3">
        <v>0</v>
      </c>
      <c r="BA1094" s="3">
        <v>0</v>
      </c>
      <c r="BB1094" s="3">
        <v>0</v>
      </c>
      <c r="BC1094" s="3">
        <v>0</v>
      </c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I1094" s="3">
        <v>0</v>
      </c>
      <c r="BJ1094" s="3">
        <v>0</v>
      </c>
      <c r="BK1094" s="3">
        <v>0</v>
      </c>
      <c r="BL1094" s="3">
        <v>0</v>
      </c>
      <c r="BM1094" s="3">
        <v>0</v>
      </c>
      <c r="BN1094" s="3">
        <v>0</v>
      </c>
      <c r="BO1094" s="3">
        <v>0</v>
      </c>
      <c r="BP1094" s="3">
        <v>0</v>
      </c>
      <c r="BQ1094" s="3">
        <v>0</v>
      </c>
      <c r="BR1094" s="3">
        <v>0</v>
      </c>
      <c r="BS1094" s="3">
        <v>0</v>
      </c>
      <c r="BT1094" s="3">
        <v>0</v>
      </c>
      <c r="BU1094" s="3">
        <v>0</v>
      </c>
      <c r="BV1094" s="3">
        <v>0</v>
      </c>
      <c r="BW1094" s="3">
        <v>0</v>
      </c>
      <c r="BX1094" s="3">
        <v>0</v>
      </c>
      <c r="BY1094" s="3">
        <v>0</v>
      </c>
      <c r="BZ1094" s="3">
        <v>0</v>
      </c>
      <c r="CA1094" s="3">
        <v>0</v>
      </c>
      <c r="CB1094" s="3">
        <v>0</v>
      </c>
      <c r="CC1094" s="3">
        <v>0</v>
      </c>
      <c r="CD1094" s="3">
        <v>0</v>
      </c>
      <c r="CE1094" s="3">
        <v>0</v>
      </c>
      <c r="CF1094" s="3">
        <v>0</v>
      </c>
      <c r="CG1094" s="3">
        <v>0</v>
      </c>
      <c r="CH1094" s="3">
        <v>0</v>
      </c>
      <c r="CI1094" s="3">
        <v>0</v>
      </c>
      <c r="CJ1094" s="3">
        <v>0</v>
      </c>
      <c r="CK1094" s="3">
        <v>0</v>
      </c>
      <c r="CL1094" s="3">
        <v>0</v>
      </c>
      <c r="CM1094" s="3">
        <v>0</v>
      </c>
      <c r="CN1094" s="3">
        <v>0</v>
      </c>
      <c r="CO1094" s="3">
        <v>0</v>
      </c>
      <c r="CP1094" s="3">
        <v>0</v>
      </c>
      <c r="CQ1094" s="3">
        <v>0</v>
      </c>
      <c r="CR1094" s="3">
        <v>0</v>
      </c>
      <c r="CS1094" s="3">
        <v>0</v>
      </c>
      <c r="CT1094" s="3">
        <v>0</v>
      </c>
      <c r="CU1094" s="3">
        <v>0</v>
      </c>
      <c r="CV1094" s="3">
        <v>0</v>
      </c>
      <c r="CW1094" s="3">
        <v>0</v>
      </c>
      <c r="CX1094" s="3">
        <v>0</v>
      </c>
      <c r="CY1094" s="3">
        <v>0</v>
      </c>
      <c r="CZ1094" s="3">
        <v>0</v>
      </c>
      <c r="DA1094" s="3"/>
      <c r="DB1094" s="3">
        <v>0</v>
      </c>
      <c r="DC1094" s="3">
        <v>0</v>
      </c>
      <c r="DD1094" s="3">
        <v>0</v>
      </c>
      <c r="DE1094" s="3">
        <v>0</v>
      </c>
      <c r="DF1094" s="3">
        <v>0</v>
      </c>
      <c r="DG1094" s="3">
        <v>0</v>
      </c>
      <c r="DH1094" s="3">
        <v>0</v>
      </c>
      <c r="DI1094" s="3">
        <v>0</v>
      </c>
      <c r="DJ1094" s="3">
        <v>0</v>
      </c>
      <c r="DK1094" s="3">
        <v>0</v>
      </c>
      <c r="DL1094" s="3">
        <v>0</v>
      </c>
      <c r="DM1094" s="3">
        <v>0</v>
      </c>
      <c r="DN1094" s="3">
        <v>0</v>
      </c>
      <c r="DO1094" s="3">
        <v>0</v>
      </c>
      <c r="DP1094" s="3">
        <v>0</v>
      </c>
      <c r="DQ1094" s="3">
        <v>0</v>
      </c>
      <c r="DR1094" s="3">
        <v>0</v>
      </c>
      <c r="DS1094" s="3">
        <v>0</v>
      </c>
      <c r="DT1094" s="3">
        <v>0</v>
      </c>
      <c r="DU1094" s="3">
        <v>0</v>
      </c>
      <c r="DV1094" s="3">
        <v>0</v>
      </c>
      <c r="DW1094" s="3">
        <v>0</v>
      </c>
      <c r="DX1094" s="3">
        <v>0</v>
      </c>
      <c r="DY1094" s="3">
        <v>0</v>
      </c>
      <c r="DZ1094" s="3">
        <v>0</v>
      </c>
      <c r="EA1094" s="3">
        <v>0</v>
      </c>
      <c r="EB1094" s="3">
        <v>0</v>
      </c>
      <c r="EC1094" s="3">
        <v>0</v>
      </c>
      <c r="ED1094" s="3">
        <v>0</v>
      </c>
      <c r="EE1094" s="3">
        <v>0</v>
      </c>
      <c r="EF1094" s="3">
        <v>0</v>
      </c>
    </row>
    <row r="1095" spans="1:136" ht="12.75" customHeight="1">
      <c r="A1095" s="2" t="s">
        <v>1825</v>
      </c>
      <c r="B1095" s="2" t="s">
        <v>1826</v>
      </c>
      <c r="C1095" s="2" t="s">
        <v>137</v>
      </c>
      <c r="D1095" s="2" t="s">
        <v>896</v>
      </c>
      <c r="E1095" s="3">
        <v>0</v>
      </c>
      <c r="F1095" s="3">
        <v>8600</v>
      </c>
      <c r="G1095" s="3">
        <v>205.61</v>
      </c>
      <c r="H1095" s="3">
        <v>0</v>
      </c>
      <c r="I1095" s="3">
        <v>0</v>
      </c>
      <c r="J1095" s="3">
        <v>205.61</v>
      </c>
      <c r="K1095" s="3">
        <v>0</v>
      </c>
      <c r="L1095" s="3">
        <v>0</v>
      </c>
      <c r="M1095" s="3">
        <v>8600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3">
        <v>1092.46</v>
      </c>
      <c r="AQ1095" s="3">
        <v>0</v>
      </c>
      <c r="AR1095" s="3">
        <v>205.61</v>
      </c>
      <c r="AS1095" s="3">
        <v>0</v>
      </c>
      <c r="AT1095" s="3">
        <v>0</v>
      </c>
      <c r="AU1095" s="3">
        <v>0</v>
      </c>
      <c r="AV1095" s="3">
        <v>0</v>
      </c>
      <c r="AW1095" s="3">
        <v>0</v>
      </c>
      <c r="AX1095" s="3">
        <v>0</v>
      </c>
      <c r="AY1095" s="3">
        <v>0</v>
      </c>
      <c r="AZ1095" s="3">
        <v>0</v>
      </c>
      <c r="BA1095" s="3">
        <v>0</v>
      </c>
      <c r="BB1095" s="3">
        <v>0</v>
      </c>
      <c r="BC1095" s="3">
        <v>0</v>
      </c>
      <c r="BD1095" s="3">
        <v>0</v>
      </c>
      <c r="BE1095" s="3">
        <v>0</v>
      </c>
      <c r="BF1095" s="3">
        <v>0</v>
      </c>
      <c r="BG1095" s="3">
        <v>0</v>
      </c>
      <c r="BH1095" s="3">
        <v>0</v>
      </c>
      <c r="BI1095" s="3">
        <v>0</v>
      </c>
      <c r="BJ1095" s="3">
        <v>0</v>
      </c>
      <c r="BK1095" s="3">
        <v>0</v>
      </c>
      <c r="BL1095" s="3">
        <v>0</v>
      </c>
      <c r="BM1095" s="3">
        <v>0</v>
      </c>
      <c r="BN1095" s="3">
        <v>0</v>
      </c>
      <c r="BO1095" s="3">
        <v>0</v>
      </c>
      <c r="BP1095" s="3">
        <v>0</v>
      </c>
      <c r="BQ1095" s="3">
        <v>0</v>
      </c>
      <c r="BR1095" s="3">
        <v>0</v>
      </c>
      <c r="BS1095" s="3">
        <v>0</v>
      </c>
      <c r="BT1095" s="3">
        <v>0</v>
      </c>
      <c r="BU1095" s="3">
        <v>0</v>
      </c>
      <c r="BV1095" s="3">
        <v>0</v>
      </c>
      <c r="BW1095" s="3">
        <v>0</v>
      </c>
      <c r="BX1095" s="3">
        <v>0</v>
      </c>
      <c r="BY1095" s="3">
        <v>0</v>
      </c>
      <c r="BZ1095" s="3">
        <v>0</v>
      </c>
      <c r="CA1095" s="3">
        <v>0</v>
      </c>
      <c r="CB1095" s="3">
        <v>0</v>
      </c>
      <c r="CC1095" s="3">
        <v>0</v>
      </c>
      <c r="CD1095" s="3">
        <v>0</v>
      </c>
      <c r="CE1095" s="3">
        <v>0</v>
      </c>
      <c r="CF1095" s="3">
        <v>0</v>
      </c>
      <c r="CG1095" s="3">
        <v>0</v>
      </c>
      <c r="CH1095" s="3">
        <v>0</v>
      </c>
      <c r="CI1095" s="3">
        <v>0</v>
      </c>
      <c r="CJ1095" s="3">
        <v>0</v>
      </c>
      <c r="CK1095" s="3">
        <v>0</v>
      </c>
      <c r="CL1095" s="3">
        <v>0</v>
      </c>
      <c r="CM1095" s="3">
        <v>0</v>
      </c>
      <c r="CN1095" s="3">
        <v>0</v>
      </c>
      <c r="CO1095" s="3">
        <v>0</v>
      </c>
      <c r="CP1095" s="3">
        <v>0</v>
      </c>
      <c r="CQ1095" s="3">
        <v>0</v>
      </c>
      <c r="CR1095" s="3">
        <v>0</v>
      </c>
      <c r="CS1095" s="3">
        <v>0</v>
      </c>
      <c r="CT1095" s="3">
        <v>0</v>
      </c>
      <c r="CU1095" s="3">
        <v>0</v>
      </c>
      <c r="CV1095" s="3">
        <v>0</v>
      </c>
      <c r="CW1095" s="3">
        <v>0</v>
      </c>
      <c r="CX1095" s="3">
        <v>0</v>
      </c>
      <c r="CY1095" s="3">
        <v>0</v>
      </c>
      <c r="CZ1095" s="3">
        <v>0</v>
      </c>
      <c r="DA1095" s="3"/>
      <c r="DB1095" s="3">
        <v>0</v>
      </c>
      <c r="DC1095" s="3">
        <v>0</v>
      </c>
      <c r="DD1095" s="3">
        <v>0</v>
      </c>
      <c r="DE1095" s="3">
        <v>0</v>
      </c>
      <c r="DF1095" s="3">
        <v>0</v>
      </c>
      <c r="DG1095" s="3">
        <v>0</v>
      </c>
      <c r="DH1095" s="3">
        <v>0</v>
      </c>
      <c r="DI1095" s="3">
        <v>0</v>
      </c>
      <c r="DJ1095" s="3">
        <v>0</v>
      </c>
      <c r="DK1095" s="3">
        <v>0</v>
      </c>
      <c r="DL1095" s="3">
        <v>0</v>
      </c>
      <c r="DM1095" s="3">
        <v>0</v>
      </c>
      <c r="DN1095" s="3">
        <v>0</v>
      </c>
      <c r="DO1095" s="3">
        <v>0</v>
      </c>
      <c r="DP1095" s="3">
        <v>0</v>
      </c>
      <c r="DQ1095" s="3">
        <v>0</v>
      </c>
      <c r="DR1095" s="3">
        <v>0</v>
      </c>
      <c r="DS1095" s="3">
        <v>0</v>
      </c>
      <c r="DT1095" s="3">
        <v>0</v>
      </c>
      <c r="DU1095" s="3">
        <v>0</v>
      </c>
      <c r="DV1095" s="3">
        <v>0</v>
      </c>
      <c r="DW1095" s="3">
        <v>0</v>
      </c>
      <c r="DX1095" s="3">
        <v>0</v>
      </c>
      <c r="DY1095" s="3">
        <v>0</v>
      </c>
      <c r="DZ1095" s="3">
        <v>0</v>
      </c>
      <c r="EA1095" s="3">
        <v>0</v>
      </c>
      <c r="EB1095" s="3">
        <v>0</v>
      </c>
      <c r="EC1095" s="3">
        <v>0</v>
      </c>
      <c r="ED1095" s="3">
        <v>0</v>
      </c>
      <c r="EE1095" s="3">
        <v>0</v>
      </c>
      <c r="EF1095" s="3">
        <v>0</v>
      </c>
    </row>
    <row r="1096" spans="1:136" ht="12.75" customHeight="1">
      <c r="A1096" s="2" t="s">
        <v>1827</v>
      </c>
      <c r="B1096" s="2" t="s">
        <v>1828</v>
      </c>
      <c r="C1096" s="2" t="s">
        <v>137</v>
      </c>
      <c r="D1096" s="2" t="s">
        <v>896</v>
      </c>
      <c r="E1096" s="3">
        <v>0</v>
      </c>
      <c r="F1096" s="3">
        <v>6065.15</v>
      </c>
      <c r="G1096" s="3">
        <v>2787.96</v>
      </c>
      <c r="H1096" s="3">
        <v>4994.2</v>
      </c>
      <c r="I1096" s="3">
        <v>5563.47</v>
      </c>
      <c r="J1096" s="3">
        <v>10628.55</v>
      </c>
      <c r="K1096" s="3">
        <v>13521.58</v>
      </c>
      <c r="L1096" s="3">
        <v>5681.22</v>
      </c>
      <c r="M1096" s="3">
        <v>9787.7900000000009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3006.79</v>
      </c>
      <c r="AH1096" s="3">
        <v>12663.56</v>
      </c>
      <c r="AI1096" s="3">
        <v>4090</v>
      </c>
      <c r="AJ1096" s="3">
        <v>811.7</v>
      </c>
      <c r="AK1096" s="3">
        <v>2933.64</v>
      </c>
      <c r="AL1096" s="3">
        <v>1552.71</v>
      </c>
      <c r="AM1096" s="3">
        <v>78142.52</v>
      </c>
      <c r="AN1096" s="3">
        <v>77.89</v>
      </c>
      <c r="AO1096" s="3">
        <v>2173.56</v>
      </c>
      <c r="AP1096" s="3">
        <v>7239.1</v>
      </c>
      <c r="AQ1096" s="3">
        <v>68591.63</v>
      </c>
      <c r="AR1096" s="3">
        <v>9308.25</v>
      </c>
      <c r="AS1096" s="3">
        <v>0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>
        <v>0</v>
      </c>
      <c r="BB1096" s="3">
        <v>0</v>
      </c>
      <c r="BC1096" s="3">
        <v>0</v>
      </c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3">
        <v>0</v>
      </c>
      <c r="BJ1096" s="3">
        <v>0</v>
      </c>
      <c r="BK1096" s="3">
        <v>0</v>
      </c>
      <c r="BL1096" s="3">
        <v>0</v>
      </c>
      <c r="BM1096" s="3">
        <v>0</v>
      </c>
      <c r="BN1096" s="3">
        <v>0</v>
      </c>
      <c r="BO1096" s="3">
        <v>0</v>
      </c>
      <c r="BP1096" s="3">
        <v>0</v>
      </c>
      <c r="BQ1096" s="3">
        <v>0</v>
      </c>
      <c r="BR1096" s="3">
        <v>0</v>
      </c>
      <c r="BS1096" s="3">
        <v>0</v>
      </c>
      <c r="BT1096" s="3">
        <v>0</v>
      </c>
      <c r="BU1096" s="3">
        <v>0</v>
      </c>
      <c r="BV1096" s="3">
        <v>0</v>
      </c>
      <c r="BW1096" s="3">
        <v>0</v>
      </c>
      <c r="BX1096" s="3">
        <v>0</v>
      </c>
      <c r="BY1096" s="3">
        <v>0</v>
      </c>
      <c r="BZ1096" s="3">
        <v>0</v>
      </c>
      <c r="CA1096" s="3">
        <v>0</v>
      </c>
      <c r="CB1096" s="3">
        <v>0</v>
      </c>
      <c r="CC1096" s="3">
        <v>0</v>
      </c>
      <c r="CD1096" s="3">
        <v>0</v>
      </c>
      <c r="CE1096" s="3">
        <v>0</v>
      </c>
      <c r="CF1096" s="3">
        <v>0</v>
      </c>
      <c r="CG1096" s="3">
        <v>0</v>
      </c>
      <c r="CH1096" s="3">
        <v>0</v>
      </c>
      <c r="CI1096" s="3">
        <v>0</v>
      </c>
      <c r="CJ1096" s="3">
        <v>0</v>
      </c>
      <c r="CK1096" s="3">
        <v>0</v>
      </c>
      <c r="CL1096" s="3">
        <v>0</v>
      </c>
      <c r="CM1096" s="3">
        <v>0</v>
      </c>
      <c r="CN1096" s="3">
        <v>0</v>
      </c>
      <c r="CO1096" s="3">
        <v>0</v>
      </c>
      <c r="CP1096" s="3">
        <v>0</v>
      </c>
      <c r="CQ1096" s="3">
        <v>0</v>
      </c>
      <c r="CR1096" s="3">
        <v>0</v>
      </c>
      <c r="CS1096" s="3">
        <v>0</v>
      </c>
      <c r="CT1096" s="3">
        <v>0</v>
      </c>
      <c r="CU1096" s="3">
        <v>0</v>
      </c>
      <c r="CV1096" s="3">
        <v>0</v>
      </c>
      <c r="CW1096" s="3">
        <v>0</v>
      </c>
      <c r="CX1096" s="3">
        <v>0</v>
      </c>
      <c r="CY1096" s="3">
        <v>0</v>
      </c>
      <c r="CZ1096" s="3">
        <v>0</v>
      </c>
      <c r="DA1096" s="3"/>
      <c r="DB1096" s="3">
        <v>0</v>
      </c>
      <c r="DC1096" s="3">
        <v>0</v>
      </c>
      <c r="DD1096" s="3">
        <v>0</v>
      </c>
      <c r="DE1096" s="3">
        <v>0</v>
      </c>
      <c r="DF1096" s="3">
        <v>0</v>
      </c>
      <c r="DG1096" s="3">
        <v>0</v>
      </c>
      <c r="DH1096" s="3">
        <v>0</v>
      </c>
      <c r="DI1096" s="3">
        <v>0</v>
      </c>
      <c r="DJ1096" s="3">
        <v>0</v>
      </c>
      <c r="DK1096" s="3">
        <v>0</v>
      </c>
      <c r="DL1096" s="3">
        <v>0</v>
      </c>
      <c r="DM1096" s="3">
        <v>0</v>
      </c>
      <c r="DN1096" s="3">
        <v>0</v>
      </c>
      <c r="DO1096" s="3">
        <v>0</v>
      </c>
      <c r="DP1096" s="3">
        <v>0</v>
      </c>
      <c r="DQ1096" s="3">
        <v>0</v>
      </c>
      <c r="DR1096" s="3">
        <v>0</v>
      </c>
      <c r="DS1096" s="3">
        <v>0</v>
      </c>
      <c r="DT1096" s="3">
        <v>0</v>
      </c>
      <c r="DU1096" s="3">
        <v>0</v>
      </c>
      <c r="DV1096" s="3">
        <v>0</v>
      </c>
      <c r="DW1096" s="3">
        <v>0</v>
      </c>
      <c r="DX1096" s="3">
        <v>0</v>
      </c>
      <c r="DY1096" s="3">
        <v>0</v>
      </c>
      <c r="DZ1096" s="3">
        <v>0</v>
      </c>
      <c r="EA1096" s="3">
        <v>0</v>
      </c>
      <c r="EB1096" s="3">
        <v>0</v>
      </c>
      <c r="EC1096" s="3">
        <v>0</v>
      </c>
      <c r="ED1096" s="3">
        <v>0</v>
      </c>
      <c r="EE1096" s="3">
        <v>0</v>
      </c>
      <c r="EF1096" s="3">
        <v>0</v>
      </c>
    </row>
    <row r="1097" spans="1:136" ht="12.75" customHeight="1">
      <c r="A1097" s="2" t="s">
        <v>1829</v>
      </c>
      <c r="B1097" s="2" t="s">
        <v>1830</v>
      </c>
      <c r="C1097" s="2" t="s">
        <v>137</v>
      </c>
      <c r="D1097" s="2" t="s">
        <v>896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  <c r="AY1097" s="3">
        <v>0</v>
      </c>
      <c r="AZ1097" s="3">
        <v>0</v>
      </c>
      <c r="BA1097" s="3">
        <v>0</v>
      </c>
      <c r="BB1097" s="3">
        <v>0</v>
      </c>
      <c r="BC1097" s="3">
        <v>0</v>
      </c>
      <c r="BD1097" s="3">
        <v>0</v>
      </c>
      <c r="BE1097" s="3">
        <v>0</v>
      </c>
      <c r="BF1097" s="3">
        <v>0</v>
      </c>
      <c r="BG1097" s="3">
        <v>0</v>
      </c>
      <c r="BH1097" s="3">
        <v>0</v>
      </c>
      <c r="BI1097" s="3">
        <v>0</v>
      </c>
      <c r="BJ1097" s="3">
        <v>0</v>
      </c>
      <c r="BK1097" s="3">
        <v>0</v>
      </c>
      <c r="BL1097" s="3">
        <v>0</v>
      </c>
      <c r="BM1097" s="3">
        <v>0</v>
      </c>
      <c r="BN1097" s="3">
        <v>0</v>
      </c>
      <c r="BO1097" s="3">
        <v>0</v>
      </c>
      <c r="BP1097" s="3">
        <v>0</v>
      </c>
      <c r="BQ1097" s="3">
        <v>0</v>
      </c>
      <c r="BR1097" s="3">
        <v>0</v>
      </c>
      <c r="BS1097" s="3">
        <v>0</v>
      </c>
      <c r="BT1097" s="3">
        <v>0</v>
      </c>
      <c r="BU1097" s="3">
        <v>0</v>
      </c>
      <c r="BV1097" s="3">
        <v>0</v>
      </c>
      <c r="BW1097" s="3">
        <v>0</v>
      </c>
      <c r="BX1097" s="3">
        <v>0</v>
      </c>
      <c r="BY1097" s="3">
        <v>0</v>
      </c>
      <c r="BZ1097" s="3">
        <v>0</v>
      </c>
      <c r="CA1097" s="3">
        <v>0</v>
      </c>
      <c r="CB1097" s="3">
        <v>0</v>
      </c>
      <c r="CC1097" s="3">
        <v>0</v>
      </c>
      <c r="CD1097" s="3">
        <v>0</v>
      </c>
      <c r="CE1097" s="3">
        <v>0</v>
      </c>
      <c r="CF1097" s="3">
        <v>0</v>
      </c>
      <c r="CG1097" s="3">
        <v>0</v>
      </c>
      <c r="CH1097" s="3">
        <v>0</v>
      </c>
      <c r="CI1097" s="3">
        <v>0</v>
      </c>
      <c r="CJ1097" s="3">
        <v>0</v>
      </c>
      <c r="CK1097" s="3">
        <v>0</v>
      </c>
      <c r="CL1097" s="3">
        <v>0</v>
      </c>
      <c r="CM1097" s="3">
        <v>0</v>
      </c>
      <c r="CN1097" s="3">
        <v>0</v>
      </c>
      <c r="CO1097" s="3">
        <v>0</v>
      </c>
      <c r="CP1097" s="3">
        <v>0</v>
      </c>
      <c r="CQ1097" s="3">
        <v>0</v>
      </c>
      <c r="CR1097" s="3">
        <v>0</v>
      </c>
      <c r="CS1097" s="3">
        <v>0</v>
      </c>
      <c r="CT1097" s="3">
        <v>0</v>
      </c>
      <c r="CU1097" s="3">
        <v>0</v>
      </c>
      <c r="CV1097" s="3">
        <v>0</v>
      </c>
      <c r="CW1097" s="3">
        <v>0</v>
      </c>
      <c r="CX1097" s="3">
        <v>0</v>
      </c>
      <c r="CY1097" s="3">
        <v>0</v>
      </c>
      <c r="CZ1097" s="3">
        <v>0</v>
      </c>
      <c r="DA1097" s="3"/>
      <c r="DB1097" s="3">
        <v>0</v>
      </c>
      <c r="DC1097" s="3">
        <v>0</v>
      </c>
      <c r="DD1097" s="3">
        <v>0</v>
      </c>
      <c r="DE1097" s="3">
        <v>0</v>
      </c>
      <c r="DF1097" s="3">
        <v>0</v>
      </c>
      <c r="DG1097" s="3">
        <v>0</v>
      </c>
      <c r="DH1097" s="3">
        <v>0</v>
      </c>
      <c r="DI1097" s="3">
        <v>0</v>
      </c>
      <c r="DJ1097" s="3">
        <v>0</v>
      </c>
      <c r="DK1097" s="3">
        <v>0</v>
      </c>
      <c r="DL1097" s="3">
        <v>0</v>
      </c>
      <c r="DM1097" s="3">
        <v>0</v>
      </c>
      <c r="DN1097" s="3">
        <v>0</v>
      </c>
      <c r="DO1097" s="3">
        <v>0</v>
      </c>
      <c r="DP1097" s="3">
        <v>0</v>
      </c>
      <c r="DQ1097" s="3">
        <v>0</v>
      </c>
      <c r="DR1097" s="3">
        <v>0</v>
      </c>
      <c r="DS1097" s="3">
        <v>0</v>
      </c>
      <c r="DT1097" s="3">
        <v>0</v>
      </c>
      <c r="DU1097" s="3">
        <v>0</v>
      </c>
      <c r="DV1097" s="3">
        <v>0</v>
      </c>
      <c r="DW1097" s="3">
        <v>0</v>
      </c>
      <c r="DX1097" s="3">
        <v>0</v>
      </c>
      <c r="DY1097" s="3">
        <v>0</v>
      </c>
      <c r="DZ1097" s="3">
        <v>0</v>
      </c>
      <c r="EA1097" s="3">
        <v>0</v>
      </c>
      <c r="EB1097" s="3">
        <v>0</v>
      </c>
      <c r="EC1097" s="3">
        <v>0</v>
      </c>
      <c r="ED1097" s="3">
        <v>0</v>
      </c>
      <c r="EE1097" s="3">
        <v>0</v>
      </c>
      <c r="EF1097" s="3">
        <v>0</v>
      </c>
    </row>
    <row r="1098" spans="1:136" ht="12.75" customHeight="1">
      <c r="A1098" s="2" t="s">
        <v>1831</v>
      </c>
      <c r="B1098" s="2" t="s">
        <v>961</v>
      </c>
      <c r="C1098" s="2" t="s">
        <v>137</v>
      </c>
      <c r="D1098" s="2" t="s">
        <v>138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3">
        <v>0</v>
      </c>
      <c r="AW1098" s="3">
        <v>0</v>
      </c>
      <c r="AX1098" s="3">
        <v>0</v>
      </c>
      <c r="AY1098" s="3">
        <v>0</v>
      </c>
      <c r="AZ1098" s="3">
        <v>0</v>
      </c>
      <c r="BA1098" s="3">
        <v>0</v>
      </c>
      <c r="BB1098" s="3">
        <v>0</v>
      </c>
      <c r="BC1098" s="3">
        <v>0</v>
      </c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I1098" s="3">
        <v>0</v>
      </c>
      <c r="BJ1098" s="3">
        <v>0</v>
      </c>
      <c r="BK1098" s="3">
        <v>0</v>
      </c>
      <c r="BL1098" s="3">
        <v>0</v>
      </c>
      <c r="BM1098" s="3">
        <v>0</v>
      </c>
      <c r="BN1098" s="3">
        <v>0</v>
      </c>
      <c r="BO1098" s="3">
        <v>0</v>
      </c>
      <c r="BP1098" s="3">
        <v>0</v>
      </c>
      <c r="BQ1098" s="3">
        <v>0</v>
      </c>
      <c r="BR1098" s="3">
        <v>0</v>
      </c>
      <c r="BS1098" s="3">
        <v>0</v>
      </c>
      <c r="BT1098" s="3">
        <v>0</v>
      </c>
      <c r="BU1098" s="3">
        <v>0</v>
      </c>
      <c r="BV1098" s="3">
        <v>0</v>
      </c>
      <c r="BW1098" s="3">
        <v>0</v>
      </c>
      <c r="BX1098" s="3">
        <v>0</v>
      </c>
      <c r="BY1098" s="3">
        <v>0</v>
      </c>
      <c r="BZ1098" s="3">
        <v>0</v>
      </c>
      <c r="CA1098" s="3">
        <v>0</v>
      </c>
      <c r="CB1098" s="3">
        <v>0</v>
      </c>
      <c r="CC1098" s="3">
        <v>0</v>
      </c>
      <c r="CD1098" s="3">
        <v>0</v>
      </c>
      <c r="CE1098" s="3">
        <v>0</v>
      </c>
      <c r="CF1098" s="3">
        <v>0</v>
      </c>
      <c r="CG1098" s="3">
        <v>0</v>
      </c>
      <c r="CH1098" s="3">
        <v>0</v>
      </c>
      <c r="CI1098" s="3">
        <v>0</v>
      </c>
      <c r="CJ1098" s="3">
        <v>0</v>
      </c>
      <c r="CK1098" s="3">
        <v>0</v>
      </c>
      <c r="CL1098" s="3">
        <v>0</v>
      </c>
      <c r="CM1098" s="3">
        <v>0</v>
      </c>
      <c r="CN1098" s="3">
        <v>0</v>
      </c>
      <c r="CO1098" s="3">
        <v>0</v>
      </c>
      <c r="CP1098" s="3">
        <v>0</v>
      </c>
      <c r="CQ1098" s="3">
        <v>0</v>
      </c>
      <c r="CR1098" s="3">
        <v>0</v>
      </c>
      <c r="CS1098" s="3">
        <v>0</v>
      </c>
      <c r="CT1098" s="3">
        <v>0</v>
      </c>
      <c r="CU1098" s="3">
        <v>0</v>
      </c>
      <c r="CV1098" s="3">
        <v>0</v>
      </c>
      <c r="CW1098" s="3">
        <v>0</v>
      </c>
      <c r="CX1098" s="3">
        <v>0</v>
      </c>
      <c r="CY1098" s="3">
        <v>0</v>
      </c>
      <c r="CZ1098" s="3">
        <v>0</v>
      </c>
      <c r="DA1098" s="3"/>
      <c r="DB1098" s="3">
        <v>0</v>
      </c>
      <c r="DC1098" s="3">
        <v>0</v>
      </c>
      <c r="DD1098" s="3">
        <v>0</v>
      </c>
      <c r="DE1098" s="3">
        <v>0</v>
      </c>
      <c r="DF1098" s="3">
        <v>0</v>
      </c>
      <c r="DG1098" s="3">
        <v>0</v>
      </c>
      <c r="DH1098" s="3">
        <v>0</v>
      </c>
      <c r="DI1098" s="3">
        <v>0</v>
      </c>
      <c r="DJ1098" s="3">
        <v>0</v>
      </c>
      <c r="DK1098" s="3">
        <v>0</v>
      </c>
      <c r="DL1098" s="3">
        <v>0</v>
      </c>
      <c r="DM1098" s="3">
        <v>0</v>
      </c>
      <c r="DN1098" s="3">
        <v>0</v>
      </c>
      <c r="DO1098" s="3">
        <v>0</v>
      </c>
      <c r="DP1098" s="3">
        <v>0</v>
      </c>
      <c r="DQ1098" s="3">
        <v>0</v>
      </c>
      <c r="DR1098" s="3">
        <v>0</v>
      </c>
      <c r="DS1098" s="3">
        <v>0</v>
      </c>
      <c r="DT1098" s="3">
        <v>0</v>
      </c>
      <c r="DU1098" s="3">
        <v>0</v>
      </c>
      <c r="DV1098" s="3">
        <v>0</v>
      </c>
      <c r="DW1098" s="3">
        <v>0</v>
      </c>
      <c r="DX1098" s="3">
        <v>0</v>
      </c>
      <c r="DY1098" s="3">
        <v>0</v>
      </c>
      <c r="DZ1098" s="3">
        <v>0</v>
      </c>
      <c r="EA1098" s="3">
        <v>0</v>
      </c>
      <c r="EB1098" s="3">
        <v>0</v>
      </c>
      <c r="EC1098" s="3">
        <v>0</v>
      </c>
      <c r="ED1098" s="3">
        <v>0</v>
      </c>
      <c r="EE1098" s="3">
        <v>0</v>
      </c>
      <c r="EF1098" s="3">
        <v>0</v>
      </c>
    </row>
    <row r="1099" spans="1:136" ht="12.75" customHeight="1">
      <c r="A1099" s="2" t="s">
        <v>1832</v>
      </c>
      <c r="B1099" s="2" t="s">
        <v>1140</v>
      </c>
      <c r="C1099" s="2" t="s">
        <v>137</v>
      </c>
      <c r="D1099" s="2" t="s">
        <v>896</v>
      </c>
      <c r="E1099" s="3">
        <v>0</v>
      </c>
      <c r="F1099" s="3">
        <v>2047.45</v>
      </c>
      <c r="G1099" s="3">
        <v>1084.3499999999999</v>
      </c>
      <c r="H1099" s="3">
        <v>1478.7</v>
      </c>
      <c r="I1099" s="3">
        <v>739.35</v>
      </c>
      <c r="J1099" s="3">
        <v>1478.7</v>
      </c>
      <c r="K1099" s="3">
        <v>1478.7</v>
      </c>
      <c r="L1099" s="3">
        <v>1222.0999999999999</v>
      </c>
      <c r="M1099" s="3">
        <v>739.35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1420</v>
      </c>
      <c r="AH1099" s="3">
        <v>0</v>
      </c>
      <c r="AI1099" s="3">
        <v>1644.3</v>
      </c>
      <c r="AJ1099" s="3">
        <v>1192.75</v>
      </c>
      <c r="AK1099" s="3">
        <v>1420</v>
      </c>
      <c r="AL1099" s="3">
        <v>2766.75</v>
      </c>
      <c r="AM1099" s="3">
        <v>979.35</v>
      </c>
      <c r="AN1099" s="3">
        <v>482.75</v>
      </c>
      <c r="AO1099" s="3">
        <v>739.35</v>
      </c>
      <c r="AP1099" s="3">
        <v>240</v>
      </c>
      <c r="AQ1099" s="3">
        <v>1986.45</v>
      </c>
      <c r="AR1099" s="3">
        <v>739.35</v>
      </c>
      <c r="AS1099" s="3">
        <v>0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  <c r="AY1099" s="3">
        <v>0</v>
      </c>
      <c r="AZ1099" s="3">
        <v>0</v>
      </c>
      <c r="BA1099" s="3">
        <v>0</v>
      </c>
      <c r="BB1099" s="3">
        <v>0</v>
      </c>
      <c r="BC1099" s="3">
        <v>0</v>
      </c>
      <c r="BD1099" s="3">
        <v>0</v>
      </c>
      <c r="BE1099" s="3">
        <v>0</v>
      </c>
      <c r="BF1099" s="3">
        <v>0</v>
      </c>
      <c r="BG1099" s="3">
        <v>0</v>
      </c>
      <c r="BH1099" s="3">
        <v>0</v>
      </c>
      <c r="BI1099" s="3">
        <v>0</v>
      </c>
      <c r="BJ1099" s="3">
        <v>0</v>
      </c>
      <c r="BK1099" s="3">
        <v>0</v>
      </c>
      <c r="BL1099" s="3">
        <v>0</v>
      </c>
      <c r="BM1099" s="3">
        <v>0</v>
      </c>
      <c r="BN1099" s="3">
        <v>0</v>
      </c>
      <c r="BO1099" s="3">
        <v>0</v>
      </c>
      <c r="BP1099" s="3">
        <v>0</v>
      </c>
      <c r="BQ1099" s="3">
        <v>0</v>
      </c>
      <c r="BR1099" s="3">
        <v>0</v>
      </c>
      <c r="BS1099" s="3">
        <v>0</v>
      </c>
      <c r="BT1099" s="3">
        <v>0</v>
      </c>
      <c r="BU1099" s="3">
        <v>0</v>
      </c>
      <c r="BV1099" s="3">
        <v>0</v>
      </c>
      <c r="BW1099" s="3">
        <v>0</v>
      </c>
      <c r="BX1099" s="3">
        <v>0</v>
      </c>
      <c r="BY1099" s="3">
        <v>0</v>
      </c>
      <c r="BZ1099" s="3">
        <v>0</v>
      </c>
      <c r="CA1099" s="3">
        <v>0</v>
      </c>
      <c r="CB1099" s="3">
        <v>0</v>
      </c>
      <c r="CC1099" s="3">
        <v>0</v>
      </c>
      <c r="CD1099" s="3">
        <v>0</v>
      </c>
      <c r="CE1099" s="3">
        <v>0</v>
      </c>
      <c r="CF1099" s="3">
        <v>0</v>
      </c>
      <c r="CG1099" s="3">
        <v>0</v>
      </c>
      <c r="CH1099" s="3">
        <v>0</v>
      </c>
      <c r="CI1099" s="3">
        <v>0</v>
      </c>
      <c r="CJ1099" s="3">
        <v>0</v>
      </c>
      <c r="CK1099" s="3">
        <v>0</v>
      </c>
      <c r="CL1099" s="3">
        <v>0</v>
      </c>
      <c r="CM1099" s="3">
        <v>0</v>
      </c>
      <c r="CN1099" s="3">
        <v>0</v>
      </c>
      <c r="CO1099" s="3">
        <v>0</v>
      </c>
      <c r="CP1099" s="3">
        <v>0</v>
      </c>
      <c r="CQ1099" s="3">
        <v>0</v>
      </c>
      <c r="CR1099" s="3">
        <v>0</v>
      </c>
      <c r="CS1099" s="3">
        <v>0</v>
      </c>
      <c r="CT1099" s="3">
        <v>0</v>
      </c>
      <c r="CU1099" s="3">
        <v>0</v>
      </c>
      <c r="CV1099" s="3">
        <v>0</v>
      </c>
      <c r="CW1099" s="3">
        <v>0</v>
      </c>
      <c r="CX1099" s="3">
        <v>0</v>
      </c>
      <c r="CY1099" s="3">
        <v>0</v>
      </c>
      <c r="CZ1099" s="3">
        <v>0</v>
      </c>
      <c r="DA1099" s="3"/>
      <c r="DB1099" s="3">
        <v>0</v>
      </c>
      <c r="DC1099" s="3">
        <v>0</v>
      </c>
      <c r="DD1099" s="3">
        <v>0</v>
      </c>
      <c r="DE1099" s="3">
        <v>0</v>
      </c>
      <c r="DF1099" s="3">
        <v>0</v>
      </c>
      <c r="DG1099" s="3">
        <v>0</v>
      </c>
      <c r="DH1099" s="3">
        <v>0</v>
      </c>
      <c r="DI1099" s="3">
        <v>0</v>
      </c>
      <c r="DJ1099" s="3">
        <v>0</v>
      </c>
      <c r="DK1099" s="3">
        <v>0</v>
      </c>
      <c r="DL1099" s="3">
        <v>0</v>
      </c>
      <c r="DM1099" s="3">
        <v>0</v>
      </c>
      <c r="DN1099" s="3">
        <v>0</v>
      </c>
      <c r="DO1099" s="3">
        <v>0</v>
      </c>
      <c r="DP1099" s="3">
        <v>0</v>
      </c>
      <c r="DQ1099" s="3">
        <v>0</v>
      </c>
      <c r="DR1099" s="3">
        <v>0</v>
      </c>
      <c r="DS1099" s="3">
        <v>0</v>
      </c>
      <c r="DT1099" s="3">
        <v>0</v>
      </c>
      <c r="DU1099" s="3">
        <v>0</v>
      </c>
      <c r="DV1099" s="3">
        <v>0</v>
      </c>
      <c r="DW1099" s="3">
        <v>0</v>
      </c>
      <c r="DX1099" s="3">
        <v>0</v>
      </c>
      <c r="DY1099" s="3">
        <v>0</v>
      </c>
      <c r="DZ1099" s="3">
        <v>0</v>
      </c>
      <c r="EA1099" s="3">
        <v>0</v>
      </c>
      <c r="EB1099" s="3">
        <v>0</v>
      </c>
      <c r="EC1099" s="3">
        <v>0</v>
      </c>
      <c r="ED1099" s="3">
        <v>0</v>
      </c>
      <c r="EE1099" s="3">
        <v>0</v>
      </c>
      <c r="EF1099" s="3">
        <v>0</v>
      </c>
    </row>
    <row r="1100" spans="1:136" ht="12.75" customHeight="1">
      <c r="A1100" s="2" t="s">
        <v>1833</v>
      </c>
      <c r="B1100" s="2" t="s">
        <v>971</v>
      </c>
      <c r="C1100" s="2" t="s">
        <v>137</v>
      </c>
      <c r="D1100" s="2" t="s">
        <v>896</v>
      </c>
      <c r="E1100" s="3">
        <v>0</v>
      </c>
      <c r="F1100" s="3">
        <v>2822.02</v>
      </c>
      <c r="G1100" s="3">
        <v>2929.21</v>
      </c>
      <c r="H1100" s="3">
        <v>3284.66</v>
      </c>
      <c r="I1100" s="3">
        <v>3057.33</v>
      </c>
      <c r="J1100" s="3">
        <v>993.18</v>
      </c>
      <c r="K1100" s="3">
        <v>1173.8399999999999</v>
      </c>
      <c r="L1100" s="3">
        <v>1807.94</v>
      </c>
      <c r="M1100" s="3">
        <v>3128.5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474.74</v>
      </c>
      <c r="AH1100" s="3">
        <v>3259.18</v>
      </c>
      <c r="AI1100" s="3">
        <v>370.97</v>
      </c>
      <c r="AJ1100" s="3">
        <v>378.15</v>
      </c>
      <c r="AK1100" s="3">
        <v>430.29</v>
      </c>
      <c r="AL1100" s="3">
        <v>3809.84</v>
      </c>
      <c r="AM1100" s="3">
        <v>6866.26</v>
      </c>
      <c r="AN1100" s="3">
        <v>1527.79</v>
      </c>
      <c r="AO1100" s="3">
        <v>457.51</v>
      </c>
      <c r="AP1100" s="3">
        <v>11557.86</v>
      </c>
      <c r="AQ1100" s="3">
        <v>2045.2</v>
      </c>
      <c r="AR1100" s="3">
        <v>5041.03</v>
      </c>
      <c r="AS1100" s="3">
        <v>0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>
        <v>0</v>
      </c>
      <c r="BB1100" s="3">
        <v>0</v>
      </c>
      <c r="BC1100" s="3">
        <v>0</v>
      </c>
      <c r="BD1100" s="3">
        <v>0</v>
      </c>
      <c r="BE1100" s="3">
        <v>0</v>
      </c>
      <c r="BF1100" s="3">
        <v>0</v>
      </c>
      <c r="BG1100" s="3">
        <v>0</v>
      </c>
      <c r="BH1100" s="3">
        <v>0</v>
      </c>
      <c r="BI1100" s="3">
        <v>0</v>
      </c>
      <c r="BJ1100" s="3">
        <v>0</v>
      </c>
      <c r="BK1100" s="3">
        <v>0</v>
      </c>
      <c r="BL1100" s="3">
        <v>0</v>
      </c>
      <c r="BM1100" s="3">
        <v>0</v>
      </c>
      <c r="BN1100" s="3">
        <v>0</v>
      </c>
      <c r="BO1100" s="3">
        <v>0</v>
      </c>
      <c r="BP1100" s="3">
        <v>0</v>
      </c>
      <c r="BQ1100" s="3">
        <v>0</v>
      </c>
      <c r="BR1100" s="3">
        <v>0</v>
      </c>
      <c r="BS1100" s="3">
        <v>0</v>
      </c>
      <c r="BT1100" s="3">
        <v>0</v>
      </c>
      <c r="BU1100" s="3">
        <v>0</v>
      </c>
      <c r="BV1100" s="3">
        <v>0</v>
      </c>
      <c r="BW1100" s="3">
        <v>0</v>
      </c>
      <c r="BX1100" s="3">
        <v>0</v>
      </c>
      <c r="BY1100" s="3">
        <v>0</v>
      </c>
      <c r="BZ1100" s="3">
        <v>0</v>
      </c>
      <c r="CA1100" s="3">
        <v>0</v>
      </c>
      <c r="CB1100" s="3">
        <v>0</v>
      </c>
      <c r="CC1100" s="3">
        <v>0</v>
      </c>
      <c r="CD1100" s="3">
        <v>0</v>
      </c>
      <c r="CE1100" s="3">
        <v>0</v>
      </c>
      <c r="CF1100" s="3">
        <v>0</v>
      </c>
      <c r="CG1100" s="3">
        <v>0</v>
      </c>
      <c r="CH1100" s="3">
        <v>0</v>
      </c>
      <c r="CI1100" s="3">
        <v>0</v>
      </c>
      <c r="CJ1100" s="3">
        <v>0</v>
      </c>
      <c r="CK1100" s="3">
        <v>0</v>
      </c>
      <c r="CL1100" s="3">
        <v>0</v>
      </c>
      <c r="CM1100" s="3">
        <v>0</v>
      </c>
      <c r="CN1100" s="3">
        <v>0</v>
      </c>
      <c r="CO1100" s="3">
        <v>0</v>
      </c>
      <c r="CP1100" s="3">
        <v>0</v>
      </c>
      <c r="CQ1100" s="3">
        <v>0</v>
      </c>
      <c r="CR1100" s="3">
        <v>0</v>
      </c>
      <c r="CS1100" s="3">
        <v>0</v>
      </c>
      <c r="CT1100" s="3">
        <v>0</v>
      </c>
      <c r="CU1100" s="3">
        <v>0</v>
      </c>
      <c r="CV1100" s="3">
        <v>0</v>
      </c>
      <c r="CW1100" s="3">
        <v>0</v>
      </c>
      <c r="CX1100" s="3">
        <v>0</v>
      </c>
      <c r="CY1100" s="3">
        <v>0</v>
      </c>
      <c r="CZ1100" s="3">
        <v>0</v>
      </c>
      <c r="DA1100" s="3"/>
      <c r="DB1100" s="3">
        <v>0</v>
      </c>
      <c r="DC1100" s="3">
        <v>0</v>
      </c>
      <c r="DD1100" s="3">
        <v>0</v>
      </c>
      <c r="DE1100" s="3">
        <v>0</v>
      </c>
      <c r="DF1100" s="3">
        <v>0</v>
      </c>
      <c r="DG1100" s="3">
        <v>0</v>
      </c>
      <c r="DH1100" s="3">
        <v>0</v>
      </c>
      <c r="DI1100" s="3">
        <v>0</v>
      </c>
      <c r="DJ1100" s="3">
        <v>0</v>
      </c>
      <c r="DK1100" s="3">
        <v>0</v>
      </c>
      <c r="DL1100" s="3">
        <v>0</v>
      </c>
      <c r="DM1100" s="3">
        <v>0</v>
      </c>
      <c r="DN1100" s="3">
        <v>0</v>
      </c>
      <c r="DO1100" s="3">
        <v>0</v>
      </c>
      <c r="DP1100" s="3">
        <v>0</v>
      </c>
      <c r="DQ1100" s="3">
        <v>0</v>
      </c>
      <c r="DR1100" s="3">
        <v>0</v>
      </c>
      <c r="DS1100" s="3">
        <v>0</v>
      </c>
      <c r="DT1100" s="3">
        <v>0</v>
      </c>
      <c r="DU1100" s="3">
        <v>0</v>
      </c>
      <c r="DV1100" s="3">
        <v>0</v>
      </c>
      <c r="DW1100" s="3">
        <v>0</v>
      </c>
      <c r="DX1100" s="3">
        <v>0</v>
      </c>
      <c r="DY1100" s="3">
        <v>0</v>
      </c>
      <c r="DZ1100" s="3">
        <v>0</v>
      </c>
      <c r="EA1100" s="3">
        <v>0</v>
      </c>
      <c r="EB1100" s="3">
        <v>0</v>
      </c>
      <c r="EC1100" s="3">
        <v>0</v>
      </c>
      <c r="ED1100" s="3">
        <v>0</v>
      </c>
      <c r="EE1100" s="3">
        <v>0</v>
      </c>
      <c r="EF1100" s="3">
        <v>0</v>
      </c>
    </row>
    <row r="1101" spans="1:136" ht="12.75" customHeight="1">
      <c r="A1101" s="2" t="s">
        <v>1834</v>
      </c>
      <c r="B1101" s="2" t="s">
        <v>973</v>
      </c>
      <c r="C1101" s="2" t="s">
        <v>137</v>
      </c>
      <c r="D1101" s="2" t="s">
        <v>896</v>
      </c>
      <c r="E1101" s="3">
        <v>0</v>
      </c>
      <c r="F1101" s="3">
        <v>0</v>
      </c>
      <c r="G1101" s="3">
        <v>0</v>
      </c>
      <c r="H1101" s="3">
        <v>126.17</v>
      </c>
      <c r="I1101" s="3">
        <v>0</v>
      </c>
      <c r="J1101" s="3">
        <v>80</v>
      </c>
      <c r="K1101" s="3">
        <v>-100</v>
      </c>
      <c r="L1101" s="3">
        <v>93.46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180</v>
      </c>
      <c r="AP1101" s="3">
        <v>0</v>
      </c>
      <c r="AQ1101" s="3">
        <v>1503.55</v>
      </c>
      <c r="AR1101" s="3">
        <v>120.56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0</v>
      </c>
      <c r="BB1101" s="3">
        <v>0</v>
      </c>
      <c r="BC1101" s="3">
        <v>0</v>
      </c>
      <c r="BD1101" s="3">
        <v>0</v>
      </c>
      <c r="BE1101" s="3">
        <v>0</v>
      </c>
      <c r="BF1101" s="3">
        <v>0</v>
      </c>
      <c r="BG1101" s="3">
        <v>0</v>
      </c>
      <c r="BH1101" s="3">
        <v>0</v>
      </c>
      <c r="BI1101" s="3">
        <v>0</v>
      </c>
      <c r="BJ1101" s="3">
        <v>0</v>
      </c>
      <c r="BK1101" s="3">
        <v>0</v>
      </c>
      <c r="BL1101" s="3">
        <v>0</v>
      </c>
      <c r="BM1101" s="3">
        <v>0</v>
      </c>
      <c r="BN1101" s="3">
        <v>0</v>
      </c>
      <c r="BO1101" s="3">
        <v>0</v>
      </c>
      <c r="BP1101" s="3">
        <v>0</v>
      </c>
      <c r="BQ1101" s="3">
        <v>0</v>
      </c>
      <c r="BR1101" s="3">
        <v>0</v>
      </c>
      <c r="BS1101" s="3">
        <v>0</v>
      </c>
      <c r="BT1101" s="3">
        <v>0</v>
      </c>
      <c r="BU1101" s="3">
        <v>0</v>
      </c>
      <c r="BV1101" s="3">
        <v>0</v>
      </c>
      <c r="BW1101" s="3">
        <v>0</v>
      </c>
      <c r="BX1101" s="3">
        <v>0</v>
      </c>
      <c r="BY1101" s="3">
        <v>0</v>
      </c>
      <c r="BZ1101" s="3">
        <v>0</v>
      </c>
      <c r="CA1101" s="3">
        <v>0</v>
      </c>
      <c r="CB1101" s="3">
        <v>0</v>
      </c>
      <c r="CC1101" s="3">
        <v>0</v>
      </c>
      <c r="CD1101" s="3">
        <v>0</v>
      </c>
      <c r="CE1101" s="3">
        <v>0</v>
      </c>
      <c r="CF1101" s="3">
        <v>0</v>
      </c>
      <c r="CG1101" s="3">
        <v>0</v>
      </c>
      <c r="CH1101" s="3">
        <v>0</v>
      </c>
      <c r="CI1101" s="3">
        <v>0</v>
      </c>
      <c r="CJ1101" s="3">
        <v>0</v>
      </c>
      <c r="CK1101" s="3">
        <v>0</v>
      </c>
      <c r="CL1101" s="3">
        <v>0</v>
      </c>
      <c r="CM1101" s="3">
        <v>0</v>
      </c>
      <c r="CN1101" s="3">
        <v>0</v>
      </c>
      <c r="CO1101" s="3">
        <v>0</v>
      </c>
      <c r="CP1101" s="3">
        <v>0</v>
      </c>
      <c r="CQ1101" s="3">
        <v>0</v>
      </c>
      <c r="CR1101" s="3">
        <v>0</v>
      </c>
      <c r="CS1101" s="3">
        <v>0</v>
      </c>
      <c r="CT1101" s="3">
        <v>0</v>
      </c>
      <c r="CU1101" s="3">
        <v>0</v>
      </c>
      <c r="CV1101" s="3">
        <v>0</v>
      </c>
      <c r="CW1101" s="3">
        <v>0</v>
      </c>
      <c r="CX1101" s="3">
        <v>0</v>
      </c>
      <c r="CY1101" s="3">
        <v>0</v>
      </c>
      <c r="CZ1101" s="3">
        <v>0</v>
      </c>
      <c r="DA1101" s="3"/>
      <c r="DB1101" s="3">
        <v>0</v>
      </c>
      <c r="DC1101" s="3">
        <v>0</v>
      </c>
      <c r="DD1101" s="3">
        <v>0</v>
      </c>
      <c r="DE1101" s="3">
        <v>0</v>
      </c>
      <c r="DF1101" s="3">
        <v>0</v>
      </c>
      <c r="DG1101" s="3">
        <v>0</v>
      </c>
      <c r="DH1101" s="3">
        <v>0</v>
      </c>
      <c r="DI1101" s="3">
        <v>0</v>
      </c>
      <c r="DJ1101" s="3">
        <v>0</v>
      </c>
      <c r="DK1101" s="3">
        <v>0</v>
      </c>
      <c r="DL1101" s="3">
        <v>0</v>
      </c>
      <c r="DM1101" s="3">
        <v>0</v>
      </c>
      <c r="DN1101" s="3">
        <v>0</v>
      </c>
      <c r="DO1101" s="3">
        <v>0</v>
      </c>
      <c r="DP1101" s="3">
        <v>0</v>
      </c>
      <c r="DQ1101" s="3">
        <v>0</v>
      </c>
      <c r="DR1101" s="3">
        <v>0</v>
      </c>
      <c r="DS1101" s="3">
        <v>0</v>
      </c>
      <c r="DT1101" s="3">
        <v>0</v>
      </c>
      <c r="DU1101" s="3">
        <v>0</v>
      </c>
      <c r="DV1101" s="3">
        <v>0</v>
      </c>
      <c r="DW1101" s="3">
        <v>0</v>
      </c>
      <c r="DX1101" s="3">
        <v>0</v>
      </c>
      <c r="DY1101" s="3">
        <v>0</v>
      </c>
      <c r="DZ1101" s="3">
        <v>0</v>
      </c>
      <c r="EA1101" s="3">
        <v>0</v>
      </c>
      <c r="EB1101" s="3">
        <v>0</v>
      </c>
      <c r="EC1101" s="3">
        <v>0</v>
      </c>
      <c r="ED1101" s="3">
        <v>0</v>
      </c>
      <c r="EE1101" s="3">
        <v>0</v>
      </c>
      <c r="EF1101" s="3">
        <v>0</v>
      </c>
    </row>
    <row r="1102" spans="1:136" ht="12.75" customHeight="1">
      <c r="A1102" s="2" t="s">
        <v>1835</v>
      </c>
      <c r="B1102" s="2" t="s">
        <v>975</v>
      </c>
      <c r="C1102" s="2" t="s">
        <v>137</v>
      </c>
      <c r="D1102" s="2" t="s">
        <v>896</v>
      </c>
      <c r="E1102" s="3">
        <v>0</v>
      </c>
      <c r="F1102" s="3">
        <v>376.83</v>
      </c>
      <c r="G1102" s="3">
        <v>416.26</v>
      </c>
      <c r="H1102" s="3">
        <v>718.42</v>
      </c>
      <c r="I1102" s="3">
        <v>223.27</v>
      </c>
      <c r="J1102" s="3">
        <v>365.34</v>
      </c>
      <c r="K1102" s="3">
        <v>640.79999999999995</v>
      </c>
      <c r="L1102" s="3">
        <v>659.31</v>
      </c>
      <c r="M1102" s="3">
        <v>812.94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195</v>
      </c>
      <c r="AH1102" s="3">
        <v>121.21</v>
      </c>
      <c r="AI1102" s="3">
        <v>106.9</v>
      </c>
      <c r="AJ1102" s="3">
        <v>220.43</v>
      </c>
      <c r="AK1102" s="3">
        <v>100</v>
      </c>
      <c r="AL1102" s="3">
        <v>100</v>
      </c>
      <c r="AM1102" s="3">
        <v>766.12</v>
      </c>
      <c r="AN1102" s="3">
        <v>147.19</v>
      </c>
      <c r="AO1102" s="3">
        <v>880</v>
      </c>
      <c r="AP1102" s="3">
        <v>897</v>
      </c>
      <c r="AQ1102" s="3">
        <v>89.38</v>
      </c>
      <c r="AR1102" s="3">
        <v>347.45</v>
      </c>
      <c r="AS1102" s="3">
        <v>0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s="3">
        <v>0</v>
      </c>
      <c r="AZ1102" s="3">
        <v>0</v>
      </c>
      <c r="BA1102" s="3">
        <v>0</v>
      </c>
      <c r="BB1102" s="3">
        <v>0</v>
      </c>
      <c r="BC1102" s="3">
        <v>0</v>
      </c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3">
        <v>0</v>
      </c>
      <c r="BJ1102" s="3">
        <v>0</v>
      </c>
      <c r="BK1102" s="3">
        <v>0</v>
      </c>
      <c r="BL1102" s="3">
        <v>0</v>
      </c>
      <c r="BM1102" s="3">
        <v>0</v>
      </c>
      <c r="BN1102" s="3">
        <v>0</v>
      </c>
      <c r="BO1102" s="3">
        <v>0</v>
      </c>
      <c r="BP1102" s="3">
        <v>0</v>
      </c>
      <c r="BQ1102" s="3">
        <v>0</v>
      </c>
      <c r="BR1102" s="3">
        <v>0</v>
      </c>
      <c r="BS1102" s="3">
        <v>0</v>
      </c>
      <c r="BT1102" s="3">
        <v>0</v>
      </c>
      <c r="BU1102" s="3">
        <v>0</v>
      </c>
      <c r="BV1102" s="3">
        <v>0</v>
      </c>
      <c r="BW1102" s="3">
        <v>0</v>
      </c>
      <c r="BX1102" s="3">
        <v>0</v>
      </c>
      <c r="BY1102" s="3">
        <v>0</v>
      </c>
      <c r="BZ1102" s="3">
        <v>0</v>
      </c>
      <c r="CA1102" s="3">
        <v>0</v>
      </c>
      <c r="CB1102" s="3">
        <v>0</v>
      </c>
      <c r="CC1102" s="3">
        <v>0</v>
      </c>
      <c r="CD1102" s="3">
        <v>0</v>
      </c>
      <c r="CE1102" s="3">
        <v>0</v>
      </c>
      <c r="CF1102" s="3">
        <v>0</v>
      </c>
      <c r="CG1102" s="3">
        <v>0</v>
      </c>
      <c r="CH1102" s="3">
        <v>0</v>
      </c>
      <c r="CI1102" s="3">
        <v>0</v>
      </c>
      <c r="CJ1102" s="3">
        <v>0</v>
      </c>
      <c r="CK1102" s="3">
        <v>0</v>
      </c>
      <c r="CL1102" s="3">
        <v>0</v>
      </c>
      <c r="CM1102" s="3">
        <v>0</v>
      </c>
      <c r="CN1102" s="3">
        <v>0</v>
      </c>
      <c r="CO1102" s="3">
        <v>0</v>
      </c>
      <c r="CP1102" s="3">
        <v>0</v>
      </c>
      <c r="CQ1102" s="3">
        <v>0</v>
      </c>
      <c r="CR1102" s="3">
        <v>0</v>
      </c>
      <c r="CS1102" s="3">
        <v>0</v>
      </c>
      <c r="CT1102" s="3">
        <v>0</v>
      </c>
      <c r="CU1102" s="3">
        <v>0</v>
      </c>
      <c r="CV1102" s="3">
        <v>0</v>
      </c>
      <c r="CW1102" s="3">
        <v>0</v>
      </c>
      <c r="CX1102" s="3">
        <v>0</v>
      </c>
      <c r="CY1102" s="3">
        <v>0</v>
      </c>
      <c r="CZ1102" s="3">
        <v>0</v>
      </c>
      <c r="DA1102" s="3"/>
      <c r="DB1102" s="3">
        <v>0</v>
      </c>
      <c r="DC1102" s="3">
        <v>0</v>
      </c>
      <c r="DD1102" s="3">
        <v>0</v>
      </c>
      <c r="DE1102" s="3">
        <v>0</v>
      </c>
      <c r="DF1102" s="3">
        <v>0</v>
      </c>
      <c r="DG1102" s="3">
        <v>0</v>
      </c>
      <c r="DH1102" s="3">
        <v>0</v>
      </c>
      <c r="DI1102" s="3">
        <v>0</v>
      </c>
      <c r="DJ1102" s="3">
        <v>0</v>
      </c>
      <c r="DK1102" s="3">
        <v>0</v>
      </c>
      <c r="DL1102" s="3">
        <v>0</v>
      </c>
      <c r="DM1102" s="3">
        <v>0</v>
      </c>
      <c r="DN1102" s="3">
        <v>0</v>
      </c>
      <c r="DO1102" s="3">
        <v>0</v>
      </c>
      <c r="DP1102" s="3">
        <v>0</v>
      </c>
      <c r="DQ1102" s="3">
        <v>0</v>
      </c>
      <c r="DR1102" s="3">
        <v>0</v>
      </c>
      <c r="DS1102" s="3">
        <v>0</v>
      </c>
      <c r="DT1102" s="3">
        <v>0</v>
      </c>
      <c r="DU1102" s="3">
        <v>0</v>
      </c>
      <c r="DV1102" s="3">
        <v>0</v>
      </c>
      <c r="DW1102" s="3">
        <v>0</v>
      </c>
      <c r="DX1102" s="3">
        <v>0</v>
      </c>
      <c r="DY1102" s="3">
        <v>0</v>
      </c>
      <c r="DZ1102" s="3">
        <v>0</v>
      </c>
      <c r="EA1102" s="3">
        <v>0</v>
      </c>
      <c r="EB1102" s="3">
        <v>0</v>
      </c>
      <c r="EC1102" s="3">
        <v>0</v>
      </c>
      <c r="ED1102" s="3">
        <v>0</v>
      </c>
      <c r="EE1102" s="3">
        <v>0</v>
      </c>
      <c r="EF1102" s="3">
        <v>0</v>
      </c>
    </row>
    <row r="1103" spans="1:136" ht="12.75" customHeight="1">
      <c r="A1103" s="2" t="s">
        <v>1836</v>
      </c>
      <c r="B1103" s="2" t="s">
        <v>1283</v>
      </c>
      <c r="C1103" s="2" t="s">
        <v>137</v>
      </c>
      <c r="D1103" s="2" t="s">
        <v>896</v>
      </c>
      <c r="E1103" s="3">
        <v>0</v>
      </c>
      <c r="F1103" s="3">
        <v>8084.96</v>
      </c>
      <c r="G1103" s="3">
        <v>6542.06</v>
      </c>
      <c r="H1103" s="3">
        <v>8322.7199999999993</v>
      </c>
      <c r="I1103" s="3">
        <v>8878.51</v>
      </c>
      <c r="J1103" s="3">
        <v>8342.56</v>
      </c>
      <c r="K1103" s="3">
        <v>9115</v>
      </c>
      <c r="L1103" s="3">
        <v>8502.2800000000007</v>
      </c>
      <c r="M1103" s="3">
        <v>10280.379999999999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8317.85</v>
      </c>
      <c r="AH1103" s="3">
        <v>8423.2199999999993</v>
      </c>
      <c r="AI1103" s="3">
        <v>6542.06</v>
      </c>
      <c r="AJ1103" s="3">
        <v>8411.2199999999993</v>
      </c>
      <c r="AK1103" s="3">
        <v>7009.35</v>
      </c>
      <c r="AL1103" s="3">
        <v>8944.81</v>
      </c>
      <c r="AM1103" s="3">
        <v>8362.19</v>
      </c>
      <c r="AN1103" s="3">
        <v>9924.14</v>
      </c>
      <c r="AO1103" s="3">
        <v>10329.31</v>
      </c>
      <c r="AP1103" s="3">
        <v>7560.07</v>
      </c>
      <c r="AQ1103" s="3">
        <v>8413.15</v>
      </c>
      <c r="AR1103" s="3">
        <v>9022.5</v>
      </c>
      <c r="AS1103" s="3">
        <v>0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  <c r="AY1103" s="3">
        <v>0</v>
      </c>
      <c r="AZ1103" s="3">
        <v>0</v>
      </c>
      <c r="BA1103" s="3">
        <v>0</v>
      </c>
      <c r="BB1103" s="3">
        <v>0</v>
      </c>
      <c r="BC1103" s="3">
        <v>0</v>
      </c>
      <c r="BD1103" s="3">
        <v>0</v>
      </c>
      <c r="BE1103" s="3">
        <v>0</v>
      </c>
      <c r="BF1103" s="3">
        <v>0</v>
      </c>
      <c r="BG1103" s="3">
        <v>0</v>
      </c>
      <c r="BH1103" s="3">
        <v>0</v>
      </c>
      <c r="BI1103" s="3">
        <v>0</v>
      </c>
      <c r="BJ1103" s="3">
        <v>0</v>
      </c>
      <c r="BK1103" s="3">
        <v>0</v>
      </c>
      <c r="BL1103" s="3">
        <v>0</v>
      </c>
      <c r="BM1103" s="3">
        <v>0</v>
      </c>
      <c r="BN1103" s="3">
        <v>0</v>
      </c>
      <c r="BO1103" s="3">
        <v>0</v>
      </c>
      <c r="BP1103" s="3">
        <v>0</v>
      </c>
      <c r="BQ1103" s="3">
        <v>0</v>
      </c>
      <c r="BR1103" s="3">
        <v>0</v>
      </c>
      <c r="BS1103" s="3">
        <v>0</v>
      </c>
      <c r="BT1103" s="3">
        <v>0</v>
      </c>
      <c r="BU1103" s="3">
        <v>0</v>
      </c>
      <c r="BV1103" s="3">
        <v>0</v>
      </c>
      <c r="BW1103" s="3">
        <v>0</v>
      </c>
      <c r="BX1103" s="3">
        <v>0</v>
      </c>
      <c r="BY1103" s="3">
        <v>0</v>
      </c>
      <c r="BZ1103" s="3">
        <v>0</v>
      </c>
      <c r="CA1103" s="3">
        <v>0</v>
      </c>
      <c r="CB1103" s="3">
        <v>0</v>
      </c>
      <c r="CC1103" s="3">
        <v>0</v>
      </c>
      <c r="CD1103" s="3">
        <v>0</v>
      </c>
      <c r="CE1103" s="3">
        <v>0</v>
      </c>
      <c r="CF1103" s="3">
        <v>0</v>
      </c>
      <c r="CG1103" s="3">
        <v>0</v>
      </c>
      <c r="CH1103" s="3">
        <v>0</v>
      </c>
      <c r="CI1103" s="3">
        <v>0</v>
      </c>
      <c r="CJ1103" s="3">
        <v>0</v>
      </c>
      <c r="CK1103" s="3">
        <v>0</v>
      </c>
      <c r="CL1103" s="3">
        <v>0</v>
      </c>
      <c r="CM1103" s="3">
        <v>0</v>
      </c>
      <c r="CN1103" s="3">
        <v>0</v>
      </c>
      <c r="CO1103" s="3">
        <v>0</v>
      </c>
      <c r="CP1103" s="3">
        <v>0</v>
      </c>
      <c r="CQ1103" s="3">
        <v>0</v>
      </c>
      <c r="CR1103" s="3">
        <v>0</v>
      </c>
      <c r="CS1103" s="3">
        <v>0</v>
      </c>
      <c r="CT1103" s="3">
        <v>0</v>
      </c>
      <c r="CU1103" s="3">
        <v>0</v>
      </c>
      <c r="CV1103" s="3">
        <v>0</v>
      </c>
      <c r="CW1103" s="3">
        <v>0</v>
      </c>
      <c r="CX1103" s="3">
        <v>0</v>
      </c>
      <c r="CY1103" s="3">
        <v>0</v>
      </c>
      <c r="CZ1103" s="3">
        <v>0</v>
      </c>
      <c r="DA1103" s="3"/>
      <c r="DB1103" s="3">
        <v>0</v>
      </c>
      <c r="DC1103" s="3">
        <v>0</v>
      </c>
      <c r="DD1103" s="3">
        <v>0</v>
      </c>
      <c r="DE1103" s="3">
        <v>0</v>
      </c>
      <c r="DF1103" s="3">
        <v>0</v>
      </c>
      <c r="DG1103" s="3">
        <v>0</v>
      </c>
      <c r="DH1103" s="3">
        <v>0</v>
      </c>
      <c r="DI1103" s="3">
        <v>0</v>
      </c>
      <c r="DJ1103" s="3">
        <v>0</v>
      </c>
      <c r="DK1103" s="3">
        <v>0</v>
      </c>
      <c r="DL1103" s="3">
        <v>0</v>
      </c>
      <c r="DM1103" s="3">
        <v>0</v>
      </c>
      <c r="DN1103" s="3">
        <v>0</v>
      </c>
      <c r="DO1103" s="3">
        <v>0</v>
      </c>
      <c r="DP1103" s="3">
        <v>0</v>
      </c>
      <c r="DQ1103" s="3">
        <v>0</v>
      </c>
      <c r="DR1103" s="3">
        <v>0</v>
      </c>
      <c r="DS1103" s="3">
        <v>0</v>
      </c>
      <c r="DT1103" s="3">
        <v>0</v>
      </c>
      <c r="DU1103" s="3">
        <v>0</v>
      </c>
      <c r="DV1103" s="3">
        <v>0</v>
      </c>
      <c r="DW1103" s="3">
        <v>0</v>
      </c>
      <c r="DX1103" s="3">
        <v>0</v>
      </c>
      <c r="DY1103" s="3">
        <v>0</v>
      </c>
      <c r="DZ1103" s="3">
        <v>0</v>
      </c>
      <c r="EA1103" s="3">
        <v>0</v>
      </c>
      <c r="EB1103" s="3">
        <v>0</v>
      </c>
      <c r="EC1103" s="3">
        <v>0</v>
      </c>
      <c r="ED1103" s="3">
        <v>0</v>
      </c>
      <c r="EE1103" s="3">
        <v>0</v>
      </c>
      <c r="EF1103" s="3">
        <v>0</v>
      </c>
    </row>
    <row r="1104" spans="1:136" ht="12.75" customHeight="1">
      <c r="A1104" s="2" t="s">
        <v>1837</v>
      </c>
      <c r="B1104" s="2" t="s">
        <v>981</v>
      </c>
      <c r="C1104" s="2" t="s">
        <v>137</v>
      </c>
      <c r="D1104" s="2" t="s">
        <v>896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3">
        <v>0</v>
      </c>
      <c r="AW1104" s="3">
        <v>0</v>
      </c>
      <c r="AX1104" s="3">
        <v>0</v>
      </c>
      <c r="AY1104" s="3">
        <v>0</v>
      </c>
      <c r="AZ1104" s="3">
        <v>0</v>
      </c>
      <c r="BA1104" s="3">
        <v>0</v>
      </c>
      <c r="BB1104" s="3">
        <v>0</v>
      </c>
      <c r="BC1104" s="3">
        <v>0</v>
      </c>
      <c r="BD1104" s="3">
        <v>0</v>
      </c>
      <c r="BE1104" s="3">
        <v>0</v>
      </c>
      <c r="BF1104" s="3">
        <v>0</v>
      </c>
      <c r="BG1104" s="3">
        <v>0</v>
      </c>
      <c r="BH1104" s="3">
        <v>0</v>
      </c>
      <c r="BI1104" s="3">
        <v>0</v>
      </c>
      <c r="BJ1104" s="3">
        <v>0</v>
      </c>
      <c r="BK1104" s="3">
        <v>0</v>
      </c>
      <c r="BL1104" s="3">
        <v>0</v>
      </c>
      <c r="BM1104" s="3">
        <v>0</v>
      </c>
      <c r="BN1104" s="3">
        <v>0</v>
      </c>
      <c r="BO1104" s="3">
        <v>0</v>
      </c>
      <c r="BP1104" s="3">
        <v>0</v>
      </c>
      <c r="BQ1104" s="3">
        <v>0</v>
      </c>
      <c r="BR1104" s="3">
        <v>0</v>
      </c>
      <c r="BS1104" s="3">
        <v>0</v>
      </c>
      <c r="BT1104" s="3">
        <v>0</v>
      </c>
      <c r="BU1104" s="3">
        <v>0</v>
      </c>
      <c r="BV1104" s="3">
        <v>0</v>
      </c>
      <c r="BW1104" s="3">
        <v>0</v>
      </c>
      <c r="BX1104" s="3">
        <v>0</v>
      </c>
      <c r="BY1104" s="3">
        <v>0</v>
      </c>
      <c r="BZ1104" s="3">
        <v>0</v>
      </c>
      <c r="CA1104" s="3">
        <v>0</v>
      </c>
      <c r="CB1104" s="3">
        <v>0</v>
      </c>
      <c r="CC1104" s="3">
        <v>0</v>
      </c>
      <c r="CD1104" s="3">
        <v>0</v>
      </c>
      <c r="CE1104" s="3">
        <v>0</v>
      </c>
      <c r="CF1104" s="3">
        <v>0</v>
      </c>
      <c r="CG1104" s="3">
        <v>0</v>
      </c>
      <c r="CH1104" s="3">
        <v>0</v>
      </c>
      <c r="CI1104" s="3">
        <v>0</v>
      </c>
      <c r="CJ1104" s="3">
        <v>0</v>
      </c>
      <c r="CK1104" s="3">
        <v>0</v>
      </c>
      <c r="CL1104" s="3">
        <v>0</v>
      </c>
      <c r="CM1104" s="3">
        <v>0</v>
      </c>
      <c r="CN1104" s="3">
        <v>0</v>
      </c>
      <c r="CO1104" s="3">
        <v>0</v>
      </c>
      <c r="CP1104" s="3">
        <v>0</v>
      </c>
      <c r="CQ1104" s="3">
        <v>0</v>
      </c>
      <c r="CR1104" s="3">
        <v>0</v>
      </c>
      <c r="CS1104" s="3">
        <v>0</v>
      </c>
      <c r="CT1104" s="3">
        <v>0</v>
      </c>
      <c r="CU1104" s="3">
        <v>0</v>
      </c>
      <c r="CV1104" s="3">
        <v>0</v>
      </c>
      <c r="CW1104" s="3">
        <v>0</v>
      </c>
      <c r="CX1104" s="3">
        <v>0</v>
      </c>
      <c r="CY1104" s="3">
        <v>0</v>
      </c>
      <c r="CZ1104" s="3">
        <v>0</v>
      </c>
      <c r="DA1104" s="3"/>
      <c r="DB1104" s="3">
        <v>0</v>
      </c>
      <c r="DC1104" s="3">
        <v>0</v>
      </c>
      <c r="DD1104" s="3">
        <v>0</v>
      </c>
      <c r="DE1104" s="3">
        <v>0</v>
      </c>
      <c r="DF1104" s="3">
        <v>0</v>
      </c>
      <c r="DG1104" s="3">
        <v>0</v>
      </c>
      <c r="DH1104" s="3">
        <v>0</v>
      </c>
      <c r="DI1104" s="3">
        <v>0</v>
      </c>
      <c r="DJ1104" s="3">
        <v>0</v>
      </c>
      <c r="DK1104" s="3">
        <v>0</v>
      </c>
      <c r="DL1104" s="3">
        <v>0</v>
      </c>
      <c r="DM1104" s="3">
        <v>0</v>
      </c>
      <c r="DN1104" s="3">
        <v>0</v>
      </c>
      <c r="DO1104" s="3">
        <v>0</v>
      </c>
      <c r="DP1104" s="3">
        <v>0</v>
      </c>
      <c r="DQ1104" s="3">
        <v>0</v>
      </c>
      <c r="DR1104" s="3">
        <v>0</v>
      </c>
      <c r="DS1104" s="3">
        <v>0</v>
      </c>
      <c r="DT1104" s="3">
        <v>0</v>
      </c>
      <c r="DU1104" s="3">
        <v>0</v>
      </c>
      <c r="DV1104" s="3">
        <v>0</v>
      </c>
      <c r="DW1104" s="3">
        <v>0</v>
      </c>
      <c r="DX1104" s="3">
        <v>0</v>
      </c>
      <c r="DY1104" s="3">
        <v>0</v>
      </c>
      <c r="DZ1104" s="3">
        <v>0</v>
      </c>
      <c r="EA1104" s="3">
        <v>0</v>
      </c>
      <c r="EB1104" s="3">
        <v>0</v>
      </c>
      <c r="EC1104" s="3">
        <v>0</v>
      </c>
      <c r="ED1104" s="3">
        <v>0</v>
      </c>
      <c r="EE1104" s="3">
        <v>0</v>
      </c>
      <c r="EF1104" s="3">
        <v>0</v>
      </c>
    </row>
    <row r="1105" spans="1:136" ht="12.75" customHeight="1">
      <c r="A1105" s="2" t="s">
        <v>1838</v>
      </c>
      <c r="B1105" s="2" t="s">
        <v>985</v>
      </c>
      <c r="C1105" s="2" t="s">
        <v>137</v>
      </c>
      <c r="D1105" s="2" t="s">
        <v>896</v>
      </c>
      <c r="E1105" s="3">
        <v>0</v>
      </c>
      <c r="F1105" s="3">
        <v>80</v>
      </c>
      <c r="G1105" s="3">
        <v>375</v>
      </c>
      <c r="H1105" s="3">
        <v>199.53</v>
      </c>
      <c r="I1105" s="3">
        <v>260</v>
      </c>
      <c r="J1105" s="3">
        <v>0</v>
      </c>
      <c r="K1105" s="3">
        <v>0</v>
      </c>
      <c r="L1105" s="3">
        <v>0</v>
      </c>
      <c r="M1105" s="3">
        <v>146.72999999999999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140.19</v>
      </c>
      <c r="AI1105" s="3">
        <v>0</v>
      </c>
      <c r="AJ1105" s="3">
        <v>0</v>
      </c>
      <c r="AK1105" s="3">
        <v>75</v>
      </c>
      <c r="AL1105" s="3">
        <v>0</v>
      </c>
      <c r="AM1105" s="3">
        <v>650</v>
      </c>
      <c r="AN1105" s="3">
        <v>175</v>
      </c>
      <c r="AO1105" s="3">
        <v>25</v>
      </c>
      <c r="AP1105" s="3">
        <v>250</v>
      </c>
      <c r="AQ1105" s="3">
        <v>200</v>
      </c>
      <c r="AR1105" s="3">
        <v>100</v>
      </c>
      <c r="AS1105" s="3">
        <v>0</v>
      </c>
      <c r="AT1105" s="3">
        <v>0</v>
      </c>
      <c r="AU1105" s="3">
        <v>0</v>
      </c>
      <c r="AV1105" s="3">
        <v>0</v>
      </c>
      <c r="AW1105" s="3">
        <v>0</v>
      </c>
      <c r="AX1105" s="3">
        <v>0</v>
      </c>
      <c r="AY1105" s="3">
        <v>0</v>
      </c>
      <c r="AZ1105" s="3">
        <v>0</v>
      </c>
      <c r="BA1105" s="3">
        <v>0</v>
      </c>
      <c r="BB1105" s="3">
        <v>0</v>
      </c>
      <c r="BC1105" s="3">
        <v>0</v>
      </c>
      <c r="BD1105" s="3">
        <v>0</v>
      </c>
      <c r="BE1105" s="3">
        <v>0</v>
      </c>
      <c r="BF1105" s="3">
        <v>0</v>
      </c>
      <c r="BG1105" s="3">
        <v>0</v>
      </c>
      <c r="BH1105" s="3">
        <v>0</v>
      </c>
      <c r="BI1105" s="3">
        <v>0</v>
      </c>
      <c r="BJ1105" s="3">
        <v>0</v>
      </c>
      <c r="BK1105" s="3">
        <v>0</v>
      </c>
      <c r="BL1105" s="3">
        <v>0</v>
      </c>
      <c r="BM1105" s="3">
        <v>0</v>
      </c>
      <c r="BN1105" s="3">
        <v>0</v>
      </c>
      <c r="BO1105" s="3">
        <v>0</v>
      </c>
      <c r="BP1105" s="3">
        <v>0</v>
      </c>
      <c r="BQ1105" s="3">
        <v>0</v>
      </c>
      <c r="BR1105" s="3">
        <v>0</v>
      </c>
      <c r="BS1105" s="3">
        <v>0</v>
      </c>
      <c r="BT1105" s="3">
        <v>0</v>
      </c>
      <c r="BU1105" s="3">
        <v>0</v>
      </c>
      <c r="BV1105" s="3">
        <v>0</v>
      </c>
      <c r="BW1105" s="3">
        <v>0</v>
      </c>
      <c r="BX1105" s="3">
        <v>0</v>
      </c>
      <c r="BY1105" s="3">
        <v>0</v>
      </c>
      <c r="BZ1105" s="3">
        <v>0</v>
      </c>
      <c r="CA1105" s="3">
        <v>0</v>
      </c>
      <c r="CB1105" s="3">
        <v>0</v>
      </c>
      <c r="CC1105" s="3">
        <v>0</v>
      </c>
      <c r="CD1105" s="3">
        <v>0</v>
      </c>
      <c r="CE1105" s="3">
        <v>0</v>
      </c>
      <c r="CF1105" s="3">
        <v>0</v>
      </c>
      <c r="CG1105" s="3">
        <v>0</v>
      </c>
      <c r="CH1105" s="3">
        <v>0</v>
      </c>
      <c r="CI1105" s="3">
        <v>0</v>
      </c>
      <c r="CJ1105" s="3">
        <v>0</v>
      </c>
      <c r="CK1105" s="3">
        <v>0</v>
      </c>
      <c r="CL1105" s="3">
        <v>0</v>
      </c>
      <c r="CM1105" s="3">
        <v>0</v>
      </c>
      <c r="CN1105" s="3">
        <v>0</v>
      </c>
      <c r="CO1105" s="3">
        <v>0</v>
      </c>
      <c r="CP1105" s="3">
        <v>0</v>
      </c>
      <c r="CQ1105" s="3">
        <v>0</v>
      </c>
      <c r="CR1105" s="3">
        <v>0</v>
      </c>
      <c r="CS1105" s="3">
        <v>0</v>
      </c>
      <c r="CT1105" s="3">
        <v>0</v>
      </c>
      <c r="CU1105" s="3">
        <v>0</v>
      </c>
      <c r="CV1105" s="3">
        <v>0</v>
      </c>
      <c r="CW1105" s="3">
        <v>0</v>
      </c>
      <c r="CX1105" s="3">
        <v>0</v>
      </c>
      <c r="CY1105" s="3">
        <v>0</v>
      </c>
      <c r="CZ1105" s="3">
        <v>0</v>
      </c>
      <c r="DA1105" s="3"/>
      <c r="DB1105" s="3">
        <v>0</v>
      </c>
      <c r="DC1105" s="3">
        <v>0</v>
      </c>
      <c r="DD1105" s="3">
        <v>0</v>
      </c>
      <c r="DE1105" s="3">
        <v>0</v>
      </c>
      <c r="DF1105" s="3">
        <v>0</v>
      </c>
      <c r="DG1105" s="3">
        <v>0</v>
      </c>
      <c r="DH1105" s="3">
        <v>0</v>
      </c>
      <c r="DI1105" s="3">
        <v>0</v>
      </c>
      <c r="DJ1105" s="3">
        <v>0</v>
      </c>
      <c r="DK1105" s="3">
        <v>0</v>
      </c>
      <c r="DL1105" s="3">
        <v>0</v>
      </c>
      <c r="DM1105" s="3">
        <v>0</v>
      </c>
      <c r="DN1105" s="3">
        <v>0</v>
      </c>
      <c r="DO1105" s="3">
        <v>0</v>
      </c>
      <c r="DP1105" s="3">
        <v>0</v>
      </c>
      <c r="DQ1105" s="3">
        <v>0</v>
      </c>
      <c r="DR1105" s="3">
        <v>0</v>
      </c>
      <c r="DS1105" s="3">
        <v>0</v>
      </c>
      <c r="DT1105" s="3">
        <v>0</v>
      </c>
      <c r="DU1105" s="3">
        <v>0</v>
      </c>
      <c r="DV1105" s="3">
        <v>0</v>
      </c>
      <c r="DW1105" s="3">
        <v>0</v>
      </c>
      <c r="DX1105" s="3">
        <v>0</v>
      </c>
      <c r="DY1105" s="3">
        <v>0</v>
      </c>
      <c r="DZ1105" s="3">
        <v>0</v>
      </c>
      <c r="EA1105" s="3">
        <v>0</v>
      </c>
      <c r="EB1105" s="3">
        <v>0</v>
      </c>
      <c r="EC1105" s="3">
        <v>0</v>
      </c>
      <c r="ED1105" s="3">
        <v>0</v>
      </c>
      <c r="EE1105" s="3">
        <v>0</v>
      </c>
      <c r="EF1105" s="3">
        <v>0</v>
      </c>
    </row>
    <row r="1106" spans="1:136" ht="12.75" customHeight="1">
      <c r="A1106" s="2" t="s">
        <v>1839</v>
      </c>
      <c r="B1106" s="2" t="s">
        <v>987</v>
      </c>
      <c r="C1106" s="2" t="s">
        <v>137</v>
      </c>
      <c r="D1106" s="2" t="s">
        <v>896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33150</v>
      </c>
      <c r="AM1106" s="3">
        <v>23400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>
        <v>0</v>
      </c>
      <c r="BB1106" s="3">
        <v>0</v>
      </c>
      <c r="BC1106" s="3">
        <v>0</v>
      </c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3">
        <v>0</v>
      </c>
      <c r="BJ1106" s="3">
        <v>0</v>
      </c>
      <c r="BK1106" s="3">
        <v>0</v>
      </c>
      <c r="BL1106" s="3">
        <v>0</v>
      </c>
      <c r="BM1106" s="3">
        <v>0</v>
      </c>
      <c r="BN1106" s="3">
        <v>0</v>
      </c>
      <c r="BO1106" s="3">
        <v>0</v>
      </c>
      <c r="BP1106" s="3">
        <v>0</v>
      </c>
      <c r="BQ1106" s="3">
        <v>0</v>
      </c>
      <c r="BR1106" s="3">
        <v>0</v>
      </c>
      <c r="BS1106" s="3">
        <v>0</v>
      </c>
      <c r="BT1106" s="3">
        <v>0</v>
      </c>
      <c r="BU1106" s="3">
        <v>0</v>
      </c>
      <c r="BV1106" s="3">
        <v>0</v>
      </c>
      <c r="BW1106" s="3">
        <v>0</v>
      </c>
      <c r="BX1106" s="3">
        <v>0</v>
      </c>
      <c r="BY1106" s="3">
        <v>0</v>
      </c>
      <c r="BZ1106" s="3">
        <v>0</v>
      </c>
      <c r="CA1106" s="3">
        <v>0</v>
      </c>
      <c r="CB1106" s="3">
        <v>0</v>
      </c>
      <c r="CC1106" s="3">
        <v>0</v>
      </c>
      <c r="CD1106" s="3">
        <v>0</v>
      </c>
      <c r="CE1106" s="3">
        <v>0</v>
      </c>
      <c r="CF1106" s="3">
        <v>0</v>
      </c>
      <c r="CG1106" s="3">
        <v>0</v>
      </c>
      <c r="CH1106" s="3">
        <v>0</v>
      </c>
      <c r="CI1106" s="3">
        <v>0</v>
      </c>
      <c r="CJ1106" s="3">
        <v>0</v>
      </c>
      <c r="CK1106" s="3">
        <v>0</v>
      </c>
      <c r="CL1106" s="3">
        <v>0</v>
      </c>
      <c r="CM1106" s="3">
        <v>0</v>
      </c>
      <c r="CN1106" s="3">
        <v>0</v>
      </c>
      <c r="CO1106" s="3">
        <v>0</v>
      </c>
      <c r="CP1106" s="3">
        <v>0</v>
      </c>
      <c r="CQ1106" s="3">
        <v>0</v>
      </c>
      <c r="CR1106" s="3">
        <v>0</v>
      </c>
      <c r="CS1106" s="3">
        <v>0</v>
      </c>
      <c r="CT1106" s="3">
        <v>0</v>
      </c>
      <c r="CU1106" s="3">
        <v>0</v>
      </c>
      <c r="CV1106" s="3">
        <v>0</v>
      </c>
      <c r="CW1106" s="3">
        <v>0</v>
      </c>
      <c r="CX1106" s="3">
        <v>0</v>
      </c>
      <c r="CY1106" s="3">
        <v>0</v>
      </c>
      <c r="CZ1106" s="3">
        <v>0</v>
      </c>
      <c r="DA1106" s="3"/>
      <c r="DB1106" s="3">
        <v>0</v>
      </c>
      <c r="DC1106" s="3">
        <v>0</v>
      </c>
      <c r="DD1106" s="3">
        <v>0</v>
      </c>
      <c r="DE1106" s="3">
        <v>0</v>
      </c>
      <c r="DF1106" s="3">
        <v>0</v>
      </c>
      <c r="DG1106" s="3">
        <v>0</v>
      </c>
      <c r="DH1106" s="3">
        <v>0</v>
      </c>
      <c r="DI1106" s="3">
        <v>0</v>
      </c>
      <c r="DJ1106" s="3">
        <v>0</v>
      </c>
      <c r="DK1106" s="3">
        <v>0</v>
      </c>
      <c r="DL1106" s="3">
        <v>0</v>
      </c>
      <c r="DM1106" s="3">
        <v>0</v>
      </c>
      <c r="DN1106" s="3">
        <v>0</v>
      </c>
      <c r="DO1106" s="3">
        <v>0</v>
      </c>
      <c r="DP1106" s="3">
        <v>0</v>
      </c>
      <c r="DQ1106" s="3">
        <v>0</v>
      </c>
      <c r="DR1106" s="3">
        <v>0</v>
      </c>
      <c r="DS1106" s="3">
        <v>0</v>
      </c>
      <c r="DT1106" s="3">
        <v>0</v>
      </c>
      <c r="DU1106" s="3">
        <v>0</v>
      </c>
      <c r="DV1106" s="3">
        <v>0</v>
      </c>
      <c r="DW1106" s="3">
        <v>0</v>
      </c>
      <c r="DX1106" s="3">
        <v>0</v>
      </c>
      <c r="DY1106" s="3">
        <v>0</v>
      </c>
      <c r="DZ1106" s="3">
        <v>0</v>
      </c>
      <c r="EA1106" s="3">
        <v>0</v>
      </c>
      <c r="EB1106" s="3">
        <v>0</v>
      </c>
      <c r="EC1106" s="3">
        <v>0</v>
      </c>
      <c r="ED1106" s="3">
        <v>0</v>
      </c>
      <c r="EE1106" s="3">
        <v>0</v>
      </c>
      <c r="EF1106" s="3">
        <v>0</v>
      </c>
    </row>
    <row r="1107" spans="1:136" ht="12.75" customHeight="1">
      <c r="A1107" s="2" t="s">
        <v>1840</v>
      </c>
      <c r="B1107" s="2" t="s">
        <v>989</v>
      </c>
      <c r="C1107" s="2" t="s">
        <v>137</v>
      </c>
      <c r="D1107" s="2" t="s">
        <v>896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211.62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203.2</v>
      </c>
      <c r="AP1107" s="3">
        <v>0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3">
        <v>0</v>
      </c>
      <c r="AW1107" s="3">
        <v>0</v>
      </c>
      <c r="AX1107" s="3">
        <v>0</v>
      </c>
      <c r="AY1107" s="3">
        <v>0</v>
      </c>
      <c r="AZ1107" s="3">
        <v>0</v>
      </c>
      <c r="BA1107" s="3">
        <v>0</v>
      </c>
      <c r="BB1107" s="3">
        <v>0</v>
      </c>
      <c r="BC1107" s="3">
        <v>0</v>
      </c>
      <c r="BD1107" s="3">
        <v>0</v>
      </c>
      <c r="BE1107" s="3">
        <v>0</v>
      </c>
      <c r="BF1107" s="3">
        <v>0</v>
      </c>
      <c r="BG1107" s="3">
        <v>0</v>
      </c>
      <c r="BH1107" s="3">
        <v>0</v>
      </c>
      <c r="BI1107" s="3">
        <v>0</v>
      </c>
      <c r="BJ1107" s="3">
        <v>0</v>
      </c>
      <c r="BK1107" s="3">
        <v>0</v>
      </c>
      <c r="BL1107" s="3">
        <v>0</v>
      </c>
      <c r="BM1107" s="3">
        <v>0</v>
      </c>
      <c r="BN1107" s="3">
        <v>0</v>
      </c>
      <c r="BO1107" s="3">
        <v>0</v>
      </c>
      <c r="BP1107" s="3">
        <v>0</v>
      </c>
      <c r="BQ1107" s="3">
        <v>0</v>
      </c>
      <c r="BR1107" s="3">
        <v>0</v>
      </c>
      <c r="BS1107" s="3">
        <v>0</v>
      </c>
      <c r="BT1107" s="3">
        <v>0</v>
      </c>
      <c r="BU1107" s="3">
        <v>0</v>
      </c>
      <c r="BV1107" s="3">
        <v>0</v>
      </c>
      <c r="BW1107" s="3">
        <v>0</v>
      </c>
      <c r="BX1107" s="3">
        <v>0</v>
      </c>
      <c r="BY1107" s="3">
        <v>0</v>
      </c>
      <c r="BZ1107" s="3">
        <v>0</v>
      </c>
      <c r="CA1107" s="3">
        <v>0</v>
      </c>
      <c r="CB1107" s="3">
        <v>0</v>
      </c>
      <c r="CC1107" s="3">
        <v>0</v>
      </c>
      <c r="CD1107" s="3">
        <v>0</v>
      </c>
      <c r="CE1107" s="3">
        <v>0</v>
      </c>
      <c r="CF1107" s="3">
        <v>0</v>
      </c>
      <c r="CG1107" s="3">
        <v>0</v>
      </c>
      <c r="CH1107" s="3">
        <v>0</v>
      </c>
      <c r="CI1107" s="3">
        <v>0</v>
      </c>
      <c r="CJ1107" s="3">
        <v>0</v>
      </c>
      <c r="CK1107" s="3">
        <v>0</v>
      </c>
      <c r="CL1107" s="3">
        <v>0</v>
      </c>
      <c r="CM1107" s="3">
        <v>0</v>
      </c>
      <c r="CN1107" s="3">
        <v>0</v>
      </c>
      <c r="CO1107" s="3">
        <v>0</v>
      </c>
      <c r="CP1107" s="3">
        <v>0</v>
      </c>
      <c r="CQ1107" s="3">
        <v>0</v>
      </c>
      <c r="CR1107" s="3">
        <v>0</v>
      </c>
      <c r="CS1107" s="3">
        <v>0</v>
      </c>
      <c r="CT1107" s="3">
        <v>0</v>
      </c>
      <c r="CU1107" s="3">
        <v>0</v>
      </c>
      <c r="CV1107" s="3">
        <v>0</v>
      </c>
      <c r="CW1107" s="3">
        <v>0</v>
      </c>
      <c r="CX1107" s="3">
        <v>0</v>
      </c>
      <c r="CY1107" s="3">
        <v>0</v>
      </c>
      <c r="CZ1107" s="3">
        <v>0</v>
      </c>
      <c r="DA1107" s="3"/>
      <c r="DB1107" s="3">
        <v>0</v>
      </c>
      <c r="DC1107" s="3">
        <v>0</v>
      </c>
      <c r="DD1107" s="3">
        <v>0</v>
      </c>
      <c r="DE1107" s="3">
        <v>0</v>
      </c>
      <c r="DF1107" s="3">
        <v>0</v>
      </c>
      <c r="DG1107" s="3">
        <v>0</v>
      </c>
      <c r="DH1107" s="3">
        <v>0</v>
      </c>
      <c r="DI1107" s="3">
        <v>0</v>
      </c>
      <c r="DJ1107" s="3">
        <v>0</v>
      </c>
      <c r="DK1107" s="3">
        <v>0</v>
      </c>
      <c r="DL1107" s="3">
        <v>0</v>
      </c>
      <c r="DM1107" s="3">
        <v>0</v>
      </c>
      <c r="DN1107" s="3">
        <v>0</v>
      </c>
      <c r="DO1107" s="3">
        <v>0</v>
      </c>
      <c r="DP1107" s="3">
        <v>0</v>
      </c>
      <c r="DQ1107" s="3">
        <v>0</v>
      </c>
      <c r="DR1107" s="3">
        <v>0</v>
      </c>
      <c r="DS1107" s="3">
        <v>0</v>
      </c>
      <c r="DT1107" s="3">
        <v>0</v>
      </c>
      <c r="DU1107" s="3">
        <v>0</v>
      </c>
      <c r="DV1107" s="3">
        <v>0</v>
      </c>
      <c r="DW1107" s="3">
        <v>0</v>
      </c>
      <c r="DX1107" s="3">
        <v>0</v>
      </c>
      <c r="DY1107" s="3">
        <v>0</v>
      </c>
      <c r="DZ1107" s="3">
        <v>0</v>
      </c>
      <c r="EA1107" s="3">
        <v>0</v>
      </c>
      <c r="EB1107" s="3">
        <v>0</v>
      </c>
      <c r="EC1107" s="3">
        <v>0</v>
      </c>
      <c r="ED1107" s="3">
        <v>0</v>
      </c>
      <c r="EE1107" s="3">
        <v>0</v>
      </c>
      <c r="EF1107" s="3">
        <v>0</v>
      </c>
    </row>
    <row r="1108" spans="1:136" ht="12.75" customHeight="1">
      <c r="A1108" s="2" t="s">
        <v>1841</v>
      </c>
      <c r="B1108" s="2" t="s">
        <v>1738</v>
      </c>
      <c r="C1108" s="2" t="s">
        <v>137</v>
      </c>
      <c r="D1108" s="2" t="s">
        <v>896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s="3">
        <v>0</v>
      </c>
      <c r="AZ1108" s="3">
        <v>0</v>
      </c>
      <c r="BA1108" s="3">
        <v>0</v>
      </c>
      <c r="BB1108" s="3">
        <v>0</v>
      </c>
      <c r="BC1108" s="3">
        <v>0</v>
      </c>
      <c r="BD1108" s="3">
        <v>0</v>
      </c>
      <c r="BE1108" s="3">
        <v>0</v>
      </c>
      <c r="BF1108" s="3">
        <v>0</v>
      </c>
      <c r="BG1108" s="3">
        <v>0</v>
      </c>
      <c r="BH1108" s="3">
        <v>0</v>
      </c>
      <c r="BI1108" s="3">
        <v>0</v>
      </c>
      <c r="BJ1108" s="3">
        <v>0</v>
      </c>
      <c r="BK1108" s="3">
        <v>0</v>
      </c>
      <c r="BL1108" s="3">
        <v>0</v>
      </c>
      <c r="BM1108" s="3">
        <v>0</v>
      </c>
      <c r="BN1108" s="3">
        <v>0</v>
      </c>
      <c r="BO1108" s="3">
        <v>0</v>
      </c>
      <c r="BP1108" s="3">
        <v>0</v>
      </c>
      <c r="BQ1108" s="3">
        <v>0</v>
      </c>
      <c r="BR1108" s="3">
        <v>0</v>
      </c>
      <c r="BS1108" s="3">
        <v>0</v>
      </c>
      <c r="BT1108" s="3">
        <v>0</v>
      </c>
      <c r="BU1108" s="3">
        <v>0</v>
      </c>
      <c r="BV1108" s="3">
        <v>0</v>
      </c>
      <c r="BW1108" s="3">
        <v>0</v>
      </c>
      <c r="BX1108" s="3">
        <v>0</v>
      </c>
      <c r="BY1108" s="3">
        <v>0</v>
      </c>
      <c r="BZ1108" s="3">
        <v>0</v>
      </c>
      <c r="CA1108" s="3">
        <v>0</v>
      </c>
      <c r="CB1108" s="3">
        <v>0</v>
      </c>
      <c r="CC1108" s="3">
        <v>0</v>
      </c>
      <c r="CD1108" s="3">
        <v>0</v>
      </c>
      <c r="CE1108" s="3">
        <v>0</v>
      </c>
      <c r="CF1108" s="3">
        <v>0</v>
      </c>
      <c r="CG1108" s="3">
        <v>0</v>
      </c>
      <c r="CH1108" s="3">
        <v>0</v>
      </c>
      <c r="CI1108" s="3">
        <v>0</v>
      </c>
      <c r="CJ1108" s="3">
        <v>0</v>
      </c>
      <c r="CK1108" s="3">
        <v>0</v>
      </c>
      <c r="CL1108" s="3">
        <v>0</v>
      </c>
      <c r="CM1108" s="3">
        <v>0</v>
      </c>
      <c r="CN1108" s="3">
        <v>0</v>
      </c>
      <c r="CO1108" s="3">
        <v>0</v>
      </c>
      <c r="CP1108" s="3">
        <v>0</v>
      </c>
      <c r="CQ1108" s="3">
        <v>0</v>
      </c>
      <c r="CR1108" s="3">
        <v>0</v>
      </c>
      <c r="CS1108" s="3">
        <v>0</v>
      </c>
      <c r="CT1108" s="3">
        <v>0</v>
      </c>
      <c r="CU1108" s="3">
        <v>0</v>
      </c>
      <c r="CV1108" s="3">
        <v>0</v>
      </c>
      <c r="CW1108" s="3">
        <v>0</v>
      </c>
      <c r="CX1108" s="3">
        <v>0</v>
      </c>
      <c r="CY1108" s="3">
        <v>0</v>
      </c>
      <c r="CZ1108" s="3">
        <v>0</v>
      </c>
      <c r="DA1108" s="3"/>
      <c r="DB1108" s="3">
        <v>0</v>
      </c>
      <c r="DC1108" s="3">
        <v>0</v>
      </c>
      <c r="DD1108" s="3">
        <v>0</v>
      </c>
      <c r="DE1108" s="3">
        <v>0</v>
      </c>
      <c r="DF1108" s="3">
        <v>0</v>
      </c>
      <c r="DG1108" s="3">
        <v>0</v>
      </c>
      <c r="DH1108" s="3">
        <v>0</v>
      </c>
      <c r="DI1108" s="3">
        <v>0</v>
      </c>
      <c r="DJ1108" s="3">
        <v>0</v>
      </c>
      <c r="DK1108" s="3">
        <v>0</v>
      </c>
      <c r="DL1108" s="3">
        <v>0</v>
      </c>
      <c r="DM1108" s="3">
        <v>0</v>
      </c>
      <c r="DN1108" s="3">
        <v>0</v>
      </c>
      <c r="DO1108" s="3">
        <v>0</v>
      </c>
      <c r="DP1108" s="3">
        <v>0</v>
      </c>
      <c r="DQ1108" s="3">
        <v>0</v>
      </c>
      <c r="DR1108" s="3">
        <v>0</v>
      </c>
      <c r="DS1108" s="3">
        <v>0</v>
      </c>
      <c r="DT1108" s="3">
        <v>0</v>
      </c>
      <c r="DU1108" s="3">
        <v>0</v>
      </c>
      <c r="DV1108" s="3">
        <v>0</v>
      </c>
      <c r="DW1108" s="3">
        <v>0</v>
      </c>
      <c r="DX1108" s="3">
        <v>0</v>
      </c>
      <c r="DY1108" s="3">
        <v>0</v>
      </c>
      <c r="DZ1108" s="3">
        <v>0</v>
      </c>
      <c r="EA1108" s="3">
        <v>0</v>
      </c>
      <c r="EB1108" s="3">
        <v>0</v>
      </c>
      <c r="EC1108" s="3">
        <v>0</v>
      </c>
      <c r="ED1108" s="3">
        <v>0</v>
      </c>
      <c r="EE1108" s="3">
        <v>0</v>
      </c>
      <c r="EF1108" s="3">
        <v>0</v>
      </c>
    </row>
    <row r="1109" spans="1:136" ht="12.75" customHeight="1">
      <c r="A1109" s="2" t="s">
        <v>1842</v>
      </c>
      <c r="B1109" s="2" t="s">
        <v>1009</v>
      </c>
      <c r="C1109" s="2" t="s">
        <v>137</v>
      </c>
      <c r="D1109" s="2" t="s">
        <v>896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23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28</v>
      </c>
      <c r="AM1109" s="3">
        <v>74</v>
      </c>
      <c r="AN1109" s="3">
        <v>64</v>
      </c>
      <c r="AO1109" s="3">
        <v>0</v>
      </c>
      <c r="AP1109" s="3">
        <v>0</v>
      </c>
      <c r="AQ1109" s="3">
        <v>0</v>
      </c>
      <c r="AR1109" s="3">
        <v>37</v>
      </c>
      <c r="AS1109" s="3">
        <v>0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  <c r="AY1109" s="3">
        <v>0</v>
      </c>
      <c r="AZ1109" s="3">
        <v>0</v>
      </c>
      <c r="BA1109" s="3">
        <v>0</v>
      </c>
      <c r="BB1109" s="3">
        <v>0</v>
      </c>
      <c r="BC1109" s="3">
        <v>0</v>
      </c>
      <c r="BD1109" s="3">
        <v>0</v>
      </c>
      <c r="BE1109" s="3">
        <v>0</v>
      </c>
      <c r="BF1109" s="3">
        <v>0</v>
      </c>
      <c r="BG1109" s="3">
        <v>0</v>
      </c>
      <c r="BH1109" s="3">
        <v>0</v>
      </c>
      <c r="BI1109" s="3">
        <v>0</v>
      </c>
      <c r="BJ1109" s="3">
        <v>0</v>
      </c>
      <c r="BK1109" s="3">
        <v>0</v>
      </c>
      <c r="BL1109" s="3">
        <v>0</v>
      </c>
      <c r="BM1109" s="3">
        <v>0</v>
      </c>
      <c r="BN1109" s="3">
        <v>0</v>
      </c>
      <c r="BO1109" s="3">
        <v>0</v>
      </c>
      <c r="BP1109" s="3">
        <v>0</v>
      </c>
      <c r="BQ1109" s="3">
        <v>0</v>
      </c>
      <c r="BR1109" s="3">
        <v>0</v>
      </c>
      <c r="BS1109" s="3">
        <v>0</v>
      </c>
      <c r="BT1109" s="3">
        <v>0</v>
      </c>
      <c r="BU1109" s="3">
        <v>0</v>
      </c>
      <c r="BV1109" s="3">
        <v>0</v>
      </c>
      <c r="BW1109" s="3">
        <v>0</v>
      </c>
      <c r="BX1109" s="3">
        <v>0</v>
      </c>
      <c r="BY1109" s="3">
        <v>0</v>
      </c>
      <c r="BZ1109" s="3">
        <v>0</v>
      </c>
      <c r="CA1109" s="3">
        <v>0</v>
      </c>
      <c r="CB1109" s="3">
        <v>0</v>
      </c>
      <c r="CC1109" s="3">
        <v>0</v>
      </c>
      <c r="CD1109" s="3">
        <v>0</v>
      </c>
      <c r="CE1109" s="3">
        <v>0</v>
      </c>
      <c r="CF1109" s="3">
        <v>0</v>
      </c>
      <c r="CG1109" s="3">
        <v>0</v>
      </c>
      <c r="CH1109" s="3">
        <v>0</v>
      </c>
      <c r="CI1109" s="3">
        <v>0</v>
      </c>
      <c r="CJ1109" s="3">
        <v>0</v>
      </c>
      <c r="CK1109" s="3">
        <v>0</v>
      </c>
      <c r="CL1109" s="3">
        <v>0</v>
      </c>
      <c r="CM1109" s="3">
        <v>0</v>
      </c>
      <c r="CN1109" s="3">
        <v>0</v>
      </c>
      <c r="CO1109" s="3">
        <v>0</v>
      </c>
      <c r="CP1109" s="3">
        <v>0</v>
      </c>
      <c r="CQ1109" s="3">
        <v>0</v>
      </c>
      <c r="CR1109" s="3">
        <v>0</v>
      </c>
      <c r="CS1109" s="3">
        <v>0</v>
      </c>
      <c r="CT1109" s="3">
        <v>0</v>
      </c>
      <c r="CU1109" s="3">
        <v>0</v>
      </c>
      <c r="CV1109" s="3">
        <v>0</v>
      </c>
      <c r="CW1109" s="3">
        <v>0</v>
      </c>
      <c r="CX1109" s="3">
        <v>0</v>
      </c>
      <c r="CY1109" s="3">
        <v>0</v>
      </c>
      <c r="CZ1109" s="3">
        <v>0</v>
      </c>
      <c r="DA1109" s="3"/>
      <c r="DB1109" s="3">
        <v>0</v>
      </c>
      <c r="DC1109" s="3">
        <v>0</v>
      </c>
      <c r="DD1109" s="3">
        <v>0</v>
      </c>
      <c r="DE1109" s="3">
        <v>0</v>
      </c>
      <c r="DF1109" s="3">
        <v>0</v>
      </c>
      <c r="DG1109" s="3">
        <v>0</v>
      </c>
      <c r="DH1109" s="3">
        <v>0</v>
      </c>
      <c r="DI1109" s="3">
        <v>0</v>
      </c>
      <c r="DJ1109" s="3">
        <v>0</v>
      </c>
      <c r="DK1109" s="3">
        <v>0</v>
      </c>
      <c r="DL1109" s="3">
        <v>0</v>
      </c>
      <c r="DM1109" s="3">
        <v>0</v>
      </c>
      <c r="DN1109" s="3">
        <v>0</v>
      </c>
      <c r="DO1109" s="3">
        <v>0</v>
      </c>
      <c r="DP1109" s="3">
        <v>0</v>
      </c>
      <c r="DQ1109" s="3">
        <v>0</v>
      </c>
      <c r="DR1109" s="3">
        <v>0</v>
      </c>
      <c r="DS1109" s="3">
        <v>0</v>
      </c>
      <c r="DT1109" s="3">
        <v>0</v>
      </c>
      <c r="DU1109" s="3">
        <v>0</v>
      </c>
      <c r="DV1109" s="3">
        <v>0</v>
      </c>
      <c r="DW1109" s="3">
        <v>0</v>
      </c>
      <c r="DX1109" s="3">
        <v>0</v>
      </c>
      <c r="DY1109" s="3">
        <v>0</v>
      </c>
      <c r="DZ1109" s="3">
        <v>0</v>
      </c>
      <c r="EA1109" s="3">
        <v>0</v>
      </c>
      <c r="EB1109" s="3">
        <v>0</v>
      </c>
      <c r="EC1109" s="3">
        <v>0</v>
      </c>
      <c r="ED1109" s="3">
        <v>0</v>
      </c>
      <c r="EE1109" s="3">
        <v>0</v>
      </c>
      <c r="EF1109" s="3">
        <v>0</v>
      </c>
    </row>
    <row r="1110" spans="1:136" ht="12.75" customHeight="1">
      <c r="A1110" s="2" t="s">
        <v>1843</v>
      </c>
      <c r="B1110" s="2" t="s">
        <v>1011</v>
      </c>
      <c r="C1110" s="2" t="s">
        <v>137</v>
      </c>
      <c r="D1110" s="2" t="s">
        <v>896</v>
      </c>
      <c r="E1110" s="3">
        <v>0</v>
      </c>
      <c r="F1110" s="3">
        <v>5919</v>
      </c>
      <c r="G1110" s="3">
        <v>2494.5</v>
      </c>
      <c r="H1110" s="3">
        <v>2858</v>
      </c>
      <c r="I1110" s="3">
        <v>2520.5</v>
      </c>
      <c r="J1110" s="3">
        <v>3589.5</v>
      </c>
      <c r="K1110" s="3">
        <v>3782</v>
      </c>
      <c r="L1110" s="3">
        <v>3007.5</v>
      </c>
      <c r="M1110" s="3">
        <v>3424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2357</v>
      </c>
      <c r="AH1110" s="3">
        <v>2524.5</v>
      </c>
      <c r="AI1110" s="3">
        <v>2666.4</v>
      </c>
      <c r="AJ1110" s="3">
        <v>3118.1</v>
      </c>
      <c r="AK1110" s="3">
        <v>2474</v>
      </c>
      <c r="AL1110" s="3">
        <v>3717</v>
      </c>
      <c r="AM1110" s="3">
        <v>3546.4</v>
      </c>
      <c r="AN1110" s="3">
        <v>12658.04</v>
      </c>
      <c r="AO1110" s="3">
        <v>4897.3999999999996</v>
      </c>
      <c r="AP1110" s="3">
        <v>2418.65</v>
      </c>
      <c r="AQ1110" s="3">
        <v>2808</v>
      </c>
      <c r="AR1110" s="3">
        <v>3553.53</v>
      </c>
      <c r="AS1110" s="3">
        <v>0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  <c r="AY1110" s="3">
        <v>0</v>
      </c>
      <c r="AZ1110" s="3">
        <v>0</v>
      </c>
      <c r="BA1110" s="3">
        <v>0</v>
      </c>
      <c r="BB1110" s="3">
        <v>0</v>
      </c>
      <c r="BC1110" s="3">
        <v>0</v>
      </c>
      <c r="BD1110" s="3">
        <v>0</v>
      </c>
      <c r="BE1110" s="3">
        <v>0</v>
      </c>
      <c r="BF1110" s="3">
        <v>0</v>
      </c>
      <c r="BG1110" s="3">
        <v>0</v>
      </c>
      <c r="BH1110" s="3">
        <v>0</v>
      </c>
      <c r="BI1110" s="3">
        <v>0</v>
      </c>
      <c r="BJ1110" s="3">
        <v>0</v>
      </c>
      <c r="BK1110" s="3">
        <v>0</v>
      </c>
      <c r="BL1110" s="3">
        <v>0</v>
      </c>
      <c r="BM1110" s="3">
        <v>0</v>
      </c>
      <c r="BN1110" s="3">
        <v>0</v>
      </c>
      <c r="BO1110" s="3">
        <v>0</v>
      </c>
      <c r="BP1110" s="3">
        <v>0</v>
      </c>
      <c r="BQ1110" s="3">
        <v>0</v>
      </c>
      <c r="BR1110" s="3">
        <v>0</v>
      </c>
      <c r="BS1110" s="3">
        <v>0</v>
      </c>
      <c r="BT1110" s="3">
        <v>0</v>
      </c>
      <c r="BU1110" s="3">
        <v>0</v>
      </c>
      <c r="BV1110" s="3">
        <v>0</v>
      </c>
      <c r="BW1110" s="3">
        <v>0</v>
      </c>
      <c r="BX1110" s="3">
        <v>0</v>
      </c>
      <c r="BY1110" s="3">
        <v>0</v>
      </c>
      <c r="BZ1110" s="3">
        <v>0</v>
      </c>
      <c r="CA1110" s="3">
        <v>0</v>
      </c>
      <c r="CB1110" s="3">
        <v>0</v>
      </c>
      <c r="CC1110" s="3">
        <v>0</v>
      </c>
      <c r="CD1110" s="3">
        <v>0</v>
      </c>
      <c r="CE1110" s="3">
        <v>0</v>
      </c>
      <c r="CF1110" s="3">
        <v>0</v>
      </c>
      <c r="CG1110" s="3">
        <v>0</v>
      </c>
      <c r="CH1110" s="3">
        <v>0</v>
      </c>
      <c r="CI1110" s="3">
        <v>0</v>
      </c>
      <c r="CJ1110" s="3">
        <v>0</v>
      </c>
      <c r="CK1110" s="3">
        <v>0</v>
      </c>
      <c r="CL1110" s="3">
        <v>0</v>
      </c>
      <c r="CM1110" s="3">
        <v>0</v>
      </c>
      <c r="CN1110" s="3">
        <v>0</v>
      </c>
      <c r="CO1110" s="3">
        <v>0</v>
      </c>
      <c r="CP1110" s="3">
        <v>0</v>
      </c>
      <c r="CQ1110" s="3">
        <v>0</v>
      </c>
      <c r="CR1110" s="3">
        <v>0</v>
      </c>
      <c r="CS1110" s="3">
        <v>0</v>
      </c>
      <c r="CT1110" s="3">
        <v>0</v>
      </c>
      <c r="CU1110" s="3">
        <v>0</v>
      </c>
      <c r="CV1110" s="3">
        <v>0</v>
      </c>
      <c r="CW1110" s="3">
        <v>0</v>
      </c>
      <c r="CX1110" s="3">
        <v>0</v>
      </c>
      <c r="CY1110" s="3">
        <v>0</v>
      </c>
      <c r="CZ1110" s="3">
        <v>0</v>
      </c>
      <c r="DA1110" s="3"/>
      <c r="DB1110" s="3">
        <v>0</v>
      </c>
      <c r="DC1110" s="3">
        <v>0</v>
      </c>
      <c r="DD1110" s="3">
        <v>0</v>
      </c>
      <c r="DE1110" s="3">
        <v>0</v>
      </c>
      <c r="DF1110" s="3">
        <v>0</v>
      </c>
      <c r="DG1110" s="3">
        <v>0</v>
      </c>
      <c r="DH1110" s="3">
        <v>0</v>
      </c>
      <c r="DI1110" s="3">
        <v>0</v>
      </c>
      <c r="DJ1110" s="3">
        <v>0</v>
      </c>
      <c r="DK1110" s="3">
        <v>0</v>
      </c>
      <c r="DL1110" s="3">
        <v>0</v>
      </c>
      <c r="DM1110" s="3">
        <v>0</v>
      </c>
      <c r="DN1110" s="3">
        <v>0</v>
      </c>
      <c r="DO1110" s="3">
        <v>0</v>
      </c>
      <c r="DP1110" s="3">
        <v>0</v>
      </c>
      <c r="DQ1110" s="3">
        <v>0</v>
      </c>
      <c r="DR1110" s="3">
        <v>0</v>
      </c>
      <c r="DS1110" s="3">
        <v>0</v>
      </c>
      <c r="DT1110" s="3">
        <v>0</v>
      </c>
      <c r="DU1110" s="3">
        <v>0</v>
      </c>
      <c r="DV1110" s="3">
        <v>0</v>
      </c>
      <c r="DW1110" s="3">
        <v>0</v>
      </c>
      <c r="DX1110" s="3">
        <v>0</v>
      </c>
      <c r="DY1110" s="3">
        <v>0</v>
      </c>
      <c r="DZ1110" s="3">
        <v>0</v>
      </c>
      <c r="EA1110" s="3">
        <v>0</v>
      </c>
      <c r="EB1110" s="3">
        <v>0</v>
      </c>
      <c r="EC1110" s="3">
        <v>0</v>
      </c>
      <c r="ED1110" s="3">
        <v>0</v>
      </c>
      <c r="EE1110" s="3">
        <v>0</v>
      </c>
      <c r="EF1110" s="3">
        <v>0</v>
      </c>
    </row>
    <row r="1111" spans="1:136" ht="12.75" customHeight="1">
      <c r="A1111" s="2" t="s">
        <v>1844</v>
      </c>
      <c r="B1111" s="2" t="s">
        <v>1845</v>
      </c>
      <c r="C1111" s="2" t="s">
        <v>137</v>
      </c>
      <c r="D1111" s="2" t="s">
        <v>138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  <c r="AY1111" s="3">
        <v>0</v>
      </c>
      <c r="AZ1111" s="3">
        <v>0</v>
      </c>
      <c r="BA1111" s="3">
        <v>0</v>
      </c>
      <c r="BB1111" s="3">
        <v>0</v>
      </c>
      <c r="BC1111" s="3">
        <v>0</v>
      </c>
      <c r="BD1111" s="3">
        <v>0</v>
      </c>
      <c r="BE1111" s="3">
        <v>0</v>
      </c>
      <c r="BF1111" s="3">
        <v>0</v>
      </c>
      <c r="BG1111" s="3">
        <v>0</v>
      </c>
      <c r="BH1111" s="3">
        <v>0</v>
      </c>
      <c r="BI1111" s="3">
        <v>0</v>
      </c>
      <c r="BJ1111" s="3">
        <v>0</v>
      </c>
      <c r="BK1111" s="3">
        <v>0</v>
      </c>
      <c r="BL1111" s="3">
        <v>0</v>
      </c>
      <c r="BM1111" s="3">
        <v>0</v>
      </c>
      <c r="BN1111" s="3">
        <v>0</v>
      </c>
      <c r="BO1111" s="3">
        <v>0</v>
      </c>
      <c r="BP1111" s="3">
        <v>0</v>
      </c>
      <c r="BQ1111" s="3">
        <v>0</v>
      </c>
      <c r="BR1111" s="3">
        <v>0</v>
      </c>
      <c r="BS1111" s="3">
        <v>0</v>
      </c>
      <c r="BT1111" s="3">
        <v>0</v>
      </c>
      <c r="BU1111" s="3">
        <v>0</v>
      </c>
      <c r="BV1111" s="3">
        <v>0</v>
      </c>
      <c r="BW1111" s="3">
        <v>0</v>
      </c>
      <c r="BX1111" s="3">
        <v>0</v>
      </c>
      <c r="BY1111" s="3">
        <v>0</v>
      </c>
      <c r="BZ1111" s="3">
        <v>0</v>
      </c>
      <c r="CA1111" s="3">
        <v>0</v>
      </c>
      <c r="CB1111" s="3">
        <v>0</v>
      </c>
      <c r="CC1111" s="3">
        <v>0</v>
      </c>
      <c r="CD1111" s="3">
        <v>0</v>
      </c>
      <c r="CE1111" s="3">
        <v>0</v>
      </c>
      <c r="CF1111" s="3">
        <v>0</v>
      </c>
      <c r="CG1111" s="3">
        <v>0</v>
      </c>
      <c r="CH1111" s="3">
        <v>0</v>
      </c>
      <c r="CI1111" s="3">
        <v>0</v>
      </c>
      <c r="CJ1111" s="3">
        <v>0</v>
      </c>
      <c r="CK1111" s="3">
        <v>0</v>
      </c>
      <c r="CL1111" s="3">
        <v>0</v>
      </c>
      <c r="CM1111" s="3">
        <v>0</v>
      </c>
      <c r="CN1111" s="3">
        <v>0</v>
      </c>
      <c r="CO1111" s="3">
        <v>0</v>
      </c>
      <c r="CP1111" s="3">
        <v>0</v>
      </c>
      <c r="CQ1111" s="3">
        <v>0</v>
      </c>
      <c r="CR1111" s="3">
        <v>0</v>
      </c>
      <c r="CS1111" s="3">
        <v>0</v>
      </c>
      <c r="CT1111" s="3">
        <v>0</v>
      </c>
      <c r="CU1111" s="3">
        <v>0</v>
      </c>
      <c r="CV1111" s="3">
        <v>0</v>
      </c>
      <c r="CW1111" s="3">
        <v>0</v>
      </c>
      <c r="CX1111" s="3">
        <v>0</v>
      </c>
      <c r="CY1111" s="3">
        <v>0</v>
      </c>
      <c r="CZ1111" s="3">
        <v>0</v>
      </c>
      <c r="DA1111" s="3"/>
      <c r="DB1111" s="3">
        <v>0</v>
      </c>
      <c r="DC1111" s="3">
        <v>0</v>
      </c>
      <c r="DD1111" s="3">
        <v>0</v>
      </c>
      <c r="DE1111" s="3">
        <v>0</v>
      </c>
      <c r="DF1111" s="3">
        <v>0</v>
      </c>
      <c r="DG1111" s="3">
        <v>0</v>
      </c>
      <c r="DH1111" s="3">
        <v>0</v>
      </c>
      <c r="DI1111" s="3">
        <v>0</v>
      </c>
      <c r="DJ1111" s="3">
        <v>0</v>
      </c>
      <c r="DK1111" s="3">
        <v>0</v>
      </c>
      <c r="DL1111" s="3">
        <v>0</v>
      </c>
      <c r="DM1111" s="3">
        <v>0</v>
      </c>
      <c r="DN1111" s="3">
        <v>0</v>
      </c>
      <c r="DO1111" s="3">
        <v>0</v>
      </c>
      <c r="DP1111" s="3">
        <v>0</v>
      </c>
      <c r="DQ1111" s="3">
        <v>0</v>
      </c>
      <c r="DR1111" s="3">
        <v>0</v>
      </c>
      <c r="DS1111" s="3">
        <v>0</v>
      </c>
      <c r="DT1111" s="3">
        <v>0</v>
      </c>
      <c r="DU1111" s="3">
        <v>0</v>
      </c>
      <c r="DV1111" s="3">
        <v>0</v>
      </c>
      <c r="DW1111" s="3">
        <v>0</v>
      </c>
      <c r="DX1111" s="3">
        <v>0</v>
      </c>
      <c r="DY1111" s="3">
        <v>0</v>
      </c>
      <c r="DZ1111" s="3">
        <v>0</v>
      </c>
      <c r="EA1111" s="3">
        <v>0</v>
      </c>
      <c r="EB1111" s="3">
        <v>0</v>
      </c>
      <c r="EC1111" s="3">
        <v>0</v>
      </c>
      <c r="ED1111" s="3">
        <v>0</v>
      </c>
      <c r="EE1111" s="3">
        <v>0</v>
      </c>
      <c r="EF1111" s="3">
        <v>0</v>
      </c>
    </row>
    <row r="1112" spans="1:136" ht="12.75" customHeight="1">
      <c r="A1112" s="2" t="s">
        <v>1846</v>
      </c>
      <c r="B1112" s="2" t="s">
        <v>1015</v>
      </c>
      <c r="C1112" s="2" t="s">
        <v>137</v>
      </c>
      <c r="D1112" s="2" t="s">
        <v>138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  <c r="AY1112" s="3">
        <v>0</v>
      </c>
      <c r="AZ1112" s="3">
        <v>0</v>
      </c>
      <c r="BA1112" s="3">
        <v>0</v>
      </c>
      <c r="BB1112" s="3">
        <v>0</v>
      </c>
      <c r="BC1112" s="3">
        <v>0</v>
      </c>
      <c r="BD1112" s="3">
        <v>0</v>
      </c>
      <c r="BE1112" s="3">
        <v>0</v>
      </c>
      <c r="BF1112" s="3">
        <v>0</v>
      </c>
      <c r="BG1112" s="3">
        <v>0</v>
      </c>
      <c r="BH1112" s="3">
        <v>0</v>
      </c>
      <c r="BI1112" s="3">
        <v>0</v>
      </c>
      <c r="BJ1112" s="3">
        <v>0</v>
      </c>
      <c r="BK1112" s="3">
        <v>0</v>
      </c>
      <c r="BL1112" s="3">
        <v>0</v>
      </c>
      <c r="BM1112" s="3">
        <v>0</v>
      </c>
      <c r="BN1112" s="3">
        <v>0</v>
      </c>
      <c r="BO1112" s="3">
        <v>0</v>
      </c>
      <c r="BP1112" s="3">
        <v>0</v>
      </c>
      <c r="BQ1112" s="3">
        <v>0</v>
      </c>
      <c r="BR1112" s="3">
        <v>0</v>
      </c>
      <c r="BS1112" s="3">
        <v>0</v>
      </c>
      <c r="BT1112" s="3">
        <v>0</v>
      </c>
      <c r="BU1112" s="3">
        <v>0</v>
      </c>
      <c r="BV1112" s="3">
        <v>0</v>
      </c>
      <c r="BW1112" s="3">
        <v>0</v>
      </c>
      <c r="BX1112" s="3">
        <v>0</v>
      </c>
      <c r="BY1112" s="3">
        <v>0</v>
      </c>
      <c r="BZ1112" s="3">
        <v>0</v>
      </c>
      <c r="CA1112" s="3">
        <v>0</v>
      </c>
      <c r="CB1112" s="3">
        <v>0</v>
      </c>
      <c r="CC1112" s="3">
        <v>0</v>
      </c>
      <c r="CD1112" s="3">
        <v>0</v>
      </c>
      <c r="CE1112" s="3">
        <v>0</v>
      </c>
      <c r="CF1112" s="3">
        <v>0</v>
      </c>
      <c r="CG1112" s="3">
        <v>0</v>
      </c>
      <c r="CH1112" s="3">
        <v>0</v>
      </c>
      <c r="CI1112" s="3">
        <v>0</v>
      </c>
      <c r="CJ1112" s="3">
        <v>0</v>
      </c>
      <c r="CK1112" s="3">
        <v>0</v>
      </c>
      <c r="CL1112" s="3">
        <v>0</v>
      </c>
      <c r="CM1112" s="3">
        <v>0</v>
      </c>
      <c r="CN1112" s="3">
        <v>0</v>
      </c>
      <c r="CO1112" s="3">
        <v>0</v>
      </c>
      <c r="CP1112" s="3">
        <v>0</v>
      </c>
      <c r="CQ1112" s="3">
        <v>0</v>
      </c>
      <c r="CR1112" s="3">
        <v>0</v>
      </c>
      <c r="CS1112" s="3">
        <v>0</v>
      </c>
      <c r="CT1112" s="3">
        <v>0</v>
      </c>
      <c r="CU1112" s="3">
        <v>0</v>
      </c>
      <c r="CV1112" s="3">
        <v>0</v>
      </c>
      <c r="CW1112" s="3">
        <v>0</v>
      </c>
      <c r="CX1112" s="3">
        <v>0</v>
      </c>
      <c r="CY1112" s="3">
        <v>0</v>
      </c>
      <c r="CZ1112" s="3">
        <v>0</v>
      </c>
      <c r="DA1112" s="3"/>
      <c r="DB1112" s="3">
        <v>0</v>
      </c>
      <c r="DC1112" s="3">
        <v>0</v>
      </c>
      <c r="DD1112" s="3">
        <v>0</v>
      </c>
      <c r="DE1112" s="3">
        <v>0</v>
      </c>
      <c r="DF1112" s="3">
        <v>0</v>
      </c>
      <c r="DG1112" s="3">
        <v>0</v>
      </c>
      <c r="DH1112" s="3">
        <v>0</v>
      </c>
      <c r="DI1112" s="3">
        <v>0</v>
      </c>
      <c r="DJ1112" s="3">
        <v>0</v>
      </c>
      <c r="DK1112" s="3">
        <v>0</v>
      </c>
      <c r="DL1112" s="3">
        <v>0</v>
      </c>
      <c r="DM1112" s="3">
        <v>0</v>
      </c>
      <c r="DN1112" s="3">
        <v>0</v>
      </c>
      <c r="DO1112" s="3">
        <v>0</v>
      </c>
      <c r="DP1112" s="3">
        <v>0</v>
      </c>
      <c r="DQ1112" s="3">
        <v>0</v>
      </c>
      <c r="DR1112" s="3">
        <v>0</v>
      </c>
      <c r="DS1112" s="3">
        <v>0</v>
      </c>
      <c r="DT1112" s="3">
        <v>0</v>
      </c>
      <c r="DU1112" s="3">
        <v>0</v>
      </c>
      <c r="DV1112" s="3">
        <v>0</v>
      </c>
      <c r="DW1112" s="3">
        <v>0</v>
      </c>
      <c r="DX1112" s="3">
        <v>0</v>
      </c>
      <c r="DY1112" s="3">
        <v>0</v>
      </c>
      <c r="DZ1112" s="3">
        <v>0</v>
      </c>
      <c r="EA1112" s="3">
        <v>0</v>
      </c>
      <c r="EB1112" s="3">
        <v>0</v>
      </c>
      <c r="EC1112" s="3">
        <v>0</v>
      </c>
      <c r="ED1112" s="3">
        <v>0</v>
      </c>
      <c r="EE1112" s="3">
        <v>0</v>
      </c>
      <c r="EF1112" s="3">
        <v>0</v>
      </c>
    </row>
    <row r="1113" spans="1:136" ht="12.75" customHeight="1">
      <c r="A1113" s="2" t="s">
        <v>1847</v>
      </c>
      <c r="B1113" s="2" t="s">
        <v>1848</v>
      </c>
      <c r="C1113" s="2" t="s">
        <v>137</v>
      </c>
      <c r="D1113" s="2" t="s">
        <v>896</v>
      </c>
      <c r="E1113" s="3">
        <v>0</v>
      </c>
      <c r="F1113" s="3">
        <v>232793.33</v>
      </c>
      <c r="G1113" s="3">
        <v>194000</v>
      </c>
      <c r="H1113" s="3">
        <v>194000</v>
      </c>
      <c r="I1113" s="3">
        <v>186696.67</v>
      </c>
      <c r="J1113" s="3">
        <v>171300</v>
      </c>
      <c r="K1113" s="3">
        <v>173716.67</v>
      </c>
      <c r="L1113" s="3">
        <v>161766.67000000001</v>
      </c>
      <c r="M1113" s="3">
        <v>170940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154003.32999999999</v>
      </c>
      <c r="AH1113" s="3">
        <v>161863.32999999999</v>
      </c>
      <c r="AI1113" s="3">
        <v>165890</v>
      </c>
      <c r="AJ1113" s="3">
        <v>145033.32999999999</v>
      </c>
      <c r="AK1113" s="3">
        <v>144820</v>
      </c>
      <c r="AL1113" s="3">
        <v>144780</v>
      </c>
      <c r="AM1113" s="3">
        <v>144606.67000000001</v>
      </c>
      <c r="AN1113" s="3">
        <v>148800</v>
      </c>
      <c r="AO1113" s="3">
        <v>148460</v>
      </c>
      <c r="AP1113" s="3">
        <v>170713.33</v>
      </c>
      <c r="AQ1113" s="3">
        <v>196030</v>
      </c>
      <c r="AR1113" s="3">
        <v>141611.51999999999</v>
      </c>
      <c r="AS1113" s="3">
        <v>0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  <c r="AY1113" s="3">
        <v>0</v>
      </c>
      <c r="AZ1113" s="3">
        <v>0</v>
      </c>
      <c r="BA1113" s="3">
        <v>0</v>
      </c>
      <c r="BB1113" s="3">
        <v>0</v>
      </c>
      <c r="BC1113" s="3">
        <v>0</v>
      </c>
      <c r="BD1113" s="3">
        <v>0</v>
      </c>
      <c r="BE1113" s="3">
        <v>0</v>
      </c>
      <c r="BF1113" s="3">
        <v>0</v>
      </c>
      <c r="BG1113" s="3">
        <v>0</v>
      </c>
      <c r="BH1113" s="3">
        <v>0</v>
      </c>
      <c r="BI1113" s="3">
        <v>0</v>
      </c>
      <c r="BJ1113" s="3">
        <v>0</v>
      </c>
      <c r="BK1113" s="3">
        <v>0</v>
      </c>
      <c r="BL1113" s="3">
        <v>0</v>
      </c>
      <c r="BM1113" s="3">
        <v>0</v>
      </c>
      <c r="BN1113" s="3">
        <v>0</v>
      </c>
      <c r="BO1113" s="3">
        <v>0</v>
      </c>
      <c r="BP1113" s="3">
        <v>0</v>
      </c>
      <c r="BQ1113" s="3">
        <v>0</v>
      </c>
      <c r="BR1113" s="3">
        <v>0</v>
      </c>
      <c r="BS1113" s="3">
        <v>0</v>
      </c>
      <c r="BT1113" s="3">
        <v>0</v>
      </c>
      <c r="BU1113" s="3">
        <v>0</v>
      </c>
      <c r="BV1113" s="3">
        <v>0</v>
      </c>
      <c r="BW1113" s="3">
        <v>0</v>
      </c>
      <c r="BX1113" s="3">
        <v>0</v>
      </c>
      <c r="BY1113" s="3">
        <v>0</v>
      </c>
      <c r="BZ1113" s="3">
        <v>0</v>
      </c>
      <c r="CA1113" s="3">
        <v>0</v>
      </c>
      <c r="CB1113" s="3">
        <v>0</v>
      </c>
      <c r="CC1113" s="3">
        <v>0</v>
      </c>
      <c r="CD1113" s="3">
        <v>0</v>
      </c>
      <c r="CE1113" s="3">
        <v>0</v>
      </c>
      <c r="CF1113" s="3">
        <v>0</v>
      </c>
      <c r="CG1113" s="3">
        <v>0</v>
      </c>
      <c r="CH1113" s="3">
        <v>0</v>
      </c>
      <c r="CI1113" s="3">
        <v>0</v>
      </c>
      <c r="CJ1113" s="3">
        <v>0</v>
      </c>
      <c r="CK1113" s="3">
        <v>0</v>
      </c>
      <c r="CL1113" s="3">
        <v>0</v>
      </c>
      <c r="CM1113" s="3">
        <v>0</v>
      </c>
      <c r="CN1113" s="3">
        <v>0</v>
      </c>
      <c r="CO1113" s="3">
        <v>0</v>
      </c>
      <c r="CP1113" s="3">
        <v>0</v>
      </c>
      <c r="CQ1113" s="3">
        <v>0</v>
      </c>
      <c r="CR1113" s="3">
        <v>0</v>
      </c>
      <c r="CS1113" s="3">
        <v>0</v>
      </c>
      <c r="CT1113" s="3">
        <v>0</v>
      </c>
      <c r="CU1113" s="3">
        <v>0</v>
      </c>
      <c r="CV1113" s="3">
        <v>0</v>
      </c>
      <c r="CW1113" s="3">
        <v>0</v>
      </c>
      <c r="CX1113" s="3">
        <v>0</v>
      </c>
      <c r="CY1113" s="3">
        <v>0</v>
      </c>
      <c r="CZ1113" s="3">
        <v>0</v>
      </c>
      <c r="DA1113" s="3"/>
      <c r="DB1113" s="3">
        <v>0</v>
      </c>
      <c r="DC1113" s="3">
        <v>0</v>
      </c>
      <c r="DD1113" s="3">
        <v>0</v>
      </c>
      <c r="DE1113" s="3">
        <v>0</v>
      </c>
      <c r="DF1113" s="3">
        <v>0</v>
      </c>
      <c r="DG1113" s="3">
        <v>0</v>
      </c>
      <c r="DH1113" s="3">
        <v>0</v>
      </c>
      <c r="DI1113" s="3">
        <v>0</v>
      </c>
      <c r="DJ1113" s="3">
        <v>0</v>
      </c>
      <c r="DK1113" s="3">
        <v>0</v>
      </c>
      <c r="DL1113" s="3">
        <v>0</v>
      </c>
      <c r="DM1113" s="3">
        <v>0</v>
      </c>
      <c r="DN1113" s="3">
        <v>0</v>
      </c>
      <c r="DO1113" s="3">
        <v>0</v>
      </c>
      <c r="DP1113" s="3">
        <v>0</v>
      </c>
      <c r="DQ1113" s="3">
        <v>0</v>
      </c>
      <c r="DR1113" s="3">
        <v>0</v>
      </c>
      <c r="DS1113" s="3">
        <v>0</v>
      </c>
      <c r="DT1113" s="3">
        <v>0</v>
      </c>
      <c r="DU1113" s="3">
        <v>0</v>
      </c>
      <c r="DV1113" s="3">
        <v>0</v>
      </c>
      <c r="DW1113" s="3">
        <v>0</v>
      </c>
      <c r="DX1113" s="3">
        <v>0</v>
      </c>
      <c r="DY1113" s="3">
        <v>0</v>
      </c>
      <c r="DZ1113" s="3">
        <v>0</v>
      </c>
      <c r="EA1113" s="3">
        <v>0</v>
      </c>
      <c r="EB1113" s="3">
        <v>0</v>
      </c>
      <c r="EC1113" s="3">
        <v>0</v>
      </c>
      <c r="ED1113" s="3">
        <v>0</v>
      </c>
      <c r="EE1113" s="3">
        <v>0</v>
      </c>
      <c r="EF1113" s="3">
        <v>0</v>
      </c>
    </row>
    <row r="1114" spans="1:136" ht="12.75" customHeight="1">
      <c r="A1114" s="2" t="s">
        <v>1849</v>
      </c>
      <c r="B1114" s="2" t="s">
        <v>1121</v>
      </c>
      <c r="C1114" s="2" t="s">
        <v>137</v>
      </c>
      <c r="D1114" s="2" t="s">
        <v>896</v>
      </c>
      <c r="E1114" s="3">
        <v>0</v>
      </c>
      <c r="F1114" s="3">
        <v>19550</v>
      </c>
      <c r="G1114" s="3">
        <v>18900</v>
      </c>
      <c r="H1114" s="3">
        <v>27750</v>
      </c>
      <c r="I1114" s="3">
        <v>27600</v>
      </c>
      <c r="J1114" s="3">
        <v>21900</v>
      </c>
      <c r="K1114" s="3">
        <v>22400</v>
      </c>
      <c r="L1114" s="3">
        <v>37050</v>
      </c>
      <c r="M1114" s="3">
        <v>36400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43470</v>
      </c>
      <c r="AN1114" s="3">
        <v>47526.67</v>
      </c>
      <c r="AO1114" s="3">
        <v>0</v>
      </c>
      <c r="AP1114" s="3">
        <v>38657.800000000003</v>
      </c>
      <c r="AQ1114" s="3">
        <v>44580</v>
      </c>
      <c r="AR1114" s="3">
        <v>20320</v>
      </c>
      <c r="AS1114" s="3">
        <v>0</v>
      </c>
      <c r="AT1114" s="3">
        <v>0</v>
      </c>
      <c r="AU1114" s="3">
        <v>0</v>
      </c>
      <c r="AV1114" s="3">
        <v>0</v>
      </c>
      <c r="AW1114" s="3">
        <v>0</v>
      </c>
      <c r="AX1114" s="3">
        <v>0</v>
      </c>
      <c r="AY1114" s="3">
        <v>0</v>
      </c>
      <c r="AZ1114" s="3">
        <v>0</v>
      </c>
      <c r="BA1114" s="3">
        <v>0</v>
      </c>
      <c r="BB1114" s="3">
        <v>0</v>
      </c>
      <c r="BC1114" s="3">
        <v>0</v>
      </c>
      <c r="BD1114" s="3">
        <v>0</v>
      </c>
      <c r="BE1114" s="3">
        <v>0</v>
      </c>
      <c r="BF1114" s="3">
        <v>0</v>
      </c>
      <c r="BG1114" s="3">
        <v>0</v>
      </c>
      <c r="BH1114" s="3">
        <v>0</v>
      </c>
      <c r="BI1114" s="3">
        <v>0</v>
      </c>
      <c r="BJ1114" s="3">
        <v>0</v>
      </c>
      <c r="BK1114" s="3">
        <v>0</v>
      </c>
      <c r="BL1114" s="3">
        <v>0</v>
      </c>
      <c r="BM1114" s="3">
        <v>0</v>
      </c>
      <c r="BN1114" s="3">
        <v>0</v>
      </c>
      <c r="BO1114" s="3">
        <v>0</v>
      </c>
      <c r="BP1114" s="3">
        <v>0</v>
      </c>
      <c r="BQ1114" s="3">
        <v>0</v>
      </c>
      <c r="BR1114" s="3">
        <v>0</v>
      </c>
      <c r="BS1114" s="3">
        <v>0</v>
      </c>
      <c r="BT1114" s="3">
        <v>0</v>
      </c>
      <c r="BU1114" s="3">
        <v>0</v>
      </c>
      <c r="BV1114" s="3">
        <v>0</v>
      </c>
      <c r="BW1114" s="3">
        <v>0</v>
      </c>
      <c r="BX1114" s="3">
        <v>0</v>
      </c>
      <c r="BY1114" s="3">
        <v>0</v>
      </c>
      <c r="BZ1114" s="3">
        <v>0</v>
      </c>
      <c r="CA1114" s="3">
        <v>0</v>
      </c>
      <c r="CB1114" s="3">
        <v>0</v>
      </c>
      <c r="CC1114" s="3">
        <v>0</v>
      </c>
      <c r="CD1114" s="3">
        <v>0</v>
      </c>
      <c r="CE1114" s="3">
        <v>0</v>
      </c>
      <c r="CF1114" s="3">
        <v>0</v>
      </c>
      <c r="CG1114" s="3">
        <v>0</v>
      </c>
      <c r="CH1114" s="3">
        <v>0</v>
      </c>
      <c r="CI1114" s="3">
        <v>0</v>
      </c>
      <c r="CJ1114" s="3">
        <v>0</v>
      </c>
      <c r="CK1114" s="3">
        <v>0</v>
      </c>
      <c r="CL1114" s="3">
        <v>0</v>
      </c>
      <c r="CM1114" s="3">
        <v>0</v>
      </c>
      <c r="CN1114" s="3">
        <v>0</v>
      </c>
      <c r="CO1114" s="3">
        <v>0</v>
      </c>
      <c r="CP1114" s="3">
        <v>0</v>
      </c>
      <c r="CQ1114" s="3">
        <v>0</v>
      </c>
      <c r="CR1114" s="3">
        <v>0</v>
      </c>
      <c r="CS1114" s="3">
        <v>0</v>
      </c>
      <c r="CT1114" s="3">
        <v>0</v>
      </c>
      <c r="CU1114" s="3">
        <v>0</v>
      </c>
      <c r="CV1114" s="3">
        <v>0</v>
      </c>
      <c r="CW1114" s="3">
        <v>0</v>
      </c>
      <c r="CX1114" s="3">
        <v>0</v>
      </c>
      <c r="CY1114" s="3">
        <v>0</v>
      </c>
      <c r="CZ1114" s="3">
        <v>0</v>
      </c>
      <c r="DA1114" s="3"/>
      <c r="DB1114" s="3">
        <v>0</v>
      </c>
      <c r="DC1114" s="3">
        <v>0</v>
      </c>
      <c r="DD1114" s="3">
        <v>0</v>
      </c>
      <c r="DE1114" s="3">
        <v>0</v>
      </c>
      <c r="DF1114" s="3">
        <v>0</v>
      </c>
      <c r="DG1114" s="3">
        <v>0</v>
      </c>
      <c r="DH1114" s="3">
        <v>0</v>
      </c>
      <c r="DI1114" s="3">
        <v>0</v>
      </c>
      <c r="DJ1114" s="3">
        <v>0</v>
      </c>
      <c r="DK1114" s="3">
        <v>0</v>
      </c>
      <c r="DL1114" s="3">
        <v>0</v>
      </c>
      <c r="DM1114" s="3">
        <v>0</v>
      </c>
      <c r="DN1114" s="3">
        <v>0</v>
      </c>
      <c r="DO1114" s="3">
        <v>0</v>
      </c>
      <c r="DP1114" s="3">
        <v>0</v>
      </c>
      <c r="DQ1114" s="3">
        <v>0</v>
      </c>
      <c r="DR1114" s="3">
        <v>0</v>
      </c>
      <c r="DS1114" s="3">
        <v>0</v>
      </c>
      <c r="DT1114" s="3">
        <v>0</v>
      </c>
      <c r="DU1114" s="3">
        <v>0</v>
      </c>
      <c r="DV1114" s="3">
        <v>0</v>
      </c>
      <c r="DW1114" s="3">
        <v>0</v>
      </c>
      <c r="DX1114" s="3">
        <v>0</v>
      </c>
      <c r="DY1114" s="3">
        <v>0</v>
      </c>
      <c r="DZ1114" s="3">
        <v>0</v>
      </c>
      <c r="EA1114" s="3">
        <v>0</v>
      </c>
      <c r="EB1114" s="3">
        <v>0</v>
      </c>
      <c r="EC1114" s="3">
        <v>0</v>
      </c>
      <c r="ED1114" s="3">
        <v>0</v>
      </c>
      <c r="EE1114" s="3">
        <v>0</v>
      </c>
      <c r="EF1114" s="3">
        <v>0</v>
      </c>
    </row>
    <row r="1115" spans="1:136" ht="12.75" customHeight="1">
      <c r="A1115" s="2" t="s">
        <v>1850</v>
      </c>
      <c r="B1115" s="2" t="s">
        <v>1021</v>
      </c>
      <c r="C1115" s="2" t="s">
        <v>137</v>
      </c>
      <c r="D1115" s="2" t="s">
        <v>896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  <c r="AY1115" s="3">
        <v>0</v>
      </c>
      <c r="AZ1115" s="3">
        <v>0</v>
      </c>
      <c r="BA1115" s="3">
        <v>0</v>
      </c>
      <c r="BB1115" s="3">
        <v>0</v>
      </c>
      <c r="BC1115" s="3">
        <v>0</v>
      </c>
      <c r="BD1115" s="3">
        <v>0</v>
      </c>
      <c r="BE1115" s="3">
        <v>0</v>
      </c>
      <c r="BF1115" s="3">
        <v>0</v>
      </c>
      <c r="BG1115" s="3">
        <v>0</v>
      </c>
      <c r="BH1115" s="3">
        <v>0</v>
      </c>
      <c r="BI1115" s="3">
        <v>0</v>
      </c>
      <c r="BJ1115" s="3">
        <v>0</v>
      </c>
      <c r="BK1115" s="3">
        <v>0</v>
      </c>
      <c r="BL1115" s="3">
        <v>0</v>
      </c>
      <c r="BM1115" s="3">
        <v>0</v>
      </c>
      <c r="BN1115" s="3">
        <v>0</v>
      </c>
      <c r="BO1115" s="3">
        <v>0</v>
      </c>
      <c r="BP1115" s="3">
        <v>0</v>
      </c>
      <c r="BQ1115" s="3">
        <v>0</v>
      </c>
      <c r="BR1115" s="3">
        <v>0</v>
      </c>
      <c r="BS1115" s="3">
        <v>0</v>
      </c>
      <c r="BT1115" s="3">
        <v>0</v>
      </c>
      <c r="BU1115" s="3">
        <v>0</v>
      </c>
      <c r="BV1115" s="3">
        <v>0</v>
      </c>
      <c r="BW1115" s="3">
        <v>0</v>
      </c>
      <c r="BX1115" s="3">
        <v>0</v>
      </c>
      <c r="BY1115" s="3">
        <v>0</v>
      </c>
      <c r="BZ1115" s="3">
        <v>0</v>
      </c>
      <c r="CA1115" s="3">
        <v>0</v>
      </c>
      <c r="CB1115" s="3">
        <v>0</v>
      </c>
      <c r="CC1115" s="3">
        <v>0</v>
      </c>
      <c r="CD1115" s="3">
        <v>0</v>
      </c>
      <c r="CE1115" s="3">
        <v>0</v>
      </c>
      <c r="CF1115" s="3">
        <v>0</v>
      </c>
      <c r="CG1115" s="3">
        <v>0</v>
      </c>
      <c r="CH1115" s="3">
        <v>0</v>
      </c>
      <c r="CI1115" s="3">
        <v>0</v>
      </c>
      <c r="CJ1115" s="3">
        <v>0</v>
      </c>
      <c r="CK1115" s="3">
        <v>0</v>
      </c>
      <c r="CL1115" s="3">
        <v>0</v>
      </c>
      <c r="CM1115" s="3">
        <v>0</v>
      </c>
      <c r="CN1115" s="3">
        <v>0</v>
      </c>
      <c r="CO1115" s="3">
        <v>0</v>
      </c>
      <c r="CP1115" s="3">
        <v>0</v>
      </c>
      <c r="CQ1115" s="3">
        <v>0</v>
      </c>
      <c r="CR1115" s="3">
        <v>0</v>
      </c>
      <c r="CS1115" s="3">
        <v>0</v>
      </c>
      <c r="CT1115" s="3">
        <v>0</v>
      </c>
      <c r="CU1115" s="3">
        <v>0</v>
      </c>
      <c r="CV1115" s="3">
        <v>0</v>
      </c>
      <c r="CW1115" s="3">
        <v>0</v>
      </c>
      <c r="CX1115" s="3">
        <v>0</v>
      </c>
      <c r="CY1115" s="3">
        <v>0</v>
      </c>
      <c r="CZ1115" s="3">
        <v>0</v>
      </c>
      <c r="DA1115" s="3"/>
      <c r="DB1115" s="3">
        <v>0</v>
      </c>
      <c r="DC1115" s="3">
        <v>0</v>
      </c>
      <c r="DD1115" s="3">
        <v>0</v>
      </c>
      <c r="DE1115" s="3">
        <v>0</v>
      </c>
      <c r="DF1115" s="3">
        <v>0</v>
      </c>
      <c r="DG1115" s="3">
        <v>0</v>
      </c>
      <c r="DH1115" s="3">
        <v>0</v>
      </c>
      <c r="DI1115" s="3">
        <v>0</v>
      </c>
      <c r="DJ1115" s="3">
        <v>0</v>
      </c>
      <c r="DK1115" s="3">
        <v>0</v>
      </c>
      <c r="DL1115" s="3">
        <v>0</v>
      </c>
      <c r="DM1115" s="3">
        <v>0</v>
      </c>
      <c r="DN1115" s="3">
        <v>0</v>
      </c>
      <c r="DO1115" s="3">
        <v>0</v>
      </c>
      <c r="DP1115" s="3">
        <v>0</v>
      </c>
      <c r="DQ1115" s="3">
        <v>0</v>
      </c>
      <c r="DR1115" s="3">
        <v>0</v>
      </c>
      <c r="DS1115" s="3">
        <v>0</v>
      </c>
      <c r="DT1115" s="3">
        <v>0</v>
      </c>
      <c r="DU1115" s="3">
        <v>0</v>
      </c>
      <c r="DV1115" s="3">
        <v>0</v>
      </c>
      <c r="DW1115" s="3">
        <v>0</v>
      </c>
      <c r="DX1115" s="3">
        <v>0</v>
      </c>
      <c r="DY1115" s="3">
        <v>0</v>
      </c>
      <c r="DZ1115" s="3">
        <v>0</v>
      </c>
      <c r="EA1115" s="3">
        <v>0</v>
      </c>
      <c r="EB1115" s="3">
        <v>0</v>
      </c>
      <c r="EC1115" s="3">
        <v>0</v>
      </c>
      <c r="ED1115" s="3">
        <v>0</v>
      </c>
      <c r="EE1115" s="3">
        <v>0</v>
      </c>
      <c r="EF1115" s="3">
        <v>0</v>
      </c>
    </row>
    <row r="1116" spans="1:136" ht="12.75" customHeight="1">
      <c r="A1116" s="2" t="s">
        <v>1851</v>
      </c>
      <c r="B1116" s="2" t="s">
        <v>932</v>
      </c>
      <c r="C1116" s="2" t="s">
        <v>137</v>
      </c>
      <c r="D1116" s="2" t="s">
        <v>896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  <c r="AY1116" s="3">
        <v>0</v>
      </c>
      <c r="AZ1116" s="3">
        <v>0</v>
      </c>
      <c r="BA1116" s="3">
        <v>0</v>
      </c>
      <c r="BB1116" s="3">
        <v>0</v>
      </c>
      <c r="BC1116" s="3">
        <v>0</v>
      </c>
      <c r="BD1116" s="3">
        <v>0</v>
      </c>
      <c r="BE1116" s="3">
        <v>0</v>
      </c>
      <c r="BF1116" s="3">
        <v>0</v>
      </c>
      <c r="BG1116" s="3">
        <v>0</v>
      </c>
      <c r="BH1116" s="3">
        <v>0</v>
      </c>
      <c r="BI1116" s="3">
        <v>0</v>
      </c>
      <c r="BJ1116" s="3">
        <v>0</v>
      </c>
      <c r="BK1116" s="3">
        <v>0</v>
      </c>
      <c r="BL1116" s="3">
        <v>0</v>
      </c>
      <c r="BM1116" s="3">
        <v>0</v>
      </c>
      <c r="BN1116" s="3">
        <v>0</v>
      </c>
      <c r="BO1116" s="3">
        <v>0</v>
      </c>
      <c r="BP1116" s="3">
        <v>0</v>
      </c>
      <c r="BQ1116" s="3">
        <v>0</v>
      </c>
      <c r="BR1116" s="3">
        <v>0</v>
      </c>
      <c r="BS1116" s="3">
        <v>0</v>
      </c>
      <c r="BT1116" s="3">
        <v>0</v>
      </c>
      <c r="BU1116" s="3">
        <v>0</v>
      </c>
      <c r="BV1116" s="3">
        <v>0</v>
      </c>
      <c r="BW1116" s="3">
        <v>0</v>
      </c>
      <c r="BX1116" s="3">
        <v>0</v>
      </c>
      <c r="BY1116" s="3">
        <v>0</v>
      </c>
      <c r="BZ1116" s="3">
        <v>0</v>
      </c>
      <c r="CA1116" s="3">
        <v>0</v>
      </c>
      <c r="CB1116" s="3">
        <v>0</v>
      </c>
      <c r="CC1116" s="3">
        <v>0</v>
      </c>
      <c r="CD1116" s="3">
        <v>0</v>
      </c>
      <c r="CE1116" s="3">
        <v>0</v>
      </c>
      <c r="CF1116" s="3">
        <v>0</v>
      </c>
      <c r="CG1116" s="3">
        <v>0</v>
      </c>
      <c r="CH1116" s="3">
        <v>0</v>
      </c>
      <c r="CI1116" s="3">
        <v>0</v>
      </c>
      <c r="CJ1116" s="3">
        <v>0</v>
      </c>
      <c r="CK1116" s="3">
        <v>0</v>
      </c>
      <c r="CL1116" s="3">
        <v>0</v>
      </c>
      <c r="CM1116" s="3">
        <v>0</v>
      </c>
      <c r="CN1116" s="3">
        <v>0</v>
      </c>
      <c r="CO1116" s="3">
        <v>0</v>
      </c>
      <c r="CP1116" s="3">
        <v>0</v>
      </c>
      <c r="CQ1116" s="3">
        <v>0</v>
      </c>
      <c r="CR1116" s="3">
        <v>0</v>
      </c>
      <c r="CS1116" s="3">
        <v>0</v>
      </c>
      <c r="CT1116" s="3">
        <v>0</v>
      </c>
      <c r="CU1116" s="3">
        <v>0</v>
      </c>
      <c r="CV1116" s="3">
        <v>0</v>
      </c>
      <c r="CW1116" s="3">
        <v>0</v>
      </c>
      <c r="CX1116" s="3">
        <v>0</v>
      </c>
      <c r="CY1116" s="3">
        <v>0</v>
      </c>
      <c r="CZ1116" s="3">
        <v>0</v>
      </c>
      <c r="DA1116" s="3"/>
      <c r="DB1116" s="3">
        <v>0</v>
      </c>
      <c r="DC1116" s="3">
        <v>0</v>
      </c>
      <c r="DD1116" s="3">
        <v>0</v>
      </c>
      <c r="DE1116" s="3">
        <v>0</v>
      </c>
      <c r="DF1116" s="3">
        <v>0</v>
      </c>
      <c r="DG1116" s="3">
        <v>0</v>
      </c>
      <c r="DH1116" s="3">
        <v>0</v>
      </c>
      <c r="DI1116" s="3">
        <v>0</v>
      </c>
      <c r="DJ1116" s="3">
        <v>0</v>
      </c>
      <c r="DK1116" s="3">
        <v>0</v>
      </c>
      <c r="DL1116" s="3">
        <v>0</v>
      </c>
      <c r="DM1116" s="3">
        <v>0</v>
      </c>
      <c r="DN1116" s="3">
        <v>0</v>
      </c>
      <c r="DO1116" s="3">
        <v>0</v>
      </c>
      <c r="DP1116" s="3">
        <v>0</v>
      </c>
      <c r="DQ1116" s="3">
        <v>0</v>
      </c>
      <c r="DR1116" s="3">
        <v>0</v>
      </c>
      <c r="DS1116" s="3">
        <v>0</v>
      </c>
      <c r="DT1116" s="3">
        <v>0</v>
      </c>
      <c r="DU1116" s="3">
        <v>0</v>
      </c>
      <c r="DV1116" s="3">
        <v>0</v>
      </c>
      <c r="DW1116" s="3">
        <v>0</v>
      </c>
      <c r="DX1116" s="3">
        <v>0</v>
      </c>
      <c r="DY1116" s="3">
        <v>0</v>
      </c>
      <c r="DZ1116" s="3">
        <v>0</v>
      </c>
      <c r="EA1116" s="3">
        <v>0</v>
      </c>
      <c r="EB1116" s="3">
        <v>0</v>
      </c>
      <c r="EC1116" s="3">
        <v>0</v>
      </c>
      <c r="ED1116" s="3">
        <v>0</v>
      </c>
      <c r="EE1116" s="3">
        <v>0</v>
      </c>
      <c r="EF1116" s="3">
        <v>0</v>
      </c>
    </row>
    <row r="1117" spans="1:136" ht="12.75" customHeight="1">
      <c r="A1117" s="2" t="s">
        <v>1852</v>
      </c>
      <c r="B1117" s="2" t="s">
        <v>934</v>
      </c>
      <c r="C1117" s="2" t="s">
        <v>137</v>
      </c>
      <c r="D1117" s="2" t="s">
        <v>896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3">
        <v>0</v>
      </c>
      <c r="AX1117" s="3">
        <v>0</v>
      </c>
      <c r="AY1117" s="3">
        <v>0</v>
      </c>
      <c r="AZ1117" s="3">
        <v>0</v>
      </c>
      <c r="BA1117" s="3">
        <v>0</v>
      </c>
      <c r="BB1117" s="3">
        <v>0</v>
      </c>
      <c r="BC1117" s="3">
        <v>0</v>
      </c>
      <c r="BD1117" s="3">
        <v>0</v>
      </c>
      <c r="BE1117" s="3">
        <v>0</v>
      </c>
      <c r="BF1117" s="3">
        <v>0</v>
      </c>
      <c r="BG1117" s="3">
        <v>0</v>
      </c>
      <c r="BH1117" s="3">
        <v>0</v>
      </c>
      <c r="BI1117" s="3">
        <v>0</v>
      </c>
      <c r="BJ1117" s="3">
        <v>0</v>
      </c>
      <c r="BK1117" s="3">
        <v>0</v>
      </c>
      <c r="BL1117" s="3">
        <v>0</v>
      </c>
      <c r="BM1117" s="3">
        <v>0</v>
      </c>
      <c r="BN1117" s="3">
        <v>0</v>
      </c>
      <c r="BO1117" s="3">
        <v>0</v>
      </c>
      <c r="BP1117" s="3">
        <v>0</v>
      </c>
      <c r="BQ1117" s="3">
        <v>0</v>
      </c>
      <c r="BR1117" s="3">
        <v>0</v>
      </c>
      <c r="BS1117" s="3">
        <v>0</v>
      </c>
      <c r="BT1117" s="3">
        <v>0</v>
      </c>
      <c r="BU1117" s="3">
        <v>0</v>
      </c>
      <c r="BV1117" s="3">
        <v>0</v>
      </c>
      <c r="BW1117" s="3">
        <v>0</v>
      </c>
      <c r="BX1117" s="3">
        <v>0</v>
      </c>
      <c r="BY1117" s="3">
        <v>0</v>
      </c>
      <c r="BZ1117" s="3">
        <v>0</v>
      </c>
      <c r="CA1117" s="3">
        <v>0</v>
      </c>
      <c r="CB1117" s="3">
        <v>0</v>
      </c>
      <c r="CC1117" s="3">
        <v>0</v>
      </c>
      <c r="CD1117" s="3">
        <v>0</v>
      </c>
      <c r="CE1117" s="3">
        <v>0</v>
      </c>
      <c r="CF1117" s="3">
        <v>0</v>
      </c>
      <c r="CG1117" s="3">
        <v>0</v>
      </c>
      <c r="CH1117" s="3">
        <v>0</v>
      </c>
      <c r="CI1117" s="3">
        <v>0</v>
      </c>
      <c r="CJ1117" s="3">
        <v>0</v>
      </c>
      <c r="CK1117" s="3">
        <v>0</v>
      </c>
      <c r="CL1117" s="3">
        <v>0</v>
      </c>
      <c r="CM1117" s="3">
        <v>0</v>
      </c>
      <c r="CN1117" s="3">
        <v>0</v>
      </c>
      <c r="CO1117" s="3">
        <v>0</v>
      </c>
      <c r="CP1117" s="3">
        <v>0</v>
      </c>
      <c r="CQ1117" s="3">
        <v>0</v>
      </c>
      <c r="CR1117" s="3">
        <v>0</v>
      </c>
      <c r="CS1117" s="3">
        <v>0</v>
      </c>
      <c r="CT1117" s="3">
        <v>0</v>
      </c>
      <c r="CU1117" s="3">
        <v>0</v>
      </c>
      <c r="CV1117" s="3">
        <v>0</v>
      </c>
      <c r="CW1117" s="3">
        <v>0</v>
      </c>
      <c r="CX1117" s="3">
        <v>0</v>
      </c>
      <c r="CY1117" s="3">
        <v>0</v>
      </c>
      <c r="CZ1117" s="3">
        <v>0</v>
      </c>
      <c r="DA1117" s="3"/>
      <c r="DB1117" s="3">
        <v>0</v>
      </c>
      <c r="DC1117" s="3">
        <v>0</v>
      </c>
      <c r="DD1117" s="3">
        <v>0</v>
      </c>
      <c r="DE1117" s="3">
        <v>0</v>
      </c>
      <c r="DF1117" s="3">
        <v>0</v>
      </c>
      <c r="DG1117" s="3">
        <v>0</v>
      </c>
      <c r="DH1117" s="3">
        <v>0</v>
      </c>
      <c r="DI1117" s="3">
        <v>0</v>
      </c>
      <c r="DJ1117" s="3">
        <v>0</v>
      </c>
      <c r="DK1117" s="3">
        <v>0</v>
      </c>
      <c r="DL1117" s="3">
        <v>0</v>
      </c>
      <c r="DM1117" s="3">
        <v>0</v>
      </c>
      <c r="DN1117" s="3">
        <v>0</v>
      </c>
      <c r="DO1117" s="3">
        <v>0</v>
      </c>
      <c r="DP1117" s="3">
        <v>0</v>
      </c>
      <c r="DQ1117" s="3">
        <v>0</v>
      </c>
      <c r="DR1117" s="3">
        <v>0</v>
      </c>
      <c r="DS1117" s="3">
        <v>0</v>
      </c>
      <c r="DT1117" s="3">
        <v>0</v>
      </c>
      <c r="DU1117" s="3">
        <v>0</v>
      </c>
      <c r="DV1117" s="3">
        <v>0</v>
      </c>
      <c r="DW1117" s="3">
        <v>0</v>
      </c>
      <c r="DX1117" s="3">
        <v>0</v>
      </c>
      <c r="DY1117" s="3">
        <v>0</v>
      </c>
      <c r="DZ1117" s="3">
        <v>0</v>
      </c>
      <c r="EA1117" s="3">
        <v>0</v>
      </c>
      <c r="EB1117" s="3">
        <v>0</v>
      </c>
      <c r="EC1117" s="3">
        <v>0</v>
      </c>
      <c r="ED1117" s="3">
        <v>0</v>
      </c>
      <c r="EE1117" s="3">
        <v>0</v>
      </c>
      <c r="EF1117" s="3">
        <v>0</v>
      </c>
    </row>
    <row r="1118" spans="1:136" ht="12.75" customHeight="1">
      <c r="A1118" s="2" t="s">
        <v>1853</v>
      </c>
      <c r="B1118" s="2" t="s">
        <v>936</v>
      </c>
      <c r="C1118" s="2" t="s">
        <v>137</v>
      </c>
      <c r="D1118" s="2" t="s">
        <v>896</v>
      </c>
      <c r="E1118" s="3">
        <v>0</v>
      </c>
      <c r="F1118" s="3">
        <v>3500</v>
      </c>
      <c r="G1118" s="3">
        <v>3500</v>
      </c>
      <c r="H1118" s="3">
        <v>3500</v>
      </c>
      <c r="I1118" s="3">
        <v>3500</v>
      </c>
      <c r="J1118" s="3">
        <v>3500</v>
      </c>
      <c r="K1118" s="3">
        <v>3500</v>
      </c>
      <c r="L1118" s="3">
        <v>3500</v>
      </c>
      <c r="M1118" s="3">
        <v>3500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1166.67</v>
      </c>
      <c r="AQ1118" s="3">
        <v>3500</v>
      </c>
      <c r="AR1118" s="3">
        <v>3500</v>
      </c>
      <c r="AS1118" s="3">
        <v>0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s="3">
        <v>0</v>
      </c>
      <c r="AZ1118" s="3">
        <v>0</v>
      </c>
      <c r="BA1118" s="3">
        <v>0</v>
      </c>
      <c r="BB1118" s="3">
        <v>0</v>
      </c>
      <c r="BC1118" s="3">
        <v>0</v>
      </c>
      <c r="BD1118" s="3">
        <v>0</v>
      </c>
      <c r="BE1118" s="3">
        <v>0</v>
      </c>
      <c r="BF1118" s="3">
        <v>0</v>
      </c>
      <c r="BG1118" s="3">
        <v>0</v>
      </c>
      <c r="BH1118" s="3">
        <v>0</v>
      </c>
      <c r="BI1118" s="3">
        <v>0</v>
      </c>
      <c r="BJ1118" s="3">
        <v>0</v>
      </c>
      <c r="BK1118" s="3">
        <v>0</v>
      </c>
      <c r="BL1118" s="3">
        <v>0</v>
      </c>
      <c r="BM1118" s="3">
        <v>0</v>
      </c>
      <c r="BN1118" s="3">
        <v>0</v>
      </c>
      <c r="BO1118" s="3">
        <v>0</v>
      </c>
      <c r="BP1118" s="3">
        <v>0</v>
      </c>
      <c r="BQ1118" s="3">
        <v>0</v>
      </c>
      <c r="BR1118" s="3">
        <v>0</v>
      </c>
      <c r="BS1118" s="3">
        <v>0</v>
      </c>
      <c r="BT1118" s="3">
        <v>0</v>
      </c>
      <c r="BU1118" s="3">
        <v>0</v>
      </c>
      <c r="BV1118" s="3">
        <v>0</v>
      </c>
      <c r="BW1118" s="3">
        <v>0</v>
      </c>
      <c r="BX1118" s="3">
        <v>0</v>
      </c>
      <c r="BY1118" s="3">
        <v>0</v>
      </c>
      <c r="BZ1118" s="3">
        <v>0</v>
      </c>
      <c r="CA1118" s="3">
        <v>0</v>
      </c>
      <c r="CB1118" s="3">
        <v>0</v>
      </c>
      <c r="CC1118" s="3">
        <v>0</v>
      </c>
      <c r="CD1118" s="3">
        <v>0</v>
      </c>
      <c r="CE1118" s="3">
        <v>0</v>
      </c>
      <c r="CF1118" s="3">
        <v>0</v>
      </c>
      <c r="CG1118" s="3">
        <v>0</v>
      </c>
      <c r="CH1118" s="3">
        <v>0</v>
      </c>
      <c r="CI1118" s="3">
        <v>0</v>
      </c>
      <c r="CJ1118" s="3">
        <v>0</v>
      </c>
      <c r="CK1118" s="3">
        <v>0</v>
      </c>
      <c r="CL1118" s="3">
        <v>0</v>
      </c>
      <c r="CM1118" s="3">
        <v>0</v>
      </c>
      <c r="CN1118" s="3">
        <v>0</v>
      </c>
      <c r="CO1118" s="3">
        <v>0</v>
      </c>
      <c r="CP1118" s="3">
        <v>0</v>
      </c>
      <c r="CQ1118" s="3">
        <v>0</v>
      </c>
      <c r="CR1118" s="3">
        <v>0</v>
      </c>
      <c r="CS1118" s="3">
        <v>0</v>
      </c>
      <c r="CT1118" s="3">
        <v>0</v>
      </c>
      <c r="CU1118" s="3">
        <v>0</v>
      </c>
      <c r="CV1118" s="3">
        <v>0</v>
      </c>
      <c r="CW1118" s="3">
        <v>0</v>
      </c>
      <c r="CX1118" s="3">
        <v>0</v>
      </c>
      <c r="CY1118" s="3">
        <v>0</v>
      </c>
      <c r="CZ1118" s="3">
        <v>0</v>
      </c>
      <c r="DA1118" s="3"/>
      <c r="DB1118" s="3">
        <v>0</v>
      </c>
      <c r="DC1118" s="3">
        <v>0</v>
      </c>
      <c r="DD1118" s="3">
        <v>0</v>
      </c>
      <c r="DE1118" s="3">
        <v>0</v>
      </c>
      <c r="DF1118" s="3">
        <v>0</v>
      </c>
      <c r="DG1118" s="3">
        <v>0</v>
      </c>
      <c r="DH1118" s="3">
        <v>0</v>
      </c>
      <c r="DI1118" s="3">
        <v>0</v>
      </c>
      <c r="DJ1118" s="3">
        <v>0</v>
      </c>
      <c r="DK1118" s="3">
        <v>0</v>
      </c>
      <c r="DL1118" s="3">
        <v>0</v>
      </c>
      <c r="DM1118" s="3">
        <v>0</v>
      </c>
      <c r="DN1118" s="3">
        <v>0</v>
      </c>
      <c r="DO1118" s="3">
        <v>0</v>
      </c>
      <c r="DP1118" s="3">
        <v>0</v>
      </c>
      <c r="DQ1118" s="3">
        <v>0</v>
      </c>
      <c r="DR1118" s="3">
        <v>0</v>
      </c>
      <c r="DS1118" s="3">
        <v>0</v>
      </c>
      <c r="DT1118" s="3">
        <v>0</v>
      </c>
      <c r="DU1118" s="3">
        <v>0</v>
      </c>
      <c r="DV1118" s="3">
        <v>0</v>
      </c>
      <c r="DW1118" s="3">
        <v>0</v>
      </c>
      <c r="DX1118" s="3">
        <v>0</v>
      </c>
      <c r="DY1118" s="3">
        <v>0</v>
      </c>
      <c r="DZ1118" s="3">
        <v>0</v>
      </c>
      <c r="EA1118" s="3">
        <v>0</v>
      </c>
      <c r="EB1118" s="3">
        <v>0</v>
      </c>
      <c r="EC1118" s="3">
        <v>0</v>
      </c>
      <c r="ED1118" s="3">
        <v>0</v>
      </c>
      <c r="EE1118" s="3">
        <v>0</v>
      </c>
      <c r="EF1118" s="3">
        <v>0</v>
      </c>
    </row>
    <row r="1119" spans="1:136" ht="12.75" customHeight="1">
      <c r="A1119" s="2" t="s">
        <v>1854</v>
      </c>
      <c r="B1119" s="2" t="s">
        <v>938</v>
      </c>
      <c r="C1119" s="2" t="s">
        <v>137</v>
      </c>
      <c r="D1119" s="2" t="s">
        <v>896</v>
      </c>
      <c r="E1119" s="3">
        <v>0</v>
      </c>
      <c r="F1119" s="3">
        <v>16446.939999999999</v>
      </c>
      <c r="G1119" s="3">
        <v>7022.7</v>
      </c>
      <c r="H1119" s="3">
        <v>7315.99</v>
      </c>
      <c r="I1119" s="3">
        <v>10154.629999999999</v>
      </c>
      <c r="J1119" s="3">
        <v>9780.89</v>
      </c>
      <c r="K1119" s="3">
        <v>10549.01</v>
      </c>
      <c r="L1119" s="3">
        <v>9790.39</v>
      </c>
      <c r="M1119" s="3">
        <v>14822.35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11175.64</v>
      </c>
      <c r="AH1119" s="3">
        <v>6645.76</v>
      </c>
      <c r="AI1119" s="3">
        <v>6545.69</v>
      </c>
      <c r="AJ1119" s="3">
        <v>5967.78</v>
      </c>
      <c r="AK1119" s="3">
        <v>12053.04</v>
      </c>
      <c r="AL1119" s="3">
        <v>6005.43</v>
      </c>
      <c r="AM1119" s="3">
        <v>9201.64</v>
      </c>
      <c r="AN1119" s="3">
        <v>15060.76</v>
      </c>
      <c r="AO1119" s="3">
        <v>9516.68</v>
      </c>
      <c r="AP1119" s="3">
        <v>15489.41</v>
      </c>
      <c r="AQ1119" s="3">
        <v>14323.36</v>
      </c>
      <c r="AR1119" s="3">
        <v>-9972.9599999999991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0</v>
      </c>
      <c r="BB1119" s="3">
        <v>0</v>
      </c>
      <c r="BC1119" s="3">
        <v>0</v>
      </c>
      <c r="BD1119" s="3">
        <v>0</v>
      </c>
      <c r="BE1119" s="3">
        <v>0</v>
      </c>
      <c r="BF1119" s="3">
        <v>0</v>
      </c>
      <c r="BG1119" s="3">
        <v>0</v>
      </c>
      <c r="BH1119" s="3">
        <v>0</v>
      </c>
      <c r="BI1119" s="3">
        <v>0</v>
      </c>
      <c r="BJ1119" s="3">
        <v>0</v>
      </c>
      <c r="BK1119" s="3">
        <v>0</v>
      </c>
      <c r="BL1119" s="3">
        <v>0</v>
      </c>
      <c r="BM1119" s="3">
        <v>0</v>
      </c>
      <c r="BN1119" s="3">
        <v>0</v>
      </c>
      <c r="BO1119" s="3">
        <v>0</v>
      </c>
      <c r="BP1119" s="3">
        <v>0</v>
      </c>
      <c r="BQ1119" s="3">
        <v>0</v>
      </c>
      <c r="BR1119" s="3">
        <v>0</v>
      </c>
      <c r="BS1119" s="3">
        <v>0</v>
      </c>
      <c r="BT1119" s="3">
        <v>0</v>
      </c>
      <c r="BU1119" s="3">
        <v>0</v>
      </c>
      <c r="BV1119" s="3">
        <v>0</v>
      </c>
      <c r="BW1119" s="3">
        <v>0</v>
      </c>
      <c r="BX1119" s="3">
        <v>0</v>
      </c>
      <c r="BY1119" s="3">
        <v>0</v>
      </c>
      <c r="BZ1119" s="3">
        <v>0</v>
      </c>
      <c r="CA1119" s="3">
        <v>0</v>
      </c>
      <c r="CB1119" s="3">
        <v>0</v>
      </c>
      <c r="CC1119" s="3">
        <v>0</v>
      </c>
      <c r="CD1119" s="3">
        <v>0</v>
      </c>
      <c r="CE1119" s="3">
        <v>0</v>
      </c>
      <c r="CF1119" s="3">
        <v>0</v>
      </c>
      <c r="CG1119" s="3">
        <v>0</v>
      </c>
      <c r="CH1119" s="3">
        <v>0</v>
      </c>
      <c r="CI1119" s="3">
        <v>0</v>
      </c>
      <c r="CJ1119" s="3">
        <v>0</v>
      </c>
      <c r="CK1119" s="3">
        <v>0</v>
      </c>
      <c r="CL1119" s="3">
        <v>0</v>
      </c>
      <c r="CM1119" s="3">
        <v>0</v>
      </c>
      <c r="CN1119" s="3">
        <v>0</v>
      </c>
      <c r="CO1119" s="3">
        <v>0</v>
      </c>
      <c r="CP1119" s="3">
        <v>0</v>
      </c>
      <c r="CQ1119" s="3">
        <v>0</v>
      </c>
      <c r="CR1119" s="3">
        <v>0</v>
      </c>
      <c r="CS1119" s="3">
        <v>0</v>
      </c>
      <c r="CT1119" s="3">
        <v>0</v>
      </c>
      <c r="CU1119" s="3">
        <v>0</v>
      </c>
      <c r="CV1119" s="3">
        <v>0</v>
      </c>
      <c r="CW1119" s="3">
        <v>0</v>
      </c>
      <c r="CX1119" s="3">
        <v>0</v>
      </c>
      <c r="CY1119" s="3">
        <v>0</v>
      </c>
      <c r="CZ1119" s="3">
        <v>0</v>
      </c>
      <c r="DA1119" s="3"/>
      <c r="DB1119" s="3">
        <v>0</v>
      </c>
      <c r="DC1119" s="3">
        <v>0</v>
      </c>
      <c r="DD1119" s="3">
        <v>0</v>
      </c>
      <c r="DE1119" s="3">
        <v>0</v>
      </c>
      <c r="DF1119" s="3">
        <v>0</v>
      </c>
      <c r="DG1119" s="3">
        <v>0</v>
      </c>
      <c r="DH1119" s="3">
        <v>0</v>
      </c>
      <c r="DI1119" s="3">
        <v>0</v>
      </c>
      <c r="DJ1119" s="3">
        <v>0</v>
      </c>
      <c r="DK1119" s="3">
        <v>0</v>
      </c>
      <c r="DL1119" s="3">
        <v>0</v>
      </c>
      <c r="DM1119" s="3">
        <v>0</v>
      </c>
      <c r="DN1119" s="3">
        <v>0</v>
      </c>
      <c r="DO1119" s="3">
        <v>0</v>
      </c>
      <c r="DP1119" s="3">
        <v>0</v>
      </c>
      <c r="DQ1119" s="3">
        <v>0</v>
      </c>
      <c r="DR1119" s="3">
        <v>0</v>
      </c>
      <c r="DS1119" s="3">
        <v>0</v>
      </c>
      <c r="DT1119" s="3">
        <v>0</v>
      </c>
      <c r="DU1119" s="3">
        <v>0</v>
      </c>
      <c r="DV1119" s="3">
        <v>0</v>
      </c>
      <c r="DW1119" s="3">
        <v>0</v>
      </c>
      <c r="DX1119" s="3">
        <v>0</v>
      </c>
      <c r="DY1119" s="3">
        <v>0</v>
      </c>
      <c r="DZ1119" s="3">
        <v>0</v>
      </c>
      <c r="EA1119" s="3">
        <v>0</v>
      </c>
      <c r="EB1119" s="3">
        <v>0</v>
      </c>
      <c r="EC1119" s="3">
        <v>0</v>
      </c>
      <c r="ED1119" s="3">
        <v>0</v>
      </c>
      <c r="EE1119" s="3">
        <v>0</v>
      </c>
      <c r="EF1119" s="3">
        <v>0</v>
      </c>
    </row>
    <row r="1120" spans="1:136" ht="12.75" customHeight="1">
      <c r="A1120" s="2" t="s">
        <v>1855</v>
      </c>
      <c r="B1120" s="2" t="s">
        <v>940</v>
      </c>
      <c r="C1120" s="2" t="s">
        <v>137</v>
      </c>
      <c r="D1120" s="2" t="s">
        <v>896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8550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0</v>
      </c>
      <c r="BB1120" s="3">
        <v>0</v>
      </c>
      <c r="BC1120" s="3">
        <v>0</v>
      </c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>
        <v>0</v>
      </c>
      <c r="BJ1120" s="3">
        <v>0</v>
      </c>
      <c r="BK1120" s="3">
        <v>0</v>
      </c>
      <c r="BL1120" s="3">
        <v>0</v>
      </c>
      <c r="BM1120" s="3">
        <v>0</v>
      </c>
      <c r="BN1120" s="3">
        <v>0</v>
      </c>
      <c r="BO1120" s="3">
        <v>0</v>
      </c>
      <c r="BP1120" s="3">
        <v>0</v>
      </c>
      <c r="BQ1120" s="3">
        <v>0</v>
      </c>
      <c r="BR1120" s="3">
        <v>0</v>
      </c>
      <c r="BS1120" s="3">
        <v>0</v>
      </c>
      <c r="BT1120" s="3">
        <v>0</v>
      </c>
      <c r="BU1120" s="3">
        <v>0</v>
      </c>
      <c r="BV1120" s="3">
        <v>0</v>
      </c>
      <c r="BW1120" s="3">
        <v>0</v>
      </c>
      <c r="BX1120" s="3">
        <v>0</v>
      </c>
      <c r="BY1120" s="3">
        <v>0</v>
      </c>
      <c r="BZ1120" s="3">
        <v>0</v>
      </c>
      <c r="CA1120" s="3">
        <v>0</v>
      </c>
      <c r="CB1120" s="3">
        <v>0</v>
      </c>
      <c r="CC1120" s="3">
        <v>0</v>
      </c>
      <c r="CD1120" s="3">
        <v>0</v>
      </c>
      <c r="CE1120" s="3">
        <v>0</v>
      </c>
      <c r="CF1120" s="3">
        <v>0</v>
      </c>
      <c r="CG1120" s="3">
        <v>0</v>
      </c>
      <c r="CH1120" s="3">
        <v>0</v>
      </c>
      <c r="CI1120" s="3">
        <v>0</v>
      </c>
      <c r="CJ1120" s="3">
        <v>0</v>
      </c>
      <c r="CK1120" s="3">
        <v>0</v>
      </c>
      <c r="CL1120" s="3">
        <v>0</v>
      </c>
      <c r="CM1120" s="3">
        <v>0</v>
      </c>
      <c r="CN1120" s="3">
        <v>0</v>
      </c>
      <c r="CO1120" s="3">
        <v>0</v>
      </c>
      <c r="CP1120" s="3">
        <v>0</v>
      </c>
      <c r="CQ1120" s="3">
        <v>0</v>
      </c>
      <c r="CR1120" s="3">
        <v>0</v>
      </c>
      <c r="CS1120" s="3">
        <v>0</v>
      </c>
      <c r="CT1120" s="3">
        <v>0</v>
      </c>
      <c r="CU1120" s="3">
        <v>0</v>
      </c>
      <c r="CV1120" s="3">
        <v>0</v>
      </c>
      <c r="CW1120" s="3">
        <v>0</v>
      </c>
      <c r="CX1120" s="3">
        <v>0</v>
      </c>
      <c r="CY1120" s="3">
        <v>0</v>
      </c>
      <c r="CZ1120" s="3">
        <v>0</v>
      </c>
      <c r="DA1120" s="3"/>
      <c r="DB1120" s="3">
        <v>0</v>
      </c>
      <c r="DC1120" s="3">
        <v>0</v>
      </c>
      <c r="DD1120" s="3">
        <v>0</v>
      </c>
      <c r="DE1120" s="3">
        <v>0</v>
      </c>
      <c r="DF1120" s="3">
        <v>0</v>
      </c>
      <c r="DG1120" s="3">
        <v>0</v>
      </c>
      <c r="DH1120" s="3">
        <v>0</v>
      </c>
      <c r="DI1120" s="3">
        <v>0</v>
      </c>
      <c r="DJ1120" s="3">
        <v>0</v>
      </c>
      <c r="DK1120" s="3">
        <v>0</v>
      </c>
      <c r="DL1120" s="3">
        <v>0</v>
      </c>
      <c r="DM1120" s="3">
        <v>0</v>
      </c>
      <c r="DN1120" s="3">
        <v>0</v>
      </c>
      <c r="DO1120" s="3">
        <v>0</v>
      </c>
      <c r="DP1120" s="3">
        <v>0</v>
      </c>
      <c r="DQ1120" s="3">
        <v>0</v>
      </c>
      <c r="DR1120" s="3">
        <v>0</v>
      </c>
      <c r="DS1120" s="3">
        <v>0</v>
      </c>
      <c r="DT1120" s="3">
        <v>0</v>
      </c>
      <c r="DU1120" s="3">
        <v>0</v>
      </c>
      <c r="DV1120" s="3">
        <v>0</v>
      </c>
      <c r="DW1120" s="3">
        <v>0</v>
      </c>
      <c r="DX1120" s="3">
        <v>0</v>
      </c>
      <c r="DY1120" s="3">
        <v>0</v>
      </c>
      <c r="DZ1120" s="3">
        <v>0</v>
      </c>
      <c r="EA1120" s="3">
        <v>0</v>
      </c>
      <c r="EB1120" s="3">
        <v>0</v>
      </c>
      <c r="EC1120" s="3">
        <v>0</v>
      </c>
      <c r="ED1120" s="3">
        <v>0</v>
      </c>
      <c r="EE1120" s="3">
        <v>0</v>
      </c>
      <c r="EF1120" s="3">
        <v>0</v>
      </c>
    </row>
    <row r="1121" spans="1:136" ht="12.75" customHeight="1">
      <c r="A1121" s="2" t="s">
        <v>1856</v>
      </c>
      <c r="B1121" s="2" t="s">
        <v>1028</v>
      </c>
      <c r="C1121" s="2" t="s">
        <v>137</v>
      </c>
      <c r="D1121" s="2" t="s">
        <v>896</v>
      </c>
      <c r="E1121" s="3">
        <v>0</v>
      </c>
      <c r="F1121" s="3">
        <v>8350</v>
      </c>
      <c r="G1121" s="3">
        <v>7600</v>
      </c>
      <c r="H1121" s="3">
        <v>7600</v>
      </c>
      <c r="I1121" s="3">
        <v>7235</v>
      </c>
      <c r="J1121" s="3">
        <v>6465</v>
      </c>
      <c r="K1121" s="3">
        <v>6586</v>
      </c>
      <c r="L1121" s="3">
        <v>5988</v>
      </c>
      <c r="M1121" s="3">
        <v>6447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6929</v>
      </c>
      <c r="AH1121" s="3">
        <v>7494</v>
      </c>
      <c r="AI1121" s="3">
        <v>7595</v>
      </c>
      <c r="AJ1121" s="3">
        <v>6602</v>
      </c>
      <c r="AK1121" s="3">
        <v>6591</v>
      </c>
      <c r="AL1121" s="3">
        <v>6589</v>
      </c>
      <c r="AM1121" s="3">
        <v>6630</v>
      </c>
      <c r="AN1121" s="3">
        <v>6640</v>
      </c>
      <c r="AO1121" s="3">
        <v>6623</v>
      </c>
      <c r="AP1121" s="3">
        <v>7803</v>
      </c>
      <c r="AQ1121" s="3">
        <v>7898</v>
      </c>
      <c r="AR1121" s="3">
        <v>8022</v>
      </c>
      <c r="AS1121" s="3">
        <v>0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  <c r="AZ1121" s="3">
        <v>0</v>
      </c>
      <c r="BA1121" s="3">
        <v>0</v>
      </c>
      <c r="BB1121" s="3">
        <v>0</v>
      </c>
      <c r="BC1121" s="3">
        <v>0</v>
      </c>
      <c r="BD1121" s="3">
        <v>0</v>
      </c>
      <c r="BE1121" s="3">
        <v>0</v>
      </c>
      <c r="BF1121" s="3">
        <v>0</v>
      </c>
      <c r="BG1121" s="3">
        <v>0</v>
      </c>
      <c r="BH1121" s="3">
        <v>0</v>
      </c>
      <c r="BI1121" s="3">
        <v>0</v>
      </c>
      <c r="BJ1121" s="3">
        <v>0</v>
      </c>
      <c r="BK1121" s="3">
        <v>0</v>
      </c>
      <c r="BL1121" s="3">
        <v>0</v>
      </c>
      <c r="BM1121" s="3">
        <v>0</v>
      </c>
      <c r="BN1121" s="3">
        <v>0</v>
      </c>
      <c r="BO1121" s="3">
        <v>0</v>
      </c>
      <c r="BP1121" s="3">
        <v>0</v>
      </c>
      <c r="BQ1121" s="3">
        <v>0</v>
      </c>
      <c r="BR1121" s="3">
        <v>0</v>
      </c>
      <c r="BS1121" s="3">
        <v>0</v>
      </c>
      <c r="BT1121" s="3">
        <v>0</v>
      </c>
      <c r="BU1121" s="3">
        <v>0</v>
      </c>
      <c r="BV1121" s="3">
        <v>0</v>
      </c>
      <c r="BW1121" s="3">
        <v>0</v>
      </c>
      <c r="BX1121" s="3">
        <v>0</v>
      </c>
      <c r="BY1121" s="3">
        <v>0</v>
      </c>
      <c r="BZ1121" s="3">
        <v>0</v>
      </c>
      <c r="CA1121" s="3">
        <v>0</v>
      </c>
      <c r="CB1121" s="3">
        <v>0</v>
      </c>
      <c r="CC1121" s="3">
        <v>0</v>
      </c>
      <c r="CD1121" s="3">
        <v>0</v>
      </c>
      <c r="CE1121" s="3">
        <v>0</v>
      </c>
      <c r="CF1121" s="3">
        <v>0</v>
      </c>
      <c r="CG1121" s="3">
        <v>0</v>
      </c>
      <c r="CH1121" s="3">
        <v>0</v>
      </c>
      <c r="CI1121" s="3">
        <v>0</v>
      </c>
      <c r="CJ1121" s="3">
        <v>0</v>
      </c>
      <c r="CK1121" s="3">
        <v>0</v>
      </c>
      <c r="CL1121" s="3">
        <v>0</v>
      </c>
      <c r="CM1121" s="3">
        <v>0</v>
      </c>
      <c r="CN1121" s="3">
        <v>0</v>
      </c>
      <c r="CO1121" s="3">
        <v>0</v>
      </c>
      <c r="CP1121" s="3">
        <v>0</v>
      </c>
      <c r="CQ1121" s="3">
        <v>0</v>
      </c>
      <c r="CR1121" s="3">
        <v>0</v>
      </c>
      <c r="CS1121" s="3">
        <v>0</v>
      </c>
      <c r="CT1121" s="3">
        <v>0</v>
      </c>
      <c r="CU1121" s="3">
        <v>0</v>
      </c>
      <c r="CV1121" s="3">
        <v>0</v>
      </c>
      <c r="CW1121" s="3">
        <v>0</v>
      </c>
      <c r="CX1121" s="3">
        <v>0</v>
      </c>
      <c r="CY1121" s="3">
        <v>0</v>
      </c>
      <c r="CZ1121" s="3">
        <v>0</v>
      </c>
      <c r="DA1121" s="3"/>
      <c r="DB1121" s="3">
        <v>0</v>
      </c>
      <c r="DC1121" s="3">
        <v>0</v>
      </c>
      <c r="DD1121" s="3">
        <v>0</v>
      </c>
      <c r="DE1121" s="3">
        <v>0</v>
      </c>
      <c r="DF1121" s="3">
        <v>0</v>
      </c>
      <c r="DG1121" s="3">
        <v>0</v>
      </c>
      <c r="DH1121" s="3">
        <v>0</v>
      </c>
      <c r="DI1121" s="3">
        <v>0</v>
      </c>
      <c r="DJ1121" s="3">
        <v>0</v>
      </c>
      <c r="DK1121" s="3">
        <v>0</v>
      </c>
      <c r="DL1121" s="3">
        <v>0</v>
      </c>
      <c r="DM1121" s="3">
        <v>0</v>
      </c>
      <c r="DN1121" s="3">
        <v>0</v>
      </c>
      <c r="DO1121" s="3">
        <v>0</v>
      </c>
      <c r="DP1121" s="3">
        <v>0</v>
      </c>
      <c r="DQ1121" s="3">
        <v>0</v>
      </c>
      <c r="DR1121" s="3">
        <v>0</v>
      </c>
      <c r="DS1121" s="3">
        <v>0</v>
      </c>
      <c r="DT1121" s="3">
        <v>0</v>
      </c>
      <c r="DU1121" s="3">
        <v>0</v>
      </c>
      <c r="DV1121" s="3">
        <v>0</v>
      </c>
      <c r="DW1121" s="3">
        <v>0</v>
      </c>
      <c r="DX1121" s="3">
        <v>0</v>
      </c>
      <c r="DY1121" s="3">
        <v>0</v>
      </c>
      <c r="DZ1121" s="3">
        <v>0</v>
      </c>
      <c r="EA1121" s="3">
        <v>0</v>
      </c>
      <c r="EB1121" s="3">
        <v>0</v>
      </c>
      <c r="EC1121" s="3">
        <v>0</v>
      </c>
      <c r="ED1121" s="3">
        <v>0</v>
      </c>
      <c r="EE1121" s="3">
        <v>0</v>
      </c>
      <c r="EF1121" s="3">
        <v>0</v>
      </c>
    </row>
    <row r="1122" spans="1:136" ht="12.75" customHeight="1">
      <c r="A1122" s="2" t="s">
        <v>1857</v>
      </c>
      <c r="B1122" s="2" t="s">
        <v>944</v>
      </c>
      <c r="C1122" s="2" t="s">
        <v>137</v>
      </c>
      <c r="D1122" s="2" t="s">
        <v>896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  <c r="AY1122" s="3">
        <v>0</v>
      </c>
      <c r="AZ1122" s="3">
        <v>0</v>
      </c>
      <c r="BA1122" s="3">
        <v>0</v>
      </c>
      <c r="BB1122" s="3">
        <v>0</v>
      </c>
      <c r="BC1122" s="3">
        <v>0</v>
      </c>
      <c r="BD1122" s="3">
        <v>0</v>
      </c>
      <c r="BE1122" s="3">
        <v>0</v>
      </c>
      <c r="BF1122" s="3">
        <v>0</v>
      </c>
      <c r="BG1122" s="3">
        <v>0</v>
      </c>
      <c r="BH1122" s="3">
        <v>0</v>
      </c>
      <c r="BI1122" s="3">
        <v>0</v>
      </c>
      <c r="BJ1122" s="3">
        <v>0</v>
      </c>
      <c r="BK1122" s="3">
        <v>0</v>
      </c>
      <c r="BL1122" s="3">
        <v>0</v>
      </c>
      <c r="BM1122" s="3">
        <v>0</v>
      </c>
      <c r="BN1122" s="3">
        <v>0</v>
      </c>
      <c r="BO1122" s="3">
        <v>0</v>
      </c>
      <c r="BP1122" s="3">
        <v>0</v>
      </c>
      <c r="BQ1122" s="3">
        <v>0</v>
      </c>
      <c r="BR1122" s="3">
        <v>0</v>
      </c>
      <c r="BS1122" s="3">
        <v>0</v>
      </c>
      <c r="BT1122" s="3">
        <v>0</v>
      </c>
      <c r="BU1122" s="3">
        <v>0</v>
      </c>
      <c r="BV1122" s="3">
        <v>0</v>
      </c>
      <c r="BW1122" s="3">
        <v>0</v>
      </c>
      <c r="BX1122" s="3">
        <v>0</v>
      </c>
      <c r="BY1122" s="3">
        <v>0</v>
      </c>
      <c r="BZ1122" s="3">
        <v>0</v>
      </c>
      <c r="CA1122" s="3">
        <v>0</v>
      </c>
      <c r="CB1122" s="3">
        <v>0</v>
      </c>
      <c r="CC1122" s="3">
        <v>0</v>
      </c>
      <c r="CD1122" s="3">
        <v>0</v>
      </c>
      <c r="CE1122" s="3">
        <v>0</v>
      </c>
      <c r="CF1122" s="3">
        <v>0</v>
      </c>
      <c r="CG1122" s="3">
        <v>0</v>
      </c>
      <c r="CH1122" s="3">
        <v>0</v>
      </c>
      <c r="CI1122" s="3">
        <v>0</v>
      </c>
      <c r="CJ1122" s="3">
        <v>0</v>
      </c>
      <c r="CK1122" s="3">
        <v>0</v>
      </c>
      <c r="CL1122" s="3">
        <v>0</v>
      </c>
      <c r="CM1122" s="3">
        <v>0</v>
      </c>
      <c r="CN1122" s="3">
        <v>0</v>
      </c>
      <c r="CO1122" s="3">
        <v>0</v>
      </c>
      <c r="CP1122" s="3">
        <v>0</v>
      </c>
      <c r="CQ1122" s="3">
        <v>0</v>
      </c>
      <c r="CR1122" s="3">
        <v>0</v>
      </c>
      <c r="CS1122" s="3">
        <v>0</v>
      </c>
      <c r="CT1122" s="3">
        <v>0</v>
      </c>
      <c r="CU1122" s="3">
        <v>0</v>
      </c>
      <c r="CV1122" s="3">
        <v>0</v>
      </c>
      <c r="CW1122" s="3">
        <v>0</v>
      </c>
      <c r="CX1122" s="3">
        <v>0</v>
      </c>
      <c r="CY1122" s="3">
        <v>0</v>
      </c>
      <c r="CZ1122" s="3">
        <v>0</v>
      </c>
      <c r="DA1122" s="3"/>
      <c r="DB1122" s="3">
        <v>0</v>
      </c>
      <c r="DC1122" s="3">
        <v>0</v>
      </c>
      <c r="DD1122" s="3">
        <v>0</v>
      </c>
      <c r="DE1122" s="3">
        <v>0</v>
      </c>
      <c r="DF1122" s="3">
        <v>0</v>
      </c>
      <c r="DG1122" s="3">
        <v>0</v>
      </c>
      <c r="DH1122" s="3">
        <v>0</v>
      </c>
      <c r="DI1122" s="3">
        <v>0</v>
      </c>
      <c r="DJ1122" s="3">
        <v>0</v>
      </c>
      <c r="DK1122" s="3">
        <v>0</v>
      </c>
      <c r="DL1122" s="3">
        <v>0</v>
      </c>
      <c r="DM1122" s="3">
        <v>0</v>
      </c>
      <c r="DN1122" s="3">
        <v>0</v>
      </c>
      <c r="DO1122" s="3">
        <v>0</v>
      </c>
      <c r="DP1122" s="3">
        <v>0</v>
      </c>
      <c r="DQ1122" s="3">
        <v>0</v>
      </c>
      <c r="DR1122" s="3">
        <v>0</v>
      </c>
      <c r="DS1122" s="3">
        <v>0</v>
      </c>
      <c r="DT1122" s="3">
        <v>0</v>
      </c>
      <c r="DU1122" s="3">
        <v>0</v>
      </c>
      <c r="DV1122" s="3">
        <v>0</v>
      </c>
      <c r="DW1122" s="3">
        <v>0</v>
      </c>
      <c r="DX1122" s="3">
        <v>0</v>
      </c>
      <c r="DY1122" s="3">
        <v>0</v>
      </c>
      <c r="DZ1122" s="3">
        <v>0</v>
      </c>
      <c r="EA1122" s="3">
        <v>0</v>
      </c>
      <c r="EB1122" s="3">
        <v>0</v>
      </c>
      <c r="EC1122" s="3">
        <v>0</v>
      </c>
      <c r="ED1122" s="3">
        <v>0</v>
      </c>
      <c r="EE1122" s="3">
        <v>0</v>
      </c>
      <c r="EF1122" s="3">
        <v>0</v>
      </c>
    </row>
    <row r="1123" spans="1:136" ht="12.75" customHeight="1">
      <c r="A1123" s="2" t="s">
        <v>1858</v>
      </c>
      <c r="B1123" s="2" t="s">
        <v>946</v>
      </c>
      <c r="C1123" s="2" t="s">
        <v>137</v>
      </c>
      <c r="D1123" s="2" t="s">
        <v>896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3">
        <v>0</v>
      </c>
      <c r="AW1123" s="3">
        <v>0</v>
      </c>
      <c r="AX1123" s="3">
        <v>0</v>
      </c>
      <c r="AY1123" s="3">
        <v>0</v>
      </c>
      <c r="AZ1123" s="3">
        <v>0</v>
      </c>
      <c r="BA1123" s="3">
        <v>0</v>
      </c>
      <c r="BB1123" s="3">
        <v>0</v>
      </c>
      <c r="BC1123" s="3">
        <v>0</v>
      </c>
      <c r="BD1123" s="3">
        <v>0</v>
      </c>
      <c r="BE1123" s="3">
        <v>0</v>
      </c>
      <c r="BF1123" s="3">
        <v>0</v>
      </c>
      <c r="BG1123" s="3">
        <v>0</v>
      </c>
      <c r="BH1123" s="3">
        <v>0</v>
      </c>
      <c r="BI1123" s="3">
        <v>0</v>
      </c>
      <c r="BJ1123" s="3">
        <v>0</v>
      </c>
      <c r="BK1123" s="3">
        <v>0</v>
      </c>
      <c r="BL1123" s="3">
        <v>0</v>
      </c>
      <c r="BM1123" s="3">
        <v>0</v>
      </c>
      <c r="BN1123" s="3">
        <v>0</v>
      </c>
      <c r="BO1123" s="3">
        <v>0</v>
      </c>
      <c r="BP1123" s="3">
        <v>0</v>
      </c>
      <c r="BQ1123" s="3">
        <v>0</v>
      </c>
      <c r="BR1123" s="3">
        <v>0</v>
      </c>
      <c r="BS1123" s="3">
        <v>0</v>
      </c>
      <c r="BT1123" s="3">
        <v>0</v>
      </c>
      <c r="BU1123" s="3">
        <v>0</v>
      </c>
      <c r="BV1123" s="3">
        <v>0</v>
      </c>
      <c r="BW1123" s="3">
        <v>0</v>
      </c>
      <c r="BX1123" s="3">
        <v>0</v>
      </c>
      <c r="BY1123" s="3">
        <v>0</v>
      </c>
      <c r="BZ1123" s="3">
        <v>0</v>
      </c>
      <c r="CA1123" s="3">
        <v>0</v>
      </c>
      <c r="CB1123" s="3">
        <v>0</v>
      </c>
      <c r="CC1123" s="3">
        <v>0</v>
      </c>
      <c r="CD1123" s="3">
        <v>0</v>
      </c>
      <c r="CE1123" s="3">
        <v>0</v>
      </c>
      <c r="CF1123" s="3">
        <v>0</v>
      </c>
      <c r="CG1123" s="3">
        <v>0</v>
      </c>
      <c r="CH1123" s="3">
        <v>0</v>
      </c>
      <c r="CI1123" s="3">
        <v>0</v>
      </c>
      <c r="CJ1123" s="3">
        <v>0</v>
      </c>
      <c r="CK1123" s="3">
        <v>0</v>
      </c>
      <c r="CL1123" s="3">
        <v>0</v>
      </c>
      <c r="CM1123" s="3">
        <v>0</v>
      </c>
      <c r="CN1123" s="3">
        <v>0</v>
      </c>
      <c r="CO1123" s="3">
        <v>0</v>
      </c>
      <c r="CP1123" s="3">
        <v>0</v>
      </c>
      <c r="CQ1123" s="3">
        <v>0</v>
      </c>
      <c r="CR1123" s="3">
        <v>0</v>
      </c>
      <c r="CS1123" s="3">
        <v>0</v>
      </c>
      <c r="CT1123" s="3">
        <v>0</v>
      </c>
      <c r="CU1123" s="3">
        <v>0</v>
      </c>
      <c r="CV1123" s="3">
        <v>0</v>
      </c>
      <c r="CW1123" s="3">
        <v>0</v>
      </c>
      <c r="CX1123" s="3">
        <v>0</v>
      </c>
      <c r="CY1123" s="3">
        <v>0</v>
      </c>
      <c r="CZ1123" s="3">
        <v>0</v>
      </c>
      <c r="DA1123" s="3"/>
      <c r="DB1123" s="3">
        <v>0</v>
      </c>
      <c r="DC1123" s="3">
        <v>0</v>
      </c>
      <c r="DD1123" s="3">
        <v>0</v>
      </c>
      <c r="DE1123" s="3">
        <v>0</v>
      </c>
      <c r="DF1123" s="3">
        <v>0</v>
      </c>
      <c r="DG1123" s="3">
        <v>0</v>
      </c>
      <c r="DH1123" s="3">
        <v>0</v>
      </c>
      <c r="DI1123" s="3">
        <v>0</v>
      </c>
      <c r="DJ1123" s="3">
        <v>0</v>
      </c>
      <c r="DK1123" s="3">
        <v>0</v>
      </c>
      <c r="DL1123" s="3">
        <v>0</v>
      </c>
      <c r="DM1123" s="3">
        <v>0</v>
      </c>
      <c r="DN1123" s="3">
        <v>0</v>
      </c>
      <c r="DO1123" s="3">
        <v>0</v>
      </c>
      <c r="DP1123" s="3">
        <v>0</v>
      </c>
      <c r="DQ1123" s="3">
        <v>0</v>
      </c>
      <c r="DR1123" s="3">
        <v>0</v>
      </c>
      <c r="DS1123" s="3">
        <v>0</v>
      </c>
      <c r="DT1123" s="3">
        <v>0</v>
      </c>
      <c r="DU1123" s="3">
        <v>0</v>
      </c>
      <c r="DV1123" s="3">
        <v>0</v>
      </c>
      <c r="DW1123" s="3">
        <v>0</v>
      </c>
      <c r="DX1123" s="3">
        <v>0</v>
      </c>
      <c r="DY1123" s="3">
        <v>0</v>
      </c>
      <c r="DZ1123" s="3">
        <v>0</v>
      </c>
      <c r="EA1123" s="3">
        <v>0</v>
      </c>
      <c r="EB1123" s="3">
        <v>0</v>
      </c>
      <c r="EC1123" s="3">
        <v>0</v>
      </c>
      <c r="ED1123" s="3">
        <v>0</v>
      </c>
      <c r="EE1123" s="3">
        <v>0</v>
      </c>
      <c r="EF1123" s="3">
        <v>0</v>
      </c>
    </row>
    <row r="1124" spans="1:136" ht="12.75" customHeight="1">
      <c r="A1124" s="2" t="s">
        <v>1859</v>
      </c>
      <c r="B1124" s="2" t="s">
        <v>423</v>
      </c>
      <c r="C1124" s="2" t="s">
        <v>137</v>
      </c>
      <c r="D1124" s="2" t="s">
        <v>138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3">
        <v>0</v>
      </c>
      <c r="AW1124" s="3">
        <v>0</v>
      </c>
      <c r="AX1124" s="3">
        <v>0</v>
      </c>
      <c r="AY1124" s="3">
        <v>0</v>
      </c>
      <c r="AZ1124" s="3">
        <v>0</v>
      </c>
      <c r="BA1124" s="3">
        <v>0</v>
      </c>
      <c r="BB1124" s="3">
        <v>0</v>
      </c>
      <c r="BC1124" s="3">
        <v>0</v>
      </c>
      <c r="BD1124" s="3">
        <v>0</v>
      </c>
      <c r="BE1124" s="3">
        <v>0</v>
      </c>
      <c r="BF1124" s="3">
        <v>0</v>
      </c>
      <c r="BG1124" s="3">
        <v>0</v>
      </c>
      <c r="BH1124" s="3">
        <v>0</v>
      </c>
      <c r="BI1124" s="3">
        <v>0</v>
      </c>
      <c r="BJ1124" s="3">
        <v>0</v>
      </c>
      <c r="BK1124" s="3">
        <v>0</v>
      </c>
      <c r="BL1124" s="3">
        <v>0</v>
      </c>
      <c r="BM1124" s="3">
        <v>0</v>
      </c>
      <c r="BN1124" s="3">
        <v>0</v>
      </c>
      <c r="BO1124" s="3">
        <v>0</v>
      </c>
      <c r="BP1124" s="3">
        <v>0</v>
      </c>
      <c r="BQ1124" s="3">
        <v>0</v>
      </c>
      <c r="BR1124" s="3">
        <v>0</v>
      </c>
      <c r="BS1124" s="3">
        <v>0</v>
      </c>
      <c r="BT1124" s="3">
        <v>0</v>
      </c>
      <c r="BU1124" s="3">
        <v>0</v>
      </c>
      <c r="BV1124" s="3">
        <v>0</v>
      </c>
      <c r="BW1124" s="3">
        <v>0</v>
      </c>
      <c r="BX1124" s="3">
        <v>0</v>
      </c>
      <c r="BY1124" s="3">
        <v>0</v>
      </c>
      <c r="BZ1124" s="3">
        <v>0</v>
      </c>
      <c r="CA1124" s="3">
        <v>0</v>
      </c>
      <c r="CB1124" s="3">
        <v>0</v>
      </c>
      <c r="CC1124" s="3">
        <v>0</v>
      </c>
      <c r="CD1124" s="3">
        <v>0</v>
      </c>
      <c r="CE1124" s="3">
        <v>0</v>
      </c>
      <c r="CF1124" s="3">
        <v>0</v>
      </c>
      <c r="CG1124" s="3">
        <v>0</v>
      </c>
      <c r="CH1124" s="3">
        <v>0</v>
      </c>
      <c r="CI1124" s="3">
        <v>0</v>
      </c>
      <c r="CJ1124" s="3">
        <v>0</v>
      </c>
      <c r="CK1124" s="3">
        <v>0</v>
      </c>
      <c r="CL1124" s="3">
        <v>0</v>
      </c>
      <c r="CM1124" s="3">
        <v>0</v>
      </c>
      <c r="CN1124" s="3">
        <v>0</v>
      </c>
      <c r="CO1124" s="3">
        <v>0</v>
      </c>
      <c r="CP1124" s="3">
        <v>0</v>
      </c>
      <c r="CQ1124" s="3">
        <v>0</v>
      </c>
      <c r="CR1124" s="3">
        <v>0</v>
      </c>
      <c r="CS1124" s="3">
        <v>0</v>
      </c>
      <c r="CT1124" s="3">
        <v>0</v>
      </c>
      <c r="CU1124" s="3">
        <v>0</v>
      </c>
      <c r="CV1124" s="3">
        <v>0</v>
      </c>
      <c r="CW1124" s="3">
        <v>0</v>
      </c>
      <c r="CX1124" s="3">
        <v>0</v>
      </c>
      <c r="CY1124" s="3">
        <v>0</v>
      </c>
      <c r="CZ1124" s="3">
        <v>0</v>
      </c>
      <c r="DA1124" s="3"/>
      <c r="DB1124" s="3">
        <v>0</v>
      </c>
      <c r="DC1124" s="3">
        <v>0</v>
      </c>
      <c r="DD1124" s="3">
        <v>0</v>
      </c>
      <c r="DE1124" s="3">
        <v>0</v>
      </c>
      <c r="DF1124" s="3">
        <v>0</v>
      </c>
      <c r="DG1124" s="3">
        <v>0</v>
      </c>
      <c r="DH1124" s="3">
        <v>0</v>
      </c>
      <c r="DI1124" s="3">
        <v>0</v>
      </c>
      <c r="DJ1124" s="3">
        <v>0</v>
      </c>
      <c r="DK1124" s="3">
        <v>0</v>
      </c>
      <c r="DL1124" s="3">
        <v>0</v>
      </c>
      <c r="DM1124" s="3">
        <v>0</v>
      </c>
      <c r="DN1124" s="3">
        <v>0</v>
      </c>
      <c r="DO1124" s="3">
        <v>0</v>
      </c>
      <c r="DP1124" s="3">
        <v>0</v>
      </c>
      <c r="DQ1124" s="3">
        <v>0</v>
      </c>
      <c r="DR1124" s="3">
        <v>0</v>
      </c>
      <c r="DS1124" s="3">
        <v>0</v>
      </c>
      <c r="DT1124" s="3">
        <v>0</v>
      </c>
      <c r="DU1124" s="3">
        <v>0</v>
      </c>
      <c r="DV1124" s="3">
        <v>0</v>
      </c>
      <c r="DW1124" s="3">
        <v>0</v>
      </c>
      <c r="DX1124" s="3">
        <v>0</v>
      </c>
      <c r="DY1124" s="3">
        <v>0</v>
      </c>
      <c r="DZ1124" s="3">
        <v>0</v>
      </c>
      <c r="EA1124" s="3">
        <v>0</v>
      </c>
      <c r="EB1124" s="3">
        <v>0</v>
      </c>
      <c r="EC1124" s="3">
        <v>0</v>
      </c>
      <c r="ED1124" s="3">
        <v>0</v>
      </c>
      <c r="EE1124" s="3">
        <v>0</v>
      </c>
      <c r="EF1124" s="3">
        <v>0</v>
      </c>
    </row>
    <row r="1125" spans="1:136" ht="12.75" customHeight="1">
      <c r="A1125" s="2" t="s">
        <v>1860</v>
      </c>
      <c r="B1125" s="2" t="s">
        <v>949</v>
      </c>
      <c r="C1125" s="2" t="s">
        <v>137</v>
      </c>
      <c r="D1125" s="2" t="s">
        <v>896</v>
      </c>
      <c r="E1125" s="3">
        <v>0</v>
      </c>
      <c r="F1125" s="3">
        <v>0</v>
      </c>
      <c r="G1125" s="3">
        <v>0</v>
      </c>
      <c r="H1125" s="3">
        <v>4320</v>
      </c>
      <c r="I1125" s="3">
        <v>0</v>
      </c>
      <c r="J1125" s="3">
        <v>1575</v>
      </c>
      <c r="K1125" s="3">
        <v>0</v>
      </c>
      <c r="L1125" s="3">
        <v>2000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  <c r="AY1125" s="3">
        <v>0</v>
      </c>
      <c r="AZ1125" s="3">
        <v>0</v>
      </c>
      <c r="BA1125" s="3">
        <v>0</v>
      </c>
      <c r="BB1125" s="3">
        <v>0</v>
      </c>
      <c r="BC1125" s="3">
        <v>0</v>
      </c>
      <c r="BD1125" s="3">
        <v>0</v>
      </c>
      <c r="BE1125" s="3">
        <v>0</v>
      </c>
      <c r="BF1125" s="3">
        <v>0</v>
      </c>
      <c r="BG1125" s="3">
        <v>0</v>
      </c>
      <c r="BH1125" s="3">
        <v>0</v>
      </c>
      <c r="BI1125" s="3">
        <v>0</v>
      </c>
      <c r="BJ1125" s="3">
        <v>0</v>
      </c>
      <c r="BK1125" s="3">
        <v>0</v>
      </c>
      <c r="BL1125" s="3">
        <v>0</v>
      </c>
      <c r="BM1125" s="3">
        <v>0</v>
      </c>
      <c r="BN1125" s="3">
        <v>0</v>
      </c>
      <c r="BO1125" s="3">
        <v>0</v>
      </c>
      <c r="BP1125" s="3">
        <v>0</v>
      </c>
      <c r="BQ1125" s="3">
        <v>0</v>
      </c>
      <c r="BR1125" s="3">
        <v>0</v>
      </c>
      <c r="BS1125" s="3">
        <v>0</v>
      </c>
      <c r="BT1125" s="3">
        <v>0</v>
      </c>
      <c r="BU1125" s="3">
        <v>0</v>
      </c>
      <c r="BV1125" s="3">
        <v>0</v>
      </c>
      <c r="BW1125" s="3">
        <v>0</v>
      </c>
      <c r="BX1125" s="3">
        <v>0</v>
      </c>
      <c r="BY1125" s="3">
        <v>0</v>
      </c>
      <c r="BZ1125" s="3">
        <v>0</v>
      </c>
      <c r="CA1125" s="3">
        <v>0</v>
      </c>
      <c r="CB1125" s="3">
        <v>0</v>
      </c>
      <c r="CC1125" s="3">
        <v>0</v>
      </c>
      <c r="CD1125" s="3">
        <v>0</v>
      </c>
      <c r="CE1125" s="3">
        <v>0</v>
      </c>
      <c r="CF1125" s="3">
        <v>0</v>
      </c>
      <c r="CG1125" s="3">
        <v>0</v>
      </c>
      <c r="CH1125" s="3">
        <v>0</v>
      </c>
      <c r="CI1125" s="3">
        <v>0</v>
      </c>
      <c r="CJ1125" s="3">
        <v>0</v>
      </c>
      <c r="CK1125" s="3">
        <v>0</v>
      </c>
      <c r="CL1125" s="3">
        <v>0</v>
      </c>
      <c r="CM1125" s="3">
        <v>0</v>
      </c>
      <c r="CN1125" s="3">
        <v>0</v>
      </c>
      <c r="CO1125" s="3">
        <v>0</v>
      </c>
      <c r="CP1125" s="3">
        <v>0</v>
      </c>
      <c r="CQ1125" s="3">
        <v>0</v>
      </c>
      <c r="CR1125" s="3">
        <v>0</v>
      </c>
      <c r="CS1125" s="3">
        <v>0</v>
      </c>
      <c r="CT1125" s="3">
        <v>0</v>
      </c>
      <c r="CU1125" s="3">
        <v>0</v>
      </c>
      <c r="CV1125" s="3">
        <v>0</v>
      </c>
      <c r="CW1125" s="3">
        <v>0</v>
      </c>
      <c r="CX1125" s="3">
        <v>0</v>
      </c>
      <c r="CY1125" s="3">
        <v>0</v>
      </c>
      <c r="CZ1125" s="3">
        <v>0</v>
      </c>
      <c r="DA1125" s="3"/>
      <c r="DB1125" s="3">
        <v>0</v>
      </c>
      <c r="DC1125" s="3">
        <v>0</v>
      </c>
      <c r="DD1125" s="3">
        <v>0</v>
      </c>
      <c r="DE1125" s="3">
        <v>0</v>
      </c>
      <c r="DF1125" s="3">
        <v>0</v>
      </c>
      <c r="DG1125" s="3">
        <v>0</v>
      </c>
      <c r="DH1125" s="3">
        <v>0</v>
      </c>
      <c r="DI1125" s="3">
        <v>0</v>
      </c>
      <c r="DJ1125" s="3">
        <v>0</v>
      </c>
      <c r="DK1125" s="3">
        <v>0</v>
      </c>
      <c r="DL1125" s="3">
        <v>0</v>
      </c>
      <c r="DM1125" s="3">
        <v>0</v>
      </c>
      <c r="DN1125" s="3">
        <v>0</v>
      </c>
      <c r="DO1125" s="3">
        <v>0</v>
      </c>
      <c r="DP1125" s="3">
        <v>0</v>
      </c>
      <c r="DQ1125" s="3">
        <v>0</v>
      </c>
      <c r="DR1125" s="3">
        <v>0</v>
      </c>
      <c r="DS1125" s="3">
        <v>0</v>
      </c>
      <c r="DT1125" s="3">
        <v>0</v>
      </c>
      <c r="DU1125" s="3">
        <v>0</v>
      </c>
      <c r="DV1125" s="3">
        <v>0</v>
      </c>
      <c r="DW1125" s="3">
        <v>0</v>
      </c>
      <c r="DX1125" s="3">
        <v>0</v>
      </c>
      <c r="DY1125" s="3">
        <v>0</v>
      </c>
      <c r="DZ1125" s="3">
        <v>0</v>
      </c>
      <c r="EA1125" s="3">
        <v>0</v>
      </c>
      <c r="EB1125" s="3">
        <v>0</v>
      </c>
      <c r="EC1125" s="3">
        <v>0</v>
      </c>
      <c r="ED1125" s="3">
        <v>0</v>
      </c>
      <c r="EE1125" s="3">
        <v>0</v>
      </c>
      <c r="EF1125" s="3">
        <v>0</v>
      </c>
    </row>
    <row r="1126" spans="1:136" ht="12.75" customHeight="1">
      <c r="A1126" s="2" t="s">
        <v>1861</v>
      </c>
      <c r="B1126" s="2" t="s">
        <v>961</v>
      </c>
      <c r="C1126" s="2" t="s">
        <v>137</v>
      </c>
      <c r="D1126" s="2" t="s">
        <v>138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  <c r="AY1126" s="3">
        <v>0</v>
      </c>
      <c r="AZ1126" s="3">
        <v>0</v>
      </c>
      <c r="BA1126" s="3">
        <v>0</v>
      </c>
      <c r="BB1126" s="3">
        <v>0</v>
      </c>
      <c r="BC1126" s="3">
        <v>0</v>
      </c>
      <c r="BD1126" s="3">
        <v>0</v>
      </c>
      <c r="BE1126" s="3">
        <v>0</v>
      </c>
      <c r="BF1126" s="3">
        <v>0</v>
      </c>
      <c r="BG1126" s="3">
        <v>0</v>
      </c>
      <c r="BH1126" s="3">
        <v>0</v>
      </c>
      <c r="BI1126" s="3">
        <v>0</v>
      </c>
      <c r="BJ1126" s="3">
        <v>0</v>
      </c>
      <c r="BK1126" s="3">
        <v>0</v>
      </c>
      <c r="BL1126" s="3">
        <v>0</v>
      </c>
      <c r="BM1126" s="3">
        <v>0</v>
      </c>
      <c r="BN1126" s="3">
        <v>0</v>
      </c>
      <c r="BO1126" s="3">
        <v>0</v>
      </c>
      <c r="BP1126" s="3">
        <v>0</v>
      </c>
      <c r="BQ1126" s="3">
        <v>0</v>
      </c>
      <c r="BR1126" s="3">
        <v>0</v>
      </c>
      <c r="BS1126" s="3">
        <v>0</v>
      </c>
      <c r="BT1126" s="3">
        <v>0</v>
      </c>
      <c r="BU1126" s="3">
        <v>0</v>
      </c>
      <c r="BV1126" s="3">
        <v>0</v>
      </c>
      <c r="BW1126" s="3">
        <v>0</v>
      </c>
      <c r="BX1126" s="3">
        <v>0</v>
      </c>
      <c r="BY1126" s="3">
        <v>0</v>
      </c>
      <c r="BZ1126" s="3">
        <v>0</v>
      </c>
      <c r="CA1126" s="3">
        <v>0</v>
      </c>
      <c r="CB1126" s="3">
        <v>0</v>
      </c>
      <c r="CC1126" s="3">
        <v>0</v>
      </c>
      <c r="CD1126" s="3">
        <v>0</v>
      </c>
      <c r="CE1126" s="3">
        <v>0</v>
      </c>
      <c r="CF1126" s="3">
        <v>0</v>
      </c>
      <c r="CG1126" s="3">
        <v>0</v>
      </c>
      <c r="CH1126" s="3">
        <v>0</v>
      </c>
      <c r="CI1126" s="3">
        <v>0</v>
      </c>
      <c r="CJ1126" s="3">
        <v>0</v>
      </c>
      <c r="CK1126" s="3">
        <v>0</v>
      </c>
      <c r="CL1126" s="3">
        <v>0</v>
      </c>
      <c r="CM1126" s="3">
        <v>0</v>
      </c>
      <c r="CN1126" s="3">
        <v>0</v>
      </c>
      <c r="CO1126" s="3">
        <v>0</v>
      </c>
      <c r="CP1126" s="3">
        <v>0</v>
      </c>
      <c r="CQ1126" s="3">
        <v>0</v>
      </c>
      <c r="CR1126" s="3">
        <v>0</v>
      </c>
      <c r="CS1126" s="3">
        <v>0</v>
      </c>
      <c r="CT1126" s="3">
        <v>0</v>
      </c>
      <c r="CU1126" s="3">
        <v>0</v>
      </c>
      <c r="CV1126" s="3">
        <v>0</v>
      </c>
      <c r="CW1126" s="3">
        <v>0</v>
      </c>
      <c r="CX1126" s="3">
        <v>0</v>
      </c>
      <c r="CY1126" s="3">
        <v>0</v>
      </c>
      <c r="CZ1126" s="3">
        <v>0</v>
      </c>
      <c r="DA1126" s="3"/>
      <c r="DB1126" s="3">
        <v>0</v>
      </c>
      <c r="DC1126" s="3">
        <v>0</v>
      </c>
      <c r="DD1126" s="3">
        <v>0</v>
      </c>
      <c r="DE1126" s="3">
        <v>0</v>
      </c>
      <c r="DF1126" s="3">
        <v>0</v>
      </c>
      <c r="DG1126" s="3">
        <v>0</v>
      </c>
      <c r="DH1126" s="3">
        <v>0</v>
      </c>
      <c r="DI1126" s="3">
        <v>0</v>
      </c>
      <c r="DJ1126" s="3">
        <v>0</v>
      </c>
      <c r="DK1126" s="3">
        <v>0</v>
      </c>
      <c r="DL1126" s="3">
        <v>0</v>
      </c>
      <c r="DM1126" s="3">
        <v>0</v>
      </c>
      <c r="DN1126" s="3">
        <v>0</v>
      </c>
      <c r="DO1126" s="3">
        <v>0</v>
      </c>
      <c r="DP1126" s="3">
        <v>0</v>
      </c>
      <c r="DQ1126" s="3">
        <v>0</v>
      </c>
      <c r="DR1126" s="3">
        <v>0</v>
      </c>
      <c r="DS1126" s="3">
        <v>0</v>
      </c>
      <c r="DT1126" s="3">
        <v>0</v>
      </c>
      <c r="DU1126" s="3">
        <v>0</v>
      </c>
      <c r="DV1126" s="3">
        <v>0</v>
      </c>
      <c r="DW1126" s="3">
        <v>0</v>
      </c>
      <c r="DX1126" s="3">
        <v>0</v>
      </c>
      <c r="DY1126" s="3">
        <v>0</v>
      </c>
      <c r="DZ1126" s="3">
        <v>0</v>
      </c>
      <c r="EA1126" s="3">
        <v>0</v>
      </c>
      <c r="EB1126" s="3">
        <v>0</v>
      </c>
      <c r="EC1126" s="3">
        <v>0</v>
      </c>
      <c r="ED1126" s="3">
        <v>0</v>
      </c>
      <c r="EE1126" s="3">
        <v>0</v>
      </c>
      <c r="EF1126" s="3">
        <v>0</v>
      </c>
    </row>
    <row r="1127" spans="1:136" ht="12.75" customHeight="1">
      <c r="A1127" s="2" t="s">
        <v>1862</v>
      </c>
      <c r="B1127" s="2" t="s">
        <v>1140</v>
      </c>
      <c r="C1127" s="2" t="s">
        <v>137</v>
      </c>
      <c r="D1127" s="2" t="s">
        <v>896</v>
      </c>
      <c r="E1127" s="3">
        <v>0</v>
      </c>
      <c r="F1127" s="3">
        <v>1900.55</v>
      </c>
      <c r="G1127" s="3">
        <v>3486.26</v>
      </c>
      <c r="H1127" s="3">
        <v>860</v>
      </c>
      <c r="I1127" s="3">
        <v>125</v>
      </c>
      <c r="J1127" s="3">
        <v>3405</v>
      </c>
      <c r="K1127" s="3">
        <v>680</v>
      </c>
      <c r="L1127" s="3">
        <v>430</v>
      </c>
      <c r="M1127" s="3">
        <v>430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830</v>
      </c>
      <c r="AH1127" s="3">
        <v>415</v>
      </c>
      <c r="AI1127" s="3">
        <v>430</v>
      </c>
      <c r="AJ1127" s="3">
        <v>330</v>
      </c>
      <c r="AK1127" s="3">
        <v>0</v>
      </c>
      <c r="AL1127" s="3">
        <v>2200</v>
      </c>
      <c r="AM1127" s="3">
        <v>360</v>
      </c>
      <c r="AN1127" s="3">
        <v>860</v>
      </c>
      <c r="AO1127" s="3">
        <v>1841</v>
      </c>
      <c r="AP1127" s="3">
        <v>1374</v>
      </c>
      <c r="AQ1127" s="3">
        <v>1100</v>
      </c>
      <c r="AR1127" s="3">
        <v>1943.7</v>
      </c>
      <c r="AS1127" s="3">
        <v>0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  <c r="AZ1127" s="3">
        <v>0</v>
      </c>
      <c r="BA1127" s="3">
        <v>0</v>
      </c>
      <c r="BB1127" s="3">
        <v>0</v>
      </c>
      <c r="BC1127" s="3">
        <v>0</v>
      </c>
      <c r="BD1127" s="3">
        <v>0</v>
      </c>
      <c r="BE1127" s="3">
        <v>0</v>
      </c>
      <c r="BF1127" s="3">
        <v>0</v>
      </c>
      <c r="BG1127" s="3">
        <v>0</v>
      </c>
      <c r="BH1127" s="3">
        <v>0</v>
      </c>
      <c r="BI1127" s="3">
        <v>0</v>
      </c>
      <c r="BJ1127" s="3">
        <v>0</v>
      </c>
      <c r="BK1127" s="3">
        <v>0</v>
      </c>
      <c r="BL1127" s="3">
        <v>0</v>
      </c>
      <c r="BM1127" s="3">
        <v>0</v>
      </c>
      <c r="BN1127" s="3">
        <v>0</v>
      </c>
      <c r="BO1127" s="3">
        <v>0</v>
      </c>
      <c r="BP1127" s="3">
        <v>0</v>
      </c>
      <c r="BQ1127" s="3">
        <v>0</v>
      </c>
      <c r="BR1127" s="3">
        <v>0</v>
      </c>
      <c r="BS1127" s="3">
        <v>0</v>
      </c>
      <c r="BT1127" s="3">
        <v>0</v>
      </c>
      <c r="BU1127" s="3">
        <v>0</v>
      </c>
      <c r="BV1127" s="3">
        <v>0</v>
      </c>
      <c r="BW1127" s="3">
        <v>0</v>
      </c>
      <c r="BX1127" s="3">
        <v>0</v>
      </c>
      <c r="BY1127" s="3">
        <v>0</v>
      </c>
      <c r="BZ1127" s="3">
        <v>0</v>
      </c>
      <c r="CA1127" s="3">
        <v>0</v>
      </c>
      <c r="CB1127" s="3">
        <v>0</v>
      </c>
      <c r="CC1127" s="3">
        <v>0</v>
      </c>
      <c r="CD1127" s="3">
        <v>0</v>
      </c>
      <c r="CE1127" s="3">
        <v>0</v>
      </c>
      <c r="CF1127" s="3">
        <v>0</v>
      </c>
      <c r="CG1127" s="3">
        <v>0</v>
      </c>
      <c r="CH1127" s="3">
        <v>0</v>
      </c>
      <c r="CI1127" s="3">
        <v>0</v>
      </c>
      <c r="CJ1127" s="3">
        <v>0</v>
      </c>
      <c r="CK1127" s="3">
        <v>0</v>
      </c>
      <c r="CL1127" s="3">
        <v>0</v>
      </c>
      <c r="CM1127" s="3">
        <v>0</v>
      </c>
      <c r="CN1127" s="3">
        <v>0</v>
      </c>
      <c r="CO1127" s="3">
        <v>0</v>
      </c>
      <c r="CP1127" s="3">
        <v>0</v>
      </c>
      <c r="CQ1127" s="3">
        <v>0</v>
      </c>
      <c r="CR1127" s="3">
        <v>0</v>
      </c>
      <c r="CS1127" s="3">
        <v>0</v>
      </c>
      <c r="CT1127" s="3">
        <v>0</v>
      </c>
      <c r="CU1127" s="3">
        <v>0</v>
      </c>
      <c r="CV1127" s="3">
        <v>0</v>
      </c>
      <c r="CW1127" s="3">
        <v>0</v>
      </c>
      <c r="CX1127" s="3">
        <v>0</v>
      </c>
      <c r="CY1127" s="3">
        <v>0</v>
      </c>
      <c r="CZ1127" s="3">
        <v>0</v>
      </c>
      <c r="DA1127" s="3"/>
      <c r="DB1127" s="3">
        <v>0</v>
      </c>
      <c r="DC1127" s="3">
        <v>0</v>
      </c>
      <c r="DD1127" s="3">
        <v>0</v>
      </c>
      <c r="DE1127" s="3">
        <v>0</v>
      </c>
      <c r="DF1127" s="3">
        <v>0</v>
      </c>
      <c r="DG1127" s="3">
        <v>0</v>
      </c>
      <c r="DH1127" s="3">
        <v>0</v>
      </c>
      <c r="DI1127" s="3">
        <v>0</v>
      </c>
      <c r="DJ1127" s="3">
        <v>0</v>
      </c>
      <c r="DK1127" s="3">
        <v>0</v>
      </c>
      <c r="DL1127" s="3">
        <v>0</v>
      </c>
      <c r="DM1127" s="3">
        <v>0</v>
      </c>
      <c r="DN1127" s="3">
        <v>0</v>
      </c>
      <c r="DO1127" s="3">
        <v>0</v>
      </c>
      <c r="DP1127" s="3">
        <v>0</v>
      </c>
      <c r="DQ1127" s="3">
        <v>0</v>
      </c>
      <c r="DR1127" s="3">
        <v>0</v>
      </c>
      <c r="DS1127" s="3">
        <v>0</v>
      </c>
      <c r="DT1127" s="3">
        <v>0</v>
      </c>
      <c r="DU1127" s="3">
        <v>0</v>
      </c>
      <c r="DV1127" s="3">
        <v>0</v>
      </c>
      <c r="DW1127" s="3">
        <v>0</v>
      </c>
      <c r="DX1127" s="3">
        <v>0</v>
      </c>
      <c r="DY1127" s="3">
        <v>0</v>
      </c>
      <c r="DZ1127" s="3">
        <v>0</v>
      </c>
      <c r="EA1127" s="3">
        <v>0</v>
      </c>
      <c r="EB1127" s="3">
        <v>0</v>
      </c>
      <c r="EC1127" s="3">
        <v>0</v>
      </c>
      <c r="ED1127" s="3">
        <v>0</v>
      </c>
      <c r="EE1127" s="3">
        <v>0</v>
      </c>
      <c r="EF1127" s="3">
        <v>0</v>
      </c>
    </row>
    <row r="1128" spans="1:136" ht="12.75" customHeight="1">
      <c r="A1128" s="2" t="s">
        <v>1863</v>
      </c>
      <c r="B1128" s="2" t="s">
        <v>971</v>
      </c>
      <c r="C1128" s="2" t="s">
        <v>137</v>
      </c>
      <c r="D1128" s="2" t="s">
        <v>896</v>
      </c>
      <c r="E1128" s="3">
        <v>0</v>
      </c>
      <c r="F1128" s="3">
        <v>387.1</v>
      </c>
      <c r="G1128" s="3">
        <v>938.91</v>
      </c>
      <c r="H1128" s="3">
        <v>1330.35</v>
      </c>
      <c r="I1128" s="3">
        <v>36.799999999999997</v>
      </c>
      <c r="J1128" s="3">
        <v>34.31</v>
      </c>
      <c r="K1128" s="3">
        <v>27.12</v>
      </c>
      <c r="L1128" s="3">
        <v>57.65</v>
      </c>
      <c r="M1128" s="3">
        <v>24.82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22.94</v>
      </c>
      <c r="AK1128" s="3">
        <v>21.61</v>
      </c>
      <c r="AL1128" s="3">
        <v>2051</v>
      </c>
      <c r="AM1128" s="3">
        <v>817.85</v>
      </c>
      <c r="AN1128" s="3">
        <v>40.75</v>
      </c>
      <c r="AO1128" s="3">
        <v>5199.5</v>
      </c>
      <c r="AP1128" s="3">
        <v>42.63</v>
      </c>
      <c r="AQ1128" s="3">
        <v>992.95</v>
      </c>
      <c r="AR1128" s="3">
        <v>343.49</v>
      </c>
      <c r="AS1128" s="3">
        <v>0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0</v>
      </c>
      <c r="AZ1128" s="3">
        <v>0</v>
      </c>
      <c r="BA1128" s="3">
        <v>0</v>
      </c>
      <c r="BB1128" s="3">
        <v>0</v>
      </c>
      <c r="BC1128" s="3">
        <v>0</v>
      </c>
      <c r="BD1128" s="3">
        <v>0</v>
      </c>
      <c r="BE1128" s="3">
        <v>0</v>
      </c>
      <c r="BF1128" s="3">
        <v>0</v>
      </c>
      <c r="BG1128" s="3">
        <v>0</v>
      </c>
      <c r="BH1128" s="3">
        <v>0</v>
      </c>
      <c r="BI1128" s="3">
        <v>0</v>
      </c>
      <c r="BJ1128" s="3">
        <v>0</v>
      </c>
      <c r="BK1128" s="3">
        <v>0</v>
      </c>
      <c r="BL1128" s="3">
        <v>0</v>
      </c>
      <c r="BM1128" s="3">
        <v>0</v>
      </c>
      <c r="BN1128" s="3">
        <v>0</v>
      </c>
      <c r="BO1128" s="3">
        <v>0</v>
      </c>
      <c r="BP1128" s="3">
        <v>0</v>
      </c>
      <c r="BQ1128" s="3">
        <v>0</v>
      </c>
      <c r="BR1128" s="3">
        <v>0</v>
      </c>
      <c r="BS1128" s="3">
        <v>0</v>
      </c>
      <c r="BT1128" s="3">
        <v>0</v>
      </c>
      <c r="BU1128" s="3">
        <v>0</v>
      </c>
      <c r="BV1128" s="3">
        <v>0</v>
      </c>
      <c r="BW1128" s="3">
        <v>0</v>
      </c>
      <c r="BX1128" s="3">
        <v>0</v>
      </c>
      <c r="BY1128" s="3">
        <v>0</v>
      </c>
      <c r="BZ1128" s="3">
        <v>0</v>
      </c>
      <c r="CA1128" s="3">
        <v>0</v>
      </c>
      <c r="CB1128" s="3">
        <v>0</v>
      </c>
      <c r="CC1128" s="3">
        <v>0</v>
      </c>
      <c r="CD1128" s="3">
        <v>0</v>
      </c>
      <c r="CE1128" s="3">
        <v>0</v>
      </c>
      <c r="CF1128" s="3">
        <v>0</v>
      </c>
      <c r="CG1128" s="3">
        <v>0</v>
      </c>
      <c r="CH1128" s="3">
        <v>0</v>
      </c>
      <c r="CI1128" s="3">
        <v>0</v>
      </c>
      <c r="CJ1128" s="3">
        <v>0</v>
      </c>
      <c r="CK1128" s="3">
        <v>0</v>
      </c>
      <c r="CL1128" s="3">
        <v>0</v>
      </c>
      <c r="CM1128" s="3">
        <v>0</v>
      </c>
      <c r="CN1128" s="3">
        <v>0</v>
      </c>
      <c r="CO1128" s="3">
        <v>0</v>
      </c>
      <c r="CP1128" s="3">
        <v>0</v>
      </c>
      <c r="CQ1128" s="3">
        <v>0</v>
      </c>
      <c r="CR1128" s="3">
        <v>0</v>
      </c>
      <c r="CS1128" s="3">
        <v>0</v>
      </c>
      <c r="CT1128" s="3">
        <v>0</v>
      </c>
      <c r="CU1128" s="3">
        <v>0</v>
      </c>
      <c r="CV1128" s="3">
        <v>0</v>
      </c>
      <c r="CW1128" s="3">
        <v>0</v>
      </c>
      <c r="CX1128" s="3">
        <v>0</v>
      </c>
      <c r="CY1128" s="3">
        <v>0</v>
      </c>
      <c r="CZ1128" s="3">
        <v>0</v>
      </c>
      <c r="DA1128" s="3"/>
      <c r="DB1128" s="3">
        <v>0</v>
      </c>
      <c r="DC1128" s="3">
        <v>0</v>
      </c>
      <c r="DD1128" s="3">
        <v>0</v>
      </c>
      <c r="DE1128" s="3">
        <v>0</v>
      </c>
      <c r="DF1128" s="3">
        <v>0</v>
      </c>
      <c r="DG1128" s="3">
        <v>0</v>
      </c>
      <c r="DH1128" s="3">
        <v>0</v>
      </c>
      <c r="DI1128" s="3">
        <v>0</v>
      </c>
      <c r="DJ1128" s="3">
        <v>0</v>
      </c>
      <c r="DK1128" s="3">
        <v>0</v>
      </c>
      <c r="DL1128" s="3">
        <v>0</v>
      </c>
      <c r="DM1128" s="3">
        <v>0</v>
      </c>
      <c r="DN1128" s="3">
        <v>0</v>
      </c>
      <c r="DO1128" s="3">
        <v>0</v>
      </c>
      <c r="DP1128" s="3">
        <v>0</v>
      </c>
      <c r="DQ1128" s="3">
        <v>0</v>
      </c>
      <c r="DR1128" s="3">
        <v>0</v>
      </c>
      <c r="DS1128" s="3">
        <v>0</v>
      </c>
      <c r="DT1128" s="3">
        <v>0</v>
      </c>
      <c r="DU1128" s="3">
        <v>0</v>
      </c>
      <c r="DV1128" s="3">
        <v>0</v>
      </c>
      <c r="DW1128" s="3">
        <v>0</v>
      </c>
      <c r="DX1128" s="3">
        <v>0</v>
      </c>
      <c r="DY1128" s="3">
        <v>0</v>
      </c>
      <c r="DZ1128" s="3">
        <v>0</v>
      </c>
      <c r="EA1128" s="3">
        <v>0</v>
      </c>
      <c r="EB1128" s="3">
        <v>0</v>
      </c>
      <c r="EC1128" s="3">
        <v>0</v>
      </c>
      <c r="ED1128" s="3">
        <v>0</v>
      </c>
      <c r="EE1128" s="3">
        <v>0</v>
      </c>
      <c r="EF1128" s="3">
        <v>0</v>
      </c>
    </row>
    <row r="1129" spans="1:136" ht="12.75" customHeight="1">
      <c r="A1129" s="2" t="s">
        <v>1864</v>
      </c>
      <c r="B1129" s="2" t="s">
        <v>1865</v>
      </c>
      <c r="C1129" s="2" t="s">
        <v>137</v>
      </c>
      <c r="D1129" s="2" t="s">
        <v>896</v>
      </c>
      <c r="E1129" s="3">
        <v>0</v>
      </c>
      <c r="F1129" s="3">
        <v>6869.55</v>
      </c>
      <c r="G1129" s="3">
        <v>6136.95</v>
      </c>
      <c r="H1129" s="3">
        <v>6354.01</v>
      </c>
      <c r="I1129" s="3">
        <v>12473.21</v>
      </c>
      <c r="J1129" s="3">
        <v>9564.14</v>
      </c>
      <c r="K1129" s="3">
        <v>7785.15</v>
      </c>
      <c r="L1129" s="3">
        <v>6835.39</v>
      </c>
      <c r="M1129" s="3">
        <v>7045.11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3836.23</v>
      </c>
      <c r="AH1129" s="3">
        <v>1620.53</v>
      </c>
      <c r="AI1129" s="3">
        <v>4694.78</v>
      </c>
      <c r="AJ1129" s="3">
        <v>6635.39</v>
      </c>
      <c r="AK1129" s="3">
        <v>1461.51</v>
      </c>
      <c r="AL1129" s="3">
        <v>2394.25</v>
      </c>
      <c r="AM1129" s="3">
        <v>5856.97</v>
      </c>
      <c r="AN1129" s="3">
        <v>4950.32</v>
      </c>
      <c r="AO1129" s="3">
        <v>4655.88</v>
      </c>
      <c r="AP1129" s="3">
        <v>6808.55</v>
      </c>
      <c r="AQ1129" s="3">
        <v>12859.04</v>
      </c>
      <c r="AR1129" s="3">
        <v>10170.92</v>
      </c>
      <c r="AS1129" s="3">
        <v>0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  <c r="AY1129" s="3">
        <v>0</v>
      </c>
      <c r="AZ1129" s="3">
        <v>0</v>
      </c>
      <c r="BA1129" s="3">
        <v>0</v>
      </c>
      <c r="BB1129" s="3">
        <v>0</v>
      </c>
      <c r="BC1129" s="3">
        <v>0</v>
      </c>
      <c r="BD1129" s="3">
        <v>0</v>
      </c>
      <c r="BE1129" s="3">
        <v>0</v>
      </c>
      <c r="BF1129" s="3">
        <v>0</v>
      </c>
      <c r="BG1129" s="3">
        <v>0</v>
      </c>
      <c r="BH1129" s="3">
        <v>0</v>
      </c>
      <c r="BI1129" s="3">
        <v>0</v>
      </c>
      <c r="BJ1129" s="3">
        <v>0</v>
      </c>
      <c r="BK1129" s="3">
        <v>0</v>
      </c>
      <c r="BL1129" s="3">
        <v>0</v>
      </c>
      <c r="BM1129" s="3">
        <v>0</v>
      </c>
      <c r="BN1129" s="3">
        <v>0</v>
      </c>
      <c r="BO1129" s="3">
        <v>0</v>
      </c>
      <c r="BP1129" s="3">
        <v>0</v>
      </c>
      <c r="BQ1129" s="3">
        <v>0</v>
      </c>
      <c r="BR1129" s="3">
        <v>0</v>
      </c>
      <c r="BS1129" s="3">
        <v>0</v>
      </c>
      <c r="BT1129" s="3">
        <v>0</v>
      </c>
      <c r="BU1129" s="3">
        <v>0</v>
      </c>
      <c r="BV1129" s="3">
        <v>0</v>
      </c>
      <c r="BW1129" s="3">
        <v>0</v>
      </c>
      <c r="BX1129" s="3">
        <v>0</v>
      </c>
      <c r="BY1129" s="3">
        <v>0</v>
      </c>
      <c r="BZ1129" s="3">
        <v>0</v>
      </c>
      <c r="CA1129" s="3">
        <v>0</v>
      </c>
      <c r="CB1129" s="3">
        <v>0</v>
      </c>
      <c r="CC1129" s="3">
        <v>0</v>
      </c>
      <c r="CD1129" s="3">
        <v>0</v>
      </c>
      <c r="CE1129" s="3">
        <v>0</v>
      </c>
      <c r="CF1129" s="3">
        <v>0</v>
      </c>
      <c r="CG1129" s="3">
        <v>0</v>
      </c>
      <c r="CH1129" s="3">
        <v>0</v>
      </c>
      <c r="CI1129" s="3">
        <v>0</v>
      </c>
      <c r="CJ1129" s="3">
        <v>0</v>
      </c>
      <c r="CK1129" s="3">
        <v>0</v>
      </c>
      <c r="CL1129" s="3">
        <v>0</v>
      </c>
      <c r="CM1129" s="3">
        <v>0</v>
      </c>
      <c r="CN1129" s="3">
        <v>0</v>
      </c>
      <c r="CO1129" s="3">
        <v>0</v>
      </c>
      <c r="CP1129" s="3">
        <v>0</v>
      </c>
      <c r="CQ1129" s="3">
        <v>0</v>
      </c>
      <c r="CR1129" s="3">
        <v>0</v>
      </c>
      <c r="CS1129" s="3">
        <v>0</v>
      </c>
      <c r="CT1129" s="3">
        <v>0</v>
      </c>
      <c r="CU1129" s="3">
        <v>0</v>
      </c>
      <c r="CV1129" s="3">
        <v>0</v>
      </c>
      <c r="CW1129" s="3">
        <v>0</v>
      </c>
      <c r="CX1129" s="3">
        <v>0</v>
      </c>
      <c r="CY1129" s="3">
        <v>0</v>
      </c>
      <c r="CZ1129" s="3">
        <v>0</v>
      </c>
      <c r="DA1129" s="3"/>
      <c r="DB1129" s="3">
        <v>0</v>
      </c>
      <c r="DC1129" s="3">
        <v>0</v>
      </c>
      <c r="DD1129" s="3">
        <v>0</v>
      </c>
      <c r="DE1129" s="3">
        <v>0</v>
      </c>
      <c r="DF1129" s="3">
        <v>0</v>
      </c>
      <c r="DG1129" s="3">
        <v>0</v>
      </c>
      <c r="DH1129" s="3">
        <v>0</v>
      </c>
      <c r="DI1129" s="3">
        <v>0</v>
      </c>
      <c r="DJ1129" s="3">
        <v>0</v>
      </c>
      <c r="DK1129" s="3">
        <v>0</v>
      </c>
      <c r="DL1129" s="3">
        <v>0</v>
      </c>
      <c r="DM1129" s="3">
        <v>0</v>
      </c>
      <c r="DN1129" s="3">
        <v>0</v>
      </c>
      <c r="DO1129" s="3">
        <v>0</v>
      </c>
      <c r="DP1129" s="3">
        <v>0</v>
      </c>
      <c r="DQ1129" s="3">
        <v>0</v>
      </c>
      <c r="DR1129" s="3">
        <v>0</v>
      </c>
      <c r="DS1129" s="3">
        <v>0</v>
      </c>
      <c r="DT1129" s="3">
        <v>0</v>
      </c>
      <c r="DU1129" s="3">
        <v>0</v>
      </c>
      <c r="DV1129" s="3">
        <v>0</v>
      </c>
      <c r="DW1129" s="3">
        <v>0</v>
      </c>
      <c r="DX1129" s="3">
        <v>0</v>
      </c>
      <c r="DY1129" s="3">
        <v>0</v>
      </c>
      <c r="DZ1129" s="3">
        <v>0</v>
      </c>
      <c r="EA1129" s="3">
        <v>0</v>
      </c>
      <c r="EB1129" s="3">
        <v>0</v>
      </c>
      <c r="EC1129" s="3">
        <v>0</v>
      </c>
      <c r="ED1129" s="3">
        <v>0</v>
      </c>
      <c r="EE1129" s="3">
        <v>0</v>
      </c>
      <c r="EF1129" s="3">
        <v>0</v>
      </c>
    </row>
    <row r="1130" spans="1:136" ht="12.75" customHeight="1">
      <c r="A1130" s="2" t="s">
        <v>1866</v>
      </c>
      <c r="B1130" s="2" t="s">
        <v>973</v>
      </c>
      <c r="C1130" s="2" t="s">
        <v>137</v>
      </c>
      <c r="D1130" s="2" t="s">
        <v>896</v>
      </c>
      <c r="E1130" s="3">
        <v>0</v>
      </c>
      <c r="F1130" s="3">
        <v>557.55999999999995</v>
      </c>
      <c r="G1130" s="3">
        <v>0</v>
      </c>
      <c r="H1130" s="3">
        <v>0</v>
      </c>
      <c r="I1130" s="3">
        <v>0</v>
      </c>
      <c r="J1130" s="3">
        <v>1115.1099999999999</v>
      </c>
      <c r="K1130" s="3">
        <v>369.35</v>
      </c>
      <c r="L1130" s="3">
        <v>998.3</v>
      </c>
      <c r="M1130" s="3">
        <v>300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1132.71</v>
      </c>
      <c r="AQ1130" s="3">
        <v>175</v>
      </c>
      <c r="AR1130" s="3">
        <v>4502.8</v>
      </c>
      <c r="AS1130" s="3">
        <v>0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0</v>
      </c>
      <c r="AZ1130" s="3">
        <v>0</v>
      </c>
      <c r="BA1130" s="3">
        <v>0</v>
      </c>
      <c r="BB1130" s="3">
        <v>0</v>
      </c>
      <c r="BC1130" s="3">
        <v>0</v>
      </c>
      <c r="BD1130" s="3">
        <v>0</v>
      </c>
      <c r="BE1130" s="3">
        <v>0</v>
      </c>
      <c r="BF1130" s="3">
        <v>0</v>
      </c>
      <c r="BG1130" s="3">
        <v>0</v>
      </c>
      <c r="BH1130" s="3">
        <v>0</v>
      </c>
      <c r="BI1130" s="3">
        <v>0</v>
      </c>
      <c r="BJ1130" s="3">
        <v>0</v>
      </c>
      <c r="BK1130" s="3">
        <v>0</v>
      </c>
      <c r="BL1130" s="3">
        <v>0</v>
      </c>
      <c r="BM1130" s="3">
        <v>0</v>
      </c>
      <c r="BN1130" s="3">
        <v>0</v>
      </c>
      <c r="BO1130" s="3">
        <v>0</v>
      </c>
      <c r="BP1130" s="3">
        <v>0</v>
      </c>
      <c r="BQ1130" s="3">
        <v>0</v>
      </c>
      <c r="BR1130" s="3">
        <v>0</v>
      </c>
      <c r="BS1130" s="3">
        <v>0</v>
      </c>
      <c r="BT1130" s="3">
        <v>0</v>
      </c>
      <c r="BU1130" s="3">
        <v>0</v>
      </c>
      <c r="BV1130" s="3">
        <v>0</v>
      </c>
      <c r="BW1130" s="3">
        <v>0</v>
      </c>
      <c r="BX1130" s="3">
        <v>0</v>
      </c>
      <c r="BY1130" s="3">
        <v>0</v>
      </c>
      <c r="BZ1130" s="3">
        <v>0</v>
      </c>
      <c r="CA1130" s="3">
        <v>0</v>
      </c>
      <c r="CB1130" s="3">
        <v>0</v>
      </c>
      <c r="CC1130" s="3">
        <v>0</v>
      </c>
      <c r="CD1130" s="3">
        <v>0</v>
      </c>
      <c r="CE1130" s="3">
        <v>0</v>
      </c>
      <c r="CF1130" s="3">
        <v>0</v>
      </c>
      <c r="CG1130" s="3">
        <v>0</v>
      </c>
      <c r="CH1130" s="3">
        <v>0</v>
      </c>
      <c r="CI1130" s="3">
        <v>0</v>
      </c>
      <c r="CJ1130" s="3">
        <v>0</v>
      </c>
      <c r="CK1130" s="3">
        <v>0</v>
      </c>
      <c r="CL1130" s="3">
        <v>0</v>
      </c>
      <c r="CM1130" s="3">
        <v>0</v>
      </c>
      <c r="CN1130" s="3">
        <v>0</v>
      </c>
      <c r="CO1130" s="3">
        <v>0</v>
      </c>
      <c r="CP1130" s="3">
        <v>0</v>
      </c>
      <c r="CQ1130" s="3">
        <v>0</v>
      </c>
      <c r="CR1130" s="3">
        <v>0</v>
      </c>
      <c r="CS1130" s="3">
        <v>0</v>
      </c>
      <c r="CT1130" s="3">
        <v>0</v>
      </c>
      <c r="CU1130" s="3">
        <v>0</v>
      </c>
      <c r="CV1130" s="3">
        <v>0</v>
      </c>
      <c r="CW1130" s="3">
        <v>0</v>
      </c>
      <c r="CX1130" s="3">
        <v>0</v>
      </c>
      <c r="CY1130" s="3">
        <v>0</v>
      </c>
      <c r="CZ1130" s="3">
        <v>0</v>
      </c>
      <c r="DA1130" s="3"/>
      <c r="DB1130" s="3">
        <v>0</v>
      </c>
      <c r="DC1130" s="3">
        <v>0</v>
      </c>
      <c r="DD1130" s="3">
        <v>0</v>
      </c>
      <c r="DE1130" s="3">
        <v>0</v>
      </c>
      <c r="DF1130" s="3">
        <v>0</v>
      </c>
      <c r="DG1130" s="3">
        <v>0</v>
      </c>
      <c r="DH1130" s="3">
        <v>0</v>
      </c>
      <c r="DI1130" s="3">
        <v>0</v>
      </c>
      <c r="DJ1130" s="3">
        <v>0</v>
      </c>
      <c r="DK1130" s="3">
        <v>0</v>
      </c>
      <c r="DL1130" s="3">
        <v>0</v>
      </c>
      <c r="DM1130" s="3">
        <v>0</v>
      </c>
      <c r="DN1130" s="3">
        <v>0</v>
      </c>
      <c r="DO1130" s="3">
        <v>0</v>
      </c>
      <c r="DP1130" s="3">
        <v>0</v>
      </c>
      <c r="DQ1130" s="3">
        <v>0</v>
      </c>
      <c r="DR1130" s="3">
        <v>0</v>
      </c>
      <c r="DS1130" s="3">
        <v>0</v>
      </c>
      <c r="DT1130" s="3">
        <v>0</v>
      </c>
      <c r="DU1130" s="3">
        <v>0</v>
      </c>
      <c r="DV1130" s="3">
        <v>0</v>
      </c>
      <c r="DW1130" s="3">
        <v>0</v>
      </c>
      <c r="DX1130" s="3">
        <v>0</v>
      </c>
      <c r="DY1130" s="3">
        <v>0</v>
      </c>
      <c r="DZ1130" s="3">
        <v>0</v>
      </c>
      <c r="EA1130" s="3">
        <v>0</v>
      </c>
      <c r="EB1130" s="3">
        <v>0</v>
      </c>
      <c r="EC1130" s="3">
        <v>0</v>
      </c>
      <c r="ED1130" s="3">
        <v>0</v>
      </c>
      <c r="EE1130" s="3">
        <v>0</v>
      </c>
      <c r="EF1130" s="3">
        <v>0</v>
      </c>
    </row>
    <row r="1131" spans="1:136" ht="12.75" customHeight="1">
      <c r="A1131" s="2" t="s">
        <v>1867</v>
      </c>
      <c r="B1131" s="2" t="s">
        <v>975</v>
      </c>
      <c r="C1131" s="2" t="s">
        <v>137</v>
      </c>
      <c r="D1131" s="2" t="s">
        <v>896</v>
      </c>
      <c r="E1131" s="3">
        <v>0</v>
      </c>
      <c r="F1131" s="3">
        <v>70.040000000000006</v>
      </c>
      <c r="G1131" s="3">
        <v>94.07</v>
      </c>
      <c r="H1131" s="3">
        <v>67.2</v>
      </c>
      <c r="I1131" s="3">
        <v>65.67</v>
      </c>
      <c r="J1131" s="3">
        <v>69.72</v>
      </c>
      <c r="K1131" s="3">
        <v>71.98</v>
      </c>
      <c r="L1131" s="3">
        <v>61.85</v>
      </c>
      <c r="M1131" s="3">
        <v>66.150000000000006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458.83</v>
      </c>
      <c r="AH1131" s="3">
        <v>484.84</v>
      </c>
      <c r="AI1131" s="3">
        <v>419.09</v>
      </c>
      <c r="AJ1131" s="3">
        <v>151.09</v>
      </c>
      <c r="AK1131" s="3">
        <v>187</v>
      </c>
      <c r="AL1131" s="3">
        <v>102.11</v>
      </c>
      <c r="AM1131" s="3">
        <v>130.22999999999999</v>
      </c>
      <c r="AN1131" s="3">
        <v>104.27</v>
      </c>
      <c r="AO1131" s="3">
        <v>325</v>
      </c>
      <c r="AP1131" s="3">
        <v>166</v>
      </c>
      <c r="AQ1131" s="3">
        <v>8.52</v>
      </c>
      <c r="AR1131" s="3">
        <v>42.59</v>
      </c>
      <c r="AS1131" s="3">
        <v>0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0</v>
      </c>
      <c r="BB1131" s="3">
        <v>0</v>
      </c>
      <c r="BC1131" s="3">
        <v>0</v>
      </c>
      <c r="BD1131" s="3">
        <v>0</v>
      </c>
      <c r="BE1131" s="3">
        <v>0</v>
      </c>
      <c r="BF1131" s="3">
        <v>0</v>
      </c>
      <c r="BG1131" s="3">
        <v>0</v>
      </c>
      <c r="BH1131" s="3">
        <v>0</v>
      </c>
      <c r="BI1131" s="3">
        <v>0</v>
      </c>
      <c r="BJ1131" s="3">
        <v>0</v>
      </c>
      <c r="BK1131" s="3">
        <v>0</v>
      </c>
      <c r="BL1131" s="3">
        <v>0</v>
      </c>
      <c r="BM1131" s="3">
        <v>0</v>
      </c>
      <c r="BN1131" s="3">
        <v>0</v>
      </c>
      <c r="BO1131" s="3">
        <v>0</v>
      </c>
      <c r="BP1131" s="3">
        <v>0</v>
      </c>
      <c r="BQ1131" s="3">
        <v>0</v>
      </c>
      <c r="BR1131" s="3">
        <v>0</v>
      </c>
      <c r="BS1131" s="3">
        <v>0</v>
      </c>
      <c r="BT1131" s="3">
        <v>0</v>
      </c>
      <c r="BU1131" s="3">
        <v>0</v>
      </c>
      <c r="BV1131" s="3">
        <v>0</v>
      </c>
      <c r="BW1131" s="3">
        <v>0</v>
      </c>
      <c r="BX1131" s="3">
        <v>0</v>
      </c>
      <c r="BY1131" s="3">
        <v>0</v>
      </c>
      <c r="BZ1131" s="3">
        <v>0</v>
      </c>
      <c r="CA1131" s="3">
        <v>0</v>
      </c>
      <c r="CB1131" s="3">
        <v>0</v>
      </c>
      <c r="CC1131" s="3">
        <v>0</v>
      </c>
      <c r="CD1131" s="3">
        <v>0</v>
      </c>
      <c r="CE1131" s="3">
        <v>0</v>
      </c>
      <c r="CF1131" s="3">
        <v>0</v>
      </c>
      <c r="CG1131" s="3">
        <v>0</v>
      </c>
      <c r="CH1131" s="3">
        <v>0</v>
      </c>
      <c r="CI1131" s="3">
        <v>0</v>
      </c>
      <c r="CJ1131" s="3">
        <v>0</v>
      </c>
      <c r="CK1131" s="3">
        <v>0</v>
      </c>
      <c r="CL1131" s="3">
        <v>0</v>
      </c>
      <c r="CM1131" s="3">
        <v>0</v>
      </c>
      <c r="CN1131" s="3">
        <v>0</v>
      </c>
      <c r="CO1131" s="3">
        <v>0</v>
      </c>
      <c r="CP1131" s="3">
        <v>0</v>
      </c>
      <c r="CQ1131" s="3">
        <v>0</v>
      </c>
      <c r="CR1131" s="3">
        <v>0</v>
      </c>
      <c r="CS1131" s="3">
        <v>0</v>
      </c>
      <c r="CT1131" s="3">
        <v>0</v>
      </c>
      <c r="CU1131" s="3">
        <v>0</v>
      </c>
      <c r="CV1131" s="3">
        <v>0</v>
      </c>
      <c r="CW1131" s="3">
        <v>0</v>
      </c>
      <c r="CX1131" s="3">
        <v>0</v>
      </c>
      <c r="CY1131" s="3">
        <v>0</v>
      </c>
      <c r="CZ1131" s="3">
        <v>0</v>
      </c>
      <c r="DA1131" s="3"/>
      <c r="DB1131" s="3">
        <v>0</v>
      </c>
      <c r="DC1131" s="3">
        <v>0</v>
      </c>
      <c r="DD1131" s="3">
        <v>0</v>
      </c>
      <c r="DE1131" s="3">
        <v>0</v>
      </c>
      <c r="DF1131" s="3">
        <v>0</v>
      </c>
      <c r="DG1131" s="3">
        <v>0</v>
      </c>
      <c r="DH1131" s="3">
        <v>0</v>
      </c>
      <c r="DI1131" s="3">
        <v>0</v>
      </c>
      <c r="DJ1131" s="3">
        <v>0</v>
      </c>
      <c r="DK1131" s="3">
        <v>0</v>
      </c>
      <c r="DL1131" s="3">
        <v>0</v>
      </c>
      <c r="DM1131" s="3">
        <v>0</v>
      </c>
      <c r="DN1131" s="3">
        <v>0</v>
      </c>
      <c r="DO1131" s="3">
        <v>0</v>
      </c>
      <c r="DP1131" s="3">
        <v>0</v>
      </c>
      <c r="DQ1131" s="3">
        <v>0</v>
      </c>
      <c r="DR1131" s="3">
        <v>0</v>
      </c>
      <c r="DS1131" s="3">
        <v>0</v>
      </c>
      <c r="DT1131" s="3">
        <v>0</v>
      </c>
      <c r="DU1131" s="3">
        <v>0</v>
      </c>
      <c r="DV1131" s="3">
        <v>0</v>
      </c>
      <c r="DW1131" s="3">
        <v>0</v>
      </c>
      <c r="DX1131" s="3">
        <v>0</v>
      </c>
      <c r="DY1131" s="3">
        <v>0</v>
      </c>
      <c r="DZ1131" s="3">
        <v>0</v>
      </c>
      <c r="EA1131" s="3">
        <v>0</v>
      </c>
      <c r="EB1131" s="3">
        <v>0</v>
      </c>
      <c r="EC1131" s="3">
        <v>0</v>
      </c>
      <c r="ED1131" s="3">
        <v>0</v>
      </c>
      <c r="EE1131" s="3">
        <v>0</v>
      </c>
      <c r="EF1131" s="3">
        <v>0</v>
      </c>
    </row>
    <row r="1132" spans="1:136" ht="12.75" customHeight="1">
      <c r="A1132" s="2" t="s">
        <v>1868</v>
      </c>
      <c r="B1132" s="2" t="s">
        <v>1047</v>
      </c>
      <c r="C1132" s="2" t="s">
        <v>137</v>
      </c>
      <c r="D1132" s="2" t="s">
        <v>896</v>
      </c>
      <c r="E1132" s="3">
        <v>0</v>
      </c>
      <c r="F1132" s="3">
        <v>16105.39</v>
      </c>
      <c r="G1132" s="3">
        <v>16105.39</v>
      </c>
      <c r="H1132" s="3">
        <v>16105.39</v>
      </c>
      <c r="I1132" s="3">
        <v>16105.39</v>
      </c>
      <c r="J1132" s="3">
        <v>16105.39</v>
      </c>
      <c r="K1132" s="3">
        <v>16105.39</v>
      </c>
      <c r="L1132" s="3">
        <v>16105.39</v>
      </c>
      <c r="M1132" s="3">
        <v>16105.39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16105.39</v>
      </c>
      <c r="AH1132" s="3">
        <v>16105.39</v>
      </c>
      <c r="AI1132" s="3">
        <v>16105.39</v>
      </c>
      <c r="AJ1132" s="3">
        <v>16105.39</v>
      </c>
      <c r="AK1132" s="3">
        <v>16105.39</v>
      </c>
      <c r="AL1132" s="3">
        <v>16105.39</v>
      </c>
      <c r="AM1132" s="3">
        <v>16105.39</v>
      </c>
      <c r="AN1132" s="3">
        <v>16105.39</v>
      </c>
      <c r="AO1132" s="3">
        <v>16105.39</v>
      </c>
      <c r="AP1132" s="3">
        <v>16105.39</v>
      </c>
      <c r="AQ1132" s="3">
        <v>16105.39</v>
      </c>
      <c r="AR1132" s="3">
        <v>16105.43</v>
      </c>
      <c r="AS1132" s="3">
        <v>0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  <c r="AZ1132" s="3">
        <v>0</v>
      </c>
      <c r="BA1132" s="3">
        <v>0</v>
      </c>
      <c r="BB1132" s="3">
        <v>0</v>
      </c>
      <c r="BC1132" s="3">
        <v>0</v>
      </c>
      <c r="BD1132" s="3">
        <v>0</v>
      </c>
      <c r="BE1132" s="3">
        <v>0</v>
      </c>
      <c r="BF1132" s="3">
        <v>0</v>
      </c>
      <c r="BG1132" s="3">
        <v>0</v>
      </c>
      <c r="BH1132" s="3">
        <v>0</v>
      </c>
      <c r="BI1132" s="3">
        <v>0</v>
      </c>
      <c r="BJ1132" s="3">
        <v>0</v>
      </c>
      <c r="BK1132" s="3">
        <v>0</v>
      </c>
      <c r="BL1132" s="3">
        <v>0</v>
      </c>
      <c r="BM1132" s="3">
        <v>0</v>
      </c>
      <c r="BN1132" s="3">
        <v>0</v>
      </c>
      <c r="BO1132" s="3">
        <v>0</v>
      </c>
      <c r="BP1132" s="3">
        <v>0</v>
      </c>
      <c r="BQ1132" s="3">
        <v>0</v>
      </c>
      <c r="BR1132" s="3">
        <v>0</v>
      </c>
      <c r="BS1132" s="3">
        <v>0</v>
      </c>
      <c r="BT1132" s="3">
        <v>0</v>
      </c>
      <c r="BU1132" s="3">
        <v>0</v>
      </c>
      <c r="BV1132" s="3">
        <v>0</v>
      </c>
      <c r="BW1132" s="3">
        <v>0</v>
      </c>
      <c r="BX1132" s="3">
        <v>0</v>
      </c>
      <c r="BY1132" s="3">
        <v>0</v>
      </c>
      <c r="BZ1132" s="3">
        <v>0</v>
      </c>
      <c r="CA1132" s="3">
        <v>0</v>
      </c>
      <c r="CB1132" s="3">
        <v>0</v>
      </c>
      <c r="CC1132" s="3">
        <v>0</v>
      </c>
      <c r="CD1132" s="3">
        <v>0</v>
      </c>
      <c r="CE1132" s="3">
        <v>0</v>
      </c>
      <c r="CF1132" s="3">
        <v>0</v>
      </c>
      <c r="CG1132" s="3">
        <v>0</v>
      </c>
      <c r="CH1132" s="3">
        <v>0</v>
      </c>
      <c r="CI1132" s="3">
        <v>0</v>
      </c>
      <c r="CJ1132" s="3">
        <v>0</v>
      </c>
      <c r="CK1132" s="3">
        <v>0</v>
      </c>
      <c r="CL1132" s="3">
        <v>0</v>
      </c>
      <c r="CM1132" s="3">
        <v>0</v>
      </c>
      <c r="CN1132" s="3">
        <v>0</v>
      </c>
      <c r="CO1132" s="3">
        <v>0</v>
      </c>
      <c r="CP1132" s="3">
        <v>0</v>
      </c>
      <c r="CQ1132" s="3">
        <v>0</v>
      </c>
      <c r="CR1132" s="3">
        <v>0</v>
      </c>
      <c r="CS1132" s="3">
        <v>0</v>
      </c>
      <c r="CT1132" s="3">
        <v>0</v>
      </c>
      <c r="CU1132" s="3">
        <v>0</v>
      </c>
      <c r="CV1132" s="3">
        <v>0</v>
      </c>
      <c r="CW1132" s="3">
        <v>0</v>
      </c>
      <c r="CX1132" s="3">
        <v>0</v>
      </c>
      <c r="CY1132" s="3">
        <v>0</v>
      </c>
      <c r="CZ1132" s="3">
        <v>0</v>
      </c>
      <c r="DA1132" s="3"/>
      <c r="DB1132" s="3">
        <v>0</v>
      </c>
      <c r="DC1132" s="3">
        <v>0</v>
      </c>
      <c r="DD1132" s="3">
        <v>0</v>
      </c>
      <c r="DE1132" s="3">
        <v>0</v>
      </c>
      <c r="DF1132" s="3">
        <v>0</v>
      </c>
      <c r="DG1132" s="3">
        <v>0</v>
      </c>
      <c r="DH1132" s="3">
        <v>0</v>
      </c>
      <c r="DI1132" s="3">
        <v>0</v>
      </c>
      <c r="DJ1132" s="3">
        <v>0</v>
      </c>
      <c r="DK1132" s="3">
        <v>0</v>
      </c>
      <c r="DL1132" s="3">
        <v>0</v>
      </c>
      <c r="DM1132" s="3">
        <v>0</v>
      </c>
      <c r="DN1132" s="3">
        <v>0</v>
      </c>
      <c r="DO1132" s="3">
        <v>0</v>
      </c>
      <c r="DP1132" s="3">
        <v>0</v>
      </c>
      <c r="DQ1132" s="3">
        <v>0</v>
      </c>
      <c r="DR1132" s="3">
        <v>0</v>
      </c>
      <c r="DS1132" s="3">
        <v>0</v>
      </c>
      <c r="DT1132" s="3">
        <v>0</v>
      </c>
      <c r="DU1132" s="3">
        <v>0</v>
      </c>
      <c r="DV1132" s="3">
        <v>0</v>
      </c>
      <c r="DW1132" s="3">
        <v>0</v>
      </c>
      <c r="DX1132" s="3">
        <v>0</v>
      </c>
      <c r="DY1132" s="3">
        <v>0</v>
      </c>
      <c r="DZ1132" s="3">
        <v>0</v>
      </c>
      <c r="EA1132" s="3">
        <v>0</v>
      </c>
      <c r="EB1132" s="3">
        <v>0</v>
      </c>
      <c r="EC1132" s="3">
        <v>0</v>
      </c>
      <c r="ED1132" s="3">
        <v>0</v>
      </c>
      <c r="EE1132" s="3">
        <v>0</v>
      </c>
      <c r="EF1132" s="3">
        <v>0</v>
      </c>
    </row>
    <row r="1133" spans="1:136" ht="12.75" customHeight="1">
      <c r="A1133" s="2" t="s">
        <v>1869</v>
      </c>
      <c r="B1133" s="2" t="s">
        <v>1870</v>
      </c>
      <c r="C1133" s="2" t="s">
        <v>137</v>
      </c>
      <c r="D1133" s="2" t="s">
        <v>896</v>
      </c>
      <c r="E1133" s="3">
        <v>0</v>
      </c>
      <c r="F1133" s="3">
        <v>16495.330000000002</v>
      </c>
      <c r="G1133" s="3">
        <v>16495.330000000002</v>
      </c>
      <c r="H1133" s="3">
        <v>16495.330000000002</v>
      </c>
      <c r="I1133" s="3">
        <v>16495.330000000002</v>
      </c>
      <c r="J1133" s="3">
        <v>47605.33</v>
      </c>
      <c r="K1133" s="3">
        <v>23942.080000000002</v>
      </c>
      <c r="L1133" s="3">
        <v>16495.330000000002</v>
      </c>
      <c r="M1133" s="3">
        <v>25902.73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32943.93</v>
      </c>
      <c r="AH1133" s="3">
        <v>15000</v>
      </c>
      <c r="AI1133" s="3">
        <v>47943.6</v>
      </c>
      <c r="AJ1133" s="3">
        <v>15000</v>
      </c>
      <c r="AK1133" s="3">
        <v>17635</v>
      </c>
      <c r="AL1133" s="3">
        <v>24000</v>
      </c>
      <c r="AM1133" s="3">
        <v>17940</v>
      </c>
      <c r="AN1133" s="3">
        <v>15000</v>
      </c>
      <c r="AO1133" s="3">
        <v>15000</v>
      </c>
      <c r="AP1133" s="3">
        <v>19000</v>
      </c>
      <c r="AQ1133" s="3">
        <v>28400</v>
      </c>
      <c r="AR1133" s="3">
        <v>24870</v>
      </c>
      <c r="AS1133" s="3">
        <v>0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0</v>
      </c>
      <c r="BB1133" s="3">
        <v>0</v>
      </c>
      <c r="BC1133" s="3">
        <v>0</v>
      </c>
      <c r="BD1133" s="3">
        <v>0</v>
      </c>
      <c r="BE1133" s="3">
        <v>0</v>
      </c>
      <c r="BF1133" s="3">
        <v>0</v>
      </c>
      <c r="BG1133" s="3">
        <v>0</v>
      </c>
      <c r="BH1133" s="3">
        <v>0</v>
      </c>
      <c r="BI1133" s="3">
        <v>0</v>
      </c>
      <c r="BJ1133" s="3">
        <v>0</v>
      </c>
      <c r="BK1133" s="3">
        <v>0</v>
      </c>
      <c r="BL1133" s="3">
        <v>0</v>
      </c>
      <c r="BM1133" s="3">
        <v>0</v>
      </c>
      <c r="BN1133" s="3">
        <v>0</v>
      </c>
      <c r="BO1133" s="3">
        <v>0</v>
      </c>
      <c r="BP1133" s="3">
        <v>0</v>
      </c>
      <c r="BQ1133" s="3">
        <v>0</v>
      </c>
      <c r="BR1133" s="3">
        <v>0</v>
      </c>
      <c r="BS1133" s="3">
        <v>0</v>
      </c>
      <c r="BT1133" s="3">
        <v>0</v>
      </c>
      <c r="BU1133" s="3">
        <v>0</v>
      </c>
      <c r="BV1133" s="3">
        <v>0</v>
      </c>
      <c r="BW1133" s="3">
        <v>0</v>
      </c>
      <c r="BX1133" s="3">
        <v>0</v>
      </c>
      <c r="BY1133" s="3">
        <v>0</v>
      </c>
      <c r="BZ1133" s="3">
        <v>0</v>
      </c>
      <c r="CA1133" s="3">
        <v>0</v>
      </c>
      <c r="CB1133" s="3">
        <v>0</v>
      </c>
      <c r="CC1133" s="3">
        <v>0</v>
      </c>
      <c r="CD1133" s="3">
        <v>0</v>
      </c>
      <c r="CE1133" s="3">
        <v>0</v>
      </c>
      <c r="CF1133" s="3">
        <v>0</v>
      </c>
      <c r="CG1133" s="3">
        <v>0</v>
      </c>
      <c r="CH1133" s="3">
        <v>0</v>
      </c>
      <c r="CI1133" s="3">
        <v>0</v>
      </c>
      <c r="CJ1133" s="3">
        <v>0</v>
      </c>
      <c r="CK1133" s="3">
        <v>0</v>
      </c>
      <c r="CL1133" s="3">
        <v>0</v>
      </c>
      <c r="CM1133" s="3">
        <v>0</v>
      </c>
      <c r="CN1133" s="3">
        <v>0</v>
      </c>
      <c r="CO1133" s="3">
        <v>0</v>
      </c>
      <c r="CP1133" s="3">
        <v>0</v>
      </c>
      <c r="CQ1133" s="3">
        <v>0</v>
      </c>
      <c r="CR1133" s="3">
        <v>0</v>
      </c>
      <c r="CS1133" s="3">
        <v>0</v>
      </c>
      <c r="CT1133" s="3">
        <v>0</v>
      </c>
      <c r="CU1133" s="3">
        <v>0</v>
      </c>
      <c r="CV1133" s="3">
        <v>0</v>
      </c>
      <c r="CW1133" s="3">
        <v>0</v>
      </c>
      <c r="CX1133" s="3">
        <v>0</v>
      </c>
      <c r="CY1133" s="3">
        <v>0</v>
      </c>
      <c r="CZ1133" s="3">
        <v>0</v>
      </c>
      <c r="DA1133" s="3"/>
      <c r="DB1133" s="3">
        <v>0</v>
      </c>
      <c r="DC1133" s="3">
        <v>0</v>
      </c>
      <c r="DD1133" s="3">
        <v>0</v>
      </c>
      <c r="DE1133" s="3">
        <v>0</v>
      </c>
      <c r="DF1133" s="3">
        <v>0</v>
      </c>
      <c r="DG1133" s="3">
        <v>0</v>
      </c>
      <c r="DH1133" s="3">
        <v>0</v>
      </c>
      <c r="DI1133" s="3">
        <v>0</v>
      </c>
      <c r="DJ1133" s="3">
        <v>0</v>
      </c>
      <c r="DK1133" s="3">
        <v>0</v>
      </c>
      <c r="DL1133" s="3">
        <v>0</v>
      </c>
      <c r="DM1133" s="3">
        <v>0</v>
      </c>
      <c r="DN1133" s="3">
        <v>0</v>
      </c>
      <c r="DO1133" s="3">
        <v>0</v>
      </c>
      <c r="DP1133" s="3">
        <v>0</v>
      </c>
      <c r="DQ1133" s="3">
        <v>0</v>
      </c>
      <c r="DR1133" s="3">
        <v>0</v>
      </c>
      <c r="DS1133" s="3">
        <v>0</v>
      </c>
      <c r="DT1133" s="3">
        <v>0</v>
      </c>
      <c r="DU1133" s="3">
        <v>0</v>
      </c>
      <c r="DV1133" s="3">
        <v>0</v>
      </c>
      <c r="DW1133" s="3">
        <v>0</v>
      </c>
      <c r="DX1133" s="3">
        <v>0</v>
      </c>
      <c r="DY1133" s="3">
        <v>0</v>
      </c>
      <c r="DZ1133" s="3">
        <v>0</v>
      </c>
      <c r="EA1133" s="3">
        <v>0</v>
      </c>
      <c r="EB1133" s="3">
        <v>0</v>
      </c>
      <c r="EC1133" s="3">
        <v>0</v>
      </c>
      <c r="ED1133" s="3">
        <v>0</v>
      </c>
      <c r="EE1133" s="3">
        <v>0</v>
      </c>
      <c r="EF1133" s="3">
        <v>0</v>
      </c>
    </row>
    <row r="1134" spans="1:136" ht="12.75" customHeight="1">
      <c r="A1134" s="2" t="s">
        <v>1871</v>
      </c>
      <c r="B1134" s="2" t="s">
        <v>1872</v>
      </c>
      <c r="C1134" s="2" t="s">
        <v>137</v>
      </c>
      <c r="D1134" s="2" t="s">
        <v>896</v>
      </c>
      <c r="E1134" s="3">
        <v>0</v>
      </c>
      <c r="F1134" s="3">
        <v>44143.72</v>
      </c>
      <c r="G1134" s="3">
        <v>13481.86</v>
      </c>
      <c r="H1134" s="3">
        <v>2820</v>
      </c>
      <c r="I1134" s="3">
        <v>12023.92</v>
      </c>
      <c r="J1134" s="3">
        <v>5481.86</v>
      </c>
      <c r="K1134" s="3">
        <v>5481.86</v>
      </c>
      <c r="L1134" s="3">
        <v>5381.86</v>
      </c>
      <c r="M1134" s="3">
        <v>2820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38827.86</v>
      </c>
      <c r="AH1134" s="3">
        <v>11399.54</v>
      </c>
      <c r="AI1134" s="3">
        <v>5085.8599999999997</v>
      </c>
      <c r="AJ1134" s="3">
        <v>11091.86</v>
      </c>
      <c r="AK1134" s="3">
        <v>4820</v>
      </c>
      <c r="AL1134" s="3">
        <v>8143.72</v>
      </c>
      <c r="AM1134" s="3">
        <v>9481.86</v>
      </c>
      <c r="AN1134" s="3">
        <v>6820</v>
      </c>
      <c r="AO1134" s="3">
        <v>9481.86</v>
      </c>
      <c r="AP1134" s="3">
        <v>5481.86</v>
      </c>
      <c r="AQ1134" s="3">
        <v>8281.86</v>
      </c>
      <c r="AR1134" s="3">
        <v>9481.86</v>
      </c>
      <c r="AS1134" s="3">
        <v>0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  <c r="AZ1134" s="3">
        <v>0</v>
      </c>
      <c r="BA1134" s="3">
        <v>0</v>
      </c>
      <c r="BB1134" s="3">
        <v>0</v>
      </c>
      <c r="BC1134" s="3">
        <v>0</v>
      </c>
      <c r="BD1134" s="3">
        <v>0</v>
      </c>
      <c r="BE1134" s="3">
        <v>0</v>
      </c>
      <c r="BF1134" s="3">
        <v>0</v>
      </c>
      <c r="BG1134" s="3">
        <v>0</v>
      </c>
      <c r="BH1134" s="3">
        <v>0</v>
      </c>
      <c r="BI1134" s="3">
        <v>0</v>
      </c>
      <c r="BJ1134" s="3">
        <v>0</v>
      </c>
      <c r="BK1134" s="3">
        <v>0</v>
      </c>
      <c r="BL1134" s="3">
        <v>0</v>
      </c>
      <c r="BM1134" s="3">
        <v>0</v>
      </c>
      <c r="BN1134" s="3">
        <v>0</v>
      </c>
      <c r="BO1134" s="3">
        <v>0</v>
      </c>
      <c r="BP1134" s="3">
        <v>0</v>
      </c>
      <c r="BQ1134" s="3">
        <v>0</v>
      </c>
      <c r="BR1134" s="3">
        <v>0</v>
      </c>
      <c r="BS1134" s="3">
        <v>0</v>
      </c>
      <c r="BT1134" s="3">
        <v>0</v>
      </c>
      <c r="BU1134" s="3">
        <v>0</v>
      </c>
      <c r="BV1134" s="3">
        <v>0</v>
      </c>
      <c r="BW1134" s="3">
        <v>0</v>
      </c>
      <c r="BX1134" s="3">
        <v>0</v>
      </c>
      <c r="BY1134" s="3">
        <v>0</v>
      </c>
      <c r="BZ1134" s="3">
        <v>0</v>
      </c>
      <c r="CA1134" s="3">
        <v>0</v>
      </c>
      <c r="CB1134" s="3">
        <v>0</v>
      </c>
      <c r="CC1134" s="3">
        <v>0</v>
      </c>
      <c r="CD1134" s="3">
        <v>0</v>
      </c>
      <c r="CE1134" s="3">
        <v>0</v>
      </c>
      <c r="CF1134" s="3">
        <v>0</v>
      </c>
      <c r="CG1134" s="3">
        <v>0</v>
      </c>
      <c r="CH1134" s="3">
        <v>0</v>
      </c>
      <c r="CI1134" s="3">
        <v>0</v>
      </c>
      <c r="CJ1134" s="3">
        <v>0</v>
      </c>
      <c r="CK1134" s="3">
        <v>0</v>
      </c>
      <c r="CL1134" s="3">
        <v>0</v>
      </c>
      <c r="CM1134" s="3">
        <v>0</v>
      </c>
      <c r="CN1134" s="3">
        <v>0</v>
      </c>
      <c r="CO1134" s="3">
        <v>0</v>
      </c>
      <c r="CP1134" s="3">
        <v>0</v>
      </c>
      <c r="CQ1134" s="3">
        <v>0</v>
      </c>
      <c r="CR1134" s="3">
        <v>0</v>
      </c>
      <c r="CS1134" s="3">
        <v>0</v>
      </c>
      <c r="CT1134" s="3">
        <v>0</v>
      </c>
      <c r="CU1134" s="3">
        <v>0</v>
      </c>
      <c r="CV1134" s="3">
        <v>0</v>
      </c>
      <c r="CW1134" s="3">
        <v>0</v>
      </c>
      <c r="CX1134" s="3">
        <v>0</v>
      </c>
      <c r="CY1134" s="3">
        <v>0</v>
      </c>
      <c r="CZ1134" s="3">
        <v>0</v>
      </c>
      <c r="DA1134" s="3"/>
      <c r="DB1134" s="3">
        <v>0</v>
      </c>
      <c r="DC1134" s="3">
        <v>0</v>
      </c>
      <c r="DD1134" s="3">
        <v>0</v>
      </c>
      <c r="DE1134" s="3">
        <v>0</v>
      </c>
      <c r="DF1134" s="3">
        <v>0</v>
      </c>
      <c r="DG1134" s="3">
        <v>0</v>
      </c>
      <c r="DH1134" s="3">
        <v>0</v>
      </c>
      <c r="DI1134" s="3">
        <v>0</v>
      </c>
      <c r="DJ1134" s="3">
        <v>0</v>
      </c>
      <c r="DK1134" s="3">
        <v>0</v>
      </c>
      <c r="DL1134" s="3">
        <v>0</v>
      </c>
      <c r="DM1134" s="3">
        <v>0</v>
      </c>
      <c r="DN1134" s="3">
        <v>0</v>
      </c>
      <c r="DO1134" s="3">
        <v>0</v>
      </c>
      <c r="DP1134" s="3">
        <v>0</v>
      </c>
      <c r="DQ1134" s="3">
        <v>0</v>
      </c>
      <c r="DR1134" s="3">
        <v>0</v>
      </c>
      <c r="DS1134" s="3">
        <v>0</v>
      </c>
      <c r="DT1134" s="3">
        <v>0</v>
      </c>
      <c r="DU1134" s="3">
        <v>0</v>
      </c>
      <c r="DV1134" s="3">
        <v>0</v>
      </c>
      <c r="DW1134" s="3">
        <v>0</v>
      </c>
      <c r="DX1134" s="3">
        <v>0</v>
      </c>
      <c r="DY1134" s="3">
        <v>0</v>
      </c>
      <c r="DZ1134" s="3">
        <v>0</v>
      </c>
      <c r="EA1134" s="3">
        <v>0</v>
      </c>
      <c r="EB1134" s="3">
        <v>0</v>
      </c>
      <c r="EC1134" s="3">
        <v>0</v>
      </c>
      <c r="ED1134" s="3">
        <v>0</v>
      </c>
      <c r="EE1134" s="3">
        <v>0</v>
      </c>
      <c r="EF1134" s="3">
        <v>0</v>
      </c>
    </row>
    <row r="1135" spans="1:136" ht="12.75" customHeight="1">
      <c r="A1135" s="2" t="s">
        <v>1873</v>
      </c>
      <c r="B1135" s="2" t="s">
        <v>1874</v>
      </c>
      <c r="C1135" s="2" t="s">
        <v>137</v>
      </c>
      <c r="D1135" s="2" t="s">
        <v>896</v>
      </c>
      <c r="E1135" s="3">
        <v>0</v>
      </c>
      <c r="F1135" s="3">
        <v>53926.87</v>
      </c>
      <c r="G1135" s="3">
        <v>34766.36</v>
      </c>
      <c r="H1135" s="3">
        <v>21303.74</v>
      </c>
      <c r="I1135" s="3">
        <v>66647.16</v>
      </c>
      <c r="J1135" s="3">
        <v>37856.870000000003</v>
      </c>
      <c r="K1135" s="3">
        <v>139634.07</v>
      </c>
      <c r="L1135" s="3">
        <v>109822.01</v>
      </c>
      <c r="M1135" s="3">
        <v>121893.74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2046.73</v>
      </c>
      <c r="AH1135" s="3">
        <v>12603.9</v>
      </c>
      <c r="AI1135" s="3">
        <v>39840.97</v>
      </c>
      <c r="AJ1135" s="3">
        <v>22343.25</v>
      </c>
      <c r="AK1135" s="3">
        <v>20702.11</v>
      </c>
      <c r="AL1135" s="3">
        <v>95604.5</v>
      </c>
      <c r="AM1135" s="3">
        <v>6728.96</v>
      </c>
      <c r="AN1135" s="3">
        <v>42775.37</v>
      </c>
      <c r="AO1135" s="3">
        <v>9079.4500000000007</v>
      </c>
      <c r="AP1135" s="3">
        <v>126139.12</v>
      </c>
      <c r="AQ1135" s="3">
        <v>76050.25</v>
      </c>
      <c r="AR1135" s="3">
        <v>28417.22</v>
      </c>
      <c r="AS1135" s="3">
        <v>0</v>
      </c>
      <c r="AT1135" s="3">
        <v>0</v>
      </c>
      <c r="AU1135" s="3">
        <v>0</v>
      </c>
      <c r="AV1135" s="3">
        <v>0</v>
      </c>
      <c r="AW1135" s="3">
        <v>0</v>
      </c>
      <c r="AX1135" s="3">
        <v>0</v>
      </c>
      <c r="AY1135" s="3">
        <v>0</v>
      </c>
      <c r="AZ1135" s="3">
        <v>0</v>
      </c>
      <c r="BA1135" s="3">
        <v>0</v>
      </c>
      <c r="BB1135" s="3">
        <v>0</v>
      </c>
      <c r="BC1135" s="3">
        <v>0</v>
      </c>
      <c r="BD1135" s="3">
        <v>0</v>
      </c>
      <c r="BE1135" s="3">
        <v>0</v>
      </c>
      <c r="BF1135" s="3">
        <v>0</v>
      </c>
      <c r="BG1135" s="3">
        <v>0</v>
      </c>
      <c r="BH1135" s="3">
        <v>0</v>
      </c>
      <c r="BI1135" s="3">
        <v>0</v>
      </c>
      <c r="BJ1135" s="3">
        <v>0</v>
      </c>
      <c r="BK1135" s="3">
        <v>0</v>
      </c>
      <c r="BL1135" s="3">
        <v>0</v>
      </c>
      <c r="BM1135" s="3">
        <v>0</v>
      </c>
      <c r="BN1135" s="3">
        <v>0</v>
      </c>
      <c r="BO1135" s="3">
        <v>0</v>
      </c>
      <c r="BP1135" s="3">
        <v>0</v>
      </c>
      <c r="BQ1135" s="3">
        <v>0</v>
      </c>
      <c r="BR1135" s="3">
        <v>0</v>
      </c>
      <c r="BS1135" s="3">
        <v>0</v>
      </c>
      <c r="BT1135" s="3">
        <v>0</v>
      </c>
      <c r="BU1135" s="3">
        <v>0</v>
      </c>
      <c r="BV1135" s="3">
        <v>0</v>
      </c>
      <c r="BW1135" s="3">
        <v>0</v>
      </c>
      <c r="BX1135" s="3">
        <v>0</v>
      </c>
      <c r="BY1135" s="3">
        <v>0</v>
      </c>
      <c r="BZ1135" s="3">
        <v>0</v>
      </c>
      <c r="CA1135" s="3">
        <v>0</v>
      </c>
      <c r="CB1135" s="3">
        <v>0</v>
      </c>
      <c r="CC1135" s="3">
        <v>0</v>
      </c>
      <c r="CD1135" s="3">
        <v>0</v>
      </c>
      <c r="CE1135" s="3">
        <v>0</v>
      </c>
      <c r="CF1135" s="3">
        <v>0</v>
      </c>
      <c r="CG1135" s="3">
        <v>0</v>
      </c>
      <c r="CH1135" s="3">
        <v>0</v>
      </c>
      <c r="CI1135" s="3">
        <v>0</v>
      </c>
      <c r="CJ1135" s="3">
        <v>0</v>
      </c>
      <c r="CK1135" s="3">
        <v>0</v>
      </c>
      <c r="CL1135" s="3">
        <v>0</v>
      </c>
      <c r="CM1135" s="3">
        <v>0</v>
      </c>
      <c r="CN1135" s="3">
        <v>0</v>
      </c>
      <c r="CO1135" s="3">
        <v>0</v>
      </c>
      <c r="CP1135" s="3">
        <v>0</v>
      </c>
      <c r="CQ1135" s="3">
        <v>0</v>
      </c>
      <c r="CR1135" s="3">
        <v>0</v>
      </c>
      <c r="CS1135" s="3">
        <v>0</v>
      </c>
      <c r="CT1135" s="3">
        <v>0</v>
      </c>
      <c r="CU1135" s="3">
        <v>0</v>
      </c>
      <c r="CV1135" s="3">
        <v>0</v>
      </c>
      <c r="CW1135" s="3">
        <v>0</v>
      </c>
      <c r="CX1135" s="3">
        <v>0</v>
      </c>
      <c r="CY1135" s="3">
        <v>0</v>
      </c>
      <c r="CZ1135" s="3">
        <v>0</v>
      </c>
      <c r="DA1135" s="3"/>
      <c r="DB1135" s="3">
        <v>0</v>
      </c>
      <c r="DC1135" s="3">
        <v>0</v>
      </c>
      <c r="DD1135" s="3">
        <v>0</v>
      </c>
      <c r="DE1135" s="3">
        <v>0</v>
      </c>
      <c r="DF1135" s="3">
        <v>0</v>
      </c>
      <c r="DG1135" s="3">
        <v>0</v>
      </c>
      <c r="DH1135" s="3">
        <v>0</v>
      </c>
      <c r="DI1135" s="3">
        <v>0</v>
      </c>
      <c r="DJ1135" s="3">
        <v>0</v>
      </c>
      <c r="DK1135" s="3">
        <v>0</v>
      </c>
      <c r="DL1135" s="3">
        <v>0</v>
      </c>
      <c r="DM1135" s="3">
        <v>0</v>
      </c>
      <c r="DN1135" s="3">
        <v>0</v>
      </c>
      <c r="DO1135" s="3">
        <v>0</v>
      </c>
      <c r="DP1135" s="3">
        <v>0</v>
      </c>
      <c r="DQ1135" s="3">
        <v>0</v>
      </c>
      <c r="DR1135" s="3">
        <v>0</v>
      </c>
      <c r="DS1135" s="3">
        <v>0</v>
      </c>
      <c r="DT1135" s="3">
        <v>0</v>
      </c>
      <c r="DU1135" s="3">
        <v>0</v>
      </c>
      <c r="DV1135" s="3">
        <v>0</v>
      </c>
      <c r="DW1135" s="3">
        <v>0</v>
      </c>
      <c r="DX1135" s="3">
        <v>0</v>
      </c>
      <c r="DY1135" s="3">
        <v>0</v>
      </c>
      <c r="DZ1135" s="3">
        <v>0</v>
      </c>
      <c r="EA1135" s="3">
        <v>0</v>
      </c>
      <c r="EB1135" s="3">
        <v>0</v>
      </c>
      <c r="EC1135" s="3">
        <v>0</v>
      </c>
      <c r="ED1135" s="3">
        <v>0</v>
      </c>
      <c r="EE1135" s="3">
        <v>0</v>
      </c>
      <c r="EF1135" s="3">
        <v>0</v>
      </c>
    </row>
    <row r="1136" spans="1:136" ht="12.75" customHeight="1">
      <c r="A1136" s="2" t="s">
        <v>1875</v>
      </c>
      <c r="B1136" s="2" t="s">
        <v>1876</v>
      </c>
      <c r="C1136" s="2" t="s">
        <v>137</v>
      </c>
      <c r="D1136" s="2" t="s">
        <v>896</v>
      </c>
      <c r="E1136" s="3">
        <v>0</v>
      </c>
      <c r="F1136" s="3">
        <v>38986.15</v>
      </c>
      <c r="G1136" s="3">
        <v>20975.200000000001</v>
      </c>
      <c r="H1136" s="3">
        <v>74109.009999999995</v>
      </c>
      <c r="I1136" s="3">
        <v>62775.72</v>
      </c>
      <c r="J1136" s="3">
        <v>53921.86</v>
      </c>
      <c r="K1136" s="3">
        <v>16827.330000000002</v>
      </c>
      <c r="L1136" s="3">
        <v>16295.98</v>
      </c>
      <c r="M1136" s="3">
        <v>42436.32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14723.32</v>
      </c>
      <c r="AH1136" s="3">
        <v>25924.9</v>
      </c>
      <c r="AI1136" s="3">
        <v>17070.29</v>
      </c>
      <c r="AJ1136" s="3">
        <v>21818.67</v>
      </c>
      <c r="AK1136" s="3">
        <v>57416.79</v>
      </c>
      <c r="AL1136" s="3">
        <v>77171.149999999994</v>
      </c>
      <c r="AM1136" s="3">
        <v>10877.56</v>
      </c>
      <c r="AN1136" s="3">
        <v>23188.66</v>
      </c>
      <c r="AO1136" s="3">
        <v>65850.47</v>
      </c>
      <c r="AP1136" s="3">
        <v>41302.94</v>
      </c>
      <c r="AQ1136" s="3">
        <v>73429.100000000006</v>
      </c>
      <c r="AR1136" s="3">
        <v>52115.62</v>
      </c>
      <c r="AS1136" s="3">
        <v>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0</v>
      </c>
      <c r="BB1136" s="3">
        <v>0</v>
      </c>
      <c r="BC1136" s="3">
        <v>0</v>
      </c>
      <c r="BD1136" s="3">
        <v>0</v>
      </c>
      <c r="BE1136" s="3">
        <v>0</v>
      </c>
      <c r="BF1136" s="3">
        <v>0</v>
      </c>
      <c r="BG1136" s="3">
        <v>0</v>
      </c>
      <c r="BH1136" s="3">
        <v>0</v>
      </c>
      <c r="BI1136" s="3">
        <v>0</v>
      </c>
      <c r="BJ1136" s="3">
        <v>0</v>
      </c>
      <c r="BK1136" s="3">
        <v>0</v>
      </c>
      <c r="BL1136" s="3">
        <v>0</v>
      </c>
      <c r="BM1136" s="3">
        <v>0</v>
      </c>
      <c r="BN1136" s="3">
        <v>0</v>
      </c>
      <c r="BO1136" s="3">
        <v>0</v>
      </c>
      <c r="BP1136" s="3">
        <v>0</v>
      </c>
      <c r="BQ1136" s="3">
        <v>0</v>
      </c>
      <c r="BR1136" s="3">
        <v>0</v>
      </c>
      <c r="BS1136" s="3">
        <v>0</v>
      </c>
      <c r="BT1136" s="3">
        <v>0</v>
      </c>
      <c r="BU1136" s="3">
        <v>0</v>
      </c>
      <c r="BV1136" s="3">
        <v>0</v>
      </c>
      <c r="BW1136" s="3">
        <v>0</v>
      </c>
      <c r="BX1136" s="3">
        <v>0</v>
      </c>
      <c r="BY1136" s="3">
        <v>0</v>
      </c>
      <c r="BZ1136" s="3">
        <v>0</v>
      </c>
      <c r="CA1136" s="3">
        <v>0</v>
      </c>
      <c r="CB1136" s="3">
        <v>0</v>
      </c>
      <c r="CC1136" s="3">
        <v>0</v>
      </c>
      <c r="CD1136" s="3">
        <v>0</v>
      </c>
      <c r="CE1136" s="3">
        <v>0</v>
      </c>
      <c r="CF1136" s="3">
        <v>0</v>
      </c>
      <c r="CG1136" s="3">
        <v>0</v>
      </c>
      <c r="CH1136" s="3">
        <v>0</v>
      </c>
      <c r="CI1136" s="3">
        <v>0</v>
      </c>
      <c r="CJ1136" s="3">
        <v>0</v>
      </c>
      <c r="CK1136" s="3">
        <v>0</v>
      </c>
      <c r="CL1136" s="3">
        <v>0</v>
      </c>
      <c r="CM1136" s="3">
        <v>0</v>
      </c>
      <c r="CN1136" s="3">
        <v>0</v>
      </c>
      <c r="CO1136" s="3">
        <v>0</v>
      </c>
      <c r="CP1136" s="3">
        <v>0</v>
      </c>
      <c r="CQ1136" s="3">
        <v>0</v>
      </c>
      <c r="CR1136" s="3">
        <v>0</v>
      </c>
      <c r="CS1136" s="3">
        <v>0</v>
      </c>
      <c r="CT1136" s="3">
        <v>0</v>
      </c>
      <c r="CU1136" s="3">
        <v>0</v>
      </c>
      <c r="CV1136" s="3">
        <v>0</v>
      </c>
      <c r="CW1136" s="3">
        <v>0</v>
      </c>
      <c r="CX1136" s="3">
        <v>0</v>
      </c>
      <c r="CY1136" s="3">
        <v>0</v>
      </c>
      <c r="CZ1136" s="3">
        <v>0</v>
      </c>
      <c r="DA1136" s="3"/>
      <c r="DB1136" s="3">
        <v>0</v>
      </c>
      <c r="DC1136" s="3">
        <v>0</v>
      </c>
      <c r="DD1136" s="3">
        <v>0</v>
      </c>
      <c r="DE1136" s="3">
        <v>0</v>
      </c>
      <c r="DF1136" s="3">
        <v>0</v>
      </c>
      <c r="DG1136" s="3">
        <v>0</v>
      </c>
      <c r="DH1136" s="3">
        <v>0</v>
      </c>
      <c r="DI1136" s="3">
        <v>0</v>
      </c>
      <c r="DJ1136" s="3">
        <v>0</v>
      </c>
      <c r="DK1136" s="3">
        <v>0</v>
      </c>
      <c r="DL1136" s="3">
        <v>0</v>
      </c>
      <c r="DM1136" s="3">
        <v>0</v>
      </c>
      <c r="DN1136" s="3">
        <v>0</v>
      </c>
      <c r="DO1136" s="3">
        <v>0</v>
      </c>
      <c r="DP1136" s="3">
        <v>0</v>
      </c>
      <c r="DQ1136" s="3">
        <v>0</v>
      </c>
      <c r="DR1136" s="3">
        <v>0</v>
      </c>
      <c r="DS1136" s="3">
        <v>0</v>
      </c>
      <c r="DT1136" s="3">
        <v>0</v>
      </c>
      <c r="DU1136" s="3">
        <v>0</v>
      </c>
      <c r="DV1136" s="3">
        <v>0</v>
      </c>
      <c r="DW1136" s="3">
        <v>0</v>
      </c>
      <c r="DX1136" s="3">
        <v>0</v>
      </c>
      <c r="DY1136" s="3">
        <v>0</v>
      </c>
      <c r="DZ1136" s="3">
        <v>0</v>
      </c>
      <c r="EA1136" s="3">
        <v>0</v>
      </c>
      <c r="EB1136" s="3">
        <v>0</v>
      </c>
      <c r="EC1136" s="3">
        <v>0</v>
      </c>
      <c r="ED1136" s="3">
        <v>0</v>
      </c>
      <c r="EE1136" s="3">
        <v>0</v>
      </c>
      <c r="EF1136" s="3">
        <v>0</v>
      </c>
    </row>
    <row r="1137" spans="1:136" ht="12.75" customHeight="1">
      <c r="A1137" s="2" t="s">
        <v>1877</v>
      </c>
      <c r="B1137" s="2" t="s">
        <v>1878</v>
      </c>
      <c r="C1137" s="2" t="s">
        <v>137</v>
      </c>
      <c r="D1137" s="2" t="s">
        <v>896</v>
      </c>
      <c r="E1137" s="3">
        <v>0</v>
      </c>
      <c r="F1137" s="3">
        <v>57302.879999999997</v>
      </c>
      <c r="G1137" s="3">
        <v>80993.59</v>
      </c>
      <c r="H1137" s="3">
        <v>177657.73</v>
      </c>
      <c r="I1137" s="3">
        <v>69043.42</v>
      </c>
      <c r="J1137" s="3">
        <v>75689.77</v>
      </c>
      <c r="K1137" s="3">
        <v>27652.720000000001</v>
      </c>
      <c r="L1137" s="3">
        <v>40449.81</v>
      </c>
      <c r="M1137" s="3">
        <v>61566.48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32201.15</v>
      </c>
      <c r="AH1137" s="3">
        <v>71486.27</v>
      </c>
      <c r="AI1137" s="3">
        <v>60853.83</v>
      </c>
      <c r="AJ1137" s="3">
        <v>135576.35</v>
      </c>
      <c r="AK1137" s="3">
        <v>120702.08</v>
      </c>
      <c r="AL1137" s="3">
        <v>107675.29</v>
      </c>
      <c r="AM1137" s="3">
        <v>86797.34</v>
      </c>
      <c r="AN1137" s="3">
        <v>256427.01</v>
      </c>
      <c r="AO1137" s="3">
        <v>143435.17000000001</v>
      </c>
      <c r="AP1137" s="3">
        <v>258065.6</v>
      </c>
      <c r="AQ1137" s="3">
        <v>248941.54</v>
      </c>
      <c r="AR1137" s="3">
        <v>623839.94999999995</v>
      </c>
      <c r="AS1137" s="3">
        <v>0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0</v>
      </c>
      <c r="BB1137" s="3">
        <v>0</v>
      </c>
      <c r="BC1137" s="3">
        <v>0</v>
      </c>
      <c r="BD1137" s="3">
        <v>0</v>
      </c>
      <c r="BE1137" s="3">
        <v>0</v>
      </c>
      <c r="BF1137" s="3">
        <v>0</v>
      </c>
      <c r="BG1137" s="3">
        <v>0</v>
      </c>
      <c r="BH1137" s="3">
        <v>0</v>
      </c>
      <c r="BI1137" s="3">
        <v>0</v>
      </c>
      <c r="BJ1137" s="3">
        <v>0</v>
      </c>
      <c r="BK1137" s="3">
        <v>0</v>
      </c>
      <c r="BL1137" s="3">
        <v>0</v>
      </c>
      <c r="BM1137" s="3">
        <v>0</v>
      </c>
      <c r="BN1137" s="3">
        <v>0</v>
      </c>
      <c r="BO1137" s="3">
        <v>0</v>
      </c>
      <c r="BP1137" s="3">
        <v>0</v>
      </c>
      <c r="BQ1137" s="3">
        <v>0</v>
      </c>
      <c r="BR1137" s="3">
        <v>0</v>
      </c>
      <c r="BS1137" s="3">
        <v>0</v>
      </c>
      <c r="BT1137" s="3">
        <v>0</v>
      </c>
      <c r="BU1137" s="3">
        <v>0</v>
      </c>
      <c r="BV1137" s="3">
        <v>0</v>
      </c>
      <c r="BW1137" s="3">
        <v>0</v>
      </c>
      <c r="BX1137" s="3">
        <v>0</v>
      </c>
      <c r="BY1137" s="3">
        <v>0</v>
      </c>
      <c r="BZ1137" s="3">
        <v>0</v>
      </c>
      <c r="CA1137" s="3">
        <v>0</v>
      </c>
      <c r="CB1137" s="3">
        <v>0</v>
      </c>
      <c r="CC1137" s="3">
        <v>0</v>
      </c>
      <c r="CD1137" s="3">
        <v>0</v>
      </c>
      <c r="CE1137" s="3">
        <v>0</v>
      </c>
      <c r="CF1137" s="3">
        <v>0</v>
      </c>
      <c r="CG1137" s="3">
        <v>0</v>
      </c>
      <c r="CH1137" s="3">
        <v>0</v>
      </c>
      <c r="CI1137" s="3">
        <v>0</v>
      </c>
      <c r="CJ1137" s="3">
        <v>0</v>
      </c>
      <c r="CK1137" s="3">
        <v>0</v>
      </c>
      <c r="CL1137" s="3">
        <v>0</v>
      </c>
      <c r="CM1137" s="3">
        <v>0</v>
      </c>
      <c r="CN1137" s="3">
        <v>0</v>
      </c>
      <c r="CO1137" s="3">
        <v>0</v>
      </c>
      <c r="CP1137" s="3">
        <v>0</v>
      </c>
      <c r="CQ1137" s="3">
        <v>0</v>
      </c>
      <c r="CR1137" s="3">
        <v>0</v>
      </c>
      <c r="CS1137" s="3">
        <v>0</v>
      </c>
      <c r="CT1137" s="3">
        <v>0</v>
      </c>
      <c r="CU1137" s="3">
        <v>0</v>
      </c>
      <c r="CV1137" s="3">
        <v>0</v>
      </c>
      <c r="CW1137" s="3">
        <v>0</v>
      </c>
      <c r="CX1137" s="3">
        <v>0</v>
      </c>
      <c r="CY1137" s="3">
        <v>0</v>
      </c>
      <c r="CZ1137" s="3">
        <v>0</v>
      </c>
      <c r="DA1137" s="3"/>
      <c r="DB1137" s="3">
        <v>0</v>
      </c>
      <c r="DC1137" s="3">
        <v>0</v>
      </c>
      <c r="DD1137" s="3">
        <v>0</v>
      </c>
      <c r="DE1137" s="3">
        <v>0</v>
      </c>
      <c r="DF1137" s="3">
        <v>0</v>
      </c>
      <c r="DG1137" s="3">
        <v>0</v>
      </c>
      <c r="DH1137" s="3">
        <v>0</v>
      </c>
      <c r="DI1137" s="3">
        <v>0</v>
      </c>
      <c r="DJ1137" s="3">
        <v>0</v>
      </c>
      <c r="DK1137" s="3">
        <v>0</v>
      </c>
      <c r="DL1137" s="3">
        <v>0</v>
      </c>
      <c r="DM1137" s="3">
        <v>0</v>
      </c>
      <c r="DN1137" s="3">
        <v>0</v>
      </c>
      <c r="DO1137" s="3">
        <v>0</v>
      </c>
      <c r="DP1137" s="3">
        <v>0</v>
      </c>
      <c r="DQ1137" s="3">
        <v>0</v>
      </c>
      <c r="DR1137" s="3">
        <v>0</v>
      </c>
      <c r="DS1137" s="3">
        <v>0</v>
      </c>
      <c r="DT1137" s="3">
        <v>0</v>
      </c>
      <c r="DU1137" s="3">
        <v>0</v>
      </c>
      <c r="DV1137" s="3">
        <v>0</v>
      </c>
      <c r="DW1137" s="3">
        <v>0</v>
      </c>
      <c r="DX1137" s="3">
        <v>0</v>
      </c>
      <c r="DY1137" s="3">
        <v>0</v>
      </c>
      <c r="DZ1137" s="3">
        <v>0</v>
      </c>
      <c r="EA1137" s="3">
        <v>0</v>
      </c>
      <c r="EB1137" s="3">
        <v>0</v>
      </c>
      <c r="EC1137" s="3">
        <v>0</v>
      </c>
      <c r="ED1137" s="3">
        <v>0</v>
      </c>
      <c r="EE1137" s="3">
        <v>0</v>
      </c>
      <c r="EF1137" s="3">
        <v>0</v>
      </c>
    </row>
    <row r="1138" spans="1:136" ht="12.75" customHeight="1">
      <c r="A1138" s="2" t="s">
        <v>1879</v>
      </c>
      <c r="B1138" s="2" t="s">
        <v>1880</v>
      </c>
      <c r="C1138" s="2" t="s">
        <v>137</v>
      </c>
      <c r="D1138" s="2" t="s">
        <v>896</v>
      </c>
      <c r="E1138" s="3">
        <v>0</v>
      </c>
      <c r="F1138" s="3">
        <v>0</v>
      </c>
      <c r="G1138" s="3">
        <v>1500</v>
      </c>
      <c r="H1138" s="3">
        <v>6029</v>
      </c>
      <c r="I1138" s="3">
        <v>4485.9799999999996</v>
      </c>
      <c r="J1138" s="3">
        <v>0</v>
      </c>
      <c r="K1138" s="3">
        <v>940.8</v>
      </c>
      <c r="L1138" s="3">
        <v>819.76</v>
      </c>
      <c r="M1138" s="3">
        <v>5209.41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6361.1</v>
      </c>
      <c r="AH1138" s="3">
        <v>16461.04</v>
      </c>
      <c r="AI1138" s="3">
        <v>47231.040000000001</v>
      </c>
      <c r="AJ1138" s="3">
        <v>1603.76</v>
      </c>
      <c r="AK1138" s="3">
        <v>3267.08</v>
      </c>
      <c r="AL1138" s="3">
        <v>1006.56</v>
      </c>
      <c r="AM1138" s="3">
        <v>0</v>
      </c>
      <c r="AN1138" s="3">
        <v>5123.6400000000003</v>
      </c>
      <c r="AO1138" s="3">
        <v>13581.36</v>
      </c>
      <c r="AP1138" s="3">
        <v>0</v>
      </c>
      <c r="AQ1138" s="3">
        <v>3540</v>
      </c>
      <c r="AR1138" s="3">
        <v>0</v>
      </c>
      <c r="AS1138" s="3">
        <v>0</v>
      </c>
      <c r="AT1138" s="3">
        <v>0</v>
      </c>
      <c r="AU1138" s="3">
        <v>0</v>
      </c>
      <c r="AV1138" s="3">
        <v>0</v>
      </c>
      <c r="AW1138" s="3">
        <v>0</v>
      </c>
      <c r="AX1138" s="3">
        <v>0</v>
      </c>
      <c r="AY1138" s="3">
        <v>0</v>
      </c>
      <c r="AZ1138" s="3">
        <v>0</v>
      </c>
      <c r="BA1138" s="3">
        <v>0</v>
      </c>
      <c r="BB1138" s="3">
        <v>0</v>
      </c>
      <c r="BC1138" s="3">
        <v>0</v>
      </c>
      <c r="BD1138" s="3">
        <v>0</v>
      </c>
      <c r="BE1138" s="3">
        <v>0</v>
      </c>
      <c r="BF1138" s="3">
        <v>0</v>
      </c>
      <c r="BG1138" s="3">
        <v>0</v>
      </c>
      <c r="BH1138" s="3">
        <v>0</v>
      </c>
      <c r="BI1138" s="3">
        <v>0</v>
      </c>
      <c r="BJ1138" s="3">
        <v>0</v>
      </c>
      <c r="BK1138" s="3">
        <v>0</v>
      </c>
      <c r="BL1138" s="3">
        <v>0</v>
      </c>
      <c r="BM1138" s="3">
        <v>0</v>
      </c>
      <c r="BN1138" s="3">
        <v>0</v>
      </c>
      <c r="BO1138" s="3">
        <v>0</v>
      </c>
      <c r="BP1138" s="3">
        <v>0</v>
      </c>
      <c r="BQ1138" s="3">
        <v>0</v>
      </c>
      <c r="BR1138" s="3">
        <v>0</v>
      </c>
      <c r="BS1138" s="3">
        <v>0</v>
      </c>
      <c r="BT1138" s="3">
        <v>0</v>
      </c>
      <c r="BU1138" s="3">
        <v>0</v>
      </c>
      <c r="BV1138" s="3">
        <v>0</v>
      </c>
      <c r="BW1138" s="3">
        <v>0</v>
      </c>
      <c r="BX1138" s="3">
        <v>0</v>
      </c>
      <c r="BY1138" s="3">
        <v>0</v>
      </c>
      <c r="BZ1138" s="3">
        <v>0</v>
      </c>
      <c r="CA1138" s="3">
        <v>0</v>
      </c>
      <c r="CB1138" s="3">
        <v>0</v>
      </c>
      <c r="CC1138" s="3">
        <v>0</v>
      </c>
      <c r="CD1138" s="3">
        <v>0</v>
      </c>
      <c r="CE1138" s="3">
        <v>0</v>
      </c>
      <c r="CF1138" s="3">
        <v>0</v>
      </c>
      <c r="CG1138" s="3">
        <v>0</v>
      </c>
      <c r="CH1138" s="3">
        <v>0</v>
      </c>
      <c r="CI1138" s="3">
        <v>0</v>
      </c>
      <c r="CJ1138" s="3">
        <v>0</v>
      </c>
      <c r="CK1138" s="3">
        <v>0</v>
      </c>
      <c r="CL1138" s="3">
        <v>0</v>
      </c>
      <c r="CM1138" s="3">
        <v>0</v>
      </c>
      <c r="CN1138" s="3">
        <v>0</v>
      </c>
      <c r="CO1138" s="3">
        <v>0</v>
      </c>
      <c r="CP1138" s="3">
        <v>0</v>
      </c>
      <c r="CQ1138" s="3">
        <v>0</v>
      </c>
      <c r="CR1138" s="3">
        <v>0</v>
      </c>
      <c r="CS1138" s="3">
        <v>0</v>
      </c>
      <c r="CT1138" s="3">
        <v>0</v>
      </c>
      <c r="CU1138" s="3">
        <v>0</v>
      </c>
      <c r="CV1138" s="3">
        <v>0</v>
      </c>
      <c r="CW1138" s="3">
        <v>0</v>
      </c>
      <c r="CX1138" s="3">
        <v>0</v>
      </c>
      <c r="CY1138" s="3">
        <v>0</v>
      </c>
      <c r="CZ1138" s="3">
        <v>0</v>
      </c>
      <c r="DA1138" s="3"/>
      <c r="DB1138" s="3">
        <v>0</v>
      </c>
      <c r="DC1138" s="3">
        <v>0</v>
      </c>
      <c r="DD1138" s="3">
        <v>0</v>
      </c>
      <c r="DE1138" s="3">
        <v>0</v>
      </c>
      <c r="DF1138" s="3">
        <v>0</v>
      </c>
      <c r="DG1138" s="3">
        <v>0</v>
      </c>
      <c r="DH1138" s="3">
        <v>0</v>
      </c>
      <c r="DI1138" s="3">
        <v>0</v>
      </c>
      <c r="DJ1138" s="3">
        <v>0</v>
      </c>
      <c r="DK1138" s="3">
        <v>0</v>
      </c>
      <c r="DL1138" s="3">
        <v>0</v>
      </c>
      <c r="DM1138" s="3">
        <v>0</v>
      </c>
      <c r="DN1138" s="3">
        <v>0</v>
      </c>
      <c r="DO1138" s="3">
        <v>0</v>
      </c>
      <c r="DP1138" s="3">
        <v>0</v>
      </c>
      <c r="DQ1138" s="3">
        <v>0</v>
      </c>
      <c r="DR1138" s="3">
        <v>0</v>
      </c>
      <c r="DS1138" s="3">
        <v>0</v>
      </c>
      <c r="DT1138" s="3">
        <v>0</v>
      </c>
      <c r="DU1138" s="3">
        <v>0</v>
      </c>
      <c r="DV1138" s="3">
        <v>0</v>
      </c>
      <c r="DW1138" s="3">
        <v>0</v>
      </c>
      <c r="DX1138" s="3">
        <v>0</v>
      </c>
      <c r="DY1138" s="3">
        <v>0</v>
      </c>
      <c r="DZ1138" s="3">
        <v>0</v>
      </c>
      <c r="EA1138" s="3">
        <v>0</v>
      </c>
      <c r="EB1138" s="3">
        <v>0</v>
      </c>
      <c r="EC1138" s="3">
        <v>0</v>
      </c>
      <c r="ED1138" s="3">
        <v>0</v>
      </c>
      <c r="EE1138" s="3">
        <v>0</v>
      </c>
      <c r="EF1138" s="3">
        <v>0</v>
      </c>
    </row>
    <row r="1139" spans="1:136" ht="12.75" customHeight="1">
      <c r="A1139" s="2" t="s">
        <v>1881</v>
      </c>
      <c r="B1139" s="2" t="s">
        <v>1882</v>
      </c>
      <c r="C1139" s="2" t="s">
        <v>137</v>
      </c>
      <c r="D1139" s="2" t="s">
        <v>896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>
        <v>0</v>
      </c>
      <c r="BB1139" s="3">
        <v>0</v>
      </c>
      <c r="BC1139" s="3">
        <v>0</v>
      </c>
      <c r="BD1139" s="3">
        <v>0</v>
      </c>
      <c r="BE1139" s="3">
        <v>0</v>
      </c>
      <c r="BF1139" s="3">
        <v>0</v>
      </c>
      <c r="BG1139" s="3">
        <v>0</v>
      </c>
      <c r="BH1139" s="3">
        <v>0</v>
      </c>
      <c r="BI1139" s="3">
        <v>0</v>
      </c>
      <c r="BJ1139" s="3">
        <v>0</v>
      </c>
      <c r="BK1139" s="3">
        <v>0</v>
      </c>
      <c r="BL1139" s="3">
        <v>0</v>
      </c>
      <c r="BM1139" s="3">
        <v>0</v>
      </c>
      <c r="BN1139" s="3">
        <v>0</v>
      </c>
      <c r="BO1139" s="3">
        <v>0</v>
      </c>
      <c r="BP1139" s="3">
        <v>0</v>
      </c>
      <c r="BQ1139" s="3">
        <v>0</v>
      </c>
      <c r="BR1139" s="3">
        <v>0</v>
      </c>
      <c r="BS1139" s="3">
        <v>0</v>
      </c>
      <c r="BT1139" s="3">
        <v>0</v>
      </c>
      <c r="BU1139" s="3">
        <v>0</v>
      </c>
      <c r="BV1139" s="3">
        <v>0</v>
      </c>
      <c r="BW1139" s="3">
        <v>0</v>
      </c>
      <c r="BX1139" s="3">
        <v>0</v>
      </c>
      <c r="BY1139" s="3">
        <v>0</v>
      </c>
      <c r="BZ1139" s="3">
        <v>0</v>
      </c>
      <c r="CA1139" s="3">
        <v>0</v>
      </c>
      <c r="CB1139" s="3">
        <v>0</v>
      </c>
      <c r="CC1139" s="3">
        <v>0</v>
      </c>
      <c r="CD1139" s="3">
        <v>0</v>
      </c>
      <c r="CE1139" s="3">
        <v>0</v>
      </c>
      <c r="CF1139" s="3">
        <v>0</v>
      </c>
      <c r="CG1139" s="3">
        <v>0</v>
      </c>
      <c r="CH1139" s="3">
        <v>0</v>
      </c>
      <c r="CI1139" s="3">
        <v>0</v>
      </c>
      <c r="CJ1139" s="3">
        <v>0</v>
      </c>
      <c r="CK1139" s="3">
        <v>0</v>
      </c>
      <c r="CL1139" s="3">
        <v>0</v>
      </c>
      <c r="CM1139" s="3">
        <v>0</v>
      </c>
      <c r="CN1139" s="3">
        <v>0</v>
      </c>
      <c r="CO1139" s="3">
        <v>0</v>
      </c>
      <c r="CP1139" s="3">
        <v>0</v>
      </c>
      <c r="CQ1139" s="3">
        <v>0</v>
      </c>
      <c r="CR1139" s="3">
        <v>0</v>
      </c>
      <c r="CS1139" s="3">
        <v>0</v>
      </c>
      <c r="CT1139" s="3">
        <v>0</v>
      </c>
      <c r="CU1139" s="3">
        <v>0</v>
      </c>
      <c r="CV1139" s="3">
        <v>0</v>
      </c>
      <c r="CW1139" s="3">
        <v>0</v>
      </c>
      <c r="CX1139" s="3">
        <v>0</v>
      </c>
      <c r="CY1139" s="3">
        <v>0</v>
      </c>
      <c r="CZ1139" s="3">
        <v>0</v>
      </c>
      <c r="DA1139" s="3"/>
      <c r="DB1139" s="3">
        <v>0</v>
      </c>
      <c r="DC1139" s="3">
        <v>0</v>
      </c>
      <c r="DD1139" s="3">
        <v>0</v>
      </c>
      <c r="DE1139" s="3">
        <v>0</v>
      </c>
      <c r="DF1139" s="3">
        <v>0</v>
      </c>
      <c r="DG1139" s="3">
        <v>0</v>
      </c>
      <c r="DH1139" s="3">
        <v>0</v>
      </c>
      <c r="DI1139" s="3">
        <v>0</v>
      </c>
      <c r="DJ1139" s="3">
        <v>0</v>
      </c>
      <c r="DK1139" s="3">
        <v>0</v>
      </c>
      <c r="DL1139" s="3">
        <v>0</v>
      </c>
      <c r="DM1139" s="3">
        <v>0</v>
      </c>
      <c r="DN1139" s="3">
        <v>0</v>
      </c>
      <c r="DO1139" s="3">
        <v>0</v>
      </c>
      <c r="DP1139" s="3">
        <v>0</v>
      </c>
      <c r="DQ1139" s="3">
        <v>0</v>
      </c>
      <c r="DR1139" s="3">
        <v>0</v>
      </c>
      <c r="DS1139" s="3">
        <v>0</v>
      </c>
      <c r="DT1139" s="3">
        <v>0</v>
      </c>
      <c r="DU1139" s="3">
        <v>0</v>
      </c>
      <c r="DV1139" s="3">
        <v>0</v>
      </c>
      <c r="DW1139" s="3">
        <v>0</v>
      </c>
      <c r="DX1139" s="3">
        <v>0</v>
      </c>
      <c r="DY1139" s="3">
        <v>0</v>
      </c>
      <c r="DZ1139" s="3">
        <v>0</v>
      </c>
      <c r="EA1139" s="3">
        <v>0</v>
      </c>
      <c r="EB1139" s="3">
        <v>0</v>
      </c>
      <c r="EC1139" s="3">
        <v>0</v>
      </c>
      <c r="ED1139" s="3">
        <v>0</v>
      </c>
      <c r="EE1139" s="3">
        <v>0</v>
      </c>
      <c r="EF1139" s="3">
        <v>0</v>
      </c>
    </row>
    <row r="1140" spans="1:136" ht="12.75" customHeight="1">
      <c r="A1140" s="2" t="s">
        <v>1883</v>
      </c>
      <c r="B1140" s="2" t="s">
        <v>1884</v>
      </c>
      <c r="C1140" s="2" t="s">
        <v>137</v>
      </c>
      <c r="D1140" s="2" t="s">
        <v>896</v>
      </c>
      <c r="E1140" s="3">
        <v>0</v>
      </c>
      <c r="F1140" s="3">
        <v>7250.89</v>
      </c>
      <c r="G1140" s="3">
        <v>15873.84</v>
      </c>
      <c r="H1140" s="3">
        <v>13011.39</v>
      </c>
      <c r="I1140" s="3">
        <v>10715.23</v>
      </c>
      <c r="J1140" s="3">
        <v>38500</v>
      </c>
      <c r="K1140" s="3">
        <v>3126.17</v>
      </c>
      <c r="L1140" s="3">
        <v>2000</v>
      </c>
      <c r="M1140" s="3">
        <v>4897.1899999999996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37913.64</v>
      </c>
      <c r="AH1140" s="3">
        <v>21539.37</v>
      </c>
      <c r="AI1140" s="3">
        <v>2308.13</v>
      </c>
      <c r="AJ1140" s="3">
        <v>13079.13</v>
      </c>
      <c r="AK1140" s="3">
        <v>13329.86</v>
      </c>
      <c r="AL1140" s="3">
        <v>9230.84</v>
      </c>
      <c r="AM1140" s="3">
        <v>224.3</v>
      </c>
      <c r="AN1140" s="3">
        <v>566.05999999999995</v>
      </c>
      <c r="AO1140" s="3">
        <v>20333.73</v>
      </c>
      <c r="AP1140" s="3">
        <v>17627.099999999999</v>
      </c>
      <c r="AQ1140" s="3">
        <v>14401.87</v>
      </c>
      <c r="AR1140" s="3">
        <v>11354.8</v>
      </c>
      <c r="AS1140" s="3">
        <v>0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0</v>
      </c>
      <c r="BB1140" s="3">
        <v>0</v>
      </c>
      <c r="BC1140" s="3">
        <v>0</v>
      </c>
      <c r="BD1140" s="3">
        <v>0</v>
      </c>
      <c r="BE1140" s="3">
        <v>0</v>
      </c>
      <c r="BF1140" s="3">
        <v>0</v>
      </c>
      <c r="BG1140" s="3">
        <v>0</v>
      </c>
      <c r="BH1140" s="3">
        <v>0</v>
      </c>
      <c r="BI1140" s="3">
        <v>0</v>
      </c>
      <c r="BJ1140" s="3">
        <v>0</v>
      </c>
      <c r="BK1140" s="3">
        <v>0</v>
      </c>
      <c r="BL1140" s="3">
        <v>0</v>
      </c>
      <c r="BM1140" s="3">
        <v>0</v>
      </c>
      <c r="BN1140" s="3">
        <v>0</v>
      </c>
      <c r="BO1140" s="3">
        <v>0</v>
      </c>
      <c r="BP1140" s="3">
        <v>0</v>
      </c>
      <c r="BQ1140" s="3">
        <v>0</v>
      </c>
      <c r="BR1140" s="3">
        <v>0</v>
      </c>
      <c r="BS1140" s="3">
        <v>0</v>
      </c>
      <c r="BT1140" s="3">
        <v>0</v>
      </c>
      <c r="BU1140" s="3">
        <v>0</v>
      </c>
      <c r="BV1140" s="3">
        <v>0</v>
      </c>
      <c r="BW1140" s="3">
        <v>0</v>
      </c>
      <c r="BX1140" s="3">
        <v>0</v>
      </c>
      <c r="BY1140" s="3">
        <v>0</v>
      </c>
      <c r="BZ1140" s="3">
        <v>0</v>
      </c>
      <c r="CA1140" s="3">
        <v>0</v>
      </c>
      <c r="CB1140" s="3">
        <v>0</v>
      </c>
      <c r="CC1140" s="3">
        <v>0</v>
      </c>
      <c r="CD1140" s="3">
        <v>0</v>
      </c>
      <c r="CE1140" s="3">
        <v>0</v>
      </c>
      <c r="CF1140" s="3">
        <v>0</v>
      </c>
      <c r="CG1140" s="3">
        <v>0</v>
      </c>
      <c r="CH1140" s="3">
        <v>0</v>
      </c>
      <c r="CI1140" s="3">
        <v>0</v>
      </c>
      <c r="CJ1140" s="3">
        <v>0</v>
      </c>
      <c r="CK1140" s="3">
        <v>0</v>
      </c>
      <c r="CL1140" s="3">
        <v>0</v>
      </c>
      <c r="CM1140" s="3">
        <v>0</v>
      </c>
      <c r="CN1140" s="3">
        <v>0</v>
      </c>
      <c r="CO1140" s="3">
        <v>0</v>
      </c>
      <c r="CP1140" s="3">
        <v>0</v>
      </c>
      <c r="CQ1140" s="3">
        <v>0</v>
      </c>
      <c r="CR1140" s="3">
        <v>0</v>
      </c>
      <c r="CS1140" s="3">
        <v>0</v>
      </c>
      <c r="CT1140" s="3">
        <v>0</v>
      </c>
      <c r="CU1140" s="3">
        <v>0</v>
      </c>
      <c r="CV1140" s="3">
        <v>0</v>
      </c>
      <c r="CW1140" s="3">
        <v>0</v>
      </c>
      <c r="CX1140" s="3">
        <v>0</v>
      </c>
      <c r="CY1140" s="3">
        <v>0</v>
      </c>
      <c r="CZ1140" s="3">
        <v>0</v>
      </c>
      <c r="DA1140" s="3"/>
      <c r="DB1140" s="3">
        <v>0</v>
      </c>
      <c r="DC1140" s="3">
        <v>0</v>
      </c>
      <c r="DD1140" s="3">
        <v>0</v>
      </c>
      <c r="DE1140" s="3">
        <v>0</v>
      </c>
      <c r="DF1140" s="3">
        <v>0</v>
      </c>
      <c r="DG1140" s="3">
        <v>0</v>
      </c>
      <c r="DH1140" s="3">
        <v>0</v>
      </c>
      <c r="DI1140" s="3">
        <v>0</v>
      </c>
      <c r="DJ1140" s="3">
        <v>0</v>
      </c>
      <c r="DK1140" s="3">
        <v>0</v>
      </c>
      <c r="DL1140" s="3">
        <v>0</v>
      </c>
      <c r="DM1140" s="3">
        <v>0</v>
      </c>
      <c r="DN1140" s="3">
        <v>0</v>
      </c>
      <c r="DO1140" s="3">
        <v>0</v>
      </c>
      <c r="DP1140" s="3">
        <v>0</v>
      </c>
      <c r="DQ1140" s="3">
        <v>0</v>
      </c>
      <c r="DR1140" s="3">
        <v>0</v>
      </c>
      <c r="DS1140" s="3">
        <v>0</v>
      </c>
      <c r="DT1140" s="3">
        <v>0</v>
      </c>
      <c r="DU1140" s="3">
        <v>0</v>
      </c>
      <c r="DV1140" s="3">
        <v>0</v>
      </c>
      <c r="DW1140" s="3">
        <v>0</v>
      </c>
      <c r="DX1140" s="3">
        <v>0</v>
      </c>
      <c r="DY1140" s="3">
        <v>0</v>
      </c>
      <c r="DZ1140" s="3">
        <v>0</v>
      </c>
      <c r="EA1140" s="3">
        <v>0</v>
      </c>
      <c r="EB1140" s="3">
        <v>0</v>
      </c>
      <c r="EC1140" s="3">
        <v>0</v>
      </c>
      <c r="ED1140" s="3">
        <v>0</v>
      </c>
      <c r="EE1140" s="3">
        <v>0</v>
      </c>
      <c r="EF1140" s="3">
        <v>0</v>
      </c>
    </row>
    <row r="1141" spans="1:136" ht="12.75" customHeight="1">
      <c r="A1141" s="2" t="s">
        <v>1885</v>
      </c>
      <c r="B1141" s="2" t="s">
        <v>1886</v>
      </c>
      <c r="C1141" s="2" t="s">
        <v>137</v>
      </c>
      <c r="D1141" s="2" t="s">
        <v>896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3700</v>
      </c>
      <c r="AH1141" s="3">
        <v>3000</v>
      </c>
      <c r="AI1141" s="3">
        <v>0</v>
      </c>
      <c r="AJ1141" s="3">
        <v>0</v>
      </c>
      <c r="AK1141" s="3">
        <v>0</v>
      </c>
      <c r="AL1141" s="3">
        <v>0</v>
      </c>
      <c r="AM1141" s="3">
        <v>2500</v>
      </c>
      <c r="AN1141" s="3">
        <v>4980</v>
      </c>
      <c r="AO1141" s="3">
        <v>3940</v>
      </c>
      <c r="AP1141" s="3">
        <v>0</v>
      </c>
      <c r="AQ1141" s="3">
        <v>0</v>
      </c>
      <c r="AR1141" s="3">
        <v>2500</v>
      </c>
      <c r="AS1141" s="3">
        <v>0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0</v>
      </c>
      <c r="BB1141" s="3">
        <v>0</v>
      </c>
      <c r="BC1141" s="3">
        <v>0</v>
      </c>
      <c r="BD1141" s="3">
        <v>0</v>
      </c>
      <c r="BE1141" s="3">
        <v>0</v>
      </c>
      <c r="BF1141" s="3">
        <v>0</v>
      </c>
      <c r="BG1141" s="3">
        <v>0</v>
      </c>
      <c r="BH1141" s="3">
        <v>0</v>
      </c>
      <c r="BI1141" s="3">
        <v>0</v>
      </c>
      <c r="BJ1141" s="3">
        <v>0</v>
      </c>
      <c r="BK1141" s="3">
        <v>0</v>
      </c>
      <c r="BL1141" s="3">
        <v>0</v>
      </c>
      <c r="BM1141" s="3">
        <v>0</v>
      </c>
      <c r="BN1141" s="3">
        <v>0</v>
      </c>
      <c r="BO1141" s="3">
        <v>0</v>
      </c>
      <c r="BP1141" s="3">
        <v>0</v>
      </c>
      <c r="BQ1141" s="3">
        <v>0</v>
      </c>
      <c r="BR1141" s="3">
        <v>0</v>
      </c>
      <c r="BS1141" s="3">
        <v>0</v>
      </c>
      <c r="BT1141" s="3">
        <v>0</v>
      </c>
      <c r="BU1141" s="3">
        <v>0</v>
      </c>
      <c r="BV1141" s="3">
        <v>0</v>
      </c>
      <c r="BW1141" s="3">
        <v>0</v>
      </c>
      <c r="BX1141" s="3">
        <v>0</v>
      </c>
      <c r="BY1141" s="3">
        <v>0</v>
      </c>
      <c r="BZ1141" s="3">
        <v>0</v>
      </c>
      <c r="CA1141" s="3">
        <v>0</v>
      </c>
      <c r="CB1141" s="3">
        <v>0</v>
      </c>
      <c r="CC1141" s="3">
        <v>0</v>
      </c>
      <c r="CD1141" s="3">
        <v>0</v>
      </c>
      <c r="CE1141" s="3">
        <v>0</v>
      </c>
      <c r="CF1141" s="3">
        <v>0</v>
      </c>
      <c r="CG1141" s="3">
        <v>0</v>
      </c>
      <c r="CH1141" s="3">
        <v>0</v>
      </c>
      <c r="CI1141" s="3">
        <v>0</v>
      </c>
      <c r="CJ1141" s="3">
        <v>0</v>
      </c>
      <c r="CK1141" s="3">
        <v>0</v>
      </c>
      <c r="CL1141" s="3">
        <v>0</v>
      </c>
      <c r="CM1141" s="3">
        <v>0</v>
      </c>
      <c r="CN1141" s="3">
        <v>0</v>
      </c>
      <c r="CO1141" s="3">
        <v>0</v>
      </c>
      <c r="CP1141" s="3">
        <v>0</v>
      </c>
      <c r="CQ1141" s="3">
        <v>0</v>
      </c>
      <c r="CR1141" s="3">
        <v>0</v>
      </c>
      <c r="CS1141" s="3">
        <v>0</v>
      </c>
      <c r="CT1141" s="3">
        <v>0</v>
      </c>
      <c r="CU1141" s="3">
        <v>0</v>
      </c>
      <c r="CV1141" s="3">
        <v>0</v>
      </c>
      <c r="CW1141" s="3">
        <v>0</v>
      </c>
      <c r="CX1141" s="3">
        <v>0</v>
      </c>
      <c r="CY1141" s="3">
        <v>0</v>
      </c>
      <c r="CZ1141" s="3">
        <v>0</v>
      </c>
      <c r="DA1141" s="3"/>
      <c r="DB1141" s="3">
        <v>0</v>
      </c>
      <c r="DC1141" s="3">
        <v>0</v>
      </c>
      <c r="DD1141" s="3">
        <v>0</v>
      </c>
      <c r="DE1141" s="3">
        <v>0</v>
      </c>
      <c r="DF1141" s="3">
        <v>0</v>
      </c>
      <c r="DG1141" s="3">
        <v>0</v>
      </c>
      <c r="DH1141" s="3">
        <v>0</v>
      </c>
      <c r="DI1141" s="3">
        <v>0</v>
      </c>
      <c r="DJ1141" s="3">
        <v>0</v>
      </c>
      <c r="DK1141" s="3">
        <v>0</v>
      </c>
      <c r="DL1141" s="3">
        <v>0</v>
      </c>
      <c r="DM1141" s="3">
        <v>0</v>
      </c>
      <c r="DN1141" s="3">
        <v>0</v>
      </c>
      <c r="DO1141" s="3">
        <v>0</v>
      </c>
      <c r="DP1141" s="3">
        <v>0</v>
      </c>
      <c r="DQ1141" s="3">
        <v>0</v>
      </c>
      <c r="DR1141" s="3">
        <v>0</v>
      </c>
      <c r="DS1141" s="3">
        <v>0</v>
      </c>
      <c r="DT1141" s="3">
        <v>0</v>
      </c>
      <c r="DU1141" s="3">
        <v>0</v>
      </c>
      <c r="DV1141" s="3">
        <v>0</v>
      </c>
      <c r="DW1141" s="3">
        <v>0</v>
      </c>
      <c r="DX1141" s="3">
        <v>0</v>
      </c>
      <c r="DY1141" s="3">
        <v>0</v>
      </c>
      <c r="DZ1141" s="3">
        <v>0</v>
      </c>
      <c r="EA1141" s="3">
        <v>0</v>
      </c>
      <c r="EB1141" s="3">
        <v>0</v>
      </c>
      <c r="EC1141" s="3">
        <v>0</v>
      </c>
      <c r="ED1141" s="3">
        <v>0</v>
      </c>
      <c r="EE1141" s="3">
        <v>0</v>
      </c>
      <c r="EF1141" s="3">
        <v>0</v>
      </c>
    </row>
    <row r="1142" spans="1:136" ht="12.75" customHeight="1">
      <c r="A1142" s="2" t="s">
        <v>1887</v>
      </c>
      <c r="B1142" s="2" t="s">
        <v>1888</v>
      </c>
      <c r="C1142" s="2" t="s">
        <v>137</v>
      </c>
      <c r="D1142" s="2" t="s">
        <v>896</v>
      </c>
      <c r="E1142" s="3">
        <v>0</v>
      </c>
      <c r="F1142" s="3">
        <v>0</v>
      </c>
      <c r="G1142" s="3">
        <v>1752.35</v>
      </c>
      <c r="H1142" s="3">
        <v>1843</v>
      </c>
      <c r="I1142" s="3">
        <v>0</v>
      </c>
      <c r="J1142" s="3">
        <v>1611.12</v>
      </c>
      <c r="K1142" s="3">
        <v>20300</v>
      </c>
      <c r="L1142" s="3">
        <v>900</v>
      </c>
      <c r="M1142" s="3">
        <v>30448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37203.760000000002</v>
      </c>
      <c r="AH1142" s="3">
        <v>841.12</v>
      </c>
      <c r="AI1142" s="3">
        <v>900</v>
      </c>
      <c r="AJ1142" s="3">
        <v>4690</v>
      </c>
      <c r="AK1142" s="3">
        <v>0</v>
      </c>
      <c r="AL1142" s="3">
        <v>3240</v>
      </c>
      <c r="AM1142" s="3">
        <v>17500</v>
      </c>
      <c r="AN1142" s="3">
        <v>0</v>
      </c>
      <c r="AO1142" s="3">
        <v>0</v>
      </c>
      <c r="AP1142" s="3">
        <v>0</v>
      </c>
      <c r="AQ1142" s="3">
        <v>2244</v>
      </c>
      <c r="AR1142" s="3">
        <v>9579.65</v>
      </c>
      <c r="AS1142" s="3">
        <v>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0</v>
      </c>
      <c r="BB1142" s="3">
        <v>0</v>
      </c>
      <c r="BC1142" s="3">
        <v>0</v>
      </c>
      <c r="BD1142" s="3">
        <v>0</v>
      </c>
      <c r="BE1142" s="3">
        <v>0</v>
      </c>
      <c r="BF1142" s="3">
        <v>0</v>
      </c>
      <c r="BG1142" s="3">
        <v>0</v>
      </c>
      <c r="BH1142" s="3">
        <v>0</v>
      </c>
      <c r="BI1142" s="3">
        <v>0</v>
      </c>
      <c r="BJ1142" s="3">
        <v>0</v>
      </c>
      <c r="BK1142" s="3">
        <v>0</v>
      </c>
      <c r="BL1142" s="3">
        <v>0</v>
      </c>
      <c r="BM1142" s="3">
        <v>0</v>
      </c>
      <c r="BN1142" s="3">
        <v>0</v>
      </c>
      <c r="BO1142" s="3">
        <v>0</v>
      </c>
      <c r="BP1142" s="3">
        <v>0</v>
      </c>
      <c r="BQ1142" s="3">
        <v>0</v>
      </c>
      <c r="BR1142" s="3">
        <v>0</v>
      </c>
      <c r="BS1142" s="3">
        <v>0</v>
      </c>
      <c r="BT1142" s="3">
        <v>0</v>
      </c>
      <c r="BU1142" s="3">
        <v>0</v>
      </c>
      <c r="BV1142" s="3">
        <v>0</v>
      </c>
      <c r="BW1142" s="3">
        <v>0</v>
      </c>
      <c r="BX1142" s="3">
        <v>0</v>
      </c>
      <c r="BY1142" s="3">
        <v>0</v>
      </c>
      <c r="BZ1142" s="3">
        <v>0</v>
      </c>
      <c r="CA1142" s="3">
        <v>0</v>
      </c>
      <c r="CB1142" s="3">
        <v>0</v>
      </c>
      <c r="CC1142" s="3">
        <v>0</v>
      </c>
      <c r="CD1142" s="3">
        <v>0</v>
      </c>
      <c r="CE1142" s="3">
        <v>0</v>
      </c>
      <c r="CF1142" s="3">
        <v>0</v>
      </c>
      <c r="CG1142" s="3">
        <v>0</v>
      </c>
      <c r="CH1142" s="3">
        <v>0</v>
      </c>
      <c r="CI1142" s="3">
        <v>0</v>
      </c>
      <c r="CJ1142" s="3">
        <v>0</v>
      </c>
      <c r="CK1142" s="3">
        <v>0</v>
      </c>
      <c r="CL1142" s="3">
        <v>0</v>
      </c>
      <c r="CM1142" s="3">
        <v>0</v>
      </c>
      <c r="CN1142" s="3">
        <v>0</v>
      </c>
      <c r="CO1142" s="3">
        <v>0</v>
      </c>
      <c r="CP1142" s="3">
        <v>0</v>
      </c>
      <c r="CQ1142" s="3">
        <v>0</v>
      </c>
      <c r="CR1142" s="3">
        <v>0</v>
      </c>
      <c r="CS1142" s="3">
        <v>0</v>
      </c>
      <c r="CT1142" s="3">
        <v>0</v>
      </c>
      <c r="CU1142" s="3">
        <v>0</v>
      </c>
      <c r="CV1142" s="3">
        <v>0</v>
      </c>
      <c r="CW1142" s="3">
        <v>0</v>
      </c>
      <c r="CX1142" s="3">
        <v>0</v>
      </c>
      <c r="CY1142" s="3">
        <v>0</v>
      </c>
      <c r="CZ1142" s="3">
        <v>0</v>
      </c>
      <c r="DA1142" s="3"/>
      <c r="DB1142" s="3">
        <v>0</v>
      </c>
      <c r="DC1142" s="3">
        <v>0</v>
      </c>
      <c r="DD1142" s="3">
        <v>0</v>
      </c>
      <c r="DE1142" s="3">
        <v>0</v>
      </c>
      <c r="DF1142" s="3">
        <v>0</v>
      </c>
      <c r="DG1142" s="3">
        <v>0</v>
      </c>
      <c r="DH1142" s="3">
        <v>0</v>
      </c>
      <c r="DI1142" s="3">
        <v>0</v>
      </c>
      <c r="DJ1142" s="3">
        <v>0</v>
      </c>
      <c r="DK1142" s="3">
        <v>0</v>
      </c>
      <c r="DL1142" s="3">
        <v>0</v>
      </c>
      <c r="DM1142" s="3">
        <v>0</v>
      </c>
      <c r="DN1142" s="3">
        <v>0</v>
      </c>
      <c r="DO1142" s="3">
        <v>0</v>
      </c>
      <c r="DP1142" s="3">
        <v>0</v>
      </c>
      <c r="DQ1142" s="3">
        <v>0</v>
      </c>
      <c r="DR1142" s="3">
        <v>0</v>
      </c>
      <c r="DS1142" s="3">
        <v>0</v>
      </c>
      <c r="DT1142" s="3">
        <v>0</v>
      </c>
      <c r="DU1142" s="3">
        <v>0</v>
      </c>
      <c r="DV1142" s="3">
        <v>0</v>
      </c>
      <c r="DW1142" s="3">
        <v>0</v>
      </c>
      <c r="DX1142" s="3">
        <v>0</v>
      </c>
      <c r="DY1142" s="3">
        <v>0</v>
      </c>
      <c r="DZ1142" s="3">
        <v>0</v>
      </c>
      <c r="EA1142" s="3">
        <v>0</v>
      </c>
      <c r="EB1142" s="3">
        <v>0</v>
      </c>
      <c r="EC1142" s="3">
        <v>0</v>
      </c>
      <c r="ED1142" s="3">
        <v>0</v>
      </c>
      <c r="EE1142" s="3">
        <v>0</v>
      </c>
      <c r="EF1142" s="3">
        <v>0</v>
      </c>
    </row>
    <row r="1143" spans="1:136" ht="12.75" customHeight="1">
      <c r="A1143" s="2" t="s">
        <v>1889</v>
      </c>
      <c r="B1143" s="2" t="s">
        <v>1890</v>
      </c>
      <c r="C1143" s="2" t="s">
        <v>137</v>
      </c>
      <c r="D1143" s="2" t="s">
        <v>896</v>
      </c>
      <c r="E1143" s="3">
        <v>0</v>
      </c>
      <c r="F1143" s="3">
        <v>7247.74</v>
      </c>
      <c r="G1143" s="3">
        <v>3621.27</v>
      </c>
      <c r="H1143" s="3">
        <v>62981.47</v>
      </c>
      <c r="I1143" s="3">
        <v>4007.48</v>
      </c>
      <c r="J1143" s="3">
        <v>30</v>
      </c>
      <c r="K1143" s="3">
        <v>6900</v>
      </c>
      <c r="L1143" s="3">
        <v>0</v>
      </c>
      <c r="M1143" s="3">
        <v>5200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10090</v>
      </c>
      <c r="AH1143" s="3">
        <v>13575.89</v>
      </c>
      <c r="AI1143" s="3">
        <v>15562</v>
      </c>
      <c r="AJ1143" s="3">
        <v>19845</v>
      </c>
      <c r="AK1143" s="3">
        <v>0</v>
      </c>
      <c r="AL1143" s="3">
        <v>51379.65</v>
      </c>
      <c r="AM1143" s="3">
        <v>39660</v>
      </c>
      <c r="AN1143" s="3">
        <v>-200</v>
      </c>
      <c r="AO1143" s="3">
        <v>18234</v>
      </c>
      <c r="AP1143" s="3">
        <v>6440.26</v>
      </c>
      <c r="AQ1143" s="3">
        <v>14208</v>
      </c>
      <c r="AR1143" s="3">
        <v>88985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0</v>
      </c>
      <c r="BB1143" s="3">
        <v>0</v>
      </c>
      <c r="BC1143" s="3">
        <v>0</v>
      </c>
      <c r="BD1143" s="3">
        <v>0</v>
      </c>
      <c r="BE1143" s="3">
        <v>0</v>
      </c>
      <c r="BF1143" s="3">
        <v>0</v>
      </c>
      <c r="BG1143" s="3">
        <v>0</v>
      </c>
      <c r="BH1143" s="3">
        <v>0</v>
      </c>
      <c r="BI1143" s="3">
        <v>0</v>
      </c>
      <c r="BJ1143" s="3">
        <v>0</v>
      </c>
      <c r="BK1143" s="3">
        <v>0</v>
      </c>
      <c r="BL1143" s="3">
        <v>0</v>
      </c>
      <c r="BM1143" s="3">
        <v>0</v>
      </c>
      <c r="BN1143" s="3">
        <v>0</v>
      </c>
      <c r="BO1143" s="3">
        <v>0</v>
      </c>
      <c r="BP1143" s="3">
        <v>0</v>
      </c>
      <c r="BQ1143" s="3">
        <v>0</v>
      </c>
      <c r="BR1143" s="3">
        <v>0</v>
      </c>
      <c r="BS1143" s="3">
        <v>0</v>
      </c>
      <c r="BT1143" s="3">
        <v>0</v>
      </c>
      <c r="BU1143" s="3">
        <v>0</v>
      </c>
      <c r="BV1143" s="3">
        <v>0</v>
      </c>
      <c r="BW1143" s="3">
        <v>0</v>
      </c>
      <c r="BX1143" s="3">
        <v>0</v>
      </c>
      <c r="BY1143" s="3">
        <v>0</v>
      </c>
      <c r="BZ1143" s="3">
        <v>0</v>
      </c>
      <c r="CA1143" s="3">
        <v>0</v>
      </c>
      <c r="CB1143" s="3">
        <v>0</v>
      </c>
      <c r="CC1143" s="3">
        <v>0</v>
      </c>
      <c r="CD1143" s="3">
        <v>0</v>
      </c>
      <c r="CE1143" s="3">
        <v>0</v>
      </c>
      <c r="CF1143" s="3">
        <v>0</v>
      </c>
      <c r="CG1143" s="3">
        <v>0</v>
      </c>
      <c r="CH1143" s="3">
        <v>0</v>
      </c>
      <c r="CI1143" s="3">
        <v>0</v>
      </c>
      <c r="CJ1143" s="3">
        <v>0</v>
      </c>
      <c r="CK1143" s="3">
        <v>0</v>
      </c>
      <c r="CL1143" s="3">
        <v>0</v>
      </c>
      <c r="CM1143" s="3">
        <v>0</v>
      </c>
      <c r="CN1143" s="3">
        <v>0</v>
      </c>
      <c r="CO1143" s="3">
        <v>0</v>
      </c>
      <c r="CP1143" s="3">
        <v>0</v>
      </c>
      <c r="CQ1143" s="3">
        <v>0</v>
      </c>
      <c r="CR1143" s="3">
        <v>0</v>
      </c>
      <c r="CS1143" s="3">
        <v>0</v>
      </c>
      <c r="CT1143" s="3">
        <v>0</v>
      </c>
      <c r="CU1143" s="3">
        <v>0</v>
      </c>
      <c r="CV1143" s="3">
        <v>0</v>
      </c>
      <c r="CW1143" s="3">
        <v>0</v>
      </c>
      <c r="CX1143" s="3">
        <v>0</v>
      </c>
      <c r="CY1143" s="3">
        <v>0</v>
      </c>
      <c r="CZ1143" s="3">
        <v>0</v>
      </c>
      <c r="DA1143" s="3"/>
      <c r="DB1143" s="3">
        <v>0</v>
      </c>
      <c r="DC1143" s="3">
        <v>0</v>
      </c>
      <c r="DD1143" s="3">
        <v>0</v>
      </c>
      <c r="DE1143" s="3">
        <v>0</v>
      </c>
      <c r="DF1143" s="3">
        <v>0</v>
      </c>
      <c r="DG1143" s="3">
        <v>0</v>
      </c>
      <c r="DH1143" s="3">
        <v>0</v>
      </c>
      <c r="DI1143" s="3">
        <v>0</v>
      </c>
      <c r="DJ1143" s="3">
        <v>0</v>
      </c>
      <c r="DK1143" s="3">
        <v>0</v>
      </c>
      <c r="DL1143" s="3">
        <v>0</v>
      </c>
      <c r="DM1143" s="3">
        <v>0</v>
      </c>
      <c r="DN1143" s="3">
        <v>0</v>
      </c>
      <c r="DO1143" s="3">
        <v>0</v>
      </c>
      <c r="DP1143" s="3">
        <v>0</v>
      </c>
      <c r="DQ1143" s="3">
        <v>0</v>
      </c>
      <c r="DR1143" s="3">
        <v>0</v>
      </c>
      <c r="DS1143" s="3">
        <v>0</v>
      </c>
      <c r="DT1143" s="3">
        <v>0</v>
      </c>
      <c r="DU1143" s="3">
        <v>0</v>
      </c>
      <c r="DV1143" s="3">
        <v>0</v>
      </c>
      <c r="DW1143" s="3">
        <v>0</v>
      </c>
      <c r="DX1143" s="3">
        <v>0</v>
      </c>
      <c r="DY1143" s="3">
        <v>0</v>
      </c>
      <c r="DZ1143" s="3">
        <v>0</v>
      </c>
      <c r="EA1143" s="3">
        <v>0</v>
      </c>
      <c r="EB1143" s="3">
        <v>0</v>
      </c>
      <c r="EC1143" s="3">
        <v>0</v>
      </c>
      <c r="ED1143" s="3">
        <v>0</v>
      </c>
      <c r="EE1143" s="3">
        <v>0</v>
      </c>
      <c r="EF1143" s="3">
        <v>0</v>
      </c>
    </row>
    <row r="1144" spans="1:136" ht="12.75" customHeight="1">
      <c r="A1144" s="2" t="s">
        <v>1891</v>
      </c>
      <c r="B1144" s="2" t="s">
        <v>1892</v>
      </c>
      <c r="C1144" s="2" t="s">
        <v>137</v>
      </c>
      <c r="D1144" s="2" t="s">
        <v>896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7790</v>
      </c>
      <c r="AH1144" s="3">
        <v>0</v>
      </c>
      <c r="AI1144" s="3">
        <v>0</v>
      </c>
      <c r="AJ1144" s="3">
        <v>0</v>
      </c>
      <c r="AK1144" s="3">
        <v>0</v>
      </c>
      <c r="AL1144" s="3">
        <v>150</v>
      </c>
      <c r="AM1144" s="3">
        <v>1050</v>
      </c>
      <c r="AN1144" s="3">
        <v>0</v>
      </c>
      <c r="AO1144" s="3">
        <v>8316</v>
      </c>
      <c r="AP1144" s="3">
        <v>0</v>
      </c>
      <c r="AQ1144" s="3">
        <v>0</v>
      </c>
      <c r="AR1144" s="3">
        <v>2210</v>
      </c>
      <c r="AS1144" s="3">
        <v>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s="3">
        <v>0</v>
      </c>
      <c r="BC1144" s="3">
        <v>0</v>
      </c>
      <c r="BD1144" s="3">
        <v>0</v>
      </c>
      <c r="BE1144" s="3">
        <v>0</v>
      </c>
      <c r="BF1144" s="3">
        <v>0</v>
      </c>
      <c r="BG1144" s="3">
        <v>0</v>
      </c>
      <c r="BH1144" s="3">
        <v>0</v>
      </c>
      <c r="BI1144" s="3">
        <v>0</v>
      </c>
      <c r="BJ1144" s="3">
        <v>0</v>
      </c>
      <c r="BK1144" s="3">
        <v>0</v>
      </c>
      <c r="BL1144" s="3">
        <v>0</v>
      </c>
      <c r="BM1144" s="3">
        <v>0</v>
      </c>
      <c r="BN1144" s="3">
        <v>0</v>
      </c>
      <c r="BO1144" s="3">
        <v>0</v>
      </c>
      <c r="BP1144" s="3">
        <v>0</v>
      </c>
      <c r="BQ1144" s="3">
        <v>0</v>
      </c>
      <c r="BR1144" s="3">
        <v>0</v>
      </c>
      <c r="BS1144" s="3">
        <v>0</v>
      </c>
      <c r="BT1144" s="3">
        <v>0</v>
      </c>
      <c r="BU1144" s="3">
        <v>0</v>
      </c>
      <c r="BV1144" s="3">
        <v>0</v>
      </c>
      <c r="BW1144" s="3">
        <v>0</v>
      </c>
      <c r="BX1144" s="3">
        <v>0</v>
      </c>
      <c r="BY1144" s="3">
        <v>0</v>
      </c>
      <c r="BZ1144" s="3">
        <v>0</v>
      </c>
      <c r="CA1144" s="3">
        <v>0</v>
      </c>
      <c r="CB1144" s="3">
        <v>0</v>
      </c>
      <c r="CC1144" s="3">
        <v>0</v>
      </c>
      <c r="CD1144" s="3">
        <v>0</v>
      </c>
      <c r="CE1144" s="3">
        <v>0</v>
      </c>
      <c r="CF1144" s="3">
        <v>0</v>
      </c>
      <c r="CG1144" s="3">
        <v>0</v>
      </c>
      <c r="CH1144" s="3">
        <v>0</v>
      </c>
      <c r="CI1144" s="3">
        <v>0</v>
      </c>
      <c r="CJ1144" s="3">
        <v>0</v>
      </c>
      <c r="CK1144" s="3">
        <v>0</v>
      </c>
      <c r="CL1144" s="3">
        <v>0</v>
      </c>
      <c r="CM1144" s="3">
        <v>0</v>
      </c>
      <c r="CN1144" s="3">
        <v>0</v>
      </c>
      <c r="CO1144" s="3">
        <v>0</v>
      </c>
      <c r="CP1144" s="3">
        <v>0</v>
      </c>
      <c r="CQ1144" s="3">
        <v>0</v>
      </c>
      <c r="CR1144" s="3">
        <v>0</v>
      </c>
      <c r="CS1144" s="3">
        <v>0</v>
      </c>
      <c r="CT1144" s="3">
        <v>0</v>
      </c>
      <c r="CU1144" s="3">
        <v>0</v>
      </c>
      <c r="CV1144" s="3">
        <v>0</v>
      </c>
      <c r="CW1144" s="3">
        <v>0</v>
      </c>
      <c r="CX1144" s="3">
        <v>0</v>
      </c>
      <c r="CY1144" s="3">
        <v>0</v>
      </c>
      <c r="CZ1144" s="3">
        <v>0</v>
      </c>
      <c r="DA1144" s="3"/>
      <c r="DB1144" s="3">
        <v>0</v>
      </c>
      <c r="DC1144" s="3">
        <v>0</v>
      </c>
      <c r="DD1144" s="3">
        <v>0</v>
      </c>
      <c r="DE1144" s="3">
        <v>0</v>
      </c>
      <c r="DF1144" s="3">
        <v>0</v>
      </c>
      <c r="DG1144" s="3">
        <v>0</v>
      </c>
      <c r="DH1144" s="3">
        <v>0</v>
      </c>
      <c r="DI1144" s="3">
        <v>0</v>
      </c>
      <c r="DJ1144" s="3">
        <v>0</v>
      </c>
      <c r="DK1144" s="3">
        <v>0</v>
      </c>
      <c r="DL1144" s="3">
        <v>0</v>
      </c>
      <c r="DM1144" s="3">
        <v>0</v>
      </c>
      <c r="DN1144" s="3">
        <v>0</v>
      </c>
      <c r="DO1144" s="3">
        <v>0</v>
      </c>
      <c r="DP1144" s="3">
        <v>0</v>
      </c>
      <c r="DQ1144" s="3">
        <v>0</v>
      </c>
      <c r="DR1144" s="3">
        <v>0</v>
      </c>
      <c r="DS1144" s="3">
        <v>0</v>
      </c>
      <c r="DT1144" s="3">
        <v>0</v>
      </c>
      <c r="DU1144" s="3">
        <v>0</v>
      </c>
      <c r="DV1144" s="3">
        <v>0</v>
      </c>
      <c r="DW1144" s="3">
        <v>0</v>
      </c>
      <c r="DX1144" s="3">
        <v>0</v>
      </c>
      <c r="DY1144" s="3">
        <v>0</v>
      </c>
      <c r="DZ1144" s="3">
        <v>0</v>
      </c>
      <c r="EA1144" s="3">
        <v>0</v>
      </c>
      <c r="EB1144" s="3">
        <v>0</v>
      </c>
      <c r="EC1144" s="3">
        <v>0</v>
      </c>
      <c r="ED1144" s="3">
        <v>0</v>
      </c>
      <c r="EE1144" s="3">
        <v>0</v>
      </c>
      <c r="EF1144" s="3">
        <v>0</v>
      </c>
    </row>
    <row r="1145" spans="1:136" ht="12.75" customHeight="1">
      <c r="A1145" s="2" t="s">
        <v>1893</v>
      </c>
      <c r="B1145" s="2" t="s">
        <v>1894</v>
      </c>
      <c r="C1145" s="2" t="s">
        <v>137</v>
      </c>
      <c r="D1145" s="2" t="s">
        <v>896</v>
      </c>
      <c r="E1145" s="3">
        <v>0</v>
      </c>
      <c r="F1145" s="3">
        <v>615</v>
      </c>
      <c r="G1145" s="3">
        <v>0</v>
      </c>
      <c r="H1145" s="3">
        <v>0</v>
      </c>
      <c r="I1145" s="3">
        <v>2783.5</v>
      </c>
      <c r="J1145" s="3">
        <v>0</v>
      </c>
      <c r="K1145" s="3">
        <v>210</v>
      </c>
      <c r="L1145" s="3">
        <v>0</v>
      </c>
      <c r="M1145" s="3">
        <v>841.12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2120.94</v>
      </c>
      <c r="AH1145" s="3">
        <v>542.05999999999995</v>
      </c>
      <c r="AI1145" s="3">
        <v>3590</v>
      </c>
      <c r="AJ1145" s="3">
        <v>360</v>
      </c>
      <c r="AK1145" s="3">
        <v>0</v>
      </c>
      <c r="AL1145" s="3">
        <v>0</v>
      </c>
      <c r="AM1145" s="3">
        <v>0</v>
      </c>
      <c r="AN1145" s="3">
        <v>0</v>
      </c>
      <c r="AO1145" s="3">
        <v>3750</v>
      </c>
      <c r="AP1145" s="3">
        <v>0</v>
      </c>
      <c r="AQ1145" s="3">
        <v>1690</v>
      </c>
      <c r="AR1145" s="3">
        <v>810</v>
      </c>
      <c r="AS1145" s="3">
        <v>0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F1145" s="3">
        <v>0</v>
      </c>
      <c r="BG1145" s="3">
        <v>0</v>
      </c>
      <c r="BH1145" s="3">
        <v>0</v>
      </c>
      <c r="BI1145" s="3">
        <v>0</v>
      </c>
      <c r="BJ1145" s="3">
        <v>0</v>
      </c>
      <c r="BK1145" s="3">
        <v>0</v>
      </c>
      <c r="BL1145" s="3">
        <v>0</v>
      </c>
      <c r="BM1145" s="3">
        <v>0</v>
      </c>
      <c r="BN1145" s="3">
        <v>0</v>
      </c>
      <c r="BO1145" s="3">
        <v>0</v>
      </c>
      <c r="BP1145" s="3">
        <v>0</v>
      </c>
      <c r="BQ1145" s="3">
        <v>0</v>
      </c>
      <c r="BR1145" s="3">
        <v>0</v>
      </c>
      <c r="BS1145" s="3">
        <v>0</v>
      </c>
      <c r="BT1145" s="3">
        <v>0</v>
      </c>
      <c r="BU1145" s="3">
        <v>0</v>
      </c>
      <c r="BV1145" s="3">
        <v>0</v>
      </c>
      <c r="BW1145" s="3">
        <v>0</v>
      </c>
      <c r="BX1145" s="3">
        <v>0</v>
      </c>
      <c r="BY1145" s="3">
        <v>0</v>
      </c>
      <c r="BZ1145" s="3">
        <v>0</v>
      </c>
      <c r="CA1145" s="3">
        <v>0</v>
      </c>
      <c r="CB1145" s="3">
        <v>0</v>
      </c>
      <c r="CC1145" s="3">
        <v>0</v>
      </c>
      <c r="CD1145" s="3">
        <v>0</v>
      </c>
      <c r="CE1145" s="3">
        <v>0</v>
      </c>
      <c r="CF1145" s="3">
        <v>0</v>
      </c>
      <c r="CG1145" s="3">
        <v>0</v>
      </c>
      <c r="CH1145" s="3">
        <v>0</v>
      </c>
      <c r="CI1145" s="3">
        <v>0</v>
      </c>
      <c r="CJ1145" s="3">
        <v>0</v>
      </c>
      <c r="CK1145" s="3">
        <v>0</v>
      </c>
      <c r="CL1145" s="3">
        <v>0</v>
      </c>
      <c r="CM1145" s="3">
        <v>0</v>
      </c>
      <c r="CN1145" s="3">
        <v>0</v>
      </c>
      <c r="CO1145" s="3">
        <v>0</v>
      </c>
      <c r="CP1145" s="3">
        <v>0</v>
      </c>
      <c r="CQ1145" s="3">
        <v>0</v>
      </c>
      <c r="CR1145" s="3">
        <v>0</v>
      </c>
      <c r="CS1145" s="3">
        <v>0</v>
      </c>
      <c r="CT1145" s="3">
        <v>0</v>
      </c>
      <c r="CU1145" s="3">
        <v>0</v>
      </c>
      <c r="CV1145" s="3">
        <v>0</v>
      </c>
      <c r="CW1145" s="3">
        <v>0</v>
      </c>
      <c r="CX1145" s="3">
        <v>0</v>
      </c>
      <c r="CY1145" s="3">
        <v>0</v>
      </c>
      <c r="CZ1145" s="3">
        <v>0</v>
      </c>
      <c r="DA1145" s="3"/>
      <c r="DB1145" s="3">
        <v>0</v>
      </c>
      <c r="DC1145" s="3">
        <v>0</v>
      </c>
      <c r="DD1145" s="3">
        <v>0</v>
      </c>
      <c r="DE1145" s="3">
        <v>0</v>
      </c>
      <c r="DF1145" s="3">
        <v>0</v>
      </c>
      <c r="DG1145" s="3">
        <v>0</v>
      </c>
      <c r="DH1145" s="3">
        <v>0</v>
      </c>
      <c r="DI1145" s="3">
        <v>0</v>
      </c>
      <c r="DJ1145" s="3">
        <v>0</v>
      </c>
      <c r="DK1145" s="3">
        <v>0</v>
      </c>
      <c r="DL1145" s="3">
        <v>0</v>
      </c>
      <c r="DM1145" s="3">
        <v>0</v>
      </c>
      <c r="DN1145" s="3">
        <v>0</v>
      </c>
      <c r="DO1145" s="3">
        <v>0</v>
      </c>
      <c r="DP1145" s="3">
        <v>0</v>
      </c>
      <c r="DQ1145" s="3">
        <v>0</v>
      </c>
      <c r="DR1145" s="3">
        <v>0</v>
      </c>
      <c r="DS1145" s="3">
        <v>0</v>
      </c>
      <c r="DT1145" s="3">
        <v>0</v>
      </c>
      <c r="DU1145" s="3">
        <v>0</v>
      </c>
      <c r="DV1145" s="3">
        <v>0</v>
      </c>
      <c r="DW1145" s="3">
        <v>0</v>
      </c>
      <c r="DX1145" s="3">
        <v>0</v>
      </c>
      <c r="DY1145" s="3">
        <v>0</v>
      </c>
      <c r="DZ1145" s="3">
        <v>0</v>
      </c>
      <c r="EA1145" s="3">
        <v>0</v>
      </c>
      <c r="EB1145" s="3">
        <v>0</v>
      </c>
      <c r="EC1145" s="3">
        <v>0</v>
      </c>
      <c r="ED1145" s="3">
        <v>0</v>
      </c>
      <c r="EE1145" s="3">
        <v>0</v>
      </c>
      <c r="EF1145" s="3">
        <v>0</v>
      </c>
    </row>
    <row r="1146" spans="1:136" ht="12.75" customHeight="1">
      <c r="A1146" s="2" t="s">
        <v>1895</v>
      </c>
      <c r="B1146" s="2" t="s">
        <v>1896</v>
      </c>
      <c r="C1146" s="2" t="s">
        <v>137</v>
      </c>
      <c r="D1146" s="2" t="s">
        <v>896</v>
      </c>
      <c r="E1146" s="3">
        <v>0</v>
      </c>
      <c r="F1146" s="3">
        <v>0</v>
      </c>
      <c r="G1146" s="3">
        <v>5800</v>
      </c>
      <c r="H1146" s="3">
        <v>4000</v>
      </c>
      <c r="I1146" s="3">
        <v>16980</v>
      </c>
      <c r="J1146" s="3">
        <v>9450</v>
      </c>
      <c r="K1146" s="3">
        <v>7000</v>
      </c>
      <c r="L1146" s="3">
        <v>4400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48525.52</v>
      </c>
      <c r="AH1146" s="3">
        <v>700</v>
      </c>
      <c r="AI1146" s="3">
        <v>1380</v>
      </c>
      <c r="AJ1146" s="3">
        <v>1055.32</v>
      </c>
      <c r="AK1146" s="3">
        <v>0</v>
      </c>
      <c r="AL1146" s="3">
        <v>2650</v>
      </c>
      <c r="AM1146" s="3">
        <v>8400</v>
      </c>
      <c r="AN1146" s="3">
        <v>5390</v>
      </c>
      <c r="AO1146" s="3">
        <v>699</v>
      </c>
      <c r="AP1146" s="3">
        <v>3790</v>
      </c>
      <c r="AQ1146" s="3">
        <v>0</v>
      </c>
      <c r="AR1146" s="3">
        <v>1200</v>
      </c>
      <c r="AS1146" s="3">
        <v>0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0</v>
      </c>
      <c r="BB1146" s="3">
        <v>0</v>
      </c>
      <c r="BC1146" s="3">
        <v>0</v>
      </c>
      <c r="BD1146" s="3">
        <v>0</v>
      </c>
      <c r="BE1146" s="3">
        <v>0</v>
      </c>
      <c r="BF1146" s="3">
        <v>0</v>
      </c>
      <c r="BG1146" s="3">
        <v>0</v>
      </c>
      <c r="BH1146" s="3">
        <v>0</v>
      </c>
      <c r="BI1146" s="3">
        <v>0</v>
      </c>
      <c r="BJ1146" s="3">
        <v>0</v>
      </c>
      <c r="BK1146" s="3">
        <v>0</v>
      </c>
      <c r="BL1146" s="3">
        <v>0</v>
      </c>
      <c r="BM1146" s="3">
        <v>0</v>
      </c>
      <c r="BN1146" s="3">
        <v>0</v>
      </c>
      <c r="BO1146" s="3">
        <v>0</v>
      </c>
      <c r="BP1146" s="3">
        <v>0</v>
      </c>
      <c r="BQ1146" s="3">
        <v>0</v>
      </c>
      <c r="BR1146" s="3">
        <v>0</v>
      </c>
      <c r="BS1146" s="3">
        <v>0</v>
      </c>
      <c r="BT1146" s="3">
        <v>0</v>
      </c>
      <c r="BU1146" s="3">
        <v>0</v>
      </c>
      <c r="BV1146" s="3">
        <v>0</v>
      </c>
      <c r="BW1146" s="3">
        <v>0</v>
      </c>
      <c r="BX1146" s="3">
        <v>0</v>
      </c>
      <c r="BY1146" s="3">
        <v>0</v>
      </c>
      <c r="BZ1146" s="3">
        <v>0</v>
      </c>
      <c r="CA1146" s="3">
        <v>0</v>
      </c>
      <c r="CB1146" s="3">
        <v>0</v>
      </c>
      <c r="CC1146" s="3">
        <v>0</v>
      </c>
      <c r="CD1146" s="3">
        <v>0</v>
      </c>
      <c r="CE1146" s="3">
        <v>0</v>
      </c>
      <c r="CF1146" s="3">
        <v>0</v>
      </c>
      <c r="CG1146" s="3">
        <v>0</v>
      </c>
      <c r="CH1146" s="3">
        <v>0</v>
      </c>
      <c r="CI1146" s="3">
        <v>0</v>
      </c>
      <c r="CJ1146" s="3">
        <v>0</v>
      </c>
      <c r="CK1146" s="3">
        <v>0</v>
      </c>
      <c r="CL1146" s="3">
        <v>0</v>
      </c>
      <c r="CM1146" s="3">
        <v>0</v>
      </c>
      <c r="CN1146" s="3">
        <v>0</v>
      </c>
      <c r="CO1146" s="3">
        <v>0</v>
      </c>
      <c r="CP1146" s="3">
        <v>0</v>
      </c>
      <c r="CQ1146" s="3">
        <v>0</v>
      </c>
      <c r="CR1146" s="3">
        <v>0</v>
      </c>
      <c r="CS1146" s="3">
        <v>0</v>
      </c>
      <c r="CT1146" s="3">
        <v>0</v>
      </c>
      <c r="CU1146" s="3">
        <v>0</v>
      </c>
      <c r="CV1146" s="3">
        <v>0</v>
      </c>
      <c r="CW1146" s="3">
        <v>0</v>
      </c>
      <c r="CX1146" s="3">
        <v>0</v>
      </c>
      <c r="CY1146" s="3">
        <v>0</v>
      </c>
      <c r="CZ1146" s="3">
        <v>0</v>
      </c>
      <c r="DA1146" s="3"/>
      <c r="DB1146" s="3">
        <v>0</v>
      </c>
      <c r="DC1146" s="3">
        <v>0</v>
      </c>
      <c r="DD1146" s="3">
        <v>0</v>
      </c>
      <c r="DE1146" s="3">
        <v>0</v>
      </c>
      <c r="DF1146" s="3">
        <v>0</v>
      </c>
      <c r="DG1146" s="3">
        <v>0</v>
      </c>
      <c r="DH1146" s="3">
        <v>0</v>
      </c>
      <c r="DI1146" s="3">
        <v>0</v>
      </c>
      <c r="DJ1146" s="3">
        <v>0</v>
      </c>
      <c r="DK1146" s="3">
        <v>0</v>
      </c>
      <c r="DL1146" s="3">
        <v>0</v>
      </c>
      <c r="DM1146" s="3">
        <v>0</v>
      </c>
      <c r="DN1146" s="3">
        <v>0</v>
      </c>
      <c r="DO1146" s="3">
        <v>0</v>
      </c>
      <c r="DP1146" s="3">
        <v>0</v>
      </c>
      <c r="DQ1146" s="3">
        <v>0</v>
      </c>
      <c r="DR1146" s="3">
        <v>0</v>
      </c>
      <c r="DS1146" s="3">
        <v>0</v>
      </c>
      <c r="DT1146" s="3">
        <v>0</v>
      </c>
      <c r="DU1146" s="3">
        <v>0</v>
      </c>
      <c r="DV1146" s="3">
        <v>0</v>
      </c>
      <c r="DW1146" s="3">
        <v>0</v>
      </c>
      <c r="DX1146" s="3">
        <v>0</v>
      </c>
      <c r="DY1146" s="3">
        <v>0</v>
      </c>
      <c r="DZ1146" s="3">
        <v>0</v>
      </c>
      <c r="EA1146" s="3">
        <v>0</v>
      </c>
      <c r="EB1146" s="3">
        <v>0</v>
      </c>
      <c r="EC1146" s="3">
        <v>0</v>
      </c>
      <c r="ED1146" s="3">
        <v>0</v>
      </c>
      <c r="EE1146" s="3">
        <v>0</v>
      </c>
      <c r="EF1146" s="3">
        <v>0</v>
      </c>
    </row>
    <row r="1147" spans="1:136" ht="12.75" customHeight="1">
      <c r="A1147" s="2" t="s">
        <v>1897</v>
      </c>
      <c r="B1147" s="2" t="s">
        <v>1898</v>
      </c>
      <c r="C1147" s="2" t="s">
        <v>137</v>
      </c>
      <c r="D1147" s="2" t="s">
        <v>896</v>
      </c>
      <c r="E1147" s="3">
        <v>0</v>
      </c>
      <c r="F1147" s="3">
        <v>0</v>
      </c>
      <c r="G1147" s="3">
        <v>120</v>
      </c>
      <c r="H1147" s="3">
        <v>1466</v>
      </c>
      <c r="I1147" s="3">
        <v>6899.06</v>
      </c>
      <c r="J1147" s="3">
        <v>0</v>
      </c>
      <c r="K1147" s="3">
        <v>5539.3</v>
      </c>
      <c r="L1147" s="3">
        <v>0</v>
      </c>
      <c r="M1147" s="3">
        <v>2445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18300.93</v>
      </c>
      <c r="AH1147" s="3">
        <v>0</v>
      </c>
      <c r="AI1147" s="3">
        <v>0</v>
      </c>
      <c r="AJ1147" s="3">
        <v>12489.72</v>
      </c>
      <c r="AK1147" s="3">
        <v>69120</v>
      </c>
      <c r="AL1147" s="3">
        <v>10990.75</v>
      </c>
      <c r="AM1147" s="3">
        <v>13991.48</v>
      </c>
      <c r="AN1147" s="3">
        <v>8850.2000000000007</v>
      </c>
      <c r="AO1147" s="3">
        <v>14640.19</v>
      </c>
      <c r="AP1147" s="3">
        <v>10630.74</v>
      </c>
      <c r="AQ1147" s="3">
        <v>7721.5</v>
      </c>
      <c r="AR1147" s="3">
        <v>-385.99</v>
      </c>
      <c r="AS1147" s="3">
        <v>0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s="3">
        <v>0</v>
      </c>
      <c r="BC1147" s="3">
        <v>0</v>
      </c>
      <c r="BD1147" s="3">
        <v>0</v>
      </c>
      <c r="BE1147" s="3">
        <v>0</v>
      </c>
      <c r="BF1147" s="3">
        <v>0</v>
      </c>
      <c r="BG1147" s="3">
        <v>0</v>
      </c>
      <c r="BH1147" s="3">
        <v>0</v>
      </c>
      <c r="BI1147" s="3">
        <v>0</v>
      </c>
      <c r="BJ1147" s="3">
        <v>0</v>
      </c>
      <c r="BK1147" s="3">
        <v>0</v>
      </c>
      <c r="BL1147" s="3">
        <v>0</v>
      </c>
      <c r="BM1147" s="3">
        <v>0</v>
      </c>
      <c r="BN1147" s="3">
        <v>0</v>
      </c>
      <c r="BO1147" s="3">
        <v>0</v>
      </c>
      <c r="BP1147" s="3">
        <v>0</v>
      </c>
      <c r="BQ1147" s="3">
        <v>0</v>
      </c>
      <c r="BR1147" s="3">
        <v>0</v>
      </c>
      <c r="BS1147" s="3">
        <v>0</v>
      </c>
      <c r="BT1147" s="3">
        <v>0</v>
      </c>
      <c r="BU1147" s="3">
        <v>0</v>
      </c>
      <c r="BV1147" s="3">
        <v>0</v>
      </c>
      <c r="BW1147" s="3">
        <v>0</v>
      </c>
      <c r="BX1147" s="3">
        <v>0</v>
      </c>
      <c r="BY1147" s="3">
        <v>0</v>
      </c>
      <c r="BZ1147" s="3">
        <v>0</v>
      </c>
      <c r="CA1147" s="3">
        <v>0</v>
      </c>
      <c r="CB1147" s="3">
        <v>0</v>
      </c>
      <c r="CC1147" s="3">
        <v>0</v>
      </c>
      <c r="CD1147" s="3">
        <v>0</v>
      </c>
      <c r="CE1147" s="3">
        <v>0</v>
      </c>
      <c r="CF1147" s="3">
        <v>0</v>
      </c>
      <c r="CG1147" s="3">
        <v>0</v>
      </c>
      <c r="CH1147" s="3">
        <v>0</v>
      </c>
      <c r="CI1147" s="3">
        <v>0</v>
      </c>
      <c r="CJ1147" s="3">
        <v>0</v>
      </c>
      <c r="CK1147" s="3">
        <v>0</v>
      </c>
      <c r="CL1147" s="3">
        <v>0</v>
      </c>
      <c r="CM1147" s="3">
        <v>0</v>
      </c>
      <c r="CN1147" s="3">
        <v>0</v>
      </c>
      <c r="CO1147" s="3">
        <v>0</v>
      </c>
      <c r="CP1147" s="3">
        <v>0</v>
      </c>
      <c r="CQ1147" s="3">
        <v>0</v>
      </c>
      <c r="CR1147" s="3">
        <v>0</v>
      </c>
      <c r="CS1147" s="3">
        <v>0</v>
      </c>
      <c r="CT1147" s="3">
        <v>0</v>
      </c>
      <c r="CU1147" s="3">
        <v>0</v>
      </c>
      <c r="CV1147" s="3">
        <v>0</v>
      </c>
      <c r="CW1147" s="3">
        <v>0</v>
      </c>
      <c r="CX1147" s="3">
        <v>0</v>
      </c>
      <c r="CY1147" s="3">
        <v>0</v>
      </c>
      <c r="CZ1147" s="3">
        <v>0</v>
      </c>
      <c r="DA1147" s="3"/>
      <c r="DB1147" s="3">
        <v>0</v>
      </c>
      <c r="DC1147" s="3">
        <v>0</v>
      </c>
      <c r="DD1147" s="3">
        <v>0</v>
      </c>
      <c r="DE1147" s="3">
        <v>0</v>
      </c>
      <c r="DF1147" s="3">
        <v>0</v>
      </c>
      <c r="DG1147" s="3">
        <v>0</v>
      </c>
      <c r="DH1147" s="3">
        <v>0</v>
      </c>
      <c r="DI1147" s="3">
        <v>0</v>
      </c>
      <c r="DJ1147" s="3">
        <v>0</v>
      </c>
      <c r="DK1147" s="3">
        <v>0</v>
      </c>
      <c r="DL1147" s="3">
        <v>0</v>
      </c>
      <c r="DM1147" s="3">
        <v>0</v>
      </c>
      <c r="DN1147" s="3">
        <v>0</v>
      </c>
      <c r="DO1147" s="3">
        <v>0</v>
      </c>
      <c r="DP1147" s="3">
        <v>0</v>
      </c>
      <c r="DQ1147" s="3">
        <v>0</v>
      </c>
      <c r="DR1147" s="3">
        <v>0</v>
      </c>
      <c r="DS1147" s="3">
        <v>0</v>
      </c>
      <c r="DT1147" s="3">
        <v>0</v>
      </c>
      <c r="DU1147" s="3">
        <v>0</v>
      </c>
      <c r="DV1147" s="3">
        <v>0</v>
      </c>
      <c r="DW1147" s="3">
        <v>0</v>
      </c>
      <c r="DX1147" s="3">
        <v>0</v>
      </c>
      <c r="DY1147" s="3">
        <v>0</v>
      </c>
      <c r="DZ1147" s="3">
        <v>0</v>
      </c>
      <c r="EA1147" s="3">
        <v>0</v>
      </c>
      <c r="EB1147" s="3">
        <v>0</v>
      </c>
      <c r="EC1147" s="3">
        <v>0</v>
      </c>
      <c r="ED1147" s="3">
        <v>0</v>
      </c>
      <c r="EE1147" s="3">
        <v>0</v>
      </c>
      <c r="EF1147" s="3">
        <v>0</v>
      </c>
    </row>
    <row r="1148" spans="1:136" ht="12.75" customHeight="1">
      <c r="A1148" s="2" t="s">
        <v>1899</v>
      </c>
      <c r="B1148" s="2" t="s">
        <v>1900</v>
      </c>
      <c r="C1148" s="2" t="s">
        <v>137</v>
      </c>
      <c r="D1148" s="2" t="s">
        <v>896</v>
      </c>
      <c r="E1148" s="3">
        <v>0</v>
      </c>
      <c r="F1148" s="3">
        <v>3200</v>
      </c>
      <c r="G1148" s="3">
        <v>2950</v>
      </c>
      <c r="H1148" s="3">
        <v>0</v>
      </c>
      <c r="I1148" s="3">
        <v>7950</v>
      </c>
      <c r="J1148" s="3">
        <v>0</v>
      </c>
      <c r="K1148" s="3">
        <v>0</v>
      </c>
      <c r="L1148" s="3">
        <v>1908</v>
      </c>
      <c r="M1148" s="3">
        <v>1300.4100000000001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4740</v>
      </c>
      <c r="AJ1148" s="3">
        <v>0</v>
      </c>
      <c r="AK1148" s="3">
        <v>0</v>
      </c>
      <c r="AL1148" s="3">
        <v>5270</v>
      </c>
      <c r="AM1148" s="3">
        <v>2450</v>
      </c>
      <c r="AN1148" s="3">
        <v>0</v>
      </c>
      <c r="AO1148" s="3">
        <v>12410</v>
      </c>
      <c r="AP1148" s="3">
        <v>4000</v>
      </c>
      <c r="AQ1148" s="3">
        <v>3955</v>
      </c>
      <c r="AR1148" s="3">
        <v>11500</v>
      </c>
      <c r="AS1148" s="3">
        <v>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s="3">
        <v>0</v>
      </c>
      <c r="BC1148" s="3">
        <v>0</v>
      </c>
      <c r="BD1148" s="3">
        <v>0</v>
      </c>
      <c r="BE1148" s="3">
        <v>0</v>
      </c>
      <c r="BF1148" s="3">
        <v>0</v>
      </c>
      <c r="BG1148" s="3">
        <v>0</v>
      </c>
      <c r="BH1148" s="3">
        <v>0</v>
      </c>
      <c r="BI1148" s="3">
        <v>0</v>
      </c>
      <c r="BJ1148" s="3">
        <v>0</v>
      </c>
      <c r="BK1148" s="3">
        <v>0</v>
      </c>
      <c r="BL1148" s="3">
        <v>0</v>
      </c>
      <c r="BM1148" s="3">
        <v>0</v>
      </c>
      <c r="BN1148" s="3">
        <v>0</v>
      </c>
      <c r="BO1148" s="3">
        <v>0</v>
      </c>
      <c r="BP1148" s="3">
        <v>0</v>
      </c>
      <c r="BQ1148" s="3">
        <v>0</v>
      </c>
      <c r="BR1148" s="3">
        <v>0</v>
      </c>
      <c r="BS1148" s="3">
        <v>0</v>
      </c>
      <c r="BT1148" s="3">
        <v>0</v>
      </c>
      <c r="BU1148" s="3">
        <v>0</v>
      </c>
      <c r="BV1148" s="3">
        <v>0</v>
      </c>
      <c r="BW1148" s="3">
        <v>0</v>
      </c>
      <c r="BX1148" s="3">
        <v>0</v>
      </c>
      <c r="BY1148" s="3">
        <v>0</v>
      </c>
      <c r="BZ1148" s="3">
        <v>0</v>
      </c>
      <c r="CA1148" s="3">
        <v>0</v>
      </c>
      <c r="CB1148" s="3">
        <v>0</v>
      </c>
      <c r="CC1148" s="3">
        <v>0</v>
      </c>
      <c r="CD1148" s="3">
        <v>0</v>
      </c>
      <c r="CE1148" s="3">
        <v>0</v>
      </c>
      <c r="CF1148" s="3">
        <v>0</v>
      </c>
      <c r="CG1148" s="3">
        <v>0</v>
      </c>
      <c r="CH1148" s="3">
        <v>0</v>
      </c>
      <c r="CI1148" s="3">
        <v>0</v>
      </c>
      <c r="CJ1148" s="3">
        <v>0</v>
      </c>
      <c r="CK1148" s="3">
        <v>0</v>
      </c>
      <c r="CL1148" s="3">
        <v>0</v>
      </c>
      <c r="CM1148" s="3">
        <v>0</v>
      </c>
      <c r="CN1148" s="3">
        <v>0</v>
      </c>
      <c r="CO1148" s="3">
        <v>0</v>
      </c>
      <c r="CP1148" s="3">
        <v>0</v>
      </c>
      <c r="CQ1148" s="3">
        <v>0</v>
      </c>
      <c r="CR1148" s="3">
        <v>0</v>
      </c>
      <c r="CS1148" s="3">
        <v>0</v>
      </c>
      <c r="CT1148" s="3">
        <v>0</v>
      </c>
      <c r="CU1148" s="3">
        <v>0</v>
      </c>
      <c r="CV1148" s="3">
        <v>0</v>
      </c>
      <c r="CW1148" s="3">
        <v>0</v>
      </c>
      <c r="CX1148" s="3">
        <v>0</v>
      </c>
      <c r="CY1148" s="3">
        <v>0</v>
      </c>
      <c r="CZ1148" s="3">
        <v>0</v>
      </c>
      <c r="DA1148" s="3"/>
      <c r="DB1148" s="3">
        <v>0</v>
      </c>
      <c r="DC1148" s="3">
        <v>0</v>
      </c>
      <c r="DD1148" s="3">
        <v>0</v>
      </c>
      <c r="DE1148" s="3">
        <v>0</v>
      </c>
      <c r="DF1148" s="3">
        <v>0</v>
      </c>
      <c r="DG1148" s="3">
        <v>0</v>
      </c>
      <c r="DH1148" s="3">
        <v>0</v>
      </c>
      <c r="DI1148" s="3">
        <v>0</v>
      </c>
      <c r="DJ1148" s="3">
        <v>0</v>
      </c>
      <c r="DK1148" s="3">
        <v>0</v>
      </c>
      <c r="DL1148" s="3">
        <v>0</v>
      </c>
      <c r="DM1148" s="3">
        <v>0</v>
      </c>
      <c r="DN1148" s="3">
        <v>0</v>
      </c>
      <c r="DO1148" s="3">
        <v>0</v>
      </c>
      <c r="DP1148" s="3">
        <v>0</v>
      </c>
      <c r="DQ1148" s="3">
        <v>0</v>
      </c>
      <c r="DR1148" s="3">
        <v>0</v>
      </c>
      <c r="DS1148" s="3">
        <v>0</v>
      </c>
      <c r="DT1148" s="3">
        <v>0</v>
      </c>
      <c r="DU1148" s="3">
        <v>0</v>
      </c>
      <c r="DV1148" s="3">
        <v>0</v>
      </c>
      <c r="DW1148" s="3">
        <v>0</v>
      </c>
      <c r="DX1148" s="3">
        <v>0</v>
      </c>
      <c r="DY1148" s="3">
        <v>0</v>
      </c>
      <c r="DZ1148" s="3">
        <v>0</v>
      </c>
      <c r="EA1148" s="3">
        <v>0</v>
      </c>
      <c r="EB1148" s="3">
        <v>0</v>
      </c>
      <c r="EC1148" s="3">
        <v>0</v>
      </c>
      <c r="ED1148" s="3">
        <v>0</v>
      </c>
      <c r="EE1148" s="3">
        <v>0</v>
      </c>
      <c r="EF1148" s="3">
        <v>0</v>
      </c>
    </row>
    <row r="1149" spans="1:136" ht="12.75" customHeight="1">
      <c r="A1149" s="2" t="s">
        <v>1901</v>
      </c>
      <c r="B1149" s="2" t="s">
        <v>1902</v>
      </c>
      <c r="C1149" s="2" t="s">
        <v>137</v>
      </c>
      <c r="D1149" s="2" t="s">
        <v>896</v>
      </c>
      <c r="E1149" s="3">
        <v>0</v>
      </c>
      <c r="F1149" s="3">
        <v>359394.31</v>
      </c>
      <c r="G1149" s="3">
        <v>38715.300000000003</v>
      </c>
      <c r="H1149" s="3">
        <v>19643.080000000002</v>
      </c>
      <c r="I1149" s="3">
        <v>6841.2</v>
      </c>
      <c r="J1149" s="3">
        <v>6671.31</v>
      </c>
      <c r="K1149" s="3">
        <v>2779.44</v>
      </c>
      <c r="L1149" s="3">
        <v>492</v>
      </c>
      <c r="M1149" s="3">
        <v>18328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13447</v>
      </c>
      <c r="AH1149" s="3">
        <v>3575.04</v>
      </c>
      <c r="AI1149" s="3">
        <v>3268</v>
      </c>
      <c r="AJ1149" s="3">
        <v>14954.21</v>
      </c>
      <c r="AK1149" s="3">
        <v>81200</v>
      </c>
      <c r="AL1149" s="3">
        <v>23478.52</v>
      </c>
      <c r="AM1149" s="3">
        <v>718.22</v>
      </c>
      <c r="AN1149" s="3">
        <v>13312.43</v>
      </c>
      <c r="AO1149" s="3">
        <v>18987.47</v>
      </c>
      <c r="AP1149" s="3">
        <v>8701.2000000000007</v>
      </c>
      <c r="AQ1149" s="3">
        <v>8200</v>
      </c>
      <c r="AR1149" s="3">
        <v>18171.96</v>
      </c>
      <c r="AS1149" s="3">
        <v>0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>
        <v>0</v>
      </c>
      <c r="BB1149" s="3">
        <v>0</v>
      </c>
      <c r="BC1149" s="3">
        <v>0</v>
      </c>
      <c r="BD1149" s="3">
        <v>0</v>
      </c>
      <c r="BE1149" s="3">
        <v>0</v>
      </c>
      <c r="BF1149" s="3">
        <v>0</v>
      </c>
      <c r="BG1149" s="3">
        <v>0</v>
      </c>
      <c r="BH1149" s="3">
        <v>0</v>
      </c>
      <c r="BI1149" s="3">
        <v>0</v>
      </c>
      <c r="BJ1149" s="3">
        <v>0</v>
      </c>
      <c r="BK1149" s="3">
        <v>0</v>
      </c>
      <c r="BL1149" s="3">
        <v>0</v>
      </c>
      <c r="BM1149" s="3">
        <v>0</v>
      </c>
      <c r="BN1149" s="3">
        <v>0</v>
      </c>
      <c r="BO1149" s="3">
        <v>0</v>
      </c>
      <c r="BP1149" s="3">
        <v>0</v>
      </c>
      <c r="BQ1149" s="3">
        <v>0</v>
      </c>
      <c r="BR1149" s="3">
        <v>0</v>
      </c>
      <c r="BS1149" s="3">
        <v>0</v>
      </c>
      <c r="BT1149" s="3">
        <v>0</v>
      </c>
      <c r="BU1149" s="3">
        <v>0</v>
      </c>
      <c r="BV1149" s="3">
        <v>0</v>
      </c>
      <c r="BW1149" s="3">
        <v>0</v>
      </c>
      <c r="BX1149" s="3">
        <v>0</v>
      </c>
      <c r="BY1149" s="3">
        <v>0</v>
      </c>
      <c r="BZ1149" s="3">
        <v>0</v>
      </c>
      <c r="CA1149" s="3">
        <v>0</v>
      </c>
      <c r="CB1149" s="3">
        <v>0</v>
      </c>
      <c r="CC1149" s="3">
        <v>0</v>
      </c>
      <c r="CD1149" s="3">
        <v>0</v>
      </c>
      <c r="CE1149" s="3">
        <v>0</v>
      </c>
      <c r="CF1149" s="3">
        <v>0</v>
      </c>
      <c r="CG1149" s="3">
        <v>0</v>
      </c>
      <c r="CH1149" s="3">
        <v>0</v>
      </c>
      <c r="CI1149" s="3">
        <v>0</v>
      </c>
      <c r="CJ1149" s="3">
        <v>0</v>
      </c>
      <c r="CK1149" s="3">
        <v>0</v>
      </c>
      <c r="CL1149" s="3">
        <v>0</v>
      </c>
      <c r="CM1149" s="3">
        <v>0</v>
      </c>
      <c r="CN1149" s="3">
        <v>0</v>
      </c>
      <c r="CO1149" s="3">
        <v>0</v>
      </c>
      <c r="CP1149" s="3">
        <v>0</v>
      </c>
      <c r="CQ1149" s="3">
        <v>0</v>
      </c>
      <c r="CR1149" s="3">
        <v>0</v>
      </c>
      <c r="CS1149" s="3">
        <v>0</v>
      </c>
      <c r="CT1149" s="3">
        <v>0</v>
      </c>
      <c r="CU1149" s="3">
        <v>0</v>
      </c>
      <c r="CV1149" s="3">
        <v>0</v>
      </c>
      <c r="CW1149" s="3">
        <v>0</v>
      </c>
      <c r="CX1149" s="3">
        <v>0</v>
      </c>
      <c r="CY1149" s="3">
        <v>0</v>
      </c>
      <c r="CZ1149" s="3">
        <v>0</v>
      </c>
      <c r="DA1149" s="3"/>
      <c r="DB1149" s="3">
        <v>0</v>
      </c>
      <c r="DC1149" s="3">
        <v>0</v>
      </c>
      <c r="DD1149" s="3">
        <v>0</v>
      </c>
      <c r="DE1149" s="3">
        <v>0</v>
      </c>
      <c r="DF1149" s="3">
        <v>0</v>
      </c>
      <c r="DG1149" s="3">
        <v>0</v>
      </c>
      <c r="DH1149" s="3">
        <v>0</v>
      </c>
      <c r="DI1149" s="3">
        <v>0</v>
      </c>
      <c r="DJ1149" s="3">
        <v>0</v>
      </c>
      <c r="DK1149" s="3">
        <v>0</v>
      </c>
      <c r="DL1149" s="3">
        <v>0</v>
      </c>
      <c r="DM1149" s="3">
        <v>0</v>
      </c>
      <c r="DN1149" s="3">
        <v>0</v>
      </c>
      <c r="DO1149" s="3">
        <v>0</v>
      </c>
      <c r="DP1149" s="3">
        <v>0</v>
      </c>
      <c r="DQ1149" s="3">
        <v>0</v>
      </c>
      <c r="DR1149" s="3">
        <v>0</v>
      </c>
      <c r="DS1149" s="3">
        <v>0</v>
      </c>
      <c r="DT1149" s="3">
        <v>0</v>
      </c>
      <c r="DU1149" s="3">
        <v>0</v>
      </c>
      <c r="DV1149" s="3">
        <v>0</v>
      </c>
      <c r="DW1149" s="3">
        <v>0</v>
      </c>
      <c r="DX1149" s="3">
        <v>0</v>
      </c>
      <c r="DY1149" s="3">
        <v>0</v>
      </c>
      <c r="DZ1149" s="3">
        <v>0</v>
      </c>
      <c r="EA1149" s="3">
        <v>0</v>
      </c>
      <c r="EB1149" s="3">
        <v>0</v>
      </c>
      <c r="EC1149" s="3">
        <v>0</v>
      </c>
      <c r="ED1149" s="3">
        <v>0</v>
      </c>
      <c r="EE1149" s="3">
        <v>0</v>
      </c>
      <c r="EF1149" s="3">
        <v>0</v>
      </c>
    </row>
    <row r="1150" spans="1:136" ht="12.75" customHeight="1">
      <c r="A1150" s="2" t="s">
        <v>1903</v>
      </c>
      <c r="B1150" s="2" t="s">
        <v>1904</v>
      </c>
      <c r="C1150" s="2" t="s">
        <v>137</v>
      </c>
      <c r="D1150" s="2" t="s">
        <v>896</v>
      </c>
      <c r="E1150" s="3">
        <v>0</v>
      </c>
      <c r="F1150" s="3">
        <v>39550</v>
      </c>
      <c r="G1150" s="3">
        <v>63082.82</v>
      </c>
      <c r="H1150" s="3">
        <v>40602</v>
      </c>
      <c r="I1150" s="3">
        <v>59937.82</v>
      </c>
      <c r="J1150" s="3">
        <v>52126</v>
      </c>
      <c r="K1150" s="3">
        <v>58342</v>
      </c>
      <c r="L1150" s="3">
        <v>46300</v>
      </c>
      <c r="M1150" s="3">
        <v>39990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32922.9</v>
      </c>
      <c r="AH1150" s="3">
        <v>121278.89</v>
      </c>
      <c r="AI1150" s="3">
        <v>59411.19</v>
      </c>
      <c r="AJ1150" s="3">
        <v>26055</v>
      </c>
      <c r="AK1150" s="3">
        <v>36048.6</v>
      </c>
      <c r="AL1150" s="3">
        <v>51113.35</v>
      </c>
      <c r="AM1150" s="3">
        <v>42084.58</v>
      </c>
      <c r="AN1150" s="3">
        <v>59715.6</v>
      </c>
      <c r="AO1150" s="3">
        <v>12870</v>
      </c>
      <c r="AP1150" s="3">
        <v>56805.04</v>
      </c>
      <c r="AQ1150" s="3">
        <v>72987.02</v>
      </c>
      <c r="AR1150" s="3">
        <v>43120</v>
      </c>
      <c r="AS1150" s="3">
        <v>0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  <c r="AY1150" s="3">
        <v>0</v>
      </c>
      <c r="AZ1150" s="3">
        <v>0</v>
      </c>
      <c r="BA1150" s="3">
        <v>0</v>
      </c>
      <c r="BB1150" s="3">
        <v>0</v>
      </c>
      <c r="BC1150" s="3">
        <v>0</v>
      </c>
      <c r="BD1150" s="3">
        <v>0</v>
      </c>
      <c r="BE1150" s="3">
        <v>0</v>
      </c>
      <c r="BF1150" s="3">
        <v>0</v>
      </c>
      <c r="BG1150" s="3">
        <v>0</v>
      </c>
      <c r="BH1150" s="3">
        <v>0</v>
      </c>
      <c r="BI1150" s="3">
        <v>0</v>
      </c>
      <c r="BJ1150" s="3">
        <v>0</v>
      </c>
      <c r="BK1150" s="3">
        <v>0</v>
      </c>
      <c r="BL1150" s="3">
        <v>0</v>
      </c>
      <c r="BM1150" s="3">
        <v>0</v>
      </c>
      <c r="BN1150" s="3">
        <v>0</v>
      </c>
      <c r="BO1150" s="3">
        <v>0</v>
      </c>
      <c r="BP1150" s="3">
        <v>0</v>
      </c>
      <c r="BQ1150" s="3">
        <v>0</v>
      </c>
      <c r="BR1150" s="3">
        <v>0</v>
      </c>
      <c r="BS1150" s="3">
        <v>0</v>
      </c>
      <c r="BT1150" s="3">
        <v>0</v>
      </c>
      <c r="BU1150" s="3">
        <v>0</v>
      </c>
      <c r="BV1150" s="3">
        <v>0</v>
      </c>
      <c r="BW1150" s="3">
        <v>0</v>
      </c>
      <c r="BX1150" s="3">
        <v>0</v>
      </c>
      <c r="BY1150" s="3">
        <v>0</v>
      </c>
      <c r="BZ1150" s="3">
        <v>0</v>
      </c>
      <c r="CA1150" s="3">
        <v>0</v>
      </c>
      <c r="CB1150" s="3">
        <v>0</v>
      </c>
      <c r="CC1150" s="3">
        <v>0</v>
      </c>
      <c r="CD1150" s="3">
        <v>0</v>
      </c>
      <c r="CE1150" s="3">
        <v>0</v>
      </c>
      <c r="CF1150" s="3">
        <v>0</v>
      </c>
      <c r="CG1150" s="3">
        <v>0</v>
      </c>
      <c r="CH1150" s="3">
        <v>0</v>
      </c>
      <c r="CI1150" s="3">
        <v>0</v>
      </c>
      <c r="CJ1150" s="3">
        <v>0</v>
      </c>
      <c r="CK1150" s="3">
        <v>0</v>
      </c>
      <c r="CL1150" s="3">
        <v>0</v>
      </c>
      <c r="CM1150" s="3">
        <v>0</v>
      </c>
      <c r="CN1150" s="3">
        <v>0</v>
      </c>
      <c r="CO1150" s="3">
        <v>0</v>
      </c>
      <c r="CP1150" s="3">
        <v>0</v>
      </c>
      <c r="CQ1150" s="3">
        <v>0</v>
      </c>
      <c r="CR1150" s="3">
        <v>0</v>
      </c>
      <c r="CS1150" s="3">
        <v>0</v>
      </c>
      <c r="CT1150" s="3">
        <v>0</v>
      </c>
      <c r="CU1150" s="3">
        <v>0</v>
      </c>
      <c r="CV1150" s="3">
        <v>0</v>
      </c>
      <c r="CW1150" s="3">
        <v>0</v>
      </c>
      <c r="CX1150" s="3">
        <v>0</v>
      </c>
      <c r="CY1150" s="3">
        <v>0</v>
      </c>
      <c r="CZ1150" s="3">
        <v>0</v>
      </c>
      <c r="DA1150" s="3"/>
      <c r="DB1150" s="3">
        <v>0</v>
      </c>
      <c r="DC1150" s="3">
        <v>0</v>
      </c>
      <c r="DD1150" s="3">
        <v>0</v>
      </c>
      <c r="DE1150" s="3">
        <v>0</v>
      </c>
      <c r="DF1150" s="3">
        <v>0</v>
      </c>
      <c r="DG1150" s="3">
        <v>0</v>
      </c>
      <c r="DH1150" s="3">
        <v>0</v>
      </c>
      <c r="DI1150" s="3">
        <v>0</v>
      </c>
      <c r="DJ1150" s="3">
        <v>0</v>
      </c>
      <c r="DK1150" s="3">
        <v>0</v>
      </c>
      <c r="DL1150" s="3">
        <v>0</v>
      </c>
      <c r="DM1150" s="3">
        <v>0</v>
      </c>
      <c r="DN1150" s="3">
        <v>0</v>
      </c>
      <c r="DO1150" s="3">
        <v>0</v>
      </c>
      <c r="DP1150" s="3">
        <v>0</v>
      </c>
      <c r="DQ1150" s="3">
        <v>0</v>
      </c>
      <c r="DR1150" s="3">
        <v>0</v>
      </c>
      <c r="DS1150" s="3">
        <v>0</v>
      </c>
      <c r="DT1150" s="3">
        <v>0</v>
      </c>
      <c r="DU1150" s="3">
        <v>0</v>
      </c>
      <c r="DV1150" s="3">
        <v>0</v>
      </c>
      <c r="DW1150" s="3">
        <v>0</v>
      </c>
      <c r="DX1150" s="3">
        <v>0</v>
      </c>
      <c r="DY1150" s="3">
        <v>0</v>
      </c>
      <c r="DZ1150" s="3">
        <v>0</v>
      </c>
      <c r="EA1150" s="3">
        <v>0</v>
      </c>
      <c r="EB1150" s="3">
        <v>0</v>
      </c>
      <c r="EC1150" s="3">
        <v>0</v>
      </c>
      <c r="ED1150" s="3">
        <v>0</v>
      </c>
      <c r="EE1150" s="3">
        <v>0</v>
      </c>
      <c r="EF1150" s="3">
        <v>0</v>
      </c>
    </row>
    <row r="1151" spans="1:136" ht="12.75" customHeight="1">
      <c r="A1151" s="2" t="s">
        <v>1905</v>
      </c>
      <c r="B1151" s="2" t="s">
        <v>1906</v>
      </c>
      <c r="C1151" s="2" t="s">
        <v>137</v>
      </c>
      <c r="D1151" s="2" t="s">
        <v>896</v>
      </c>
      <c r="E1151" s="3">
        <v>0</v>
      </c>
      <c r="F1151" s="3">
        <v>19787.46</v>
      </c>
      <c r="G1151" s="3">
        <v>38190.93</v>
      </c>
      <c r="H1151" s="3">
        <v>255246.26</v>
      </c>
      <c r="I1151" s="3">
        <v>8943.93</v>
      </c>
      <c r="J1151" s="3">
        <v>5470.28</v>
      </c>
      <c r="K1151" s="3">
        <v>15915.86</v>
      </c>
      <c r="L1151" s="3">
        <v>19292.810000000001</v>
      </c>
      <c r="M1151" s="3">
        <v>18581.96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15282.43</v>
      </c>
      <c r="AH1151" s="3">
        <v>29732.720000000001</v>
      </c>
      <c r="AI1151" s="3">
        <v>4355.1400000000003</v>
      </c>
      <c r="AJ1151" s="3">
        <v>4504.66</v>
      </c>
      <c r="AK1151" s="3">
        <v>11289.53</v>
      </c>
      <c r="AL1151" s="3">
        <v>1813.08</v>
      </c>
      <c r="AM1151" s="3">
        <v>10082.57</v>
      </c>
      <c r="AN1151" s="3">
        <v>-336.45</v>
      </c>
      <c r="AO1151" s="3">
        <v>19494.78</v>
      </c>
      <c r="AP1151" s="3">
        <v>10564.02</v>
      </c>
      <c r="AQ1151" s="3">
        <v>6626.54</v>
      </c>
      <c r="AR1151" s="3">
        <v>14620</v>
      </c>
      <c r="AS1151" s="3">
        <v>0</v>
      </c>
      <c r="AT1151" s="3">
        <v>0</v>
      </c>
      <c r="AU1151" s="3">
        <v>0</v>
      </c>
      <c r="AV1151" s="3">
        <v>0</v>
      </c>
      <c r="AW1151" s="3">
        <v>0</v>
      </c>
      <c r="AX1151" s="3">
        <v>0</v>
      </c>
      <c r="AY1151" s="3">
        <v>0</v>
      </c>
      <c r="AZ1151" s="3">
        <v>0</v>
      </c>
      <c r="BA1151" s="3">
        <v>0</v>
      </c>
      <c r="BB1151" s="3">
        <v>0</v>
      </c>
      <c r="BC1151" s="3">
        <v>0</v>
      </c>
      <c r="BD1151" s="3">
        <v>0</v>
      </c>
      <c r="BE1151" s="3">
        <v>0</v>
      </c>
      <c r="BF1151" s="3">
        <v>0</v>
      </c>
      <c r="BG1151" s="3">
        <v>0</v>
      </c>
      <c r="BH1151" s="3">
        <v>0</v>
      </c>
      <c r="BI1151" s="3">
        <v>0</v>
      </c>
      <c r="BJ1151" s="3">
        <v>0</v>
      </c>
      <c r="BK1151" s="3">
        <v>0</v>
      </c>
      <c r="BL1151" s="3">
        <v>0</v>
      </c>
      <c r="BM1151" s="3">
        <v>0</v>
      </c>
      <c r="BN1151" s="3">
        <v>0</v>
      </c>
      <c r="BO1151" s="3">
        <v>0</v>
      </c>
      <c r="BP1151" s="3">
        <v>0</v>
      </c>
      <c r="BQ1151" s="3">
        <v>0</v>
      </c>
      <c r="BR1151" s="3">
        <v>0</v>
      </c>
      <c r="BS1151" s="3">
        <v>0</v>
      </c>
      <c r="BT1151" s="3">
        <v>0</v>
      </c>
      <c r="BU1151" s="3">
        <v>0</v>
      </c>
      <c r="BV1151" s="3">
        <v>0</v>
      </c>
      <c r="BW1151" s="3">
        <v>0</v>
      </c>
      <c r="BX1151" s="3">
        <v>0</v>
      </c>
      <c r="BY1151" s="3">
        <v>0</v>
      </c>
      <c r="BZ1151" s="3">
        <v>0</v>
      </c>
      <c r="CA1151" s="3">
        <v>0</v>
      </c>
      <c r="CB1151" s="3">
        <v>0</v>
      </c>
      <c r="CC1151" s="3">
        <v>0</v>
      </c>
      <c r="CD1151" s="3">
        <v>0</v>
      </c>
      <c r="CE1151" s="3">
        <v>0</v>
      </c>
      <c r="CF1151" s="3">
        <v>0</v>
      </c>
      <c r="CG1151" s="3">
        <v>0</v>
      </c>
      <c r="CH1151" s="3">
        <v>0</v>
      </c>
      <c r="CI1151" s="3">
        <v>0</v>
      </c>
      <c r="CJ1151" s="3">
        <v>0</v>
      </c>
      <c r="CK1151" s="3">
        <v>0</v>
      </c>
      <c r="CL1151" s="3">
        <v>0</v>
      </c>
      <c r="CM1151" s="3">
        <v>0</v>
      </c>
      <c r="CN1151" s="3">
        <v>0</v>
      </c>
      <c r="CO1151" s="3">
        <v>0</v>
      </c>
      <c r="CP1151" s="3">
        <v>0</v>
      </c>
      <c r="CQ1151" s="3">
        <v>0</v>
      </c>
      <c r="CR1151" s="3">
        <v>0</v>
      </c>
      <c r="CS1151" s="3">
        <v>0</v>
      </c>
      <c r="CT1151" s="3">
        <v>0</v>
      </c>
      <c r="CU1151" s="3">
        <v>0</v>
      </c>
      <c r="CV1151" s="3">
        <v>0</v>
      </c>
      <c r="CW1151" s="3">
        <v>0</v>
      </c>
      <c r="CX1151" s="3">
        <v>0</v>
      </c>
      <c r="CY1151" s="3">
        <v>0</v>
      </c>
      <c r="CZ1151" s="3">
        <v>0</v>
      </c>
      <c r="DA1151" s="3"/>
      <c r="DB1151" s="3">
        <v>0</v>
      </c>
      <c r="DC1151" s="3">
        <v>0</v>
      </c>
      <c r="DD1151" s="3">
        <v>0</v>
      </c>
      <c r="DE1151" s="3">
        <v>0</v>
      </c>
      <c r="DF1151" s="3">
        <v>0</v>
      </c>
      <c r="DG1151" s="3">
        <v>0</v>
      </c>
      <c r="DH1151" s="3">
        <v>0</v>
      </c>
      <c r="DI1151" s="3">
        <v>0</v>
      </c>
      <c r="DJ1151" s="3">
        <v>0</v>
      </c>
      <c r="DK1151" s="3">
        <v>0</v>
      </c>
      <c r="DL1151" s="3">
        <v>0</v>
      </c>
      <c r="DM1151" s="3">
        <v>0</v>
      </c>
      <c r="DN1151" s="3">
        <v>0</v>
      </c>
      <c r="DO1151" s="3">
        <v>0</v>
      </c>
      <c r="DP1151" s="3">
        <v>0</v>
      </c>
      <c r="DQ1151" s="3">
        <v>0</v>
      </c>
      <c r="DR1151" s="3">
        <v>0</v>
      </c>
      <c r="DS1151" s="3">
        <v>0</v>
      </c>
      <c r="DT1151" s="3">
        <v>0</v>
      </c>
      <c r="DU1151" s="3">
        <v>0</v>
      </c>
      <c r="DV1151" s="3">
        <v>0</v>
      </c>
      <c r="DW1151" s="3">
        <v>0</v>
      </c>
      <c r="DX1151" s="3">
        <v>0</v>
      </c>
      <c r="DY1151" s="3">
        <v>0</v>
      </c>
      <c r="DZ1151" s="3">
        <v>0</v>
      </c>
      <c r="EA1151" s="3">
        <v>0</v>
      </c>
      <c r="EB1151" s="3">
        <v>0</v>
      </c>
      <c r="EC1151" s="3">
        <v>0</v>
      </c>
      <c r="ED1151" s="3">
        <v>0</v>
      </c>
      <c r="EE1151" s="3">
        <v>0</v>
      </c>
      <c r="EF1151" s="3">
        <v>0</v>
      </c>
    </row>
    <row r="1152" spans="1:136" ht="12.75" customHeight="1">
      <c r="A1152" s="2" t="s">
        <v>1907</v>
      </c>
      <c r="B1152" s="2" t="s">
        <v>1908</v>
      </c>
      <c r="C1152" s="2" t="s">
        <v>137</v>
      </c>
      <c r="D1152" s="2" t="s">
        <v>896</v>
      </c>
      <c r="E1152" s="3">
        <v>0</v>
      </c>
      <c r="F1152" s="3">
        <v>31368.14</v>
      </c>
      <c r="G1152" s="3">
        <v>16035.54</v>
      </c>
      <c r="H1152" s="3">
        <v>21206.799999999999</v>
      </c>
      <c r="I1152" s="3">
        <v>21215.61</v>
      </c>
      <c r="J1152" s="3">
        <v>38152.83</v>
      </c>
      <c r="K1152" s="3">
        <v>6064.94</v>
      </c>
      <c r="L1152" s="3">
        <v>4903.5</v>
      </c>
      <c r="M1152" s="3">
        <v>2778.45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11092</v>
      </c>
      <c r="AH1152" s="3">
        <v>16096.49</v>
      </c>
      <c r="AI1152" s="3">
        <v>42222.49</v>
      </c>
      <c r="AJ1152" s="3">
        <v>86211.520000000004</v>
      </c>
      <c r="AK1152" s="3">
        <v>40790.99</v>
      </c>
      <c r="AL1152" s="3">
        <v>28589.53</v>
      </c>
      <c r="AM1152" s="3">
        <v>29158</v>
      </c>
      <c r="AN1152" s="3">
        <v>22379.98</v>
      </c>
      <c r="AO1152" s="3">
        <v>31955</v>
      </c>
      <c r="AP1152" s="3">
        <v>7963.92</v>
      </c>
      <c r="AQ1152" s="3">
        <v>41455.129999999997</v>
      </c>
      <c r="AR1152" s="3">
        <v>113767.01</v>
      </c>
      <c r="AS1152" s="3">
        <v>0</v>
      </c>
      <c r="AT1152" s="3">
        <v>0</v>
      </c>
      <c r="AU1152" s="3">
        <v>0</v>
      </c>
      <c r="AV1152" s="3">
        <v>0</v>
      </c>
      <c r="AW1152" s="3">
        <v>0</v>
      </c>
      <c r="AX1152" s="3">
        <v>0</v>
      </c>
      <c r="AY1152" s="3">
        <v>0</v>
      </c>
      <c r="AZ1152" s="3">
        <v>0</v>
      </c>
      <c r="BA1152" s="3">
        <v>0</v>
      </c>
      <c r="BB1152" s="3">
        <v>0</v>
      </c>
      <c r="BC1152" s="3">
        <v>0</v>
      </c>
      <c r="BD1152" s="3">
        <v>0</v>
      </c>
      <c r="BE1152" s="3">
        <v>0</v>
      </c>
      <c r="BF1152" s="3">
        <v>0</v>
      </c>
      <c r="BG1152" s="3">
        <v>0</v>
      </c>
      <c r="BH1152" s="3">
        <v>0</v>
      </c>
      <c r="BI1152" s="3">
        <v>0</v>
      </c>
      <c r="BJ1152" s="3">
        <v>0</v>
      </c>
      <c r="BK1152" s="3">
        <v>0</v>
      </c>
      <c r="BL1152" s="3">
        <v>0</v>
      </c>
      <c r="BM1152" s="3">
        <v>0</v>
      </c>
      <c r="BN1152" s="3">
        <v>0</v>
      </c>
      <c r="BO1152" s="3">
        <v>0</v>
      </c>
      <c r="BP1152" s="3">
        <v>0</v>
      </c>
      <c r="BQ1152" s="3">
        <v>0</v>
      </c>
      <c r="BR1152" s="3">
        <v>0</v>
      </c>
      <c r="BS1152" s="3">
        <v>0</v>
      </c>
      <c r="BT1152" s="3">
        <v>0</v>
      </c>
      <c r="BU1152" s="3">
        <v>0</v>
      </c>
      <c r="BV1152" s="3">
        <v>0</v>
      </c>
      <c r="BW1152" s="3">
        <v>0</v>
      </c>
      <c r="BX1152" s="3">
        <v>0</v>
      </c>
      <c r="BY1152" s="3">
        <v>0</v>
      </c>
      <c r="BZ1152" s="3">
        <v>0</v>
      </c>
      <c r="CA1152" s="3">
        <v>0</v>
      </c>
      <c r="CB1152" s="3">
        <v>0</v>
      </c>
      <c r="CC1152" s="3">
        <v>0</v>
      </c>
      <c r="CD1152" s="3">
        <v>0</v>
      </c>
      <c r="CE1152" s="3">
        <v>0</v>
      </c>
      <c r="CF1152" s="3">
        <v>0</v>
      </c>
      <c r="CG1152" s="3">
        <v>0</v>
      </c>
      <c r="CH1152" s="3">
        <v>0</v>
      </c>
      <c r="CI1152" s="3">
        <v>0</v>
      </c>
      <c r="CJ1152" s="3">
        <v>0</v>
      </c>
      <c r="CK1152" s="3">
        <v>0</v>
      </c>
      <c r="CL1152" s="3">
        <v>0</v>
      </c>
      <c r="CM1152" s="3">
        <v>0</v>
      </c>
      <c r="CN1152" s="3">
        <v>0</v>
      </c>
      <c r="CO1152" s="3">
        <v>0</v>
      </c>
      <c r="CP1152" s="3">
        <v>0</v>
      </c>
      <c r="CQ1152" s="3">
        <v>0</v>
      </c>
      <c r="CR1152" s="3">
        <v>0</v>
      </c>
      <c r="CS1152" s="3">
        <v>0</v>
      </c>
      <c r="CT1152" s="3">
        <v>0</v>
      </c>
      <c r="CU1152" s="3">
        <v>0</v>
      </c>
      <c r="CV1152" s="3">
        <v>0</v>
      </c>
      <c r="CW1152" s="3">
        <v>0</v>
      </c>
      <c r="CX1152" s="3">
        <v>0</v>
      </c>
      <c r="CY1152" s="3">
        <v>0</v>
      </c>
      <c r="CZ1152" s="3">
        <v>0</v>
      </c>
      <c r="DA1152" s="3"/>
      <c r="DB1152" s="3">
        <v>0</v>
      </c>
      <c r="DC1152" s="3">
        <v>0</v>
      </c>
      <c r="DD1152" s="3">
        <v>0</v>
      </c>
      <c r="DE1152" s="3">
        <v>0</v>
      </c>
      <c r="DF1152" s="3">
        <v>0</v>
      </c>
      <c r="DG1152" s="3">
        <v>0</v>
      </c>
      <c r="DH1152" s="3">
        <v>0</v>
      </c>
      <c r="DI1152" s="3">
        <v>0</v>
      </c>
      <c r="DJ1152" s="3">
        <v>0</v>
      </c>
      <c r="DK1152" s="3">
        <v>0</v>
      </c>
      <c r="DL1152" s="3">
        <v>0</v>
      </c>
      <c r="DM1152" s="3">
        <v>0</v>
      </c>
      <c r="DN1152" s="3">
        <v>0</v>
      </c>
      <c r="DO1152" s="3">
        <v>0</v>
      </c>
      <c r="DP1152" s="3">
        <v>0</v>
      </c>
      <c r="DQ1152" s="3">
        <v>0</v>
      </c>
      <c r="DR1152" s="3">
        <v>0</v>
      </c>
      <c r="DS1152" s="3">
        <v>0</v>
      </c>
      <c r="DT1152" s="3">
        <v>0</v>
      </c>
      <c r="DU1152" s="3">
        <v>0</v>
      </c>
      <c r="DV1152" s="3">
        <v>0</v>
      </c>
      <c r="DW1152" s="3">
        <v>0</v>
      </c>
      <c r="DX1152" s="3">
        <v>0</v>
      </c>
      <c r="DY1152" s="3">
        <v>0</v>
      </c>
      <c r="DZ1152" s="3">
        <v>0</v>
      </c>
      <c r="EA1152" s="3">
        <v>0</v>
      </c>
      <c r="EB1152" s="3">
        <v>0</v>
      </c>
      <c r="EC1152" s="3">
        <v>0</v>
      </c>
      <c r="ED1152" s="3">
        <v>0</v>
      </c>
      <c r="EE1152" s="3">
        <v>0</v>
      </c>
      <c r="EF1152" s="3">
        <v>0</v>
      </c>
    </row>
    <row r="1153" spans="1:136" ht="12.75" customHeight="1">
      <c r="A1153" s="2" t="s">
        <v>1909</v>
      </c>
      <c r="B1153" s="2" t="s">
        <v>1910</v>
      </c>
      <c r="C1153" s="2" t="s">
        <v>137</v>
      </c>
      <c r="D1153" s="2" t="s">
        <v>896</v>
      </c>
      <c r="E1153" s="3">
        <v>0</v>
      </c>
      <c r="F1153" s="3">
        <v>5185</v>
      </c>
      <c r="G1153" s="3">
        <v>17525.95</v>
      </c>
      <c r="H1153" s="3">
        <v>16750</v>
      </c>
      <c r="I1153" s="3">
        <v>495</v>
      </c>
      <c r="J1153" s="3">
        <v>16595</v>
      </c>
      <c r="K1153" s="3">
        <v>1885</v>
      </c>
      <c r="L1153" s="3">
        <v>4527</v>
      </c>
      <c r="M1153" s="3">
        <v>10514.88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2844.37</v>
      </c>
      <c r="AH1153" s="3">
        <v>6930</v>
      </c>
      <c r="AI1153" s="3">
        <v>28839</v>
      </c>
      <c r="AJ1153" s="3">
        <v>2760</v>
      </c>
      <c r="AK1153" s="3">
        <v>11411.19</v>
      </c>
      <c r="AL1153" s="3">
        <v>4976</v>
      </c>
      <c r="AM1153" s="3">
        <v>9550</v>
      </c>
      <c r="AN1153" s="3">
        <v>27431</v>
      </c>
      <c r="AO1153" s="3">
        <v>7850</v>
      </c>
      <c r="AP1153" s="3">
        <v>12990</v>
      </c>
      <c r="AQ1153" s="3">
        <v>24806.32</v>
      </c>
      <c r="AR1153" s="3">
        <v>25543</v>
      </c>
      <c r="AS1153" s="3">
        <v>0</v>
      </c>
      <c r="AT1153" s="3">
        <v>0</v>
      </c>
      <c r="AU1153" s="3">
        <v>0</v>
      </c>
      <c r="AV1153" s="3">
        <v>0</v>
      </c>
      <c r="AW1153" s="3">
        <v>0</v>
      </c>
      <c r="AX1153" s="3">
        <v>0</v>
      </c>
      <c r="AY1153" s="3">
        <v>0</v>
      </c>
      <c r="AZ1153" s="3">
        <v>0</v>
      </c>
      <c r="BA1153" s="3">
        <v>0</v>
      </c>
      <c r="BB1153" s="3">
        <v>0</v>
      </c>
      <c r="BC1153" s="3">
        <v>0</v>
      </c>
      <c r="BD1153" s="3">
        <v>0</v>
      </c>
      <c r="BE1153" s="3">
        <v>0</v>
      </c>
      <c r="BF1153" s="3">
        <v>0</v>
      </c>
      <c r="BG1153" s="3">
        <v>0</v>
      </c>
      <c r="BH1153" s="3">
        <v>0</v>
      </c>
      <c r="BI1153" s="3">
        <v>0</v>
      </c>
      <c r="BJ1153" s="3">
        <v>0</v>
      </c>
      <c r="BK1153" s="3">
        <v>0</v>
      </c>
      <c r="BL1153" s="3">
        <v>0</v>
      </c>
      <c r="BM1153" s="3">
        <v>0</v>
      </c>
      <c r="BN1153" s="3">
        <v>0</v>
      </c>
      <c r="BO1153" s="3">
        <v>0</v>
      </c>
      <c r="BP1153" s="3">
        <v>0</v>
      </c>
      <c r="BQ1153" s="3">
        <v>0</v>
      </c>
      <c r="BR1153" s="3">
        <v>0</v>
      </c>
      <c r="BS1153" s="3">
        <v>0</v>
      </c>
      <c r="BT1153" s="3">
        <v>0</v>
      </c>
      <c r="BU1153" s="3">
        <v>0</v>
      </c>
      <c r="BV1153" s="3">
        <v>0</v>
      </c>
      <c r="BW1153" s="3">
        <v>0</v>
      </c>
      <c r="BX1153" s="3">
        <v>0</v>
      </c>
      <c r="BY1153" s="3">
        <v>0</v>
      </c>
      <c r="BZ1153" s="3">
        <v>0</v>
      </c>
      <c r="CA1153" s="3">
        <v>0</v>
      </c>
      <c r="CB1153" s="3">
        <v>0</v>
      </c>
      <c r="CC1153" s="3">
        <v>0</v>
      </c>
      <c r="CD1153" s="3">
        <v>0</v>
      </c>
      <c r="CE1153" s="3">
        <v>0</v>
      </c>
      <c r="CF1153" s="3">
        <v>0</v>
      </c>
      <c r="CG1153" s="3">
        <v>0</v>
      </c>
      <c r="CH1153" s="3">
        <v>0</v>
      </c>
      <c r="CI1153" s="3">
        <v>0</v>
      </c>
      <c r="CJ1153" s="3">
        <v>0</v>
      </c>
      <c r="CK1153" s="3">
        <v>0</v>
      </c>
      <c r="CL1153" s="3">
        <v>0</v>
      </c>
      <c r="CM1153" s="3">
        <v>0</v>
      </c>
      <c r="CN1153" s="3">
        <v>0</v>
      </c>
      <c r="CO1153" s="3">
        <v>0</v>
      </c>
      <c r="CP1153" s="3">
        <v>0</v>
      </c>
      <c r="CQ1153" s="3">
        <v>0</v>
      </c>
      <c r="CR1153" s="3">
        <v>0</v>
      </c>
      <c r="CS1153" s="3">
        <v>0</v>
      </c>
      <c r="CT1153" s="3">
        <v>0</v>
      </c>
      <c r="CU1153" s="3">
        <v>0</v>
      </c>
      <c r="CV1153" s="3">
        <v>0</v>
      </c>
      <c r="CW1153" s="3">
        <v>0</v>
      </c>
      <c r="CX1153" s="3">
        <v>0</v>
      </c>
      <c r="CY1153" s="3">
        <v>0</v>
      </c>
      <c r="CZ1153" s="3">
        <v>0</v>
      </c>
      <c r="DA1153" s="3"/>
      <c r="DB1153" s="3">
        <v>0</v>
      </c>
      <c r="DC1153" s="3">
        <v>0</v>
      </c>
      <c r="DD1153" s="3">
        <v>0</v>
      </c>
      <c r="DE1153" s="3">
        <v>0</v>
      </c>
      <c r="DF1153" s="3">
        <v>0</v>
      </c>
      <c r="DG1153" s="3">
        <v>0</v>
      </c>
      <c r="DH1153" s="3">
        <v>0</v>
      </c>
      <c r="DI1153" s="3">
        <v>0</v>
      </c>
      <c r="DJ1153" s="3">
        <v>0</v>
      </c>
      <c r="DK1153" s="3">
        <v>0</v>
      </c>
      <c r="DL1153" s="3">
        <v>0</v>
      </c>
      <c r="DM1153" s="3">
        <v>0</v>
      </c>
      <c r="DN1153" s="3">
        <v>0</v>
      </c>
      <c r="DO1153" s="3">
        <v>0</v>
      </c>
      <c r="DP1153" s="3">
        <v>0</v>
      </c>
      <c r="DQ1153" s="3">
        <v>0</v>
      </c>
      <c r="DR1153" s="3">
        <v>0</v>
      </c>
      <c r="DS1153" s="3">
        <v>0</v>
      </c>
      <c r="DT1153" s="3">
        <v>0</v>
      </c>
      <c r="DU1153" s="3">
        <v>0</v>
      </c>
      <c r="DV1153" s="3">
        <v>0</v>
      </c>
      <c r="DW1153" s="3">
        <v>0</v>
      </c>
      <c r="DX1153" s="3">
        <v>0</v>
      </c>
      <c r="DY1153" s="3">
        <v>0</v>
      </c>
      <c r="DZ1153" s="3">
        <v>0</v>
      </c>
      <c r="EA1153" s="3">
        <v>0</v>
      </c>
      <c r="EB1153" s="3">
        <v>0</v>
      </c>
      <c r="EC1153" s="3">
        <v>0</v>
      </c>
      <c r="ED1153" s="3">
        <v>0</v>
      </c>
      <c r="EE1153" s="3">
        <v>0</v>
      </c>
      <c r="EF1153" s="3">
        <v>0</v>
      </c>
    </row>
    <row r="1154" spans="1:136" ht="12.75" customHeight="1">
      <c r="A1154" s="2" t="s">
        <v>1911</v>
      </c>
      <c r="B1154" s="2" t="s">
        <v>1912</v>
      </c>
      <c r="C1154" s="2" t="s">
        <v>137</v>
      </c>
      <c r="D1154" s="2" t="s">
        <v>896</v>
      </c>
      <c r="E1154" s="3">
        <v>0</v>
      </c>
      <c r="F1154" s="3">
        <v>12243.93</v>
      </c>
      <c r="G1154" s="3">
        <v>803.74</v>
      </c>
      <c r="H1154" s="3">
        <v>504.67</v>
      </c>
      <c r="I1154" s="3">
        <v>16407.59</v>
      </c>
      <c r="J1154" s="3">
        <v>1946.7</v>
      </c>
      <c r="K1154" s="3">
        <v>0</v>
      </c>
      <c r="L1154" s="3">
        <v>0</v>
      </c>
      <c r="M1154" s="3">
        <v>400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2490.19</v>
      </c>
      <c r="AH1154" s="3">
        <v>10665.05</v>
      </c>
      <c r="AI1154" s="3">
        <v>18258</v>
      </c>
      <c r="AJ1154" s="3">
        <v>5510.09</v>
      </c>
      <c r="AK1154" s="3">
        <v>690</v>
      </c>
      <c r="AL1154" s="3">
        <v>25160.27</v>
      </c>
      <c r="AM1154" s="3">
        <v>6919.25</v>
      </c>
      <c r="AN1154" s="3">
        <v>4913.6499999999996</v>
      </c>
      <c r="AO1154" s="3">
        <v>17359.3</v>
      </c>
      <c r="AP1154" s="3">
        <v>9149.1200000000008</v>
      </c>
      <c r="AQ1154" s="3">
        <v>4947.28</v>
      </c>
      <c r="AR1154" s="3">
        <v>16545.509999999998</v>
      </c>
      <c r="AS1154" s="3">
        <v>0</v>
      </c>
      <c r="AT1154" s="3">
        <v>0</v>
      </c>
      <c r="AU1154" s="3">
        <v>0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>
        <v>0</v>
      </c>
      <c r="BB1154" s="3">
        <v>0</v>
      </c>
      <c r="BC1154" s="3">
        <v>0</v>
      </c>
      <c r="BD1154" s="3">
        <v>0</v>
      </c>
      <c r="BE1154" s="3">
        <v>0</v>
      </c>
      <c r="BF1154" s="3">
        <v>0</v>
      </c>
      <c r="BG1154" s="3">
        <v>0</v>
      </c>
      <c r="BH1154" s="3">
        <v>0</v>
      </c>
      <c r="BI1154" s="3">
        <v>0</v>
      </c>
      <c r="BJ1154" s="3">
        <v>0</v>
      </c>
      <c r="BK1154" s="3">
        <v>0</v>
      </c>
      <c r="BL1154" s="3">
        <v>0</v>
      </c>
      <c r="BM1154" s="3">
        <v>0</v>
      </c>
      <c r="BN1154" s="3">
        <v>0</v>
      </c>
      <c r="BO1154" s="3">
        <v>0</v>
      </c>
      <c r="BP1154" s="3">
        <v>0</v>
      </c>
      <c r="BQ1154" s="3">
        <v>0</v>
      </c>
      <c r="BR1154" s="3">
        <v>0</v>
      </c>
      <c r="BS1154" s="3">
        <v>0</v>
      </c>
      <c r="BT1154" s="3">
        <v>0</v>
      </c>
      <c r="BU1154" s="3">
        <v>0</v>
      </c>
      <c r="BV1154" s="3">
        <v>0</v>
      </c>
      <c r="BW1154" s="3">
        <v>0</v>
      </c>
      <c r="BX1154" s="3">
        <v>0</v>
      </c>
      <c r="BY1154" s="3">
        <v>0</v>
      </c>
      <c r="BZ1154" s="3">
        <v>0</v>
      </c>
      <c r="CA1154" s="3">
        <v>0</v>
      </c>
      <c r="CB1154" s="3">
        <v>0</v>
      </c>
      <c r="CC1154" s="3">
        <v>0</v>
      </c>
      <c r="CD1154" s="3">
        <v>0</v>
      </c>
      <c r="CE1154" s="3">
        <v>0</v>
      </c>
      <c r="CF1154" s="3">
        <v>0</v>
      </c>
      <c r="CG1154" s="3">
        <v>0</v>
      </c>
      <c r="CH1154" s="3">
        <v>0</v>
      </c>
      <c r="CI1154" s="3">
        <v>0</v>
      </c>
      <c r="CJ1154" s="3">
        <v>0</v>
      </c>
      <c r="CK1154" s="3">
        <v>0</v>
      </c>
      <c r="CL1154" s="3">
        <v>0</v>
      </c>
      <c r="CM1154" s="3">
        <v>0</v>
      </c>
      <c r="CN1154" s="3">
        <v>0</v>
      </c>
      <c r="CO1154" s="3">
        <v>0</v>
      </c>
      <c r="CP1154" s="3">
        <v>0</v>
      </c>
      <c r="CQ1154" s="3">
        <v>0</v>
      </c>
      <c r="CR1154" s="3">
        <v>0</v>
      </c>
      <c r="CS1154" s="3">
        <v>0</v>
      </c>
      <c r="CT1154" s="3">
        <v>0</v>
      </c>
      <c r="CU1154" s="3">
        <v>0</v>
      </c>
      <c r="CV1154" s="3">
        <v>0</v>
      </c>
      <c r="CW1154" s="3">
        <v>0</v>
      </c>
      <c r="CX1154" s="3">
        <v>0</v>
      </c>
      <c r="CY1154" s="3">
        <v>0</v>
      </c>
      <c r="CZ1154" s="3">
        <v>0</v>
      </c>
      <c r="DA1154" s="3"/>
      <c r="DB1154" s="3">
        <v>0</v>
      </c>
      <c r="DC1154" s="3">
        <v>0</v>
      </c>
      <c r="DD1154" s="3">
        <v>0</v>
      </c>
      <c r="DE1154" s="3">
        <v>0</v>
      </c>
      <c r="DF1154" s="3">
        <v>0</v>
      </c>
      <c r="DG1154" s="3">
        <v>0</v>
      </c>
      <c r="DH1154" s="3">
        <v>0</v>
      </c>
      <c r="DI1154" s="3">
        <v>0</v>
      </c>
      <c r="DJ1154" s="3">
        <v>0</v>
      </c>
      <c r="DK1154" s="3">
        <v>0</v>
      </c>
      <c r="DL1154" s="3">
        <v>0</v>
      </c>
      <c r="DM1154" s="3">
        <v>0</v>
      </c>
      <c r="DN1154" s="3">
        <v>0</v>
      </c>
      <c r="DO1154" s="3">
        <v>0</v>
      </c>
      <c r="DP1154" s="3">
        <v>0</v>
      </c>
      <c r="DQ1154" s="3">
        <v>0</v>
      </c>
      <c r="DR1154" s="3">
        <v>0</v>
      </c>
      <c r="DS1154" s="3">
        <v>0</v>
      </c>
      <c r="DT1154" s="3">
        <v>0</v>
      </c>
      <c r="DU1154" s="3">
        <v>0</v>
      </c>
      <c r="DV1154" s="3">
        <v>0</v>
      </c>
      <c r="DW1154" s="3">
        <v>0</v>
      </c>
      <c r="DX1154" s="3">
        <v>0</v>
      </c>
      <c r="DY1154" s="3">
        <v>0</v>
      </c>
      <c r="DZ1154" s="3">
        <v>0</v>
      </c>
      <c r="EA1154" s="3">
        <v>0</v>
      </c>
      <c r="EB1154" s="3">
        <v>0</v>
      </c>
      <c r="EC1154" s="3">
        <v>0</v>
      </c>
      <c r="ED1154" s="3">
        <v>0</v>
      </c>
      <c r="EE1154" s="3">
        <v>0</v>
      </c>
      <c r="EF1154" s="3">
        <v>0</v>
      </c>
    </row>
    <row r="1155" spans="1:136" ht="12.75" customHeight="1">
      <c r="A1155" s="2" t="s">
        <v>1913</v>
      </c>
      <c r="B1155" s="2" t="s">
        <v>1914</v>
      </c>
      <c r="C1155" s="2" t="s">
        <v>137</v>
      </c>
      <c r="D1155" s="2" t="s">
        <v>896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911.21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0</v>
      </c>
      <c r="BB1155" s="3">
        <v>0</v>
      </c>
      <c r="BC1155" s="3">
        <v>0</v>
      </c>
      <c r="BD1155" s="3">
        <v>0</v>
      </c>
      <c r="BE1155" s="3">
        <v>0</v>
      </c>
      <c r="BF1155" s="3">
        <v>0</v>
      </c>
      <c r="BG1155" s="3">
        <v>0</v>
      </c>
      <c r="BH1155" s="3">
        <v>0</v>
      </c>
      <c r="BI1155" s="3">
        <v>0</v>
      </c>
      <c r="BJ1155" s="3">
        <v>0</v>
      </c>
      <c r="BK1155" s="3">
        <v>0</v>
      </c>
      <c r="BL1155" s="3">
        <v>0</v>
      </c>
      <c r="BM1155" s="3">
        <v>0</v>
      </c>
      <c r="BN1155" s="3">
        <v>0</v>
      </c>
      <c r="BO1155" s="3">
        <v>0</v>
      </c>
      <c r="BP1155" s="3">
        <v>0</v>
      </c>
      <c r="BQ1155" s="3">
        <v>0</v>
      </c>
      <c r="BR1155" s="3">
        <v>0</v>
      </c>
      <c r="BS1155" s="3">
        <v>0</v>
      </c>
      <c r="BT1155" s="3">
        <v>0</v>
      </c>
      <c r="BU1155" s="3">
        <v>0</v>
      </c>
      <c r="BV1155" s="3">
        <v>0</v>
      </c>
      <c r="BW1155" s="3">
        <v>0</v>
      </c>
      <c r="BX1155" s="3">
        <v>0</v>
      </c>
      <c r="BY1155" s="3">
        <v>0</v>
      </c>
      <c r="BZ1155" s="3">
        <v>0</v>
      </c>
      <c r="CA1155" s="3">
        <v>0</v>
      </c>
      <c r="CB1155" s="3">
        <v>0</v>
      </c>
      <c r="CC1155" s="3">
        <v>0</v>
      </c>
      <c r="CD1155" s="3">
        <v>0</v>
      </c>
      <c r="CE1155" s="3">
        <v>0</v>
      </c>
      <c r="CF1155" s="3">
        <v>0</v>
      </c>
      <c r="CG1155" s="3">
        <v>0</v>
      </c>
      <c r="CH1155" s="3">
        <v>0</v>
      </c>
      <c r="CI1155" s="3">
        <v>0</v>
      </c>
      <c r="CJ1155" s="3">
        <v>0</v>
      </c>
      <c r="CK1155" s="3">
        <v>0</v>
      </c>
      <c r="CL1155" s="3">
        <v>0</v>
      </c>
      <c r="CM1155" s="3">
        <v>0</v>
      </c>
      <c r="CN1155" s="3">
        <v>0</v>
      </c>
      <c r="CO1155" s="3">
        <v>0</v>
      </c>
      <c r="CP1155" s="3">
        <v>0</v>
      </c>
      <c r="CQ1155" s="3">
        <v>0</v>
      </c>
      <c r="CR1155" s="3">
        <v>0</v>
      </c>
      <c r="CS1155" s="3">
        <v>0</v>
      </c>
      <c r="CT1155" s="3">
        <v>0</v>
      </c>
      <c r="CU1155" s="3">
        <v>0</v>
      </c>
      <c r="CV1155" s="3">
        <v>0</v>
      </c>
      <c r="CW1155" s="3">
        <v>0</v>
      </c>
      <c r="CX1155" s="3">
        <v>0</v>
      </c>
      <c r="CY1155" s="3">
        <v>0</v>
      </c>
      <c r="CZ1155" s="3">
        <v>0</v>
      </c>
      <c r="DA1155" s="3"/>
      <c r="DB1155" s="3">
        <v>0</v>
      </c>
      <c r="DC1155" s="3">
        <v>0</v>
      </c>
      <c r="DD1155" s="3">
        <v>0</v>
      </c>
      <c r="DE1155" s="3">
        <v>0</v>
      </c>
      <c r="DF1155" s="3">
        <v>0</v>
      </c>
      <c r="DG1155" s="3">
        <v>0</v>
      </c>
      <c r="DH1155" s="3">
        <v>0</v>
      </c>
      <c r="DI1155" s="3">
        <v>0</v>
      </c>
      <c r="DJ1155" s="3">
        <v>0</v>
      </c>
      <c r="DK1155" s="3">
        <v>0</v>
      </c>
      <c r="DL1155" s="3">
        <v>0</v>
      </c>
      <c r="DM1155" s="3">
        <v>0</v>
      </c>
      <c r="DN1155" s="3">
        <v>0</v>
      </c>
      <c r="DO1155" s="3">
        <v>0</v>
      </c>
      <c r="DP1155" s="3">
        <v>0</v>
      </c>
      <c r="DQ1155" s="3">
        <v>0</v>
      </c>
      <c r="DR1155" s="3">
        <v>0</v>
      </c>
      <c r="DS1155" s="3">
        <v>0</v>
      </c>
      <c r="DT1155" s="3">
        <v>0</v>
      </c>
      <c r="DU1155" s="3">
        <v>0</v>
      </c>
      <c r="DV1155" s="3">
        <v>0</v>
      </c>
      <c r="DW1155" s="3">
        <v>0</v>
      </c>
      <c r="DX1155" s="3">
        <v>0</v>
      </c>
      <c r="DY1155" s="3">
        <v>0</v>
      </c>
      <c r="DZ1155" s="3">
        <v>0</v>
      </c>
      <c r="EA1155" s="3">
        <v>0</v>
      </c>
      <c r="EB1155" s="3">
        <v>0</v>
      </c>
      <c r="EC1155" s="3">
        <v>0</v>
      </c>
      <c r="ED1155" s="3">
        <v>0</v>
      </c>
      <c r="EE1155" s="3">
        <v>0</v>
      </c>
      <c r="EF1155" s="3">
        <v>0</v>
      </c>
    </row>
    <row r="1156" spans="1:136" ht="12.75" customHeight="1">
      <c r="A1156" s="2" t="s">
        <v>1915</v>
      </c>
      <c r="B1156" s="2" t="s">
        <v>1916</v>
      </c>
      <c r="C1156" s="2" t="s">
        <v>137</v>
      </c>
      <c r="D1156" s="2" t="s">
        <v>896</v>
      </c>
      <c r="E1156" s="3">
        <v>0</v>
      </c>
      <c r="F1156" s="3">
        <v>5383.04</v>
      </c>
      <c r="G1156" s="3">
        <v>20287.39</v>
      </c>
      <c r="H1156" s="3">
        <v>5560</v>
      </c>
      <c r="I1156" s="3">
        <v>1891.12</v>
      </c>
      <c r="J1156" s="3">
        <v>2120</v>
      </c>
      <c r="K1156" s="3">
        <v>17700</v>
      </c>
      <c r="L1156" s="3">
        <v>2258.64</v>
      </c>
      <c r="M1156" s="3">
        <v>1991.92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4383.25</v>
      </c>
      <c r="AH1156" s="3">
        <v>32561.61</v>
      </c>
      <c r="AI1156" s="3">
        <v>6339.26</v>
      </c>
      <c r="AJ1156" s="3">
        <v>6350</v>
      </c>
      <c r="AK1156" s="3">
        <v>4965</v>
      </c>
      <c r="AL1156" s="3">
        <v>3611.87</v>
      </c>
      <c r="AM1156" s="3">
        <v>6217.28</v>
      </c>
      <c r="AN1156" s="3">
        <v>12814.79</v>
      </c>
      <c r="AO1156" s="3">
        <v>38775.699999999997</v>
      </c>
      <c r="AP1156" s="3">
        <v>25806.09</v>
      </c>
      <c r="AQ1156" s="3">
        <v>13221.92</v>
      </c>
      <c r="AR1156" s="3">
        <v>70334.58</v>
      </c>
      <c r="AS1156" s="3">
        <v>0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0</v>
      </c>
      <c r="BB1156" s="3">
        <v>0</v>
      </c>
      <c r="BC1156" s="3">
        <v>0</v>
      </c>
      <c r="BD1156" s="3">
        <v>0</v>
      </c>
      <c r="BE1156" s="3">
        <v>0</v>
      </c>
      <c r="BF1156" s="3">
        <v>0</v>
      </c>
      <c r="BG1156" s="3">
        <v>0</v>
      </c>
      <c r="BH1156" s="3">
        <v>0</v>
      </c>
      <c r="BI1156" s="3">
        <v>0</v>
      </c>
      <c r="BJ1156" s="3">
        <v>0</v>
      </c>
      <c r="BK1156" s="3">
        <v>0</v>
      </c>
      <c r="BL1156" s="3">
        <v>0</v>
      </c>
      <c r="BM1156" s="3">
        <v>0</v>
      </c>
      <c r="BN1156" s="3">
        <v>0</v>
      </c>
      <c r="BO1156" s="3">
        <v>0</v>
      </c>
      <c r="BP1156" s="3">
        <v>0</v>
      </c>
      <c r="BQ1156" s="3">
        <v>0</v>
      </c>
      <c r="BR1156" s="3">
        <v>0</v>
      </c>
      <c r="BS1156" s="3">
        <v>0</v>
      </c>
      <c r="BT1156" s="3">
        <v>0</v>
      </c>
      <c r="BU1156" s="3">
        <v>0</v>
      </c>
      <c r="BV1156" s="3">
        <v>0</v>
      </c>
      <c r="BW1156" s="3">
        <v>0</v>
      </c>
      <c r="BX1156" s="3">
        <v>0</v>
      </c>
      <c r="BY1156" s="3">
        <v>0</v>
      </c>
      <c r="BZ1156" s="3">
        <v>0</v>
      </c>
      <c r="CA1156" s="3">
        <v>0</v>
      </c>
      <c r="CB1156" s="3">
        <v>0</v>
      </c>
      <c r="CC1156" s="3">
        <v>0</v>
      </c>
      <c r="CD1156" s="3">
        <v>0</v>
      </c>
      <c r="CE1156" s="3">
        <v>0</v>
      </c>
      <c r="CF1156" s="3">
        <v>0</v>
      </c>
      <c r="CG1156" s="3">
        <v>0</v>
      </c>
      <c r="CH1156" s="3">
        <v>0</v>
      </c>
      <c r="CI1156" s="3">
        <v>0</v>
      </c>
      <c r="CJ1156" s="3">
        <v>0</v>
      </c>
      <c r="CK1156" s="3">
        <v>0</v>
      </c>
      <c r="CL1156" s="3">
        <v>0</v>
      </c>
      <c r="CM1156" s="3">
        <v>0</v>
      </c>
      <c r="CN1156" s="3">
        <v>0</v>
      </c>
      <c r="CO1156" s="3">
        <v>0</v>
      </c>
      <c r="CP1156" s="3">
        <v>0</v>
      </c>
      <c r="CQ1156" s="3">
        <v>0</v>
      </c>
      <c r="CR1156" s="3">
        <v>0</v>
      </c>
      <c r="CS1156" s="3">
        <v>0</v>
      </c>
      <c r="CT1156" s="3">
        <v>0</v>
      </c>
      <c r="CU1156" s="3">
        <v>0</v>
      </c>
      <c r="CV1156" s="3">
        <v>0</v>
      </c>
      <c r="CW1156" s="3">
        <v>0</v>
      </c>
      <c r="CX1156" s="3">
        <v>0</v>
      </c>
      <c r="CY1156" s="3">
        <v>0</v>
      </c>
      <c r="CZ1156" s="3">
        <v>0</v>
      </c>
      <c r="DA1156" s="3"/>
      <c r="DB1156" s="3">
        <v>0</v>
      </c>
      <c r="DC1156" s="3">
        <v>0</v>
      </c>
      <c r="DD1156" s="3">
        <v>0</v>
      </c>
      <c r="DE1156" s="3">
        <v>0</v>
      </c>
      <c r="DF1156" s="3">
        <v>0</v>
      </c>
      <c r="DG1156" s="3">
        <v>0</v>
      </c>
      <c r="DH1156" s="3">
        <v>0</v>
      </c>
      <c r="DI1156" s="3">
        <v>0</v>
      </c>
      <c r="DJ1156" s="3">
        <v>0</v>
      </c>
      <c r="DK1156" s="3">
        <v>0</v>
      </c>
      <c r="DL1156" s="3">
        <v>0</v>
      </c>
      <c r="DM1156" s="3">
        <v>0</v>
      </c>
      <c r="DN1156" s="3">
        <v>0</v>
      </c>
      <c r="DO1156" s="3">
        <v>0</v>
      </c>
      <c r="DP1156" s="3">
        <v>0</v>
      </c>
      <c r="DQ1156" s="3">
        <v>0</v>
      </c>
      <c r="DR1156" s="3">
        <v>0</v>
      </c>
      <c r="DS1156" s="3">
        <v>0</v>
      </c>
      <c r="DT1156" s="3">
        <v>0</v>
      </c>
      <c r="DU1156" s="3">
        <v>0</v>
      </c>
      <c r="DV1156" s="3">
        <v>0</v>
      </c>
      <c r="DW1156" s="3">
        <v>0</v>
      </c>
      <c r="DX1156" s="3">
        <v>0</v>
      </c>
      <c r="DY1156" s="3">
        <v>0</v>
      </c>
      <c r="DZ1156" s="3">
        <v>0</v>
      </c>
      <c r="EA1156" s="3">
        <v>0</v>
      </c>
      <c r="EB1156" s="3">
        <v>0</v>
      </c>
      <c r="EC1156" s="3">
        <v>0</v>
      </c>
      <c r="ED1156" s="3">
        <v>0</v>
      </c>
      <c r="EE1156" s="3">
        <v>0</v>
      </c>
      <c r="EF1156" s="3">
        <v>0</v>
      </c>
    </row>
    <row r="1157" spans="1:136" ht="12.75" customHeight="1">
      <c r="A1157" s="2" t="s">
        <v>1917</v>
      </c>
      <c r="B1157" s="2" t="s">
        <v>1918</v>
      </c>
      <c r="C1157" s="2" t="s">
        <v>137</v>
      </c>
      <c r="D1157" s="2" t="s">
        <v>896</v>
      </c>
      <c r="E1157" s="3">
        <v>0</v>
      </c>
      <c r="F1157" s="3">
        <v>290</v>
      </c>
      <c r="G1157" s="3">
        <v>0</v>
      </c>
      <c r="H1157" s="3">
        <v>0</v>
      </c>
      <c r="I1157" s="3">
        <v>0</v>
      </c>
      <c r="J1157" s="3">
        <v>6500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2102.8000000000002</v>
      </c>
      <c r="AL1157" s="3">
        <v>4725</v>
      </c>
      <c r="AM1157" s="3">
        <v>350</v>
      </c>
      <c r="AN1157" s="3">
        <v>7764.48</v>
      </c>
      <c r="AO1157" s="3">
        <v>3996.63</v>
      </c>
      <c r="AP1157" s="3">
        <v>0</v>
      </c>
      <c r="AQ1157" s="3">
        <v>5000</v>
      </c>
      <c r="AR1157" s="3">
        <v>400</v>
      </c>
      <c r="AS1157" s="3">
        <v>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0</v>
      </c>
      <c r="BB1157" s="3">
        <v>0</v>
      </c>
      <c r="BC1157" s="3">
        <v>0</v>
      </c>
      <c r="BD1157" s="3">
        <v>0</v>
      </c>
      <c r="BE1157" s="3">
        <v>0</v>
      </c>
      <c r="BF1157" s="3">
        <v>0</v>
      </c>
      <c r="BG1157" s="3">
        <v>0</v>
      </c>
      <c r="BH1157" s="3">
        <v>0</v>
      </c>
      <c r="BI1157" s="3">
        <v>0</v>
      </c>
      <c r="BJ1157" s="3">
        <v>0</v>
      </c>
      <c r="BK1157" s="3">
        <v>0</v>
      </c>
      <c r="BL1157" s="3">
        <v>0</v>
      </c>
      <c r="BM1157" s="3">
        <v>0</v>
      </c>
      <c r="BN1157" s="3">
        <v>0</v>
      </c>
      <c r="BO1157" s="3">
        <v>0</v>
      </c>
      <c r="BP1157" s="3">
        <v>0</v>
      </c>
      <c r="BQ1157" s="3">
        <v>0</v>
      </c>
      <c r="BR1157" s="3">
        <v>0</v>
      </c>
      <c r="BS1157" s="3">
        <v>0</v>
      </c>
      <c r="BT1157" s="3">
        <v>0</v>
      </c>
      <c r="BU1157" s="3">
        <v>0</v>
      </c>
      <c r="BV1157" s="3">
        <v>0</v>
      </c>
      <c r="BW1157" s="3">
        <v>0</v>
      </c>
      <c r="BX1157" s="3">
        <v>0</v>
      </c>
      <c r="BY1157" s="3">
        <v>0</v>
      </c>
      <c r="BZ1157" s="3">
        <v>0</v>
      </c>
      <c r="CA1157" s="3">
        <v>0</v>
      </c>
      <c r="CB1157" s="3">
        <v>0</v>
      </c>
      <c r="CC1157" s="3">
        <v>0</v>
      </c>
      <c r="CD1157" s="3">
        <v>0</v>
      </c>
      <c r="CE1157" s="3">
        <v>0</v>
      </c>
      <c r="CF1157" s="3">
        <v>0</v>
      </c>
      <c r="CG1157" s="3">
        <v>0</v>
      </c>
      <c r="CH1157" s="3">
        <v>0</v>
      </c>
      <c r="CI1157" s="3">
        <v>0</v>
      </c>
      <c r="CJ1157" s="3">
        <v>0</v>
      </c>
      <c r="CK1157" s="3">
        <v>0</v>
      </c>
      <c r="CL1157" s="3">
        <v>0</v>
      </c>
      <c r="CM1157" s="3">
        <v>0</v>
      </c>
      <c r="CN1157" s="3">
        <v>0</v>
      </c>
      <c r="CO1157" s="3">
        <v>0</v>
      </c>
      <c r="CP1157" s="3">
        <v>0</v>
      </c>
      <c r="CQ1157" s="3">
        <v>0</v>
      </c>
      <c r="CR1157" s="3">
        <v>0</v>
      </c>
      <c r="CS1157" s="3">
        <v>0</v>
      </c>
      <c r="CT1157" s="3">
        <v>0</v>
      </c>
      <c r="CU1157" s="3">
        <v>0</v>
      </c>
      <c r="CV1157" s="3">
        <v>0</v>
      </c>
      <c r="CW1157" s="3">
        <v>0</v>
      </c>
      <c r="CX1157" s="3">
        <v>0</v>
      </c>
      <c r="CY1157" s="3">
        <v>0</v>
      </c>
      <c r="CZ1157" s="3">
        <v>0</v>
      </c>
      <c r="DA1157" s="3"/>
      <c r="DB1157" s="3">
        <v>0</v>
      </c>
      <c r="DC1157" s="3">
        <v>0</v>
      </c>
      <c r="DD1157" s="3">
        <v>0</v>
      </c>
      <c r="DE1157" s="3">
        <v>0</v>
      </c>
      <c r="DF1157" s="3">
        <v>0</v>
      </c>
      <c r="DG1157" s="3">
        <v>0</v>
      </c>
      <c r="DH1157" s="3">
        <v>0</v>
      </c>
      <c r="DI1157" s="3">
        <v>0</v>
      </c>
      <c r="DJ1157" s="3">
        <v>0</v>
      </c>
      <c r="DK1157" s="3">
        <v>0</v>
      </c>
      <c r="DL1157" s="3">
        <v>0</v>
      </c>
      <c r="DM1157" s="3">
        <v>0</v>
      </c>
      <c r="DN1157" s="3">
        <v>0</v>
      </c>
      <c r="DO1157" s="3">
        <v>0</v>
      </c>
      <c r="DP1157" s="3">
        <v>0</v>
      </c>
      <c r="DQ1157" s="3">
        <v>0</v>
      </c>
      <c r="DR1157" s="3">
        <v>0</v>
      </c>
      <c r="DS1157" s="3">
        <v>0</v>
      </c>
      <c r="DT1157" s="3">
        <v>0</v>
      </c>
      <c r="DU1157" s="3">
        <v>0</v>
      </c>
      <c r="DV1157" s="3">
        <v>0</v>
      </c>
      <c r="DW1157" s="3">
        <v>0</v>
      </c>
      <c r="DX1157" s="3">
        <v>0</v>
      </c>
      <c r="DY1157" s="3">
        <v>0</v>
      </c>
      <c r="DZ1157" s="3">
        <v>0</v>
      </c>
      <c r="EA1157" s="3">
        <v>0</v>
      </c>
      <c r="EB1157" s="3">
        <v>0</v>
      </c>
      <c r="EC1157" s="3">
        <v>0</v>
      </c>
      <c r="ED1157" s="3">
        <v>0</v>
      </c>
      <c r="EE1157" s="3">
        <v>0</v>
      </c>
      <c r="EF1157" s="3">
        <v>0</v>
      </c>
    </row>
    <row r="1158" spans="1:136" ht="12.75" customHeight="1">
      <c r="A1158" s="2" t="s">
        <v>1919</v>
      </c>
      <c r="B1158" s="2" t="s">
        <v>981</v>
      </c>
      <c r="C1158" s="2" t="s">
        <v>137</v>
      </c>
      <c r="D1158" s="2" t="s">
        <v>896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0</v>
      </c>
      <c r="BB1158" s="3">
        <v>0</v>
      </c>
      <c r="BC1158" s="3">
        <v>0</v>
      </c>
      <c r="BD1158" s="3">
        <v>0</v>
      </c>
      <c r="BE1158" s="3">
        <v>0</v>
      </c>
      <c r="BF1158" s="3">
        <v>0</v>
      </c>
      <c r="BG1158" s="3">
        <v>0</v>
      </c>
      <c r="BH1158" s="3">
        <v>0</v>
      </c>
      <c r="BI1158" s="3">
        <v>0</v>
      </c>
      <c r="BJ1158" s="3">
        <v>0</v>
      </c>
      <c r="BK1158" s="3">
        <v>0</v>
      </c>
      <c r="BL1158" s="3">
        <v>0</v>
      </c>
      <c r="BM1158" s="3">
        <v>0</v>
      </c>
      <c r="BN1158" s="3">
        <v>0</v>
      </c>
      <c r="BO1158" s="3">
        <v>0</v>
      </c>
      <c r="BP1158" s="3">
        <v>0</v>
      </c>
      <c r="BQ1158" s="3">
        <v>0</v>
      </c>
      <c r="BR1158" s="3">
        <v>0</v>
      </c>
      <c r="BS1158" s="3">
        <v>0</v>
      </c>
      <c r="BT1158" s="3">
        <v>0</v>
      </c>
      <c r="BU1158" s="3">
        <v>0</v>
      </c>
      <c r="BV1158" s="3">
        <v>0</v>
      </c>
      <c r="BW1158" s="3">
        <v>0</v>
      </c>
      <c r="BX1158" s="3">
        <v>0</v>
      </c>
      <c r="BY1158" s="3">
        <v>0</v>
      </c>
      <c r="BZ1158" s="3">
        <v>0</v>
      </c>
      <c r="CA1158" s="3">
        <v>0</v>
      </c>
      <c r="CB1158" s="3">
        <v>0</v>
      </c>
      <c r="CC1158" s="3">
        <v>0</v>
      </c>
      <c r="CD1158" s="3">
        <v>0</v>
      </c>
      <c r="CE1158" s="3">
        <v>0</v>
      </c>
      <c r="CF1158" s="3">
        <v>0</v>
      </c>
      <c r="CG1158" s="3">
        <v>0</v>
      </c>
      <c r="CH1158" s="3">
        <v>0</v>
      </c>
      <c r="CI1158" s="3">
        <v>0</v>
      </c>
      <c r="CJ1158" s="3">
        <v>0</v>
      </c>
      <c r="CK1158" s="3">
        <v>0</v>
      </c>
      <c r="CL1158" s="3">
        <v>0</v>
      </c>
      <c r="CM1158" s="3">
        <v>0</v>
      </c>
      <c r="CN1158" s="3">
        <v>0</v>
      </c>
      <c r="CO1158" s="3">
        <v>0</v>
      </c>
      <c r="CP1158" s="3">
        <v>0</v>
      </c>
      <c r="CQ1158" s="3">
        <v>0</v>
      </c>
      <c r="CR1158" s="3">
        <v>0</v>
      </c>
      <c r="CS1158" s="3">
        <v>0</v>
      </c>
      <c r="CT1158" s="3">
        <v>0</v>
      </c>
      <c r="CU1158" s="3">
        <v>0</v>
      </c>
      <c r="CV1158" s="3">
        <v>0</v>
      </c>
      <c r="CW1158" s="3">
        <v>0</v>
      </c>
      <c r="CX1158" s="3">
        <v>0</v>
      </c>
      <c r="CY1158" s="3">
        <v>0</v>
      </c>
      <c r="CZ1158" s="3">
        <v>0</v>
      </c>
      <c r="DA1158" s="3"/>
      <c r="DB1158" s="3">
        <v>0</v>
      </c>
      <c r="DC1158" s="3">
        <v>0</v>
      </c>
      <c r="DD1158" s="3">
        <v>0</v>
      </c>
      <c r="DE1158" s="3">
        <v>0</v>
      </c>
      <c r="DF1158" s="3">
        <v>0</v>
      </c>
      <c r="DG1158" s="3">
        <v>0</v>
      </c>
      <c r="DH1158" s="3">
        <v>0</v>
      </c>
      <c r="DI1158" s="3">
        <v>0</v>
      </c>
      <c r="DJ1158" s="3">
        <v>0</v>
      </c>
      <c r="DK1158" s="3">
        <v>0</v>
      </c>
      <c r="DL1158" s="3">
        <v>0</v>
      </c>
      <c r="DM1158" s="3">
        <v>0</v>
      </c>
      <c r="DN1158" s="3">
        <v>0</v>
      </c>
      <c r="DO1158" s="3">
        <v>0</v>
      </c>
      <c r="DP1158" s="3">
        <v>0</v>
      </c>
      <c r="DQ1158" s="3">
        <v>0</v>
      </c>
      <c r="DR1158" s="3">
        <v>0</v>
      </c>
      <c r="DS1158" s="3">
        <v>0</v>
      </c>
      <c r="DT1158" s="3">
        <v>0</v>
      </c>
      <c r="DU1158" s="3">
        <v>0</v>
      </c>
      <c r="DV1158" s="3">
        <v>0</v>
      </c>
      <c r="DW1158" s="3">
        <v>0</v>
      </c>
      <c r="DX1158" s="3">
        <v>0</v>
      </c>
      <c r="DY1158" s="3">
        <v>0</v>
      </c>
      <c r="DZ1158" s="3">
        <v>0</v>
      </c>
      <c r="EA1158" s="3">
        <v>0</v>
      </c>
      <c r="EB1158" s="3">
        <v>0</v>
      </c>
      <c r="EC1158" s="3">
        <v>0</v>
      </c>
      <c r="ED1158" s="3">
        <v>0</v>
      </c>
      <c r="EE1158" s="3">
        <v>0</v>
      </c>
      <c r="EF1158" s="3">
        <v>0</v>
      </c>
    </row>
    <row r="1159" spans="1:136" ht="12.75" customHeight="1">
      <c r="A1159" s="2" t="s">
        <v>1920</v>
      </c>
      <c r="B1159" s="2" t="s">
        <v>985</v>
      </c>
      <c r="C1159" s="2" t="s">
        <v>137</v>
      </c>
      <c r="D1159" s="2" t="s">
        <v>896</v>
      </c>
      <c r="E1159" s="3">
        <v>0</v>
      </c>
      <c r="F1159" s="3">
        <v>2497.65</v>
      </c>
      <c r="G1159" s="3">
        <v>4672.67</v>
      </c>
      <c r="H1159" s="3">
        <v>2191.73</v>
      </c>
      <c r="I1159" s="3">
        <v>5107.71</v>
      </c>
      <c r="J1159" s="3">
        <v>2933.89</v>
      </c>
      <c r="K1159" s="3">
        <v>2160.19</v>
      </c>
      <c r="L1159" s="3">
        <v>3156.73</v>
      </c>
      <c r="M1159" s="3">
        <v>1363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1919.78</v>
      </c>
      <c r="AH1159" s="3">
        <v>3332.4</v>
      </c>
      <c r="AI1159" s="3">
        <v>2702.41</v>
      </c>
      <c r="AJ1159" s="3">
        <v>635</v>
      </c>
      <c r="AK1159" s="3">
        <v>2389.69</v>
      </c>
      <c r="AL1159" s="3">
        <v>1967</v>
      </c>
      <c r="AM1159" s="3">
        <v>3281</v>
      </c>
      <c r="AN1159" s="3">
        <v>3260</v>
      </c>
      <c r="AO1159" s="3">
        <v>3249.92</v>
      </c>
      <c r="AP1159" s="3">
        <v>5532.66</v>
      </c>
      <c r="AQ1159" s="3">
        <v>2913.46</v>
      </c>
      <c r="AR1159" s="3">
        <v>7547</v>
      </c>
      <c r="AS1159" s="3">
        <v>0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0</v>
      </c>
      <c r="BB1159" s="3">
        <v>0</v>
      </c>
      <c r="BC1159" s="3">
        <v>0</v>
      </c>
      <c r="BD1159" s="3">
        <v>0</v>
      </c>
      <c r="BE1159" s="3">
        <v>0</v>
      </c>
      <c r="BF1159" s="3">
        <v>0</v>
      </c>
      <c r="BG1159" s="3">
        <v>0</v>
      </c>
      <c r="BH1159" s="3">
        <v>0</v>
      </c>
      <c r="BI1159" s="3">
        <v>0</v>
      </c>
      <c r="BJ1159" s="3">
        <v>0</v>
      </c>
      <c r="BK1159" s="3">
        <v>0</v>
      </c>
      <c r="BL1159" s="3">
        <v>0</v>
      </c>
      <c r="BM1159" s="3">
        <v>0</v>
      </c>
      <c r="BN1159" s="3">
        <v>0</v>
      </c>
      <c r="BO1159" s="3">
        <v>0</v>
      </c>
      <c r="BP1159" s="3">
        <v>0</v>
      </c>
      <c r="BQ1159" s="3">
        <v>0</v>
      </c>
      <c r="BR1159" s="3">
        <v>0</v>
      </c>
      <c r="BS1159" s="3">
        <v>0</v>
      </c>
      <c r="BT1159" s="3">
        <v>0</v>
      </c>
      <c r="BU1159" s="3">
        <v>0</v>
      </c>
      <c r="BV1159" s="3">
        <v>0</v>
      </c>
      <c r="BW1159" s="3">
        <v>0</v>
      </c>
      <c r="BX1159" s="3">
        <v>0</v>
      </c>
      <c r="BY1159" s="3">
        <v>0</v>
      </c>
      <c r="BZ1159" s="3">
        <v>0</v>
      </c>
      <c r="CA1159" s="3">
        <v>0</v>
      </c>
      <c r="CB1159" s="3">
        <v>0</v>
      </c>
      <c r="CC1159" s="3">
        <v>0</v>
      </c>
      <c r="CD1159" s="3">
        <v>0</v>
      </c>
      <c r="CE1159" s="3">
        <v>0</v>
      </c>
      <c r="CF1159" s="3">
        <v>0</v>
      </c>
      <c r="CG1159" s="3">
        <v>0</v>
      </c>
      <c r="CH1159" s="3">
        <v>0</v>
      </c>
      <c r="CI1159" s="3">
        <v>0</v>
      </c>
      <c r="CJ1159" s="3">
        <v>0</v>
      </c>
      <c r="CK1159" s="3">
        <v>0</v>
      </c>
      <c r="CL1159" s="3">
        <v>0</v>
      </c>
      <c r="CM1159" s="3">
        <v>0</v>
      </c>
      <c r="CN1159" s="3">
        <v>0</v>
      </c>
      <c r="CO1159" s="3">
        <v>0</v>
      </c>
      <c r="CP1159" s="3">
        <v>0</v>
      </c>
      <c r="CQ1159" s="3">
        <v>0</v>
      </c>
      <c r="CR1159" s="3">
        <v>0</v>
      </c>
      <c r="CS1159" s="3">
        <v>0</v>
      </c>
      <c r="CT1159" s="3">
        <v>0</v>
      </c>
      <c r="CU1159" s="3">
        <v>0</v>
      </c>
      <c r="CV1159" s="3">
        <v>0</v>
      </c>
      <c r="CW1159" s="3">
        <v>0</v>
      </c>
      <c r="CX1159" s="3">
        <v>0</v>
      </c>
      <c r="CY1159" s="3">
        <v>0</v>
      </c>
      <c r="CZ1159" s="3">
        <v>0</v>
      </c>
      <c r="DA1159" s="3"/>
      <c r="DB1159" s="3">
        <v>0</v>
      </c>
      <c r="DC1159" s="3">
        <v>0</v>
      </c>
      <c r="DD1159" s="3">
        <v>0</v>
      </c>
      <c r="DE1159" s="3">
        <v>0</v>
      </c>
      <c r="DF1159" s="3">
        <v>0</v>
      </c>
      <c r="DG1159" s="3">
        <v>0</v>
      </c>
      <c r="DH1159" s="3">
        <v>0</v>
      </c>
      <c r="DI1159" s="3">
        <v>0</v>
      </c>
      <c r="DJ1159" s="3">
        <v>0</v>
      </c>
      <c r="DK1159" s="3">
        <v>0</v>
      </c>
      <c r="DL1159" s="3">
        <v>0</v>
      </c>
      <c r="DM1159" s="3">
        <v>0</v>
      </c>
      <c r="DN1159" s="3">
        <v>0</v>
      </c>
      <c r="DO1159" s="3">
        <v>0</v>
      </c>
      <c r="DP1159" s="3">
        <v>0</v>
      </c>
      <c r="DQ1159" s="3">
        <v>0</v>
      </c>
      <c r="DR1159" s="3">
        <v>0</v>
      </c>
      <c r="DS1159" s="3">
        <v>0</v>
      </c>
      <c r="DT1159" s="3">
        <v>0</v>
      </c>
      <c r="DU1159" s="3">
        <v>0</v>
      </c>
      <c r="DV1159" s="3">
        <v>0</v>
      </c>
      <c r="DW1159" s="3">
        <v>0</v>
      </c>
      <c r="DX1159" s="3">
        <v>0</v>
      </c>
      <c r="DY1159" s="3">
        <v>0</v>
      </c>
      <c r="DZ1159" s="3">
        <v>0</v>
      </c>
      <c r="EA1159" s="3">
        <v>0</v>
      </c>
      <c r="EB1159" s="3">
        <v>0</v>
      </c>
      <c r="EC1159" s="3">
        <v>0</v>
      </c>
      <c r="ED1159" s="3">
        <v>0</v>
      </c>
      <c r="EE1159" s="3">
        <v>0</v>
      </c>
      <c r="EF1159" s="3">
        <v>0</v>
      </c>
    </row>
    <row r="1160" spans="1:136" ht="12.75" customHeight="1">
      <c r="A1160" s="2" t="s">
        <v>1921</v>
      </c>
      <c r="B1160" s="2" t="s">
        <v>987</v>
      </c>
      <c r="C1160" s="2" t="s">
        <v>137</v>
      </c>
      <c r="D1160" s="2" t="s">
        <v>896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2000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v>700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0</v>
      </c>
      <c r="BB1160" s="3">
        <v>0</v>
      </c>
      <c r="BC1160" s="3">
        <v>0</v>
      </c>
      <c r="BD1160" s="3">
        <v>0</v>
      </c>
      <c r="BE1160" s="3">
        <v>0</v>
      </c>
      <c r="BF1160" s="3">
        <v>0</v>
      </c>
      <c r="BG1160" s="3">
        <v>0</v>
      </c>
      <c r="BH1160" s="3">
        <v>0</v>
      </c>
      <c r="BI1160" s="3">
        <v>0</v>
      </c>
      <c r="BJ1160" s="3">
        <v>0</v>
      </c>
      <c r="BK1160" s="3">
        <v>0</v>
      </c>
      <c r="BL1160" s="3">
        <v>0</v>
      </c>
      <c r="BM1160" s="3">
        <v>0</v>
      </c>
      <c r="BN1160" s="3">
        <v>0</v>
      </c>
      <c r="BO1160" s="3">
        <v>0</v>
      </c>
      <c r="BP1160" s="3">
        <v>0</v>
      </c>
      <c r="BQ1160" s="3">
        <v>0</v>
      </c>
      <c r="BR1160" s="3">
        <v>0</v>
      </c>
      <c r="BS1160" s="3">
        <v>0</v>
      </c>
      <c r="BT1160" s="3">
        <v>0</v>
      </c>
      <c r="BU1160" s="3">
        <v>0</v>
      </c>
      <c r="BV1160" s="3">
        <v>0</v>
      </c>
      <c r="BW1160" s="3">
        <v>0</v>
      </c>
      <c r="BX1160" s="3">
        <v>0</v>
      </c>
      <c r="BY1160" s="3">
        <v>0</v>
      </c>
      <c r="BZ1160" s="3">
        <v>0</v>
      </c>
      <c r="CA1160" s="3">
        <v>0</v>
      </c>
      <c r="CB1160" s="3">
        <v>0</v>
      </c>
      <c r="CC1160" s="3">
        <v>0</v>
      </c>
      <c r="CD1160" s="3">
        <v>0</v>
      </c>
      <c r="CE1160" s="3">
        <v>0</v>
      </c>
      <c r="CF1160" s="3">
        <v>0</v>
      </c>
      <c r="CG1160" s="3">
        <v>0</v>
      </c>
      <c r="CH1160" s="3">
        <v>0</v>
      </c>
      <c r="CI1160" s="3">
        <v>0</v>
      </c>
      <c r="CJ1160" s="3">
        <v>0</v>
      </c>
      <c r="CK1160" s="3">
        <v>0</v>
      </c>
      <c r="CL1160" s="3">
        <v>0</v>
      </c>
      <c r="CM1160" s="3">
        <v>0</v>
      </c>
      <c r="CN1160" s="3">
        <v>0</v>
      </c>
      <c r="CO1160" s="3">
        <v>0</v>
      </c>
      <c r="CP1160" s="3">
        <v>0</v>
      </c>
      <c r="CQ1160" s="3">
        <v>0</v>
      </c>
      <c r="CR1160" s="3">
        <v>0</v>
      </c>
      <c r="CS1160" s="3">
        <v>0</v>
      </c>
      <c r="CT1160" s="3">
        <v>0</v>
      </c>
      <c r="CU1160" s="3">
        <v>0</v>
      </c>
      <c r="CV1160" s="3">
        <v>0</v>
      </c>
      <c r="CW1160" s="3">
        <v>0</v>
      </c>
      <c r="CX1160" s="3">
        <v>0</v>
      </c>
      <c r="CY1160" s="3">
        <v>0</v>
      </c>
      <c r="CZ1160" s="3">
        <v>0</v>
      </c>
      <c r="DA1160" s="3"/>
      <c r="DB1160" s="3">
        <v>0</v>
      </c>
      <c r="DC1160" s="3">
        <v>0</v>
      </c>
      <c r="DD1160" s="3">
        <v>0</v>
      </c>
      <c r="DE1160" s="3">
        <v>0</v>
      </c>
      <c r="DF1160" s="3">
        <v>0</v>
      </c>
      <c r="DG1160" s="3">
        <v>0</v>
      </c>
      <c r="DH1160" s="3">
        <v>0</v>
      </c>
      <c r="DI1160" s="3">
        <v>0</v>
      </c>
      <c r="DJ1160" s="3">
        <v>0</v>
      </c>
      <c r="DK1160" s="3">
        <v>0</v>
      </c>
      <c r="DL1160" s="3">
        <v>0</v>
      </c>
      <c r="DM1160" s="3">
        <v>0</v>
      </c>
      <c r="DN1160" s="3">
        <v>0</v>
      </c>
      <c r="DO1160" s="3">
        <v>0</v>
      </c>
      <c r="DP1160" s="3">
        <v>0</v>
      </c>
      <c r="DQ1160" s="3">
        <v>0</v>
      </c>
      <c r="DR1160" s="3">
        <v>0</v>
      </c>
      <c r="DS1160" s="3">
        <v>0</v>
      </c>
      <c r="DT1160" s="3">
        <v>0</v>
      </c>
      <c r="DU1160" s="3">
        <v>0</v>
      </c>
      <c r="DV1160" s="3">
        <v>0</v>
      </c>
      <c r="DW1160" s="3">
        <v>0</v>
      </c>
      <c r="DX1160" s="3">
        <v>0</v>
      </c>
      <c r="DY1160" s="3">
        <v>0</v>
      </c>
      <c r="DZ1160" s="3">
        <v>0</v>
      </c>
      <c r="EA1160" s="3">
        <v>0</v>
      </c>
      <c r="EB1160" s="3">
        <v>0</v>
      </c>
      <c r="EC1160" s="3">
        <v>0</v>
      </c>
      <c r="ED1160" s="3">
        <v>0</v>
      </c>
      <c r="EE1160" s="3">
        <v>0</v>
      </c>
      <c r="EF1160" s="3">
        <v>0</v>
      </c>
    </row>
    <row r="1161" spans="1:136" ht="12.75" customHeight="1">
      <c r="A1161" s="2" t="s">
        <v>1922</v>
      </c>
      <c r="B1161" s="2" t="s">
        <v>989</v>
      </c>
      <c r="C1161" s="2" t="s">
        <v>137</v>
      </c>
      <c r="D1161" s="2" t="s">
        <v>896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0</v>
      </c>
      <c r="BB1161" s="3">
        <v>0</v>
      </c>
      <c r="BC1161" s="3">
        <v>0</v>
      </c>
      <c r="BD1161" s="3">
        <v>0</v>
      </c>
      <c r="BE1161" s="3">
        <v>0</v>
      </c>
      <c r="BF1161" s="3">
        <v>0</v>
      </c>
      <c r="BG1161" s="3">
        <v>0</v>
      </c>
      <c r="BH1161" s="3">
        <v>0</v>
      </c>
      <c r="BI1161" s="3">
        <v>0</v>
      </c>
      <c r="BJ1161" s="3">
        <v>0</v>
      </c>
      <c r="BK1161" s="3">
        <v>0</v>
      </c>
      <c r="BL1161" s="3">
        <v>0</v>
      </c>
      <c r="BM1161" s="3">
        <v>0</v>
      </c>
      <c r="BN1161" s="3">
        <v>0</v>
      </c>
      <c r="BO1161" s="3">
        <v>0</v>
      </c>
      <c r="BP1161" s="3">
        <v>0</v>
      </c>
      <c r="BQ1161" s="3">
        <v>0</v>
      </c>
      <c r="BR1161" s="3">
        <v>0</v>
      </c>
      <c r="BS1161" s="3">
        <v>0</v>
      </c>
      <c r="BT1161" s="3">
        <v>0</v>
      </c>
      <c r="BU1161" s="3">
        <v>0</v>
      </c>
      <c r="BV1161" s="3">
        <v>0</v>
      </c>
      <c r="BW1161" s="3">
        <v>0</v>
      </c>
      <c r="BX1161" s="3">
        <v>0</v>
      </c>
      <c r="BY1161" s="3">
        <v>0</v>
      </c>
      <c r="BZ1161" s="3">
        <v>0</v>
      </c>
      <c r="CA1161" s="3">
        <v>0</v>
      </c>
      <c r="CB1161" s="3">
        <v>0</v>
      </c>
      <c r="CC1161" s="3">
        <v>0</v>
      </c>
      <c r="CD1161" s="3">
        <v>0</v>
      </c>
      <c r="CE1161" s="3">
        <v>0</v>
      </c>
      <c r="CF1161" s="3">
        <v>0</v>
      </c>
      <c r="CG1161" s="3">
        <v>0</v>
      </c>
      <c r="CH1161" s="3">
        <v>0</v>
      </c>
      <c r="CI1161" s="3">
        <v>0</v>
      </c>
      <c r="CJ1161" s="3">
        <v>0</v>
      </c>
      <c r="CK1161" s="3">
        <v>0</v>
      </c>
      <c r="CL1161" s="3">
        <v>0</v>
      </c>
      <c r="CM1161" s="3">
        <v>0</v>
      </c>
      <c r="CN1161" s="3">
        <v>0</v>
      </c>
      <c r="CO1161" s="3">
        <v>0</v>
      </c>
      <c r="CP1161" s="3">
        <v>0</v>
      </c>
      <c r="CQ1161" s="3">
        <v>0</v>
      </c>
      <c r="CR1161" s="3">
        <v>0</v>
      </c>
      <c r="CS1161" s="3">
        <v>0</v>
      </c>
      <c r="CT1161" s="3">
        <v>0</v>
      </c>
      <c r="CU1161" s="3">
        <v>0</v>
      </c>
      <c r="CV1161" s="3">
        <v>0</v>
      </c>
      <c r="CW1161" s="3">
        <v>0</v>
      </c>
      <c r="CX1161" s="3">
        <v>0</v>
      </c>
      <c r="CY1161" s="3">
        <v>0</v>
      </c>
      <c r="CZ1161" s="3">
        <v>0</v>
      </c>
      <c r="DA1161" s="3"/>
      <c r="DB1161" s="3">
        <v>0</v>
      </c>
      <c r="DC1161" s="3">
        <v>0</v>
      </c>
      <c r="DD1161" s="3">
        <v>0</v>
      </c>
      <c r="DE1161" s="3">
        <v>0</v>
      </c>
      <c r="DF1161" s="3">
        <v>0</v>
      </c>
      <c r="DG1161" s="3">
        <v>0</v>
      </c>
      <c r="DH1161" s="3">
        <v>0</v>
      </c>
      <c r="DI1161" s="3">
        <v>0</v>
      </c>
      <c r="DJ1161" s="3">
        <v>0</v>
      </c>
      <c r="DK1161" s="3">
        <v>0</v>
      </c>
      <c r="DL1161" s="3">
        <v>0</v>
      </c>
      <c r="DM1161" s="3">
        <v>0</v>
      </c>
      <c r="DN1161" s="3">
        <v>0</v>
      </c>
      <c r="DO1161" s="3">
        <v>0</v>
      </c>
      <c r="DP1161" s="3">
        <v>0</v>
      </c>
      <c r="DQ1161" s="3">
        <v>0</v>
      </c>
      <c r="DR1161" s="3">
        <v>0</v>
      </c>
      <c r="DS1161" s="3">
        <v>0</v>
      </c>
      <c r="DT1161" s="3">
        <v>0</v>
      </c>
      <c r="DU1161" s="3">
        <v>0</v>
      </c>
      <c r="DV1161" s="3">
        <v>0</v>
      </c>
      <c r="DW1161" s="3">
        <v>0</v>
      </c>
      <c r="DX1161" s="3">
        <v>0</v>
      </c>
      <c r="DY1161" s="3">
        <v>0</v>
      </c>
      <c r="DZ1161" s="3">
        <v>0</v>
      </c>
      <c r="EA1161" s="3">
        <v>0</v>
      </c>
      <c r="EB1161" s="3">
        <v>0</v>
      </c>
      <c r="EC1161" s="3">
        <v>0</v>
      </c>
      <c r="ED1161" s="3">
        <v>0</v>
      </c>
      <c r="EE1161" s="3">
        <v>0</v>
      </c>
      <c r="EF1161" s="3">
        <v>0</v>
      </c>
    </row>
    <row r="1162" spans="1:136" ht="12.75" customHeight="1">
      <c r="A1162" s="2" t="s">
        <v>1923</v>
      </c>
      <c r="B1162" s="2" t="s">
        <v>1009</v>
      </c>
      <c r="C1162" s="2" t="s">
        <v>137</v>
      </c>
      <c r="D1162" s="2" t="s">
        <v>896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116</v>
      </c>
      <c r="AI1162" s="3">
        <v>52</v>
      </c>
      <c r="AJ1162" s="3">
        <v>0</v>
      </c>
      <c r="AK1162" s="3">
        <v>298</v>
      </c>
      <c r="AL1162" s="3">
        <v>0</v>
      </c>
      <c r="AM1162" s="3">
        <v>37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0</v>
      </c>
      <c r="BB1162" s="3">
        <v>0</v>
      </c>
      <c r="BC1162" s="3">
        <v>0</v>
      </c>
      <c r="BD1162" s="3">
        <v>0</v>
      </c>
      <c r="BE1162" s="3">
        <v>0</v>
      </c>
      <c r="BF1162" s="3">
        <v>0</v>
      </c>
      <c r="BG1162" s="3">
        <v>0</v>
      </c>
      <c r="BH1162" s="3">
        <v>0</v>
      </c>
      <c r="BI1162" s="3">
        <v>0</v>
      </c>
      <c r="BJ1162" s="3">
        <v>0</v>
      </c>
      <c r="BK1162" s="3">
        <v>0</v>
      </c>
      <c r="BL1162" s="3">
        <v>0</v>
      </c>
      <c r="BM1162" s="3">
        <v>0</v>
      </c>
      <c r="BN1162" s="3">
        <v>0</v>
      </c>
      <c r="BO1162" s="3">
        <v>0</v>
      </c>
      <c r="BP1162" s="3">
        <v>0</v>
      </c>
      <c r="BQ1162" s="3">
        <v>0</v>
      </c>
      <c r="BR1162" s="3">
        <v>0</v>
      </c>
      <c r="BS1162" s="3">
        <v>0</v>
      </c>
      <c r="BT1162" s="3">
        <v>0</v>
      </c>
      <c r="BU1162" s="3">
        <v>0</v>
      </c>
      <c r="BV1162" s="3">
        <v>0</v>
      </c>
      <c r="BW1162" s="3">
        <v>0</v>
      </c>
      <c r="BX1162" s="3">
        <v>0</v>
      </c>
      <c r="BY1162" s="3">
        <v>0</v>
      </c>
      <c r="BZ1162" s="3">
        <v>0</v>
      </c>
      <c r="CA1162" s="3">
        <v>0</v>
      </c>
      <c r="CB1162" s="3">
        <v>0</v>
      </c>
      <c r="CC1162" s="3">
        <v>0</v>
      </c>
      <c r="CD1162" s="3">
        <v>0</v>
      </c>
      <c r="CE1162" s="3">
        <v>0</v>
      </c>
      <c r="CF1162" s="3">
        <v>0</v>
      </c>
      <c r="CG1162" s="3">
        <v>0</v>
      </c>
      <c r="CH1162" s="3">
        <v>0</v>
      </c>
      <c r="CI1162" s="3">
        <v>0</v>
      </c>
      <c r="CJ1162" s="3">
        <v>0</v>
      </c>
      <c r="CK1162" s="3">
        <v>0</v>
      </c>
      <c r="CL1162" s="3">
        <v>0</v>
      </c>
      <c r="CM1162" s="3">
        <v>0</v>
      </c>
      <c r="CN1162" s="3">
        <v>0</v>
      </c>
      <c r="CO1162" s="3">
        <v>0</v>
      </c>
      <c r="CP1162" s="3">
        <v>0</v>
      </c>
      <c r="CQ1162" s="3">
        <v>0</v>
      </c>
      <c r="CR1162" s="3">
        <v>0</v>
      </c>
      <c r="CS1162" s="3">
        <v>0</v>
      </c>
      <c r="CT1162" s="3">
        <v>0</v>
      </c>
      <c r="CU1162" s="3">
        <v>0</v>
      </c>
      <c r="CV1162" s="3">
        <v>0</v>
      </c>
      <c r="CW1162" s="3">
        <v>0</v>
      </c>
      <c r="CX1162" s="3">
        <v>0</v>
      </c>
      <c r="CY1162" s="3">
        <v>0</v>
      </c>
      <c r="CZ1162" s="3">
        <v>0</v>
      </c>
      <c r="DA1162" s="3"/>
      <c r="DB1162" s="3">
        <v>0</v>
      </c>
      <c r="DC1162" s="3">
        <v>0</v>
      </c>
      <c r="DD1162" s="3">
        <v>0</v>
      </c>
      <c r="DE1162" s="3">
        <v>0</v>
      </c>
      <c r="DF1162" s="3">
        <v>0</v>
      </c>
      <c r="DG1162" s="3">
        <v>0</v>
      </c>
      <c r="DH1162" s="3">
        <v>0</v>
      </c>
      <c r="DI1162" s="3">
        <v>0</v>
      </c>
      <c r="DJ1162" s="3">
        <v>0</v>
      </c>
      <c r="DK1162" s="3">
        <v>0</v>
      </c>
      <c r="DL1162" s="3">
        <v>0</v>
      </c>
      <c r="DM1162" s="3">
        <v>0</v>
      </c>
      <c r="DN1162" s="3">
        <v>0</v>
      </c>
      <c r="DO1162" s="3">
        <v>0</v>
      </c>
      <c r="DP1162" s="3">
        <v>0</v>
      </c>
      <c r="DQ1162" s="3">
        <v>0</v>
      </c>
      <c r="DR1162" s="3">
        <v>0</v>
      </c>
      <c r="DS1162" s="3">
        <v>0</v>
      </c>
      <c r="DT1162" s="3">
        <v>0</v>
      </c>
      <c r="DU1162" s="3">
        <v>0</v>
      </c>
      <c r="DV1162" s="3">
        <v>0</v>
      </c>
      <c r="DW1162" s="3">
        <v>0</v>
      </c>
      <c r="DX1162" s="3">
        <v>0</v>
      </c>
      <c r="DY1162" s="3">
        <v>0</v>
      </c>
      <c r="DZ1162" s="3">
        <v>0</v>
      </c>
      <c r="EA1162" s="3">
        <v>0</v>
      </c>
      <c r="EB1162" s="3">
        <v>0</v>
      </c>
      <c r="EC1162" s="3">
        <v>0</v>
      </c>
      <c r="ED1162" s="3">
        <v>0</v>
      </c>
      <c r="EE1162" s="3">
        <v>0</v>
      </c>
      <c r="EF1162" s="3">
        <v>0</v>
      </c>
    </row>
    <row r="1163" spans="1:136" ht="12.75" customHeight="1">
      <c r="A1163" s="2" t="s">
        <v>1924</v>
      </c>
      <c r="B1163" s="2" t="s">
        <v>1011</v>
      </c>
      <c r="C1163" s="2" t="s">
        <v>137</v>
      </c>
      <c r="D1163" s="2" t="s">
        <v>896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98600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227014.55</v>
      </c>
      <c r="AS1163" s="3">
        <v>0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>
        <v>0</v>
      </c>
      <c r="BB1163" s="3">
        <v>0</v>
      </c>
      <c r="BC1163" s="3">
        <v>0</v>
      </c>
      <c r="BD1163" s="3">
        <v>0</v>
      </c>
      <c r="BE1163" s="3">
        <v>0</v>
      </c>
      <c r="BF1163" s="3">
        <v>0</v>
      </c>
      <c r="BG1163" s="3">
        <v>0</v>
      </c>
      <c r="BH1163" s="3">
        <v>0</v>
      </c>
      <c r="BI1163" s="3">
        <v>0</v>
      </c>
      <c r="BJ1163" s="3">
        <v>0</v>
      </c>
      <c r="BK1163" s="3">
        <v>0</v>
      </c>
      <c r="BL1163" s="3">
        <v>0</v>
      </c>
      <c r="BM1163" s="3">
        <v>0</v>
      </c>
      <c r="BN1163" s="3">
        <v>0</v>
      </c>
      <c r="BO1163" s="3">
        <v>0</v>
      </c>
      <c r="BP1163" s="3">
        <v>0</v>
      </c>
      <c r="BQ1163" s="3">
        <v>0</v>
      </c>
      <c r="BR1163" s="3">
        <v>0</v>
      </c>
      <c r="BS1163" s="3">
        <v>0</v>
      </c>
      <c r="BT1163" s="3">
        <v>0</v>
      </c>
      <c r="BU1163" s="3">
        <v>0</v>
      </c>
      <c r="BV1163" s="3">
        <v>0</v>
      </c>
      <c r="BW1163" s="3">
        <v>0</v>
      </c>
      <c r="BX1163" s="3">
        <v>0</v>
      </c>
      <c r="BY1163" s="3">
        <v>0</v>
      </c>
      <c r="BZ1163" s="3">
        <v>0</v>
      </c>
      <c r="CA1163" s="3">
        <v>0</v>
      </c>
      <c r="CB1163" s="3">
        <v>0</v>
      </c>
      <c r="CC1163" s="3">
        <v>0</v>
      </c>
      <c r="CD1163" s="3">
        <v>0</v>
      </c>
      <c r="CE1163" s="3">
        <v>0</v>
      </c>
      <c r="CF1163" s="3">
        <v>0</v>
      </c>
      <c r="CG1163" s="3">
        <v>0</v>
      </c>
      <c r="CH1163" s="3">
        <v>0</v>
      </c>
      <c r="CI1163" s="3">
        <v>0</v>
      </c>
      <c r="CJ1163" s="3">
        <v>0</v>
      </c>
      <c r="CK1163" s="3">
        <v>0</v>
      </c>
      <c r="CL1163" s="3">
        <v>0</v>
      </c>
      <c r="CM1163" s="3">
        <v>0</v>
      </c>
      <c r="CN1163" s="3">
        <v>0</v>
      </c>
      <c r="CO1163" s="3">
        <v>0</v>
      </c>
      <c r="CP1163" s="3">
        <v>0</v>
      </c>
      <c r="CQ1163" s="3">
        <v>0</v>
      </c>
      <c r="CR1163" s="3">
        <v>0</v>
      </c>
      <c r="CS1163" s="3">
        <v>0</v>
      </c>
      <c r="CT1163" s="3">
        <v>0</v>
      </c>
      <c r="CU1163" s="3">
        <v>0</v>
      </c>
      <c r="CV1163" s="3">
        <v>0</v>
      </c>
      <c r="CW1163" s="3">
        <v>0</v>
      </c>
      <c r="CX1163" s="3">
        <v>0</v>
      </c>
      <c r="CY1163" s="3">
        <v>0</v>
      </c>
      <c r="CZ1163" s="3">
        <v>0</v>
      </c>
      <c r="DA1163" s="3"/>
      <c r="DB1163" s="3">
        <v>0</v>
      </c>
      <c r="DC1163" s="3">
        <v>0</v>
      </c>
      <c r="DD1163" s="3">
        <v>0</v>
      </c>
      <c r="DE1163" s="3">
        <v>0</v>
      </c>
      <c r="DF1163" s="3">
        <v>0</v>
      </c>
      <c r="DG1163" s="3">
        <v>0</v>
      </c>
      <c r="DH1163" s="3">
        <v>0</v>
      </c>
      <c r="DI1163" s="3">
        <v>0</v>
      </c>
      <c r="DJ1163" s="3">
        <v>0</v>
      </c>
      <c r="DK1163" s="3">
        <v>0</v>
      </c>
      <c r="DL1163" s="3">
        <v>0</v>
      </c>
      <c r="DM1163" s="3">
        <v>0</v>
      </c>
      <c r="DN1163" s="3">
        <v>0</v>
      </c>
      <c r="DO1163" s="3">
        <v>0</v>
      </c>
      <c r="DP1163" s="3">
        <v>0</v>
      </c>
      <c r="DQ1163" s="3">
        <v>0</v>
      </c>
      <c r="DR1163" s="3">
        <v>0</v>
      </c>
      <c r="DS1163" s="3">
        <v>0</v>
      </c>
      <c r="DT1163" s="3">
        <v>0</v>
      </c>
      <c r="DU1163" s="3">
        <v>0</v>
      </c>
      <c r="DV1163" s="3">
        <v>0</v>
      </c>
      <c r="DW1163" s="3">
        <v>0</v>
      </c>
      <c r="DX1163" s="3">
        <v>0</v>
      </c>
      <c r="DY1163" s="3">
        <v>0</v>
      </c>
      <c r="DZ1163" s="3">
        <v>0</v>
      </c>
      <c r="EA1163" s="3">
        <v>0</v>
      </c>
      <c r="EB1163" s="3">
        <v>0</v>
      </c>
      <c r="EC1163" s="3">
        <v>0</v>
      </c>
      <c r="ED1163" s="3">
        <v>0</v>
      </c>
      <c r="EE1163" s="3">
        <v>0</v>
      </c>
      <c r="EF1163" s="3">
        <v>0</v>
      </c>
    </row>
    <row r="1164" spans="1:136" ht="12.75" customHeight="1">
      <c r="A1164" s="2" t="s">
        <v>1925</v>
      </c>
      <c r="B1164" s="2" t="s">
        <v>1926</v>
      </c>
      <c r="C1164" s="2" t="s">
        <v>137</v>
      </c>
      <c r="D1164" s="2" t="s">
        <v>138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0</v>
      </c>
      <c r="BB1164" s="3">
        <v>0</v>
      </c>
      <c r="BC1164" s="3">
        <v>0</v>
      </c>
      <c r="BD1164" s="3">
        <v>0</v>
      </c>
      <c r="BE1164" s="3">
        <v>0</v>
      </c>
      <c r="BF1164" s="3">
        <v>0</v>
      </c>
      <c r="BG1164" s="3">
        <v>0</v>
      </c>
      <c r="BH1164" s="3">
        <v>0</v>
      </c>
      <c r="BI1164" s="3">
        <v>0</v>
      </c>
      <c r="BJ1164" s="3">
        <v>0</v>
      </c>
      <c r="BK1164" s="3">
        <v>0</v>
      </c>
      <c r="BL1164" s="3">
        <v>0</v>
      </c>
      <c r="BM1164" s="3">
        <v>0</v>
      </c>
      <c r="BN1164" s="3">
        <v>0</v>
      </c>
      <c r="BO1164" s="3">
        <v>0</v>
      </c>
      <c r="BP1164" s="3">
        <v>0</v>
      </c>
      <c r="BQ1164" s="3">
        <v>0</v>
      </c>
      <c r="BR1164" s="3">
        <v>0</v>
      </c>
      <c r="BS1164" s="3">
        <v>0</v>
      </c>
      <c r="BT1164" s="3">
        <v>0</v>
      </c>
      <c r="BU1164" s="3">
        <v>0</v>
      </c>
      <c r="BV1164" s="3">
        <v>0</v>
      </c>
      <c r="BW1164" s="3">
        <v>0</v>
      </c>
      <c r="BX1164" s="3">
        <v>0</v>
      </c>
      <c r="BY1164" s="3">
        <v>0</v>
      </c>
      <c r="BZ1164" s="3">
        <v>0</v>
      </c>
      <c r="CA1164" s="3">
        <v>0</v>
      </c>
      <c r="CB1164" s="3">
        <v>0</v>
      </c>
      <c r="CC1164" s="3">
        <v>0</v>
      </c>
      <c r="CD1164" s="3">
        <v>0</v>
      </c>
      <c r="CE1164" s="3">
        <v>0</v>
      </c>
      <c r="CF1164" s="3">
        <v>0</v>
      </c>
      <c r="CG1164" s="3">
        <v>0</v>
      </c>
      <c r="CH1164" s="3">
        <v>0</v>
      </c>
      <c r="CI1164" s="3">
        <v>0</v>
      </c>
      <c r="CJ1164" s="3">
        <v>0</v>
      </c>
      <c r="CK1164" s="3">
        <v>0</v>
      </c>
      <c r="CL1164" s="3">
        <v>0</v>
      </c>
      <c r="CM1164" s="3">
        <v>0</v>
      </c>
      <c r="CN1164" s="3">
        <v>0</v>
      </c>
      <c r="CO1164" s="3">
        <v>0</v>
      </c>
      <c r="CP1164" s="3">
        <v>0</v>
      </c>
      <c r="CQ1164" s="3">
        <v>0</v>
      </c>
      <c r="CR1164" s="3">
        <v>0</v>
      </c>
      <c r="CS1164" s="3">
        <v>0</v>
      </c>
      <c r="CT1164" s="3">
        <v>0</v>
      </c>
      <c r="CU1164" s="3">
        <v>0</v>
      </c>
      <c r="CV1164" s="3">
        <v>0</v>
      </c>
      <c r="CW1164" s="3">
        <v>0</v>
      </c>
      <c r="CX1164" s="3">
        <v>0</v>
      </c>
      <c r="CY1164" s="3">
        <v>0</v>
      </c>
      <c r="CZ1164" s="3">
        <v>0</v>
      </c>
      <c r="DA1164" s="3"/>
      <c r="DB1164" s="3">
        <v>0</v>
      </c>
      <c r="DC1164" s="3">
        <v>0</v>
      </c>
      <c r="DD1164" s="3">
        <v>0</v>
      </c>
      <c r="DE1164" s="3">
        <v>0</v>
      </c>
      <c r="DF1164" s="3">
        <v>0</v>
      </c>
      <c r="DG1164" s="3">
        <v>0</v>
      </c>
      <c r="DH1164" s="3">
        <v>0</v>
      </c>
      <c r="DI1164" s="3">
        <v>0</v>
      </c>
      <c r="DJ1164" s="3">
        <v>0</v>
      </c>
      <c r="DK1164" s="3">
        <v>0</v>
      </c>
      <c r="DL1164" s="3">
        <v>0</v>
      </c>
      <c r="DM1164" s="3">
        <v>0</v>
      </c>
      <c r="DN1164" s="3">
        <v>0</v>
      </c>
      <c r="DO1164" s="3">
        <v>0</v>
      </c>
      <c r="DP1164" s="3">
        <v>0</v>
      </c>
      <c r="DQ1164" s="3">
        <v>0</v>
      </c>
      <c r="DR1164" s="3">
        <v>0</v>
      </c>
      <c r="DS1164" s="3">
        <v>0</v>
      </c>
      <c r="DT1164" s="3">
        <v>0</v>
      </c>
      <c r="DU1164" s="3">
        <v>0</v>
      </c>
      <c r="DV1164" s="3">
        <v>0</v>
      </c>
      <c r="DW1164" s="3">
        <v>0</v>
      </c>
      <c r="DX1164" s="3">
        <v>0</v>
      </c>
      <c r="DY1164" s="3">
        <v>0</v>
      </c>
      <c r="DZ1164" s="3">
        <v>0</v>
      </c>
      <c r="EA1164" s="3">
        <v>0</v>
      </c>
      <c r="EB1164" s="3">
        <v>0</v>
      </c>
      <c r="EC1164" s="3">
        <v>0</v>
      </c>
      <c r="ED1164" s="3">
        <v>0</v>
      </c>
      <c r="EE1164" s="3">
        <v>0</v>
      </c>
      <c r="EF1164" s="3">
        <v>0</v>
      </c>
    </row>
    <row r="1165" spans="1:136" ht="12.75" customHeight="1">
      <c r="A1165" s="2" t="s">
        <v>1927</v>
      </c>
      <c r="B1165" s="2" t="s">
        <v>1015</v>
      </c>
      <c r="C1165" s="2" t="s">
        <v>137</v>
      </c>
      <c r="D1165" s="2" t="s">
        <v>138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0</v>
      </c>
      <c r="BB1165" s="3">
        <v>0</v>
      </c>
      <c r="BC1165" s="3">
        <v>0</v>
      </c>
      <c r="BD1165" s="3">
        <v>0</v>
      </c>
      <c r="BE1165" s="3">
        <v>0</v>
      </c>
      <c r="BF1165" s="3">
        <v>0</v>
      </c>
      <c r="BG1165" s="3">
        <v>0</v>
      </c>
      <c r="BH1165" s="3">
        <v>0</v>
      </c>
      <c r="BI1165" s="3">
        <v>0</v>
      </c>
      <c r="BJ1165" s="3">
        <v>0</v>
      </c>
      <c r="BK1165" s="3">
        <v>0</v>
      </c>
      <c r="BL1165" s="3">
        <v>0</v>
      </c>
      <c r="BM1165" s="3">
        <v>0</v>
      </c>
      <c r="BN1165" s="3">
        <v>0</v>
      </c>
      <c r="BO1165" s="3">
        <v>0</v>
      </c>
      <c r="BP1165" s="3">
        <v>0</v>
      </c>
      <c r="BQ1165" s="3">
        <v>0</v>
      </c>
      <c r="BR1165" s="3">
        <v>0</v>
      </c>
      <c r="BS1165" s="3">
        <v>0</v>
      </c>
      <c r="BT1165" s="3">
        <v>0</v>
      </c>
      <c r="BU1165" s="3">
        <v>0</v>
      </c>
      <c r="BV1165" s="3">
        <v>0</v>
      </c>
      <c r="BW1165" s="3">
        <v>0</v>
      </c>
      <c r="BX1165" s="3">
        <v>0</v>
      </c>
      <c r="BY1165" s="3">
        <v>0</v>
      </c>
      <c r="BZ1165" s="3">
        <v>0</v>
      </c>
      <c r="CA1165" s="3">
        <v>0</v>
      </c>
      <c r="CB1165" s="3">
        <v>0</v>
      </c>
      <c r="CC1165" s="3">
        <v>0</v>
      </c>
      <c r="CD1165" s="3">
        <v>0</v>
      </c>
      <c r="CE1165" s="3">
        <v>0</v>
      </c>
      <c r="CF1165" s="3">
        <v>0</v>
      </c>
      <c r="CG1165" s="3">
        <v>0</v>
      </c>
      <c r="CH1165" s="3">
        <v>0</v>
      </c>
      <c r="CI1165" s="3">
        <v>0</v>
      </c>
      <c r="CJ1165" s="3">
        <v>0</v>
      </c>
      <c r="CK1165" s="3">
        <v>0</v>
      </c>
      <c r="CL1165" s="3">
        <v>0</v>
      </c>
      <c r="CM1165" s="3">
        <v>0</v>
      </c>
      <c r="CN1165" s="3">
        <v>0</v>
      </c>
      <c r="CO1165" s="3">
        <v>0</v>
      </c>
      <c r="CP1165" s="3">
        <v>0</v>
      </c>
      <c r="CQ1165" s="3">
        <v>0</v>
      </c>
      <c r="CR1165" s="3">
        <v>0</v>
      </c>
      <c r="CS1165" s="3">
        <v>0</v>
      </c>
      <c r="CT1165" s="3">
        <v>0</v>
      </c>
      <c r="CU1165" s="3">
        <v>0</v>
      </c>
      <c r="CV1165" s="3">
        <v>0</v>
      </c>
      <c r="CW1165" s="3">
        <v>0</v>
      </c>
      <c r="CX1165" s="3">
        <v>0</v>
      </c>
      <c r="CY1165" s="3">
        <v>0</v>
      </c>
      <c r="CZ1165" s="3">
        <v>0</v>
      </c>
      <c r="DA1165" s="3"/>
      <c r="DB1165" s="3">
        <v>0</v>
      </c>
      <c r="DC1165" s="3">
        <v>0</v>
      </c>
      <c r="DD1165" s="3">
        <v>0</v>
      </c>
      <c r="DE1165" s="3">
        <v>0</v>
      </c>
      <c r="DF1165" s="3">
        <v>0</v>
      </c>
      <c r="DG1165" s="3">
        <v>0</v>
      </c>
      <c r="DH1165" s="3">
        <v>0</v>
      </c>
      <c r="DI1165" s="3">
        <v>0</v>
      </c>
      <c r="DJ1165" s="3">
        <v>0</v>
      </c>
      <c r="DK1165" s="3">
        <v>0</v>
      </c>
      <c r="DL1165" s="3">
        <v>0</v>
      </c>
      <c r="DM1165" s="3">
        <v>0</v>
      </c>
      <c r="DN1165" s="3">
        <v>0</v>
      </c>
      <c r="DO1165" s="3">
        <v>0</v>
      </c>
      <c r="DP1165" s="3">
        <v>0</v>
      </c>
      <c r="DQ1165" s="3">
        <v>0</v>
      </c>
      <c r="DR1165" s="3">
        <v>0</v>
      </c>
      <c r="DS1165" s="3">
        <v>0</v>
      </c>
      <c r="DT1165" s="3">
        <v>0</v>
      </c>
      <c r="DU1165" s="3">
        <v>0</v>
      </c>
      <c r="DV1165" s="3">
        <v>0</v>
      </c>
      <c r="DW1165" s="3">
        <v>0</v>
      </c>
      <c r="DX1165" s="3">
        <v>0</v>
      </c>
      <c r="DY1165" s="3">
        <v>0</v>
      </c>
      <c r="DZ1165" s="3">
        <v>0</v>
      </c>
      <c r="EA1165" s="3">
        <v>0</v>
      </c>
      <c r="EB1165" s="3">
        <v>0</v>
      </c>
      <c r="EC1165" s="3">
        <v>0</v>
      </c>
      <c r="ED1165" s="3">
        <v>0</v>
      </c>
      <c r="EE1165" s="3">
        <v>0</v>
      </c>
      <c r="EF1165" s="3">
        <v>0</v>
      </c>
    </row>
    <row r="1166" spans="1:136" ht="12.75" customHeight="1">
      <c r="A1166" s="2" t="s">
        <v>1928</v>
      </c>
      <c r="B1166" s="2" t="s">
        <v>1929</v>
      </c>
      <c r="C1166" s="2" t="s">
        <v>137</v>
      </c>
      <c r="D1166" s="2" t="s">
        <v>896</v>
      </c>
      <c r="E1166" s="3">
        <v>0</v>
      </c>
      <c r="F1166" s="3">
        <v>210000</v>
      </c>
      <c r="G1166" s="3">
        <v>210000</v>
      </c>
      <c r="H1166" s="3">
        <v>210000</v>
      </c>
      <c r="I1166" s="3">
        <v>220000</v>
      </c>
      <c r="J1166" s="3">
        <v>215000</v>
      </c>
      <c r="K1166" s="3">
        <v>215000</v>
      </c>
      <c r="L1166" s="3">
        <v>212000</v>
      </c>
      <c r="M1166" s="3">
        <v>155000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150000</v>
      </c>
      <c r="AH1166" s="3">
        <v>150000</v>
      </c>
      <c r="AI1166" s="3">
        <v>191666.67</v>
      </c>
      <c r="AJ1166" s="3">
        <v>200000</v>
      </c>
      <c r="AK1166" s="3">
        <v>200000</v>
      </c>
      <c r="AL1166" s="3">
        <v>200000</v>
      </c>
      <c r="AM1166" s="3">
        <v>205000</v>
      </c>
      <c r="AN1166" s="3">
        <v>205000</v>
      </c>
      <c r="AO1166" s="3">
        <v>205000</v>
      </c>
      <c r="AP1166" s="3">
        <v>208833.33</v>
      </c>
      <c r="AQ1166" s="3">
        <v>210000</v>
      </c>
      <c r="AR1166" s="3">
        <v>199831.55</v>
      </c>
      <c r="AS1166" s="3">
        <v>0</v>
      </c>
      <c r="AT1166" s="3">
        <v>0</v>
      </c>
      <c r="AU1166" s="3">
        <v>0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>
        <v>0</v>
      </c>
      <c r="BB1166" s="3">
        <v>0</v>
      </c>
      <c r="BC1166" s="3">
        <v>0</v>
      </c>
      <c r="BD1166" s="3">
        <v>0</v>
      </c>
      <c r="BE1166" s="3">
        <v>0</v>
      </c>
      <c r="BF1166" s="3">
        <v>0</v>
      </c>
      <c r="BG1166" s="3">
        <v>0</v>
      </c>
      <c r="BH1166" s="3">
        <v>0</v>
      </c>
      <c r="BI1166" s="3">
        <v>0</v>
      </c>
      <c r="BJ1166" s="3">
        <v>0</v>
      </c>
      <c r="BK1166" s="3">
        <v>0</v>
      </c>
      <c r="BL1166" s="3">
        <v>0</v>
      </c>
      <c r="BM1166" s="3">
        <v>0</v>
      </c>
      <c r="BN1166" s="3">
        <v>0</v>
      </c>
      <c r="BO1166" s="3">
        <v>0</v>
      </c>
      <c r="BP1166" s="3">
        <v>0</v>
      </c>
      <c r="BQ1166" s="3">
        <v>0</v>
      </c>
      <c r="BR1166" s="3">
        <v>0</v>
      </c>
      <c r="BS1166" s="3">
        <v>0</v>
      </c>
      <c r="BT1166" s="3">
        <v>0</v>
      </c>
      <c r="BU1166" s="3">
        <v>0</v>
      </c>
      <c r="BV1166" s="3">
        <v>0</v>
      </c>
      <c r="BW1166" s="3">
        <v>0</v>
      </c>
      <c r="BX1166" s="3">
        <v>0</v>
      </c>
      <c r="BY1166" s="3">
        <v>0</v>
      </c>
      <c r="BZ1166" s="3">
        <v>0</v>
      </c>
      <c r="CA1166" s="3">
        <v>0</v>
      </c>
      <c r="CB1166" s="3">
        <v>0</v>
      </c>
      <c r="CC1166" s="3">
        <v>0</v>
      </c>
      <c r="CD1166" s="3">
        <v>0</v>
      </c>
      <c r="CE1166" s="3">
        <v>0</v>
      </c>
      <c r="CF1166" s="3">
        <v>0</v>
      </c>
      <c r="CG1166" s="3">
        <v>0</v>
      </c>
      <c r="CH1166" s="3">
        <v>0</v>
      </c>
      <c r="CI1166" s="3">
        <v>0</v>
      </c>
      <c r="CJ1166" s="3">
        <v>0</v>
      </c>
      <c r="CK1166" s="3">
        <v>0</v>
      </c>
      <c r="CL1166" s="3">
        <v>0</v>
      </c>
      <c r="CM1166" s="3">
        <v>0</v>
      </c>
      <c r="CN1166" s="3">
        <v>0</v>
      </c>
      <c r="CO1166" s="3">
        <v>0</v>
      </c>
      <c r="CP1166" s="3">
        <v>0</v>
      </c>
      <c r="CQ1166" s="3">
        <v>0</v>
      </c>
      <c r="CR1166" s="3">
        <v>0</v>
      </c>
      <c r="CS1166" s="3">
        <v>0</v>
      </c>
      <c r="CT1166" s="3">
        <v>0</v>
      </c>
      <c r="CU1166" s="3">
        <v>0</v>
      </c>
      <c r="CV1166" s="3">
        <v>0</v>
      </c>
      <c r="CW1166" s="3">
        <v>0</v>
      </c>
      <c r="CX1166" s="3">
        <v>0</v>
      </c>
      <c r="CY1166" s="3">
        <v>0</v>
      </c>
      <c r="CZ1166" s="3">
        <v>0</v>
      </c>
      <c r="DA1166" s="3"/>
      <c r="DB1166" s="3">
        <v>0</v>
      </c>
      <c r="DC1166" s="3">
        <v>0</v>
      </c>
      <c r="DD1166" s="3">
        <v>0</v>
      </c>
      <c r="DE1166" s="3">
        <v>0</v>
      </c>
      <c r="DF1166" s="3">
        <v>0</v>
      </c>
      <c r="DG1166" s="3">
        <v>0</v>
      </c>
      <c r="DH1166" s="3">
        <v>0</v>
      </c>
      <c r="DI1166" s="3">
        <v>0</v>
      </c>
      <c r="DJ1166" s="3">
        <v>0</v>
      </c>
      <c r="DK1166" s="3">
        <v>0</v>
      </c>
      <c r="DL1166" s="3">
        <v>0</v>
      </c>
      <c r="DM1166" s="3">
        <v>0</v>
      </c>
      <c r="DN1166" s="3">
        <v>0</v>
      </c>
      <c r="DO1166" s="3">
        <v>0</v>
      </c>
      <c r="DP1166" s="3">
        <v>0</v>
      </c>
      <c r="DQ1166" s="3">
        <v>0</v>
      </c>
      <c r="DR1166" s="3">
        <v>0</v>
      </c>
      <c r="DS1166" s="3">
        <v>0</v>
      </c>
      <c r="DT1166" s="3">
        <v>0</v>
      </c>
      <c r="DU1166" s="3">
        <v>0</v>
      </c>
      <c r="DV1166" s="3">
        <v>0</v>
      </c>
      <c r="DW1166" s="3">
        <v>0</v>
      </c>
      <c r="DX1166" s="3">
        <v>0</v>
      </c>
      <c r="DY1166" s="3">
        <v>0</v>
      </c>
      <c r="DZ1166" s="3">
        <v>0</v>
      </c>
      <c r="EA1166" s="3">
        <v>0</v>
      </c>
      <c r="EB1166" s="3">
        <v>0</v>
      </c>
      <c r="EC1166" s="3">
        <v>0</v>
      </c>
      <c r="ED1166" s="3">
        <v>0</v>
      </c>
      <c r="EE1166" s="3">
        <v>0</v>
      </c>
      <c r="EF1166" s="3">
        <v>0</v>
      </c>
    </row>
    <row r="1167" spans="1:136" ht="12.75" customHeight="1">
      <c r="A1167" s="2" t="s">
        <v>1930</v>
      </c>
      <c r="B1167" s="2" t="s">
        <v>1121</v>
      </c>
      <c r="C1167" s="2" t="s">
        <v>137</v>
      </c>
      <c r="D1167" s="2" t="s">
        <v>896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3450</v>
      </c>
      <c r="M1167" s="3">
        <v>3150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0</v>
      </c>
      <c r="BB1167" s="3">
        <v>0</v>
      </c>
      <c r="BC1167" s="3">
        <v>0</v>
      </c>
      <c r="BD1167" s="3">
        <v>0</v>
      </c>
      <c r="BE1167" s="3">
        <v>0</v>
      </c>
      <c r="BF1167" s="3">
        <v>0</v>
      </c>
      <c r="BG1167" s="3">
        <v>0</v>
      </c>
      <c r="BH1167" s="3">
        <v>0</v>
      </c>
      <c r="BI1167" s="3">
        <v>0</v>
      </c>
      <c r="BJ1167" s="3">
        <v>0</v>
      </c>
      <c r="BK1167" s="3">
        <v>0</v>
      </c>
      <c r="BL1167" s="3">
        <v>0</v>
      </c>
      <c r="BM1167" s="3">
        <v>0</v>
      </c>
      <c r="BN1167" s="3">
        <v>0</v>
      </c>
      <c r="BO1167" s="3">
        <v>0</v>
      </c>
      <c r="BP1167" s="3">
        <v>0</v>
      </c>
      <c r="BQ1167" s="3">
        <v>0</v>
      </c>
      <c r="BR1167" s="3">
        <v>0</v>
      </c>
      <c r="BS1167" s="3">
        <v>0</v>
      </c>
      <c r="BT1167" s="3">
        <v>0</v>
      </c>
      <c r="BU1167" s="3">
        <v>0</v>
      </c>
      <c r="BV1167" s="3">
        <v>0</v>
      </c>
      <c r="BW1167" s="3">
        <v>0</v>
      </c>
      <c r="BX1167" s="3">
        <v>0</v>
      </c>
      <c r="BY1167" s="3">
        <v>0</v>
      </c>
      <c r="BZ1167" s="3">
        <v>0</v>
      </c>
      <c r="CA1167" s="3">
        <v>0</v>
      </c>
      <c r="CB1167" s="3">
        <v>0</v>
      </c>
      <c r="CC1167" s="3">
        <v>0</v>
      </c>
      <c r="CD1167" s="3">
        <v>0</v>
      </c>
      <c r="CE1167" s="3">
        <v>0</v>
      </c>
      <c r="CF1167" s="3">
        <v>0</v>
      </c>
      <c r="CG1167" s="3">
        <v>0</v>
      </c>
      <c r="CH1167" s="3">
        <v>0</v>
      </c>
      <c r="CI1167" s="3">
        <v>0</v>
      </c>
      <c r="CJ1167" s="3">
        <v>0</v>
      </c>
      <c r="CK1167" s="3">
        <v>0</v>
      </c>
      <c r="CL1167" s="3">
        <v>0</v>
      </c>
      <c r="CM1167" s="3">
        <v>0</v>
      </c>
      <c r="CN1167" s="3">
        <v>0</v>
      </c>
      <c r="CO1167" s="3">
        <v>0</v>
      </c>
      <c r="CP1167" s="3">
        <v>0</v>
      </c>
      <c r="CQ1167" s="3">
        <v>0</v>
      </c>
      <c r="CR1167" s="3">
        <v>0</v>
      </c>
      <c r="CS1167" s="3">
        <v>0</v>
      </c>
      <c r="CT1167" s="3">
        <v>0</v>
      </c>
      <c r="CU1167" s="3">
        <v>0</v>
      </c>
      <c r="CV1167" s="3">
        <v>0</v>
      </c>
      <c r="CW1167" s="3">
        <v>0</v>
      </c>
      <c r="CX1167" s="3">
        <v>0</v>
      </c>
      <c r="CY1167" s="3">
        <v>0</v>
      </c>
      <c r="CZ1167" s="3">
        <v>0</v>
      </c>
      <c r="DA1167" s="3"/>
      <c r="DB1167" s="3">
        <v>0</v>
      </c>
      <c r="DC1167" s="3">
        <v>0</v>
      </c>
      <c r="DD1167" s="3">
        <v>0</v>
      </c>
      <c r="DE1167" s="3">
        <v>0</v>
      </c>
      <c r="DF1167" s="3">
        <v>0</v>
      </c>
      <c r="DG1167" s="3">
        <v>0</v>
      </c>
      <c r="DH1167" s="3">
        <v>0</v>
      </c>
      <c r="DI1167" s="3">
        <v>0</v>
      </c>
      <c r="DJ1167" s="3">
        <v>0</v>
      </c>
      <c r="DK1167" s="3">
        <v>0</v>
      </c>
      <c r="DL1167" s="3">
        <v>0</v>
      </c>
      <c r="DM1167" s="3">
        <v>0</v>
      </c>
      <c r="DN1167" s="3">
        <v>0</v>
      </c>
      <c r="DO1167" s="3">
        <v>0</v>
      </c>
      <c r="DP1167" s="3">
        <v>0</v>
      </c>
      <c r="DQ1167" s="3">
        <v>0</v>
      </c>
      <c r="DR1167" s="3">
        <v>0</v>
      </c>
      <c r="DS1167" s="3">
        <v>0</v>
      </c>
      <c r="DT1167" s="3">
        <v>0</v>
      </c>
      <c r="DU1167" s="3">
        <v>0</v>
      </c>
      <c r="DV1167" s="3">
        <v>0</v>
      </c>
      <c r="DW1167" s="3">
        <v>0</v>
      </c>
      <c r="DX1167" s="3">
        <v>0</v>
      </c>
      <c r="DY1167" s="3">
        <v>0</v>
      </c>
      <c r="DZ1167" s="3">
        <v>0</v>
      </c>
      <c r="EA1167" s="3">
        <v>0</v>
      </c>
      <c r="EB1167" s="3">
        <v>0</v>
      </c>
      <c r="EC1167" s="3">
        <v>0</v>
      </c>
      <c r="ED1167" s="3">
        <v>0</v>
      </c>
      <c r="EE1167" s="3">
        <v>0</v>
      </c>
      <c r="EF1167" s="3">
        <v>0</v>
      </c>
    </row>
    <row r="1168" spans="1:136" ht="12.75" customHeight="1">
      <c r="A1168" s="2" t="s">
        <v>1931</v>
      </c>
      <c r="B1168" s="2" t="s">
        <v>1021</v>
      </c>
      <c r="C1168" s="2" t="s">
        <v>137</v>
      </c>
      <c r="D1168" s="2" t="s">
        <v>896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>
        <v>0</v>
      </c>
      <c r="BB1168" s="3">
        <v>0</v>
      </c>
      <c r="BC1168" s="3">
        <v>0</v>
      </c>
      <c r="BD1168" s="3">
        <v>0</v>
      </c>
      <c r="BE1168" s="3">
        <v>0</v>
      </c>
      <c r="BF1168" s="3">
        <v>0</v>
      </c>
      <c r="BG1168" s="3">
        <v>0</v>
      </c>
      <c r="BH1168" s="3">
        <v>0</v>
      </c>
      <c r="BI1168" s="3">
        <v>0</v>
      </c>
      <c r="BJ1168" s="3">
        <v>0</v>
      </c>
      <c r="BK1168" s="3">
        <v>0</v>
      </c>
      <c r="BL1168" s="3">
        <v>0</v>
      </c>
      <c r="BM1168" s="3">
        <v>0</v>
      </c>
      <c r="BN1168" s="3">
        <v>0</v>
      </c>
      <c r="BO1168" s="3">
        <v>0</v>
      </c>
      <c r="BP1168" s="3">
        <v>0</v>
      </c>
      <c r="BQ1168" s="3">
        <v>0</v>
      </c>
      <c r="BR1168" s="3">
        <v>0</v>
      </c>
      <c r="BS1168" s="3">
        <v>0</v>
      </c>
      <c r="BT1168" s="3">
        <v>0</v>
      </c>
      <c r="BU1168" s="3">
        <v>0</v>
      </c>
      <c r="BV1168" s="3">
        <v>0</v>
      </c>
      <c r="BW1168" s="3">
        <v>0</v>
      </c>
      <c r="BX1168" s="3">
        <v>0</v>
      </c>
      <c r="BY1168" s="3">
        <v>0</v>
      </c>
      <c r="BZ1168" s="3">
        <v>0</v>
      </c>
      <c r="CA1168" s="3">
        <v>0</v>
      </c>
      <c r="CB1168" s="3">
        <v>0</v>
      </c>
      <c r="CC1168" s="3">
        <v>0</v>
      </c>
      <c r="CD1168" s="3">
        <v>0</v>
      </c>
      <c r="CE1168" s="3">
        <v>0</v>
      </c>
      <c r="CF1168" s="3">
        <v>0</v>
      </c>
      <c r="CG1168" s="3">
        <v>0</v>
      </c>
      <c r="CH1168" s="3">
        <v>0</v>
      </c>
      <c r="CI1168" s="3">
        <v>0</v>
      </c>
      <c r="CJ1168" s="3">
        <v>0</v>
      </c>
      <c r="CK1168" s="3">
        <v>0</v>
      </c>
      <c r="CL1168" s="3">
        <v>0</v>
      </c>
      <c r="CM1168" s="3">
        <v>0</v>
      </c>
      <c r="CN1168" s="3">
        <v>0</v>
      </c>
      <c r="CO1168" s="3">
        <v>0</v>
      </c>
      <c r="CP1168" s="3">
        <v>0</v>
      </c>
      <c r="CQ1168" s="3">
        <v>0</v>
      </c>
      <c r="CR1168" s="3">
        <v>0</v>
      </c>
      <c r="CS1168" s="3">
        <v>0</v>
      </c>
      <c r="CT1168" s="3">
        <v>0</v>
      </c>
      <c r="CU1168" s="3">
        <v>0</v>
      </c>
      <c r="CV1168" s="3">
        <v>0</v>
      </c>
      <c r="CW1168" s="3">
        <v>0</v>
      </c>
      <c r="CX1168" s="3">
        <v>0</v>
      </c>
      <c r="CY1168" s="3">
        <v>0</v>
      </c>
      <c r="CZ1168" s="3">
        <v>0</v>
      </c>
      <c r="DA1168" s="3"/>
      <c r="DB1168" s="3">
        <v>0</v>
      </c>
      <c r="DC1168" s="3">
        <v>0</v>
      </c>
      <c r="DD1168" s="3">
        <v>0</v>
      </c>
      <c r="DE1168" s="3">
        <v>0</v>
      </c>
      <c r="DF1168" s="3">
        <v>0</v>
      </c>
      <c r="DG1168" s="3">
        <v>0</v>
      </c>
      <c r="DH1168" s="3">
        <v>0</v>
      </c>
      <c r="DI1168" s="3">
        <v>0</v>
      </c>
      <c r="DJ1168" s="3">
        <v>0</v>
      </c>
      <c r="DK1168" s="3">
        <v>0</v>
      </c>
      <c r="DL1168" s="3">
        <v>0</v>
      </c>
      <c r="DM1168" s="3">
        <v>0</v>
      </c>
      <c r="DN1168" s="3">
        <v>0</v>
      </c>
      <c r="DO1168" s="3">
        <v>0</v>
      </c>
      <c r="DP1168" s="3">
        <v>0</v>
      </c>
      <c r="DQ1168" s="3">
        <v>0</v>
      </c>
      <c r="DR1168" s="3">
        <v>0</v>
      </c>
      <c r="DS1168" s="3">
        <v>0</v>
      </c>
      <c r="DT1168" s="3">
        <v>0</v>
      </c>
      <c r="DU1168" s="3">
        <v>0</v>
      </c>
      <c r="DV1168" s="3">
        <v>0</v>
      </c>
      <c r="DW1168" s="3">
        <v>0</v>
      </c>
      <c r="DX1168" s="3">
        <v>0</v>
      </c>
      <c r="DY1168" s="3">
        <v>0</v>
      </c>
      <c r="DZ1168" s="3">
        <v>0</v>
      </c>
      <c r="EA1168" s="3">
        <v>0</v>
      </c>
      <c r="EB1168" s="3">
        <v>0</v>
      </c>
      <c r="EC1168" s="3">
        <v>0</v>
      </c>
      <c r="ED1168" s="3">
        <v>0</v>
      </c>
      <c r="EE1168" s="3">
        <v>0</v>
      </c>
      <c r="EF1168" s="3">
        <v>0</v>
      </c>
    </row>
    <row r="1169" spans="1:136" ht="12.75" customHeight="1">
      <c r="A1169" s="2" t="s">
        <v>1932</v>
      </c>
      <c r="B1169" s="2" t="s">
        <v>932</v>
      </c>
      <c r="C1169" s="2" t="s">
        <v>137</v>
      </c>
      <c r="D1169" s="2" t="s">
        <v>896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0</v>
      </c>
      <c r="BB1169" s="3">
        <v>0</v>
      </c>
      <c r="BC1169" s="3">
        <v>0</v>
      </c>
      <c r="BD1169" s="3">
        <v>0</v>
      </c>
      <c r="BE1169" s="3">
        <v>0</v>
      </c>
      <c r="BF1169" s="3">
        <v>0</v>
      </c>
      <c r="BG1169" s="3">
        <v>0</v>
      </c>
      <c r="BH1169" s="3">
        <v>0</v>
      </c>
      <c r="BI1169" s="3">
        <v>0</v>
      </c>
      <c r="BJ1169" s="3">
        <v>0</v>
      </c>
      <c r="BK1169" s="3">
        <v>0</v>
      </c>
      <c r="BL1169" s="3">
        <v>0</v>
      </c>
      <c r="BM1169" s="3">
        <v>0</v>
      </c>
      <c r="BN1169" s="3">
        <v>0</v>
      </c>
      <c r="BO1169" s="3">
        <v>0</v>
      </c>
      <c r="BP1169" s="3">
        <v>0</v>
      </c>
      <c r="BQ1169" s="3">
        <v>0</v>
      </c>
      <c r="BR1169" s="3">
        <v>0</v>
      </c>
      <c r="BS1169" s="3">
        <v>0</v>
      </c>
      <c r="BT1169" s="3">
        <v>0</v>
      </c>
      <c r="BU1169" s="3">
        <v>0</v>
      </c>
      <c r="BV1169" s="3">
        <v>0</v>
      </c>
      <c r="BW1169" s="3">
        <v>0</v>
      </c>
      <c r="BX1169" s="3">
        <v>0</v>
      </c>
      <c r="BY1169" s="3">
        <v>0</v>
      </c>
      <c r="BZ1169" s="3">
        <v>0</v>
      </c>
      <c r="CA1169" s="3">
        <v>0</v>
      </c>
      <c r="CB1169" s="3">
        <v>0</v>
      </c>
      <c r="CC1169" s="3">
        <v>0</v>
      </c>
      <c r="CD1169" s="3">
        <v>0</v>
      </c>
      <c r="CE1169" s="3">
        <v>0</v>
      </c>
      <c r="CF1169" s="3">
        <v>0</v>
      </c>
      <c r="CG1169" s="3">
        <v>0</v>
      </c>
      <c r="CH1169" s="3">
        <v>0</v>
      </c>
      <c r="CI1169" s="3">
        <v>0</v>
      </c>
      <c r="CJ1169" s="3">
        <v>0</v>
      </c>
      <c r="CK1169" s="3">
        <v>0</v>
      </c>
      <c r="CL1169" s="3">
        <v>0</v>
      </c>
      <c r="CM1169" s="3">
        <v>0</v>
      </c>
      <c r="CN1169" s="3">
        <v>0</v>
      </c>
      <c r="CO1169" s="3">
        <v>0</v>
      </c>
      <c r="CP1169" s="3">
        <v>0</v>
      </c>
      <c r="CQ1169" s="3">
        <v>0</v>
      </c>
      <c r="CR1169" s="3">
        <v>0</v>
      </c>
      <c r="CS1169" s="3">
        <v>0</v>
      </c>
      <c r="CT1169" s="3">
        <v>0</v>
      </c>
      <c r="CU1169" s="3">
        <v>0</v>
      </c>
      <c r="CV1169" s="3">
        <v>0</v>
      </c>
      <c r="CW1169" s="3">
        <v>0</v>
      </c>
      <c r="CX1169" s="3">
        <v>0</v>
      </c>
      <c r="CY1169" s="3">
        <v>0</v>
      </c>
      <c r="CZ1169" s="3">
        <v>0</v>
      </c>
      <c r="DA1169" s="3"/>
      <c r="DB1169" s="3">
        <v>0</v>
      </c>
      <c r="DC1169" s="3">
        <v>0</v>
      </c>
      <c r="DD1169" s="3">
        <v>0</v>
      </c>
      <c r="DE1169" s="3">
        <v>0</v>
      </c>
      <c r="DF1169" s="3">
        <v>0</v>
      </c>
      <c r="DG1169" s="3">
        <v>0</v>
      </c>
      <c r="DH1169" s="3">
        <v>0</v>
      </c>
      <c r="DI1169" s="3">
        <v>0</v>
      </c>
      <c r="DJ1169" s="3">
        <v>0</v>
      </c>
      <c r="DK1169" s="3">
        <v>0</v>
      </c>
      <c r="DL1169" s="3">
        <v>0</v>
      </c>
      <c r="DM1169" s="3">
        <v>0</v>
      </c>
      <c r="DN1169" s="3">
        <v>0</v>
      </c>
      <c r="DO1169" s="3">
        <v>0</v>
      </c>
      <c r="DP1169" s="3">
        <v>0</v>
      </c>
      <c r="DQ1169" s="3">
        <v>0</v>
      </c>
      <c r="DR1169" s="3">
        <v>0</v>
      </c>
      <c r="DS1169" s="3">
        <v>0</v>
      </c>
      <c r="DT1169" s="3">
        <v>0</v>
      </c>
      <c r="DU1169" s="3">
        <v>0</v>
      </c>
      <c r="DV1169" s="3">
        <v>0</v>
      </c>
      <c r="DW1169" s="3">
        <v>0</v>
      </c>
      <c r="DX1169" s="3">
        <v>0</v>
      </c>
      <c r="DY1169" s="3">
        <v>0</v>
      </c>
      <c r="DZ1169" s="3">
        <v>0</v>
      </c>
      <c r="EA1169" s="3">
        <v>0</v>
      </c>
      <c r="EB1169" s="3">
        <v>0</v>
      </c>
      <c r="EC1169" s="3">
        <v>0</v>
      </c>
      <c r="ED1169" s="3">
        <v>0</v>
      </c>
      <c r="EE1169" s="3">
        <v>0</v>
      </c>
      <c r="EF1169" s="3">
        <v>0</v>
      </c>
    </row>
    <row r="1170" spans="1:136" ht="12.75" customHeight="1">
      <c r="A1170" s="2" t="s">
        <v>1933</v>
      </c>
      <c r="B1170" s="2" t="s">
        <v>934</v>
      </c>
      <c r="C1170" s="2" t="s">
        <v>137</v>
      </c>
      <c r="D1170" s="2" t="s">
        <v>896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>
        <v>0</v>
      </c>
      <c r="BB1170" s="3">
        <v>0</v>
      </c>
      <c r="BC1170" s="3">
        <v>0</v>
      </c>
      <c r="BD1170" s="3">
        <v>0</v>
      </c>
      <c r="BE1170" s="3">
        <v>0</v>
      </c>
      <c r="BF1170" s="3">
        <v>0</v>
      </c>
      <c r="BG1170" s="3">
        <v>0</v>
      </c>
      <c r="BH1170" s="3">
        <v>0</v>
      </c>
      <c r="BI1170" s="3">
        <v>0</v>
      </c>
      <c r="BJ1170" s="3">
        <v>0</v>
      </c>
      <c r="BK1170" s="3">
        <v>0</v>
      </c>
      <c r="BL1170" s="3">
        <v>0</v>
      </c>
      <c r="BM1170" s="3">
        <v>0</v>
      </c>
      <c r="BN1170" s="3">
        <v>0</v>
      </c>
      <c r="BO1170" s="3">
        <v>0</v>
      </c>
      <c r="BP1170" s="3">
        <v>0</v>
      </c>
      <c r="BQ1170" s="3">
        <v>0</v>
      </c>
      <c r="BR1170" s="3">
        <v>0</v>
      </c>
      <c r="BS1170" s="3">
        <v>0</v>
      </c>
      <c r="BT1170" s="3">
        <v>0</v>
      </c>
      <c r="BU1170" s="3">
        <v>0</v>
      </c>
      <c r="BV1170" s="3">
        <v>0</v>
      </c>
      <c r="BW1170" s="3">
        <v>0</v>
      </c>
      <c r="BX1170" s="3">
        <v>0</v>
      </c>
      <c r="BY1170" s="3">
        <v>0</v>
      </c>
      <c r="BZ1170" s="3">
        <v>0</v>
      </c>
      <c r="CA1170" s="3">
        <v>0</v>
      </c>
      <c r="CB1170" s="3">
        <v>0</v>
      </c>
      <c r="CC1170" s="3">
        <v>0</v>
      </c>
      <c r="CD1170" s="3">
        <v>0</v>
      </c>
      <c r="CE1170" s="3">
        <v>0</v>
      </c>
      <c r="CF1170" s="3">
        <v>0</v>
      </c>
      <c r="CG1170" s="3">
        <v>0</v>
      </c>
      <c r="CH1170" s="3">
        <v>0</v>
      </c>
      <c r="CI1170" s="3">
        <v>0</v>
      </c>
      <c r="CJ1170" s="3">
        <v>0</v>
      </c>
      <c r="CK1170" s="3">
        <v>0</v>
      </c>
      <c r="CL1170" s="3">
        <v>0</v>
      </c>
      <c r="CM1170" s="3">
        <v>0</v>
      </c>
      <c r="CN1170" s="3">
        <v>0</v>
      </c>
      <c r="CO1170" s="3">
        <v>0</v>
      </c>
      <c r="CP1170" s="3">
        <v>0</v>
      </c>
      <c r="CQ1170" s="3">
        <v>0</v>
      </c>
      <c r="CR1170" s="3">
        <v>0</v>
      </c>
      <c r="CS1170" s="3">
        <v>0</v>
      </c>
      <c r="CT1170" s="3">
        <v>0</v>
      </c>
      <c r="CU1170" s="3">
        <v>0</v>
      </c>
      <c r="CV1170" s="3">
        <v>0</v>
      </c>
      <c r="CW1170" s="3">
        <v>0</v>
      </c>
      <c r="CX1170" s="3">
        <v>0</v>
      </c>
      <c r="CY1170" s="3">
        <v>0</v>
      </c>
      <c r="CZ1170" s="3">
        <v>0</v>
      </c>
      <c r="DA1170" s="3"/>
      <c r="DB1170" s="3">
        <v>0</v>
      </c>
      <c r="DC1170" s="3">
        <v>0</v>
      </c>
      <c r="DD1170" s="3">
        <v>0</v>
      </c>
      <c r="DE1170" s="3">
        <v>0</v>
      </c>
      <c r="DF1170" s="3">
        <v>0</v>
      </c>
      <c r="DG1170" s="3">
        <v>0</v>
      </c>
      <c r="DH1170" s="3">
        <v>0</v>
      </c>
      <c r="DI1170" s="3">
        <v>0</v>
      </c>
      <c r="DJ1170" s="3">
        <v>0</v>
      </c>
      <c r="DK1170" s="3">
        <v>0</v>
      </c>
      <c r="DL1170" s="3">
        <v>0</v>
      </c>
      <c r="DM1170" s="3">
        <v>0</v>
      </c>
      <c r="DN1170" s="3">
        <v>0</v>
      </c>
      <c r="DO1170" s="3">
        <v>0</v>
      </c>
      <c r="DP1170" s="3">
        <v>0</v>
      </c>
      <c r="DQ1170" s="3">
        <v>0</v>
      </c>
      <c r="DR1170" s="3">
        <v>0</v>
      </c>
      <c r="DS1170" s="3">
        <v>0</v>
      </c>
      <c r="DT1170" s="3">
        <v>0</v>
      </c>
      <c r="DU1170" s="3">
        <v>0</v>
      </c>
      <c r="DV1170" s="3">
        <v>0</v>
      </c>
      <c r="DW1170" s="3">
        <v>0</v>
      </c>
      <c r="DX1170" s="3">
        <v>0</v>
      </c>
      <c r="DY1170" s="3">
        <v>0</v>
      </c>
      <c r="DZ1170" s="3">
        <v>0</v>
      </c>
      <c r="EA1170" s="3">
        <v>0</v>
      </c>
      <c r="EB1170" s="3">
        <v>0</v>
      </c>
      <c r="EC1170" s="3">
        <v>0</v>
      </c>
      <c r="ED1170" s="3">
        <v>0</v>
      </c>
      <c r="EE1170" s="3">
        <v>0</v>
      </c>
      <c r="EF1170" s="3">
        <v>0</v>
      </c>
    </row>
    <row r="1171" spans="1:136" ht="12.75" customHeight="1">
      <c r="A1171" s="2" t="s">
        <v>1934</v>
      </c>
      <c r="B1171" s="2" t="s">
        <v>936</v>
      </c>
      <c r="C1171" s="2" t="s">
        <v>137</v>
      </c>
      <c r="D1171" s="2" t="s">
        <v>896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3">
        <v>0</v>
      </c>
      <c r="AN1171" s="3">
        <v>0</v>
      </c>
      <c r="AO1171" s="3">
        <v>0</v>
      </c>
      <c r="AP1171" s="3">
        <v>0</v>
      </c>
      <c r="AQ1171" s="3">
        <v>0</v>
      </c>
      <c r="AR1171" s="3">
        <v>0</v>
      </c>
      <c r="AS1171" s="3">
        <v>0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0</v>
      </c>
      <c r="BB1171" s="3">
        <v>0</v>
      </c>
      <c r="BC1171" s="3">
        <v>0</v>
      </c>
      <c r="BD1171" s="3">
        <v>0</v>
      </c>
      <c r="BE1171" s="3">
        <v>0</v>
      </c>
      <c r="BF1171" s="3">
        <v>0</v>
      </c>
      <c r="BG1171" s="3">
        <v>0</v>
      </c>
      <c r="BH1171" s="3">
        <v>0</v>
      </c>
      <c r="BI1171" s="3">
        <v>0</v>
      </c>
      <c r="BJ1171" s="3">
        <v>0</v>
      </c>
      <c r="BK1171" s="3">
        <v>0</v>
      </c>
      <c r="BL1171" s="3">
        <v>0</v>
      </c>
      <c r="BM1171" s="3">
        <v>0</v>
      </c>
      <c r="BN1171" s="3">
        <v>0</v>
      </c>
      <c r="BO1171" s="3">
        <v>0</v>
      </c>
      <c r="BP1171" s="3">
        <v>0</v>
      </c>
      <c r="BQ1171" s="3">
        <v>0</v>
      </c>
      <c r="BR1171" s="3">
        <v>0</v>
      </c>
      <c r="BS1171" s="3">
        <v>0</v>
      </c>
      <c r="BT1171" s="3">
        <v>0</v>
      </c>
      <c r="BU1171" s="3">
        <v>0</v>
      </c>
      <c r="BV1171" s="3">
        <v>0</v>
      </c>
      <c r="BW1171" s="3">
        <v>0</v>
      </c>
      <c r="BX1171" s="3">
        <v>0</v>
      </c>
      <c r="BY1171" s="3">
        <v>0</v>
      </c>
      <c r="BZ1171" s="3">
        <v>0</v>
      </c>
      <c r="CA1171" s="3">
        <v>0</v>
      </c>
      <c r="CB1171" s="3">
        <v>0</v>
      </c>
      <c r="CC1171" s="3">
        <v>0</v>
      </c>
      <c r="CD1171" s="3">
        <v>0</v>
      </c>
      <c r="CE1171" s="3">
        <v>0</v>
      </c>
      <c r="CF1171" s="3">
        <v>0</v>
      </c>
      <c r="CG1171" s="3">
        <v>0</v>
      </c>
      <c r="CH1171" s="3">
        <v>0</v>
      </c>
      <c r="CI1171" s="3">
        <v>0</v>
      </c>
      <c r="CJ1171" s="3">
        <v>0</v>
      </c>
      <c r="CK1171" s="3">
        <v>0</v>
      </c>
      <c r="CL1171" s="3">
        <v>0</v>
      </c>
      <c r="CM1171" s="3">
        <v>0</v>
      </c>
      <c r="CN1171" s="3">
        <v>0</v>
      </c>
      <c r="CO1171" s="3">
        <v>0</v>
      </c>
      <c r="CP1171" s="3">
        <v>0</v>
      </c>
      <c r="CQ1171" s="3">
        <v>0</v>
      </c>
      <c r="CR1171" s="3">
        <v>0</v>
      </c>
      <c r="CS1171" s="3">
        <v>0</v>
      </c>
      <c r="CT1171" s="3">
        <v>0</v>
      </c>
      <c r="CU1171" s="3">
        <v>0</v>
      </c>
      <c r="CV1171" s="3">
        <v>0</v>
      </c>
      <c r="CW1171" s="3">
        <v>0</v>
      </c>
      <c r="CX1171" s="3">
        <v>0</v>
      </c>
      <c r="CY1171" s="3">
        <v>0</v>
      </c>
      <c r="CZ1171" s="3">
        <v>0</v>
      </c>
      <c r="DA1171" s="3"/>
      <c r="DB1171" s="3">
        <v>0</v>
      </c>
      <c r="DC1171" s="3">
        <v>0</v>
      </c>
      <c r="DD1171" s="3">
        <v>0</v>
      </c>
      <c r="DE1171" s="3">
        <v>0</v>
      </c>
      <c r="DF1171" s="3">
        <v>0</v>
      </c>
      <c r="DG1171" s="3">
        <v>0</v>
      </c>
      <c r="DH1171" s="3">
        <v>0</v>
      </c>
      <c r="DI1171" s="3">
        <v>0</v>
      </c>
      <c r="DJ1171" s="3">
        <v>0</v>
      </c>
      <c r="DK1171" s="3">
        <v>0</v>
      </c>
      <c r="DL1171" s="3">
        <v>0</v>
      </c>
      <c r="DM1171" s="3">
        <v>0</v>
      </c>
      <c r="DN1171" s="3">
        <v>0</v>
      </c>
      <c r="DO1171" s="3">
        <v>0</v>
      </c>
      <c r="DP1171" s="3">
        <v>0</v>
      </c>
      <c r="DQ1171" s="3">
        <v>0</v>
      </c>
      <c r="DR1171" s="3">
        <v>0</v>
      </c>
      <c r="DS1171" s="3">
        <v>0</v>
      </c>
      <c r="DT1171" s="3">
        <v>0</v>
      </c>
      <c r="DU1171" s="3">
        <v>0</v>
      </c>
      <c r="DV1171" s="3">
        <v>0</v>
      </c>
      <c r="DW1171" s="3">
        <v>0</v>
      </c>
      <c r="DX1171" s="3">
        <v>0</v>
      </c>
      <c r="DY1171" s="3">
        <v>0</v>
      </c>
      <c r="DZ1171" s="3">
        <v>0</v>
      </c>
      <c r="EA1171" s="3">
        <v>0</v>
      </c>
      <c r="EB1171" s="3">
        <v>0</v>
      </c>
      <c r="EC1171" s="3">
        <v>0</v>
      </c>
      <c r="ED1171" s="3">
        <v>0</v>
      </c>
      <c r="EE1171" s="3">
        <v>0</v>
      </c>
      <c r="EF1171" s="3">
        <v>0</v>
      </c>
    </row>
    <row r="1172" spans="1:136" ht="12.75" customHeight="1">
      <c r="A1172" s="2" t="s">
        <v>1935</v>
      </c>
      <c r="B1172" s="2" t="s">
        <v>938</v>
      </c>
      <c r="C1172" s="2" t="s">
        <v>137</v>
      </c>
      <c r="D1172" s="2" t="s">
        <v>896</v>
      </c>
      <c r="E1172" s="3">
        <v>0</v>
      </c>
      <c r="F1172" s="3">
        <v>2174.3000000000002</v>
      </c>
      <c r="G1172" s="3">
        <v>2258.41</v>
      </c>
      <c r="H1172" s="3">
        <v>2587.4899999999998</v>
      </c>
      <c r="I1172" s="3">
        <v>4324.1099999999997</v>
      </c>
      <c r="J1172" s="3">
        <v>1722.58</v>
      </c>
      <c r="K1172" s="3">
        <v>1737.66</v>
      </c>
      <c r="L1172" s="3">
        <v>1767.09</v>
      </c>
      <c r="M1172" s="3">
        <v>1185.6300000000001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>
        <v>0</v>
      </c>
      <c r="AG1172" s="3">
        <v>1057.0999999999999</v>
      </c>
      <c r="AH1172" s="3">
        <v>397.42</v>
      </c>
      <c r="AI1172" s="3">
        <v>3053.8</v>
      </c>
      <c r="AJ1172" s="3">
        <v>1505.04</v>
      </c>
      <c r="AK1172" s="3">
        <v>1806.65</v>
      </c>
      <c r="AL1172" s="3">
        <v>2114.6</v>
      </c>
      <c r="AM1172" s="3">
        <v>1687.14</v>
      </c>
      <c r="AN1172" s="3">
        <v>2537.59</v>
      </c>
      <c r="AO1172" s="3">
        <v>3247.78</v>
      </c>
      <c r="AP1172" s="3">
        <v>4051.75</v>
      </c>
      <c r="AQ1172" s="3">
        <v>3264.78</v>
      </c>
      <c r="AR1172" s="3">
        <v>3212.56</v>
      </c>
      <c r="AS1172" s="3">
        <v>0</v>
      </c>
      <c r="AT1172" s="3">
        <v>0</v>
      </c>
      <c r="AU1172" s="3">
        <v>0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>
        <v>0</v>
      </c>
      <c r="BB1172" s="3">
        <v>0</v>
      </c>
      <c r="BC1172" s="3">
        <v>0</v>
      </c>
      <c r="BD1172" s="3">
        <v>0</v>
      </c>
      <c r="BE1172" s="3">
        <v>0</v>
      </c>
      <c r="BF1172" s="3">
        <v>0</v>
      </c>
      <c r="BG1172" s="3">
        <v>0</v>
      </c>
      <c r="BH1172" s="3">
        <v>0</v>
      </c>
      <c r="BI1172" s="3">
        <v>0</v>
      </c>
      <c r="BJ1172" s="3">
        <v>0</v>
      </c>
      <c r="BK1172" s="3">
        <v>0</v>
      </c>
      <c r="BL1172" s="3">
        <v>0</v>
      </c>
      <c r="BM1172" s="3">
        <v>0</v>
      </c>
      <c r="BN1172" s="3">
        <v>0</v>
      </c>
      <c r="BO1172" s="3">
        <v>0</v>
      </c>
      <c r="BP1172" s="3">
        <v>0</v>
      </c>
      <c r="BQ1172" s="3">
        <v>0</v>
      </c>
      <c r="BR1172" s="3">
        <v>0</v>
      </c>
      <c r="BS1172" s="3">
        <v>0</v>
      </c>
      <c r="BT1172" s="3">
        <v>0</v>
      </c>
      <c r="BU1172" s="3">
        <v>0</v>
      </c>
      <c r="BV1172" s="3">
        <v>0</v>
      </c>
      <c r="BW1172" s="3">
        <v>0</v>
      </c>
      <c r="BX1172" s="3">
        <v>0</v>
      </c>
      <c r="BY1172" s="3">
        <v>0</v>
      </c>
      <c r="BZ1172" s="3">
        <v>0</v>
      </c>
      <c r="CA1172" s="3">
        <v>0</v>
      </c>
      <c r="CB1172" s="3">
        <v>0</v>
      </c>
      <c r="CC1172" s="3">
        <v>0</v>
      </c>
      <c r="CD1172" s="3">
        <v>0</v>
      </c>
      <c r="CE1172" s="3">
        <v>0</v>
      </c>
      <c r="CF1172" s="3">
        <v>0</v>
      </c>
      <c r="CG1172" s="3">
        <v>0</v>
      </c>
      <c r="CH1172" s="3">
        <v>0</v>
      </c>
      <c r="CI1172" s="3">
        <v>0</v>
      </c>
      <c r="CJ1172" s="3">
        <v>0</v>
      </c>
      <c r="CK1172" s="3">
        <v>0</v>
      </c>
      <c r="CL1172" s="3">
        <v>0</v>
      </c>
      <c r="CM1172" s="3">
        <v>0</v>
      </c>
      <c r="CN1172" s="3">
        <v>0</v>
      </c>
      <c r="CO1172" s="3">
        <v>0</v>
      </c>
      <c r="CP1172" s="3">
        <v>0</v>
      </c>
      <c r="CQ1172" s="3">
        <v>0</v>
      </c>
      <c r="CR1172" s="3">
        <v>0</v>
      </c>
      <c r="CS1172" s="3">
        <v>0</v>
      </c>
      <c r="CT1172" s="3">
        <v>0</v>
      </c>
      <c r="CU1172" s="3">
        <v>0</v>
      </c>
      <c r="CV1172" s="3">
        <v>0</v>
      </c>
      <c r="CW1172" s="3">
        <v>0</v>
      </c>
      <c r="CX1172" s="3">
        <v>0</v>
      </c>
      <c r="CY1172" s="3">
        <v>0</v>
      </c>
      <c r="CZ1172" s="3">
        <v>0</v>
      </c>
      <c r="DA1172" s="3"/>
      <c r="DB1172" s="3">
        <v>0</v>
      </c>
      <c r="DC1172" s="3">
        <v>0</v>
      </c>
      <c r="DD1172" s="3">
        <v>0</v>
      </c>
      <c r="DE1172" s="3">
        <v>0</v>
      </c>
      <c r="DF1172" s="3">
        <v>0</v>
      </c>
      <c r="DG1172" s="3">
        <v>0</v>
      </c>
      <c r="DH1172" s="3">
        <v>0</v>
      </c>
      <c r="DI1172" s="3">
        <v>0</v>
      </c>
      <c r="DJ1172" s="3">
        <v>0</v>
      </c>
      <c r="DK1172" s="3">
        <v>0</v>
      </c>
      <c r="DL1172" s="3">
        <v>0</v>
      </c>
      <c r="DM1172" s="3">
        <v>0</v>
      </c>
      <c r="DN1172" s="3">
        <v>0</v>
      </c>
      <c r="DO1172" s="3">
        <v>0</v>
      </c>
      <c r="DP1172" s="3">
        <v>0</v>
      </c>
      <c r="DQ1172" s="3">
        <v>0</v>
      </c>
      <c r="DR1172" s="3">
        <v>0</v>
      </c>
      <c r="DS1172" s="3">
        <v>0</v>
      </c>
      <c r="DT1172" s="3">
        <v>0</v>
      </c>
      <c r="DU1172" s="3">
        <v>0</v>
      </c>
      <c r="DV1172" s="3">
        <v>0</v>
      </c>
      <c r="DW1172" s="3">
        <v>0</v>
      </c>
      <c r="DX1172" s="3">
        <v>0</v>
      </c>
      <c r="DY1172" s="3">
        <v>0</v>
      </c>
      <c r="DZ1172" s="3">
        <v>0</v>
      </c>
      <c r="EA1172" s="3">
        <v>0</v>
      </c>
      <c r="EB1172" s="3">
        <v>0</v>
      </c>
      <c r="EC1172" s="3">
        <v>0</v>
      </c>
      <c r="ED1172" s="3">
        <v>0</v>
      </c>
      <c r="EE1172" s="3">
        <v>0</v>
      </c>
      <c r="EF1172" s="3">
        <v>0</v>
      </c>
    </row>
    <row r="1173" spans="1:136" ht="12.75" customHeight="1">
      <c r="A1173" s="2" t="s">
        <v>1936</v>
      </c>
      <c r="B1173" s="2" t="s">
        <v>940</v>
      </c>
      <c r="C1173" s="2" t="s">
        <v>137</v>
      </c>
      <c r="D1173" s="2" t="s">
        <v>896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</v>
      </c>
      <c r="AL1173" s="3">
        <v>0</v>
      </c>
      <c r="AM1173" s="3">
        <v>0</v>
      </c>
      <c r="AN1173" s="3">
        <v>0</v>
      </c>
      <c r="AO1173" s="3">
        <v>0</v>
      </c>
      <c r="AP1173" s="3">
        <v>0</v>
      </c>
      <c r="AQ1173" s="3">
        <v>0</v>
      </c>
      <c r="AR1173" s="3">
        <v>0</v>
      </c>
      <c r="AS1173" s="3">
        <v>0</v>
      </c>
      <c r="AT1173" s="3">
        <v>0</v>
      </c>
      <c r="AU1173" s="3">
        <v>0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0</v>
      </c>
      <c r="BB1173" s="3">
        <v>0</v>
      </c>
      <c r="BC1173" s="3">
        <v>0</v>
      </c>
      <c r="BD1173" s="3">
        <v>0</v>
      </c>
      <c r="BE1173" s="3">
        <v>0</v>
      </c>
      <c r="BF1173" s="3">
        <v>0</v>
      </c>
      <c r="BG1173" s="3">
        <v>0</v>
      </c>
      <c r="BH1173" s="3">
        <v>0</v>
      </c>
      <c r="BI1173" s="3">
        <v>0</v>
      </c>
      <c r="BJ1173" s="3">
        <v>0</v>
      </c>
      <c r="BK1173" s="3">
        <v>0</v>
      </c>
      <c r="BL1173" s="3">
        <v>0</v>
      </c>
      <c r="BM1173" s="3">
        <v>0</v>
      </c>
      <c r="BN1173" s="3">
        <v>0</v>
      </c>
      <c r="BO1173" s="3">
        <v>0</v>
      </c>
      <c r="BP1173" s="3">
        <v>0</v>
      </c>
      <c r="BQ1173" s="3">
        <v>0</v>
      </c>
      <c r="BR1173" s="3">
        <v>0</v>
      </c>
      <c r="BS1173" s="3">
        <v>0</v>
      </c>
      <c r="BT1173" s="3">
        <v>0</v>
      </c>
      <c r="BU1173" s="3">
        <v>0</v>
      </c>
      <c r="BV1173" s="3">
        <v>0</v>
      </c>
      <c r="BW1173" s="3">
        <v>0</v>
      </c>
      <c r="BX1173" s="3">
        <v>0</v>
      </c>
      <c r="BY1173" s="3">
        <v>0</v>
      </c>
      <c r="BZ1173" s="3">
        <v>0</v>
      </c>
      <c r="CA1173" s="3">
        <v>0</v>
      </c>
      <c r="CB1173" s="3">
        <v>0</v>
      </c>
      <c r="CC1173" s="3">
        <v>0</v>
      </c>
      <c r="CD1173" s="3">
        <v>0</v>
      </c>
      <c r="CE1173" s="3">
        <v>0</v>
      </c>
      <c r="CF1173" s="3">
        <v>0</v>
      </c>
      <c r="CG1173" s="3">
        <v>0</v>
      </c>
      <c r="CH1173" s="3">
        <v>0</v>
      </c>
      <c r="CI1173" s="3">
        <v>0</v>
      </c>
      <c r="CJ1173" s="3">
        <v>0</v>
      </c>
      <c r="CK1173" s="3">
        <v>0</v>
      </c>
      <c r="CL1173" s="3">
        <v>0</v>
      </c>
      <c r="CM1173" s="3">
        <v>0</v>
      </c>
      <c r="CN1173" s="3">
        <v>0</v>
      </c>
      <c r="CO1173" s="3">
        <v>0</v>
      </c>
      <c r="CP1173" s="3">
        <v>0</v>
      </c>
      <c r="CQ1173" s="3">
        <v>0</v>
      </c>
      <c r="CR1173" s="3">
        <v>0</v>
      </c>
      <c r="CS1173" s="3">
        <v>0</v>
      </c>
      <c r="CT1173" s="3">
        <v>0</v>
      </c>
      <c r="CU1173" s="3">
        <v>0</v>
      </c>
      <c r="CV1173" s="3">
        <v>0</v>
      </c>
      <c r="CW1173" s="3">
        <v>0</v>
      </c>
      <c r="CX1173" s="3">
        <v>0</v>
      </c>
      <c r="CY1173" s="3">
        <v>0</v>
      </c>
      <c r="CZ1173" s="3">
        <v>0</v>
      </c>
      <c r="DA1173" s="3"/>
      <c r="DB1173" s="3">
        <v>0</v>
      </c>
      <c r="DC1173" s="3">
        <v>0</v>
      </c>
      <c r="DD1173" s="3">
        <v>0</v>
      </c>
      <c r="DE1173" s="3">
        <v>0</v>
      </c>
      <c r="DF1173" s="3">
        <v>0</v>
      </c>
      <c r="DG1173" s="3">
        <v>0</v>
      </c>
      <c r="DH1173" s="3">
        <v>0</v>
      </c>
      <c r="DI1173" s="3">
        <v>0</v>
      </c>
      <c r="DJ1173" s="3">
        <v>0</v>
      </c>
      <c r="DK1173" s="3">
        <v>0</v>
      </c>
      <c r="DL1173" s="3">
        <v>0</v>
      </c>
      <c r="DM1173" s="3">
        <v>0</v>
      </c>
      <c r="DN1173" s="3">
        <v>0</v>
      </c>
      <c r="DO1173" s="3">
        <v>0</v>
      </c>
      <c r="DP1173" s="3">
        <v>0</v>
      </c>
      <c r="DQ1173" s="3">
        <v>0</v>
      </c>
      <c r="DR1173" s="3">
        <v>0</v>
      </c>
      <c r="DS1173" s="3">
        <v>0</v>
      </c>
      <c r="DT1173" s="3">
        <v>0</v>
      </c>
      <c r="DU1173" s="3">
        <v>0</v>
      </c>
      <c r="DV1173" s="3">
        <v>0</v>
      </c>
      <c r="DW1173" s="3">
        <v>0</v>
      </c>
      <c r="DX1173" s="3">
        <v>0</v>
      </c>
      <c r="DY1173" s="3">
        <v>0</v>
      </c>
      <c r="DZ1173" s="3">
        <v>0</v>
      </c>
      <c r="EA1173" s="3">
        <v>0</v>
      </c>
      <c r="EB1173" s="3">
        <v>0</v>
      </c>
      <c r="EC1173" s="3">
        <v>0</v>
      </c>
      <c r="ED1173" s="3">
        <v>0</v>
      </c>
      <c r="EE1173" s="3">
        <v>0</v>
      </c>
      <c r="EF1173" s="3">
        <v>0</v>
      </c>
    </row>
    <row r="1174" spans="1:136" ht="12.75" customHeight="1">
      <c r="A1174" s="2" t="s">
        <v>1937</v>
      </c>
      <c r="B1174" s="2" t="s">
        <v>1028</v>
      </c>
      <c r="C1174" s="2" t="s">
        <v>137</v>
      </c>
      <c r="D1174" s="2" t="s">
        <v>896</v>
      </c>
      <c r="E1174" s="3">
        <v>0</v>
      </c>
      <c r="F1174" s="3">
        <v>1500</v>
      </c>
      <c r="G1174" s="3">
        <v>1500</v>
      </c>
      <c r="H1174" s="3">
        <v>1500</v>
      </c>
      <c r="I1174" s="3">
        <v>1500</v>
      </c>
      <c r="J1174" s="3">
        <v>1500</v>
      </c>
      <c r="K1174" s="3">
        <v>1500</v>
      </c>
      <c r="L1174" s="3">
        <v>1500</v>
      </c>
      <c r="M1174" s="3">
        <v>750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750</v>
      </c>
      <c r="AH1174" s="3">
        <v>750</v>
      </c>
      <c r="AI1174" s="3">
        <v>1500</v>
      </c>
      <c r="AJ1174" s="3">
        <v>1500</v>
      </c>
      <c r="AK1174" s="3">
        <v>1500</v>
      </c>
      <c r="AL1174" s="3">
        <v>1500</v>
      </c>
      <c r="AM1174" s="3">
        <v>1500</v>
      </c>
      <c r="AN1174" s="3">
        <v>1500</v>
      </c>
      <c r="AO1174" s="3">
        <v>1500</v>
      </c>
      <c r="AP1174" s="3">
        <v>1500</v>
      </c>
      <c r="AQ1174" s="3">
        <v>1500</v>
      </c>
      <c r="AR1174" s="3">
        <v>1500</v>
      </c>
      <c r="AS1174" s="3">
        <v>0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0</v>
      </c>
      <c r="BB1174" s="3">
        <v>0</v>
      </c>
      <c r="BC1174" s="3">
        <v>0</v>
      </c>
      <c r="BD1174" s="3">
        <v>0</v>
      </c>
      <c r="BE1174" s="3">
        <v>0</v>
      </c>
      <c r="BF1174" s="3">
        <v>0</v>
      </c>
      <c r="BG1174" s="3">
        <v>0</v>
      </c>
      <c r="BH1174" s="3">
        <v>0</v>
      </c>
      <c r="BI1174" s="3">
        <v>0</v>
      </c>
      <c r="BJ1174" s="3">
        <v>0</v>
      </c>
      <c r="BK1174" s="3">
        <v>0</v>
      </c>
      <c r="BL1174" s="3">
        <v>0</v>
      </c>
      <c r="BM1174" s="3">
        <v>0</v>
      </c>
      <c r="BN1174" s="3">
        <v>0</v>
      </c>
      <c r="BO1174" s="3">
        <v>0</v>
      </c>
      <c r="BP1174" s="3">
        <v>0</v>
      </c>
      <c r="BQ1174" s="3">
        <v>0</v>
      </c>
      <c r="BR1174" s="3">
        <v>0</v>
      </c>
      <c r="BS1174" s="3">
        <v>0</v>
      </c>
      <c r="BT1174" s="3">
        <v>0</v>
      </c>
      <c r="BU1174" s="3">
        <v>0</v>
      </c>
      <c r="BV1174" s="3">
        <v>0</v>
      </c>
      <c r="BW1174" s="3">
        <v>0</v>
      </c>
      <c r="BX1174" s="3">
        <v>0</v>
      </c>
      <c r="BY1174" s="3">
        <v>0</v>
      </c>
      <c r="BZ1174" s="3">
        <v>0</v>
      </c>
      <c r="CA1174" s="3">
        <v>0</v>
      </c>
      <c r="CB1174" s="3">
        <v>0</v>
      </c>
      <c r="CC1174" s="3">
        <v>0</v>
      </c>
      <c r="CD1174" s="3">
        <v>0</v>
      </c>
      <c r="CE1174" s="3">
        <v>0</v>
      </c>
      <c r="CF1174" s="3">
        <v>0</v>
      </c>
      <c r="CG1174" s="3">
        <v>0</v>
      </c>
      <c r="CH1174" s="3">
        <v>0</v>
      </c>
      <c r="CI1174" s="3">
        <v>0</v>
      </c>
      <c r="CJ1174" s="3">
        <v>0</v>
      </c>
      <c r="CK1174" s="3">
        <v>0</v>
      </c>
      <c r="CL1174" s="3">
        <v>0</v>
      </c>
      <c r="CM1174" s="3">
        <v>0</v>
      </c>
      <c r="CN1174" s="3">
        <v>0</v>
      </c>
      <c r="CO1174" s="3">
        <v>0</v>
      </c>
      <c r="CP1174" s="3">
        <v>0</v>
      </c>
      <c r="CQ1174" s="3">
        <v>0</v>
      </c>
      <c r="CR1174" s="3">
        <v>0</v>
      </c>
      <c r="CS1174" s="3">
        <v>0</v>
      </c>
      <c r="CT1174" s="3">
        <v>0</v>
      </c>
      <c r="CU1174" s="3">
        <v>0</v>
      </c>
      <c r="CV1174" s="3">
        <v>0</v>
      </c>
      <c r="CW1174" s="3">
        <v>0</v>
      </c>
      <c r="CX1174" s="3">
        <v>0</v>
      </c>
      <c r="CY1174" s="3">
        <v>0</v>
      </c>
      <c r="CZ1174" s="3">
        <v>0</v>
      </c>
      <c r="DA1174" s="3"/>
      <c r="DB1174" s="3">
        <v>0</v>
      </c>
      <c r="DC1174" s="3">
        <v>0</v>
      </c>
      <c r="DD1174" s="3">
        <v>0</v>
      </c>
      <c r="DE1174" s="3">
        <v>0</v>
      </c>
      <c r="DF1174" s="3">
        <v>0</v>
      </c>
      <c r="DG1174" s="3">
        <v>0</v>
      </c>
      <c r="DH1174" s="3">
        <v>0</v>
      </c>
      <c r="DI1174" s="3">
        <v>0</v>
      </c>
      <c r="DJ1174" s="3">
        <v>0</v>
      </c>
      <c r="DK1174" s="3">
        <v>0</v>
      </c>
      <c r="DL1174" s="3">
        <v>0</v>
      </c>
      <c r="DM1174" s="3">
        <v>0</v>
      </c>
      <c r="DN1174" s="3">
        <v>0</v>
      </c>
      <c r="DO1174" s="3">
        <v>0</v>
      </c>
      <c r="DP1174" s="3">
        <v>0</v>
      </c>
      <c r="DQ1174" s="3">
        <v>0</v>
      </c>
      <c r="DR1174" s="3">
        <v>0</v>
      </c>
      <c r="DS1174" s="3">
        <v>0</v>
      </c>
      <c r="DT1174" s="3">
        <v>0</v>
      </c>
      <c r="DU1174" s="3">
        <v>0</v>
      </c>
      <c r="DV1174" s="3">
        <v>0</v>
      </c>
      <c r="DW1174" s="3">
        <v>0</v>
      </c>
      <c r="DX1174" s="3">
        <v>0</v>
      </c>
      <c r="DY1174" s="3">
        <v>0</v>
      </c>
      <c r="DZ1174" s="3">
        <v>0</v>
      </c>
      <c r="EA1174" s="3">
        <v>0</v>
      </c>
      <c r="EB1174" s="3">
        <v>0</v>
      </c>
      <c r="EC1174" s="3">
        <v>0</v>
      </c>
      <c r="ED1174" s="3">
        <v>0</v>
      </c>
      <c r="EE1174" s="3">
        <v>0</v>
      </c>
      <c r="EF1174" s="3">
        <v>0</v>
      </c>
    </row>
    <row r="1175" spans="1:136" ht="12.75" customHeight="1">
      <c r="A1175" s="2" t="s">
        <v>1938</v>
      </c>
      <c r="B1175" s="2" t="s">
        <v>944</v>
      </c>
      <c r="C1175" s="2" t="s">
        <v>137</v>
      </c>
      <c r="D1175" s="2" t="s">
        <v>896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0</v>
      </c>
      <c r="AP1175" s="3">
        <v>0</v>
      </c>
      <c r="AQ1175" s="3">
        <v>0</v>
      </c>
      <c r="AR1175" s="3">
        <v>0</v>
      </c>
      <c r="AS1175" s="3">
        <v>0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0</v>
      </c>
      <c r="BB1175" s="3">
        <v>0</v>
      </c>
      <c r="BC1175" s="3">
        <v>0</v>
      </c>
      <c r="BD1175" s="3">
        <v>0</v>
      </c>
      <c r="BE1175" s="3">
        <v>0</v>
      </c>
      <c r="BF1175" s="3">
        <v>0</v>
      </c>
      <c r="BG1175" s="3">
        <v>0</v>
      </c>
      <c r="BH1175" s="3">
        <v>0</v>
      </c>
      <c r="BI1175" s="3">
        <v>0</v>
      </c>
      <c r="BJ1175" s="3">
        <v>0</v>
      </c>
      <c r="BK1175" s="3">
        <v>0</v>
      </c>
      <c r="BL1175" s="3">
        <v>0</v>
      </c>
      <c r="BM1175" s="3">
        <v>0</v>
      </c>
      <c r="BN1175" s="3">
        <v>0</v>
      </c>
      <c r="BO1175" s="3">
        <v>0</v>
      </c>
      <c r="BP1175" s="3">
        <v>0</v>
      </c>
      <c r="BQ1175" s="3">
        <v>0</v>
      </c>
      <c r="BR1175" s="3">
        <v>0</v>
      </c>
      <c r="BS1175" s="3">
        <v>0</v>
      </c>
      <c r="BT1175" s="3">
        <v>0</v>
      </c>
      <c r="BU1175" s="3">
        <v>0</v>
      </c>
      <c r="BV1175" s="3">
        <v>0</v>
      </c>
      <c r="BW1175" s="3">
        <v>0</v>
      </c>
      <c r="BX1175" s="3">
        <v>0</v>
      </c>
      <c r="BY1175" s="3">
        <v>0</v>
      </c>
      <c r="BZ1175" s="3">
        <v>0</v>
      </c>
      <c r="CA1175" s="3">
        <v>0</v>
      </c>
      <c r="CB1175" s="3">
        <v>0</v>
      </c>
      <c r="CC1175" s="3">
        <v>0</v>
      </c>
      <c r="CD1175" s="3">
        <v>0</v>
      </c>
      <c r="CE1175" s="3">
        <v>0</v>
      </c>
      <c r="CF1175" s="3">
        <v>0</v>
      </c>
      <c r="CG1175" s="3">
        <v>0</v>
      </c>
      <c r="CH1175" s="3">
        <v>0</v>
      </c>
      <c r="CI1175" s="3">
        <v>0</v>
      </c>
      <c r="CJ1175" s="3">
        <v>0</v>
      </c>
      <c r="CK1175" s="3">
        <v>0</v>
      </c>
      <c r="CL1175" s="3">
        <v>0</v>
      </c>
      <c r="CM1175" s="3">
        <v>0</v>
      </c>
      <c r="CN1175" s="3">
        <v>0</v>
      </c>
      <c r="CO1175" s="3">
        <v>0</v>
      </c>
      <c r="CP1175" s="3">
        <v>0</v>
      </c>
      <c r="CQ1175" s="3">
        <v>0</v>
      </c>
      <c r="CR1175" s="3">
        <v>0</v>
      </c>
      <c r="CS1175" s="3">
        <v>0</v>
      </c>
      <c r="CT1175" s="3">
        <v>0</v>
      </c>
      <c r="CU1175" s="3">
        <v>0</v>
      </c>
      <c r="CV1175" s="3">
        <v>0</v>
      </c>
      <c r="CW1175" s="3">
        <v>0</v>
      </c>
      <c r="CX1175" s="3">
        <v>0</v>
      </c>
      <c r="CY1175" s="3">
        <v>0</v>
      </c>
      <c r="CZ1175" s="3">
        <v>0</v>
      </c>
      <c r="DA1175" s="3"/>
      <c r="DB1175" s="3">
        <v>0</v>
      </c>
      <c r="DC1175" s="3">
        <v>0</v>
      </c>
      <c r="DD1175" s="3">
        <v>0</v>
      </c>
      <c r="DE1175" s="3">
        <v>0</v>
      </c>
      <c r="DF1175" s="3">
        <v>0</v>
      </c>
      <c r="DG1175" s="3">
        <v>0</v>
      </c>
      <c r="DH1175" s="3">
        <v>0</v>
      </c>
      <c r="DI1175" s="3">
        <v>0</v>
      </c>
      <c r="DJ1175" s="3">
        <v>0</v>
      </c>
      <c r="DK1175" s="3">
        <v>0</v>
      </c>
      <c r="DL1175" s="3">
        <v>0</v>
      </c>
      <c r="DM1175" s="3">
        <v>0</v>
      </c>
      <c r="DN1175" s="3">
        <v>0</v>
      </c>
      <c r="DO1175" s="3">
        <v>0</v>
      </c>
      <c r="DP1175" s="3">
        <v>0</v>
      </c>
      <c r="DQ1175" s="3">
        <v>0</v>
      </c>
      <c r="DR1175" s="3">
        <v>0</v>
      </c>
      <c r="DS1175" s="3">
        <v>0</v>
      </c>
      <c r="DT1175" s="3">
        <v>0</v>
      </c>
      <c r="DU1175" s="3">
        <v>0</v>
      </c>
      <c r="DV1175" s="3">
        <v>0</v>
      </c>
      <c r="DW1175" s="3">
        <v>0</v>
      </c>
      <c r="DX1175" s="3">
        <v>0</v>
      </c>
      <c r="DY1175" s="3">
        <v>0</v>
      </c>
      <c r="DZ1175" s="3">
        <v>0</v>
      </c>
      <c r="EA1175" s="3">
        <v>0</v>
      </c>
      <c r="EB1175" s="3">
        <v>0</v>
      </c>
      <c r="EC1175" s="3">
        <v>0</v>
      </c>
      <c r="ED1175" s="3">
        <v>0</v>
      </c>
      <c r="EE1175" s="3">
        <v>0</v>
      </c>
      <c r="EF1175" s="3">
        <v>0</v>
      </c>
    </row>
    <row r="1176" spans="1:136" ht="12.75" customHeight="1">
      <c r="A1176" s="2" t="s">
        <v>1939</v>
      </c>
      <c r="B1176" s="2" t="s">
        <v>946</v>
      </c>
      <c r="C1176" s="2" t="s">
        <v>137</v>
      </c>
      <c r="D1176" s="2" t="s">
        <v>896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s="3">
        <v>0</v>
      </c>
      <c r="AR1176" s="3">
        <v>0</v>
      </c>
      <c r="AS1176" s="3">
        <v>0</v>
      </c>
      <c r="AT1176" s="3">
        <v>0</v>
      </c>
      <c r="AU1176" s="3">
        <v>0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>
        <v>0</v>
      </c>
      <c r="BB1176" s="3">
        <v>0</v>
      </c>
      <c r="BC1176" s="3">
        <v>0</v>
      </c>
      <c r="BD1176" s="3">
        <v>0</v>
      </c>
      <c r="BE1176" s="3">
        <v>0</v>
      </c>
      <c r="BF1176" s="3">
        <v>0</v>
      </c>
      <c r="BG1176" s="3">
        <v>0</v>
      </c>
      <c r="BH1176" s="3">
        <v>0</v>
      </c>
      <c r="BI1176" s="3">
        <v>0</v>
      </c>
      <c r="BJ1176" s="3">
        <v>0</v>
      </c>
      <c r="BK1176" s="3">
        <v>0</v>
      </c>
      <c r="BL1176" s="3">
        <v>0</v>
      </c>
      <c r="BM1176" s="3">
        <v>0</v>
      </c>
      <c r="BN1176" s="3">
        <v>0</v>
      </c>
      <c r="BO1176" s="3">
        <v>0</v>
      </c>
      <c r="BP1176" s="3">
        <v>0</v>
      </c>
      <c r="BQ1176" s="3">
        <v>0</v>
      </c>
      <c r="BR1176" s="3">
        <v>0</v>
      </c>
      <c r="BS1176" s="3">
        <v>0</v>
      </c>
      <c r="BT1176" s="3">
        <v>0</v>
      </c>
      <c r="BU1176" s="3">
        <v>0</v>
      </c>
      <c r="BV1176" s="3">
        <v>0</v>
      </c>
      <c r="BW1176" s="3">
        <v>0</v>
      </c>
      <c r="BX1176" s="3">
        <v>0</v>
      </c>
      <c r="BY1176" s="3">
        <v>0</v>
      </c>
      <c r="BZ1176" s="3">
        <v>0</v>
      </c>
      <c r="CA1176" s="3">
        <v>0</v>
      </c>
      <c r="CB1176" s="3">
        <v>0</v>
      </c>
      <c r="CC1176" s="3">
        <v>0</v>
      </c>
      <c r="CD1176" s="3">
        <v>0</v>
      </c>
      <c r="CE1176" s="3">
        <v>0</v>
      </c>
      <c r="CF1176" s="3">
        <v>0</v>
      </c>
      <c r="CG1176" s="3">
        <v>0</v>
      </c>
      <c r="CH1176" s="3">
        <v>0</v>
      </c>
      <c r="CI1176" s="3">
        <v>0</v>
      </c>
      <c r="CJ1176" s="3">
        <v>0</v>
      </c>
      <c r="CK1176" s="3">
        <v>0</v>
      </c>
      <c r="CL1176" s="3">
        <v>0</v>
      </c>
      <c r="CM1176" s="3">
        <v>0</v>
      </c>
      <c r="CN1176" s="3">
        <v>0</v>
      </c>
      <c r="CO1176" s="3">
        <v>0</v>
      </c>
      <c r="CP1176" s="3">
        <v>0</v>
      </c>
      <c r="CQ1176" s="3">
        <v>0</v>
      </c>
      <c r="CR1176" s="3">
        <v>0</v>
      </c>
      <c r="CS1176" s="3">
        <v>0</v>
      </c>
      <c r="CT1176" s="3">
        <v>0</v>
      </c>
      <c r="CU1176" s="3">
        <v>0</v>
      </c>
      <c r="CV1176" s="3">
        <v>0</v>
      </c>
      <c r="CW1176" s="3">
        <v>0</v>
      </c>
      <c r="CX1176" s="3">
        <v>0</v>
      </c>
      <c r="CY1176" s="3">
        <v>0</v>
      </c>
      <c r="CZ1176" s="3">
        <v>0</v>
      </c>
      <c r="DA1176" s="3"/>
      <c r="DB1176" s="3">
        <v>0</v>
      </c>
      <c r="DC1176" s="3">
        <v>0</v>
      </c>
      <c r="DD1176" s="3">
        <v>0</v>
      </c>
      <c r="DE1176" s="3">
        <v>0</v>
      </c>
      <c r="DF1176" s="3">
        <v>0</v>
      </c>
      <c r="DG1176" s="3">
        <v>0</v>
      </c>
      <c r="DH1176" s="3">
        <v>0</v>
      </c>
      <c r="DI1176" s="3">
        <v>0</v>
      </c>
      <c r="DJ1176" s="3">
        <v>0</v>
      </c>
      <c r="DK1176" s="3">
        <v>0</v>
      </c>
      <c r="DL1176" s="3">
        <v>0</v>
      </c>
      <c r="DM1176" s="3">
        <v>0</v>
      </c>
      <c r="DN1176" s="3">
        <v>0</v>
      </c>
      <c r="DO1176" s="3">
        <v>0</v>
      </c>
      <c r="DP1176" s="3">
        <v>0</v>
      </c>
      <c r="DQ1176" s="3">
        <v>0</v>
      </c>
      <c r="DR1176" s="3">
        <v>0</v>
      </c>
      <c r="DS1176" s="3">
        <v>0</v>
      </c>
      <c r="DT1176" s="3">
        <v>0</v>
      </c>
      <c r="DU1176" s="3">
        <v>0</v>
      </c>
      <c r="DV1176" s="3">
        <v>0</v>
      </c>
      <c r="DW1176" s="3">
        <v>0</v>
      </c>
      <c r="DX1176" s="3">
        <v>0</v>
      </c>
      <c r="DY1176" s="3">
        <v>0</v>
      </c>
      <c r="DZ1176" s="3">
        <v>0</v>
      </c>
      <c r="EA1176" s="3">
        <v>0</v>
      </c>
      <c r="EB1176" s="3">
        <v>0</v>
      </c>
      <c r="EC1176" s="3">
        <v>0</v>
      </c>
      <c r="ED1176" s="3">
        <v>0</v>
      </c>
      <c r="EE1176" s="3">
        <v>0</v>
      </c>
      <c r="EF1176" s="3">
        <v>0</v>
      </c>
    </row>
    <row r="1177" spans="1:136" ht="12.75" customHeight="1">
      <c r="A1177" s="2" t="s">
        <v>1940</v>
      </c>
      <c r="B1177" s="2" t="s">
        <v>1181</v>
      </c>
      <c r="C1177" s="2" t="s">
        <v>137</v>
      </c>
      <c r="D1177" s="2" t="s">
        <v>896</v>
      </c>
      <c r="E1177" s="3">
        <v>0</v>
      </c>
      <c r="F1177" s="3">
        <v>2000</v>
      </c>
      <c r="G1177" s="3">
        <v>2000</v>
      </c>
      <c r="H1177" s="3">
        <v>2000</v>
      </c>
      <c r="I1177" s="3">
        <v>2000</v>
      </c>
      <c r="J1177" s="3">
        <v>2000</v>
      </c>
      <c r="K1177" s="3">
        <v>2000</v>
      </c>
      <c r="L1177" s="3">
        <v>2000</v>
      </c>
      <c r="M1177" s="3">
        <v>1000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1000</v>
      </c>
      <c r="AH1177" s="3">
        <v>1000</v>
      </c>
      <c r="AI1177" s="3">
        <v>1833.25</v>
      </c>
      <c r="AJ1177" s="3">
        <v>2000</v>
      </c>
      <c r="AK1177" s="3">
        <v>2000</v>
      </c>
      <c r="AL1177" s="3">
        <v>2000</v>
      </c>
      <c r="AM1177" s="3">
        <v>2000</v>
      </c>
      <c r="AN1177" s="3">
        <v>2000</v>
      </c>
      <c r="AO1177" s="3">
        <v>2000</v>
      </c>
      <c r="AP1177" s="3">
        <v>2000</v>
      </c>
      <c r="AQ1177" s="3">
        <v>2000</v>
      </c>
      <c r="AR1177" s="3">
        <v>2010.06</v>
      </c>
      <c r="AS1177" s="3">
        <v>0</v>
      </c>
      <c r="AT1177" s="3">
        <v>0</v>
      </c>
      <c r="AU1177" s="3">
        <v>0</v>
      </c>
      <c r="AV1177" s="3">
        <v>0</v>
      </c>
      <c r="AW1177" s="3">
        <v>0</v>
      </c>
      <c r="AX1177" s="3">
        <v>0</v>
      </c>
      <c r="AY1177" s="3">
        <v>0</v>
      </c>
      <c r="AZ1177" s="3">
        <v>0</v>
      </c>
      <c r="BA1177" s="3">
        <v>0</v>
      </c>
      <c r="BB1177" s="3">
        <v>0</v>
      </c>
      <c r="BC1177" s="3">
        <v>0</v>
      </c>
      <c r="BD1177" s="3">
        <v>0</v>
      </c>
      <c r="BE1177" s="3">
        <v>0</v>
      </c>
      <c r="BF1177" s="3">
        <v>0</v>
      </c>
      <c r="BG1177" s="3">
        <v>0</v>
      </c>
      <c r="BH1177" s="3">
        <v>0</v>
      </c>
      <c r="BI1177" s="3">
        <v>0</v>
      </c>
      <c r="BJ1177" s="3">
        <v>0</v>
      </c>
      <c r="BK1177" s="3">
        <v>0</v>
      </c>
      <c r="BL1177" s="3">
        <v>0</v>
      </c>
      <c r="BM1177" s="3">
        <v>0</v>
      </c>
      <c r="BN1177" s="3">
        <v>0</v>
      </c>
      <c r="BO1177" s="3">
        <v>0</v>
      </c>
      <c r="BP1177" s="3">
        <v>0</v>
      </c>
      <c r="BQ1177" s="3">
        <v>0</v>
      </c>
      <c r="BR1177" s="3">
        <v>0</v>
      </c>
      <c r="BS1177" s="3">
        <v>0</v>
      </c>
      <c r="BT1177" s="3">
        <v>0</v>
      </c>
      <c r="BU1177" s="3">
        <v>0</v>
      </c>
      <c r="BV1177" s="3">
        <v>0</v>
      </c>
      <c r="BW1177" s="3">
        <v>0</v>
      </c>
      <c r="BX1177" s="3">
        <v>0</v>
      </c>
      <c r="BY1177" s="3">
        <v>0</v>
      </c>
      <c r="BZ1177" s="3">
        <v>0</v>
      </c>
      <c r="CA1177" s="3">
        <v>0</v>
      </c>
      <c r="CB1177" s="3">
        <v>0</v>
      </c>
      <c r="CC1177" s="3">
        <v>0</v>
      </c>
      <c r="CD1177" s="3">
        <v>0</v>
      </c>
      <c r="CE1177" s="3">
        <v>0</v>
      </c>
      <c r="CF1177" s="3">
        <v>0</v>
      </c>
      <c r="CG1177" s="3">
        <v>0</v>
      </c>
      <c r="CH1177" s="3">
        <v>0</v>
      </c>
      <c r="CI1177" s="3">
        <v>0</v>
      </c>
      <c r="CJ1177" s="3">
        <v>0</v>
      </c>
      <c r="CK1177" s="3">
        <v>0</v>
      </c>
      <c r="CL1177" s="3">
        <v>0</v>
      </c>
      <c r="CM1177" s="3">
        <v>0</v>
      </c>
      <c r="CN1177" s="3">
        <v>0</v>
      </c>
      <c r="CO1177" s="3">
        <v>0</v>
      </c>
      <c r="CP1177" s="3">
        <v>0</v>
      </c>
      <c r="CQ1177" s="3">
        <v>0</v>
      </c>
      <c r="CR1177" s="3">
        <v>0</v>
      </c>
      <c r="CS1177" s="3">
        <v>0</v>
      </c>
      <c r="CT1177" s="3">
        <v>0</v>
      </c>
      <c r="CU1177" s="3">
        <v>0</v>
      </c>
      <c r="CV1177" s="3">
        <v>0</v>
      </c>
      <c r="CW1177" s="3">
        <v>0</v>
      </c>
      <c r="CX1177" s="3">
        <v>0</v>
      </c>
      <c r="CY1177" s="3">
        <v>0</v>
      </c>
      <c r="CZ1177" s="3">
        <v>0</v>
      </c>
      <c r="DA1177" s="3"/>
      <c r="DB1177" s="3">
        <v>0</v>
      </c>
      <c r="DC1177" s="3">
        <v>0</v>
      </c>
      <c r="DD1177" s="3">
        <v>0</v>
      </c>
      <c r="DE1177" s="3">
        <v>0</v>
      </c>
      <c r="DF1177" s="3">
        <v>0</v>
      </c>
      <c r="DG1177" s="3">
        <v>0</v>
      </c>
      <c r="DH1177" s="3">
        <v>0</v>
      </c>
      <c r="DI1177" s="3">
        <v>0</v>
      </c>
      <c r="DJ1177" s="3">
        <v>0</v>
      </c>
      <c r="DK1177" s="3">
        <v>0</v>
      </c>
      <c r="DL1177" s="3">
        <v>0</v>
      </c>
      <c r="DM1177" s="3">
        <v>0</v>
      </c>
      <c r="DN1177" s="3">
        <v>0</v>
      </c>
      <c r="DO1177" s="3">
        <v>0</v>
      </c>
      <c r="DP1177" s="3">
        <v>0</v>
      </c>
      <c r="DQ1177" s="3">
        <v>0</v>
      </c>
      <c r="DR1177" s="3">
        <v>0</v>
      </c>
      <c r="DS1177" s="3">
        <v>0</v>
      </c>
      <c r="DT1177" s="3">
        <v>0</v>
      </c>
      <c r="DU1177" s="3">
        <v>0</v>
      </c>
      <c r="DV1177" s="3">
        <v>0</v>
      </c>
      <c r="DW1177" s="3">
        <v>0</v>
      </c>
      <c r="DX1177" s="3">
        <v>0</v>
      </c>
      <c r="DY1177" s="3">
        <v>0</v>
      </c>
      <c r="DZ1177" s="3">
        <v>0</v>
      </c>
      <c r="EA1177" s="3">
        <v>0</v>
      </c>
      <c r="EB1177" s="3">
        <v>0</v>
      </c>
      <c r="EC1177" s="3">
        <v>0</v>
      </c>
      <c r="ED1177" s="3">
        <v>0</v>
      </c>
      <c r="EE1177" s="3">
        <v>0</v>
      </c>
      <c r="EF1177" s="3">
        <v>0</v>
      </c>
    </row>
    <row r="1178" spans="1:136" ht="12.75" customHeight="1">
      <c r="A1178" s="2" t="s">
        <v>1941</v>
      </c>
      <c r="B1178" s="2" t="s">
        <v>949</v>
      </c>
      <c r="C1178" s="2" t="s">
        <v>137</v>
      </c>
      <c r="D1178" s="2" t="s">
        <v>896</v>
      </c>
      <c r="E1178" s="3">
        <v>0</v>
      </c>
      <c r="F1178" s="3">
        <v>0</v>
      </c>
      <c r="G1178" s="3">
        <v>0</v>
      </c>
      <c r="H1178" s="3">
        <v>480</v>
      </c>
      <c r="I1178" s="3">
        <v>0</v>
      </c>
      <c r="J1178" s="3">
        <v>315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0</v>
      </c>
      <c r="BB1178" s="3">
        <v>0</v>
      </c>
      <c r="BC1178" s="3">
        <v>0</v>
      </c>
      <c r="BD1178" s="3">
        <v>0</v>
      </c>
      <c r="BE1178" s="3">
        <v>0</v>
      </c>
      <c r="BF1178" s="3">
        <v>0</v>
      </c>
      <c r="BG1178" s="3">
        <v>0</v>
      </c>
      <c r="BH1178" s="3">
        <v>0</v>
      </c>
      <c r="BI1178" s="3">
        <v>0</v>
      </c>
      <c r="BJ1178" s="3">
        <v>0</v>
      </c>
      <c r="BK1178" s="3">
        <v>0</v>
      </c>
      <c r="BL1178" s="3">
        <v>0</v>
      </c>
      <c r="BM1178" s="3">
        <v>0</v>
      </c>
      <c r="BN1178" s="3">
        <v>0</v>
      </c>
      <c r="BO1178" s="3">
        <v>0</v>
      </c>
      <c r="BP1178" s="3">
        <v>0</v>
      </c>
      <c r="BQ1178" s="3">
        <v>0</v>
      </c>
      <c r="BR1178" s="3">
        <v>0</v>
      </c>
      <c r="BS1178" s="3">
        <v>0</v>
      </c>
      <c r="BT1178" s="3">
        <v>0</v>
      </c>
      <c r="BU1178" s="3">
        <v>0</v>
      </c>
      <c r="BV1178" s="3">
        <v>0</v>
      </c>
      <c r="BW1178" s="3">
        <v>0</v>
      </c>
      <c r="BX1178" s="3">
        <v>0</v>
      </c>
      <c r="BY1178" s="3">
        <v>0</v>
      </c>
      <c r="BZ1178" s="3">
        <v>0</v>
      </c>
      <c r="CA1178" s="3">
        <v>0</v>
      </c>
      <c r="CB1178" s="3">
        <v>0</v>
      </c>
      <c r="CC1178" s="3">
        <v>0</v>
      </c>
      <c r="CD1178" s="3">
        <v>0</v>
      </c>
      <c r="CE1178" s="3">
        <v>0</v>
      </c>
      <c r="CF1178" s="3">
        <v>0</v>
      </c>
      <c r="CG1178" s="3">
        <v>0</v>
      </c>
      <c r="CH1178" s="3">
        <v>0</v>
      </c>
      <c r="CI1178" s="3">
        <v>0</v>
      </c>
      <c r="CJ1178" s="3">
        <v>0</v>
      </c>
      <c r="CK1178" s="3">
        <v>0</v>
      </c>
      <c r="CL1178" s="3">
        <v>0</v>
      </c>
      <c r="CM1178" s="3">
        <v>0</v>
      </c>
      <c r="CN1178" s="3">
        <v>0</v>
      </c>
      <c r="CO1178" s="3">
        <v>0</v>
      </c>
      <c r="CP1178" s="3">
        <v>0</v>
      </c>
      <c r="CQ1178" s="3">
        <v>0</v>
      </c>
      <c r="CR1178" s="3">
        <v>0</v>
      </c>
      <c r="CS1178" s="3">
        <v>0</v>
      </c>
      <c r="CT1178" s="3">
        <v>0</v>
      </c>
      <c r="CU1178" s="3">
        <v>0</v>
      </c>
      <c r="CV1178" s="3">
        <v>0</v>
      </c>
      <c r="CW1178" s="3">
        <v>0</v>
      </c>
      <c r="CX1178" s="3">
        <v>0</v>
      </c>
      <c r="CY1178" s="3">
        <v>0</v>
      </c>
      <c r="CZ1178" s="3">
        <v>0</v>
      </c>
      <c r="DA1178" s="3"/>
      <c r="DB1178" s="3">
        <v>0</v>
      </c>
      <c r="DC1178" s="3">
        <v>0</v>
      </c>
      <c r="DD1178" s="3">
        <v>0</v>
      </c>
      <c r="DE1178" s="3">
        <v>0</v>
      </c>
      <c r="DF1178" s="3">
        <v>0</v>
      </c>
      <c r="DG1178" s="3">
        <v>0</v>
      </c>
      <c r="DH1178" s="3">
        <v>0</v>
      </c>
      <c r="DI1178" s="3">
        <v>0</v>
      </c>
      <c r="DJ1178" s="3">
        <v>0</v>
      </c>
      <c r="DK1178" s="3">
        <v>0</v>
      </c>
      <c r="DL1178" s="3">
        <v>0</v>
      </c>
      <c r="DM1178" s="3">
        <v>0</v>
      </c>
      <c r="DN1178" s="3">
        <v>0</v>
      </c>
      <c r="DO1178" s="3">
        <v>0</v>
      </c>
      <c r="DP1178" s="3">
        <v>0</v>
      </c>
      <c r="DQ1178" s="3">
        <v>0</v>
      </c>
      <c r="DR1178" s="3">
        <v>0</v>
      </c>
      <c r="DS1178" s="3">
        <v>0</v>
      </c>
      <c r="DT1178" s="3">
        <v>0</v>
      </c>
      <c r="DU1178" s="3">
        <v>0</v>
      </c>
      <c r="DV1178" s="3">
        <v>0</v>
      </c>
      <c r="DW1178" s="3">
        <v>0</v>
      </c>
      <c r="DX1178" s="3">
        <v>0</v>
      </c>
      <c r="DY1178" s="3">
        <v>0</v>
      </c>
      <c r="DZ1178" s="3">
        <v>0</v>
      </c>
      <c r="EA1178" s="3">
        <v>0</v>
      </c>
      <c r="EB1178" s="3">
        <v>0</v>
      </c>
      <c r="EC1178" s="3">
        <v>0</v>
      </c>
      <c r="ED1178" s="3">
        <v>0</v>
      </c>
      <c r="EE1178" s="3">
        <v>0</v>
      </c>
      <c r="EF1178" s="3">
        <v>0</v>
      </c>
    </row>
    <row r="1179" spans="1:136" ht="12.75" customHeight="1">
      <c r="A1179" s="2" t="s">
        <v>1942</v>
      </c>
      <c r="B1179" s="2" t="s">
        <v>1943</v>
      </c>
      <c r="C1179" s="2" t="s">
        <v>137</v>
      </c>
      <c r="D1179" s="2" t="s">
        <v>896</v>
      </c>
      <c r="E1179" s="3">
        <v>0</v>
      </c>
      <c r="F1179" s="3">
        <v>13046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v>0</v>
      </c>
      <c r="AP1179" s="3">
        <v>0</v>
      </c>
      <c r="AQ1179" s="3">
        <v>0</v>
      </c>
      <c r="AR1179" s="3">
        <v>0</v>
      </c>
      <c r="AS1179" s="3">
        <v>0</v>
      </c>
      <c r="AT1179" s="3">
        <v>0</v>
      </c>
      <c r="AU1179" s="3">
        <v>0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>
        <v>0</v>
      </c>
      <c r="BB1179" s="3">
        <v>0</v>
      </c>
      <c r="BC1179" s="3">
        <v>0</v>
      </c>
      <c r="BD1179" s="3">
        <v>0</v>
      </c>
      <c r="BE1179" s="3">
        <v>0</v>
      </c>
      <c r="BF1179" s="3">
        <v>0</v>
      </c>
      <c r="BG1179" s="3">
        <v>0</v>
      </c>
      <c r="BH1179" s="3">
        <v>0</v>
      </c>
      <c r="BI1179" s="3">
        <v>0</v>
      </c>
      <c r="BJ1179" s="3">
        <v>0</v>
      </c>
      <c r="BK1179" s="3">
        <v>0</v>
      </c>
      <c r="BL1179" s="3">
        <v>0</v>
      </c>
      <c r="BM1179" s="3">
        <v>0</v>
      </c>
      <c r="BN1179" s="3">
        <v>0</v>
      </c>
      <c r="BO1179" s="3">
        <v>0</v>
      </c>
      <c r="BP1179" s="3">
        <v>0</v>
      </c>
      <c r="BQ1179" s="3">
        <v>0</v>
      </c>
      <c r="BR1179" s="3">
        <v>0</v>
      </c>
      <c r="BS1179" s="3">
        <v>0</v>
      </c>
      <c r="BT1179" s="3">
        <v>0</v>
      </c>
      <c r="BU1179" s="3">
        <v>0</v>
      </c>
      <c r="BV1179" s="3">
        <v>0</v>
      </c>
      <c r="BW1179" s="3">
        <v>0</v>
      </c>
      <c r="BX1179" s="3">
        <v>0</v>
      </c>
      <c r="BY1179" s="3">
        <v>0</v>
      </c>
      <c r="BZ1179" s="3">
        <v>0</v>
      </c>
      <c r="CA1179" s="3">
        <v>0</v>
      </c>
      <c r="CB1179" s="3">
        <v>0</v>
      </c>
      <c r="CC1179" s="3">
        <v>0</v>
      </c>
      <c r="CD1179" s="3">
        <v>0</v>
      </c>
      <c r="CE1179" s="3">
        <v>0</v>
      </c>
      <c r="CF1179" s="3">
        <v>0</v>
      </c>
      <c r="CG1179" s="3">
        <v>0</v>
      </c>
      <c r="CH1179" s="3">
        <v>0</v>
      </c>
      <c r="CI1179" s="3">
        <v>0</v>
      </c>
      <c r="CJ1179" s="3">
        <v>0</v>
      </c>
      <c r="CK1179" s="3">
        <v>0</v>
      </c>
      <c r="CL1179" s="3">
        <v>0</v>
      </c>
      <c r="CM1179" s="3">
        <v>0</v>
      </c>
      <c r="CN1179" s="3">
        <v>0</v>
      </c>
      <c r="CO1179" s="3">
        <v>0</v>
      </c>
      <c r="CP1179" s="3">
        <v>0</v>
      </c>
      <c r="CQ1179" s="3">
        <v>0</v>
      </c>
      <c r="CR1179" s="3">
        <v>0</v>
      </c>
      <c r="CS1179" s="3">
        <v>0</v>
      </c>
      <c r="CT1179" s="3">
        <v>0</v>
      </c>
      <c r="CU1179" s="3">
        <v>0</v>
      </c>
      <c r="CV1179" s="3">
        <v>0</v>
      </c>
      <c r="CW1179" s="3">
        <v>0</v>
      </c>
      <c r="CX1179" s="3">
        <v>0</v>
      </c>
      <c r="CY1179" s="3">
        <v>0</v>
      </c>
      <c r="CZ1179" s="3">
        <v>0</v>
      </c>
      <c r="DA1179" s="3"/>
      <c r="DB1179" s="3">
        <v>0</v>
      </c>
      <c r="DC1179" s="3">
        <v>0</v>
      </c>
      <c r="DD1179" s="3">
        <v>0</v>
      </c>
      <c r="DE1179" s="3">
        <v>0</v>
      </c>
      <c r="DF1179" s="3">
        <v>0</v>
      </c>
      <c r="DG1179" s="3">
        <v>0</v>
      </c>
      <c r="DH1179" s="3">
        <v>0</v>
      </c>
      <c r="DI1179" s="3">
        <v>0</v>
      </c>
      <c r="DJ1179" s="3">
        <v>0</v>
      </c>
      <c r="DK1179" s="3">
        <v>0</v>
      </c>
      <c r="DL1179" s="3">
        <v>0</v>
      </c>
      <c r="DM1179" s="3">
        <v>0</v>
      </c>
      <c r="DN1179" s="3">
        <v>0</v>
      </c>
      <c r="DO1179" s="3">
        <v>0</v>
      </c>
      <c r="DP1179" s="3">
        <v>0</v>
      </c>
      <c r="DQ1179" s="3">
        <v>0</v>
      </c>
      <c r="DR1179" s="3">
        <v>0</v>
      </c>
      <c r="DS1179" s="3">
        <v>0</v>
      </c>
      <c r="DT1179" s="3">
        <v>0</v>
      </c>
      <c r="DU1179" s="3">
        <v>0</v>
      </c>
      <c r="DV1179" s="3">
        <v>0</v>
      </c>
      <c r="DW1179" s="3">
        <v>0</v>
      </c>
      <c r="DX1179" s="3">
        <v>0</v>
      </c>
      <c r="DY1179" s="3">
        <v>0</v>
      </c>
      <c r="DZ1179" s="3">
        <v>0</v>
      </c>
      <c r="EA1179" s="3">
        <v>0</v>
      </c>
      <c r="EB1179" s="3">
        <v>0</v>
      </c>
      <c r="EC1179" s="3">
        <v>0</v>
      </c>
      <c r="ED1179" s="3">
        <v>0</v>
      </c>
      <c r="EE1179" s="3">
        <v>0</v>
      </c>
      <c r="EF1179" s="3">
        <v>0</v>
      </c>
    </row>
    <row r="1180" spans="1:136" ht="12.75" customHeight="1">
      <c r="A1180" s="2" t="s">
        <v>1944</v>
      </c>
      <c r="B1180" s="2" t="s">
        <v>961</v>
      </c>
      <c r="C1180" s="2" t="s">
        <v>137</v>
      </c>
      <c r="D1180" s="2" t="s">
        <v>138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 s="3">
        <v>0</v>
      </c>
      <c r="AT1180" s="3">
        <v>0</v>
      </c>
      <c r="AU1180" s="3">
        <v>0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0</v>
      </c>
      <c r="BB1180" s="3">
        <v>0</v>
      </c>
      <c r="BC1180" s="3">
        <v>0</v>
      </c>
      <c r="BD1180" s="3">
        <v>0</v>
      </c>
      <c r="BE1180" s="3">
        <v>0</v>
      </c>
      <c r="BF1180" s="3">
        <v>0</v>
      </c>
      <c r="BG1180" s="3">
        <v>0</v>
      </c>
      <c r="BH1180" s="3">
        <v>0</v>
      </c>
      <c r="BI1180" s="3">
        <v>0</v>
      </c>
      <c r="BJ1180" s="3">
        <v>0</v>
      </c>
      <c r="BK1180" s="3">
        <v>0</v>
      </c>
      <c r="BL1180" s="3">
        <v>0</v>
      </c>
      <c r="BM1180" s="3">
        <v>0</v>
      </c>
      <c r="BN1180" s="3">
        <v>0</v>
      </c>
      <c r="BO1180" s="3">
        <v>0</v>
      </c>
      <c r="BP1180" s="3">
        <v>0</v>
      </c>
      <c r="BQ1180" s="3">
        <v>0</v>
      </c>
      <c r="BR1180" s="3">
        <v>0</v>
      </c>
      <c r="BS1180" s="3">
        <v>0</v>
      </c>
      <c r="BT1180" s="3">
        <v>0</v>
      </c>
      <c r="BU1180" s="3">
        <v>0</v>
      </c>
      <c r="BV1180" s="3">
        <v>0</v>
      </c>
      <c r="BW1180" s="3">
        <v>0</v>
      </c>
      <c r="BX1180" s="3">
        <v>0</v>
      </c>
      <c r="BY1180" s="3">
        <v>0</v>
      </c>
      <c r="BZ1180" s="3">
        <v>0</v>
      </c>
      <c r="CA1180" s="3">
        <v>0</v>
      </c>
      <c r="CB1180" s="3">
        <v>0</v>
      </c>
      <c r="CC1180" s="3">
        <v>0</v>
      </c>
      <c r="CD1180" s="3">
        <v>0</v>
      </c>
      <c r="CE1180" s="3">
        <v>0</v>
      </c>
      <c r="CF1180" s="3">
        <v>0</v>
      </c>
      <c r="CG1180" s="3">
        <v>0</v>
      </c>
      <c r="CH1180" s="3">
        <v>0</v>
      </c>
      <c r="CI1180" s="3">
        <v>0</v>
      </c>
      <c r="CJ1180" s="3">
        <v>0</v>
      </c>
      <c r="CK1180" s="3">
        <v>0</v>
      </c>
      <c r="CL1180" s="3">
        <v>0</v>
      </c>
      <c r="CM1180" s="3">
        <v>0</v>
      </c>
      <c r="CN1180" s="3">
        <v>0</v>
      </c>
      <c r="CO1180" s="3">
        <v>0</v>
      </c>
      <c r="CP1180" s="3">
        <v>0</v>
      </c>
      <c r="CQ1180" s="3">
        <v>0</v>
      </c>
      <c r="CR1180" s="3">
        <v>0</v>
      </c>
      <c r="CS1180" s="3">
        <v>0</v>
      </c>
      <c r="CT1180" s="3">
        <v>0</v>
      </c>
      <c r="CU1180" s="3">
        <v>0</v>
      </c>
      <c r="CV1180" s="3">
        <v>0</v>
      </c>
      <c r="CW1180" s="3">
        <v>0</v>
      </c>
      <c r="CX1180" s="3">
        <v>0</v>
      </c>
      <c r="CY1180" s="3">
        <v>0</v>
      </c>
      <c r="CZ1180" s="3">
        <v>0</v>
      </c>
      <c r="DA1180" s="3"/>
      <c r="DB1180" s="3">
        <v>0</v>
      </c>
      <c r="DC1180" s="3">
        <v>0</v>
      </c>
      <c r="DD1180" s="3">
        <v>0</v>
      </c>
      <c r="DE1180" s="3">
        <v>0</v>
      </c>
      <c r="DF1180" s="3">
        <v>0</v>
      </c>
      <c r="DG1180" s="3">
        <v>0</v>
      </c>
      <c r="DH1180" s="3">
        <v>0</v>
      </c>
      <c r="DI1180" s="3">
        <v>0</v>
      </c>
      <c r="DJ1180" s="3">
        <v>0</v>
      </c>
      <c r="DK1180" s="3">
        <v>0</v>
      </c>
      <c r="DL1180" s="3">
        <v>0</v>
      </c>
      <c r="DM1180" s="3">
        <v>0</v>
      </c>
      <c r="DN1180" s="3">
        <v>0</v>
      </c>
      <c r="DO1180" s="3">
        <v>0</v>
      </c>
      <c r="DP1180" s="3">
        <v>0</v>
      </c>
      <c r="DQ1180" s="3">
        <v>0</v>
      </c>
      <c r="DR1180" s="3">
        <v>0</v>
      </c>
      <c r="DS1180" s="3">
        <v>0</v>
      </c>
      <c r="DT1180" s="3">
        <v>0</v>
      </c>
      <c r="DU1180" s="3">
        <v>0</v>
      </c>
      <c r="DV1180" s="3">
        <v>0</v>
      </c>
      <c r="DW1180" s="3">
        <v>0</v>
      </c>
      <c r="DX1180" s="3">
        <v>0</v>
      </c>
      <c r="DY1180" s="3">
        <v>0</v>
      </c>
      <c r="DZ1180" s="3">
        <v>0</v>
      </c>
      <c r="EA1180" s="3">
        <v>0</v>
      </c>
      <c r="EB1180" s="3">
        <v>0</v>
      </c>
      <c r="EC1180" s="3">
        <v>0</v>
      </c>
      <c r="ED1180" s="3">
        <v>0</v>
      </c>
      <c r="EE1180" s="3">
        <v>0</v>
      </c>
      <c r="EF1180" s="3">
        <v>0</v>
      </c>
    </row>
    <row r="1181" spans="1:136" ht="12.75" customHeight="1">
      <c r="A1181" s="2" t="s">
        <v>1945</v>
      </c>
      <c r="B1181" s="2" t="s">
        <v>1946</v>
      </c>
      <c r="C1181" s="2" t="s">
        <v>137</v>
      </c>
      <c r="D1181" s="2" t="s">
        <v>896</v>
      </c>
      <c r="E1181" s="3">
        <v>0</v>
      </c>
      <c r="F1181" s="3">
        <v>3.57</v>
      </c>
      <c r="G1181" s="3">
        <v>1902.87</v>
      </c>
      <c r="H1181" s="3">
        <v>1202.19</v>
      </c>
      <c r="I1181" s="3">
        <v>2.64</v>
      </c>
      <c r="J1181" s="3">
        <v>2.46</v>
      </c>
      <c r="K1181" s="3">
        <v>2.12</v>
      </c>
      <c r="L1181" s="3">
        <v>4.5199999999999996</v>
      </c>
      <c r="M1181" s="3">
        <v>61.94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2254.64</v>
      </c>
      <c r="AH1181" s="3">
        <v>1550.73</v>
      </c>
      <c r="AI1181" s="3">
        <v>2302.81</v>
      </c>
      <c r="AJ1181" s="3">
        <v>103.14</v>
      </c>
      <c r="AK1181" s="3">
        <v>2373.84</v>
      </c>
      <c r="AL1181" s="3">
        <v>3.65</v>
      </c>
      <c r="AM1181" s="3">
        <v>5507.33</v>
      </c>
      <c r="AN1181" s="3">
        <v>2708.2</v>
      </c>
      <c r="AO1181" s="3">
        <v>3005.46</v>
      </c>
      <c r="AP1181" s="3">
        <v>8.58</v>
      </c>
      <c r="AQ1181" s="3">
        <v>5.78</v>
      </c>
      <c r="AR1181" s="3">
        <v>3.11</v>
      </c>
      <c r="AS1181" s="3">
        <v>0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0</v>
      </c>
      <c r="BB1181" s="3">
        <v>0</v>
      </c>
      <c r="BC1181" s="3">
        <v>0</v>
      </c>
      <c r="BD1181" s="3">
        <v>0</v>
      </c>
      <c r="BE1181" s="3">
        <v>0</v>
      </c>
      <c r="BF1181" s="3">
        <v>0</v>
      </c>
      <c r="BG1181" s="3">
        <v>0</v>
      </c>
      <c r="BH1181" s="3">
        <v>0</v>
      </c>
      <c r="BI1181" s="3">
        <v>0</v>
      </c>
      <c r="BJ1181" s="3">
        <v>0</v>
      </c>
      <c r="BK1181" s="3">
        <v>0</v>
      </c>
      <c r="BL1181" s="3">
        <v>0</v>
      </c>
      <c r="BM1181" s="3">
        <v>0</v>
      </c>
      <c r="BN1181" s="3">
        <v>0</v>
      </c>
      <c r="BO1181" s="3">
        <v>0</v>
      </c>
      <c r="BP1181" s="3">
        <v>0</v>
      </c>
      <c r="BQ1181" s="3">
        <v>0</v>
      </c>
      <c r="BR1181" s="3">
        <v>0</v>
      </c>
      <c r="BS1181" s="3">
        <v>0</v>
      </c>
      <c r="BT1181" s="3">
        <v>0</v>
      </c>
      <c r="BU1181" s="3">
        <v>0</v>
      </c>
      <c r="BV1181" s="3">
        <v>0</v>
      </c>
      <c r="BW1181" s="3">
        <v>0</v>
      </c>
      <c r="BX1181" s="3">
        <v>0</v>
      </c>
      <c r="BY1181" s="3">
        <v>0</v>
      </c>
      <c r="BZ1181" s="3">
        <v>0</v>
      </c>
      <c r="CA1181" s="3">
        <v>0</v>
      </c>
      <c r="CB1181" s="3">
        <v>0</v>
      </c>
      <c r="CC1181" s="3">
        <v>0</v>
      </c>
      <c r="CD1181" s="3">
        <v>0</v>
      </c>
      <c r="CE1181" s="3">
        <v>0</v>
      </c>
      <c r="CF1181" s="3">
        <v>0</v>
      </c>
      <c r="CG1181" s="3">
        <v>0</v>
      </c>
      <c r="CH1181" s="3">
        <v>0</v>
      </c>
      <c r="CI1181" s="3">
        <v>0</v>
      </c>
      <c r="CJ1181" s="3">
        <v>0</v>
      </c>
      <c r="CK1181" s="3">
        <v>0</v>
      </c>
      <c r="CL1181" s="3">
        <v>0</v>
      </c>
      <c r="CM1181" s="3">
        <v>0</v>
      </c>
      <c r="CN1181" s="3">
        <v>0</v>
      </c>
      <c r="CO1181" s="3">
        <v>0</v>
      </c>
      <c r="CP1181" s="3">
        <v>0</v>
      </c>
      <c r="CQ1181" s="3">
        <v>0</v>
      </c>
      <c r="CR1181" s="3">
        <v>0</v>
      </c>
      <c r="CS1181" s="3">
        <v>0</v>
      </c>
      <c r="CT1181" s="3">
        <v>0</v>
      </c>
      <c r="CU1181" s="3">
        <v>0</v>
      </c>
      <c r="CV1181" s="3">
        <v>0</v>
      </c>
      <c r="CW1181" s="3">
        <v>0</v>
      </c>
      <c r="CX1181" s="3">
        <v>0</v>
      </c>
      <c r="CY1181" s="3">
        <v>0</v>
      </c>
      <c r="CZ1181" s="3">
        <v>0</v>
      </c>
      <c r="DA1181" s="3"/>
      <c r="DB1181" s="3">
        <v>0</v>
      </c>
      <c r="DC1181" s="3">
        <v>0</v>
      </c>
      <c r="DD1181" s="3">
        <v>0</v>
      </c>
      <c r="DE1181" s="3">
        <v>0</v>
      </c>
      <c r="DF1181" s="3">
        <v>0</v>
      </c>
      <c r="DG1181" s="3">
        <v>0</v>
      </c>
      <c r="DH1181" s="3">
        <v>0</v>
      </c>
      <c r="DI1181" s="3">
        <v>0</v>
      </c>
      <c r="DJ1181" s="3">
        <v>0</v>
      </c>
      <c r="DK1181" s="3">
        <v>0</v>
      </c>
      <c r="DL1181" s="3">
        <v>0</v>
      </c>
      <c r="DM1181" s="3">
        <v>0</v>
      </c>
      <c r="DN1181" s="3">
        <v>0</v>
      </c>
      <c r="DO1181" s="3">
        <v>0</v>
      </c>
      <c r="DP1181" s="3">
        <v>0</v>
      </c>
      <c r="DQ1181" s="3">
        <v>0</v>
      </c>
      <c r="DR1181" s="3">
        <v>0</v>
      </c>
      <c r="DS1181" s="3">
        <v>0</v>
      </c>
      <c r="DT1181" s="3">
        <v>0</v>
      </c>
      <c r="DU1181" s="3">
        <v>0</v>
      </c>
      <c r="DV1181" s="3">
        <v>0</v>
      </c>
      <c r="DW1181" s="3">
        <v>0</v>
      </c>
      <c r="DX1181" s="3">
        <v>0</v>
      </c>
      <c r="DY1181" s="3">
        <v>0</v>
      </c>
      <c r="DZ1181" s="3">
        <v>0</v>
      </c>
      <c r="EA1181" s="3">
        <v>0</v>
      </c>
      <c r="EB1181" s="3">
        <v>0</v>
      </c>
      <c r="EC1181" s="3">
        <v>0</v>
      </c>
      <c r="ED1181" s="3">
        <v>0</v>
      </c>
      <c r="EE1181" s="3">
        <v>0</v>
      </c>
      <c r="EF1181" s="3">
        <v>0</v>
      </c>
    </row>
    <row r="1182" spans="1:136" ht="12.75" customHeight="1">
      <c r="A1182" s="2" t="s">
        <v>1947</v>
      </c>
      <c r="B1182" s="2" t="s">
        <v>973</v>
      </c>
      <c r="C1182" s="2" t="s">
        <v>137</v>
      </c>
      <c r="D1182" s="2" t="s">
        <v>896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  <c r="AR1182" s="3">
        <v>0</v>
      </c>
      <c r="AS1182" s="3">
        <v>0</v>
      </c>
      <c r="AT1182" s="3">
        <v>0</v>
      </c>
      <c r="AU1182" s="3">
        <v>0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>
        <v>0</v>
      </c>
      <c r="BB1182" s="3">
        <v>0</v>
      </c>
      <c r="BC1182" s="3">
        <v>0</v>
      </c>
      <c r="BD1182" s="3">
        <v>0</v>
      </c>
      <c r="BE1182" s="3">
        <v>0</v>
      </c>
      <c r="BF1182" s="3">
        <v>0</v>
      </c>
      <c r="BG1182" s="3">
        <v>0</v>
      </c>
      <c r="BH1182" s="3">
        <v>0</v>
      </c>
      <c r="BI1182" s="3">
        <v>0</v>
      </c>
      <c r="BJ1182" s="3">
        <v>0</v>
      </c>
      <c r="BK1182" s="3">
        <v>0</v>
      </c>
      <c r="BL1182" s="3">
        <v>0</v>
      </c>
      <c r="BM1182" s="3">
        <v>0</v>
      </c>
      <c r="BN1182" s="3">
        <v>0</v>
      </c>
      <c r="BO1182" s="3">
        <v>0</v>
      </c>
      <c r="BP1182" s="3">
        <v>0</v>
      </c>
      <c r="BQ1182" s="3">
        <v>0</v>
      </c>
      <c r="BR1182" s="3">
        <v>0</v>
      </c>
      <c r="BS1182" s="3">
        <v>0</v>
      </c>
      <c r="BT1182" s="3">
        <v>0</v>
      </c>
      <c r="BU1182" s="3">
        <v>0</v>
      </c>
      <c r="BV1182" s="3">
        <v>0</v>
      </c>
      <c r="BW1182" s="3">
        <v>0</v>
      </c>
      <c r="BX1182" s="3">
        <v>0</v>
      </c>
      <c r="BY1182" s="3">
        <v>0</v>
      </c>
      <c r="BZ1182" s="3">
        <v>0</v>
      </c>
      <c r="CA1182" s="3">
        <v>0</v>
      </c>
      <c r="CB1182" s="3">
        <v>0</v>
      </c>
      <c r="CC1182" s="3">
        <v>0</v>
      </c>
      <c r="CD1182" s="3">
        <v>0</v>
      </c>
      <c r="CE1182" s="3">
        <v>0</v>
      </c>
      <c r="CF1182" s="3">
        <v>0</v>
      </c>
      <c r="CG1182" s="3">
        <v>0</v>
      </c>
      <c r="CH1182" s="3">
        <v>0</v>
      </c>
      <c r="CI1182" s="3">
        <v>0</v>
      </c>
      <c r="CJ1182" s="3">
        <v>0</v>
      </c>
      <c r="CK1182" s="3">
        <v>0</v>
      </c>
      <c r="CL1182" s="3">
        <v>0</v>
      </c>
      <c r="CM1182" s="3">
        <v>0</v>
      </c>
      <c r="CN1182" s="3">
        <v>0</v>
      </c>
      <c r="CO1182" s="3">
        <v>0</v>
      </c>
      <c r="CP1182" s="3">
        <v>0</v>
      </c>
      <c r="CQ1182" s="3">
        <v>0</v>
      </c>
      <c r="CR1182" s="3">
        <v>0</v>
      </c>
      <c r="CS1182" s="3">
        <v>0</v>
      </c>
      <c r="CT1182" s="3">
        <v>0</v>
      </c>
      <c r="CU1182" s="3">
        <v>0</v>
      </c>
      <c r="CV1182" s="3">
        <v>0</v>
      </c>
      <c r="CW1182" s="3">
        <v>0</v>
      </c>
      <c r="CX1182" s="3">
        <v>0</v>
      </c>
      <c r="CY1182" s="3">
        <v>0</v>
      </c>
      <c r="CZ1182" s="3">
        <v>0</v>
      </c>
      <c r="DA1182" s="3"/>
      <c r="DB1182" s="3">
        <v>0</v>
      </c>
      <c r="DC1182" s="3">
        <v>0</v>
      </c>
      <c r="DD1182" s="3">
        <v>0</v>
      </c>
      <c r="DE1182" s="3">
        <v>0</v>
      </c>
      <c r="DF1182" s="3">
        <v>0</v>
      </c>
      <c r="DG1182" s="3">
        <v>0</v>
      </c>
      <c r="DH1182" s="3">
        <v>0</v>
      </c>
      <c r="DI1182" s="3">
        <v>0</v>
      </c>
      <c r="DJ1182" s="3">
        <v>0</v>
      </c>
      <c r="DK1182" s="3">
        <v>0</v>
      </c>
      <c r="DL1182" s="3">
        <v>0</v>
      </c>
      <c r="DM1182" s="3">
        <v>0</v>
      </c>
      <c r="DN1182" s="3">
        <v>0</v>
      </c>
      <c r="DO1182" s="3">
        <v>0</v>
      </c>
      <c r="DP1182" s="3">
        <v>0</v>
      </c>
      <c r="DQ1182" s="3">
        <v>0</v>
      </c>
      <c r="DR1182" s="3">
        <v>0</v>
      </c>
      <c r="DS1182" s="3">
        <v>0</v>
      </c>
      <c r="DT1182" s="3">
        <v>0</v>
      </c>
      <c r="DU1182" s="3">
        <v>0</v>
      </c>
      <c r="DV1182" s="3">
        <v>0</v>
      </c>
      <c r="DW1182" s="3">
        <v>0</v>
      </c>
      <c r="DX1182" s="3">
        <v>0</v>
      </c>
      <c r="DY1182" s="3">
        <v>0</v>
      </c>
      <c r="DZ1182" s="3">
        <v>0</v>
      </c>
      <c r="EA1182" s="3">
        <v>0</v>
      </c>
      <c r="EB1182" s="3">
        <v>0</v>
      </c>
      <c r="EC1182" s="3">
        <v>0</v>
      </c>
      <c r="ED1182" s="3">
        <v>0</v>
      </c>
      <c r="EE1182" s="3">
        <v>0</v>
      </c>
      <c r="EF1182" s="3">
        <v>0</v>
      </c>
    </row>
    <row r="1183" spans="1:136" ht="12.75" customHeight="1">
      <c r="A1183" s="2" t="s">
        <v>1948</v>
      </c>
      <c r="B1183" s="2" t="s">
        <v>975</v>
      </c>
      <c r="C1183" s="2" t="s">
        <v>137</v>
      </c>
      <c r="D1183" s="2" t="s">
        <v>896</v>
      </c>
      <c r="E1183" s="3">
        <v>0</v>
      </c>
      <c r="F1183" s="3">
        <v>48.33</v>
      </c>
      <c r="G1183" s="3">
        <v>137.76</v>
      </c>
      <c r="H1183" s="3">
        <v>407.88</v>
      </c>
      <c r="I1183" s="3">
        <v>299</v>
      </c>
      <c r="J1183" s="3">
        <v>299</v>
      </c>
      <c r="K1183" s="3">
        <v>305.27999999999997</v>
      </c>
      <c r="L1183" s="3">
        <v>299</v>
      </c>
      <c r="M1183" s="3">
        <v>1035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0</v>
      </c>
      <c r="AF1183" s="3">
        <v>0</v>
      </c>
      <c r="AG1183" s="3">
        <v>917.66</v>
      </c>
      <c r="AH1183" s="3">
        <v>969.68</v>
      </c>
      <c r="AI1183" s="3">
        <v>838.18</v>
      </c>
      <c r="AJ1183" s="3">
        <v>0</v>
      </c>
      <c r="AK1183" s="3">
        <v>0</v>
      </c>
      <c r="AL1183" s="3">
        <v>0</v>
      </c>
      <c r="AM1183" s="3">
        <v>0</v>
      </c>
      <c r="AN1183" s="3">
        <v>0</v>
      </c>
      <c r="AO1183" s="3">
        <v>0</v>
      </c>
      <c r="AP1183" s="3">
        <v>0</v>
      </c>
      <c r="AQ1183" s="3">
        <v>0</v>
      </c>
      <c r="AR1183" s="3">
        <v>27.58</v>
      </c>
      <c r="AS1183" s="3">
        <v>0</v>
      </c>
      <c r="AT1183" s="3">
        <v>0</v>
      </c>
      <c r="AU1183" s="3">
        <v>0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0</v>
      </c>
      <c r="BB1183" s="3">
        <v>0</v>
      </c>
      <c r="BC1183" s="3">
        <v>0</v>
      </c>
      <c r="BD1183" s="3">
        <v>0</v>
      </c>
      <c r="BE1183" s="3">
        <v>0</v>
      </c>
      <c r="BF1183" s="3">
        <v>0</v>
      </c>
      <c r="BG1183" s="3">
        <v>0</v>
      </c>
      <c r="BH1183" s="3">
        <v>0</v>
      </c>
      <c r="BI1183" s="3">
        <v>0</v>
      </c>
      <c r="BJ1183" s="3">
        <v>0</v>
      </c>
      <c r="BK1183" s="3">
        <v>0</v>
      </c>
      <c r="BL1183" s="3">
        <v>0</v>
      </c>
      <c r="BM1183" s="3">
        <v>0</v>
      </c>
      <c r="BN1183" s="3">
        <v>0</v>
      </c>
      <c r="BO1183" s="3">
        <v>0</v>
      </c>
      <c r="BP1183" s="3">
        <v>0</v>
      </c>
      <c r="BQ1183" s="3">
        <v>0</v>
      </c>
      <c r="BR1183" s="3">
        <v>0</v>
      </c>
      <c r="BS1183" s="3">
        <v>0</v>
      </c>
      <c r="BT1183" s="3">
        <v>0</v>
      </c>
      <c r="BU1183" s="3">
        <v>0</v>
      </c>
      <c r="BV1183" s="3">
        <v>0</v>
      </c>
      <c r="BW1183" s="3">
        <v>0</v>
      </c>
      <c r="BX1183" s="3">
        <v>0</v>
      </c>
      <c r="BY1183" s="3">
        <v>0</v>
      </c>
      <c r="BZ1183" s="3">
        <v>0</v>
      </c>
      <c r="CA1183" s="3">
        <v>0</v>
      </c>
      <c r="CB1183" s="3">
        <v>0</v>
      </c>
      <c r="CC1183" s="3">
        <v>0</v>
      </c>
      <c r="CD1183" s="3">
        <v>0</v>
      </c>
      <c r="CE1183" s="3">
        <v>0</v>
      </c>
      <c r="CF1183" s="3">
        <v>0</v>
      </c>
      <c r="CG1183" s="3">
        <v>0</v>
      </c>
      <c r="CH1183" s="3">
        <v>0</v>
      </c>
      <c r="CI1183" s="3">
        <v>0</v>
      </c>
      <c r="CJ1183" s="3">
        <v>0</v>
      </c>
      <c r="CK1183" s="3">
        <v>0</v>
      </c>
      <c r="CL1183" s="3">
        <v>0</v>
      </c>
      <c r="CM1183" s="3">
        <v>0</v>
      </c>
      <c r="CN1183" s="3">
        <v>0</v>
      </c>
      <c r="CO1183" s="3">
        <v>0</v>
      </c>
      <c r="CP1183" s="3">
        <v>0</v>
      </c>
      <c r="CQ1183" s="3">
        <v>0</v>
      </c>
      <c r="CR1183" s="3">
        <v>0</v>
      </c>
      <c r="CS1183" s="3">
        <v>0</v>
      </c>
      <c r="CT1183" s="3">
        <v>0</v>
      </c>
      <c r="CU1183" s="3">
        <v>0</v>
      </c>
      <c r="CV1183" s="3">
        <v>0</v>
      </c>
      <c r="CW1183" s="3">
        <v>0</v>
      </c>
      <c r="CX1183" s="3">
        <v>0</v>
      </c>
      <c r="CY1183" s="3">
        <v>0</v>
      </c>
      <c r="CZ1183" s="3">
        <v>0</v>
      </c>
      <c r="DA1183" s="3"/>
      <c r="DB1183" s="3">
        <v>0</v>
      </c>
      <c r="DC1183" s="3">
        <v>0</v>
      </c>
      <c r="DD1183" s="3">
        <v>0</v>
      </c>
      <c r="DE1183" s="3">
        <v>0</v>
      </c>
      <c r="DF1183" s="3">
        <v>0</v>
      </c>
      <c r="DG1183" s="3">
        <v>0</v>
      </c>
      <c r="DH1183" s="3">
        <v>0</v>
      </c>
      <c r="DI1183" s="3">
        <v>0</v>
      </c>
      <c r="DJ1183" s="3">
        <v>0</v>
      </c>
      <c r="DK1183" s="3">
        <v>0</v>
      </c>
      <c r="DL1183" s="3">
        <v>0</v>
      </c>
      <c r="DM1183" s="3">
        <v>0</v>
      </c>
      <c r="DN1183" s="3">
        <v>0</v>
      </c>
      <c r="DO1183" s="3">
        <v>0</v>
      </c>
      <c r="DP1183" s="3">
        <v>0</v>
      </c>
      <c r="DQ1183" s="3">
        <v>0</v>
      </c>
      <c r="DR1183" s="3">
        <v>0</v>
      </c>
      <c r="DS1183" s="3">
        <v>0</v>
      </c>
      <c r="DT1183" s="3">
        <v>0</v>
      </c>
      <c r="DU1183" s="3">
        <v>0</v>
      </c>
      <c r="DV1183" s="3">
        <v>0</v>
      </c>
      <c r="DW1183" s="3">
        <v>0</v>
      </c>
      <c r="DX1183" s="3">
        <v>0</v>
      </c>
      <c r="DY1183" s="3">
        <v>0</v>
      </c>
      <c r="DZ1183" s="3">
        <v>0</v>
      </c>
      <c r="EA1183" s="3">
        <v>0</v>
      </c>
      <c r="EB1183" s="3">
        <v>0</v>
      </c>
      <c r="EC1183" s="3">
        <v>0</v>
      </c>
      <c r="ED1183" s="3">
        <v>0</v>
      </c>
      <c r="EE1183" s="3">
        <v>0</v>
      </c>
      <c r="EF1183" s="3">
        <v>0</v>
      </c>
    </row>
    <row r="1184" spans="1:136" ht="12.75" customHeight="1">
      <c r="A1184" s="2" t="s">
        <v>1949</v>
      </c>
      <c r="B1184" s="2" t="s">
        <v>1914</v>
      </c>
      <c r="C1184" s="2" t="s">
        <v>137</v>
      </c>
      <c r="D1184" s="2" t="s">
        <v>896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3">
        <v>0</v>
      </c>
      <c r="AT1184" s="3">
        <v>0</v>
      </c>
      <c r="AU1184" s="3">
        <v>0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>
        <v>0</v>
      </c>
      <c r="BB1184" s="3">
        <v>0</v>
      </c>
      <c r="BC1184" s="3">
        <v>0</v>
      </c>
      <c r="BD1184" s="3">
        <v>0</v>
      </c>
      <c r="BE1184" s="3">
        <v>0</v>
      </c>
      <c r="BF1184" s="3">
        <v>0</v>
      </c>
      <c r="BG1184" s="3">
        <v>0</v>
      </c>
      <c r="BH1184" s="3">
        <v>0</v>
      </c>
      <c r="BI1184" s="3">
        <v>0</v>
      </c>
      <c r="BJ1184" s="3">
        <v>0</v>
      </c>
      <c r="BK1184" s="3">
        <v>0</v>
      </c>
      <c r="BL1184" s="3">
        <v>0</v>
      </c>
      <c r="BM1184" s="3">
        <v>0</v>
      </c>
      <c r="BN1184" s="3">
        <v>0</v>
      </c>
      <c r="BO1184" s="3">
        <v>0</v>
      </c>
      <c r="BP1184" s="3">
        <v>0</v>
      </c>
      <c r="BQ1184" s="3">
        <v>0</v>
      </c>
      <c r="BR1184" s="3">
        <v>0</v>
      </c>
      <c r="BS1184" s="3">
        <v>0</v>
      </c>
      <c r="BT1184" s="3">
        <v>0</v>
      </c>
      <c r="BU1184" s="3">
        <v>0</v>
      </c>
      <c r="BV1184" s="3">
        <v>0</v>
      </c>
      <c r="BW1184" s="3">
        <v>0</v>
      </c>
      <c r="BX1184" s="3">
        <v>0</v>
      </c>
      <c r="BY1184" s="3">
        <v>0</v>
      </c>
      <c r="BZ1184" s="3">
        <v>0</v>
      </c>
      <c r="CA1184" s="3">
        <v>0</v>
      </c>
      <c r="CB1184" s="3">
        <v>0</v>
      </c>
      <c r="CC1184" s="3">
        <v>0</v>
      </c>
      <c r="CD1184" s="3">
        <v>0</v>
      </c>
      <c r="CE1184" s="3">
        <v>0</v>
      </c>
      <c r="CF1184" s="3">
        <v>0</v>
      </c>
      <c r="CG1184" s="3">
        <v>0</v>
      </c>
      <c r="CH1184" s="3">
        <v>0</v>
      </c>
      <c r="CI1184" s="3">
        <v>0</v>
      </c>
      <c r="CJ1184" s="3">
        <v>0</v>
      </c>
      <c r="CK1184" s="3">
        <v>0</v>
      </c>
      <c r="CL1184" s="3">
        <v>0</v>
      </c>
      <c r="CM1184" s="3">
        <v>0</v>
      </c>
      <c r="CN1184" s="3">
        <v>0</v>
      </c>
      <c r="CO1184" s="3">
        <v>0</v>
      </c>
      <c r="CP1184" s="3">
        <v>0</v>
      </c>
      <c r="CQ1184" s="3">
        <v>0</v>
      </c>
      <c r="CR1184" s="3">
        <v>0</v>
      </c>
      <c r="CS1184" s="3">
        <v>0</v>
      </c>
      <c r="CT1184" s="3">
        <v>0</v>
      </c>
      <c r="CU1184" s="3">
        <v>0</v>
      </c>
      <c r="CV1184" s="3">
        <v>0</v>
      </c>
      <c r="CW1184" s="3">
        <v>0</v>
      </c>
      <c r="CX1184" s="3">
        <v>0</v>
      </c>
      <c r="CY1184" s="3">
        <v>0</v>
      </c>
      <c r="CZ1184" s="3">
        <v>0</v>
      </c>
      <c r="DA1184" s="3"/>
      <c r="DB1184" s="3">
        <v>0</v>
      </c>
      <c r="DC1184" s="3">
        <v>0</v>
      </c>
      <c r="DD1184" s="3">
        <v>0</v>
      </c>
      <c r="DE1184" s="3">
        <v>0</v>
      </c>
      <c r="DF1184" s="3">
        <v>0</v>
      </c>
      <c r="DG1184" s="3">
        <v>0</v>
      </c>
      <c r="DH1184" s="3">
        <v>0</v>
      </c>
      <c r="DI1184" s="3">
        <v>0</v>
      </c>
      <c r="DJ1184" s="3">
        <v>0</v>
      </c>
      <c r="DK1184" s="3">
        <v>0</v>
      </c>
      <c r="DL1184" s="3">
        <v>0</v>
      </c>
      <c r="DM1184" s="3">
        <v>0</v>
      </c>
      <c r="DN1184" s="3">
        <v>0</v>
      </c>
      <c r="DO1184" s="3">
        <v>0</v>
      </c>
      <c r="DP1184" s="3">
        <v>0</v>
      </c>
      <c r="DQ1184" s="3">
        <v>0</v>
      </c>
      <c r="DR1184" s="3">
        <v>0</v>
      </c>
      <c r="DS1184" s="3">
        <v>0</v>
      </c>
      <c r="DT1184" s="3">
        <v>0</v>
      </c>
      <c r="DU1184" s="3">
        <v>0</v>
      </c>
      <c r="DV1184" s="3">
        <v>0</v>
      </c>
      <c r="DW1184" s="3">
        <v>0</v>
      </c>
      <c r="DX1184" s="3">
        <v>0</v>
      </c>
      <c r="DY1184" s="3">
        <v>0</v>
      </c>
      <c r="DZ1184" s="3">
        <v>0</v>
      </c>
      <c r="EA1184" s="3">
        <v>0</v>
      </c>
      <c r="EB1184" s="3">
        <v>0</v>
      </c>
      <c r="EC1184" s="3">
        <v>0</v>
      </c>
      <c r="ED1184" s="3">
        <v>0</v>
      </c>
      <c r="EE1184" s="3">
        <v>0</v>
      </c>
      <c r="EF1184" s="3">
        <v>0</v>
      </c>
    </row>
    <row r="1185" spans="1:136" ht="12.75" customHeight="1">
      <c r="A1185" s="2" t="s">
        <v>1950</v>
      </c>
      <c r="B1185" s="2" t="s">
        <v>977</v>
      </c>
      <c r="C1185" s="2" t="s">
        <v>137</v>
      </c>
      <c r="D1185" s="2" t="s">
        <v>896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  <c r="AK1185" s="3">
        <v>0</v>
      </c>
      <c r="AL1185" s="3">
        <v>0</v>
      </c>
      <c r="AM1185" s="3">
        <v>0</v>
      </c>
      <c r="AN1185" s="3">
        <v>0</v>
      </c>
      <c r="AO1185" s="3">
        <v>0</v>
      </c>
      <c r="AP1185" s="3">
        <v>0</v>
      </c>
      <c r="AQ1185" s="3">
        <v>0</v>
      </c>
      <c r="AR1185" s="3">
        <v>0</v>
      </c>
      <c r="AS1185" s="3">
        <v>0</v>
      </c>
      <c r="AT1185" s="3">
        <v>0</v>
      </c>
      <c r="AU1185" s="3">
        <v>0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>
        <v>0</v>
      </c>
      <c r="BB1185" s="3">
        <v>0</v>
      </c>
      <c r="BC1185" s="3">
        <v>0</v>
      </c>
      <c r="BD1185" s="3">
        <v>0</v>
      </c>
      <c r="BE1185" s="3">
        <v>0</v>
      </c>
      <c r="BF1185" s="3">
        <v>0</v>
      </c>
      <c r="BG1185" s="3">
        <v>0</v>
      </c>
      <c r="BH1185" s="3">
        <v>0</v>
      </c>
      <c r="BI1185" s="3">
        <v>0</v>
      </c>
      <c r="BJ1185" s="3">
        <v>0</v>
      </c>
      <c r="BK1185" s="3">
        <v>0</v>
      </c>
      <c r="BL1185" s="3">
        <v>0</v>
      </c>
      <c r="BM1185" s="3">
        <v>0</v>
      </c>
      <c r="BN1185" s="3">
        <v>0</v>
      </c>
      <c r="BO1185" s="3">
        <v>0</v>
      </c>
      <c r="BP1185" s="3">
        <v>0</v>
      </c>
      <c r="BQ1185" s="3">
        <v>0</v>
      </c>
      <c r="BR1185" s="3">
        <v>0</v>
      </c>
      <c r="BS1185" s="3">
        <v>0</v>
      </c>
      <c r="BT1185" s="3">
        <v>0</v>
      </c>
      <c r="BU1185" s="3">
        <v>0</v>
      </c>
      <c r="BV1185" s="3">
        <v>0</v>
      </c>
      <c r="BW1185" s="3">
        <v>0</v>
      </c>
      <c r="BX1185" s="3">
        <v>0</v>
      </c>
      <c r="BY1185" s="3">
        <v>0</v>
      </c>
      <c r="BZ1185" s="3">
        <v>0</v>
      </c>
      <c r="CA1185" s="3">
        <v>0</v>
      </c>
      <c r="CB1185" s="3">
        <v>0</v>
      </c>
      <c r="CC1185" s="3">
        <v>0</v>
      </c>
      <c r="CD1185" s="3">
        <v>0</v>
      </c>
      <c r="CE1185" s="3">
        <v>0</v>
      </c>
      <c r="CF1185" s="3">
        <v>0</v>
      </c>
      <c r="CG1185" s="3">
        <v>0</v>
      </c>
      <c r="CH1185" s="3">
        <v>0</v>
      </c>
      <c r="CI1185" s="3">
        <v>0</v>
      </c>
      <c r="CJ1185" s="3">
        <v>0</v>
      </c>
      <c r="CK1185" s="3">
        <v>0</v>
      </c>
      <c r="CL1185" s="3">
        <v>0</v>
      </c>
      <c r="CM1185" s="3">
        <v>0</v>
      </c>
      <c r="CN1185" s="3">
        <v>0</v>
      </c>
      <c r="CO1185" s="3">
        <v>0</v>
      </c>
      <c r="CP1185" s="3">
        <v>0</v>
      </c>
      <c r="CQ1185" s="3">
        <v>0</v>
      </c>
      <c r="CR1185" s="3">
        <v>0</v>
      </c>
      <c r="CS1185" s="3">
        <v>0</v>
      </c>
      <c r="CT1185" s="3">
        <v>0</v>
      </c>
      <c r="CU1185" s="3">
        <v>0</v>
      </c>
      <c r="CV1185" s="3">
        <v>0</v>
      </c>
      <c r="CW1185" s="3">
        <v>0</v>
      </c>
      <c r="CX1185" s="3">
        <v>0</v>
      </c>
      <c r="CY1185" s="3">
        <v>0</v>
      </c>
      <c r="CZ1185" s="3">
        <v>0</v>
      </c>
      <c r="DA1185" s="3"/>
      <c r="DB1185" s="3">
        <v>0</v>
      </c>
      <c r="DC1185" s="3">
        <v>0</v>
      </c>
      <c r="DD1185" s="3">
        <v>0</v>
      </c>
      <c r="DE1185" s="3">
        <v>0</v>
      </c>
      <c r="DF1185" s="3">
        <v>0</v>
      </c>
      <c r="DG1185" s="3">
        <v>0</v>
      </c>
      <c r="DH1185" s="3">
        <v>0</v>
      </c>
      <c r="DI1185" s="3">
        <v>0</v>
      </c>
      <c r="DJ1185" s="3">
        <v>0</v>
      </c>
      <c r="DK1185" s="3">
        <v>0</v>
      </c>
      <c r="DL1185" s="3">
        <v>0</v>
      </c>
      <c r="DM1185" s="3">
        <v>0</v>
      </c>
      <c r="DN1185" s="3">
        <v>0</v>
      </c>
      <c r="DO1185" s="3">
        <v>0</v>
      </c>
      <c r="DP1185" s="3">
        <v>0</v>
      </c>
      <c r="DQ1185" s="3">
        <v>0</v>
      </c>
      <c r="DR1185" s="3">
        <v>0</v>
      </c>
      <c r="DS1185" s="3">
        <v>0</v>
      </c>
      <c r="DT1185" s="3">
        <v>0</v>
      </c>
      <c r="DU1185" s="3">
        <v>0</v>
      </c>
      <c r="DV1185" s="3">
        <v>0</v>
      </c>
      <c r="DW1185" s="3">
        <v>0</v>
      </c>
      <c r="DX1185" s="3">
        <v>0</v>
      </c>
      <c r="DY1185" s="3">
        <v>0</v>
      </c>
      <c r="DZ1185" s="3">
        <v>0</v>
      </c>
      <c r="EA1185" s="3">
        <v>0</v>
      </c>
      <c r="EB1185" s="3">
        <v>0</v>
      </c>
      <c r="EC1185" s="3">
        <v>0</v>
      </c>
      <c r="ED1185" s="3">
        <v>0</v>
      </c>
      <c r="EE1185" s="3">
        <v>0</v>
      </c>
      <c r="EF1185" s="3">
        <v>0</v>
      </c>
    </row>
    <row r="1186" spans="1:136" ht="12.75" customHeight="1">
      <c r="A1186" s="2" t="s">
        <v>1951</v>
      </c>
      <c r="B1186" s="2" t="s">
        <v>981</v>
      </c>
      <c r="C1186" s="2" t="s">
        <v>137</v>
      </c>
      <c r="D1186" s="2" t="s">
        <v>896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  <c r="AR1186" s="3">
        <v>0</v>
      </c>
      <c r="AS1186" s="3">
        <v>0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0</v>
      </c>
      <c r="BB1186" s="3">
        <v>0</v>
      </c>
      <c r="BC1186" s="3">
        <v>0</v>
      </c>
      <c r="BD1186" s="3">
        <v>0</v>
      </c>
      <c r="BE1186" s="3">
        <v>0</v>
      </c>
      <c r="BF1186" s="3">
        <v>0</v>
      </c>
      <c r="BG1186" s="3">
        <v>0</v>
      </c>
      <c r="BH1186" s="3">
        <v>0</v>
      </c>
      <c r="BI1186" s="3">
        <v>0</v>
      </c>
      <c r="BJ1186" s="3">
        <v>0</v>
      </c>
      <c r="BK1186" s="3">
        <v>0</v>
      </c>
      <c r="BL1186" s="3">
        <v>0</v>
      </c>
      <c r="BM1186" s="3">
        <v>0</v>
      </c>
      <c r="BN1186" s="3">
        <v>0</v>
      </c>
      <c r="BO1186" s="3">
        <v>0</v>
      </c>
      <c r="BP1186" s="3">
        <v>0</v>
      </c>
      <c r="BQ1186" s="3">
        <v>0</v>
      </c>
      <c r="BR1186" s="3">
        <v>0</v>
      </c>
      <c r="BS1186" s="3">
        <v>0</v>
      </c>
      <c r="BT1186" s="3">
        <v>0</v>
      </c>
      <c r="BU1186" s="3">
        <v>0</v>
      </c>
      <c r="BV1186" s="3">
        <v>0</v>
      </c>
      <c r="BW1186" s="3">
        <v>0</v>
      </c>
      <c r="BX1186" s="3">
        <v>0</v>
      </c>
      <c r="BY1186" s="3">
        <v>0</v>
      </c>
      <c r="BZ1186" s="3">
        <v>0</v>
      </c>
      <c r="CA1186" s="3">
        <v>0</v>
      </c>
      <c r="CB1186" s="3">
        <v>0</v>
      </c>
      <c r="CC1186" s="3">
        <v>0</v>
      </c>
      <c r="CD1186" s="3">
        <v>0</v>
      </c>
      <c r="CE1186" s="3">
        <v>0</v>
      </c>
      <c r="CF1186" s="3">
        <v>0</v>
      </c>
      <c r="CG1186" s="3">
        <v>0</v>
      </c>
      <c r="CH1186" s="3">
        <v>0</v>
      </c>
      <c r="CI1186" s="3">
        <v>0</v>
      </c>
      <c r="CJ1186" s="3">
        <v>0</v>
      </c>
      <c r="CK1186" s="3">
        <v>0</v>
      </c>
      <c r="CL1186" s="3">
        <v>0</v>
      </c>
      <c r="CM1186" s="3">
        <v>0</v>
      </c>
      <c r="CN1186" s="3">
        <v>0</v>
      </c>
      <c r="CO1186" s="3">
        <v>0</v>
      </c>
      <c r="CP1186" s="3">
        <v>0</v>
      </c>
      <c r="CQ1186" s="3">
        <v>0</v>
      </c>
      <c r="CR1186" s="3">
        <v>0</v>
      </c>
      <c r="CS1186" s="3">
        <v>0</v>
      </c>
      <c r="CT1186" s="3">
        <v>0</v>
      </c>
      <c r="CU1186" s="3">
        <v>0</v>
      </c>
      <c r="CV1186" s="3">
        <v>0</v>
      </c>
      <c r="CW1186" s="3">
        <v>0</v>
      </c>
      <c r="CX1186" s="3">
        <v>0</v>
      </c>
      <c r="CY1186" s="3">
        <v>0</v>
      </c>
      <c r="CZ1186" s="3">
        <v>0</v>
      </c>
      <c r="DA1186" s="3"/>
      <c r="DB1186" s="3">
        <v>0</v>
      </c>
      <c r="DC1186" s="3">
        <v>0</v>
      </c>
      <c r="DD1186" s="3">
        <v>0</v>
      </c>
      <c r="DE1186" s="3">
        <v>0</v>
      </c>
      <c r="DF1186" s="3">
        <v>0</v>
      </c>
      <c r="DG1186" s="3">
        <v>0</v>
      </c>
      <c r="DH1186" s="3">
        <v>0</v>
      </c>
      <c r="DI1186" s="3">
        <v>0</v>
      </c>
      <c r="DJ1186" s="3">
        <v>0</v>
      </c>
      <c r="DK1186" s="3">
        <v>0</v>
      </c>
      <c r="DL1186" s="3">
        <v>0</v>
      </c>
      <c r="DM1186" s="3">
        <v>0</v>
      </c>
      <c r="DN1186" s="3">
        <v>0</v>
      </c>
      <c r="DO1186" s="3">
        <v>0</v>
      </c>
      <c r="DP1186" s="3">
        <v>0</v>
      </c>
      <c r="DQ1186" s="3">
        <v>0</v>
      </c>
      <c r="DR1186" s="3">
        <v>0</v>
      </c>
      <c r="DS1186" s="3">
        <v>0</v>
      </c>
      <c r="DT1186" s="3">
        <v>0</v>
      </c>
      <c r="DU1186" s="3">
        <v>0</v>
      </c>
      <c r="DV1186" s="3">
        <v>0</v>
      </c>
      <c r="DW1186" s="3">
        <v>0</v>
      </c>
      <c r="DX1186" s="3">
        <v>0</v>
      </c>
      <c r="DY1186" s="3">
        <v>0</v>
      </c>
      <c r="DZ1186" s="3">
        <v>0</v>
      </c>
      <c r="EA1186" s="3">
        <v>0</v>
      </c>
      <c r="EB1186" s="3">
        <v>0</v>
      </c>
      <c r="EC1186" s="3">
        <v>0</v>
      </c>
      <c r="ED1186" s="3">
        <v>0</v>
      </c>
      <c r="EE1186" s="3">
        <v>0</v>
      </c>
      <c r="EF1186" s="3">
        <v>0</v>
      </c>
    </row>
    <row r="1187" spans="1:136" ht="12.75" customHeight="1">
      <c r="A1187" s="2" t="s">
        <v>1952</v>
      </c>
      <c r="B1187" s="2" t="s">
        <v>1953</v>
      </c>
      <c r="C1187" s="2" t="s">
        <v>137</v>
      </c>
      <c r="D1187" s="2" t="s">
        <v>896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s="3">
        <v>0</v>
      </c>
      <c r="AR1187" s="3">
        <v>-57090.06</v>
      </c>
      <c r="AS1187" s="3">
        <v>0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  <c r="AY1187" s="3">
        <v>0</v>
      </c>
      <c r="AZ1187" s="3">
        <v>0</v>
      </c>
      <c r="BA1187" s="3">
        <v>0</v>
      </c>
      <c r="BB1187" s="3">
        <v>0</v>
      </c>
      <c r="BC1187" s="3">
        <v>0</v>
      </c>
      <c r="BD1187" s="3">
        <v>0</v>
      </c>
      <c r="BE1187" s="3">
        <v>0</v>
      </c>
      <c r="BF1187" s="3">
        <v>0</v>
      </c>
      <c r="BG1187" s="3">
        <v>0</v>
      </c>
      <c r="BH1187" s="3">
        <v>0</v>
      </c>
      <c r="BI1187" s="3">
        <v>0</v>
      </c>
      <c r="BJ1187" s="3">
        <v>0</v>
      </c>
      <c r="BK1187" s="3">
        <v>0</v>
      </c>
      <c r="BL1187" s="3">
        <v>0</v>
      </c>
      <c r="BM1187" s="3">
        <v>0</v>
      </c>
      <c r="BN1187" s="3">
        <v>0</v>
      </c>
      <c r="BO1187" s="3">
        <v>0</v>
      </c>
      <c r="BP1187" s="3">
        <v>0</v>
      </c>
      <c r="BQ1187" s="3">
        <v>0</v>
      </c>
      <c r="BR1187" s="3">
        <v>0</v>
      </c>
      <c r="BS1187" s="3">
        <v>0</v>
      </c>
      <c r="BT1187" s="3">
        <v>0</v>
      </c>
      <c r="BU1187" s="3">
        <v>0</v>
      </c>
      <c r="BV1187" s="3">
        <v>0</v>
      </c>
      <c r="BW1187" s="3">
        <v>0</v>
      </c>
      <c r="BX1187" s="3">
        <v>0</v>
      </c>
      <c r="BY1187" s="3">
        <v>0</v>
      </c>
      <c r="BZ1187" s="3">
        <v>0</v>
      </c>
      <c r="CA1187" s="3">
        <v>0</v>
      </c>
      <c r="CB1187" s="3">
        <v>0</v>
      </c>
      <c r="CC1187" s="3">
        <v>0</v>
      </c>
      <c r="CD1187" s="3">
        <v>0</v>
      </c>
      <c r="CE1187" s="3">
        <v>0</v>
      </c>
      <c r="CF1187" s="3">
        <v>0</v>
      </c>
      <c r="CG1187" s="3">
        <v>0</v>
      </c>
      <c r="CH1187" s="3">
        <v>0</v>
      </c>
      <c r="CI1187" s="3">
        <v>0</v>
      </c>
      <c r="CJ1187" s="3">
        <v>0</v>
      </c>
      <c r="CK1187" s="3">
        <v>0</v>
      </c>
      <c r="CL1187" s="3">
        <v>0</v>
      </c>
      <c r="CM1187" s="3">
        <v>0</v>
      </c>
      <c r="CN1187" s="3">
        <v>0</v>
      </c>
      <c r="CO1187" s="3">
        <v>0</v>
      </c>
      <c r="CP1187" s="3">
        <v>0</v>
      </c>
      <c r="CQ1187" s="3">
        <v>0</v>
      </c>
      <c r="CR1187" s="3">
        <v>0</v>
      </c>
      <c r="CS1187" s="3">
        <v>0</v>
      </c>
      <c r="CT1187" s="3">
        <v>0</v>
      </c>
      <c r="CU1187" s="3">
        <v>0</v>
      </c>
      <c r="CV1187" s="3">
        <v>0</v>
      </c>
      <c r="CW1187" s="3">
        <v>0</v>
      </c>
      <c r="CX1187" s="3">
        <v>0</v>
      </c>
      <c r="CY1187" s="3">
        <v>0</v>
      </c>
      <c r="CZ1187" s="3">
        <v>0</v>
      </c>
      <c r="DA1187" s="3"/>
      <c r="DB1187" s="3">
        <v>0</v>
      </c>
      <c r="DC1187" s="3">
        <v>0</v>
      </c>
      <c r="DD1187" s="3">
        <v>0</v>
      </c>
      <c r="DE1187" s="3">
        <v>0</v>
      </c>
      <c r="DF1187" s="3">
        <v>0</v>
      </c>
      <c r="DG1187" s="3">
        <v>0</v>
      </c>
      <c r="DH1187" s="3">
        <v>0</v>
      </c>
      <c r="DI1187" s="3">
        <v>0</v>
      </c>
      <c r="DJ1187" s="3">
        <v>0</v>
      </c>
      <c r="DK1187" s="3">
        <v>0</v>
      </c>
      <c r="DL1187" s="3">
        <v>0</v>
      </c>
      <c r="DM1187" s="3">
        <v>0</v>
      </c>
      <c r="DN1187" s="3">
        <v>0</v>
      </c>
      <c r="DO1187" s="3">
        <v>0</v>
      </c>
      <c r="DP1187" s="3">
        <v>0</v>
      </c>
      <c r="DQ1187" s="3">
        <v>0</v>
      </c>
      <c r="DR1187" s="3">
        <v>0</v>
      </c>
      <c r="DS1187" s="3">
        <v>0</v>
      </c>
      <c r="DT1187" s="3">
        <v>0</v>
      </c>
      <c r="DU1187" s="3">
        <v>0</v>
      </c>
      <c r="DV1187" s="3">
        <v>0</v>
      </c>
      <c r="DW1187" s="3">
        <v>0</v>
      </c>
      <c r="DX1187" s="3">
        <v>0</v>
      </c>
      <c r="DY1187" s="3">
        <v>0</v>
      </c>
      <c r="DZ1187" s="3">
        <v>0</v>
      </c>
      <c r="EA1187" s="3">
        <v>0</v>
      </c>
      <c r="EB1187" s="3">
        <v>0</v>
      </c>
      <c r="EC1187" s="3">
        <v>0</v>
      </c>
      <c r="ED1187" s="3">
        <v>0</v>
      </c>
      <c r="EE1187" s="3">
        <v>0</v>
      </c>
      <c r="EF1187" s="3">
        <v>0</v>
      </c>
    </row>
    <row r="1188" spans="1:136" ht="12.75" customHeight="1">
      <c r="A1188" s="2" t="s">
        <v>1954</v>
      </c>
      <c r="B1188" s="2" t="s">
        <v>1955</v>
      </c>
      <c r="C1188" s="2" t="s">
        <v>137</v>
      </c>
      <c r="D1188" s="2" t="s">
        <v>896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3">
        <v>0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 s="3">
        <v>0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0</v>
      </c>
      <c r="BB1188" s="3">
        <v>0</v>
      </c>
      <c r="BC1188" s="3">
        <v>0</v>
      </c>
      <c r="BD1188" s="3">
        <v>0</v>
      </c>
      <c r="BE1188" s="3">
        <v>0</v>
      </c>
      <c r="BF1188" s="3">
        <v>0</v>
      </c>
      <c r="BG1188" s="3">
        <v>0</v>
      </c>
      <c r="BH1188" s="3">
        <v>0</v>
      </c>
      <c r="BI1188" s="3">
        <v>0</v>
      </c>
      <c r="BJ1188" s="3">
        <v>0</v>
      </c>
      <c r="BK1188" s="3">
        <v>0</v>
      </c>
      <c r="BL1188" s="3">
        <v>0</v>
      </c>
      <c r="BM1188" s="3">
        <v>0</v>
      </c>
      <c r="BN1188" s="3">
        <v>0</v>
      </c>
      <c r="BO1188" s="3">
        <v>0</v>
      </c>
      <c r="BP1188" s="3">
        <v>0</v>
      </c>
      <c r="BQ1188" s="3">
        <v>0</v>
      </c>
      <c r="BR1188" s="3">
        <v>0</v>
      </c>
      <c r="BS1188" s="3">
        <v>0</v>
      </c>
      <c r="BT1188" s="3">
        <v>0</v>
      </c>
      <c r="BU1188" s="3">
        <v>0</v>
      </c>
      <c r="BV1188" s="3">
        <v>0</v>
      </c>
      <c r="BW1188" s="3">
        <v>0</v>
      </c>
      <c r="BX1188" s="3">
        <v>0</v>
      </c>
      <c r="BY1188" s="3">
        <v>0</v>
      </c>
      <c r="BZ1188" s="3">
        <v>0</v>
      </c>
      <c r="CA1188" s="3">
        <v>0</v>
      </c>
      <c r="CB1188" s="3">
        <v>0</v>
      </c>
      <c r="CC1188" s="3">
        <v>0</v>
      </c>
      <c r="CD1188" s="3">
        <v>0</v>
      </c>
      <c r="CE1188" s="3">
        <v>0</v>
      </c>
      <c r="CF1188" s="3">
        <v>0</v>
      </c>
      <c r="CG1188" s="3">
        <v>0</v>
      </c>
      <c r="CH1188" s="3">
        <v>0</v>
      </c>
      <c r="CI1188" s="3">
        <v>0</v>
      </c>
      <c r="CJ1188" s="3">
        <v>0</v>
      </c>
      <c r="CK1188" s="3">
        <v>0</v>
      </c>
      <c r="CL1188" s="3">
        <v>0</v>
      </c>
      <c r="CM1188" s="3">
        <v>0</v>
      </c>
      <c r="CN1188" s="3">
        <v>0</v>
      </c>
      <c r="CO1188" s="3">
        <v>0</v>
      </c>
      <c r="CP1188" s="3">
        <v>0</v>
      </c>
      <c r="CQ1188" s="3">
        <v>0</v>
      </c>
      <c r="CR1188" s="3">
        <v>0</v>
      </c>
      <c r="CS1188" s="3">
        <v>0</v>
      </c>
      <c r="CT1188" s="3">
        <v>0</v>
      </c>
      <c r="CU1188" s="3">
        <v>0</v>
      </c>
      <c r="CV1188" s="3">
        <v>0</v>
      </c>
      <c r="CW1188" s="3">
        <v>0</v>
      </c>
      <c r="CX1188" s="3">
        <v>0</v>
      </c>
      <c r="CY1188" s="3">
        <v>0</v>
      </c>
      <c r="CZ1188" s="3">
        <v>0</v>
      </c>
      <c r="DA1188" s="3"/>
      <c r="DB1188" s="3">
        <v>0</v>
      </c>
      <c r="DC1188" s="3">
        <v>0</v>
      </c>
      <c r="DD1188" s="3">
        <v>0</v>
      </c>
      <c r="DE1188" s="3">
        <v>0</v>
      </c>
      <c r="DF1188" s="3">
        <v>0</v>
      </c>
      <c r="DG1188" s="3">
        <v>0</v>
      </c>
      <c r="DH1188" s="3">
        <v>0</v>
      </c>
      <c r="DI1188" s="3">
        <v>0</v>
      </c>
      <c r="DJ1188" s="3">
        <v>0</v>
      </c>
      <c r="DK1188" s="3">
        <v>0</v>
      </c>
      <c r="DL1188" s="3">
        <v>0</v>
      </c>
      <c r="DM1188" s="3">
        <v>0</v>
      </c>
      <c r="DN1188" s="3">
        <v>0</v>
      </c>
      <c r="DO1188" s="3">
        <v>0</v>
      </c>
      <c r="DP1188" s="3">
        <v>0</v>
      </c>
      <c r="DQ1188" s="3">
        <v>0</v>
      </c>
      <c r="DR1188" s="3">
        <v>0</v>
      </c>
      <c r="DS1188" s="3">
        <v>0</v>
      </c>
      <c r="DT1188" s="3">
        <v>0</v>
      </c>
      <c r="DU1188" s="3">
        <v>0</v>
      </c>
      <c r="DV1188" s="3">
        <v>0</v>
      </c>
      <c r="DW1188" s="3">
        <v>0</v>
      </c>
      <c r="DX1188" s="3">
        <v>0</v>
      </c>
      <c r="DY1188" s="3">
        <v>0</v>
      </c>
      <c r="DZ1188" s="3">
        <v>0</v>
      </c>
      <c r="EA1188" s="3">
        <v>0</v>
      </c>
      <c r="EB1188" s="3">
        <v>0</v>
      </c>
      <c r="EC1188" s="3">
        <v>0</v>
      </c>
      <c r="ED1188" s="3">
        <v>0</v>
      </c>
      <c r="EE1188" s="3">
        <v>0</v>
      </c>
      <c r="EF1188" s="3">
        <v>0</v>
      </c>
    </row>
    <row r="1189" spans="1:136" ht="12.75" customHeight="1">
      <c r="A1189" s="2" t="s">
        <v>1956</v>
      </c>
      <c r="B1189" s="2" t="s">
        <v>1957</v>
      </c>
      <c r="C1189" s="2" t="s">
        <v>137</v>
      </c>
      <c r="D1189" s="2" t="s">
        <v>896</v>
      </c>
      <c r="E1189" s="3">
        <v>0</v>
      </c>
      <c r="F1189" s="3">
        <v>48091.67</v>
      </c>
      <c r="G1189" s="3">
        <v>30283.74</v>
      </c>
      <c r="H1189" s="3">
        <v>46782.64</v>
      </c>
      <c r="I1189" s="3">
        <v>66410.22</v>
      </c>
      <c r="J1189" s="3">
        <v>30789.8</v>
      </c>
      <c r="K1189" s="3">
        <v>-14958.33</v>
      </c>
      <c r="L1189" s="3">
        <v>10201.280000000001</v>
      </c>
      <c r="M1189" s="3">
        <v>15431.94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88862.18</v>
      </c>
      <c r="AH1189" s="3">
        <v>82252.149999999994</v>
      </c>
      <c r="AI1189" s="3">
        <v>218497.02</v>
      </c>
      <c r="AJ1189" s="3">
        <v>155614.17000000001</v>
      </c>
      <c r="AK1189" s="3">
        <v>76667.429999999993</v>
      </c>
      <c r="AL1189" s="3">
        <v>115276.08</v>
      </c>
      <c r="AM1189" s="3">
        <v>103671.95</v>
      </c>
      <c r="AN1189" s="3">
        <v>110678.23</v>
      </c>
      <c r="AO1189" s="3">
        <v>95337.279999999999</v>
      </c>
      <c r="AP1189" s="3">
        <v>45885.1</v>
      </c>
      <c r="AQ1189" s="3">
        <v>43701.7</v>
      </c>
      <c r="AR1189" s="3">
        <v>-107743.6</v>
      </c>
      <c r="AS1189" s="3">
        <v>0</v>
      </c>
      <c r="AT1189" s="3">
        <v>0</v>
      </c>
      <c r="AU1189" s="3">
        <v>0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>
        <v>0</v>
      </c>
      <c r="BB1189" s="3">
        <v>0</v>
      </c>
      <c r="BC1189" s="3">
        <v>0</v>
      </c>
      <c r="BD1189" s="3">
        <v>0</v>
      </c>
      <c r="BE1189" s="3">
        <v>0</v>
      </c>
      <c r="BF1189" s="3">
        <v>0</v>
      </c>
      <c r="BG1189" s="3">
        <v>0</v>
      </c>
      <c r="BH1189" s="3">
        <v>0</v>
      </c>
      <c r="BI1189" s="3">
        <v>0</v>
      </c>
      <c r="BJ1189" s="3">
        <v>0</v>
      </c>
      <c r="BK1189" s="3">
        <v>0</v>
      </c>
      <c r="BL1189" s="3">
        <v>0</v>
      </c>
      <c r="BM1189" s="3">
        <v>0</v>
      </c>
      <c r="BN1189" s="3">
        <v>0</v>
      </c>
      <c r="BO1189" s="3">
        <v>0</v>
      </c>
      <c r="BP1189" s="3">
        <v>0</v>
      </c>
      <c r="BQ1189" s="3">
        <v>0</v>
      </c>
      <c r="BR1189" s="3">
        <v>0</v>
      </c>
      <c r="BS1189" s="3">
        <v>0</v>
      </c>
      <c r="BT1189" s="3">
        <v>0</v>
      </c>
      <c r="BU1189" s="3">
        <v>0</v>
      </c>
      <c r="BV1189" s="3">
        <v>0</v>
      </c>
      <c r="BW1189" s="3">
        <v>0</v>
      </c>
      <c r="BX1189" s="3">
        <v>0</v>
      </c>
      <c r="BY1189" s="3">
        <v>0</v>
      </c>
      <c r="BZ1189" s="3">
        <v>0</v>
      </c>
      <c r="CA1189" s="3">
        <v>0</v>
      </c>
      <c r="CB1189" s="3">
        <v>0</v>
      </c>
      <c r="CC1189" s="3">
        <v>0</v>
      </c>
      <c r="CD1189" s="3">
        <v>0</v>
      </c>
      <c r="CE1189" s="3">
        <v>0</v>
      </c>
      <c r="CF1189" s="3">
        <v>0</v>
      </c>
      <c r="CG1189" s="3">
        <v>0</v>
      </c>
      <c r="CH1189" s="3">
        <v>0</v>
      </c>
      <c r="CI1189" s="3">
        <v>0</v>
      </c>
      <c r="CJ1189" s="3">
        <v>0</v>
      </c>
      <c r="CK1189" s="3">
        <v>0</v>
      </c>
      <c r="CL1189" s="3">
        <v>0</v>
      </c>
      <c r="CM1189" s="3">
        <v>0</v>
      </c>
      <c r="CN1189" s="3">
        <v>0</v>
      </c>
      <c r="CO1189" s="3">
        <v>0</v>
      </c>
      <c r="CP1189" s="3">
        <v>0</v>
      </c>
      <c r="CQ1189" s="3">
        <v>0</v>
      </c>
      <c r="CR1189" s="3">
        <v>0</v>
      </c>
      <c r="CS1189" s="3">
        <v>0</v>
      </c>
      <c r="CT1189" s="3">
        <v>0</v>
      </c>
      <c r="CU1189" s="3">
        <v>0</v>
      </c>
      <c r="CV1189" s="3">
        <v>0</v>
      </c>
      <c r="CW1189" s="3">
        <v>0</v>
      </c>
      <c r="CX1189" s="3">
        <v>0</v>
      </c>
      <c r="CY1189" s="3">
        <v>0</v>
      </c>
      <c r="CZ1189" s="3">
        <v>0</v>
      </c>
      <c r="DA1189" s="3"/>
      <c r="DB1189" s="3">
        <v>0</v>
      </c>
      <c r="DC1189" s="3">
        <v>0</v>
      </c>
      <c r="DD1189" s="3">
        <v>0</v>
      </c>
      <c r="DE1189" s="3">
        <v>0</v>
      </c>
      <c r="DF1189" s="3">
        <v>0</v>
      </c>
      <c r="DG1189" s="3">
        <v>0</v>
      </c>
      <c r="DH1189" s="3">
        <v>0</v>
      </c>
      <c r="DI1189" s="3">
        <v>0</v>
      </c>
      <c r="DJ1189" s="3">
        <v>0</v>
      </c>
      <c r="DK1189" s="3">
        <v>0</v>
      </c>
      <c r="DL1189" s="3">
        <v>0</v>
      </c>
      <c r="DM1189" s="3">
        <v>0</v>
      </c>
      <c r="DN1189" s="3">
        <v>0</v>
      </c>
      <c r="DO1189" s="3">
        <v>0</v>
      </c>
      <c r="DP1189" s="3">
        <v>0</v>
      </c>
      <c r="DQ1189" s="3">
        <v>0</v>
      </c>
      <c r="DR1189" s="3">
        <v>0</v>
      </c>
      <c r="DS1189" s="3">
        <v>0</v>
      </c>
      <c r="DT1189" s="3">
        <v>0</v>
      </c>
      <c r="DU1189" s="3">
        <v>0</v>
      </c>
      <c r="DV1189" s="3">
        <v>0</v>
      </c>
      <c r="DW1189" s="3">
        <v>0</v>
      </c>
      <c r="DX1189" s="3">
        <v>0</v>
      </c>
      <c r="DY1189" s="3">
        <v>0</v>
      </c>
      <c r="DZ1189" s="3">
        <v>0</v>
      </c>
      <c r="EA1189" s="3">
        <v>0</v>
      </c>
      <c r="EB1189" s="3">
        <v>0</v>
      </c>
      <c r="EC1189" s="3">
        <v>0</v>
      </c>
      <c r="ED1189" s="3">
        <v>0</v>
      </c>
      <c r="EE1189" s="3">
        <v>0</v>
      </c>
      <c r="EF1189" s="3">
        <v>0</v>
      </c>
    </row>
    <row r="1190" spans="1:136" ht="12.75" customHeight="1">
      <c r="A1190" s="2" t="s">
        <v>1958</v>
      </c>
      <c r="B1190" s="2" t="s">
        <v>1959</v>
      </c>
      <c r="C1190" s="2" t="s">
        <v>137</v>
      </c>
      <c r="D1190" s="2" t="s">
        <v>896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v>0</v>
      </c>
      <c r="AP1190" s="3">
        <v>0</v>
      </c>
      <c r="AQ1190" s="3">
        <v>0</v>
      </c>
      <c r="AR1190" s="3">
        <v>0</v>
      </c>
      <c r="AS1190" s="3">
        <v>0</v>
      </c>
      <c r="AT1190" s="3">
        <v>0</v>
      </c>
      <c r="AU1190" s="3">
        <v>0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0</v>
      </c>
      <c r="BB1190" s="3">
        <v>0</v>
      </c>
      <c r="BC1190" s="3">
        <v>0</v>
      </c>
      <c r="BD1190" s="3">
        <v>0</v>
      </c>
      <c r="BE1190" s="3">
        <v>0</v>
      </c>
      <c r="BF1190" s="3">
        <v>0</v>
      </c>
      <c r="BG1190" s="3">
        <v>0</v>
      </c>
      <c r="BH1190" s="3">
        <v>0</v>
      </c>
      <c r="BI1190" s="3">
        <v>0</v>
      </c>
      <c r="BJ1190" s="3">
        <v>0</v>
      </c>
      <c r="BK1190" s="3">
        <v>0</v>
      </c>
      <c r="BL1190" s="3">
        <v>0</v>
      </c>
      <c r="BM1190" s="3">
        <v>0</v>
      </c>
      <c r="BN1190" s="3">
        <v>0</v>
      </c>
      <c r="BO1190" s="3">
        <v>0</v>
      </c>
      <c r="BP1190" s="3">
        <v>0</v>
      </c>
      <c r="BQ1190" s="3">
        <v>0</v>
      </c>
      <c r="BR1190" s="3">
        <v>0</v>
      </c>
      <c r="BS1190" s="3">
        <v>0</v>
      </c>
      <c r="BT1190" s="3">
        <v>0</v>
      </c>
      <c r="BU1190" s="3">
        <v>0</v>
      </c>
      <c r="BV1190" s="3">
        <v>0</v>
      </c>
      <c r="BW1190" s="3">
        <v>0</v>
      </c>
      <c r="BX1190" s="3">
        <v>0</v>
      </c>
      <c r="BY1190" s="3">
        <v>0</v>
      </c>
      <c r="BZ1190" s="3">
        <v>0</v>
      </c>
      <c r="CA1190" s="3">
        <v>0</v>
      </c>
      <c r="CB1190" s="3">
        <v>0</v>
      </c>
      <c r="CC1190" s="3">
        <v>0</v>
      </c>
      <c r="CD1190" s="3">
        <v>0</v>
      </c>
      <c r="CE1190" s="3">
        <v>0</v>
      </c>
      <c r="CF1190" s="3">
        <v>0</v>
      </c>
      <c r="CG1190" s="3">
        <v>0</v>
      </c>
      <c r="CH1190" s="3">
        <v>0</v>
      </c>
      <c r="CI1190" s="3">
        <v>0</v>
      </c>
      <c r="CJ1190" s="3">
        <v>0</v>
      </c>
      <c r="CK1190" s="3">
        <v>0</v>
      </c>
      <c r="CL1190" s="3">
        <v>0</v>
      </c>
      <c r="CM1190" s="3">
        <v>0</v>
      </c>
      <c r="CN1190" s="3">
        <v>0</v>
      </c>
      <c r="CO1190" s="3">
        <v>0</v>
      </c>
      <c r="CP1190" s="3">
        <v>0</v>
      </c>
      <c r="CQ1190" s="3">
        <v>0</v>
      </c>
      <c r="CR1190" s="3">
        <v>0</v>
      </c>
      <c r="CS1190" s="3">
        <v>0</v>
      </c>
      <c r="CT1190" s="3">
        <v>0</v>
      </c>
      <c r="CU1190" s="3">
        <v>0</v>
      </c>
      <c r="CV1190" s="3">
        <v>0</v>
      </c>
      <c r="CW1190" s="3">
        <v>0</v>
      </c>
      <c r="CX1190" s="3">
        <v>0</v>
      </c>
      <c r="CY1190" s="3">
        <v>0</v>
      </c>
      <c r="CZ1190" s="3">
        <v>0</v>
      </c>
      <c r="DA1190" s="3"/>
      <c r="DB1190" s="3">
        <v>0</v>
      </c>
      <c r="DC1190" s="3">
        <v>0</v>
      </c>
      <c r="DD1190" s="3">
        <v>0</v>
      </c>
      <c r="DE1190" s="3">
        <v>0</v>
      </c>
      <c r="DF1190" s="3">
        <v>0</v>
      </c>
      <c r="DG1190" s="3">
        <v>0</v>
      </c>
      <c r="DH1190" s="3">
        <v>0</v>
      </c>
      <c r="DI1190" s="3">
        <v>0</v>
      </c>
      <c r="DJ1190" s="3">
        <v>0</v>
      </c>
      <c r="DK1190" s="3">
        <v>0</v>
      </c>
      <c r="DL1190" s="3">
        <v>0</v>
      </c>
      <c r="DM1190" s="3">
        <v>0</v>
      </c>
      <c r="DN1190" s="3">
        <v>0</v>
      </c>
      <c r="DO1190" s="3">
        <v>0</v>
      </c>
      <c r="DP1190" s="3">
        <v>0</v>
      </c>
      <c r="DQ1190" s="3">
        <v>0</v>
      </c>
      <c r="DR1190" s="3">
        <v>0</v>
      </c>
      <c r="DS1190" s="3">
        <v>0</v>
      </c>
      <c r="DT1190" s="3">
        <v>0</v>
      </c>
      <c r="DU1190" s="3">
        <v>0</v>
      </c>
      <c r="DV1190" s="3">
        <v>0</v>
      </c>
      <c r="DW1190" s="3">
        <v>0</v>
      </c>
      <c r="DX1190" s="3">
        <v>0</v>
      </c>
      <c r="DY1190" s="3">
        <v>0</v>
      </c>
      <c r="DZ1190" s="3">
        <v>0</v>
      </c>
      <c r="EA1190" s="3">
        <v>0</v>
      </c>
      <c r="EB1190" s="3">
        <v>0</v>
      </c>
      <c r="EC1190" s="3">
        <v>0</v>
      </c>
      <c r="ED1190" s="3">
        <v>0</v>
      </c>
      <c r="EE1190" s="3">
        <v>0</v>
      </c>
      <c r="EF1190" s="3">
        <v>0</v>
      </c>
    </row>
    <row r="1191" spans="1:136" ht="12.75" customHeight="1">
      <c r="A1191" s="2" t="s">
        <v>1960</v>
      </c>
      <c r="B1191" s="2" t="s">
        <v>1961</v>
      </c>
      <c r="C1191" s="2" t="s">
        <v>137</v>
      </c>
      <c r="D1191" s="2" t="s">
        <v>896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0</v>
      </c>
      <c r="AL1191" s="3">
        <v>0</v>
      </c>
      <c r="AM1191" s="3">
        <v>0</v>
      </c>
      <c r="AN1191" s="3">
        <v>0</v>
      </c>
      <c r="AO1191" s="3">
        <v>0</v>
      </c>
      <c r="AP1191" s="3">
        <v>0</v>
      </c>
      <c r="AQ1191" s="3">
        <v>0</v>
      </c>
      <c r="AR1191" s="3">
        <v>0</v>
      </c>
      <c r="AS1191" s="3">
        <v>0</v>
      </c>
      <c r="AT1191" s="3">
        <v>0</v>
      </c>
      <c r="AU1191" s="3">
        <v>0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>
        <v>0</v>
      </c>
      <c r="BB1191" s="3">
        <v>0</v>
      </c>
      <c r="BC1191" s="3">
        <v>0</v>
      </c>
      <c r="BD1191" s="3">
        <v>0</v>
      </c>
      <c r="BE1191" s="3">
        <v>0</v>
      </c>
      <c r="BF1191" s="3">
        <v>0</v>
      </c>
      <c r="BG1191" s="3">
        <v>0</v>
      </c>
      <c r="BH1191" s="3">
        <v>0</v>
      </c>
      <c r="BI1191" s="3">
        <v>0</v>
      </c>
      <c r="BJ1191" s="3">
        <v>0</v>
      </c>
      <c r="BK1191" s="3">
        <v>0</v>
      </c>
      <c r="BL1191" s="3">
        <v>0</v>
      </c>
      <c r="BM1191" s="3">
        <v>0</v>
      </c>
      <c r="BN1191" s="3">
        <v>0</v>
      </c>
      <c r="BO1191" s="3">
        <v>0</v>
      </c>
      <c r="BP1191" s="3">
        <v>0</v>
      </c>
      <c r="BQ1191" s="3">
        <v>0</v>
      </c>
      <c r="BR1191" s="3">
        <v>0</v>
      </c>
      <c r="BS1191" s="3">
        <v>0</v>
      </c>
      <c r="BT1191" s="3">
        <v>0</v>
      </c>
      <c r="BU1191" s="3">
        <v>0</v>
      </c>
      <c r="BV1191" s="3">
        <v>0</v>
      </c>
      <c r="BW1191" s="3">
        <v>0</v>
      </c>
      <c r="BX1191" s="3">
        <v>0</v>
      </c>
      <c r="BY1191" s="3">
        <v>0</v>
      </c>
      <c r="BZ1191" s="3">
        <v>0</v>
      </c>
      <c r="CA1191" s="3">
        <v>0</v>
      </c>
      <c r="CB1191" s="3">
        <v>0</v>
      </c>
      <c r="CC1191" s="3">
        <v>0</v>
      </c>
      <c r="CD1191" s="3">
        <v>0</v>
      </c>
      <c r="CE1191" s="3">
        <v>0</v>
      </c>
      <c r="CF1191" s="3">
        <v>0</v>
      </c>
      <c r="CG1191" s="3">
        <v>0</v>
      </c>
      <c r="CH1191" s="3">
        <v>0</v>
      </c>
      <c r="CI1191" s="3">
        <v>0</v>
      </c>
      <c r="CJ1191" s="3">
        <v>0</v>
      </c>
      <c r="CK1191" s="3">
        <v>0</v>
      </c>
      <c r="CL1191" s="3">
        <v>0</v>
      </c>
      <c r="CM1191" s="3">
        <v>0</v>
      </c>
      <c r="CN1191" s="3">
        <v>0</v>
      </c>
      <c r="CO1191" s="3">
        <v>0</v>
      </c>
      <c r="CP1191" s="3">
        <v>0</v>
      </c>
      <c r="CQ1191" s="3">
        <v>0</v>
      </c>
      <c r="CR1191" s="3">
        <v>0</v>
      </c>
      <c r="CS1191" s="3">
        <v>0</v>
      </c>
      <c r="CT1191" s="3">
        <v>0</v>
      </c>
      <c r="CU1191" s="3">
        <v>0</v>
      </c>
      <c r="CV1191" s="3">
        <v>0</v>
      </c>
      <c r="CW1191" s="3">
        <v>0</v>
      </c>
      <c r="CX1191" s="3">
        <v>0</v>
      </c>
      <c r="CY1191" s="3">
        <v>0</v>
      </c>
      <c r="CZ1191" s="3">
        <v>0</v>
      </c>
      <c r="DA1191" s="3"/>
      <c r="DB1191" s="3">
        <v>0</v>
      </c>
      <c r="DC1191" s="3">
        <v>0</v>
      </c>
      <c r="DD1191" s="3">
        <v>0</v>
      </c>
      <c r="DE1191" s="3">
        <v>0</v>
      </c>
      <c r="DF1191" s="3">
        <v>0</v>
      </c>
      <c r="DG1191" s="3">
        <v>0</v>
      </c>
      <c r="DH1191" s="3">
        <v>0</v>
      </c>
      <c r="DI1191" s="3">
        <v>0</v>
      </c>
      <c r="DJ1191" s="3">
        <v>0</v>
      </c>
      <c r="DK1191" s="3">
        <v>0</v>
      </c>
      <c r="DL1191" s="3">
        <v>0</v>
      </c>
      <c r="DM1191" s="3">
        <v>0</v>
      </c>
      <c r="DN1191" s="3">
        <v>0</v>
      </c>
      <c r="DO1191" s="3">
        <v>0</v>
      </c>
      <c r="DP1191" s="3">
        <v>0</v>
      </c>
      <c r="DQ1191" s="3">
        <v>0</v>
      </c>
      <c r="DR1191" s="3">
        <v>0</v>
      </c>
      <c r="DS1191" s="3">
        <v>0</v>
      </c>
      <c r="DT1191" s="3">
        <v>0</v>
      </c>
      <c r="DU1191" s="3">
        <v>0</v>
      </c>
      <c r="DV1191" s="3">
        <v>0</v>
      </c>
      <c r="DW1191" s="3">
        <v>0</v>
      </c>
      <c r="DX1191" s="3">
        <v>0</v>
      </c>
      <c r="DY1191" s="3">
        <v>0</v>
      </c>
      <c r="DZ1191" s="3">
        <v>0</v>
      </c>
      <c r="EA1191" s="3">
        <v>0</v>
      </c>
      <c r="EB1191" s="3">
        <v>0</v>
      </c>
      <c r="EC1191" s="3">
        <v>0</v>
      </c>
      <c r="ED1191" s="3">
        <v>0</v>
      </c>
      <c r="EE1191" s="3">
        <v>0</v>
      </c>
      <c r="EF1191" s="3">
        <v>0</v>
      </c>
    </row>
    <row r="1192" spans="1:136" ht="12.75" customHeight="1">
      <c r="A1192" s="2" t="s">
        <v>1962</v>
      </c>
      <c r="B1192" s="2" t="s">
        <v>1963</v>
      </c>
      <c r="C1192" s="2" t="s">
        <v>137</v>
      </c>
      <c r="D1192" s="2" t="s">
        <v>896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v>0</v>
      </c>
      <c r="AP1192" s="3">
        <v>0</v>
      </c>
      <c r="AQ1192" s="3">
        <v>0</v>
      </c>
      <c r="AR1192" s="3">
        <v>0</v>
      </c>
      <c r="AS1192" s="3">
        <v>0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0</v>
      </c>
      <c r="BB1192" s="3">
        <v>0</v>
      </c>
      <c r="BC1192" s="3">
        <v>0</v>
      </c>
      <c r="BD1192" s="3">
        <v>0</v>
      </c>
      <c r="BE1192" s="3">
        <v>0</v>
      </c>
      <c r="BF1192" s="3">
        <v>0</v>
      </c>
      <c r="BG1192" s="3">
        <v>0</v>
      </c>
      <c r="BH1192" s="3">
        <v>0</v>
      </c>
      <c r="BI1192" s="3">
        <v>0</v>
      </c>
      <c r="BJ1192" s="3">
        <v>0</v>
      </c>
      <c r="BK1192" s="3">
        <v>0</v>
      </c>
      <c r="BL1192" s="3">
        <v>0</v>
      </c>
      <c r="BM1192" s="3">
        <v>0</v>
      </c>
      <c r="BN1192" s="3">
        <v>0</v>
      </c>
      <c r="BO1192" s="3">
        <v>0</v>
      </c>
      <c r="BP1192" s="3">
        <v>0</v>
      </c>
      <c r="BQ1192" s="3">
        <v>0</v>
      </c>
      <c r="BR1192" s="3">
        <v>0</v>
      </c>
      <c r="BS1192" s="3">
        <v>0</v>
      </c>
      <c r="BT1192" s="3">
        <v>0</v>
      </c>
      <c r="BU1192" s="3">
        <v>0</v>
      </c>
      <c r="BV1192" s="3">
        <v>0</v>
      </c>
      <c r="BW1192" s="3">
        <v>0</v>
      </c>
      <c r="BX1192" s="3">
        <v>0</v>
      </c>
      <c r="BY1192" s="3">
        <v>0</v>
      </c>
      <c r="BZ1192" s="3">
        <v>0</v>
      </c>
      <c r="CA1192" s="3">
        <v>0</v>
      </c>
      <c r="CB1192" s="3">
        <v>0</v>
      </c>
      <c r="CC1192" s="3">
        <v>0</v>
      </c>
      <c r="CD1192" s="3">
        <v>0</v>
      </c>
      <c r="CE1192" s="3">
        <v>0</v>
      </c>
      <c r="CF1192" s="3">
        <v>0</v>
      </c>
      <c r="CG1192" s="3">
        <v>0</v>
      </c>
      <c r="CH1192" s="3">
        <v>0</v>
      </c>
      <c r="CI1192" s="3">
        <v>0</v>
      </c>
      <c r="CJ1192" s="3">
        <v>0</v>
      </c>
      <c r="CK1192" s="3">
        <v>0</v>
      </c>
      <c r="CL1192" s="3">
        <v>0</v>
      </c>
      <c r="CM1192" s="3">
        <v>0</v>
      </c>
      <c r="CN1192" s="3">
        <v>0</v>
      </c>
      <c r="CO1192" s="3">
        <v>0</v>
      </c>
      <c r="CP1192" s="3">
        <v>0</v>
      </c>
      <c r="CQ1192" s="3">
        <v>0</v>
      </c>
      <c r="CR1192" s="3">
        <v>0</v>
      </c>
      <c r="CS1192" s="3">
        <v>0</v>
      </c>
      <c r="CT1192" s="3">
        <v>0</v>
      </c>
      <c r="CU1192" s="3">
        <v>0</v>
      </c>
      <c r="CV1192" s="3">
        <v>0</v>
      </c>
      <c r="CW1192" s="3">
        <v>0</v>
      </c>
      <c r="CX1192" s="3">
        <v>0</v>
      </c>
      <c r="CY1192" s="3">
        <v>0</v>
      </c>
      <c r="CZ1192" s="3">
        <v>0</v>
      </c>
      <c r="DA1192" s="3"/>
      <c r="DB1192" s="3">
        <v>0</v>
      </c>
      <c r="DC1192" s="3">
        <v>0</v>
      </c>
      <c r="DD1192" s="3">
        <v>0</v>
      </c>
      <c r="DE1192" s="3">
        <v>0</v>
      </c>
      <c r="DF1192" s="3">
        <v>0</v>
      </c>
      <c r="DG1192" s="3">
        <v>0</v>
      </c>
      <c r="DH1192" s="3">
        <v>0</v>
      </c>
      <c r="DI1192" s="3">
        <v>0</v>
      </c>
      <c r="DJ1192" s="3">
        <v>0</v>
      </c>
      <c r="DK1192" s="3">
        <v>0</v>
      </c>
      <c r="DL1192" s="3">
        <v>0</v>
      </c>
      <c r="DM1192" s="3">
        <v>0</v>
      </c>
      <c r="DN1192" s="3">
        <v>0</v>
      </c>
      <c r="DO1192" s="3">
        <v>0</v>
      </c>
      <c r="DP1192" s="3">
        <v>0</v>
      </c>
      <c r="DQ1192" s="3">
        <v>0</v>
      </c>
      <c r="DR1192" s="3">
        <v>0</v>
      </c>
      <c r="DS1192" s="3">
        <v>0</v>
      </c>
      <c r="DT1192" s="3">
        <v>0</v>
      </c>
      <c r="DU1192" s="3">
        <v>0</v>
      </c>
      <c r="DV1192" s="3">
        <v>0</v>
      </c>
      <c r="DW1192" s="3">
        <v>0</v>
      </c>
      <c r="DX1192" s="3">
        <v>0</v>
      </c>
      <c r="DY1192" s="3">
        <v>0</v>
      </c>
      <c r="DZ1192" s="3">
        <v>0</v>
      </c>
      <c r="EA1192" s="3">
        <v>0</v>
      </c>
      <c r="EB1192" s="3">
        <v>0</v>
      </c>
      <c r="EC1192" s="3">
        <v>0</v>
      </c>
      <c r="ED1192" s="3">
        <v>0</v>
      </c>
      <c r="EE1192" s="3">
        <v>0</v>
      </c>
      <c r="EF1192" s="3">
        <v>0</v>
      </c>
    </row>
    <row r="1193" spans="1:136" ht="12.75" customHeight="1">
      <c r="A1193" s="2" t="s">
        <v>1964</v>
      </c>
      <c r="B1193" s="2" t="s">
        <v>1965</v>
      </c>
      <c r="C1193" s="2" t="s">
        <v>137</v>
      </c>
      <c r="D1193" s="2" t="s">
        <v>896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  <c r="AO1193" s="3">
        <v>0</v>
      </c>
      <c r="AP1193" s="3">
        <v>0</v>
      </c>
      <c r="AQ1193" s="3">
        <v>0</v>
      </c>
      <c r="AR1193" s="3">
        <v>0</v>
      </c>
      <c r="AS1193" s="3">
        <v>0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s="3">
        <v>0</v>
      </c>
      <c r="BC1193" s="3">
        <v>0</v>
      </c>
      <c r="BD1193" s="3">
        <v>0</v>
      </c>
      <c r="BE1193" s="3">
        <v>0</v>
      </c>
      <c r="BF1193" s="3">
        <v>0</v>
      </c>
      <c r="BG1193" s="3">
        <v>0</v>
      </c>
      <c r="BH1193" s="3">
        <v>0</v>
      </c>
      <c r="BI1193" s="3">
        <v>0</v>
      </c>
      <c r="BJ1193" s="3">
        <v>0</v>
      </c>
      <c r="BK1193" s="3">
        <v>0</v>
      </c>
      <c r="BL1193" s="3">
        <v>0</v>
      </c>
      <c r="BM1193" s="3">
        <v>0</v>
      </c>
      <c r="BN1193" s="3">
        <v>0</v>
      </c>
      <c r="BO1193" s="3">
        <v>0</v>
      </c>
      <c r="BP1193" s="3">
        <v>0</v>
      </c>
      <c r="BQ1193" s="3">
        <v>0</v>
      </c>
      <c r="BR1193" s="3">
        <v>0</v>
      </c>
      <c r="BS1193" s="3">
        <v>0</v>
      </c>
      <c r="BT1193" s="3">
        <v>0</v>
      </c>
      <c r="BU1193" s="3">
        <v>0</v>
      </c>
      <c r="BV1193" s="3">
        <v>0</v>
      </c>
      <c r="BW1193" s="3">
        <v>0</v>
      </c>
      <c r="BX1193" s="3">
        <v>0</v>
      </c>
      <c r="BY1193" s="3">
        <v>0</v>
      </c>
      <c r="BZ1193" s="3">
        <v>0</v>
      </c>
      <c r="CA1193" s="3">
        <v>0</v>
      </c>
      <c r="CB1193" s="3">
        <v>0</v>
      </c>
      <c r="CC1193" s="3">
        <v>0</v>
      </c>
      <c r="CD1193" s="3">
        <v>0</v>
      </c>
      <c r="CE1193" s="3">
        <v>0</v>
      </c>
      <c r="CF1193" s="3">
        <v>0</v>
      </c>
      <c r="CG1193" s="3">
        <v>0</v>
      </c>
      <c r="CH1193" s="3">
        <v>0</v>
      </c>
      <c r="CI1193" s="3">
        <v>0</v>
      </c>
      <c r="CJ1193" s="3">
        <v>0</v>
      </c>
      <c r="CK1193" s="3">
        <v>0</v>
      </c>
      <c r="CL1193" s="3">
        <v>0</v>
      </c>
      <c r="CM1193" s="3">
        <v>0</v>
      </c>
      <c r="CN1193" s="3">
        <v>0</v>
      </c>
      <c r="CO1193" s="3">
        <v>0</v>
      </c>
      <c r="CP1193" s="3">
        <v>0</v>
      </c>
      <c r="CQ1193" s="3">
        <v>0</v>
      </c>
      <c r="CR1193" s="3">
        <v>0</v>
      </c>
      <c r="CS1193" s="3">
        <v>0</v>
      </c>
      <c r="CT1193" s="3">
        <v>0</v>
      </c>
      <c r="CU1193" s="3">
        <v>0</v>
      </c>
      <c r="CV1193" s="3">
        <v>0</v>
      </c>
      <c r="CW1193" s="3">
        <v>0</v>
      </c>
      <c r="CX1193" s="3">
        <v>0</v>
      </c>
      <c r="CY1193" s="3">
        <v>0</v>
      </c>
      <c r="CZ1193" s="3">
        <v>0</v>
      </c>
      <c r="DA1193" s="3"/>
      <c r="DB1193" s="3">
        <v>0</v>
      </c>
      <c r="DC1193" s="3">
        <v>0</v>
      </c>
      <c r="DD1193" s="3">
        <v>0</v>
      </c>
      <c r="DE1193" s="3">
        <v>0</v>
      </c>
      <c r="DF1193" s="3">
        <v>0</v>
      </c>
      <c r="DG1193" s="3">
        <v>0</v>
      </c>
      <c r="DH1193" s="3">
        <v>0</v>
      </c>
      <c r="DI1193" s="3">
        <v>0</v>
      </c>
      <c r="DJ1193" s="3">
        <v>0</v>
      </c>
      <c r="DK1193" s="3">
        <v>0</v>
      </c>
      <c r="DL1193" s="3">
        <v>0</v>
      </c>
      <c r="DM1193" s="3">
        <v>0</v>
      </c>
      <c r="DN1193" s="3">
        <v>0</v>
      </c>
      <c r="DO1193" s="3">
        <v>0</v>
      </c>
      <c r="DP1193" s="3">
        <v>0</v>
      </c>
      <c r="DQ1193" s="3">
        <v>0</v>
      </c>
      <c r="DR1193" s="3">
        <v>0</v>
      </c>
      <c r="DS1193" s="3">
        <v>0</v>
      </c>
      <c r="DT1193" s="3">
        <v>0</v>
      </c>
      <c r="DU1193" s="3">
        <v>0</v>
      </c>
      <c r="DV1193" s="3">
        <v>0</v>
      </c>
      <c r="DW1193" s="3">
        <v>0</v>
      </c>
      <c r="DX1193" s="3">
        <v>0</v>
      </c>
      <c r="DY1193" s="3">
        <v>0</v>
      </c>
      <c r="DZ1193" s="3">
        <v>0</v>
      </c>
      <c r="EA1193" s="3">
        <v>0</v>
      </c>
      <c r="EB1193" s="3">
        <v>0</v>
      </c>
      <c r="EC1193" s="3">
        <v>0</v>
      </c>
      <c r="ED1193" s="3">
        <v>0</v>
      </c>
      <c r="EE1193" s="3">
        <v>0</v>
      </c>
      <c r="EF1193" s="3">
        <v>0</v>
      </c>
    </row>
    <row r="1194" spans="1:136" ht="12.75" customHeight="1">
      <c r="A1194" s="2" t="s">
        <v>1966</v>
      </c>
      <c r="B1194" s="2" t="s">
        <v>1967</v>
      </c>
      <c r="C1194" s="2" t="s">
        <v>137</v>
      </c>
      <c r="D1194" s="2" t="s">
        <v>896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v>0</v>
      </c>
      <c r="AP1194" s="3">
        <v>0</v>
      </c>
      <c r="AQ1194" s="3">
        <v>0</v>
      </c>
      <c r="AR1194" s="3">
        <v>0</v>
      </c>
      <c r="AS1194" s="3">
        <v>0</v>
      </c>
      <c r="AT1194" s="3">
        <v>0</v>
      </c>
      <c r="AU1194" s="3">
        <v>0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0</v>
      </c>
      <c r="BB1194" s="3">
        <v>0</v>
      </c>
      <c r="BC1194" s="3">
        <v>0</v>
      </c>
      <c r="BD1194" s="3">
        <v>0</v>
      </c>
      <c r="BE1194" s="3">
        <v>0</v>
      </c>
      <c r="BF1194" s="3">
        <v>0</v>
      </c>
      <c r="BG1194" s="3">
        <v>0</v>
      </c>
      <c r="BH1194" s="3">
        <v>0</v>
      </c>
      <c r="BI1194" s="3">
        <v>0</v>
      </c>
      <c r="BJ1194" s="3">
        <v>0</v>
      </c>
      <c r="BK1194" s="3">
        <v>0</v>
      </c>
      <c r="BL1194" s="3">
        <v>0</v>
      </c>
      <c r="BM1194" s="3">
        <v>0</v>
      </c>
      <c r="BN1194" s="3">
        <v>0</v>
      </c>
      <c r="BO1194" s="3">
        <v>0</v>
      </c>
      <c r="BP1194" s="3">
        <v>0</v>
      </c>
      <c r="BQ1194" s="3">
        <v>0</v>
      </c>
      <c r="BR1194" s="3">
        <v>0</v>
      </c>
      <c r="BS1194" s="3">
        <v>0</v>
      </c>
      <c r="BT1194" s="3">
        <v>0</v>
      </c>
      <c r="BU1194" s="3">
        <v>0</v>
      </c>
      <c r="BV1194" s="3">
        <v>0</v>
      </c>
      <c r="BW1194" s="3">
        <v>0</v>
      </c>
      <c r="BX1194" s="3">
        <v>0</v>
      </c>
      <c r="BY1194" s="3">
        <v>0</v>
      </c>
      <c r="BZ1194" s="3">
        <v>0</v>
      </c>
      <c r="CA1194" s="3">
        <v>0</v>
      </c>
      <c r="CB1194" s="3">
        <v>0</v>
      </c>
      <c r="CC1194" s="3">
        <v>0</v>
      </c>
      <c r="CD1194" s="3">
        <v>0</v>
      </c>
      <c r="CE1194" s="3">
        <v>0</v>
      </c>
      <c r="CF1194" s="3">
        <v>0</v>
      </c>
      <c r="CG1194" s="3">
        <v>0</v>
      </c>
      <c r="CH1194" s="3">
        <v>0</v>
      </c>
      <c r="CI1194" s="3">
        <v>0</v>
      </c>
      <c r="CJ1194" s="3">
        <v>0</v>
      </c>
      <c r="CK1194" s="3">
        <v>0</v>
      </c>
      <c r="CL1194" s="3">
        <v>0</v>
      </c>
      <c r="CM1194" s="3">
        <v>0</v>
      </c>
      <c r="CN1194" s="3">
        <v>0</v>
      </c>
      <c r="CO1194" s="3">
        <v>0</v>
      </c>
      <c r="CP1194" s="3">
        <v>0</v>
      </c>
      <c r="CQ1194" s="3">
        <v>0</v>
      </c>
      <c r="CR1194" s="3">
        <v>0</v>
      </c>
      <c r="CS1194" s="3">
        <v>0</v>
      </c>
      <c r="CT1194" s="3">
        <v>0</v>
      </c>
      <c r="CU1194" s="3">
        <v>0</v>
      </c>
      <c r="CV1194" s="3">
        <v>0</v>
      </c>
      <c r="CW1194" s="3">
        <v>0</v>
      </c>
      <c r="CX1194" s="3">
        <v>0</v>
      </c>
      <c r="CY1194" s="3">
        <v>0</v>
      </c>
      <c r="CZ1194" s="3">
        <v>0</v>
      </c>
      <c r="DA1194" s="3"/>
      <c r="DB1194" s="3">
        <v>0</v>
      </c>
      <c r="DC1194" s="3">
        <v>0</v>
      </c>
      <c r="DD1194" s="3">
        <v>0</v>
      </c>
      <c r="DE1194" s="3">
        <v>0</v>
      </c>
      <c r="DF1194" s="3">
        <v>0</v>
      </c>
      <c r="DG1194" s="3">
        <v>0</v>
      </c>
      <c r="DH1194" s="3">
        <v>0</v>
      </c>
      <c r="DI1194" s="3">
        <v>0</v>
      </c>
      <c r="DJ1194" s="3">
        <v>0</v>
      </c>
      <c r="DK1194" s="3">
        <v>0</v>
      </c>
      <c r="DL1194" s="3">
        <v>0</v>
      </c>
      <c r="DM1194" s="3">
        <v>0</v>
      </c>
      <c r="DN1194" s="3">
        <v>0</v>
      </c>
      <c r="DO1194" s="3">
        <v>0</v>
      </c>
      <c r="DP1194" s="3">
        <v>0</v>
      </c>
      <c r="DQ1194" s="3">
        <v>0</v>
      </c>
      <c r="DR1194" s="3">
        <v>0</v>
      </c>
      <c r="DS1194" s="3">
        <v>0</v>
      </c>
      <c r="DT1194" s="3">
        <v>0</v>
      </c>
      <c r="DU1194" s="3">
        <v>0</v>
      </c>
      <c r="DV1194" s="3">
        <v>0</v>
      </c>
      <c r="DW1194" s="3">
        <v>0</v>
      </c>
      <c r="DX1194" s="3">
        <v>0</v>
      </c>
      <c r="DY1194" s="3">
        <v>0</v>
      </c>
      <c r="DZ1194" s="3">
        <v>0</v>
      </c>
      <c r="EA1194" s="3">
        <v>0</v>
      </c>
      <c r="EB1194" s="3">
        <v>0</v>
      </c>
      <c r="EC1194" s="3">
        <v>0</v>
      </c>
      <c r="ED1194" s="3">
        <v>0</v>
      </c>
      <c r="EE1194" s="3">
        <v>0</v>
      </c>
      <c r="EF1194" s="3">
        <v>0</v>
      </c>
    </row>
    <row r="1195" spans="1:136" ht="12.75" customHeight="1">
      <c r="A1195" s="2" t="s">
        <v>1968</v>
      </c>
      <c r="B1195" s="2" t="s">
        <v>1969</v>
      </c>
      <c r="C1195" s="2" t="s">
        <v>137</v>
      </c>
      <c r="D1195" s="2" t="s">
        <v>896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v>0</v>
      </c>
      <c r="AN1195" s="3">
        <v>0</v>
      </c>
      <c r="AO1195" s="3">
        <v>0</v>
      </c>
      <c r="AP1195" s="3">
        <v>0</v>
      </c>
      <c r="AQ1195" s="3">
        <v>0</v>
      </c>
      <c r="AR1195" s="3">
        <v>0</v>
      </c>
      <c r="AS1195" s="3">
        <v>0</v>
      </c>
      <c r="AT1195" s="3">
        <v>0</v>
      </c>
      <c r="AU1195" s="3">
        <v>0</v>
      </c>
      <c r="AV1195" s="3">
        <v>0</v>
      </c>
      <c r="AW1195" s="3">
        <v>0</v>
      </c>
      <c r="AX1195" s="3">
        <v>0</v>
      </c>
      <c r="AY1195" s="3">
        <v>0</v>
      </c>
      <c r="AZ1195" s="3">
        <v>0</v>
      </c>
      <c r="BA1195" s="3">
        <v>0</v>
      </c>
      <c r="BB1195" s="3">
        <v>0</v>
      </c>
      <c r="BC1195" s="3">
        <v>0</v>
      </c>
      <c r="BD1195" s="3">
        <v>0</v>
      </c>
      <c r="BE1195" s="3">
        <v>0</v>
      </c>
      <c r="BF1195" s="3">
        <v>0</v>
      </c>
      <c r="BG1195" s="3">
        <v>0</v>
      </c>
      <c r="BH1195" s="3">
        <v>0</v>
      </c>
      <c r="BI1195" s="3">
        <v>0</v>
      </c>
      <c r="BJ1195" s="3">
        <v>0</v>
      </c>
      <c r="BK1195" s="3">
        <v>0</v>
      </c>
      <c r="BL1195" s="3">
        <v>0</v>
      </c>
      <c r="BM1195" s="3">
        <v>0</v>
      </c>
      <c r="BN1195" s="3">
        <v>0</v>
      </c>
      <c r="BO1195" s="3">
        <v>0</v>
      </c>
      <c r="BP1195" s="3">
        <v>0</v>
      </c>
      <c r="BQ1195" s="3">
        <v>0</v>
      </c>
      <c r="BR1195" s="3">
        <v>0</v>
      </c>
      <c r="BS1195" s="3">
        <v>0</v>
      </c>
      <c r="BT1195" s="3">
        <v>0</v>
      </c>
      <c r="BU1195" s="3">
        <v>0</v>
      </c>
      <c r="BV1195" s="3">
        <v>0</v>
      </c>
      <c r="BW1195" s="3">
        <v>0</v>
      </c>
      <c r="BX1195" s="3">
        <v>0</v>
      </c>
      <c r="BY1195" s="3">
        <v>0</v>
      </c>
      <c r="BZ1195" s="3">
        <v>0</v>
      </c>
      <c r="CA1195" s="3">
        <v>0</v>
      </c>
      <c r="CB1195" s="3">
        <v>0</v>
      </c>
      <c r="CC1195" s="3">
        <v>0</v>
      </c>
      <c r="CD1195" s="3">
        <v>0</v>
      </c>
      <c r="CE1195" s="3">
        <v>0</v>
      </c>
      <c r="CF1195" s="3">
        <v>0</v>
      </c>
      <c r="CG1195" s="3">
        <v>0</v>
      </c>
      <c r="CH1195" s="3">
        <v>0</v>
      </c>
      <c r="CI1195" s="3">
        <v>0</v>
      </c>
      <c r="CJ1195" s="3">
        <v>0</v>
      </c>
      <c r="CK1195" s="3">
        <v>0</v>
      </c>
      <c r="CL1195" s="3">
        <v>0</v>
      </c>
      <c r="CM1195" s="3">
        <v>0</v>
      </c>
      <c r="CN1195" s="3">
        <v>0</v>
      </c>
      <c r="CO1195" s="3">
        <v>0</v>
      </c>
      <c r="CP1195" s="3">
        <v>0</v>
      </c>
      <c r="CQ1195" s="3">
        <v>0</v>
      </c>
      <c r="CR1195" s="3">
        <v>0</v>
      </c>
      <c r="CS1195" s="3">
        <v>0</v>
      </c>
      <c r="CT1195" s="3">
        <v>0</v>
      </c>
      <c r="CU1195" s="3">
        <v>0</v>
      </c>
      <c r="CV1195" s="3">
        <v>0</v>
      </c>
      <c r="CW1195" s="3">
        <v>0</v>
      </c>
      <c r="CX1195" s="3">
        <v>0</v>
      </c>
      <c r="CY1195" s="3">
        <v>0</v>
      </c>
      <c r="CZ1195" s="3">
        <v>0</v>
      </c>
      <c r="DA1195" s="3"/>
      <c r="DB1195" s="3">
        <v>0</v>
      </c>
      <c r="DC1195" s="3">
        <v>0</v>
      </c>
      <c r="DD1195" s="3">
        <v>0</v>
      </c>
      <c r="DE1195" s="3">
        <v>0</v>
      </c>
      <c r="DF1195" s="3">
        <v>0</v>
      </c>
      <c r="DG1195" s="3">
        <v>0</v>
      </c>
      <c r="DH1195" s="3">
        <v>0</v>
      </c>
      <c r="DI1195" s="3">
        <v>0</v>
      </c>
      <c r="DJ1195" s="3">
        <v>0</v>
      </c>
      <c r="DK1195" s="3">
        <v>0</v>
      </c>
      <c r="DL1195" s="3">
        <v>0</v>
      </c>
      <c r="DM1195" s="3">
        <v>0</v>
      </c>
      <c r="DN1195" s="3">
        <v>0</v>
      </c>
      <c r="DO1195" s="3">
        <v>0</v>
      </c>
      <c r="DP1195" s="3">
        <v>0</v>
      </c>
      <c r="DQ1195" s="3">
        <v>0</v>
      </c>
      <c r="DR1195" s="3">
        <v>0</v>
      </c>
      <c r="DS1195" s="3">
        <v>0</v>
      </c>
      <c r="DT1195" s="3">
        <v>0</v>
      </c>
      <c r="DU1195" s="3">
        <v>0</v>
      </c>
      <c r="DV1195" s="3">
        <v>0</v>
      </c>
      <c r="DW1195" s="3">
        <v>0</v>
      </c>
      <c r="DX1195" s="3">
        <v>0</v>
      </c>
      <c r="DY1195" s="3">
        <v>0</v>
      </c>
      <c r="DZ1195" s="3">
        <v>0</v>
      </c>
      <c r="EA1195" s="3">
        <v>0</v>
      </c>
      <c r="EB1195" s="3">
        <v>0</v>
      </c>
      <c r="EC1195" s="3">
        <v>0</v>
      </c>
      <c r="ED1195" s="3">
        <v>0</v>
      </c>
      <c r="EE1195" s="3">
        <v>0</v>
      </c>
      <c r="EF1195" s="3">
        <v>0</v>
      </c>
    </row>
    <row r="1196" spans="1:136" ht="12.75" customHeight="1">
      <c r="A1196" s="2" t="s">
        <v>1970</v>
      </c>
      <c r="B1196" s="2" t="s">
        <v>1971</v>
      </c>
      <c r="C1196" s="2" t="s">
        <v>137</v>
      </c>
      <c r="D1196" s="2" t="s">
        <v>896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  <c r="AN1196" s="3">
        <v>0</v>
      </c>
      <c r="AO1196" s="3">
        <v>0</v>
      </c>
      <c r="AP1196" s="3">
        <v>0</v>
      </c>
      <c r="AQ1196" s="3">
        <v>0</v>
      </c>
      <c r="AR1196" s="3">
        <v>0</v>
      </c>
      <c r="AS1196" s="3">
        <v>0</v>
      </c>
      <c r="AT1196" s="3">
        <v>0</v>
      </c>
      <c r="AU1196" s="3">
        <v>0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>
        <v>0</v>
      </c>
      <c r="BB1196" s="3">
        <v>0</v>
      </c>
      <c r="BC1196" s="3">
        <v>0</v>
      </c>
      <c r="BD1196" s="3">
        <v>0</v>
      </c>
      <c r="BE1196" s="3">
        <v>0</v>
      </c>
      <c r="BF1196" s="3">
        <v>0</v>
      </c>
      <c r="BG1196" s="3">
        <v>0</v>
      </c>
      <c r="BH1196" s="3">
        <v>0</v>
      </c>
      <c r="BI1196" s="3">
        <v>0</v>
      </c>
      <c r="BJ1196" s="3">
        <v>0</v>
      </c>
      <c r="BK1196" s="3">
        <v>0</v>
      </c>
      <c r="BL1196" s="3">
        <v>0</v>
      </c>
      <c r="BM1196" s="3">
        <v>0</v>
      </c>
      <c r="BN1196" s="3">
        <v>0</v>
      </c>
      <c r="BO1196" s="3">
        <v>0</v>
      </c>
      <c r="BP1196" s="3">
        <v>0</v>
      </c>
      <c r="BQ1196" s="3">
        <v>0</v>
      </c>
      <c r="BR1196" s="3">
        <v>0</v>
      </c>
      <c r="BS1196" s="3">
        <v>0</v>
      </c>
      <c r="BT1196" s="3">
        <v>0</v>
      </c>
      <c r="BU1196" s="3">
        <v>0</v>
      </c>
      <c r="BV1196" s="3">
        <v>0</v>
      </c>
      <c r="BW1196" s="3">
        <v>0</v>
      </c>
      <c r="BX1196" s="3">
        <v>0</v>
      </c>
      <c r="BY1196" s="3">
        <v>0</v>
      </c>
      <c r="BZ1196" s="3">
        <v>0</v>
      </c>
      <c r="CA1196" s="3">
        <v>0</v>
      </c>
      <c r="CB1196" s="3">
        <v>0</v>
      </c>
      <c r="CC1196" s="3">
        <v>0</v>
      </c>
      <c r="CD1196" s="3">
        <v>0</v>
      </c>
      <c r="CE1196" s="3">
        <v>0</v>
      </c>
      <c r="CF1196" s="3">
        <v>0</v>
      </c>
      <c r="CG1196" s="3">
        <v>0</v>
      </c>
      <c r="CH1196" s="3">
        <v>0</v>
      </c>
      <c r="CI1196" s="3">
        <v>0</v>
      </c>
      <c r="CJ1196" s="3">
        <v>0</v>
      </c>
      <c r="CK1196" s="3">
        <v>0</v>
      </c>
      <c r="CL1196" s="3">
        <v>0</v>
      </c>
      <c r="CM1196" s="3">
        <v>0</v>
      </c>
      <c r="CN1196" s="3">
        <v>0</v>
      </c>
      <c r="CO1196" s="3">
        <v>0</v>
      </c>
      <c r="CP1196" s="3">
        <v>0</v>
      </c>
      <c r="CQ1196" s="3">
        <v>0</v>
      </c>
      <c r="CR1196" s="3">
        <v>0</v>
      </c>
      <c r="CS1196" s="3">
        <v>0</v>
      </c>
      <c r="CT1196" s="3">
        <v>0</v>
      </c>
      <c r="CU1196" s="3">
        <v>0</v>
      </c>
      <c r="CV1196" s="3">
        <v>0</v>
      </c>
      <c r="CW1196" s="3">
        <v>0</v>
      </c>
      <c r="CX1196" s="3">
        <v>0</v>
      </c>
      <c r="CY1196" s="3">
        <v>0</v>
      </c>
      <c r="CZ1196" s="3">
        <v>0</v>
      </c>
      <c r="DA1196" s="3"/>
      <c r="DB1196" s="3">
        <v>0</v>
      </c>
      <c r="DC1196" s="3">
        <v>0</v>
      </c>
      <c r="DD1196" s="3">
        <v>0</v>
      </c>
      <c r="DE1196" s="3">
        <v>0</v>
      </c>
      <c r="DF1196" s="3">
        <v>0</v>
      </c>
      <c r="DG1196" s="3">
        <v>0</v>
      </c>
      <c r="DH1196" s="3">
        <v>0</v>
      </c>
      <c r="DI1196" s="3">
        <v>0</v>
      </c>
      <c r="DJ1196" s="3">
        <v>0</v>
      </c>
      <c r="DK1196" s="3">
        <v>0</v>
      </c>
      <c r="DL1196" s="3">
        <v>0</v>
      </c>
      <c r="DM1196" s="3">
        <v>0</v>
      </c>
      <c r="DN1196" s="3">
        <v>0</v>
      </c>
      <c r="DO1196" s="3">
        <v>0</v>
      </c>
      <c r="DP1196" s="3">
        <v>0</v>
      </c>
      <c r="DQ1196" s="3">
        <v>0</v>
      </c>
      <c r="DR1196" s="3">
        <v>0</v>
      </c>
      <c r="DS1196" s="3">
        <v>0</v>
      </c>
      <c r="DT1196" s="3">
        <v>0</v>
      </c>
      <c r="DU1196" s="3">
        <v>0</v>
      </c>
      <c r="DV1196" s="3">
        <v>0</v>
      </c>
      <c r="DW1196" s="3">
        <v>0</v>
      </c>
      <c r="DX1196" s="3">
        <v>0</v>
      </c>
      <c r="DY1196" s="3">
        <v>0</v>
      </c>
      <c r="DZ1196" s="3">
        <v>0</v>
      </c>
      <c r="EA1196" s="3">
        <v>0</v>
      </c>
      <c r="EB1196" s="3">
        <v>0</v>
      </c>
      <c r="EC1196" s="3">
        <v>0</v>
      </c>
      <c r="ED1196" s="3">
        <v>0</v>
      </c>
      <c r="EE1196" s="3">
        <v>0</v>
      </c>
      <c r="EF1196" s="3">
        <v>0</v>
      </c>
    </row>
    <row r="1197" spans="1:136" ht="12.75" customHeight="1">
      <c r="A1197" s="2" t="s">
        <v>1972</v>
      </c>
      <c r="B1197" s="2" t="s">
        <v>1973</v>
      </c>
      <c r="C1197" s="2" t="s">
        <v>137</v>
      </c>
      <c r="D1197" s="2" t="s">
        <v>896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v>0</v>
      </c>
      <c r="AP1197" s="3">
        <v>0</v>
      </c>
      <c r="AQ1197" s="3">
        <v>0</v>
      </c>
      <c r="AR1197" s="3">
        <v>0</v>
      </c>
      <c r="AS1197" s="3">
        <v>0</v>
      </c>
      <c r="AT1197" s="3">
        <v>0</v>
      </c>
      <c r="AU1197" s="3">
        <v>0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0</v>
      </c>
      <c r="BB1197" s="3">
        <v>0</v>
      </c>
      <c r="BC1197" s="3">
        <v>0</v>
      </c>
      <c r="BD1197" s="3">
        <v>0</v>
      </c>
      <c r="BE1197" s="3">
        <v>0</v>
      </c>
      <c r="BF1197" s="3">
        <v>0</v>
      </c>
      <c r="BG1197" s="3">
        <v>0</v>
      </c>
      <c r="BH1197" s="3">
        <v>0</v>
      </c>
      <c r="BI1197" s="3">
        <v>0</v>
      </c>
      <c r="BJ1197" s="3">
        <v>0</v>
      </c>
      <c r="BK1197" s="3">
        <v>0</v>
      </c>
      <c r="BL1197" s="3">
        <v>0</v>
      </c>
      <c r="BM1197" s="3">
        <v>0</v>
      </c>
      <c r="BN1197" s="3">
        <v>0</v>
      </c>
      <c r="BO1197" s="3">
        <v>0</v>
      </c>
      <c r="BP1197" s="3">
        <v>0</v>
      </c>
      <c r="BQ1197" s="3">
        <v>0</v>
      </c>
      <c r="BR1197" s="3">
        <v>0</v>
      </c>
      <c r="BS1197" s="3">
        <v>0</v>
      </c>
      <c r="BT1197" s="3">
        <v>0</v>
      </c>
      <c r="BU1197" s="3">
        <v>0</v>
      </c>
      <c r="BV1197" s="3">
        <v>0</v>
      </c>
      <c r="BW1197" s="3">
        <v>0</v>
      </c>
      <c r="BX1197" s="3">
        <v>0</v>
      </c>
      <c r="BY1197" s="3">
        <v>0</v>
      </c>
      <c r="BZ1197" s="3">
        <v>0</v>
      </c>
      <c r="CA1197" s="3">
        <v>0</v>
      </c>
      <c r="CB1197" s="3">
        <v>0</v>
      </c>
      <c r="CC1197" s="3">
        <v>0</v>
      </c>
      <c r="CD1197" s="3">
        <v>0</v>
      </c>
      <c r="CE1197" s="3">
        <v>0</v>
      </c>
      <c r="CF1197" s="3">
        <v>0</v>
      </c>
      <c r="CG1197" s="3">
        <v>0</v>
      </c>
      <c r="CH1197" s="3">
        <v>0</v>
      </c>
      <c r="CI1197" s="3">
        <v>0</v>
      </c>
      <c r="CJ1197" s="3">
        <v>0</v>
      </c>
      <c r="CK1197" s="3">
        <v>0</v>
      </c>
      <c r="CL1197" s="3">
        <v>0</v>
      </c>
      <c r="CM1197" s="3">
        <v>0</v>
      </c>
      <c r="CN1197" s="3">
        <v>0</v>
      </c>
      <c r="CO1197" s="3">
        <v>0</v>
      </c>
      <c r="CP1197" s="3">
        <v>0</v>
      </c>
      <c r="CQ1197" s="3">
        <v>0</v>
      </c>
      <c r="CR1197" s="3">
        <v>0</v>
      </c>
      <c r="CS1197" s="3">
        <v>0</v>
      </c>
      <c r="CT1197" s="3">
        <v>0</v>
      </c>
      <c r="CU1197" s="3">
        <v>0</v>
      </c>
      <c r="CV1197" s="3">
        <v>0</v>
      </c>
      <c r="CW1197" s="3">
        <v>0</v>
      </c>
      <c r="CX1197" s="3">
        <v>0</v>
      </c>
      <c r="CY1197" s="3">
        <v>0</v>
      </c>
      <c r="CZ1197" s="3">
        <v>0</v>
      </c>
      <c r="DA1197" s="3"/>
      <c r="DB1197" s="3">
        <v>0</v>
      </c>
      <c r="DC1197" s="3">
        <v>0</v>
      </c>
      <c r="DD1197" s="3">
        <v>0</v>
      </c>
      <c r="DE1197" s="3">
        <v>0</v>
      </c>
      <c r="DF1197" s="3">
        <v>0</v>
      </c>
      <c r="DG1197" s="3">
        <v>0</v>
      </c>
      <c r="DH1197" s="3">
        <v>0</v>
      </c>
      <c r="DI1197" s="3">
        <v>0</v>
      </c>
      <c r="DJ1197" s="3">
        <v>0</v>
      </c>
      <c r="DK1197" s="3">
        <v>0</v>
      </c>
      <c r="DL1197" s="3">
        <v>0</v>
      </c>
      <c r="DM1197" s="3">
        <v>0</v>
      </c>
      <c r="DN1197" s="3">
        <v>0</v>
      </c>
      <c r="DO1197" s="3">
        <v>0</v>
      </c>
      <c r="DP1197" s="3">
        <v>0</v>
      </c>
      <c r="DQ1197" s="3">
        <v>0</v>
      </c>
      <c r="DR1197" s="3">
        <v>0</v>
      </c>
      <c r="DS1197" s="3">
        <v>0</v>
      </c>
      <c r="DT1197" s="3">
        <v>0</v>
      </c>
      <c r="DU1197" s="3">
        <v>0</v>
      </c>
      <c r="DV1197" s="3">
        <v>0</v>
      </c>
      <c r="DW1197" s="3">
        <v>0</v>
      </c>
      <c r="DX1197" s="3">
        <v>0</v>
      </c>
      <c r="DY1197" s="3">
        <v>0</v>
      </c>
      <c r="DZ1197" s="3">
        <v>0</v>
      </c>
      <c r="EA1197" s="3">
        <v>0</v>
      </c>
      <c r="EB1197" s="3">
        <v>0</v>
      </c>
      <c r="EC1197" s="3">
        <v>0</v>
      </c>
      <c r="ED1197" s="3">
        <v>0</v>
      </c>
      <c r="EE1197" s="3">
        <v>0</v>
      </c>
      <c r="EF1197" s="3">
        <v>0</v>
      </c>
    </row>
    <row r="1198" spans="1:136" ht="12.75" customHeight="1">
      <c r="A1198" s="2" t="s">
        <v>1974</v>
      </c>
      <c r="B1198" s="2" t="s">
        <v>1975</v>
      </c>
      <c r="C1198" s="2" t="s">
        <v>137</v>
      </c>
      <c r="D1198" s="2" t="s">
        <v>896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  <c r="AO1198" s="3">
        <v>0</v>
      </c>
      <c r="AP1198" s="3">
        <v>0</v>
      </c>
      <c r="AQ1198" s="3">
        <v>0</v>
      </c>
      <c r="AR1198" s="3">
        <v>0</v>
      </c>
      <c r="AS1198" s="3">
        <v>0</v>
      </c>
      <c r="AT1198" s="3">
        <v>0</v>
      </c>
      <c r="AU1198" s="3">
        <v>0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0</v>
      </c>
      <c r="BB1198" s="3">
        <v>0</v>
      </c>
      <c r="BC1198" s="3">
        <v>0</v>
      </c>
      <c r="BD1198" s="3">
        <v>0</v>
      </c>
      <c r="BE1198" s="3">
        <v>0</v>
      </c>
      <c r="BF1198" s="3">
        <v>0</v>
      </c>
      <c r="BG1198" s="3">
        <v>0</v>
      </c>
      <c r="BH1198" s="3">
        <v>0</v>
      </c>
      <c r="BI1198" s="3">
        <v>0</v>
      </c>
      <c r="BJ1198" s="3">
        <v>0</v>
      </c>
      <c r="BK1198" s="3">
        <v>0</v>
      </c>
      <c r="BL1198" s="3">
        <v>0</v>
      </c>
      <c r="BM1198" s="3">
        <v>0</v>
      </c>
      <c r="BN1198" s="3">
        <v>0</v>
      </c>
      <c r="BO1198" s="3">
        <v>0</v>
      </c>
      <c r="BP1198" s="3">
        <v>0</v>
      </c>
      <c r="BQ1198" s="3">
        <v>0</v>
      </c>
      <c r="BR1198" s="3">
        <v>0</v>
      </c>
      <c r="BS1198" s="3">
        <v>0</v>
      </c>
      <c r="BT1198" s="3">
        <v>0</v>
      </c>
      <c r="BU1198" s="3">
        <v>0</v>
      </c>
      <c r="BV1198" s="3">
        <v>0</v>
      </c>
      <c r="BW1198" s="3">
        <v>0</v>
      </c>
      <c r="BX1198" s="3">
        <v>0</v>
      </c>
      <c r="BY1198" s="3">
        <v>0</v>
      </c>
      <c r="BZ1198" s="3">
        <v>0</v>
      </c>
      <c r="CA1198" s="3">
        <v>0</v>
      </c>
      <c r="CB1198" s="3">
        <v>0</v>
      </c>
      <c r="CC1198" s="3">
        <v>0</v>
      </c>
      <c r="CD1198" s="3">
        <v>0</v>
      </c>
      <c r="CE1198" s="3">
        <v>0</v>
      </c>
      <c r="CF1198" s="3">
        <v>0</v>
      </c>
      <c r="CG1198" s="3">
        <v>0</v>
      </c>
      <c r="CH1198" s="3">
        <v>0</v>
      </c>
      <c r="CI1198" s="3">
        <v>0</v>
      </c>
      <c r="CJ1198" s="3">
        <v>0</v>
      </c>
      <c r="CK1198" s="3">
        <v>0</v>
      </c>
      <c r="CL1198" s="3">
        <v>0</v>
      </c>
      <c r="CM1198" s="3">
        <v>0</v>
      </c>
      <c r="CN1198" s="3">
        <v>0</v>
      </c>
      <c r="CO1198" s="3">
        <v>0</v>
      </c>
      <c r="CP1198" s="3">
        <v>0</v>
      </c>
      <c r="CQ1198" s="3">
        <v>0</v>
      </c>
      <c r="CR1198" s="3">
        <v>0</v>
      </c>
      <c r="CS1198" s="3">
        <v>0</v>
      </c>
      <c r="CT1198" s="3">
        <v>0</v>
      </c>
      <c r="CU1198" s="3">
        <v>0</v>
      </c>
      <c r="CV1198" s="3">
        <v>0</v>
      </c>
      <c r="CW1198" s="3">
        <v>0</v>
      </c>
      <c r="CX1198" s="3">
        <v>0</v>
      </c>
      <c r="CY1198" s="3">
        <v>0</v>
      </c>
      <c r="CZ1198" s="3">
        <v>0</v>
      </c>
      <c r="DA1198" s="3"/>
      <c r="DB1198" s="3">
        <v>0</v>
      </c>
      <c r="DC1198" s="3">
        <v>0</v>
      </c>
      <c r="DD1198" s="3">
        <v>0</v>
      </c>
      <c r="DE1198" s="3">
        <v>0</v>
      </c>
      <c r="DF1198" s="3">
        <v>0</v>
      </c>
      <c r="DG1198" s="3">
        <v>0</v>
      </c>
      <c r="DH1198" s="3">
        <v>0</v>
      </c>
      <c r="DI1198" s="3">
        <v>0</v>
      </c>
      <c r="DJ1198" s="3">
        <v>0</v>
      </c>
      <c r="DK1198" s="3">
        <v>0</v>
      </c>
      <c r="DL1198" s="3">
        <v>0</v>
      </c>
      <c r="DM1198" s="3">
        <v>0</v>
      </c>
      <c r="DN1198" s="3">
        <v>0</v>
      </c>
      <c r="DO1198" s="3">
        <v>0</v>
      </c>
      <c r="DP1198" s="3">
        <v>0</v>
      </c>
      <c r="DQ1198" s="3">
        <v>0</v>
      </c>
      <c r="DR1198" s="3">
        <v>0</v>
      </c>
      <c r="DS1198" s="3">
        <v>0</v>
      </c>
      <c r="DT1198" s="3">
        <v>0</v>
      </c>
      <c r="DU1198" s="3">
        <v>0</v>
      </c>
      <c r="DV1198" s="3">
        <v>0</v>
      </c>
      <c r="DW1198" s="3">
        <v>0</v>
      </c>
      <c r="DX1198" s="3">
        <v>0</v>
      </c>
      <c r="DY1198" s="3">
        <v>0</v>
      </c>
      <c r="DZ1198" s="3">
        <v>0</v>
      </c>
      <c r="EA1198" s="3">
        <v>0</v>
      </c>
      <c r="EB1198" s="3">
        <v>0</v>
      </c>
      <c r="EC1198" s="3">
        <v>0</v>
      </c>
      <c r="ED1198" s="3">
        <v>0</v>
      </c>
      <c r="EE1198" s="3">
        <v>0</v>
      </c>
      <c r="EF1198" s="3">
        <v>0</v>
      </c>
    </row>
    <row r="1199" spans="1:136" ht="12.75" customHeight="1">
      <c r="A1199" s="2" t="s">
        <v>1976</v>
      </c>
      <c r="B1199" s="2" t="s">
        <v>1977</v>
      </c>
      <c r="C1199" s="2" t="s">
        <v>137</v>
      </c>
      <c r="D1199" s="2" t="s">
        <v>896</v>
      </c>
      <c r="E1199" s="3">
        <v>0</v>
      </c>
      <c r="F1199" s="3">
        <v>68233.350000000006</v>
      </c>
      <c r="G1199" s="3">
        <v>68233.350000000006</v>
      </c>
      <c r="H1199" s="3">
        <v>68233.350000000006</v>
      </c>
      <c r="I1199" s="3">
        <v>68233.350000000006</v>
      </c>
      <c r="J1199" s="3">
        <v>68233.350000000006</v>
      </c>
      <c r="K1199" s="3">
        <v>61033.35</v>
      </c>
      <c r="L1199" s="3">
        <v>65833.350000000006</v>
      </c>
      <c r="M1199" s="3">
        <v>133708.35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70583.360000000001</v>
      </c>
      <c r="AH1199" s="3">
        <v>55735.23</v>
      </c>
      <c r="AI1199" s="3">
        <v>119333.36</v>
      </c>
      <c r="AJ1199" s="3">
        <v>194333.36</v>
      </c>
      <c r="AK1199" s="3">
        <v>59333.36</v>
      </c>
      <c r="AL1199" s="3">
        <v>59333.36</v>
      </c>
      <c r="AM1199" s="3">
        <v>59333.36</v>
      </c>
      <c r="AN1199" s="3">
        <v>59333.36</v>
      </c>
      <c r="AO1199" s="3">
        <v>59333.36</v>
      </c>
      <c r="AP1199" s="3">
        <v>59333.36</v>
      </c>
      <c r="AQ1199" s="3">
        <v>68233.350000000006</v>
      </c>
      <c r="AR1199" s="3">
        <v>68233.350000000006</v>
      </c>
      <c r="AS1199" s="3">
        <v>0</v>
      </c>
      <c r="AT1199" s="3">
        <v>0</v>
      </c>
      <c r="AU1199" s="3">
        <v>0</v>
      </c>
      <c r="AV1199" s="3">
        <v>0</v>
      </c>
      <c r="AW1199" s="3">
        <v>0</v>
      </c>
      <c r="AX1199" s="3">
        <v>0</v>
      </c>
      <c r="AY1199" s="3">
        <v>0</v>
      </c>
      <c r="AZ1199" s="3">
        <v>0</v>
      </c>
      <c r="BA1199" s="3">
        <v>0</v>
      </c>
      <c r="BB1199" s="3">
        <v>0</v>
      </c>
      <c r="BC1199" s="3">
        <v>0</v>
      </c>
      <c r="BD1199" s="3">
        <v>0</v>
      </c>
      <c r="BE1199" s="3">
        <v>0</v>
      </c>
      <c r="BF1199" s="3">
        <v>0</v>
      </c>
      <c r="BG1199" s="3">
        <v>0</v>
      </c>
      <c r="BH1199" s="3">
        <v>0</v>
      </c>
      <c r="BI1199" s="3">
        <v>0</v>
      </c>
      <c r="BJ1199" s="3">
        <v>0</v>
      </c>
      <c r="BK1199" s="3">
        <v>0</v>
      </c>
      <c r="BL1199" s="3">
        <v>0</v>
      </c>
      <c r="BM1199" s="3">
        <v>0</v>
      </c>
      <c r="BN1199" s="3">
        <v>0</v>
      </c>
      <c r="BO1199" s="3">
        <v>0</v>
      </c>
      <c r="BP1199" s="3">
        <v>0</v>
      </c>
      <c r="BQ1199" s="3">
        <v>0</v>
      </c>
      <c r="BR1199" s="3">
        <v>0</v>
      </c>
      <c r="BS1199" s="3">
        <v>0</v>
      </c>
      <c r="BT1199" s="3">
        <v>0</v>
      </c>
      <c r="BU1199" s="3">
        <v>0</v>
      </c>
      <c r="BV1199" s="3">
        <v>0</v>
      </c>
      <c r="BW1199" s="3">
        <v>0</v>
      </c>
      <c r="BX1199" s="3">
        <v>0</v>
      </c>
      <c r="BY1199" s="3">
        <v>0</v>
      </c>
      <c r="BZ1199" s="3">
        <v>0</v>
      </c>
      <c r="CA1199" s="3">
        <v>0</v>
      </c>
      <c r="CB1199" s="3">
        <v>0</v>
      </c>
      <c r="CC1199" s="3">
        <v>0</v>
      </c>
      <c r="CD1199" s="3">
        <v>0</v>
      </c>
      <c r="CE1199" s="3">
        <v>0</v>
      </c>
      <c r="CF1199" s="3">
        <v>0</v>
      </c>
      <c r="CG1199" s="3">
        <v>0</v>
      </c>
      <c r="CH1199" s="3">
        <v>0</v>
      </c>
      <c r="CI1199" s="3">
        <v>0</v>
      </c>
      <c r="CJ1199" s="3">
        <v>0</v>
      </c>
      <c r="CK1199" s="3">
        <v>0</v>
      </c>
      <c r="CL1199" s="3">
        <v>0</v>
      </c>
      <c r="CM1199" s="3">
        <v>0</v>
      </c>
      <c r="CN1199" s="3">
        <v>0</v>
      </c>
      <c r="CO1199" s="3">
        <v>0</v>
      </c>
      <c r="CP1199" s="3">
        <v>0</v>
      </c>
      <c r="CQ1199" s="3">
        <v>0</v>
      </c>
      <c r="CR1199" s="3">
        <v>0</v>
      </c>
      <c r="CS1199" s="3">
        <v>0</v>
      </c>
      <c r="CT1199" s="3">
        <v>0</v>
      </c>
      <c r="CU1199" s="3">
        <v>0</v>
      </c>
      <c r="CV1199" s="3">
        <v>0</v>
      </c>
      <c r="CW1199" s="3">
        <v>0</v>
      </c>
      <c r="CX1199" s="3">
        <v>0</v>
      </c>
      <c r="CY1199" s="3">
        <v>0</v>
      </c>
      <c r="CZ1199" s="3">
        <v>0</v>
      </c>
      <c r="DA1199" s="3"/>
      <c r="DB1199" s="3">
        <v>0</v>
      </c>
      <c r="DC1199" s="3">
        <v>0</v>
      </c>
      <c r="DD1199" s="3">
        <v>0</v>
      </c>
      <c r="DE1199" s="3">
        <v>0</v>
      </c>
      <c r="DF1199" s="3">
        <v>0</v>
      </c>
      <c r="DG1199" s="3">
        <v>0</v>
      </c>
      <c r="DH1199" s="3">
        <v>0</v>
      </c>
      <c r="DI1199" s="3">
        <v>0</v>
      </c>
      <c r="DJ1199" s="3">
        <v>0</v>
      </c>
      <c r="DK1199" s="3">
        <v>0</v>
      </c>
      <c r="DL1199" s="3">
        <v>0</v>
      </c>
      <c r="DM1199" s="3">
        <v>0</v>
      </c>
      <c r="DN1199" s="3">
        <v>0</v>
      </c>
      <c r="DO1199" s="3">
        <v>0</v>
      </c>
      <c r="DP1199" s="3">
        <v>0</v>
      </c>
      <c r="DQ1199" s="3">
        <v>0</v>
      </c>
      <c r="DR1199" s="3">
        <v>0</v>
      </c>
      <c r="DS1199" s="3">
        <v>0</v>
      </c>
      <c r="DT1199" s="3">
        <v>0</v>
      </c>
      <c r="DU1199" s="3">
        <v>0</v>
      </c>
      <c r="DV1199" s="3">
        <v>0</v>
      </c>
      <c r="DW1199" s="3">
        <v>0</v>
      </c>
      <c r="DX1199" s="3">
        <v>0</v>
      </c>
      <c r="DY1199" s="3">
        <v>0</v>
      </c>
      <c r="DZ1199" s="3">
        <v>0</v>
      </c>
      <c r="EA1199" s="3">
        <v>0</v>
      </c>
      <c r="EB1199" s="3">
        <v>0</v>
      </c>
      <c r="EC1199" s="3">
        <v>0</v>
      </c>
      <c r="ED1199" s="3">
        <v>0</v>
      </c>
      <c r="EE1199" s="3">
        <v>0</v>
      </c>
      <c r="EF1199" s="3">
        <v>0</v>
      </c>
    </row>
    <row r="1200" spans="1:136" ht="12.75" customHeight="1">
      <c r="A1200" s="2" t="s">
        <v>1978</v>
      </c>
      <c r="B1200" s="2" t="s">
        <v>985</v>
      </c>
      <c r="C1200" s="2" t="s">
        <v>137</v>
      </c>
      <c r="D1200" s="2" t="s">
        <v>896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150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s="3">
        <v>50</v>
      </c>
      <c r="AO1200" s="3">
        <v>0</v>
      </c>
      <c r="AP1200" s="3">
        <v>0</v>
      </c>
      <c r="AQ1200" s="3">
        <v>0</v>
      </c>
      <c r="AR1200" s="3">
        <v>0</v>
      </c>
      <c r="AS1200" s="3">
        <v>0</v>
      </c>
      <c r="AT1200" s="3">
        <v>0</v>
      </c>
      <c r="AU1200" s="3">
        <v>0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0</v>
      </c>
      <c r="BB1200" s="3">
        <v>0</v>
      </c>
      <c r="BC1200" s="3">
        <v>0</v>
      </c>
      <c r="BD1200" s="3">
        <v>0</v>
      </c>
      <c r="BE1200" s="3">
        <v>0</v>
      </c>
      <c r="BF1200" s="3">
        <v>0</v>
      </c>
      <c r="BG1200" s="3">
        <v>0</v>
      </c>
      <c r="BH1200" s="3">
        <v>0</v>
      </c>
      <c r="BI1200" s="3">
        <v>0</v>
      </c>
      <c r="BJ1200" s="3">
        <v>0</v>
      </c>
      <c r="BK1200" s="3">
        <v>0</v>
      </c>
      <c r="BL1200" s="3">
        <v>0</v>
      </c>
      <c r="BM1200" s="3">
        <v>0</v>
      </c>
      <c r="BN1200" s="3">
        <v>0</v>
      </c>
      <c r="BO1200" s="3">
        <v>0</v>
      </c>
      <c r="BP1200" s="3">
        <v>0</v>
      </c>
      <c r="BQ1200" s="3">
        <v>0</v>
      </c>
      <c r="BR1200" s="3">
        <v>0</v>
      </c>
      <c r="BS1200" s="3">
        <v>0</v>
      </c>
      <c r="BT1200" s="3">
        <v>0</v>
      </c>
      <c r="BU1200" s="3">
        <v>0</v>
      </c>
      <c r="BV1200" s="3">
        <v>0</v>
      </c>
      <c r="BW1200" s="3">
        <v>0</v>
      </c>
      <c r="BX1200" s="3">
        <v>0</v>
      </c>
      <c r="BY1200" s="3">
        <v>0</v>
      </c>
      <c r="BZ1200" s="3">
        <v>0</v>
      </c>
      <c r="CA1200" s="3">
        <v>0</v>
      </c>
      <c r="CB1200" s="3">
        <v>0</v>
      </c>
      <c r="CC1200" s="3">
        <v>0</v>
      </c>
      <c r="CD1200" s="3">
        <v>0</v>
      </c>
      <c r="CE1200" s="3">
        <v>0</v>
      </c>
      <c r="CF1200" s="3">
        <v>0</v>
      </c>
      <c r="CG1200" s="3">
        <v>0</v>
      </c>
      <c r="CH1200" s="3">
        <v>0</v>
      </c>
      <c r="CI1200" s="3">
        <v>0</v>
      </c>
      <c r="CJ1200" s="3">
        <v>0</v>
      </c>
      <c r="CK1200" s="3">
        <v>0</v>
      </c>
      <c r="CL1200" s="3">
        <v>0</v>
      </c>
      <c r="CM1200" s="3">
        <v>0</v>
      </c>
      <c r="CN1200" s="3">
        <v>0</v>
      </c>
      <c r="CO1200" s="3">
        <v>0</v>
      </c>
      <c r="CP1200" s="3">
        <v>0</v>
      </c>
      <c r="CQ1200" s="3">
        <v>0</v>
      </c>
      <c r="CR1200" s="3">
        <v>0</v>
      </c>
      <c r="CS1200" s="3">
        <v>0</v>
      </c>
      <c r="CT1200" s="3">
        <v>0</v>
      </c>
      <c r="CU1200" s="3">
        <v>0</v>
      </c>
      <c r="CV1200" s="3">
        <v>0</v>
      </c>
      <c r="CW1200" s="3">
        <v>0</v>
      </c>
      <c r="CX1200" s="3">
        <v>0</v>
      </c>
      <c r="CY1200" s="3">
        <v>0</v>
      </c>
      <c r="CZ1200" s="3">
        <v>0</v>
      </c>
      <c r="DA1200" s="3"/>
      <c r="DB1200" s="3">
        <v>0</v>
      </c>
      <c r="DC1200" s="3">
        <v>0</v>
      </c>
      <c r="DD1200" s="3">
        <v>0</v>
      </c>
      <c r="DE1200" s="3">
        <v>0</v>
      </c>
      <c r="DF1200" s="3">
        <v>0</v>
      </c>
      <c r="DG1200" s="3">
        <v>0</v>
      </c>
      <c r="DH1200" s="3">
        <v>0</v>
      </c>
      <c r="DI1200" s="3">
        <v>0</v>
      </c>
      <c r="DJ1200" s="3">
        <v>0</v>
      </c>
      <c r="DK1200" s="3">
        <v>0</v>
      </c>
      <c r="DL1200" s="3">
        <v>0</v>
      </c>
      <c r="DM1200" s="3">
        <v>0</v>
      </c>
      <c r="DN1200" s="3">
        <v>0</v>
      </c>
      <c r="DO1200" s="3">
        <v>0</v>
      </c>
      <c r="DP1200" s="3">
        <v>0</v>
      </c>
      <c r="DQ1200" s="3">
        <v>0</v>
      </c>
      <c r="DR1200" s="3">
        <v>0</v>
      </c>
      <c r="DS1200" s="3">
        <v>0</v>
      </c>
      <c r="DT1200" s="3">
        <v>0</v>
      </c>
      <c r="DU1200" s="3">
        <v>0</v>
      </c>
      <c r="DV1200" s="3">
        <v>0</v>
      </c>
      <c r="DW1200" s="3">
        <v>0</v>
      </c>
      <c r="DX1200" s="3">
        <v>0</v>
      </c>
      <c r="DY1200" s="3">
        <v>0</v>
      </c>
      <c r="DZ1200" s="3">
        <v>0</v>
      </c>
      <c r="EA1200" s="3">
        <v>0</v>
      </c>
      <c r="EB1200" s="3">
        <v>0</v>
      </c>
      <c r="EC1200" s="3">
        <v>0</v>
      </c>
      <c r="ED1200" s="3">
        <v>0</v>
      </c>
      <c r="EE1200" s="3">
        <v>0</v>
      </c>
      <c r="EF1200" s="3">
        <v>0</v>
      </c>
    </row>
    <row r="1201" spans="1:136" ht="12.75" customHeight="1">
      <c r="A1201" s="2" t="s">
        <v>1979</v>
      </c>
      <c r="B1201" s="2" t="s">
        <v>987</v>
      </c>
      <c r="C1201" s="2" t="s">
        <v>137</v>
      </c>
      <c r="D1201" s="2" t="s">
        <v>896</v>
      </c>
      <c r="E1201" s="3">
        <v>0</v>
      </c>
      <c r="F1201" s="3">
        <v>14511.83</v>
      </c>
      <c r="G1201" s="3">
        <v>0</v>
      </c>
      <c r="H1201" s="3">
        <v>96433.43</v>
      </c>
      <c r="I1201" s="3">
        <v>1000</v>
      </c>
      <c r="J1201" s="3">
        <v>0</v>
      </c>
      <c r="K1201" s="3">
        <v>1000</v>
      </c>
      <c r="L1201" s="3">
        <v>0</v>
      </c>
      <c r="M1201" s="3">
        <v>15232.15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  <c r="AF1201" s="3">
        <v>0</v>
      </c>
      <c r="AG1201" s="3">
        <v>61204.6</v>
      </c>
      <c r="AH1201" s="3">
        <v>54829</v>
      </c>
      <c r="AI1201" s="3">
        <v>15746.09</v>
      </c>
      <c r="AJ1201" s="3">
        <v>7171.37</v>
      </c>
      <c r="AK1201" s="3">
        <v>1000</v>
      </c>
      <c r="AL1201" s="3">
        <v>10596.33</v>
      </c>
      <c r="AM1201" s="3">
        <v>0</v>
      </c>
      <c r="AN1201" s="3">
        <v>7981.53</v>
      </c>
      <c r="AO1201" s="3">
        <v>0</v>
      </c>
      <c r="AP1201" s="3">
        <v>13881.36</v>
      </c>
      <c r="AQ1201" s="3">
        <v>2000</v>
      </c>
      <c r="AR1201" s="3">
        <v>-3500</v>
      </c>
      <c r="AS1201" s="3">
        <v>0</v>
      </c>
      <c r="AT1201" s="3">
        <v>0</v>
      </c>
      <c r="AU1201" s="3">
        <v>0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0</v>
      </c>
      <c r="BB1201" s="3">
        <v>0</v>
      </c>
      <c r="BC1201" s="3">
        <v>0</v>
      </c>
      <c r="BD1201" s="3">
        <v>0</v>
      </c>
      <c r="BE1201" s="3">
        <v>0</v>
      </c>
      <c r="BF1201" s="3">
        <v>0</v>
      </c>
      <c r="BG1201" s="3">
        <v>0</v>
      </c>
      <c r="BH1201" s="3">
        <v>0</v>
      </c>
      <c r="BI1201" s="3">
        <v>0</v>
      </c>
      <c r="BJ1201" s="3">
        <v>0</v>
      </c>
      <c r="BK1201" s="3">
        <v>0</v>
      </c>
      <c r="BL1201" s="3">
        <v>0</v>
      </c>
      <c r="BM1201" s="3">
        <v>0</v>
      </c>
      <c r="BN1201" s="3">
        <v>0</v>
      </c>
      <c r="BO1201" s="3">
        <v>0</v>
      </c>
      <c r="BP1201" s="3">
        <v>0</v>
      </c>
      <c r="BQ1201" s="3">
        <v>0</v>
      </c>
      <c r="BR1201" s="3">
        <v>0</v>
      </c>
      <c r="BS1201" s="3">
        <v>0</v>
      </c>
      <c r="BT1201" s="3">
        <v>0</v>
      </c>
      <c r="BU1201" s="3">
        <v>0</v>
      </c>
      <c r="BV1201" s="3">
        <v>0</v>
      </c>
      <c r="BW1201" s="3">
        <v>0</v>
      </c>
      <c r="BX1201" s="3">
        <v>0</v>
      </c>
      <c r="BY1201" s="3">
        <v>0</v>
      </c>
      <c r="BZ1201" s="3">
        <v>0</v>
      </c>
      <c r="CA1201" s="3">
        <v>0</v>
      </c>
      <c r="CB1201" s="3">
        <v>0</v>
      </c>
      <c r="CC1201" s="3">
        <v>0</v>
      </c>
      <c r="CD1201" s="3">
        <v>0</v>
      </c>
      <c r="CE1201" s="3">
        <v>0</v>
      </c>
      <c r="CF1201" s="3">
        <v>0</v>
      </c>
      <c r="CG1201" s="3">
        <v>0</v>
      </c>
      <c r="CH1201" s="3">
        <v>0</v>
      </c>
      <c r="CI1201" s="3">
        <v>0</v>
      </c>
      <c r="CJ1201" s="3">
        <v>0</v>
      </c>
      <c r="CK1201" s="3">
        <v>0</v>
      </c>
      <c r="CL1201" s="3">
        <v>0</v>
      </c>
      <c r="CM1201" s="3">
        <v>0</v>
      </c>
      <c r="CN1201" s="3">
        <v>0</v>
      </c>
      <c r="CO1201" s="3">
        <v>0</v>
      </c>
      <c r="CP1201" s="3">
        <v>0</v>
      </c>
      <c r="CQ1201" s="3">
        <v>0</v>
      </c>
      <c r="CR1201" s="3">
        <v>0</v>
      </c>
      <c r="CS1201" s="3">
        <v>0</v>
      </c>
      <c r="CT1201" s="3">
        <v>0</v>
      </c>
      <c r="CU1201" s="3">
        <v>0</v>
      </c>
      <c r="CV1201" s="3">
        <v>0</v>
      </c>
      <c r="CW1201" s="3">
        <v>0</v>
      </c>
      <c r="CX1201" s="3">
        <v>0</v>
      </c>
      <c r="CY1201" s="3">
        <v>0</v>
      </c>
      <c r="CZ1201" s="3">
        <v>0</v>
      </c>
      <c r="DA1201" s="3"/>
      <c r="DB1201" s="3">
        <v>0</v>
      </c>
      <c r="DC1201" s="3">
        <v>0</v>
      </c>
      <c r="DD1201" s="3">
        <v>0</v>
      </c>
      <c r="DE1201" s="3">
        <v>0</v>
      </c>
      <c r="DF1201" s="3">
        <v>0</v>
      </c>
      <c r="DG1201" s="3">
        <v>0</v>
      </c>
      <c r="DH1201" s="3">
        <v>0</v>
      </c>
      <c r="DI1201" s="3">
        <v>0</v>
      </c>
      <c r="DJ1201" s="3">
        <v>0</v>
      </c>
      <c r="DK1201" s="3">
        <v>0</v>
      </c>
      <c r="DL1201" s="3">
        <v>0</v>
      </c>
      <c r="DM1201" s="3">
        <v>0</v>
      </c>
      <c r="DN1201" s="3">
        <v>0</v>
      </c>
      <c r="DO1201" s="3">
        <v>0</v>
      </c>
      <c r="DP1201" s="3">
        <v>0</v>
      </c>
      <c r="DQ1201" s="3">
        <v>0</v>
      </c>
      <c r="DR1201" s="3">
        <v>0</v>
      </c>
      <c r="DS1201" s="3">
        <v>0</v>
      </c>
      <c r="DT1201" s="3">
        <v>0</v>
      </c>
      <c r="DU1201" s="3">
        <v>0</v>
      </c>
      <c r="DV1201" s="3">
        <v>0</v>
      </c>
      <c r="DW1201" s="3">
        <v>0</v>
      </c>
      <c r="DX1201" s="3">
        <v>0</v>
      </c>
      <c r="DY1201" s="3">
        <v>0</v>
      </c>
      <c r="DZ1201" s="3">
        <v>0</v>
      </c>
      <c r="EA1201" s="3">
        <v>0</v>
      </c>
      <c r="EB1201" s="3">
        <v>0</v>
      </c>
      <c r="EC1201" s="3">
        <v>0</v>
      </c>
      <c r="ED1201" s="3">
        <v>0</v>
      </c>
      <c r="EE1201" s="3">
        <v>0</v>
      </c>
      <c r="EF1201" s="3">
        <v>0</v>
      </c>
    </row>
    <row r="1202" spans="1:136" ht="12.75" customHeight="1">
      <c r="A1202" s="2" t="s">
        <v>1980</v>
      </c>
      <c r="B1202" s="2" t="s">
        <v>989</v>
      </c>
      <c r="C1202" s="2" t="s">
        <v>137</v>
      </c>
      <c r="D1202" s="2" t="s">
        <v>896</v>
      </c>
      <c r="E1202" s="3">
        <v>0</v>
      </c>
      <c r="F1202" s="3">
        <v>1370.87</v>
      </c>
      <c r="G1202" s="3">
        <v>838.56</v>
      </c>
      <c r="H1202" s="3">
        <v>4761.87</v>
      </c>
      <c r="I1202" s="3">
        <v>6679.49</v>
      </c>
      <c r="J1202" s="3">
        <v>571.55999999999995</v>
      </c>
      <c r="K1202" s="3">
        <v>4401.3900000000003</v>
      </c>
      <c r="L1202" s="3">
        <v>4600.76</v>
      </c>
      <c r="M1202" s="3">
        <v>3767.35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2903.14</v>
      </c>
      <c r="AH1202" s="3">
        <v>2153.13</v>
      </c>
      <c r="AI1202" s="3">
        <v>21469.18</v>
      </c>
      <c r="AJ1202" s="3">
        <v>1714.48</v>
      </c>
      <c r="AK1202" s="3">
        <v>1667.41</v>
      </c>
      <c r="AL1202" s="3">
        <v>5364.44</v>
      </c>
      <c r="AM1202" s="3">
        <v>1774.52</v>
      </c>
      <c r="AN1202" s="3">
        <v>6078.29</v>
      </c>
      <c r="AO1202" s="3">
        <v>8182.37</v>
      </c>
      <c r="AP1202" s="3">
        <v>4898.01</v>
      </c>
      <c r="AQ1202" s="3">
        <v>9781.8799999999992</v>
      </c>
      <c r="AR1202" s="3">
        <v>1048.1600000000001</v>
      </c>
      <c r="AS1202" s="3">
        <v>0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0</v>
      </c>
      <c r="BB1202" s="3">
        <v>0</v>
      </c>
      <c r="BC1202" s="3">
        <v>0</v>
      </c>
      <c r="BD1202" s="3">
        <v>0</v>
      </c>
      <c r="BE1202" s="3">
        <v>0</v>
      </c>
      <c r="BF1202" s="3">
        <v>0</v>
      </c>
      <c r="BG1202" s="3">
        <v>0</v>
      </c>
      <c r="BH1202" s="3">
        <v>0</v>
      </c>
      <c r="BI1202" s="3">
        <v>0</v>
      </c>
      <c r="BJ1202" s="3">
        <v>0</v>
      </c>
      <c r="BK1202" s="3">
        <v>0</v>
      </c>
      <c r="BL1202" s="3">
        <v>0</v>
      </c>
      <c r="BM1202" s="3">
        <v>0</v>
      </c>
      <c r="BN1202" s="3">
        <v>0</v>
      </c>
      <c r="BO1202" s="3">
        <v>0</v>
      </c>
      <c r="BP1202" s="3">
        <v>0</v>
      </c>
      <c r="BQ1202" s="3">
        <v>0</v>
      </c>
      <c r="BR1202" s="3">
        <v>0</v>
      </c>
      <c r="BS1202" s="3">
        <v>0</v>
      </c>
      <c r="BT1202" s="3">
        <v>0</v>
      </c>
      <c r="BU1202" s="3">
        <v>0</v>
      </c>
      <c r="BV1202" s="3">
        <v>0</v>
      </c>
      <c r="BW1202" s="3">
        <v>0</v>
      </c>
      <c r="BX1202" s="3">
        <v>0</v>
      </c>
      <c r="BY1202" s="3">
        <v>0</v>
      </c>
      <c r="BZ1202" s="3">
        <v>0</v>
      </c>
      <c r="CA1202" s="3">
        <v>0</v>
      </c>
      <c r="CB1202" s="3">
        <v>0</v>
      </c>
      <c r="CC1202" s="3">
        <v>0</v>
      </c>
      <c r="CD1202" s="3">
        <v>0</v>
      </c>
      <c r="CE1202" s="3">
        <v>0</v>
      </c>
      <c r="CF1202" s="3">
        <v>0</v>
      </c>
      <c r="CG1202" s="3">
        <v>0</v>
      </c>
      <c r="CH1202" s="3">
        <v>0</v>
      </c>
      <c r="CI1202" s="3">
        <v>0</v>
      </c>
      <c r="CJ1202" s="3">
        <v>0</v>
      </c>
      <c r="CK1202" s="3">
        <v>0</v>
      </c>
      <c r="CL1202" s="3">
        <v>0</v>
      </c>
      <c r="CM1202" s="3">
        <v>0</v>
      </c>
      <c r="CN1202" s="3">
        <v>0</v>
      </c>
      <c r="CO1202" s="3">
        <v>0</v>
      </c>
      <c r="CP1202" s="3">
        <v>0</v>
      </c>
      <c r="CQ1202" s="3">
        <v>0</v>
      </c>
      <c r="CR1202" s="3">
        <v>0</v>
      </c>
      <c r="CS1202" s="3">
        <v>0</v>
      </c>
      <c r="CT1202" s="3">
        <v>0</v>
      </c>
      <c r="CU1202" s="3">
        <v>0</v>
      </c>
      <c r="CV1202" s="3">
        <v>0</v>
      </c>
      <c r="CW1202" s="3">
        <v>0</v>
      </c>
      <c r="CX1202" s="3">
        <v>0</v>
      </c>
      <c r="CY1202" s="3">
        <v>0</v>
      </c>
      <c r="CZ1202" s="3">
        <v>0</v>
      </c>
      <c r="DA1202" s="3"/>
      <c r="DB1202" s="3">
        <v>0</v>
      </c>
      <c r="DC1202" s="3">
        <v>0</v>
      </c>
      <c r="DD1202" s="3">
        <v>0</v>
      </c>
      <c r="DE1202" s="3">
        <v>0</v>
      </c>
      <c r="DF1202" s="3">
        <v>0</v>
      </c>
      <c r="DG1202" s="3">
        <v>0</v>
      </c>
      <c r="DH1202" s="3">
        <v>0</v>
      </c>
      <c r="DI1202" s="3">
        <v>0</v>
      </c>
      <c r="DJ1202" s="3">
        <v>0</v>
      </c>
      <c r="DK1202" s="3">
        <v>0</v>
      </c>
      <c r="DL1202" s="3">
        <v>0</v>
      </c>
      <c r="DM1202" s="3">
        <v>0</v>
      </c>
      <c r="DN1202" s="3">
        <v>0</v>
      </c>
      <c r="DO1202" s="3">
        <v>0</v>
      </c>
      <c r="DP1202" s="3">
        <v>0</v>
      </c>
      <c r="DQ1202" s="3">
        <v>0</v>
      </c>
      <c r="DR1202" s="3">
        <v>0</v>
      </c>
      <c r="DS1202" s="3">
        <v>0</v>
      </c>
      <c r="DT1202" s="3">
        <v>0</v>
      </c>
      <c r="DU1202" s="3">
        <v>0</v>
      </c>
      <c r="DV1202" s="3">
        <v>0</v>
      </c>
      <c r="DW1202" s="3">
        <v>0</v>
      </c>
      <c r="DX1202" s="3">
        <v>0</v>
      </c>
      <c r="DY1202" s="3">
        <v>0</v>
      </c>
      <c r="DZ1202" s="3">
        <v>0</v>
      </c>
      <c r="EA1202" s="3">
        <v>0</v>
      </c>
      <c r="EB1202" s="3">
        <v>0</v>
      </c>
      <c r="EC1202" s="3">
        <v>0</v>
      </c>
      <c r="ED1202" s="3">
        <v>0</v>
      </c>
      <c r="EE1202" s="3">
        <v>0</v>
      </c>
      <c r="EF1202" s="3">
        <v>0</v>
      </c>
    </row>
    <row r="1203" spans="1:136" ht="12.75" customHeight="1">
      <c r="A1203" s="2" t="s">
        <v>1981</v>
      </c>
      <c r="B1203" s="2" t="s">
        <v>1982</v>
      </c>
      <c r="C1203" s="2" t="s">
        <v>137</v>
      </c>
      <c r="D1203" s="2" t="s">
        <v>896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8300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929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0</v>
      </c>
      <c r="AP1203" s="3">
        <v>0</v>
      </c>
      <c r="AQ1203" s="3">
        <v>0</v>
      </c>
      <c r="AR1203" s="3">
        <v>0</v>
      </c>
      <c r="AS1203" s="3">
        <v>0</v>
      </c>
      <c r="AT1203" s="3">
        <v>0</v>
      </c>
      <c r="AU1203" s="3">
        <v>0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0</v>
      </c>
      <c r="BB1203" s="3">
        <v>0</v>
      </c>
      <c r="BC1203" s="3">
        <v>0</v>
      </c>
      <c r="BD1203" s="3">
        <v>0</v>
      </c>
      <c r="BE1203" s="3">
        <v>0</v>
      </c>
      <c r="BF1203" s="3">
        <v>0</v>
      </c>
      <c r="BG1203" s="3">
        <v>0</v>
      </c>
      <c r="BH1203" s="3">
        <v>0</v>
      </c>
      <c r="BI1203" s="3">
        <v>0</v>
      </c>
      <c r="BJ1203" s="3">
        <v>0</v>
      </c>
      <c r="BK1203" s="3">
        <v>0</v>
      </c>
      <c r="BL1203" s="3">
        <v>0</v>
      </c>
      <c r="BM1203" s="3">
        <v>0</v>
      </c>
      <c r="BN1203" s="3">
        <v>0</v>
      </c>
      <c r="BO1203" s="3">
        <v>0</v>
      </c>
      <c r="BP1203" s="3">
        <v>0</v>
      </c>
      <c r="BQ1203" s="3">
        <v>0</v>
      </c>
      <c r="BR1203" s="3">
        <v>0</v>
      </c>
      <c r="BS1203" s="3">
        <v>0</v>
      </c>
      <c r="BT1203" s="3">
        <v>0</v>
      </c>
      <c r="BU1203" s="3">
        <v>0</v>
      </c>
      <c r="BV1203" s="3">
        <v>0</v>
      </c>
      <c r="BW1203" s="3">
        <v>0</v>
      </c>
      <c r="BX1203" s="3">
        <v>0</v>
      </c>
      <c r="BY1203" s="3">
        <v>0</v>
      </c>
      <c r="BZ1203" s="3">
        <v>0</v>
      </c>
      <c r="CA1203" s="3">
        <v>0</v>
      </c>
      <c r="CB1203" s="3">
        <v>0</v>
      </c>
      <c r="CC1203" s="3">
        <v>0</v>
      </c>
      <c r="CD1203" s="3">
        <v>0</v>
      </c>
      <c r="CE1203" s="3">
        <v>0</v>
      </c>
      <c r="CF1203" s="3">
        <v>0</v>
      </c>
      <c r="CG1203" s="3">
        <v>0</v>
      </c>
      <c r="CH1203" s="3">
        <v>0</v>
      </c>
      <c r="CI1203" s="3">
        <v>0</v>
      </c>
      <c r="CJ1203" s="3">
        <v>0</v>
      </c>
      <c r="CK1203" s="3">
        <v>0</v>
      </c>
      <c r="CL1203" s="3">
        <v>0</v>
      </c>
      <c r="CM1203" s="3">
        <v>0</v>
      </c>
      <c r="CN1203" s="3">
        <v>0</v>
      </c>
      <c r="CO1203" s="3">
        <v>0</v>
      </c>
      <c r="CP1203" s="3">
        <v>0</v>
      </c>
      <c r="CQ1203" s="3">
        <v>0</v>
      </c>
      <c r="CR1203" s="3">
        <v>0</v>
      </c>
      <c r="CS1203" s="3">
        <v>0</v>
      </c>
      <c r="CT1203" s="3">
        <v>0</v>
      </c>
      <c r="CU1203" s="3">
        <v>0</v>
      </c>
      <c r="CV1203" s="3">
        <v>0</v>
      </c>
      <c r="CW1203" s="3">
        <v>0</v>
      </c>
      <c r="CX1203" s="3">
        <v>0</v>
      </c>
      <c r="CY1203" s="3">
        <v>0</v>
      </c>
      <c r="CZ1203" s="3">
        <v>0</v>
      </c>
      <c r="DA1203" s="3"/>
      <c r="DB1203" s="3">
        <v>0</v>
      </c>
      <c r="DC1203" s="3">
        <v>0</v>
      </c>
      <c r="DD1203" s="3">
        <v>0</v>
      </c>
      <c r="DE1203" s="3">
        <v>0</v>
      </c>
      <c r="DF1203" s="3">
        <v>0</v>
      </c>
      <c r="DG1203" s="3">
        <v>0</v>
      </c>
      <c r="DH1203" s="3">
        <v>0</v>
      </c>
      <c r="DI1203" s="3">
        <v>0</v>
      </c>
      <c r="DJ1203" s="3">
        <v>0</v>
      </c>
      <c r="DK1203" s="3">
        <v>0</v>
      </c>
      <c r="DL1203" s="3">
        <v>0</v>
      </c>
      <c r="DM1203" s="3">
        <v>0</v>
      </c>
      <c r="DN1203" s="3">
        <v>0</v>
      </c>
      <c r="DO1203" s="3">
        <v>0</v>
      </c>
      <c r="DP1203" s="3">
        <v>0</v>
      </c>
      <c r="DQ1203" s="3">
        <v>0</v>
      </c>
      <c r="DR1203" s="3">
        <v>0</v>
      </c>
      <c r="DS1203" s="3">
        <v>0</v>
      </c>
      <c r="DT1203" s="3">
        <v>0</v>
      </c>
      <c r="DU1203" s="3">
        <v>0</v>
      </c>
      <c r="DV1203" s="3">
        <v>0</v>
      </c>
      <c r="DW1203" s="3">
        <v>0</v>
      </c>
      <c r="DX1203" s="3">
        <v>0</v>
      </c>
      <c r="DY1203" s="3">
        <v>0</v>
      </c>
      <c r="DZ1203" s="3">
        <v>0</v>
      </c>
      <c r="EA1203" s="3">
        <v>0</v>
      </c>
      <c r="EB1203" s="3">
        <v>0</v>
      </c>
      <c r="EC1203" s="3">
        <v>0</v>
      </c>
      <c r="ED1203" s="3">
        <v>0</v>
      </c>
      <c r="EE1203" s="3">
        <v>0</v>
      </c>
      <c r="EF1203" s="3">
        <v>0</v>
      </c>
    </row>
    <row r="1204" spans="1:136" ht="12.75" customHeight="1">
      <c r="A1204" s="2" t="s">
        <v>1983</v>
      </c>
      <c r="B1204" s="2" t="s">
        <v>1984</v>
      </c>
      <c r="C1204" s="2" t="s">
        <v>137</v>
      </c>
      <c r="D1204" s="2" t="s">
        <v>896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0</v>
      </c>
      <c r="AP1204" s="3">
        <v>0</v>
      </c>
      <c r="AQ1204" s="3">
        <v>0</v>
      </c>
      <c r="AR1204" s="3">
        <v>0</v>
      </c>
      <c r="AS1204" s="3">
        <v>0</v>
      </c>
      <c r="AT1204" s="3">
        <v>0</v>
      </c>
      <c r="AU1204" s="3">
        <v>0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>
        <v>0</v>
      </c>
      <c r="BB1204" s="3">
        <v>0</v>
      </c>
      <c r="BC1204" s="3">
        <v>0</v>
      </c>
      <c r="BD1204" s="3">
        <v>0</v>
      </c>
      <c r="BE1204" s="3">
        <v>0</v>
      </c>
      <c r="BF1204" s="3">
        <v>0</v>
      </c>
      <c r="BG1204" s="3">
        <v>0</v>
      </c>
      <c r="BH1204" s="3">
        <v>0</v>
      </c>
      <c r="BI1204" s="3">
        <v>0</v>
      </c>
      <c r="BJ1204" s="3">
        <v>0</v>
      </c>
      <c r="BK1204" s="3">
        <v>0</v>
      </c>
      <c r="BL1204" s="3">
        <v>0</v>
      </c>
      <c r="BM1204" s="3">
        <v>0</v>
      </c>
      <c r="BN1204" s="3">
        <v>0</v>
      </c>
      <c r="BO1204" s="3">
        <v>0</v>
      </c>
      <c r="BP1204" s="3">
        <v>0</v>
      </c>
      <c r="BQ1204" s="3">
        <v>0</v>
      </c>
      <c r="BR1204" s="3">
        <v>0</v>
      </c>
      <c r="BS1204" s="3">
        <v>0</v>
      </c>
      <c r="BT1204" s="3">
        <v>0</v>
      </c>
      <c r="BU1204" s="3">
        <v>0</v>
      </c>
      <c r="BV1204" s="3">
        <v>0</v>
      </c>
      <c r="BW1204" s="3">
        <v>0</v>
      </c>
      <c r="BX1204" s="3">
        <v>0</v>
      </c>
      <c r="BY1204" s="3">
        <v>0</v>
      </c>
      <c r="BZ1204" s="3">
        <v>0</v>
      </c>
      <c r="CA1204" s="3">
        <v>0</v>
      </c>
      <c r="CB1204" s="3">
        <v>0</v>
      </c>
      <c r="CC1204" s="3">
        <v>0</v>
      </c>
      <c r="CD1204" s="3">
        <v>0</v>
      </c>
      <c r="CE1204" s="3">
        <v>0</v>
      </c>
      <c r="CF1204" s="3">
        <v>0</v>
      </c>
      <c r="CG1204" s="3">
        <v>0</v>
      </c>
      <c r="CH1204" s="3">
        <v>0</v>
      </c>
      <c r="CI1204" s="3">
        <v>0</v>
      </c>
      <c r="CJ1204" s="3">
        <v>0</v>
      </c>
      <c r="CK1204" s="3">
        <v>0</v>
      </c>
      <c r="CL1204" s="3">
        <v>0</v>
      </c>
      <c r="CM1204" s="3">
        <v>0</v>
      </c>
      <c r="CN1204" s="3">
        <v>0</v>
      </c>
      <c r="CO1204" s="3">
        <v>0</v>
      </c>
      <c r="CP1204" s="3">
        <v>0</v>
      </c>
      <c r="CQ1204" s="3">
        <v>0</v>
      </c>
      <c r="CR1204" s="3">
        <v>0</v>
      </c>
      <c r="CS1204" s="3">
        <v>0</v>
      </c>
      <c r="CT1204" s="3">
        <v>0</v>
      </c>
      <c r="CU1204" s="3">
        <v>0</v>
      </c>
      <c r="CV1204" s="3">
        <v>0</v>
      </c>
      <c r="CW1204" s="3">
        <v>0</v>
      </c>
      <c r="CX1204" s="3">
        <v>0</v>
      </c>
      <c r="CY1204" s="3">
        <v>0</v>
      </c>
      <c r="CZ1204" s="3">
        <v>0</v>
      </c>
      <c r="DA1204" s="3"/>
      <c r="DB1204" s="3">
        <v>0</v>
      </c>
      <c r="DC1204" s="3">
        <v>0</v>
      </c>
      <c r="DD1204" s="3">
        <v>0</v>
      </c>
      <c r="DE1204" s="3">
        <v>0</v>
      </c>
      <c r="DF1204" s="3">
        <v>0</v>
      </c>
      <c r="DG1204" s="3">
        <v>0</v>
      </c>
      <c r="DH1204" s="3">
        <v>0</v>
      </c>
      <c r="DI1204" s="3">
        <v>0</v>
      </c>
      <c r="DJ1204" s="3">
        <v>0</v>
      </c>
      <c r="DK1204" s="3">
        <v>0</v>
      </c>
      <c r="DL1204" s="3">
        <v>0</v>
      </c>
      <c r="DM1204" s="3">
        <v>0</v>
      </c>
      <c r="DN1204" s="3">
        <v>0</v>
      </c>
      <c r="DO1204" s="3">
        <v>0</v>
      </c>
      <c r="DP1204" s="3">
        <v>0</v>
      </c>
      <c r="DQ1204" s="3">
        <v>0</v>
      </c>
      <c r="DR1204" s="3">
        <v>0</v>
      </c>
      <c r="DS1204" s="3">
        <v>0</v>
      </c>
      <c r="DT1204" s="3">
        <v>0</v>
      </c>
      <c r="DU1204" s="3">
        <v>0</v>
      </c>
      <c r="DV1204" s="3">
        <v>0</v>
      </c>
      <c r="DW1204" s="3">
        <v>0</v>
      </c>
      <c r="DX1204" s="3">
        <v>0</v>
      </c>
      <c r="DY1204" s="3">
        <v>0</v>
      </c>
      <c r="DZ1204" s="3">
        <v>0</v>
      </c>
      <c r="EA1204" s="3">
        <v>0</v>
      </c>
      <c r="EB1204" s="3">
        <v>0</v>
      </c>
      <c r="EC1204" s="3">
        <v>0</v>
      </c>
      <c r="ED1204" s="3">
        <v>0</v>
      </c>
      <c r="EE1204" s="3">
        <v>0</v>
      </c>
      <c r="EF1204" s="3">
        <v>0</v>
      </c>
    </row>
    <row r="1205" spans="1:136" ht="12.75" customHeight="1">
      <c r="A1205" s="2" t="s">
        <v>1985</v>
      </c>
      <c r="B1205" s="2" t="s">
        <v>1986</v>
      </c>
      <c r="C1205" s="2" t="s">
        <v>137</v>
      </c>
      <c r="D1205" s="2" t="s">
        <v>896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0</v>
      </c>
      <c r="AP1205" s="3">
        <v>0</v>
      </c>
      <c r="AQ1205" s="3">
        <v>0</v>
      </c>
      <c r="AR1205" s="3">
        <v>0</v>
      </c>
      <c r="AS1205" s="3">
        <v>0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0</v>
      </c>
      <c r="BB1205" s="3">
        <v>0</v>
      </c>
      <c r="BC1205" s="3">
        <v>0</v>
      </c>
      <c r="BD1205" s="3">
        <v>0</v>
      </c>
      <c r="BE1205" s="3">
        <v>0</v>
      </c>
      <c r="BF1205" s="3">
        <v>0</v>
      </c>
      <c r="BG1205" s="3">
        <v>0</v>
      </c>
      <c r="BH1205" s="3">
        <v>0</v>
      </c>
      <c r="BI1205" s="3">
        <v>0</v>
      </c>
      <c r="BJ1205" s="3">
        <v>0</v>
      </c>
      <c r="BK1205" s="3">
        <v>0</v>
      </c>
      <c r="BL1205" s="3">
        <v>0</v>
      </c>
      <c r="BM1205" s="3">
        <v>0</v>
      </c>
      <c r="BN1205" s="3">
        <v>0</v>
      </c>
      <c r="BO1205" s="3">
        <v>0</v>
      </c>
      <c r="BP1205" s="3">
        <v>0</v>
      </c>
      <c r="BQ1205" s="3">
        <v>0</v>
      </c>
      <c r="BR1205" s="3">
        <v>0</v>
      </c>
      <c r="BS1205" s="3">
        <v>0</v>
      </c>
      <c r="BT1205" s="3">
        <v>0</v>
      </c>
      <c r="BU1205" s="3">
        <v>0</v>
      </c>
      <c r="BV1205" s="3">
        <v>0</v>
      </c>
      <c r="BW1205" s="3">
        <v>0</v>
      </c>
      <c r="BX1205" s="3">
        <v>0</v>
      </c>
      <c r="BY1205" s="3">
        <v>0</v>
      </c>
      <c r="BZ1205" s="3">
        <v>0</v>
      </c>
      <c r="CA1205" s="3">
        <v>0</v>
      </c>
      <c r="CB1205" s="3">
        <v>0</v>
      </c>
      <c r="CC1205" s="3">
        <v>0</v>
      </c>
      <c r="CD1205" s="3">
        <v>0</v>
      </c>
      <c r="CE1205" s="3">
        <v>0</v>
      </c>
      <c r="CF1205" s="3">
        <v>0</v>
      </c>
      <c r="CG1205" s="3">
        <v>0</v>
      </c>
      <c r="CH1205" s="3">
        <v>0</v>
      </c>
      <c r="CI1205" s="3">
        <v>0</v>
      </c>
      <c r="CJ1205" s="3">
        <v>0</v>
      </c>
      <c r="CK1205" s="3">
        <v>0</v>
      </c>
      <c r="CL1205" s="3">
        <v>0</v>
      </c>
      <c r="CM1205" s="3">
        <v>0</v>
      </c>
      <c r="CN1205" s="3">
        <v>0</v>
      </c>
      <c r="CO1205" s="3">
        <v>0</v>
      </c>
      <c r="CP1205" s="3">
        <v>0</v>
      </c>
      <c r="CQ1205" s="3">
        <v>0</v>
      </c>
      <c r="CR1205" s="3">
        <v>0</v>
      </c>
      <c r="CS1205" s="3">
        <v>0</v>
      </c>
      <c r="CT1205" s="3">
        <v>0</v>
      </c>
      <c r="CU1205" s="3">
        <v>0</v>
      </c>
      <c r="CV1205" s="3">
        <v>0</v>
      </c>
      <c r="CW1205" s="3">
        <v>0</v>
      </c>
      <c r="CX1205" s="3">
        <v>0</v>
      </c>
      <c r="CY1205" s="3">
        <v>0</v>
      </c>
      <c r="CZ1205" s="3">
        <v>0</v>
      </c>
      <c r="DA1205" s="3"/>
      <c r="DB1205" s="3">
        <v>0</v>
      </c>
      <c r="DC1205" s="3">
        <v>0</v>
      </c>
      <c r="DD1205" s="3">
        <v>0</v>
      </c>
      <c r="DE1205" s="3">
        <v>0</v>
      </c>
      <c r="DF1205" s="3">
        <v>0</v>
      </c>
      <c r="DG1205" s="3">
        <v>0</v>
      </c>
      <c r="DH1205" s="3">
        <v>0</v>
      </c>
      <c r="DI1205" s="3">
        <v>0</v>
      </c>
      <c r="DJ1205" s="3">
        <v>0</v>
      </c>
      <c r="DK1205" s="3">
        <v>0</v>
      </c>
      <c r="DL1205" s="3">
        <v>0</v>
      </c>
      <c r="DM1205" s="3">
        <v>0</v>
      </c>
      <c r="DN1205" s="3">
        <v>0</v>
      </c>
      <c r="DO1205" s="3">
        <v>0</v>
      </c>
      <c r="DP1205" s="3">
        <v>0</v>
      </c>
      <c r="DQ1205" s="3">
        <v>0</v>
      </c>
      <c r="DR1205" s="3">
        <v>0</v>
      </c>
      <c r="DS1205" s="3">
        <v>0</v>
      </c>
      <c r="DT1205" s="3">
        <v>0</v>
      </c>
      <c r="DU1205" s="3">
        <v>0</v>
      </c>
      <c r="DV1205" s="3">
        <v>0</v>
      </c>
      <c r="DW1205" s="3">
        <v>0</v>
      </c>
      <c r="DX1205" s="3">
        <v>0</v>
      </c>
      <c r="DY1205" s="3">
        <v>0</v>
      </c>
      <c r="DZ1205" s="3">
        <v>0</v>
      </c>
      <c r="EA1205" s="3">
        <v>0</v>
      </c>
      <c r="EB1205" s="3">
        <v>0</v>
      </c>
      <c r="EC1205" s="3">
        <v>0</v>
      </c>
      <c r="ED1205" s="3">
        <v>0</v>
      </c>
      <c r="EE1205" s="3">
        <v>0</v>
      </c>
      <c r="EF1205" s="3">
        <v>0</v>
      </c>
    </row>
    <row r="1206" spans="1:136" ht="12.75" customHeight="1">
      <c r="A1206" s="2" t="s">
        <v>1987</v>
      </c>
      <c r="B1206" s="2" t="s">
        <v>1674</v>
      </c>
      <c r="C1206" s="2" t="s">
        <v>137</v>
      </c>
      <c r="D1206" s="2" t="s">
        <v>896</v>
      </c>
      <c r="E1206" s="3">
        <v>0</v>
      </c>
      <c r="F1206" s="3">
        <v>22880.240000000002</v>
      </c>
      <c r="G1206" s="3">
        <v>0</v>
      </c>
      <c r="H1206" s="3">
        <v>139104.65</v>
      </c>
      <c r="I1206" s="3">
        <v>5183.41</v>
      </c>
      <c r="J1206" s="3">
        <v>0</v>
      </c>
      <c r="K1206" s="3">
        <v>73588.69</v>
      </c>
      <c r="L1206" s="3">
        <v>10000</v>
      </c>
      <c r="M1206" s="3">
        <v>30204.44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45676.43</v>
      </c>
      <c r="AH1206" s="3">
        <v>0</v>
      </c>
      <c r="AI1206" s="3">
        <v>90729.11</v>
      </c>
      <c r="AJ1206" s="3">
        <v>0</v>
      </c>
      <c r="AK1206" s="3">
        <v>11162.79</v>
      </c>
      <c r="AL1206" s="3">
        <v>52403.01</v>
      </c>
      <c r="AM1206" s="3">
        <v>0</v>
      </c>
      <c r="AN1206" s="3">
        <v>45186.65</v>
      </c>
      <c r="AO1206" s="3">
        <v>0</v>
      </c>
      <c r="AP1206" s="3">
        <v>12860.12</v>
      </c>
      <c r="AQ1206" s="3">
        <v>833</v>
      </c>
      <c r="AR1206" s="3">
        <v>10544</v>
      </c>
      <c r="AS1206" s="3">
        <v>0</v>
      </c>
      <c r="AT1206" s="3">
        <v>0</v>
      </c>
      <c r="AU1206" s="3">
        <v>0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0</v>
      </c>
      <c r="BB1206" s="3">
        <v>0</v>
      </c>
      <c r="BC1206" s="3">
        <v>0</v>
      </c>
      <c r="BD1206" s="3">
        <v>0</v>
      </c>
      <c r="BE1206" s="3">
        <v>0</v>
      </c>
      <c r="BF1206" s="3">
        <v>0</v>
      </c>
      <c r="BG1206" s="3">
        <v>0</v>
      </c>
      <c r="BH1206" s="3">
        <v>0</v>
      </c>
      <c r="BI1206" s="3">
        <v>0</v>
      </c>
      <c r="BJ1206" s="3">
        <v>0</v>
      </c>
      <c r="BK1206" s="3">
        <v>0</v>
      </c>
      <c r="BL1206" s="3">
        <v>0</v>
      </c>
      <c r="BM1206" s="3">
        <v>0</v>
      </c>
      <c r="BN1206" s="3">
        <v>0</v>
      </c>
      <c r="BO1206" s="3">
        <v>0</v>
      </c>
      <c r="BP1206" s="3">
        <v>0</v>
      </c>
      <c r="BQ1206" s="3">
        <v>0</v>
      </c>
      <c r="BR1206" s="3">
        <v>0</v>
      </c>
      <c r="BS1206" s="3">
        <v>0</v>
      </c>
      <c r="BT1206" s="3">
        <v>0</v>
      </c>
      <c r="BU1206" s="3">
        <v>0</v>
      </c>
      <c r="BV1206" s="3">
        <v>0</v>
      </c>
      <c r="BW1206" s="3">
        <v>0</v>
      </c>
      <c r="BX1206" s="3">
        <v>0</v>
      </c>
      <c r="BY1206" s="3">
        <v>0</v>
      </c>
      <c r="BZ1206" s="3">
        <v>0</v>
      </c>
      <c r="CA1206" s="3">
        <v>0</v>
      </c>
      <c r="CB1206" s="3">
        <v>0</v>
      </c>
      <c r="CC1206" s="3">
        <v>0</v>
      </c>
      <c r="CD1206" s="3">
        <v>0</v>
      </c>
      <c r="CE1206" s="3">
        <v>0</v>
      </c>
      <c r="CF1206" s="3">
        <v>0</v>
      </c>
      <c r="CG1206" s="3">
        <v>0</v>
      </c>
      <c r="CH1206" s="3">
        <v>0</v>
      </c>
      <c r="CI1206" s="3">
        <v>0</v>
      </c>
      <c r="CJ1206" s="3">
        <v>0</v>
      </c>
      <c r="CK1206" s="3">
        <v>0</v>
      </c>
      <c r="CL1206" s="3">
        <v>0</v>
      </c>
      <c r="CM1206" s="3">
        <v>0</v>
      </c>
      <c r="CN1206" s="3">
        <v>0</v>
      </c>
      <c r="CO1206" s="3">
        <v>0</v>
      </c>
      <c r="CP1206" s="3">
        <v>0</v>
      </c>
      <c r="CQ1206" s="3">
        <v>0</v>
      </c>
      <c r="CR1206" s="3">
        <v>0</v>
      </c>
      <c r="CS1206" s="3">
        <v>0</v>
      </c>
      <c r="CT1206" s="3">
        <v>0</v>
      </c>
      <c r="CU1206" s="3">
        <v>0</v>
      </c>
      <c r="CV1206" s="3">
        <v>0</v>
      </c>
      <c r="CW1206" s="3">
        <v>0</v>
      </c>
      <c r="CX1206" s="3">
        <v>0</v>
      </c>
      <c r="CY1206" s="3">
        <v>0</v>
      </c>
      <c r="CZ1206" s="3">
        <v>0</v>
      </c>
      <c r="DA1206" s="3"/>
      <c r="DB1206" s="3">
        <v>0</v>
      </c>
      <c r="DC1206" s="3">
        <v>0</v>
      </c>
      <c r="DD1206" s="3">
        <v>0</v>
      </c>
      <c r="DE1206" s="3">
        <v>0</v>
      </c>
      <c r="DF1206" s="3">
        <v>0</v>
      </c>
      <c r="DG1206" s="3">
        <v>0</v>
      </c>
      <c r="DH1206" s="3">
        <v>0</v>
      </c>
      <c r="DI1206" s="3">
        <v>0</v>
      </c>
      <c r="DJ1206" s="3">
        <v>0</v>
      </c>
      <c r="DK1206" s="3">
        <v>0</v>
      </c>
      <c r="DL1206" s="3">
        <v>0</v>
      </c>
      <c r="DM1206" s="3">
        <v>0</v>
      </c>
      <c r="DN1206" s="3">
        <v>0</v>
      </c>
      <c r="DO1206" s="3">
        <v>0</v>
      </c>
      <c r="DP1206" s="3">
        <v>0</v>
      </c>
      <c r="DQ1206" s="3">
        <v>0</v>
      </c>
      <c r="DR1206" s="3">
        <v>0</v>
      </c>
      <c r="DS1206" s="3">
        <v>0</v>
      </c>
      <c r="DT1206" s="3">
        <v>0</v>
      </c>
      <c r="DU1206" s="3">
        <v>0</v>
      </c>
      <c r="DV1206" s="3">
        <v>0</v>
      </c>
      <c r="DW1206" s="3">
        <v>0</v>
      </c>
      <c r="DX1206" s="3">
        <v>0</v>
      </c>
      <c r="DY1206" s="3">
        <v>0</v>
      </c>
      <c r="DZ1206" s="3">
        <v>0</v>
      </c>
      <c r="EA1206" s="3">
        <v>0</v>
      </c>
      <c r="EB1206" s="3">
        <v>0</v>
      </c>
      <c r="EC1206" s="3">
        <v>0</v>
      </c>
      <c r="ED1206" s="3">
        <v>0</v>
      </c>
      <c r="EE1206" s="3">
        <v>0</v>
      </c>
      <c r="EF1206" s="3">
        <v>0</v>
      </c>
    </row>
    <row r="1207" spans="1:136" ht="12.75" customHeight="1">
      <c r="A1207" s="2" t="s">
        <v>1988</v>
      </c>
      <c r="B1207" s="2" t="s">
        <v>1989</v>
      </c>
      <c r="C1207" s="2" t="s">
        <v>137</v>
      </c>
      <c r="D1207" s="2" t="s">
        <v>896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0</v>
      </c>
      <c r="AP1207" s="3">
        <v>0</v>
      </c>
      <c r="AQ1207" s="3">
        <v>0</v>
      </c>
      <c r="AR1207" s="3">
        <v>0</v>
      </c>
      <c r="AS1207" s="3">
        <v>0</v>
      </c>
      <c r="AT1207" s="3">
        <v>0</v>
      </c>
      <c r="AU1207" s="3">
        <v>0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0</v>
      </c>
      <c r="BB1207" s="3">
        <v>0</v>
      </c>
      <c r="BC1207" s="3">
        <v>0</v>
      </c>
      <c r="BD1207" s="3">
        <v>0</v>
      </c>
      <c r="BE1207" s="3">
        <v>0</v>
      </c>
      <c r="BF1207" s="3">
        <v>0</v>
      </c>
      <c r="BG1207" s="3">
        <v>0</v>
      </c>
      <c r="BH1207" s="3">
        <v>0</v>
      </c>
      <c r="BI1207" s="3">
        <v>0</v>
      </c>
      <c r="BJ1207" s="3">
        <v>0</v>
      </c>
      <c r="BK1207" s="3">
        <v>0</v>
      </c>
      <c r="BL1207" s="3">
        <v>0</v>
      </c>
      <c r="BM1207" s="3">
        <v>0</v>
      </c>
      <c r="BN1207" s="3">
        <v>0</v>
      </c>
      <c r="BO1207" s="3">
        <v>0</v>
      </c>
      <c r="BP1207" s="3">
        <v>0</v>
      </c>
      <c r="BQ1207" s="3">
        <v>0</v>
      </c>
      <c r="BR1207" s="3">
        <v>0</v>
      </c>
      <c r="BS1207" s="3">
        <v>0</v>
      </c>
      <c r="BT1207" s="3">
        <v>0</v>
      </c>
      <c r="BU1207" s="3">
        <v>0</v>
      </c>
      <c r="BV1207" s="3">
        <v>0</v>
      </c>
      <c r="BW1207" s="3">
        <v>0</v>
      </c>
      <c r="BX1207" s="3">
        <v>0</v>
      </c>
      <c r="BY1207" s="3">
        <v>0</v>
      </c>
      <c r="BZ1207" s="3">
        <v>0</v>
      </c>
      <c r="CA1207" s="3">
        <v>0</v>
      </c>
      <c r="CB1207" s="3">
        <v>0</v>
      </c>
      <c r="CC1207" s="3">
        <v>0</v>
      </c>
      <c r="CD1207" s="3">
        <v>0</v>
      </c>
      <c r="CE1207" s="3">
        <v>0</v>
      </c>
      <c r="CF1207" s="3">
        <v>0</v>
      </c>
      <c r="CG1207" s="3">
        <v>0</v>
      </c>
      <c r="CH1207" s="3">
        <v>0</v>
      </c>
      <c r="CI1207" s="3">
        <v>0</v>
      </c>
      <c r="CJ1207" s="3">
        <v>0</v>
      </c>
      <c r="CK1207" s="3">
        <v>0</v>
      </c>
      <c r="CL1207" s="3">
        <v>0</v>
      </c>
      <c r="CM1207" s="3">
        <v>0</v>
      </c>
      <c r="CN1207" s="3">
        <v>0</v>
      </c>
      <c r="CO1207" s="3">
        <v>0</v>
      </c>
      <c r="CP1207" s="3">
        <v>0</v>
      </c>
      <c r="CQ1207" s="3">
        <v>0</v>
      </c>
      <c r="CR1207" s="3">
        <v>0</v>
      </c>
      <c r="CS1207" s="3">
        <v>0</v>
      </c>
      <c r="CT1207" s="3">
        <v>0</v>
      </c>
      <c r="CU1207" s="3">
        <v>0</v>
      </c>
      <c r="CV1207" s="3">
        <v>0</v>
      </c>
      <c r="CW1207" s="3">
        <v>0</v>
      </c>
      <c r="CX1207" s="3">
        <v>0</v>
      </c>
      <c r="CY1207" s="3">
        <v>0</v>
      </c>
      <c r="CZ1207" s="3">
        <v>0</v>
      </c>
      <c r="DA1207" s="3"/>
      <c r="DB1207" s="3">
        <v>0</v>
      </c>
      <c r="DC1207" s="3">
        <v>0</v>
      </c>
      <c r="DD1207" s="3">
        <v>0</v>
      </c>
      <c r="DE1207" s="3">
        <v>0</v>
      </c>
      <c r="DF1207" s="3">
        <v>0</v>
      </c>
      <c r="DG1207" s="3">
        <v>0</v>
      </c>
      <c r="DH1207" s="3">
        <v>0</v>
      </c>
      <c r="DI1207" s="3">
        <v>0</v>
      </c>
      <c r="DJ1207" s="3">
        <v>0</v>
      </c>
      <c r="DK1207" s="3">
        <v>0</v>
      </c>
      <c r="DL1207" s="3">
        <v>0</v>
      </c>
      <c r="DM1207" s="3">
        <v>0</v>
      </c>
      <c r="DN1207" s="3">
        <v>0</v>
      </c>
      <c r="DO1207" s="3">
        <v>0</v>
      </c>
      <c r="DP1207" s="3">
        <v>0</v>
      </c>
      <c r="DQ1207" s="3">
        <v>0</v>
      </c>
      <c r="DR1207" s="3">
        <v>0</v>
      </c>
      <c r="DS1207" s="3">
        <v>0</v>
      </c>
      <c r="DT1207" s="3">
        <v>0</v>
      </c>
      <c r="DU1207" s="3">
        <v>0</v>
      </c>
      <c r="DV1207" s="3">
        <v>0</v>
      </c>
      <c r="DW1207" s="3">
        <v>0</v>
      </c>
      <c r="DX1207" s="3">
        <v>0</v>
      </c>
      <c r="DY1207" s="3">
        <v>0</v>
      </c>
      <c r="DZ1207" s="3">
        <v>0</v>
      </c>
      <c r="EA1207" s="3">
        <v>0</v>
      </c>
      <c r="EB1207" s="3">
        <v>0</v>
      </c>
      <c r="EC1207" s="3">
        <v>0</v>
      </c>
      <c r="ED1207" s="3">
        <v>0</v>
      </c>
      <c r="EE1207" s="3">
        <v>0</v>
      </c>
      <c r="EF1207" s="3">
        <v>0</v>
      </c>
    </row>
    <row r="1208" spans="1:136" ht="12.75" customHeight="1">
      <c r="A1208" s="2" t="s">
        <v>1990</v>
      </c>
      <c r="B1208" s="2" t="s">
        <v>1007</v>
      </c>
      <c r="C1208" s="2" t="s">
        <v>137</v>
      </c>
      <c r="D1208" s="2" t="s">
        <v>896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  <c r="AO1208" s="3">
        <v>0</v>
      </c>
      <c r="AP1208" s="3">
        <v>0</v>
      </c>
      <c r="AQ1208" s="3">
        <v>0</v>
      </c>
      <c r="AR1208" s="3">
        <v>0</v>
      </c>
      <c r="AS1208" s="3">
        <v>0</v>
      </c>
      <c r="AT1208" s="3">
        <v>0</v>
      </c>
      <c r="AU1208" s="3">
        <v>0</v>
      </c>
      <c r="AV1208" s="3">
        <v>0</v>
      </c>
      <c r="AW1208" s="3">
        <v>0</v>
      </c>
      <c r="AX1208" s="3">
        <v>0</v>
      </c>
      <c r="AY1208" s="3">
        <v>0</v>
      </c>
      <c r="AZ1208" s="3">
        <v>0</v>
      </c>
      <c r="BA1208" s="3">
        <v>0</v>
      </c>
      <c r="BB1208" s="3">
        <v>0</v>
      </c>
      <c r="BC1208" s="3">
        <v>0</v>
      </c>
      <c r="BD1208" s="3">
        <v>0</v>
      </c>
      <c r="BE1208" s="3">
        <v>0</v>
      </c>
      <c r="BF1208" s="3">
        <v>0</v>
      </c>
      <c r="BG1208" s="3">
        <v>0</v>
      </c>
      <c r="BH1208" s="3">
        <v>0</v>
      </c>
      <c r="BI1208" s="3">
        <v>0</v>
      </c>
      <c r="BJ1208" s="3">
        <v>0</v>
      </c>
      <c r="BK1208" s="3">
        <v>0</v>
      </c>
      <c r="BL1208" s="3">
        <v>0</v>
      </c>
      <c r="BM1208" s="3">
        <v>0</v>
      </c>
      <c r="BN1208" s="3">
        <v>0</v>
      </c>
      <c r="BO1208" s="3">
        <v>0</v>
      </c>
      <c r="BP1208" s="3">
        <v>0</v>
      </c>
      <c r="BQ1208" s="3">
        <v>0</v>
      </c>
      <c r="BR1208" s="3">
        <v>0</v>
      </c>
      <c r="BS1208" s="3">
        <v>0</v>
      </c>
      <c r="BT1208" s="3">
        <v>0</v>
      </c>
      <c r="BU1208" s="3">
        <v>0</v>
      </c>
      <c r="BV1208" s="3">
        <v>0</v>
      </c>
      <c r="BW1208" s="3">
        <v>0</v>
      </c>
      <c r="BX1208" s="3">
        <v>0</v>
      </c>
      <c r="BY1208" s="3">
        <v>0</v>
      </c>
      <c r="BZ1208" s="3">
        <v>0</v>
      </c>
      <c r="CA1208" s="3">
        <v>0</v>
      </c>
      <c r="CB1208" s="3">
        <v>0</v>
      </c>
      <c r="CC1208" s="3">
        <v>0</v>
      </c>
      <c r="CD1208" s="3">
        <v>0</v>
      </c>
      <c r="CE1208" s="3">
        <v>0</v>
      </c>
      <c r="CF1208" s="3">
        <v>0</v>
      </c>
      <c r="CG1208" s="3">
        <v>0</v>
      </c>
      <c r="CH1208" s="3">
        <v>0</v>
      </c>
      <c r="CI1208" s="3">
        <v>0</v>
      </c>
      <c r="CJ1208" s="3">
        <v>0</v>
      </c>
      <c r="CK1208" s="3">
        <v>0</v>
      </c>
      <c r="CL1208" s="3">
        <v>0</v>
      </c>
      <c r="CM1208" s="3">
        <v>0</v>
      </c>
      <c r="CN1208" s="3">
        <v>0</v>
      </c>
      <c r="CO1208" s="3">
        <v>0</v>
      </c>
      <c r="CP1208" s="3">
        <v>0</v>
      </c>
      <c r="CQ1208" s="3">
        <v>0</v>
      </c>
      <c r="CR1208" s="3">
        <v>0</v>
      </c>
      <c r="CS1208" s="3">
        <v>0</v>
      </c>
      <c r="CT1208" s="3">
        <v>0</v>
      </c>
      <c r="CU1208" s="3">
        <v>0</v>
      </c>
      <c r="CV1208" s="3">
        <v>0</v>
      </c>
      <c r="CW1208" s="3">
        <v>0</v>
      </c>
      <c r="CX1208" s="3">
        <v>0</v>
      </c>
      <c r="CY1208" s="3">
        <v>0</v>
      </c>
      <c r="CZ1208" s="3">
        <v>0</v>
      </c>
      <c r="DA1208" s="3"/>
      <c r="DB1208" s="3">
        <v>0</v>
      </c>
      <c r="DC1208" s="3">
        <v>0</v>
      </c>
      <c r="DD1208" s="3">
        <v>0</v>
      </c>
      <c r="DE1208" s="3">
        <v>0</v>
      </c>
      <c r="DF1208" s="3">
        <v>0</v>
      </c>
      <c r="DG1208" s="3">
        <v>0</v>
      </c>
      <c r="DH1208" s="3">
        <v>0</v>
      </c>
      <c r="DI1208" s="3">
        <v>0</v>
      </c>
      <c r="DJ1208" s="3">
        <v>0</v>
      </c>
      <c r="DK1208" s="3">
        <v>0</v>
      </c>
      <c r="DL1208" s="3">
        <v>0</v>
      </c>
      <c r="DM1208" s="3">
        <v>0</v>
      </c>
      <c r="DN1208" s="3">
        <v>0</v>
      </c>
      <c r="DO1208" s="3">
        <v>0</v>
      </c>
      <c r="DP1208" s="3">
        <v>0</v>
      </c>
      <c r="DQ1208" s="3">
        <v>0</v>
      </c>
      <c r="DR1208" s="3">
        <v>0</v>
      </c>
      <c r="DS1208" s="3">
        <v>0</v>
      </c>
      <c r="DT1208" s="3">
        <v>0</v>
      </c>
      <c r="DU1208" s="3">
        <v>0</v>
      </c>
      <c r="DV1208" s="3">
        <v>0</v>
      </c>
      <c r="DW1208" s="3">
        <v>0</v>
      </c>
      <c r="DX1208" s="3">
        <v>0</v>
      </c>
      <c r="DY1208" s="3">
        <v>0</v>
      </c>
      <c r="DZ1208" s="3">
        <v>0</v>
      </c>
      <c r="EA1208" s="3">
        <v>0</v>
      </c>
      <c r="EB1208" s="3">
        <v>0</v>
      </c>
      <c r="EC1208" s="3">
        <v>0</v>
      </c>
      <c r="ED1208" s="3">
        <v>0</v>
      </c>
      <c r="EE1208" s="3">
        <v>0</v>
      </c>
      <c r="EF1208" s="3">
        <v>0</v>
      </c>
    </row>
    <row r="1209" spans="1:136" ht="12.75" customHeight="1">
      <c r="A1209" s="2" t="s">
        <v>1991</v>
      </c>
      <c r="B1209" s="2" t="s">
        <v>1992</v>
      </c>
      <c r="C1209" s="2" t="s">
        <v>137</v>
      </c>
      <c r="D1209" s="2" t="s">
        <v>896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2500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2500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s="3">
        <v>0</v>
      </c>
      <c r="AR1209" s="3">
        <v>0</v>
      </c>
      <c r="AS1209" s="3">
        <v>0</v>
      </c>
      <c r="AT1209" s="3">
        <v>0</v>
      </c>
      <c r="AU1209" s="3">
        <v>0</v>
      </c>
      <c r="AV1209" s="3">
        <v>0</v>
      </c>
      <c r="AW1209" s="3">
        <v>0</v>
      </c>
      <c r="AX1209" s="3">
        <v>0</v>
      </c>
      <c r="AY1209" s="3">
        <v>0</v>
      </c>
      <c r="AZ1209" s="3">
        <v>0</v>
      </c>
      <c r="BA1209" s="3">
        <v>0</v>
      </c>
      <c r="BB1209" s="3">
        <v>0</v>
      </c>
      <c r="BC1209" s="3">
        <v>0</v>
      </c>
      <c r="BD1209" s="3">
        <v>0</v>
      </c>
      <c r="BE1209" s="3">
        <v>0</v>
      </c>
      <c r="BF1209" s="3">
        <v>0</v>
      </c>
      <c r="BG1209" s="3">
        <v>0</v>
      </c>
      <c r="BH1209" s="3">
        <v>0</v>
      </c>
      <c r="BI1209" s="3">
        <v>0</v>
      </c>
      <c r="BJ1209" s="3">
        <v>0</v>
      </c>
      <c r="BK1209" s="3">
        <v>0</v>
      </c>
      <c r="BL1209" s="3">
        <v>0</v>
      </c>
      <c r="BM1209" s="3">
        <v>0</v>
      </c>
      <c r="BN1209" s="3">
        <v>0</v>
      </c>
      <c r="BO1209" s="3">
        <v>0</v>
      </c>
      <c r="BP1209" s="3">
        <v>0</v>
      </c>
      <c r="BQ1209" s="3">
        <v>0</v>
      </c>
      <c r="BR1209" s="3">
        <v>0</v>
      </c>
      <c r="BS1209" s="3">
        <v>0</v>
      </c>
      <c r="BT1209" s="3">
        <v>0</v>
      </c>
      <c r="BU1209" s="3">
        <v>0</v>
      </c>
      <c r="BV1209" s="3">
        <v>0</v>
      </c>
      <c r="BW1209" s="3">
        <v>0</v>
      </c>
      <c r="BX1209" s="3">
        <v>0</v>
      </c>
      <c r="BY1209" s="3">
        <v>0</v>
      </c>
      <c r="BZ1209" s="3">
        <v>0</v>
      </c>
      <c r="CA1209" s="3">
        <v>0</v>
      </c>
      <c r="CB1209" s="3">
        <v>0</v>
      </c>
      <c r="CC1209" s="3">
        <v>0</v>
      </c>
      <c r="CD1209" s="3">
        <v>0</v>
      </c>
      <c r="CE1209" s="3">
        <v>0</v>
      </c>
      <c r="CF1209" s="3">
        <v>0</v>
      </c>
      <c r="CG1209" s="3">
        <v>0</v>
      </c>
      <c r="CH1209" s="3">
        <v>0</v>
      </c>
      <c r="CI1209" s="3">
        <v>0</v>
      </c>
      <c r="CJ1209" s="3">
        <v>0</v>
      </c>
      <c r="CK1209" s="3">
        <v>0</v>
      </c>
      <c r="CL1209" s="3">
        <v>0</v>
      </c>
      <c r="CM1209" s="3">
        <v>0</v>
      </c>
      <c r="CN1209" s="3">
        <v>0</v>
      </c>
      <c r="CO1209" s="3">
        <v>0</v>
      </c>
      <c r="CP1209" s="3">
        <v>0</v>
      </c>
      <c r="CQ1209" s="3">
        <v>0</v>
      </c>
      <c r="CR1209" s="3">
        <v>0</v>
      </c>
      <c r="CS1209" s="3">
        <v>0</v>
      </c>
      <c r="CT1209" s="3">
        <v>0</v>
      </c>
      <c r="CU1209" s="3">
        <v>0</v>
      </c>
      <c r="CV1209" s="3">
        <v>0</v>
      </c>
      <c r="CW1209" s="3">
        <v>0</v>
      </c>
      <c r="CX1209" s="3">
        <v>0</v>
      </c>
      <c r="CY1209" s="3">
        <v>0</v>
      </c>
      <c r="CZ1209" s="3">
        <v>0</v>
      </c>
      <c r="DA1209" s="3"/>
      <c r="DB1209" s="3">
        <v>0</v>
      </c>
      <c r="DC1209" s="3">
        <v>0</v>
      </c>
      <c r="DD1209" s="3">
        <v>0</v>
      </c>
      <c r="DE1209" s="3">
        <v>0</v>
      </c>
      <c r="DF1209" s="3">
        <v>0</v>
      </c>
      <c r="DG1209" s="3">
        <v>0</v>
      </c>
      <c r="DH1209" s="3">
        <v>0</v>
      </c>
      <c r="DI1209" s="3">
        <v>0</v>
      </c>
      <c r="DJ1209" s="3">
        <v>0</v>
      </c>
      <c r="DK1209" s="3">
        <v>0</v>
      </c>
      <c r="DL1209" s="3">
        <v>0</v>
      </c>
      <c r="DM1209" s="3">
        <v>0</v>
      </c>
      <c r="DN1209" s="3">
        <v>0</v>
      </c>
      <c r="DO1209" s="3">
        <v>0</v>
      </c>
      <c r="DP1209" s="3">
        <v>0</v>
      </c>
      <c r="DQ1209" s="3">
        <v>0</v>
      </c>
      <c r="DR1209" s="3">
        <v>0</v>
      </c>
      <c r="DS1209" s="3">
        <v>0</v>
      </c>
      <c r="DT1209" s="3">
        <v>0</v>
      </c>
      <c r="DU1209" s="3">
        <v>0</v>
      </c>
      <c r="DV1209" s="3">
        <v>0</v>
      </c>
      <c r="DW1209" s="3">
        <v>0</v>
      </c>
      <c r="DX1209" s="3">
        <v>0</v>
      </c>
      <c r="DY1209" s="3">
        <v>0</v>
      </c>
      <c r="DZ1209" s="3">
        <v>0</v>
      </c>
      <c r="EA1209" s="3">
        <v>0</v>
      </c>
      <c r="EB1209" s="3">
        <v>0</v>
      </c>
      <c r="EC1209" s="3">
        <v>0</v>
      </c>
      <c r="ED1209" s="3">
        <v>0</v>
      </c>
      <c r="EE1209" s="3">
        <v>0</v>
      </c>
      <c r="EF1209" s="3">
        <v>0</v>
      </c>
    </row>
    <row r="1210" spans="1:136" ht="12.75" customHeight="1">
      <c r="A1210" s="2" t="s">
        <v>1993</v>
      </c>
      <c r="B1210" s="2" t="s">
        <v>1731</v>
      </c>
      <c r="C1210" s="2" t="s">
        <v>137</v>
      </c>
      <c r="D1210" s="2" t="s">
        <v>896</v>
      </c>
      <c r="E1210" s="3">
        <v>0</v>
      </c>
      <c r="F1210" s="3">
        <v>0</v>
      </c>
      <c r="G1210" s="3">
        <v>100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  <c r="AO1210" s="3">
        <v>0</v>
      </c>
      <c r="AP1210" s="3">
        <v>0</v>
      </c>
      <c r="AQ1210" s="3">
        <v>0</v>
      </c>
      <c r="AR1210" s="3">
        <v>0</v>
      </c>
      <c r="AS1210" s="3">
        <v>0</v>
      </c>
      <c r="AT1210" s="3">
        <v>0</v>
      </c>
      <c r="AU1210" s="3">
        <v>0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>
        <v>0</v>
      </c>
      <c r="BB1210" s="3">
        <v>0</v>
      </c>
      <c r="BC1210" s="3">
        <v>0</v>
      </c>
      <c r="BD1210" s="3">
        <v>0</v>
      </c>
      <c r="BE1210" s="3">
        <v>0</v>
      </c>
      <c r="BF1210" s="3">
        <v>0</v>
      </c>
      <c r="BG1210" s="3">
        <v>0</v>
      </c>
      <c r="BH1210" s="3">
        <v>0</v>
      </c>
      <c r="BI1210" s="3">
        <v>0</v>
      </c>
      <c r="BJ1210" s="3">
        <v>0</v>
      </c>
      <c r="BK1210" s="3">
        <v>0</v>
      </c>
      <c r="BL1210" s="3">
        <v>0</v>
      </c>
      <c r="BM1210" s="3">
        <v>0</v>
      </c>
      <c r="BN1210" s="3">
        <v>0</v>
      </c>
      <c r="BO1210" s="3">
        <v>0</v>
      </c>
      <c r="BP1210" s="3">
        <v>0</v>
      </c>
      <c r="BQ1210" s="3">
        <v>0</v>
      </c>
      <c r="BR1210" s="3">
        <v>0</v>
      </c>
      <c r="BS1210" s="3">
        <v>0</v>
      </c>
      <c r="BT1210" s="3">
        <v>0</v>
      </c>
      <c r="BU1210" s="3">
        <v>0</v>
      </c>
      <c r="BV1210" s="3">
        <v>0</v>
      </c>
      <c r="BW1210" s="3">
        <v>0</v>
      </c>
      <c r="BX1210" s="3">
        <v>0</v>
      </c>
      <c r="BY1210" s="3">
        <v>0</v>
      </c>
      <c r="BZ1210" s="3">
        <v>0</v>
      </c>
      <c r="CA1210" s="3">
        <v>0</v>
      </c>
      <c r="CB1210" s="3">
        <v>0</v>
      </c>
      <c r="CC1210" s="3">
        <v>0</v>
      </c>
      <c r="CD1210" s="3">
        <v>0</v>
      </c>
      <c r="CE1210" s="3">
        <v>0</v>
      </c>
      <c r="CF1210" s="3">
        <v>0</v>
      </c>
      <c r="CG1210" s="3">
        <v>0</v>
      </c>
      <c r="CH1210" s="3">
        <v>0</v>
      </c>
      <c r="CI1210" s="3">
        <v>0</v>
      </c>
      <c r="CJ1210" s="3">
        <v>0</v>
      </c>
      <c r="CK1210" s="3">
        <v>0</v>
      </c>
      <c r="CL1210" s="3">
        <v>0</v>
      </c>
      <c r="CM1210" s="3">
        <v>0</v>
      </c>
      <c r="CN1210" s="3">
        <v>0</v>
      </c>
      <c r="CO1210" s="3">
        <v>0</v>
      </c>
      <c r="CP1210" s="3">
        <v>0</v>
      </c>
      <c r="CQ1210" s="3">
        <v>0</v>
      </c>
      <c r="CR1210" s="3">
        <v>0</v>
      </c>
      <c r="CS1210" s="3">
        <v>0</v>
      </c>
      <c r="CT1210" s="3">
        <v>0</v>
      </c>
      <c r="CU1210" s="3">
        <v>0</v>
      </c>
      <c r="CV1210" s="3">
        <v>0</v>
      </c>
      <c r="CW1210" s="3">
        <v>0</v>
      </c>
      <c r="CX1210" s="3">
        <v>0</v>
      </c>
      <c r="CY1210" s="3">
        <v>0</v>
      </c>
      <c r="CZ1210" s="3">
        <v>0</v>
      </c>
      <c r="DA1210" s="3"/>
      <c r="DB1210" s="3">
        <v>0</v>
      </c>
      <c r="DC1210" s="3">
        <v>0</v>
      </c>
      <c r="DD1210" s="3">
        <v>0</v>
      </c>
      <c r="DE1210" s="3">
        <v>0</v>
      </c>
      <c r="DF1210" s="3">
        <v>0</v>
      </c>
      <c r="DG1210" s="3">
        <v>0</v>
      </c>
      <c r="DH1210" s="3">
        <v>0</v>
      </c>
      <c r="DI1210" s="3">
        <v>0</v>
      </c>
      <c r="DJ1210" s="3">
        <v>0</v>
      </c>
      <c r="DK1210" s="3">
        <v>0</v>
      </c>
      <c r="DL1210" s="3">
        <v>0</v>
      </c>
      <c r="DM1210" s="3">
        <v>0</v>
      </c>
      <c r="DN1210" s="3">
        <v>0</v>
      </c>
      <c r="DO1210" s="3">
        <v>0</v>
      </c>
      <c r="DP1210" s="3">
        <v>0</v>
      </c>
      <c r="DQ1210" s="3">
        <v>0</v>
      </c>
      <c r="DR1210" s="3">
        <v>0</v>
      </c>
      <c r="DS1210" s="3">
        <v>0</v>
      </c>
      <c r="DT1210" s="3">
        <v>0</v>
      </c>
      <c r="DU1210" s="3">
        <v>0</v>
      </c>
      <c r="DV1210" s="3">
        <v>0</v>
      </c>
      <c r="DW1210" s="3">
        <v>0</v>
      </c>
      <c r="DX1210" s="3">
        <v>0</v>
      </c>
      <c r="DY1210" s="3">
        <v>0</v>
      </c>
      <c r="DZ1210" s="3">
        <v>0</v>
      </c>
      <c r="EA1210" s="3">
        <v>0</v>
      </c>
      <c r="EB1210" s="3">
        <v>0</v>
      </c>
      <c r="EC1210" s="3">
        <v>0</v>
      </c>
      <c r="ED1210" s="3">
        <v>0</v>
      </c>
      <c r="EE1210" s="3">
        <v>0</v>
      </c>
      <c r="EF1210" s="3">
        <v>0</v>
      </c>
    </row>
    <row r="1211" spans="1:136" ht="12.75" customHeight="1">
      <c r="A1211" s="2" t="s">
        <v>1994</v>
      </c>
      <c r="B1211" s="2" t="s">
        <v>1995</v>
      </c>
      <c r="C1211" s="2" t="s">
        <v>137</v>
      </c>
      <c r="D1211" s="2" t="s">
        <v>896</v>
      </c>
      <c r="E1211" s="3">
        <v>0</v>
      </c>
      <c r="F1211" s="3">
        <v>402651.91</v>
      </c>
      <c r="G1211" s="3">
        <v>366448.71</v>
      </c>
      <c r="H1211" s="3">
        <v>289349.83</v>
      </c>
      <c r="I1211" s="3">
        <v>191325.14</v>
      </c>
      <c r="J1211" s="3">
        <v>66172.84</v>
      </c>
      <c r="K1211" s="3">
        <v>31364.92</v>
      </c>
      <c r="L1211" s="3">
        <v>44988</v>
      </c>
      <c r="M1211" s="3">
        <v>60534.58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0</v>
      </c>
      <c r="AF1211" s="3">
        <v>0</v>
      </c>
      <c r="AG1211" s="3">
        <v>436355.47</v>
      </c>
      <c r="AH1211" s="3">
        <v>258696.82</v>
      </c>
      <c r="AI1211" s="3">
        <v>304743.76</v>
      </c>
      <c r="AJ1211" s="3">
        <v>147845.01</v>
      </c>
      <c r="AK1211" s="3">
        <v>49454.14</v>
      </c>
      <c r="AL1211" s="3">
        <v>32182.44</v>
      </c>
      <c r="AM1211" s="3">
        <v>33943.760000000002</v>
      </c>
      <c r="AN1211" s="3">
        <v>0</v>
      </c>
      <c r="AO1211" s="3">
        <v>34414.86</v>
      </c>
      <c r="AP1211" s="3">
        <v>82114.149999999994</v>
      </c>
      <c r="AQ1211" s="3">
        <v>213283.83</v>
      </c>
      <c r="AR1211" s="3">
        <v>297833.43</v>
      </c>
      <c r="AS1211" s="3">
        <v>0</v>
      </c>
      <c r="AT1211" s="3">
        <v>0</v>
      </c>
      <c r="AU1211" s="3">
        <v>0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>
        <v>0</v>
      </c>
      <c r="BB1211" s="3">
        <v>0</v>
      </c>
      <c r="BC1211" s="3">
        <v>0</v>
      </c>
      <c r="BD1211" s="3">
        <v>0</v>
      </c>
      <c r="BE1211" s="3">
        <v>0</v>
      </c>
      <c r="BF1211" s="3">
        <v>0</v>
      </c>
      <c r="BG1211" s="3">
        <v>0</v>
      </c>
      <c r="BH1211" s="3">
        <v>0</v>
      </c>
      <c r="BI1211" s="3">
        <v>0</v>
      </c>
      <c r="BJ1211" s="3">
        <v>0</v>
      </c>
      <c r="BK1211" s="3">
        <v>0</v>
      </c>
      <c r="BL1211" s="3">
        <v>0</v>
      </c>
      <c r="BM1211" s="3">
        <v>0</v>
      </c>
      <c r="BN1211" s="3">
        <v>0</v>
      </c>
      <c r="BO1211" s="3">
        <v>0</v>
      </c>
      <c r="BP1211" s="3">
        <v>0</v>
      </c>
      <c r="BQ1211" s="3">
        <v>0</v>
      </c>
      <c r="BR1211" s="3">
        <v>0</v>
      </c>
      <c r="BS1211" s="3">
        <v>0</v>
      </c>
      <c r="BT1211" s="3">
        <v>0</v>
      </c>
      <c r="BU1211" s="3">
        <v>0</v>
      </c>
      <c r="BV1211" s="3">
        <v>0</v>
      </c>
      <c r="BW1211" s="3">
        <v>0</v>
      </c>
      <c r="BX1211" s="3">
        <v>0</v>
      </c>
      <c r="BY1211" s="3">
        <v>0</v>
      </c>
      <c r="BZ1211" s="3">
        <v>0</v>
      </c>
      <c r="CA1211" s="3">
        <v>0</v>
      </c>
      <c r="CB1211" s="3">
        <v>0</v>
      </c>
      <c r="CC1211" s="3">
        <v>0</v>
      </c>
      <c r="CD1211" s="3">
        <v>0</v>
      </c>
      <c r="CE1211" s="3">
        <v>0</v>
      </c>
      <c r="CF1211" s="3">
        <v>0</v>
      </c>
      <c r="CG1211" s="3">
        <v>0</v>
      </c>
      <c r="CH1211" s="3">
        <v>0</v>
      </c>
      <c r="CI1211" s="3">
        <v>0</v>
      </c>
      <c r="CJ1211" s="3">
        <v>0</v>
      </c>
      <c r="CK1211" s="3">
        <v>0</v>
      </c>
      <c r="CL1211" s="3">
        <v>0</v>
      </c>
      <c r="CM1211" s="3">
        <v>0</v>
      </c>
      <c r="CN1211" s="3">
        <v>0</v>
      </c>
      <c r="CO1211" s="3">
        <v>0</v>
      </c>
      <c r="CP1211" s="3">
        <v>0</v>
      </c>
      <c r="CQ1211" s="3">
        <v>0</v>
      </c>
      <c r="CR1211" s="3">
        <v>0</v>
      </c>
      <c r="CS1211" s="3">
        <v>0</v>
      </c>
      <c r="CT1211" s="3">
        <v>0</v>
      </c>
      <c r="CU1211" s="3">
        <v>0</v>
      </c>
      <c r="CV1211" s="3">
        <v>0</v>
      </c>
      <c r="CW1211" s="3">
        <v>0</v>
      </c>
      <c r="CX1211" s="3">
        <v>0</v>
      </c>
      <c r="CY1211" s="3">
        <v>0</v>
      </c>
      <c r="CZ1211" s="3">
        <v>0</v>
      </c>
      <c r="DA1211" s="3"/>
      <c r="DB1211" s="3">
        <v>0</v>
      </c>
      <c r="DC1211" s="3">
        <v>0</v>
      </c>
      <c r="DD1211" s="3">
        <v>0</v>
      </c>
      <c r="DE1211" s="3">
        <v>0</v>
      </c>
      <c r="DF1211" s="3">
        <v>0</v>
      </c>
      <c r="DG1211" s="3">
        <v>0</v>
      </c>
      <c r="DH1211" s="3">
        <v>0</v>
      </c>
      <c r="DI1211" s="3">
        <v>0</v>
      </c>
      <c r="DJ1211" s="3">
        <v>0</v>
      </c>
      <c r="DK1211" s="3">
        <v>0</v>
      </c>
      <c r="DL1211" s="3">
        <v>0</v>
      </c>
      <c r="DM1211" s="3">
        <v>0</v>
      </c>
      <c r="DN1211" s="3">
        <v>0</v>
      </c>
      <c r="DO1211" s="3">
        <v>0</v>
      </c>
      <c r="DP1211" s="3">
        <v>0</v>
      </c>
      <c r="DQ1211" s="3">
        <v>0</v>
      </c>
      <c r="DR1211" s="3">
        <v>0</v>
      </c>
      <c r="DS1211" s="3">
        <v>0</v>
      </c>
      <c r="DT1211" s="3">
        <v>0</v>
      </c>
      <c r="DU1211" s="3">
        <v>0</v>
      </c>
      <c r="DV1211" s="3">
        <v>0</v>
      </c>
      <c r="DW1211" s="3">
        <v>0</v>
      </c>
      <c r="DX1211" s="3">
        <v>0</v>
      </c>
      <c r="DY1211" s="3">
        <v>0</v>
      </c>
      <c r="DZ1211" s="3">
        <v>0</v>
      </c>
      <c r="EA1211" s="3">
        <v>0</v>
      </c>
      <c r="EB1211" s="3">
        <v>0</v>
      </c>
      <c r="EC1211" s="3">
        <v>0</v>
      </c>
      <c r="ED1211" s="3">
        <v>0</v>
      </c>
      <c r="EE1211" s="3">
        <v>0</v>
      </c>
      <c r="EF1211" s="3">
        <v>0</v>
      </c>
    </row>
    <row r="1212" spans="1:136" ht="12.75" customHeight="1">
      <c r="A1212" s="2" t="s">
        <v>1996</v>
      </c>
      <c r="B1212" s="2" t="s">
        <v>1997</v>
      </c>
      <c r="C1212" s="2" t="s">
        <v>137</v>
      </c>
      <c r="D1212" s="2" t="s">
        <v>896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0</v>
      </c>
      <c r="AP1212" s="3">
        <v>0</v>
      </c>
      <c r="AQ1212" s="3">
        <v>0</v>
      </c>
      <c r="AR1212" s="3">
        <v>0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0</v>
      </c>
      <c r="BB1212" s="3">
        <v>0</v>
      </c>
      <c r="BC1212" s="3">
        <v>0</v>
      </c>
      <c r="BD1212" s="3">
        <v>0</v>
      </c>
      <c r="BE1212" s="3">
        <v>0</v>
      </c>
      <c r="BF1212" s="3">
        <v>0</v>
      </c>
      <c r="BG1212" s="3">
        <v>0</v>
      </c>
      <c r="BH1212" s="3">
        <v>0</v>
      </c>
      <c r="BI1212" s="3">
        <v>0</v>
      </c>
      <c r="BJ1212" s="3">
        <v>0</v>
      </c>
      <c r="BK1212" s="3">
        <v>0</v>
      </c>
      <c r="BL1212" s="3">
        <v>0</v>
      </c>
      <c r="BM1212" s="3">
        <v>0</v>
      </c>
      <c r="BN1212" s="3">
        <v>0</v>
      </c>
      <c r="BO1212" s="3">
        <v>0</v>
      </c>
      <c r="BP1212" s="3">
        <v>0</v>
      </c>
      <c r="BQ1212" s="3">
        <v>0</v>
      </c>
      <c r="BR1212" s="3">
        <v>0</v>
      </c>
      <c r="BS1212" s="3">
        <v>0</v>
      </c>
      <c r="BT1212" s="3">
        <v>0</v>
      </c>
      <c r="BU1212" s="3">
        <v>0</v>
      </c>
      <c r="BV1212" s="3">
        <v>0</v>
      </c>
      <c r="BW1212" s="3">
        <v>0</v>
      </c>
      <c r="BX1212" s="3">
        <v>0</v>
      </c>
      <c r="BY1212" s="3">
        <v>0</v>
      </c>
      <c r="BZ1212" s="3">
        <v>0</v>
      </c>
      <c r="CA1212" s="3">
        <v>0</v>
      </c>
      <c r="CB1212" s="3">
        <v>0</v>
      </c>
      <c r="CC1212" s="3">
        <v>0</v>
      </c>
      <c r="CD1212" s="3">
        <v>0</v>
      </c>
      <c r="CE1212" s="3">
        <v>0</v>
      </c>
      <c r="CF1212" s="3">
        <v>0</v>
      </c>
      <c r="CG1212" s="3">
        <v>0</v>
      </c>
      <c r="CH1212" s="3">
        <v>0</v>
      </c>
      <c r="CI1212" s="3">
        <v>0</v>
      </c>
      <c r="CJ1212" s="3">
        <v>0</v>
      </c>
      <c r="CK1212" s="3">
        <v>0</v>
      </c>
      <c r="CL1212" s="3">
        <v>0</v>
      </c>
      <c r="CM1212" s="3">
        <v>0</v>
      </c>
      <c r="CN1212" s="3">
        <v>0</v>
      </c>
      <c r="CO1212" s="3">
        <v>0</v>
      </c>
      <c r="CP1212" s="3">
        <v>0</v>
      </c>
      <c r="CQ1212" s="3">
        <v>0</v>
      </c>
      <c r="CR1212" s="3">
        <v>0</v>
      </c>
      <c r="CS1212" s="3">
        <v>0</v>
      </c>
      <c r="CT1212" s="3">
        <v>0</v>
      </c>
      <c r="CU1212" s="3">
        <v>0</v>
      </c>
      <c r="CV1212" s="3">
        <v>0</v>
      </c>
      <c r="CW1212" s="3">
        <v>0</v>
      </c>
      <c r="CX1212" s="3">
        <v>0</v>
      </c>
      <c r="CY1212" s="3">
        <v>0</v>
      </c>
      <c r="CZ1212" s="3">
        <v>0</v>
      </c>
      <c r="DA1212" s="3"/>
      <c r="DB1212" s="3">
        <v>0</v>
      </c>
      <c r="DC1212" s="3">
        <v>0</v>
      </c>
      <c r="DD1212" s="3">
        <v>0</v>
      </c>
      <c r="DE1212" s="3">
        <v>0</v>
      </c>
      <c r="DF1212" s="3">
        <v>0</v>
      </c>
      <c r="DG1212" s="3">
        <v>0</v>
      </c>
      <c r="DH1212" s="3">
        <v>0</v>
      </c>
      <c r="DI1212" s="3">
        <v>0</v>
      </c>
      <c r="DJ1212" s="3">
        <v>0</v>
      </c>
      <c r="DK1212" s="3">
        <v>0</v>
      </c>
      <c r="DL1212" s="3">
        <v>0</v>
      </c>
      <c r="DM1212" s="3">
        <v>0</v>
      </c>
      <c r="DN1212" s="3">
        <v>0</v>
      </c>
      <c r="DO1212" s="3">
        <v>0</v>
      </c>
      <c r="DP1212" s="3">
        <v>0</v>
      </c>
      <c r="DQ1212" s="3">
        <v>0</v>
      </c>
      <c r="DR1212" s="3">
        <v>0</v>
      </c>
      <c r="DS1212" s="3">
        <v>0</v>
      </c>
      <c r="DT1212" s="3">
        <v>0</v>
      </c>
      <c r="DU1212" s="3">
        <v>0</v>
      </c>
      <c r="DV1212" s="3">
        <v>0</v>
      </c>
      <c r="DW1212" s="3">
        <v>0</v>
      </c>
      <c r="DX1212" s="3">
        <v>0</v>
      </c>
      <c r="DY1212" s="3">
        <v>0</v>
      </c>
      <c r="DZ1212" s="3">
        <v>0</v>
      </c>
      <c r="EA1212" s="3">
        <v>0</v>
      </c>
      <c r="EB1212" s="3">
        <v>0</v>
      </c>
      <c r="EC1212" s="3">
        <v>0</v>
      </c>
      <c r="ED1212" s="3">
        <v>0</v>
      </c>
      <c r="EE1212" s="3">
        <v>0</v>
      </c>
      <c r="EF1212" s="3">
        <v>0</v>
      </c>
    </row>
    <row r="1213" spans="1:136" ht="12.75" customHeight="1">
      <c r="A1213" s="2" t="s">
        <v>1998</v>
      </c>
      <c r="B1213" s="2" t="s">
        <v>1999</v>
      </c>
      <c r="C1213" s="2" t="s">
        <v>137</v>
      </c>
      <c r="D1213" s="2" t="s">
        <v>896</v>
      </c>
      <c r="E1213" s="3">
        <v>0</v>
      </c>
      <c r="F1213" s="3">
        <v>603977.68999999994</v>
      </c>
      <c r="G1213" s="3">
        <v>549673.24</v>
      </c>
      <c r="H1213" s="3">
        <v>434024.92</v>
      </c>
      <c r="I1213" s="3">
        <v>286987.52000000002</v>
      </c>
      <c r="J1213" s="3">
        <v>99259.26</v>
      </c>
      <c r="K1213" s="3">
        <v>47047.75</v>
      </c>
      <c r="L1213" s="3">
        <v>67482.179999999993</v>
      </c>
      <c r="M1213" s="3">
        <v>90802.05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290903.65000000002</v>
      </c>
      <c r="AH1213" s="3">
        <v>388045.4</v>
      </c>
      <c r="AI1213" s="3">
        <v>203162.49</v>
      </c>
      <c r="AJ1213" s="3">
        <v>221767.51</v>
      </c>
      <c r="AK1213" s="3">
        <v>74181.210000000006</v>
      </c>
      <c r="AL1213" s="3">
        <v>48274.01</v>
      </c>
      <c r="AM1213" s="3">
        <v>49481.49</v>
      </c>
      <c r="AN1213" s="3">
        <v>51776.99</v>
      </c>
      <c r="AO1213" s="3">
        <v>51622.3</v>
      </c>
      <c r="AP1213" s="3">
        <v>123244.41</v>
      </c>
      <c r="AQ1213" s="3">
        <v>319925.92</v>
      </c>
      <c r="AR1213" s="3">
        <v>446973.27</v>
      </c>
      <c r="AS1213" s="3">
        <v>0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0</v>
      </c>
      <c r="BB1213" s="3">
        <v>0</v>
      </c>
      <c r="BC1213" s="3">
        <v>0</v>
      </c>
      <c r="BD1213" s="3">
        <v>0</v>
      </c>
      <c r="BE1213" s="3">
        <v>0</v>
      </c>
      <c r="BF1213" s="3">
        <v>0</v>
      </c>
      <c r="BG1213" s="3">
        <v>0</v>
      </c>
      <c r="BH1213" s="3">
        <v>0</v>
      </c>
      <c r="BI1213" s="3">
        <v>0</v>
      </c>
      <c r="BJ1213" s="3">
        <v>0</v>
      </c>
      <c r="BK1213" s="3">
        <v>0</v>
      </c>
      <c r="BL1213" s="3">
        <v>0</v>
      </c>
      <c r="BM1213" s="3">
        <v>0</v>
      </c>
      <c r="BN1213" s="3">
        <v>0</v>
      </c>
      <c r="BO1213" s="3">
        <v>0</v>
      </c>
      <c r="BP1213" s="3">
        <v>0</v>
      </c>
      <c r="BQ1213" s="3">
        <v>0</v>
      </c>
      <c r="BR1213" s="3">
        <v>0</v>
      </c>
      <c r="BS1213" s="3">
        <v>0</v>
      </c>
      <c r="BT1213" s="3">
        <v>0</v>
      </c>
      <c r="BU1213" s="3">
        <v>0</v>
      </c>
      <c r="BV1213" s="3">
        <v>0</v>
      </c>
      <c r="BW1213" s="3">
        <v>0</v>
      </c>
      <c r="BX1213" s="3">
        <v>0</v>
      </c>
      <c r="BY1213" s="3">
        <v>0</v>
      </c>
      <c r="BZ1213" s="3">
        <v>0</v>
      </c>
      <c r="CA1213" s="3">
        <v>0</v>
      </c>
      <c r="CB1213" s="3">
        <v>0</v>
      </c>
      <c r="CC1213" s="3">
        <v>0</v>
      </c>
      <c r="CD1213" s="3">
        <v>0</v>
      </c>
      <c r="CE1213" s="3">
        <v>0</v>
      </c>
      <c r="CF1213" s="3">
        <v>0</v>
      </c>
      <c r="CG1213" s="3">
        <v>0</v>
      </c>
      <c r="CH1213" s="3">
        <v>0</v>
      </c>
      <c r="CI1213" s="3">
        <v>0</v>
      </c>
      <c r="CJ1213" s="3">
        <v>0</v>
      </c>
      <c r="CK1213" s="3">
        <v>0</v>
      </c>
      <c r="CL1213" s="3">
        <v>0</v>
      </c>
      <c r="CM1213" s="3">
        <v>0</v>
      </c>
      <c r="CN1213" s="3">
        <v>0</v>
      </c>
      <c r="CO1213" s="3">
        <v>0</v>
      </c>
      <c r="CP1213" s="3">
        <v>0</v>
      </c>
      <c r="CQ1213" s="3">
        <v>0</v>
      </c>
      <c r="CR1213" s="3">
        <v>0</v>
      </c>
      <c r="CS1213" s="3">
        <v>0</v>
      </c>
      <c r="CT1213" s="3">
        <v>0</v>
      </c>
      <c r="CU1213" s="3">
        <v>0</v>
      </c>
      <c r="CV1213" s="3">
        <v>0</v>
      </c>
      <c r="CW1213" s="3">
        <v>0</v>
      </c>
      <c r="CX1213" s="3">
        <v>0</v>
      </c>
      <c r="CY1213" s="3">
        <v>0</v>
      </c>
      <c r="CZ1213" s="3">
        <v>0</v>
      </c>
      <c r="DA1213" s="3"/>
      <c r="DB1213" s="3">
        <v>0</v>
      </c>
      <c r="DC1213" s="3">
        <v>0</v>
      </c>
      <c r="DD1213" s="3">
        <v>0</v>
      </c>
      <c r="DE1213" s="3">
        <v>0</v>
      </c>
      <c r="DF1213" s="3">
        <v>0</v>
      </c>
      <c r="DG1213" s="3">
        <v>0</v>
      </c>
      <c r="DH1213" s="3">
        <v>0</v>
      </c>
      <c r="DI1213" s="3">
        <v>0</v>
      </c>
      <c r="DJ1213" s="3">
        <v>0</v>
      </c>
      <c r="DK1213" s="3">
        <v>0</v>
      </c>
      <c r="DL1213" s="3">
        <v>0</v>
      </c>
      <c r="DM1213" s="3">
        <v>0</v>
      </c>
      <c r="DN1213" s="3">
        <v>0</v>
      </c>
      <c r="DO1213" s="3">
        <v>0</v>
      </c>
      <c r="DP1213" s="3">
        <v>0</v>
      </c>
      <c r="DQ1213" s="3">
        <v>0</v>
      </c>
      <c r="DR1213" s="3">
        <v>0</v>
      </c>
      <c r="DS1213" s="3">
        <v>0</v>
      </c>
      <c r="DT1213" s="3">
        <v>0</v>
      </c>
      <c r="DU1213" s="3">
        <v>0</v>
      </c>
      <c r="DV1213" s="3">
        <v>0</v>
      </c>
      <c r="DW1213" s="3">
        <v>0</v>
      </c>
      <c r="DX1213" s="3">
        <v>0</v>
      </c>
      <c r="DY1213" s="3">
        <v>0</v>
      </c>
      <c r="DZ1213" s="3">
        <v>0</v>
      </c>
      <c r="EA1213" s="3">
        <v>0</v>
      </c>
      <c r="EB1213" s="3">
        <v>0</v>
      </c>
      <c r="EC1213" s="3">
        <v>0</v>
      </c>
      <c r="ED1213" s="3">
        <v>0</v>
      </c>
      <c r="EE1213" s="3">
        <v>0</v>
      </c>
      <c r="EF1213" s="3">
        <v>0</v>
      </c>
    </row>
    <row r="1214" spans="1:136" ht="12.75" customHeight="1">
      <c r="A1214" s="2" t="s">
        <v>2000</v>
      </c>
      <c r="B1214" s="2" t="s">
        <v>2001</v>
      </c>
      <c r="C1214" s="2" t="s">
        <v>137</v>
      </c>
      <c r="D1214" s="2" t="s">
        <v>896</v>
      </c>
      <c r="E1214" s="3">
        <v>0</v>
      </c>
      <c r="F1214" s="3">
        <v>193480.17</v>
      </c>
      <c r="G1214" s="3">
        <v>290861.09000000003</v>
      </c>
      <c r="H1214" s="3">
        <v>258705.2</v>
      </c>
      <c r="I1214" s="3">
        <v>10905.32</v>
      </c>
      <c r="J1214" s="3">
        <v>23483.23</v>
      </c>
      <c r="K1214" s="3">
        <v>14192.04</v>
      </c>
      <c r="L1214" s="3">
        <v>-20159.8</v>
      </c>
      <c r="M1214" s="3">
        <v>52063.53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170493.15</v>
      </c>
      <c r="AH1214" s="3">
        <v>10673.92</v>
      </c>
      <c r="AI1214" s="3">
        <v>22746.6</v>
      </c>
      <c r="AJ1214" s="3">
        <v>42457.120000000003</v>
      </c>
      <c r="AK1214" s="3">
        <v>15757.99</v>
      </c>
      <c r="AL1214" s="3">
        <v>3566.76</v>
      </c>
      <c r="AM1214" s="3">
        <v>-5540.61</v>
      </c>
      <c r="AN1214" s="3">
        <v>35927.379999999997</v>
      </c>
      <c r="AO1214" s="3">
        <v>8634.08</v>
      </c>
      <c r="AP1214" s="3">
        <v>12930.47</v>
      </c>
      <c r="AQ1214" s="3">
        <v>4130.57</v>
      </c>
      <c r="AR1214" s="3">
        <v>-14212.63</v>
      </c>
      <c r="AS1214" s="3">
        <v>0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0</v>
      </c>
      <c r="BB1214" s="3">
        <v>0</v>
      </c>
      <c r="BC1214" s="3">
        <v>0</v>
      </c>
      <c r="BD1214" s="3">
        <v>0</v>
      </c>
      <c r="BE1214" s="3">
        <v>0</v>
      </c>
      <c r="BF1214" s="3">
        <v>0</v>
      </c>
      <c r="BG1214" s="3">
        <v>0</v>
      </c>
      <c r="BH1214" s="3">
        <v>0</v>
      </c>
      <c r="BI1214" s="3">
        <v>0</v>
      </c>
      <c r="BJ1214" s="3">
        <v>0</v>
      </c>
      <c r="BK1214" s="3">
        <v>0</v>
      </c>
      <c r="BL1214" s="3">
        <v>0</v>
      </c>
      <c r="BM1214" s="3">
        <v>0</v>
      </c>
      <c r="BN1214" s="3">
        <v>0</v>
      </c>
      <c r="BO1214" s="3">
        <v>0</v>
      </c>
      <c r="BP1214" s="3">
        <v>0</v>
      </c>
      <c r="BQ1214" s="3">
        <v>0</v>
      </c>
      <c r="BR1214" s="3">
        <v>0</v>
      </c>
      <c r="BS1214" s="3">
        <v>0</v>
      </c>
      <c r="BT1214" s="3">
        <v>0</v>
      </c>
      <c r="BU1214" s="3">
        <v>0</v>
      </c>
      <c r="BV1214" s="3">
        <v>0</v>
      </c>
      <c r="BW1214" s="3">
        <v>0</v>
      </c>
      <c r="BX1214" s="3">
        <v>0</v>
      </c>
      <c r="BY1214" s="3">
        <v>0</v>
      </c>
      <c r="BZ1214" s="3">
        <v>0</v>
      </c>
      <c r="CA1214" s="3">
        <v>0</v>
      </c>
      <c r="CB1214" s="3">
        <v>0</v>
      </c>
      <c r="CC1214" s="3">
        <v>0</v>
      </c>
      <c r="CD1214" s="3">
        <v>0</v>
      </c>
      <c r="CE1214" s="3">
        <v>0</v>
      </c>
      <c r="CF1214" s="3">
        <v>0</v>
      </c>
      <c r="CG1214" s="3">
        <v>0</v>
      </c>
      <c r="CH1214" s="3">
        <v>0</v>
      </c>
      <c r="CI1214" s="3">
        <v>0</v>
      </c>
      <c r="CJ1214" s="3">
        <v>0</v>
      </c>
      <c r="CK1214" s="3">
        <v>0</v>
      </c>
      <c r="CL1214" s="3">
        <v>0</v>
      </c>
      <c r="CM1214" s="3">
        <v>0</v>
      </c>
      <c r="CN1214" s="3">
        <v>0</v>
      </c>
      <c r="CO1214" s="3">
        <v>0</v>
      </c>
      <c r="CP1214" s="3">
        <v>0</v>
      </c>
      <c r="CQ1214" s="3">
        <v>0</v>
      </c>
      <c r="CR1214" s="3">
        <v>0</v>
      </c>
      <c r="CS1214" s="3">
        <v>0</v>
      </c>
      <c r="CT1214" s="3">
        <v>0</v>
      </c>
      <c r="CU1214" s="3">
        <v>0</v>
      </c>
      <c r="CV1214" s="3">
        <v>0</v>
      </c>
      <c r="CW1214" s="3">
        <v>0</v>
      </c>
      <c r="CX1214" s="3">
        <v>0</v>
      </c>
      <c r="CY1214" s="3">
        <v>0</v>
      </c>
      <c r="CZ1214" s="3">
        <v>0</v>
      </c>
      <c r="DA1214" s="3"/>
      <c r="DB1214" s="3">
        <v>0</v>
      </c>
      <c r="DC1214" s="3">
        <v>0</v>
      </c>
      <c r="DD1214" s="3">
        <v>0</v>
      </c>
      <c r="DE1214" s="3">
        <v>0</v>
      </c>
      <c r="DF1214" s="3">
        <v>0</v>
      </c>
      <c r="DG1214" s="3">
        <v>0</v>
      </c>
      <c r="DH1214" s="3">
        <v>0</v>
      </c>
      <c r="DI1214" s="3">
        <v>0</v>
      </c>
      <c r="DJ1214" s="3">
        <v>0</v>
      </c>
      <c r="DK1214" s="3">
        <v>0</v>
      </c>
      <c r="DL1214" s="3">
        <v>0</v>
      </c>
      <c r="DM1214" s="3">
        <v>0</v>
      </c>
      <c r="DN1214" s="3">
        <v>0</v>
      </c>
      <c r="DO1214" s="3">
        <v>0</v>
      </c>
      <c r="DP1214" s="3">
        <v>0</v>
      </c>
      <c r="DQ1214" s="3">
        <v>0</v>
      </c>
      <c r="DR1214" s="3">
        <v>0</v>
      </c>
      <c r="DS1214" s="3">
        <v>0</v>
      </c>
      <c r="DT1214" s="3">
        <v>0</v>
      </c>
      <c r="DU1214" s="3">
        <v>0</v>
      </c>
      <c r="DV1214" s="3">
        <v>0</v>
      </c>
      <c r="DW1214" s="3">
        <v>0</v>
      </c>
      <c r="DX1214" s="3">
        <v>0</v>
      </c>
      <c r="DY1214" s="3">
        <v>0</v>
      </c>
      <c r="DZ1214" s="3">
        <v>0</v>
      </c>
      <c r="EA1214" s="3">
        <v>0</v>
      </c>
      <c r="EB1214" s="3">
        <v>0</v>
      </c>
      <c r="EC1214" s="3">
        <v>0</v>
      </c>
      <c r="ED1214" s="3">
        <v>0</v>
      </c>
      <c r="EE1214" s="3">
        <v>0</v>
      </c>
      <c r="EF1214" s="3">
        <v>0</v>
      </c>
    </row>
    <row r="1215" spans="1:136" ht="12.75" customHeight="1">
      <c r="A1215" s="2" t="s">
        <v>2002</v>
      </c>
      <c r="B1215" s="2" t="s">
        <v>1009</v>
      </c>
      <c r="C1215" s="2" t="s">
        <v>137</v>
      </c>
      <c r="D1215" s="2" t="s">
        <v>896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s="3">
        <v>1123</v>
      </c>
      <c r="AO1215" s="3">
        <v>0</v>
      </c>
      <c r="AP1215" s="3">
        <v>0</v>
      </c>
      <c r="AQ1215" s="3">
        <v>0</v>
      </c>
      <c r="AR1215" s="3">
        <v>0</v>
      </c>
      <c r="AS1215" s="3">
        <v>0</v>
      </c>
      <c r="AT1215" s="3">
        <v>0</v>
      </c>
      <c r="AU1215" s="3">
        <v>0</v>
      </c>
      <c r="AV1215" s="3">
        <v>0</v>
      </c>
      <c r="AW1215" s="3">
        <v>0</v>
      </c>
      <c r="AX1215" s="3">
        <v>0</v>
      </c>
      <c r="AY1215" s="3">
        <v>0</v>
      </c>
      <c r="AZ1215" s="3">
        <v>0</v>
      </c>
      <c r="BA1215" s="3">
        <v>0</v>
      </c>
      <c r="BB1215" s="3">
        <v>0</v>
      </c>
      <c r="BC1215" s="3">
        <v>0</v>
      </c>
      <c r="BD1215" s="3">
        <v>0</v>
      </c>
      <c r="BE1215" s="3">
        <v>0</v>
      </c>
      <c r="BF1215" s="3">
        <v>0</v>
      </c>
      <c r="BG1215" s="3">
        <v>0</v>
      </c>
      <c r="BH1215" s="3">
        <v>0</v>
      </c>
      <c r="BI1215" s="3">
        <v>0</v>
      </c>
      <c r="BJ1215" s="3">
        <v>0</v>
      </c>
      <c r="BK1215" s="3">
        <v>0</v>
      </c>
      <c r="BL1215" s="3">
        <v>0</v>
      </c>
      <c r="BM1215" s="3">
        <v>0</v>
      </c>
      <c r="BN1215" s="3">
        <v>0</v>
      </c>
      <c r="BO1215" s="3">
        <v>0</v>
      </c>
      <c r="BP1215" s="3">
        <v>0</v>
      </c>
      <c r="BQ1215" s="3">
        <v>0</v>
      </c>
      <c r="BR1215" s="3">
        <v>0</v>
      </c>
      <c r="BS1215" s="3">
        <v>0</v>
      </c>
      <c r="BT1215" s="3">
        <v>0</v>
      </c>
      <c r="BU1215" s="3">
        <v>0</v>
      </c>
      <c r="BV1215" s="3">
        <v>0</v>
      </c>
      <c r="BW1215" s="3">
        <v>0</v>
      </c>
      <c r="BX1215" s="3">
        <v>0</v>
      </c>
      <c r="BY1215" s="3">
        <v>0</v>
      </c>
      <c r="BZ1215" s="3">
        <v>0</v>
      </c>
      <c r="CA1215" s="3">
        <v>0</v>
      </c>
      <c r="CB1215" s="3">
        <v>0</v>
      </c>
      <c r="CC1215" s="3">
        <v>0</v>
      </c>
      <c r="CD1215" s="3">
        <v>0</v>
      </c>
      <c r="CE1215" s="3">
        <v>0</v>
      </c>
      <c r="CF1215" s="3">
        <v>0</v>
      </c>
      <c r="CG1215" s="3">
        <v>0</v>
      </c>
      <c r="CH1215" s="3">
        <v>0</v>
      </c>
      <c r="CI1215" s="3">
        <v>0</v>
      </c>
      <c r="CJ1215" s="3">
        <v>0</v>
      </c>
      <c r="CK1215" s="3">
        <v>0</v>
      </c>
      <c r="CL1215" s="3">
        <v>0</v>
      </c>
      <c r="CM1215" s="3">
        <v>0</v>
      </c>
      <c r="CN1215" s="3">
        <v>0</v>
      </c>
      <c r="CO1215" s="3">
        <v>0</v>
      </c>
      <c r="CP1215" s="3">
        <v>0</v>
      </c>
      <c r="CQ1215" s="3">
        <v>0</v>
      </c>
      <c r="CR1215" s="3">
        <v>0</v>
      </c>
      <c r="CS1215" s="3">
        <v>0</v>
      </c>
      <c r="CT1215" s="3">
        <v>0</v>
      </c>
      <c r="CU1215" s="3">
        <v>0</v>
      </c>
      <c r="CV1215" s="3">
        <v>0</v>
      </c>
      <c r="CW1215" s="3">
        <v>0</v>
      </c>
      <c r="CX1215" s="3">
        <v>0</v>
      </c>
      <c r="CY1215" s="3">
        <v>0</v>
      </c>
      <c r="CZ1215" s="3">
        <v>0</v>
      </c>
      <c r="DA1215" s="3"/>
      <c r="DB1215" s="3">
        <v>0</v>
      </c>
      <c r="DC1215" s="3">
        <v>0</v>
      </c>
      <c r="DD1215" s="3">
        <v>0</v>
      </c>
      <c r="DE1215" s="3">
        <v>0</v>
      </c>
      <c r="DF1215" s="3">
        <v>0</v>
      </c>
      <c r="DG1215" s="3">
        <v>0</v>
      </c>
      <c r="DH1215" s="3">
        <v>0</v>
      </c>
      <c r="DI1215" s="3">
        <v>0</v>
      </c>
      <c r="DJ1215" s="3">
        <v>0</v>
      </c>
      <c r="DK1215" s="3">
        <v>0</v>
      </c>
      <c r="DL1215" s="3">
        <v>0</v>
      </c>
      <c r="DM1215" s="3">
        <v>0</v>
      </c>
      <c r="DN1215" s="3">
        <v>0</v>
      </c>
      <c r="DO1215" s="3">
        <v>0</v>
      </c>
      <c r="DP1215" s="3">
        <v>0</v>
      </c>
      <c r="DQ1215" s="3">
        <v>0</v>
      </c>
      <c r="DR1215" s="3">
        <v>0</v>
      </c>
      <c r="DS1215" s="3">
        <v>0</v>
      </c>
      <c r="DT1215" s="3">
        <v>0</v>
      </c>
      <c r="DU1215" s="3">
        <v>0</v>
      </c>
      <c r="DV1215" s="3">
        <v>0</v>
      </c>
      <c r="DW1215" s="3">
        <v>0</v>
      </c>
      <c r="DX1215" s="3">
        <v>0</v>
      </c>
      <c r="DY1215" s="3">
        <v>0</v>
      </c>
      <c r="DZ1215" s="3">
        <v>0</v>
      </c>
      <c r="EA1215" s="3">
        <v>0</v>
      </c>
      <c r="EB1215" s="3">
        <v>0</v>
      </c>
      <c r="EC1215" s="3">
        <v>0</v>
      </c>
      <c r="ED1215" s="3">
        <v>0</v>
      </c>
      <c r="EE1215" s="3">
        <v>0</v>
      </c>
      <c r="EF1215" s="3">
        <v>0</v>
      </c>
    </row>
    <row r="1216" spans="1:136" ht="12.75" customHeight="1">
      <c r="A1216" s="2" t="s">
        <v>2003</v>
      </c>
      <c r="B1216" s="2" t="s">
        <v>2004</v>
      </c>
      <c r="C1216" s="2" t="s">
        <v>137</v>
      </c>
      <c r="D1216" s="2" t="s">
        <v>896</v>
      </c>
      <c r="E1216" s="3">
        <v>0</v>
      </c>
      <c r="F1216" s="3">
        <v>55000</v>
      </c>
      <c r="G1216" s="3">
        <v>55000</v>
      </c>
      <c r="H1216" s="3">
        <v>55000</v>
      </c>
      <c r="I1216" s="3">
        <v>55000</v>
      </c>
      <c r="J1216" s="3">
        <v>55000</v>
      </c>
      <c r="K1216" s="3">
        <v>55000</v>
      </c>
      <c r="L1216" s="3">
        <v>55000</v>
      </c>
      <c r="M1216" s="3">
        <v>45000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37500</v>
      </c>
      <c r="AH1216" s="3">
        <v>47500</v>
      </c>
      <c r="AI1216" s="3">
        <v>72439.38</v>
      </c>
      <c r="AJ1216" s="3">
        <v>47500</v>
      </c>
      <c r="AK1216" s="3">
        <v>47500</v>
      </c>
      <c r="AL1216" s="3">
        <v>47500</v>
      </c>
      <c r="AM1216" s="3">
        <v>65656.179999999993</v>
      </c>
      <c r="AN1216" s="3">
        <v>55000</v>
      </c>
      <c r="AO1216" s="3">
        <v>55000</v>
      </c>
      <c r="AP1216" s="3">
        <v>106103.92</v>
      </c>
      <c r="AQ1216" s="3">
        <v>108902.64</v>
      </c>
      <c r="AR1216" s="3">
        <v>55000</v>
      </c>
      <c r="AS1216" s="3">
        <v>0</v>
      </c>
      <c r="AT1216" s="3">
        <v>0</v>
      </c>
      <c r="AU1216" s="3">
        <v>0</v>
      </c>
      <c r="AV1216" s="3">
        <v>0</v>
      </c>
      <c r="AW1216" s="3">
        <v>0</v>
      </c>
      <c r="AX1216" s="3">
        <v>0</v>
      </c>
      <c r="AY1216" s="3">
        <v>0</v>
      </c>
      <c r="AZ1216" s="3">
        <v>0</v>
      </c>
      <c r="BA1216" s="3">
        <v>0</v>
      </c>
      <c r="BB1216" s="3">
        <v>0</v>
      </c>
      <c r="BC1216" s="3">
        <v>0</v>
      </c>
      <c r="BD1216" s="3">
        <v>0</v>
      </c>
      <c r="BE1216" s="3">
        <v>0</v>
      </c>
      <c r="BF1216" s="3">
        <v>0</v>
      </c>
      <c r="BG1216" s="3">
        <v>0</v>
      </c>
      <c r="BH1216" s="3">
        <v>0</v>
      </c>
      <c r="BI1216" s="3">
        <v>0</v>
      </c>
      <c r="BJ1216" s="3">
        <v>0</v>
      </c>
      <c r="BK1216" s="3">
        <v>0</v>
      </c>
      <c r="BL1216" s="3">
        <v>0</v>
      </c>
      <c r="BM1216" s="3">
        <v>0</v>
      </c>
      <c r="BN1216" s="3">
        <v>0</v>
      </c>
      <c r="BO1216" s="3">
        <v>0</v>
      </c>
      <c r="BP1216" s="3">
        <v>0</v>
      </c>
      <c r="BQ1216" s="3">
        <v>0</v>
      </c>
      <c r="BR1216" s="3">
        <v>0</v>
      </c>
      <c r="BS1216" s="3">
        <v>0</v>
      </c>
      <c r="BT1216" s="3">
        <v>0</v>
      </c>
      <c r="BU1216" s="3">
        <v>0</v>
      </c>
      <c r="BV1216" s="3">
        <v>0</v>
      </c>
      <c r="BW1216" s="3">
        <v>0</v>
      </c>
      <c r="BX1216" s="3">
        <v>0</v>
      </c>
      <c r="BY1216" s="3">
        <v>0</v>
      </c>
      <c r="BZ1216" s="3">
        <v>0</v>
      </c>
      <c r="CA1216" s="3">
        <v>0</v>
      </c>
      <c r="CB1216" s="3">
        <v>0</v>
      </c>
      <c r="CC1216" s="3">
        <v>0</v>
      </c>
      <c r="CD1216" s="3">
        <v>0</v>
      </c>
      <c r="CE1216" s="3">
        <v>0</v>
      </c>
      <c r="CF1216" s="3">
        <v>0</v>
      </c>
      <c r="CG1216" s="3">
        <v>0</v>
      </c>
      <c r="CH1216" s="3">
        <v>0</v>
      </c>
      <c r="CI1216" s="3">
        <v>0</v>
      </c>
      <c r="CJ1216" s="3">
        <v>0</v>
      </c>
      <c r="CK1216" s="3">
        <v>0</v>
      </c>
      <c r="CL1216" s="3">
        <v>0</v>
      </c>
      <c r="CM1216" s="3">
        <v>0</v>
      </c>
      <c r="CN1216" s="3">
        <v>0</v>
      </c>
      <c r="CO1216" s="3">
        <v>0</v>
      </c>
      <c r="CP1216" s="3">
        <v>0</v>
      </c>
      <c r="CQ1216" s="3">
        <v>0</v>
      </c>
      <c r="CR1216" s="3">
        <v>0</v>
      </c>
      <c r="CS1216" s="3">
        <v>0</v>
      </c>
      <c r="CT1216" s="3">
        <v>0</v>
      </c>
      <c r="CU1216" s="3">
        <v>0</v>
      </c>
      <c r="CV1216" s="3">
        <v>0</v>
      </c>
      <c r="CW1216" s="3">
        <v>0</v>
      </c>
      <c r="CX1216" s="3">
        <v>0</v>
      </c>
      <c r="CY1216" s="3">
        <v>0</v>
      </c>
      <c r="CZ1216" s="3">
        <v>0</v>
      </c>
      <c r="DA1216" s="3"/>
      <c r="DB1216" s="3">
        <v>0</v>
      </c>
      <c r="DC1216" s="3">
        <v>0</v>
      </c>
      <c r="DD1216" s="3">
        <v>0</v>
      </c>
      <c r="DE1216" s="3">
        <v>0</v>
      </c>
      <c r="DF1216" s="3">
        <v>0</v>
      </c>
      <c r="DG1216" s="3">
        <v>0</v>
      </c>
      <c r="DH1216" s="3">
        <v>0</v>
      </c>
      <c r="DI1216" s="3">
        <v>0</v>
      </c>
      <c r="DJ1216" s="3">
        <v>0</v>
      </c>
      <c r="DK1216" s="3">
        <v>0</v>
      </c>
      <c r="DL1216" s="3">
        <v>0</v>
      </c>
      <c r="DM1216" s="3">
        <v>0</v>
      </c>
      <c r="DN1216" s="3">
        <v>0</v>
      </c>
      <c r="DO1216" s="3">
        <v>0</v>
      </c>
      <c r="DP1216" s="3">
        <v>0</v>
      </c>
      <c r="DQ1216" s="3">
        <v>0</v>
      </c>
      <c r="DR1216" s="3">
        <v>0</v>
      </c>
      <c r="DS1216" s="3">
        <v>0</v>
      </c>
      <c r="DT1216" s="3">
        <v>0</v>
      </c>
      <c r="DU1216" s="3">
        <v>0</v>
      </c>
      <c r="DV1216" s="3">
        <v>0</v>
      </c>
      <c r="DW1216" s="3">
        <v>0</v>
      </c>
      <c r="DX1216" s="3">
        <v>0</v>
      </c>
      <c r="DY1216" s="3">
        <v>0</v>
      </c>
      <c r="DZ1216" s="3">
        <v>0</v>
      </c>
      <c r="EA1216" s="3">
        <v>0</v>
      </c>
      <c r="EB1216" s="3">
        <v>0</v>
      </c>
      <c r="EC1216" s="3">
        <v>0</v>
      </c>
      <c r="ED1216" s="3">
        <v>0</v>
      </c>
      <c r="EE1216" s="3">
        <v>0</v>
      </c>
      <c r="EF1216" s="3">
        <v>0</v>
      </c>
    </row>
    <row r="1217" spans="1:136" ht="12.75" customHeight="1">
      <c r="A1217" s="2" t="s">
        <v>2005</v>
      </c>
      <c r="B1217" s="2" t="s">
        <v>1011</v>
      </c>
      <c r="C1217" s="2" t="s">
        <v>137</v>
      </c>
      <c r="D1217" s="2" t="s">
        <v>896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>
        <v>0</v>
      </c>
      <c r="AO1217" s="3">
        <v>0</v>
      </c>
      <c r="AP1217" s="3">
        <v>0</v>
      </c>
      <c r="AQ1217" s="3">
        <v>0</v>
      </c>
      <c r="AR1217" s="3">
        <v>0</v>
      </c>
      <c r="AS1217" s="3">
        <v>0</v>
      </c>
      <c r="AT1217" s="3">
        <v>0</v>
      </c>
      <c r="AU1217" s="3">
        <v>0</v>
      </c>
      <c r="AV1217" s="3">
        <v>0</v>
      </c>
      <c r="AW1217" s="3">
        <v>0</v>
      </c>
      <c r="AX1217" s="3">
        <v>0</v>
      </c>
      <c r="AY1217" s="3">
        <v>0</v>
      </c>
      <c r="AZ1217" s="3">
        <v>0</v>
      </c>
      <c r="BA1217" s="3">
        <v>0</v>
      </c>
      <c r="BB1217" s="3">
        <v>0</v>
      </c>
      <c r="BC1217" s="3">
        <v>0</v>
      </c>
      <c r="BD1217" s="3">
        <v>0</v>
      </c>
      <c r="BE1217" s="3">
        <v>0</v>
      </c>
      <c r="BF1217" s="3">
        <v>0</v>
      </c>
      <c r="BG1217" s="3">
        <v>0</v>
      </c>
      <c r="BH1217" s="3">
        <v>0</v>
      </c>
      <c r="BI1217" s="3">
        <v>0</v>
      </c>
      <c r="BJ1217" s="3">
        <v>0</v>
      </c>
      <c r="BK1217" s="3">
        <v>0</v>
      </c>
      <c r="BL1217" s="3">
        <v>0</v>
      </c>
      <c r="BM1217" s="3">
        <v>0</v>
      </c>
      <c r="BN1217" s="3">
        <v>0</v>
      </c>
      <c r="BO1217" s="3">
        <v>0</v>
      </c>
      <c r="BP1217" s="3">
        <v>0</v>
      </c>
      <c r="BQ1217" s="3">
        <v>0</v>
      </c>
      <c r="BR1217" s="3">
        <v>0</v>
      </c>
      <c r="BS1217" s="3">
        <v>0</v>
      </c>
      <c r="BT1217" s="3">
        <v>0</v>
      </c>
      <c r="BU1217" s="3">
        <v>0</v>
      </c>
      <c r="BV1217" s="3">
        <v>0</v>
      </c>
      <c r="BW1217" s="3">
        <v>0</v>
      </c>
      <c r="BX1217" s="3">
        <v>0</v>
      </c>
      <c r="BY1217" s="3">
        <v>0</v>
      </c>
      <c r="BZ1217" s="3">
        <v>0</v>
      </c>
      <c r="CA1217" s="3">
        <v>0</v>
      </c>
      <c r="CB1217" s="3">
        <v>0</v>
      </c>
      <c r="CC1217" s="3">
        <v>0</v>
      </c>
      <c r="CD1217" s="3">
        <v>0</v>
      </c>
      <c r="CE1217" s="3">
        <v>0</v>
      </c>
      <c r="CF1217" s="3">
        <v>0</v>
      </c>
      <c r="CG1217" s="3">
        <v>0</v>
      </c>
      <c r="CH1217" s="3">
        <v>0</v>
      </c>
      <c r="CI1217" s="3">
        <v>0</v>
      </c>
      <c r="CJ1217" s="3">
        <v>0</v>
      </c>
      <c r="CK1217" s="3">
        <v>0</v>
      </c>
      <c r="CL1217" s="3">
        <v>0</v>
      </c>
      <c r="CM1217" s="3">
        <v>0</v>
      </c>
      <c r="CN1217" s="3">
        <v>0</v>
      </c>
      <c r="CO1217" s="3">
        <v>0</v>
      </c>
      <c r="CP1217" s="3">
        <v>0</v>
      </c>
      <c r="CQ1217" s="3">
        <v>0</v>
      </c>
      <c r="CR1217" s="3">
        <v>0</v>
      </c>
      <c r="CS1217" s="3">
        <v>0</v>
      </c>
      <c r="CT1217" s="3">
        <v>0</v>
      </c>
      <c r="CU1217" s="3">
        <v>0</v>
      </c>
      <c r="CV1217" s="3">
        <v>0</v>
      </c>
      <c r="CW1217" s="3">
        <v>0</v>
      </c>
      <c r="CX1217" s="3">
        <v>0</v>
      </c>
      <c r="CY1217" s="3">
        <v>0</v>
      </c>
      <c r="CZ1217" s="3">
        <v>0</v>
      </c>
      <c r="DA1217" s="3"/>
      <c r="DB1217" s="3">
        <v>0</v>
      </c>
      <c r="DC1217" s="3">
        <v>0</v>
      </c>
      <c r="DD1217" s="3">
        <v>0</v>
      </c>
      <c r="DE1217" s="3">
        <v>0</v>
      </c>
      <c r="DF1217" s="3">
        <v>0</v>
      </c>
      <c r="DG1217" s="3">
        <v>0</v>
      </c>
      <c r="DH1217" s="3">
        <v>0</v>
      </c>
      <c r="DI1217" s="3">
        <v>0</v>
      </c>
      <c r="DJ1217" s="3">
        <v>0</v>
      </c>
      <c r="DK1217" s="3">
        <v>0</v>
      </c>
      <c r="DL1217" s="3">
        <v>0</v>
      </c>
      <c r="DM1217" s="3">
        <v>0</v>
      </c>
      <c r="DN1217" s="3">
        <v>0</v>
      </c>
      <c r="DO1217" s="3">
        <v>0</v>
      </c>
      <c r="DP1217" s="3">
        <v>0</v>
      </c>
      <c r="DQ1217" s="3">
        <v>0</v>
      </c>
      <c r="DR1217" s="3">
        <v>0</v>
      </c>
      <c r="DS1217" s="3">
        <v>0</v>
      </c>
      <c r="DT1217" s="3">
        <v>0</v>
      </c>
      <c r="DU1217" s="3">
        <v>0</v>
      </c>
      <c r="DV1217" s="3">
        <v>0</v>
      </c>
      <c r="DW1217" s="3">
        <v>0</v>
      </c>
      <c r="DX1217" s="3">
        <v>0</v>
      </c>
      <c r="DY1217" s="3">
        <v>0</v>
      </c>
      <c r="DZ1217" s="3">
        <v>0</v>
      </c>
      <c r="EA1217" s="3">
        <v>0</v>
      </c>
      <c r="EB1217" s="3">
        <v>0</v>
      </c>
      <c r="EC1217" s="3">
        <v>0</v>
      </c>
      <c r="ED1217" s="3">
        <v>0</v>
      </c>
      <c r="EE1217" s="3">
        <v>0</v>
      </c>
      <c r="EF1217" s="3">
        <v>0</v>
      </c>
    </row>
    <row r="1218" spans="1:136" ht="12.75" customHeight="1">
      <c r="A1218" s="2" t="s">
        <v>2006</v>
      </c>
      <c r="B1218" s="2" t="s">
        <v>2007</v>
      </c>
      <c r="C1218" s="2" t="s">
        <v>137</v>
      </c>
      <c r="D1218" s="2" t="s">
        <v>138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>
        <v>0</v>
      </c>
      <c r="AO1218" s="3">
        <v>0</v>
      </c>
      <c r="AP1218" s="3">
        <v>0</v>
      </c>
      <c r="AQ1218" s="3">
        <v>0</v>
      </c>
      <c r="AR1218" s="3">
        <v>0</v>
      </c>
      <c r="AS1218" s="3">
        <v>0</v>
      </c>
      <c r="AT1218" s="3">
        <v>0</v>
      </c>
      <c r="AU1218" s="3">
        <v>0</v>
      </c>
      <c r="AV1218" s="3">
        <v>0</v>
      </c>
      <c r="AW1218" s="3">
        <v>0</v>
      </c>
      <c r="AX1218" s="3">
        <v>0</v>
      </c>
      <c r="AY1218" s="3">
        <v>0</v>
      </c>
      <c r="AZ1218" s="3">
        <v>0</v>
      </c>
      <c r="BA1218" s="3">
        <v>0</v>
      </c>
      <c r="BB1218" s="3">
        <v>0</v>
      </c>
      <c r="BC1218" s="3">
        <v>0</v>
      </c>
      <c r="BD1218" s="3">
        <v>0</v>
      </c>
      <c r="BE1218" s="3">
        <v>0</v>
      </c>
      <c r="BF1218" s="3">
        <v>0</v>
      </c>
      <c r="BG1218" s="3">
        <v>0</v>
      </c>
      <c r="BH1218" s="3">
        <v>0</v>
      </c>
      <c r="BI1218" s="3">
        <v>0</v>
      </c>
      <c r="BJ1218" s="3">
        <v>0</v>
      </c>
      <c r="BK1218" s="3">
        <v>0</v>
      </c>
      <c r="BL1218" s="3">
        <v>0</v>
      </c>
      <c r="BM1218" s="3">
        <v>0</v>
      </c>
      <c r="BN1218" s="3">
        <v>0</v>
      </c>
      <c r="BO1218" s="3">
        <v>0</v>
      </c>
      <c r="BP1218" s="3">
        <v>0</v>
      </c>
      <c r="BQ1218" s="3">
        <v>0</v>
      </c>
      <c r="BR1218" s="3">
        <v>0</v>
      </c>
      <c r="BS1218" s="3">
        <v>0</v>
      </c>
      <c r="BT1218" s="3">
        <v>0</v>
      </c>
      <c r="BU1218" s="3">
        <v>0</v>
      </c>
      <c r="BV1218" s="3">
        <v>0</v>
      </c>
      <c r="BW1218" s="3">
        <v>0</v>
      </c>
      <c r="BX1218" s="3">
        <v>0</v>
      </c>
      <c r="BY1218" s="3">
        <v>0</v>
      </c>
      <c r="BZ1218" s="3">
        <v>0</v>
      </c>
      <c r="CA1218" s="3">
        <v>0</v>
      </c>
      <c r="CB1218" s="3">
        <v>0</v>
      </c>
      <c r="CC1218" s="3">
        <v>0</v>
      </c>
      <c r="CD1218" s="3">
        <v>0</v>
      </c>
      <c r="CE1218" s="3">
        <v>0</v>
      </c>
      <c r="CF1218" s="3">
        <v>0</v>
      </c>
      <c r="CG1218" s="3">
        <v>0</v>
      </c>
      <c r="CH1218" s="3">
        <v>0</v>
      </c>
      <c r="CI1218" s="3">
        <v>0</v>
      </c>
      <c r="CJ1218" s="3">
        <v>0</v>
      </c>
      <c r="CK1218" s="3">
        <v>0</v>
      </c>
      <c r="CL1218" s="3">
        <v>0</v>
      </c>
      <c r="CM1218" s="3">
        <v>0</v>
      </c>
      <c r="CN1218" s="3">
        <v>0</v>
      </c>
      <c r="CO1218" s="3">
        <v>0</v>
      </c>
      <c r="CP1218" s="3">
        <v>0</v>
      </c>
      <c r="CQ1218" s="3">
        <v>0</v>
      </c>
      <c r="CR1218" s="3">
        <v>0</v>
      </c>
      <c r="CS1218" s="3">
        <v>0</v>
      </c>
      <c r="CT1218" s="3">
        <v>0</v>
      </c>
      <c r="CU1218" s="3">
        <v>0</v>
      </c>
      <c r="CV1218" s="3">
        <v>0</v>
      </c>
      <c r="CW1218" s="3">
        <v>0</v>
      </c>
      <c r="CX1218" s="3">
        <v>0</v>
      </c>
      <c r="CY1218" s="3">
        <v>0</v>
      </c>
      <c r="CZ1218" s="3">
        <v>0</v>
      </c>
      <c r="DA1218" s="3"/>
      <c r="DB1218" s="3">
        <v>0</v>
      </c>
      <c r="DC1218" s="3">
        <v>0</v>
      </c>
      <c r="DD1218" s="3">
        <v>0</v>
      </c>
      <c r="DE1218" s="3">
        <v>0</v>
      </c>
      <c r="DF1218" s="3">
        <v>0</v>
      </c>
      <c r="DG1218" s="3">
        <v>0</v>
      </c>
      <c r="DH1218" s="3">
        <v>0</v>
      </c>
      <c r="DI1218" s="3">
        <v>0</v>
      </c>
      <c r="DJ1218" s="3">
        <v>0</v>
      </c>
      <c r="DK1218" s="3">
        <v>0</v>
      </c>
      <c r="DL1218" s="3">
        <v>0</v>
      </c>
      <c r="DM1218" s="3">
        <v>0</v>
      </c>
      <c r="DN1218" s="3">
        <v>0</v>
      </c>
      <c r="DO1218" s="3">
        <v>0</v>
      </c>
      <c r="DP1218" s="3">
        <v>0</v>
      </c>
      <c r="DQ1218" s="3">
        <v>0</v>
      </c>
      <c r="DR1218" s="3">
        <v>0</v>
      </c>
      <c r="DS1218" s="3">
        <v>0</v>
      </c>
      <c r="DT1218" s="3">
        <v>0</v>
      </c>
      <c r="DU1218" s="3">
        <v>0</v>
      </c>
      <c r="DV1218" s="3">
        <v>0</v>
      </c>
      <c r="DW1218" s="3">
        <v>0</v>
      </c>
      <c r="DX1218" s="3">
        <v>0</v>
      </c>
      <c r="DY1218" s="3">
        <v>0</v>
      </c>
      <c r="DZ1218" s="3">
        <v>0</v>
      </c>
      <c r="EA1218" s="3">
        <v>0</v>
      </c>
      <c r="EB1218" s="3">
        <v>0</v>
      </c>
      <c r="EC1218" s="3">
        <v>0</v>
      </c>
      <c r="ED1218" s="3">
        <v>0</v>
      </c>
      <c r="EE1218" s="3">
        <v>0</v>
      </c>
      <c r="EF1218" s="3">
        <v>0</v>
      </c>
    </row>
    <row r="1219" spans="1:136" ht="12.75" customHeight="1">
      <c r="A1219" s="2" t="s">
        <v>2008</v>
      </c>
      <c r="B1219" s="2" t="s">
        <v>2009</v>
      </c>
      <c r="C1219" s="2" t="s">
        <v>137</v>
      </c>
      <c r="D1219" s="2" t="s">
        <v>896</v>
      </c>
      <c r="E1219" s="3">
        <v>0</v>
      </c>
      <c r="F1219" s="3">
        <v>619925.22</v>
      </c>
      <c r="G1219" s="3">
        <v>612860.26</v>
      </c>
      <c r="H1219" s="3">
        <v>689255.27</v>
      </c>
      <c r="I1219" s="3">
        <v>751925.08</v>
      </c>
      <c r="J1219" s="3">
        <v>702776.07</v>
      </c>
      <c r="K1219" s="3">
        <v>560927.37</v>
      </c>
      <c r="L1219" s="3">
        <v>604221.80000000005</v>
      </c>
      <c r="M1219" s="3">
        <v>626597.56999999995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618984.1</v>
      </c>
      <c r="AH1219" s="3">
        <v>596810.56999999995</v>
      </c>
      <c r="AI1219" s="3">
        <v>708819.8</v>
      </c>
      <c r="AJ1219" s="3">
        <v>755170.5</v>
      </c>
      <c r="AK1219" s="3">
        <v>641820.91</v>
      </c>
      <c r="AL1219" s="3">
        <v>501589.53</v>
      </c>
      <c r="AM1219" s="3">
        <v>528623.38</v>
      </c>
      <c r="AN1219" s="3">
        <v>569197.96</v>
      </c>
      <c r="AO1219" s="3">
        <v>419380.71</v>
      </c>
      <c r="AP1219" s="3">
        <v>524152.64</v>
      </c>
      <c r="AQ1219" s="3">
        <v>529160.55000000005</v>
      </c>
      <c r="AR1219" s="3">
        <v>550378.03</v>
      </c>
      <c r="AS1219" s="3">
        <v>0</v>
      </c>
      <c r="AT1219" s="3">
        <v>0</v>
      </c>
      <c r="AU1219" s="3">
        <v>0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>
        <v>0</v>
      </c>
      <c r="BB1219" s="3">
        <v>0</v>
      </c>
      <c r="BC1219" s="3">
        <v>0</v>
      </c>
      <c r="BD1219" s="3">
        <v>0</v>
      </c>
      <c r="BE1219" s="3">
        <v>0</v>
      </c>
      <c r="BF1219" s="3">
        <v>0</v>
      </c>
      <c r="BG1219" s="3">
        <v>0</v>
      </c>
      <c r="BH1219" s="3">
        <v>0</v>
      </c>
      <c r="BI1219" s="3">
        <v>0</v>
      </c>
      <c r="BJ1219" s="3">
        <v>0</v>
      </c>
      <c r="BK1219" s="3">
        <v>0</v>
      </c>
      <c r="BL1219" s="3">
        <v>0</v>
      </c>
      <c r="BM1219" s="3">
        <v>0</v>
      </c>
      <c r="BN1219" s="3">
        <v>0</v>
      </c>
      <c r="BO1219" s="3">
        <v>0</v>
      </c>
      <c r="BP1219" s="3">
        <v>0</v>
      </c>
      <c r="BQ1219" s="3">
        <v>0</v>
      </c>
      <c r="BR1219" s="3">
        <v>0</v>
      </c>
      <c r="BS1219" s="3">
        <v>0</v>
      </c>
      <c r="BT1219" s="3">
        <v>0</v>
      </c>
      <c r="BU1219" s="3">
        <v>0</v>
      </c>
      <c r="BV1219" s="3">
        <v>0</v>
      </c>
      <c r="BW1219" s="3">
        <v>0</v>
      </c>
      <c r="BX1219" s="3">
        <v>0</v>
      </c>
      <c r="BY1219" s="3">
        <v>0</v>
      </c>
      <c r="BZ1219" s="3">
        <v>0</v>
      </c>
      <c r="CA1219" s="3">
        <v>0</v>
      </c>
      <c r="CB1219" s="3">
        <v>0</v>
      </c>
      <c r="CC1219" s="3">
        <v>0</v>
      </c>
      <c r="CD1219" s="3">
        <v>0</v>
      </c>
      <c r="CE1219" s="3">
        <v>0</v>
      </c>
      <c r="CF1219" s="3">
        <v>0</v>
      </c>
      <c r="CG1219" s="3">
        <v>0</v>
      </c>
      <c r="CH1219" s="3">
        <v>0</v>
      </c>
      <c r="CI1219" s="3">
        <v>0</v>
      </c>
      <c r="CJ1219" s="3">
        <v>0</v>
      </c>
      <c r="CK1219" s="3">
        <v>0</v>
      </c>
      <c r="CL1219" s="3">
        <v>0</v>
      </c>
      <c r="CM1219" s="3">
        <v>0</v>
      </c>
      <c r="CN1219" s="3">
        <v>0</v>
      </c>
      <c r="CO1219" s="3">
        <v>0</v>
      </c>
      <c r="CP1219" s="3">
        <v>0</v>
      </c>
      <c r="CQ1219" s="3">
        <v>0</v>
      </c>
      <c r="CR1219" s="3">
        <v>0</v>
      </c>
      <c r="CS1219" s="3">
        <v>0</v>
      </c>
      <c r="CT1219" s="3">
        <v>0</v>
      </c>
      <c r="CU1219" s="3">
        <v>0</v>
      </c>
      <c r="CV1219" s="3">
        <v>0</v>
      </c>
      <c r="CW1219" s="3">
        <v>0</v>
      </c>
      <c r="CX1219" s="3">
        <v>0</v>
      </c>
      <c r="CY1219" s="3">
        <v>0</v>
      </c>
      <c r="CZ1219" s="3">
        <v>0</v>
      </c>
      <c r="DA1219" s="3"/>
      <c r="DB1219" s="3">
        <v>0</v>
      </c>
      <c r="DC1219" s="3">
        <v>0</v>
      </c>
      <c r="DD1219" s="3">
        <v>0</v>
      </c>
      <c r="DE1219" s="3">
        <v>0</v>
      </c>
      <c r="DF1219" s="3">
        <v>0</v>
      </c>
      <c r="DG1219" s="3">
        <v>0</v>
      </c>
      <c r="DH1219" s="3">
        <v>0</v>
      </c>
      <c r="DI1219" s="3">
        <v>0</v>
      </c>
      <c r="DJ1219" s="3">
        <v>0</v>
      </c>
      <c r="DK1219" s="3">
        <v>0</v>
      </c>
      <c r="DL1219" s="3">
        <v>0</v>
      </c>
      <c r="DM1219" s="3">
        <v>0</v>
      </c>
      <c r="DN1219" s="3">
        <v>0</v>
      </c>
      <c r="DO1219" s="3">
        <v>0</v>
      </c>
      <c r="DP1219" s="3">
        <v>0</v>
      </c>
      <c r="DQ1219" s="3">
        <v>0</v>
      </c>
      <c r="DR1219" s="3">
        <v>0</v>
      </c>
      <c r="DS1219" s="3">
        <v>0</v>
      </c>
      <c r="DT1219" s="3">
        <v>0</v>
      </c>
      <c r="DU1219" s="3">
        <v>0</v>
      </c>
      <c r="DV1219" s="3">
        <v>0</v>
      </c>
      <c r="DW1219" s="3">
        <v>0</v>
      </c>
      <c r="DX1219" s="3">
        <v>0</v>
      </c>
      <c r="DY1219" s="3">
        <v>0</v>
      </c>
      <c r="DZ1219" s="3">
        <v>0</v>
      </c>
      <c r="EA1219" s="3">
        <v>0</v>
      </c>
      <c r="EB1219" s="3">
        <v>0</v>
      </c>
      <c r="EC1219" s="3">
        <v>0</v>
      </c>
      <c r="ED1219" s="3">
        <v>0</v>
      </c>
      <c r="EE1219" s="3">
        <v>0</v>
      </c>
      <c r="EF1219" s="3">
        <v>0</v>
      </c>
    </row>
    <row r="1220" spans="1:136" ht="12.75" customHeight="1">
      <c r="A1220" s="2" t="s">
        <v>2010</v>
      </c>
      <c r="B1220" s="2" t="s">
        <v>2011</v>
      </c>
      <c r="C1220" s="2" t="s">
        <v>137</v>
      </c>
      <c r="D1220" s="2" t="s">
        <v>896</v>
      </c>
      <c r="E1220" s="3">
        <v>0</v>
      </c>
      <c r="F1220" s="3">
        <v>17097.32</v>
      </c>
      <c r="G1220" s="3">
        <v>8315.81</v>
      </c>
      <c r="H1220" s="3">
        <v>8423.2199999999993</v>
      </c>
      <c r="I1220" s="3">
        <v>8693.75</v>
      </c>
      <c r="J1220" s="3">
        <v>5498.4</v>
      </c>
      <c r="K1220" s="3">
        <v>-4210.6400000000003</v>
      </c>
      <c r="L1220" s="3">
        <v>-2737.76</v>
      </c>
      <c r="M1220" s="3">
        <v>650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8875</v>
      </c>
      <c r="AH1220" s="3">
        <v>11850</v>
      </c>
      <c r="AI1220" s="3">
        <v>11850</v>
      </c>
      <c r="AJ1220" s="3">
        <v>55015.49</v>
      </c>
      <c r="AK1220" s="3">
        <v>2626.63</v>
      </c>
      <c r="AL1220" s="3">
        <v>-7434.12</v>
      </c>
      <c r="AM1220" s="3">
        <v>958</v>
      </c>
      <c r="AN1220" s="3">
        <v>6820</v>
      </c>
      <c r="AO1220" s="3">
        <v>426.15</v>
      </c>
      <c r="AP1220" s="3">
        <v>2552</v>
      </c>
      <c r="AQ1220" s="3">
        <v>3358</v>
      </c>
      <c r="AR1220" s="3">
        <v>16046.75</v>
      </c>
      <c r="AS1220" s="3">
        <v>0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  <c r="AY1220" s="3">
        <v>0</v>
      </c>
      <c r="AZ1220" s="3">
        <v>0</v>
      </c>
      <c r="BA1220" s="3">
        <v>0</v>
      </c>
      <c r="BB1220" s="3">
        <v>0</v>
      </c>
      <c r="BC1220" s="3">
        <v>0</v>
      </c>
      <c r="BD1220" s="3">
        <v>0</v>
      </c>
      <c r="BE1220" s="3">
        <v>0</v>
      </c>
      <c r="BF1220" s="3">
        <v>0</v>
      </c>
      <c r="BG1220" s="3">
        <v>0</v>
      </c>
      <c r="BH1220" s="3">
        <v>0</v>
      </c>
      <c r="BI1220" s="3">
        <v>0</v>
      </c>
      <c r="BJ1220" s="3">
        <v>0</v>
      </c>
      <c r="BK1220" s="3">
        <v>0</v>
      </c>
      <c r="BL1220" s="3">
        <v>0</v>
      </c>
      <c r="BM1220" s="3">
        <v>0</v>
      </c>
      <c r="BN1220" s="3">
        <v>0</v>
      </c>
      <c r="BO1220" s="3">
        <v>0</v>
      </c>
      <c r="BP1220" s="3">
        <v>0</v>
      </c>
      <c r="BQ1220" s="3">
        <v>0</v>
      </c>
      <c r="BR1220" s="3">
        <v>0</v>
      </c>
      <c r="BS1220" s="3">
        <v>0</v>
      </c>
      <c r="BT1220" s="3">
        <v>0</v>
      </c>
      <c r="BU1220" s="3">
        <v>0</v>
      </c>
      <c r="BV1220" s="3">
        <v>0</v>
      </c>
      <c r="BW1220" s="3">
        <v>0</v>
      </c>
      <c r="BX1220" s="3">
        <v>0</v>
      </c>
      <c r="BY1220" s="3">
        <v>0</v>
      </c>
      <c r="BZ1220" s="3">
        <v>0</v>
      </c>
      <c r="CA1220" s="3">
        <v>0</v>
      </c>
      <c r="CB1220" s="3">
        <v>0</v>
      </c>
      <c r="CC1220" s="3">
        <v>0</v>
      </c>
      <c r="CD1220" s="3">
        <v>0</v>
      </c>
      <c r="CE1220" s="3">
        <v>0</v>
      </c>
      <c r="CF1220" s="3">
        <v>0</v>
      </c>
      <c r="CG1220" s="3">
        <v>0</v>
      </c>
      <c r="CH1220" s="3">
        <v>0</v>
      </c>
      <c r="CI1220" s="3">
        <v>0</v>
      </c>
      <c r="CJ1220" s="3">
        <v>0</v>
      </c>
      <c r="CK1220" s="3">
        <v>0</v>
      </c>
      <c r="CL1220" s="3">
        <v>0</v>
      </c>
      <c r="CM1220" s="3">
        <v>0</v>
      </c>
      <c r="CN1220" s="3">
        <v>0</v>
      </c>
      <c r="CO1220" s="3">
        <v>0</v>
      </c>
      <c r="CP1220" s="3">
        <v>0</v>
      </c>
      <c r="CQ1220" s="3">
        <v>0</v>
      </c>
      <c r="CR1220" s="3">
        <v>0</v>
      </c>
      <c r="CS1220" s="3">
        <v>0</v>
      </c>
      <c r="CT1220" s="3">
        <v>0</v>
      </c>
      <c r="CU1220" s="3">
        <v>0</v>
      </c>
      <c r="CV1220" s="3">
        <v>0</v>
      </c>
      <c r="CW1220" s="3">
        <v>0</v>
      </c>
      <c r="CX1220" s="3">
        <v>0</v>
      </c>
      <c r="CY1220" s="3">
        <v>0</v>
      </c>
      <c r="CZ1220" s="3">
        <v>0</v>
      </c>
      <c r="DA1220" s="3"/>
      <c r="DB1220" s="3">
        <v>0</v>
      </c>
      <c r="DC1220" s="3">
        <v>0</v>
      </c>
      <c r="DD1220" s="3">
        <v>0</v>
      </c>
      <c r="DE1220" s="3">
        <v>0</v>
      </c>
      <c r="DF1220" s="3">
        <v>0</v>
      </c>
      <c r="DG1220" s="3">
        <v>0</v>
      </c>
      <c r="DH1220" s="3">
        <v>0</v>
      </c>
      <c r="DI1220" s="3">
        <v>0</v>
      </c>
      <c r="DJ1220" s="3">
        <v>0</v>
      </c>
      <c r="DK1220" s="3">
        <v>0</v>
      </c>
      <c r="DL1220" s="3">
        <v>0</v>
      </c>
      <c r="DM1220" s="3">
        <v>0</v>
      </c>
      <c r="DN1220" s="3">
        <v>0</v>
      </c>
      <c r="DO1220" s="3">
        <v>0</v>
      </c>
      <c r="DP1220" s="3">
        <v>0</v>
      </c>
      <c r="DQ1220" s="3">
        <v>0</v>
      </c>
      <c r="DR1220" s="3">
        <v>0</v>
      </c>
      <c r="DS1220" s="3">
        <v>0</v>
      </c>
      <c r="DT1220" s="3">
        <v>0</v>
      </c>
      <c r="DU1220" s="3">
        <v>0</v>
      </c>
      <c r="DV1220" s="3">
        <v>0</v>
      </c>
      <c r="DW1220" s="3">
        <v>0</v>
      </c>
      <c r="DX1220" s="3">
        <v>0</v>
      </c>
      <c r="DY1220" s="3">
        <v>0</v>
      </c>
      <c r="DZ1220" s="3">
        <v>0</v>
      </c>
      <c r="EA1220" s="3">
        <v>0</v>
      </c>
      <c r="EB1220" s="3">
        <v>0</v>
      </c>
      <c r="EC1220" s="3">
        <v>0</v>
      </c>
      <c r="ED1220" s="3">
        <v>0</v>
      </c>
      <c r="EE1220" s="3">
        <v>0</v>
      </c>
      <c r="EF1220" s="3">
        <v>0</v>
      </c>
    </row>
    <row r="1221" spans="1:136" ht="12.75" customHeight="1">
      <c r="A1221" s="2" t="s">
        <v>2012</v>
      </c>
      <c r="B1221" s="2" t="s">
        <v>898</v>
      </c>
      <c r="C1221" s="2" t="s">
        <v>137</v>
      </c>
      <c r="D1221" s="2" t="s">
        <v>896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0</v>
      </c>
      <c r="AN1221" s="3">
        <v>0</v>
      </c>
      <c r="AO1221" s="3">
        <v>0</v>
      </c>
      <c r="AP1221" s="3">
        <v>0</v>
      </c>
      <c r="AQ1221" s="3">
        <v>0</v>
      </c>
      <c r="AR1221" s="3">
        <v>0</v>
      </c>
      <c r="AS1221" s="3">
        <v>0</v>
      </c>
      <c r="AT1221" s="3">
        <v>0</v>
      </c>
      <c r="AU1221" s="3">
        <v>0</v>
      </c>
      <c r="AV1221" s="3">
        <v>0</v>
      </c>
      <c r="AW1221" s="3">
        <v>0</v>
      </c>
      <c r="AX1221" s="3">
        <v>0</v>
      </c>
      <c r="AY1221" s="3">
        <v>0</v>
      </c>
      <c r="AZ1221" s="3">
        <v>0</v>
      </c>
      <c r="BA1221" s="3">
        <v>0</v>
      </c>
      <c r="BB1221" s="3">
        <v>0</v>
      </c>
      <c r="BC1221" s="3">
        <v>0</v>
      </c>
      <c r="BD1221" s="3">
        <v>0</v>
      </c>
      <c r="BE1221" s="3">
        <v>0</v>
      </c>
      <c r="BF1221" s="3">
        <v>0</v>
      </c>
      <c r="BG1221" s="3">
        <v>0</v>
      </c>
      <c r="BH1221" s="3">
        <v>0</v>
      </c>
      <c r="BI1221" s="3">
        <v>0</v>
      </c>
      <c r="BJ1221" s="3">
        <v>0</v>
      </c>
      <c r="BK1221" s="3">
        <v>0</v>
      </c>
      <c r="BL1221" s="3">
        <v>0</v>
      </c>
      <c r="BM1221" s="3">
        <v>0</v>
      </c>
      <c r="BN1221" s="3">
        <v>0</v>
      </c>
      <c r="BO1221" s="3">
        <v>0</v>
      </c>
      <c r="BP1221" s="3">
        <v>0</v>
      </c>
      <c r="BQ1221" s="3">
        <v>0</v>
      </c>
      <c r="BR1221" s="3">
        <v>0</v>
      </c>
      <c r="BS1221" s="3">
        <v>0</v>
      </c>
      <c r="BT1221" s="3">
        <v>0</v>
      </c>
      <c r="BU1221" s="3">
        <v>0</v>
      </c>
      <c r="BV1221" s="3">
        <v>0</v>
      </c>
      <c r="BW1221" s="3">
        <v>0</v>
      </c>
      <c r="BX1221" s="3">
        <v>0</v>
      </c>
      <c r="BY1221" s="3">
        <v>0</v>
      </c>
      <c r="BZ1221" s="3">
        <v>0</v>
      </c>
      <c r="CA1221" s="3">
        <v>0</v>
      </c>
      <c r="CB1221" s="3">
        <v>0</v>
      </c>
      <c r="CC1221" s="3">
        <v>0</v>
      </c>
      <c r="CD1221" s="3">
        <v>0</v>
      </c>
      <c r="CE1221" s="3">
        <v>0</v>
      </c>
      <c r="CF1221" s="3">
        <v>0</v>
      </c>
      <c r="CG1221" s="3">
        <v>0</v>
      </c>
      <c r="CH1221" s="3">
        <v>0</v>
      </c>
      <c r="CI1221" s="3">
        <v>0</v>
      </c>
      <c r="CJ1221" s="3">
        <v>0</v>
      </c>
      <c r="CK1221" s="3">
        <v>0</v>
      </c>
      <c r="CL1221" s="3">
        <v>0</v>
      </c>
      <c r="CM1221" s="3">
        <v>0</v>
      </c>
      <c r="CN1221" s="3">
        <v>0</v>
      </c>
      <c r="CO1221" s="3">
        <v>0</v>
      </c>
      <c r="CP1221" s="3">
        <v>0</v>
      </c>
      <c r="CQ1221" s="3">
        <v>0</v>
      </c>
      <c r="CR1221" s="3">
        <v>0</v>
      </c>
      <c r="CS1221" s="3">
        <v>0</v>
      </c>
      <c r="CT1221" s="3">
        <v>0</v>
      </c>
      <c r="CU1221" s="3">
        <v>0</v>
      </c>
      <c r="CV1221" s="3">
        <v>0</v>
      </c>
      <c r="CW1221" s="3">
        <v>0</v>
      </c>
      <c r="CX1221" s="3">
        <v>0</v>
      </c>
      <c r="CY1221" s="3">
        <v>0</v>
      </c>
      <c r="CZ1221" s="3">
        <v>0</v>
      </c>
      <c r="DA1221" s="3"/>
      <c r="DB1221" s="3">
        <v>0</v>
      </c>
      <c r="DC1221" s="3">
        <v>0</v>
      </c>
      <c r="DD1221" s="3">
        <v>0</v>
      </c>
      <c r="DE1221" s="3">
        <v>0</v>
      </c>
      <c r="DF1221" s="3">
        <v>0</v>
      </c>
      <c r="DG1221" s="3">
        <v>0</v>
      </c>
      <c r="DH1221" s="3">
        <v>0</v>
      </c>
      <c r="DI1221" s="3">
        <v>0</v>
      </c>
      <c r="DJ1221" s="3">
        <v>0</v>
      </c>
      <c r="DK1221" s="3">
        <v>0</v>
      </c>
      <c r="DL1221" s="3">
        <v>0</v>
      </c>
      <c r="DM1221" s="3">
        <v>0</v>
      </c>
      <c r="DN1221" s="3">
        <v>0</v>
      </c>
      <c r="DO1221" s="3">
        <v>0</v>
      </c>
      <c r="DP1221" s="3">
        <v>0</v>
      </c>
      <c r="DQ1221" s="3">
        <v>0</v>
      </c>
      <c r="DR1221" s="3">
        <v>0</v>
      </c>
      <c r="DS1221" s="3">
        <v>0</v>
      </c>
      <c r="DT1221" s="3">
        <v>0</v>
      </c>
      <c r="DU1221" s="3">
        <v>0</v>
      </c>
      <c r="DV1221" s="3">
        <v>0</v>
      </c>
      <c r="DW1221" s="3">
        <v>0</v>
      </c>
      <c r="DX1221" s="3">
        <v>0</v>
      </c>
      <c r="DY1221" s="3">
        <v>0</v>
      </c>
      <c r="DZ1221" s="3">
        <v>0</v>
      </c>
      <c r="EA1221" s="3">
        <v>0</v>
      </c>
      <c r="EB1221" s="3">
        <v>0</v>
      </c>
      <c r="EC1221" s="3">
        <v>0</v>
      </c>
      <c r="ED1221" s="3">
        <v>0</v>
      </c>
      <c r="EE1221" s="3">
        <v>0</v>
      </c>
      <c r="EF1221" s="3">
        <v>0</v>
      </c>
    </row>
    <row r="1222" spans="1:136" ht="12.75" customHeight="1">
      <c r="A1222" s="2" t="s">
        <v>2013</v>
      </c>
      <c r="B1222" s="2" t="s">
        <v>2014</v>
      </c>
      <c r="C1222" s="2" t="s">
        <v>137</v>
      </c>
      <c r="D1222" s="2" t="s">
        <v>896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>
        <v>0</v>
      </c>
      <c r="AO1222" s="3">
        <v>0</v>
      </c>
      <c r="AP1222" s="3">
        <v>0</v>
      </c>
      <c r="AQ1222" s="3">
        <v>0</v>
      </c>
      <c r="AR1222" s="3">
        <v>0</v>
      </c>
      <c r="AS1222" s="3">
        <v>0</v>
      </c>
      <c r="AT1222" s="3">
        <v>0</v>
      </c>
      <c r="AU1222" s="3">
        <v>0</v>
      </c>
      <c r="AV1222" s="3">
        <v>0</v>
      </c>
      <c r="AW1222" s="3">
        <v>0</v>
      </c>
      <c r="AX1222" s="3">
        <v>0</v>
      </c>
      <c r="AY1222" s="3">
        <v>0</v>
      </c>
      <c r="AZ1222" s="3">
        <v>0</v>
      </c>
      <c r="BA1222" s="3">
        <v>0</v>
      </c>
      <c r="BB1222" s="3">
        <v>0</v>
      </c>
      <c r="BC1222" s="3">
        <v>0</v>
      </c>
      <c r="BD1222" s="3">
        <v>0</v>
      </c>
      <c r="BE1222" s="3">
        <v>0</v>
      </c>
      <c r="BF1222" s="3">
        <v>0</v>
      </c>
      <c r="BG1222" s="3">
        <v>0</v>
      </c>
      <c r="BH1222" s="3">
        <v>0</v>
      </c>
      <c r="BI1222" s="3">
        <v>0</v>
      </c>
      <c r="BJ1222" s="3">
        <v>0</v>
      </c>
      <c r="BK1222" s="3">
        <v>0</v>
      </c>
      <c r="BL1222" s="3">
        <v>0</v>
      </c>
      <c r="BM1222" s="3">
        <v>0</v>
      </c>
      <c r="BN1222" s="3">
        <v>0</v>
      </c>
      <c r="BO1222" s="3">
        <v>0</v>
      </c>
      <c r="BP1222" s="3">
        <v>0</v>
      </c>
      <c r="BQ1222" s="3">
        <v>0</v>
      </c>
      <c r="BR1222" s="3">
        <v>0</v>
      </c>
      <c r="BS1222" s="3">
        <v>0</v>
      </c>
      <c r="BT1222" s="3">
        <v>0</v>
      </c>
      <c r="BU1222" s="3">
        <v>0</v>
      </c>
      <c r="BV1222" s="3">
        <v>0</v>
      </c>
      <c r="BW1222" s="3">
        <v>0</v>
      </c>
      <c r="BX1222" s="3">
        <v>0</v>
      </c>
      <c r="BY1222" s="3">
        <v>0</v>
      </c>
      <c r="BZ1222" s="3">
        <v>0</v>
      </c>
      <c r="CA1222" s="3">
        <v>0</v>
      </c>
      <c r="CB1222" s="3">
        <v>0</v>
      </c>
      <c r="CC1222" s="3">
        <v>0</v>
      </c>
      <c r="CD1222" s="3">
        <v>0</v>
      </c>
      <c r="CE1222" s="3">
        <v>0</v>
      </c>
      <c r="CF1222" s="3">
        <v>0</v>
      </c>
      <c r="CG1222" s="3">
        <v>0</v>
      </c>
      <c r="CH1222" s="3">
        <v>0</v>
      </c>
      <c r="CI1222" s="3">
        <v>0</v>
      </c>
      <c r="CJ1222" s="3">
        <v>0</v>
      </c>
      <c r="CK1222" s="3">
        <v>0</v>
      </c>
      <c r="CL1222" s="3">
        <v>0</v>
      </c>
      <c r="CM1222" s="3">
        <v>0</v>
      </c>
      <c r="CN1222" s="3">
        <v>0</v>
      </c>
      <c r="CO1222" s="3">
        <v>0</v>
      </c>
      <c r="CP1222" s="3">
        <v>0</v>
      </c>
      <c r="CQ1222" s="3">
        <v>0</v>
      </c>
      <c r="CR1222" s="3">
        <v>0</v>
      </c>
      <c r="CS1222" s="3">
        <v>0</v>
      </c>
      <c r="CT1222" s="3">
        <v>0</v>
      </c>
      <c r="CU1222" s="3">
        <v>0</v>
      </c>
      <c r="CV1222" s="3">
        <v>0</v>
      </c>
      <c r="CW1222" s="3">
        <v>0</v>
      </c>
      <c r="CX1222" s="3">
        <v>0</v>
      </c>
      <c r="CY1222" s="3">
        <v>0</v>
      </c>
      <c r="CZ1222" s="3">
        <v>0</v>
      </c>
      <c r="DA1222" s="3"/>
      <c r="DB1222" s="3">
        <v>0</v>
      </c>
      <c r="DC1222" s="3">
        <v>0</v>
      </c>
      <c r="DD1222" s="3">
        <v>0</v>
      </c>
      <c r="DE1222" s="3">
        <v>0</v>
      </c>
      <c r="DF1222" s="3">
        <v>0</v>
      </c>
      <c r="DG1222" s="3">
        <v>0</v>
      </c>
      <c r="DH1222" s="3">
        <v>0</v>
      </c>
      <c r="DI1222" s="3">
        <v>0</v>
      </c>
      <c r="DJ1222" s="3">
        <v>0</v>
      </c>
      <c r="DK1222" s="3">
        <v>0</v>
      </c>
      <c r="DL1222" s="3">
        <v>0</v>
      </c>
      <c r="DM1222" s="3">
        <v>0</v>
      </c>
      <c r="DN1222" s="3">
        <v>0</v>
      </c>
      <c r="DO1222" s="3">
        <v>0</v>
      </c>
      <c r="DP1222" s="3">
        <v>0</v>
      </c>
      <c r="DQ1222" s="3">
        <v>0</v>
      </c>
      <c r="DR1222" s="3">
        <v>0</v>
      </c>
      <c r="DS1222" s="3">
        <v>0</v>
      </c>
      <c r="DT1222" s="3">
        <v>0</v>
      </c>
      <c r="DU1222" s="3">
        <v>0</v>
      </c>
      <c r="DV1222" s="3">
        <v>0</v>
      </c>
      <c r="DW1222" s="3">
        <v>0</v>
      </c>
      <c r="DX1222" s="3">
        <v>0</v>
      </c>
      <c r="DY1222" s="3">
        <v>0</v>
      </c>
      <c r="DZ1222" s="3">
        <v>0</v>
      </c>
      <c r="EA1222" s="3">
        <v>0</v>
      </c>
      <c r="EB1222" s="3">
        <v>0</v>
      </c>
      <c r="EC1222" s="3">
        <v>0</v>
      </c>
      <c r="ED1222" s="3">
        <v>0</v>
      </c>
      <c r="EE1222" s="3">
        <v>0</v>
      </c>
      <c r="EF1222" s="3">
        <v>0</v>
      </c>
    </row>
    <row r="1223" spans="1:136" ht="12.75" customHeight="1">
      <c r="A1223" s="2" t="s">
        <v>2015</v>
      </c>
      <c r="B1223" s="2" t="s">
        <v>2016</v>
      </c>
      <c r="C1223" s="2" t="s">
        <v>468</v>
      </c>
      <c r="D1223" s="2" t="s">
        <v>896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s="3">
        <v>0</v>
      </c>
      <c r="AO1223" s="3">
        <v>0</v>
      </c>
      <c r="AP1223" s="3">
        <v>0</v>
      </c>
      <c r="AQ1223" s="3">
        <v>0</v>
      </c>
      <c r="AR1223" s="3">
        <v>0</v>
      </c>
      <c r="AS1223" s="3">
        <v>0</v>
      </c>
      <c r="AT1223" s="3">
        <v>0</v>
      </c>
      <c r="AU1223" s="3">
        <v>0</v>
      </c>
      <c r="AV1223" s="3">
        <v>0</v>
      </c>
      <c r="AW1223" s="3">
        <v>0</v>
      </c>
      <c r="AX1223" s="3">
        <v>0</v>
      </c>
      <c r="AY1223" s="3">
        <v>0</v>
      </c>
      <c r="AZ1223" s="3">
        <v>0</v>
      </c>
      <c r="BA1223" s="3">
        <v>0</v>
      </c>
      <c r="BB1223" s="3">
        <v>0</v>
      </c>
      <c r="BC1223" s="3">
        <v>0</v>
      </c>
      <c r="BD1223" s="3">
        <v>0</v>
      </c>
      <c r="BE1223" s="3">
        <v>0</v>
      </c>
      <c r="BF1223" s="3">
        <v>0</v>
      </c>
      <c r="BG1223" s="3">
        <v>0</v>
      </c>
      <c r="BH1223" s="3">
        <v>0</v>
      </c>
      <c r="BI1223" s="3">
        <v>0</v>
      </c>
      <c r="BJ1223" s="3">
        <v>0</v>
      </c>
      <c r="BK1223" s="3">
        <v>0</v>
      </c>
      <c r="BL1223" s="3">
        <v>0</v>
      </c>
      <c r="BM1223" s="3">
        <v>0</v>
      </c>
      <c r="BN1223" s="3">
        <v>0</v>
      </c>
      <c r="BO1223" s="3">
        <v>0</v>
      </c>
      <c r="BP1223" s="3">
        <v>0</v>
      </c>
      <c r="BQ1223" s="3">
        <v>0</v>
      </c>
      <c r="BR1223" s="3">
        <v>0</v>
      </c>
      <c r="BS1223" s="3">
        <v>0</v>
      </c>
      <c r="BT1223" s="3">
        <v>0</v>
      </c>
      <c r="BU1223" s="3">
        <v>0</v>
      </c>
      <c r="BV1223" s="3">
        <v>0</v>
      </c>
      <c r="BW1223" s="3">
        <v>0</v>
      </c>
      <c r="BX1223" s="3">
        <v>0</v>
      </c>
      <c r="BY1223" s="3">
        <v>0</v>
      </c>
      <c r="BZ1223" s="3">
        <v>0</v>
      </c>
      <c r="CA1223" s="3">
        <v>0</v>
      </c>
      <c r="CB1223" s="3">
        <v>0</v>
      </c>
      <c r="CC1223" s="3">
        <v>0</v>
      </c>
      <c r="CD1223" s="3">
        <v>0</v>
      </c>
      <c r="CE1223" s="3">
        <v>0</v>
      </c>
      <c r="CF1223" s="3">
        <v>0</v>
      </c>
      <c r="CG1223" s="3">
        <v>0</v>
      </c>
      <c r="CH1223" s="3">
        <v>0</v>
      </c>
      <c r="CI1223" s="3">
        <v>0</v>
      </c>
      <c r="CJ1223" s="3">
        <v>0</v>
      </c>
      <c r="CK1223" s="3">
        <v>0</v>
      </c>
      <c r="CL1223" s="3">
        <v>0</v>
      </c>
      <c r="CM1223" s="3">
        <v>0</v>
      </c>
      <c r="CN1223" s="3">
        <v>0</v>
      </c>
      <c r="CO1223" s="3">
        <v>0</v>
      </c>
      <c r="CP1223" s="3">
        <v>0</v>
      </c>
      <c r="CQ1223" s="3">
        <v>0</v>
      </c>
      <c r="CR1223" s="3">
        <v>0</v>
      </c>
      <c r="CS1223" s="3">
        <v>0</v>
      </c>
      <c r="CT1223" s="3">
        <v>0</v>
      </c>
      <c r="CU1223" s="3">
        <v>0</v>
      </c>
      <c r="CV1223" s="3">
        <v>0</v>
      </c>
      <c r="CW1223" s="3">
        <v>0</v>
      </c>
      <c r="CX1223" s="3">
        <v>0</v>
      </c>
      <c r="CY1223" s="3">
        <v>0</v>
      </c>
      <c r="CZ1223" s="3">
        <v>0</v>
      </c>
      <c r="DA1223" s="3"/>
      <c r="DB1223" s="3">
        <v>0</v>
      </c>
      <c r="DC1223" s="3">
        <v>0</v>
      </c>
      <c r="DD1223" s="3">
        <v>0</v>
      </c>
      <c r="DE1223" s="3">
        <v>0</v>
      </c>
      <c r="DF1223" s="3">
        <v>0</v>
      </c>
      <c r="DG1223" s="3">
        <v>0</v>
      </c>
      <c r="DH1223" s="3">
        <v>0</v>
      </c>
      <c r="DI1223" s="3">
        <v>0</v>
      </c>
      <c r="DJ1223" s="3">
        <v>0</v>
      </c>
      <c r="DK1223" s="3">
        <v>0</v>
      </c>
      <c r="DL1223" s="3">
        <v>0</v>
      </c>
      <c r="DM1223" s="3">
        <v>0</v>
      </c>
      <c r="DN1223" s="3">
        <v>0</v>
      </c>
      <c r="DO1223" s="3">
        <v>0</v>
      </c>
      <c r="DP1223" s="3">
        <v>0</v>
      </c>
      <c r="DQ1223" s="3">
        <v>0</v>
      </c>
      <c r="DR1223" s="3">
        <v>0</v>
      </c>
      <c r="DS1223" s="3">
        <v>0</v>
      </c>
      <c r="DT1223" s="3">
        <v>0</v>
      </c>
      <c r="DU1223" s="3">
        <v>0</v>
      </c>
      <c r="DV1223" s="3">
        <v>0</v>
      </c>
      <c r="DW1223" s="3">
        <v>0</v>
      </c>
      <c r="DX1223" s="3">
        <v>0</v>
      </c>
      <c r="DY1223" s="3">
        <v>0</v>
      </c>
      <c r="DZ1223" s="3">
        <v>0</v>
      </c>
      <c r="EA1223" s="3">
        <v>0</v>
      </c>
      <c r="EB1223" s="3">
        <v>0</v>
      </c>
      <c r="EC1223" s="3">
        <v>0</v>
      </c>
      <c r="ED1223" s="3">
        <v>0</v>
      </c>
      <c r="EE1223" s="3">
        <v>0</v>
      </c>
      <c r="EF1223" s="3">
        <v>0</v>
      </c>
    </row>
    <row r="1224" spans="1:136" ht="12.75" customHeight="1">
      <c r="A1224" s="2" t="s">
        <v>2017</v>
      </c>
      <c r="B1224" s="2" t="s">
        <v>2018</v>
      </c>
      <c r="C1224" s="2" t="s">
        <v>137</v>
      </c>
      <c r="D1224" s="2" t="s">
        <v>896</v>
      </c>
      <c r="E1224" s="3">
        <v>0</v>
      </c>
      <c r="F1224" s="3">
        <v>0</v>
      </c>
      <c r="G1224" s="3">
        <v>0</v>
      </c>
      <c r="H1224" s="3">
        <v>1500000</v>
      </c>
      <c r="I1224" s="3">
        <v>800000</v>
      </c>
      <c r="J1224" s="3">
        <v>800000</v>
      </c>
      <c r="K1224" s="3">
        <v>800000</v>
      </c>
      <c r="L1224" s="3">
        <v>800000</v>
      </c>
      <c r="M1224" s="3">
        <v>800000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s="3">
        <v>0</v>
      </c>
      <c r="AK1224" s="3">
        <v>0</v>
      </c>
      <c r="AL1224" s="3">
        <v>0</v>
      </c>
      <c r="AM1224" s="3">
        <v>0</v>
      </c>
      <c r="AN1224" s="3">
        <v>0</v>
      </c>
      <c r="AO1224" s="3">
        <v>0</v>
      </c>
      <c r="AP1224" s="3">
        <v>0</v>
      </c>
      <c r="AQ1224" s="3">
        <v>0</v>
      </c>
      <c r="AR1224" s="3">
        <v>0</v>
      </c>
      <c r="AS1224" s="3">
        <v>0</v>
      </c>
      <c r="AT1224" s="3">
        <v>0</v>
      </c>
      <c r="AU1224" s="3">
        <v>0</v>
      </c>
      <c r="AV1224" s="3">
        <v>0</v>
      </c>
      <c r="AW1224" s="3">
        <v>0</v>
      </c>
      <c r="AX1224" s="3">
        <v>0</v>
      </c>
      <c r="AY1224" s="3">
        <v>0</v>
      </c>
      <c r="AZ1224" s="3">
        <v>0</v>
      </c>
      <c r="BA1224" s="3">
        <v>0</v>
      </c>
      <c r="BB1224" s="3">
        <v>0</v>
      </c>
      <c r="BC1224" s="3">
        <v>0</v>
      </c>
      <c r="BD1224" s="3">
        <v>0</v>
      </c>
      <c r="BE1224" s="3">
        <v>0</v>
      </c>
      <c r="BF1224" s="3">
        <v>0</v>
      </c>
      <c r="BG1224" s="3">
        <v>0</v>
      </c>
      <c r="BH1224" s="3">
        <v>0</v>
      </c>
      <c r="BI1224" s="3">
        <v>0</v>
      </c>
      <c r="BJ1224" s="3">
        <v>0</v>
      </c>
      <c r="BK1224" s="3">
        <v>0</v>
      </c>
      <c r="BL1224" s="3">
        <v>0</v>
      </c>
      <c r="BM1224" s="3">
        <v>0</v>
      </c>
      <c r="BN1224" s="3">
        <v>0</v>
      </c>
      <c r="BO1224" s="3">
        <v>0</v>
      </c>
      <c r="BP1224" s="3">
        <v>0</v>
      </c>
      <c r="BQ1224" s="3">
        <v>0</v>
      </c>
      <c r="BR1224" s="3">
        <v>0</v>
      </c>
      <c r="BS1224" s="3">
        <v>0</v>
      </c>
      <c r="BT1224" s="3">
        <v>0</v>
      </c>
      <c r="BU1224" s="3">
        <v>0</v>
      </c>
      <c r="BV1224" s="3">
        <v>0</v>
      </c>
      <c r="BW1224" s="3">
        <v>0</v>
      </c>
      <c r="BX1224" s="3">
        <v>0</v>
      </c>
      <c r="BY1224" s="3">
        <v>0</v>
      </c>
      <c r="BZ1224" s="3">
        <v>0</v>
      </c>
      <c r="CA1224" s="3">
        <v>0</v>
      </c>
      <c r="CB1224" s="3">
        <v>0</v>
      </c>
      <c r="CC1224" s="3">
        <v>0</v>
      </c>
      <c r="CD1224" s="3">
        <v>0</v>
      </c>
      <c r="CE1224" s="3">
        <v>0</v>
      </c>
      <c r="CF1224" s="3">
        <v>0</v>
      </c>
      <c r="CG1224" s="3">
        <v>0</v>
      </c>
      <c r="CH1224" s="3">
        <v>0</v>
      </c>
      <c r="CI1224" s="3">
        <v>0</v>
      </c>
      <c r="CJ1224" s="3">
        <v>0</v>
      </c>
      <c r="CK1224" s="3">
        <v>0</v>
      </c>
      <c r="CL1224" s="3">
        <v>0</v>
      </c>
      <c r="CM1224" s="3">
        <v>0</v>
      </c>
      <c r="CN1224" s="3">
        <v>0</v>
      </c>
      <c r="CO1224" s="3">
        <v>0</v>
      </c>
      <c r="CP1224" s="3">
        <v>0</v>
      </c>
      <c r="CQ1224" s="3">
        <v>0</v>
      </c>
      <c r="CR1224" s="3">
        <v>0</v>
      </c>
      <c r="CS1224" s="3">
        <v>0</v>
      </c>
      <c r="CT1224" s="3">
        <v>0</v>
      </c>
      <c r="CU1224" s="3">
        <v>0</v>
      </c>
      <c r="CV1224" s="3">
        <v>0</v>
      </c>
      <c r="CW1224" s="3">
        <v>0</v>
      </c>
      <c r="CX1224" s="3">
        <v>0</v>
      </c>
      <c r="CY1224" s="3">
        <v>0</v>
      </c>
      <c r="CZ1224" s="3">
        <v>0</v>
      </c>
      <c r="DA1224" s="3"/>
      <c r="DB1224" s="3">
        <v>0</v>
      </c>
      <c r="DC1224" s="3">
        <v>0</v>
      </c>
      <c r="DD1224" s="3">
        <v>0</v>
      </c>
      <c r="DE1224" s="3">
        <v>0</v>
      </c>
      <c r="DF1224" s="3">
        <v>0</v>
      </c>
      <c r="DG1224" s="3">
        <v>0</v>
      </c>
      <c r="DH1224" s="3">
        <v>0</v>
      </c>
      <c r="DI1224" s="3">
        <v>0</v>
      </c>
      <c r="DJ1224" s="3">
        <v>0</v>
      </c>
      <c r="DK1224" s="3">
        <v>0</v>
      </c>
      <c r="DL1224" s="3">
        <v>0</v>
      </c>
      <c r="DM1224" s="3">
        <v>0</v>
      </c>
      <c r="DN1224" s="3">
        <v>0</v>
      </c>
      <c r="DO1224" s="3">
        <v>0</v>
      </c>
      <c r="DP1224" s="3">
        <v>0</v>
      </c>
      <c r="DQ1224" s="3">
        <v>0</v>
      </c>
      <c r="DR1224" s="3">
        <v>0</v>
      </c>
      <c r="DS1224" s="3">
        <v>0</v>
      </c>
      <c r="DT1224" s="3">
        <v>0</v>
      </c>
      <c r="DU1224" s="3">
        <v>0</v>
      </c>
      <c r="DV1224" s="3">
        <v>0</v>
      </c>
      <c r="DW1224" s="3">
        <v>0</v>
      </c>
      <c r="DX1224" s="3">
        <v>0</v>
      </c>
      <c r="DY1224" s="3">
        <v>0</v>
      </c>
      <c r="DZ1224" s="3">
        <v>0</v>
      </c>
      <c r="EA1224" s="3">
        <v>0</v>
      </c>
      <c r="EB1224" s="3">
        <v>0</v>
      </c>
      <c r="EC1224" s="3">
        <v>0</v>
      </c>
      <c r="ED1224" s="3">
        <v>0</v>
      </c>
      <c r="EE1224" s="3">
        <v>0</v>
      </c>
      <c r="EF1224" s="3">
        <v>0</v>
      </c>
    </row>
    <row r="1225" spans="1:136" ht="12.75" customHeight="1">
      <c r="A1225" s="2" t="s">
        <v>2019</v>
      </c>
      <c r="B1225" s="2" t="s">
        <v>2020</v>
      </c>
      <c r="C1225" s="2" t="s">
        <v>468</v>
      </c>
      <c r="D1225" s="2" t="s">
        <v>896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  <c r="AK1225" s="3">
        <v>0</v>
      </c>
      <c r="AL1225" s="3">
        <v>0</v>
      </c>
      <c r="AM1225" s="3">
        <v>0</v>
      </c>
      <c r="AN1225" s="3">
        <v>0</v>
      </c>
      <c r="AO1225" s="3">
        <v>0</v>
      </c>
      <c r="AP1225" s="3">
        <v>0</v>
      </c>
      <c r="AQ1225" s="3">
        <v>0</v>
      </c>
      <c r="AR1225" s="3">
        <v>0</v>
      </c>
      <c r="AS1225" s="3">
        <v>0</v>
      </c>
      <c r="AT1225" s="3">
        <v>0</v>
      </c>
      <c r="AU1225" s="3">
        <v>0</v>
      </c>
      <c r="AV1225" s="3">
        <v>0</v>
      </c>
      <c r="AW1225" s="3">
        <v>0</v>
      </c>
      <c r="AX1225" s="3">
        <v>0</v>
      </c>
      <c r="AY1225" s="3">
        <v>0</v>
      </c>
      <c r="AZ1225" s="3">
        <v>0</v>
      </c>
      <c r="BA1225" s="3">
        <v>0</v>
      </c>
      <c r="BB1225" s="3">
        <v>0</v>
      </c>
      <c r="BC1225" s="3">
        <v>0</v>
      </c>
      <c r="BD1225" s="3">
        <v>0</v>
      </c>
      <c r="BE1225" s="3">
        <v>0</v>
      </c>
      <c r="BF1225" s="3">
        <v>0</v>
      </c>
      <c r="BG1225" s="3">
        <v>0</v>
      </c>
      <c r="BH1225" s="3">
        <v>0</v>
      </c>
      <c r="BI1225" s="3">
        <v>0</v>
      </c>
      <c r="BJ1225" s="3">
        <v>0</v>
      </c>
      <c r="BK1225" s="3">
        <v>0</v>
      </c>
      <c r="BL1225" s="3">
        <v>0</v>
      </c>
      <c r="BM1225" s="3">
        <v>0</v>
      </c>
      <c r="BN1225" s="3">
        <v>0</v>
      </c>
      <c r="BO1225" s="3">
        <v>0</v>
      </c>
      <c r="BP1225" s="3">
        <v>0</v>
      </c>
      <c r="BQ1225" s="3">
        <v>0</v>
      </c>
      <c r="BR1225" s="3">
        <v>0</v>
      </c>
      <c r="BS1225" s="3">
        <v>0</v>
      </c>
      <c r="BT1225" s="3">
        <v>0</v>
      </c>
      <c r="BU1225" s="3">
        <v>0</v>
      </c>
      <c r="BV1225" s="3">
        <v>0</v>
      </c>
      <c r="BW1225" s="3">
        <v>0</v>
      </c>
      <c r="BX1225" s="3">
        <v>0</v>
      </c>
      <c r="BY1225" s="3">
        <v>0</v>
      </c>
      <c r="BZ1225" s="3">
        <v>0</v>
      </c>
      <c r="CA1225" s="3">
        <v>0</v>
      </c>
      <c r="CB1225" s="3">
        <v>0</v>
      </c>
      <c r="CC1225" s="3">
        <v>0</v>
      </c>
      <c r="CD1225" s="3">
        <v>0</v>
      </c>
      <c r="CE1225" s="3">
        <v>0</v>
      </c>
      <c r="CF1225" s="3">
        <v>0</v>
      </c>
      <c r="CG1225" s="3">
        <v>0</v>
      </c>
      <c r="CH1225" s="3">
        <v>0</v>
      </c>
      <c r="CI1225" s="3">
        <v>0</v>
      </c>
      <c r="CJ1225" s="3">
        <v>0</v>
      </c>
      <c r="CK1225" s="3">
        <v>0</v>
      </c>
      <c r="CL1225" s="3">
        <v>0</v>
      </c>
      <c r="CM1225" s="3">
        <v>0</v>
      </c>
      <c r="CN1225" s="3">
        <v>0</v>
      </c>
      <c r="CO1225" s="3">
        <v>0</v>
      </c>
      <c r="CP1225" s="3">
        <v>0</v>
      </c>
      <c r="CQ1225" s="3">
        <v>0</v>
      </c>
      <c r="CR1225" s="3">
        <v>0</v>
      </c>
      <c r="CS1225" s="3">
        <v>0</v>
      </c>
      <c r="CT1225" s="3">
        <v>0</v>
      </c>
      <c r="CU1225" s="3">
        <v>0</v>
      </c>
      <c r="CV1225" s="3">
        <v>0</v>
      </c>
      <c r="CW1225" s="3">
        <v>0</v>
      </c>
      <c r="CX1225" s="3">
        <v>0</v>
      </c>
      <c r="CY1225" s="3">
        <v>0</v>
      </c>
      <c r="CZ1225" s="3">
        <v>0</v>
      </c>
      <c r="DA1225" s="3"/>
      <c r="DB1225" s="3">
        <v>0</v>
      </c>
      <c r="DC1225" s="3">
        <v>0</v>
      </c>
      <c r="DD1225" s="3">
        <v>0</v>
      </c>
      <c r="DE1225" s="3">
        <v>0</v>
      </c>
      <c r="DF1225" s="3">
        <v>0</v>
      </c>
      <c r="DG1225" s="3">
        <v>0</v>
      </c>
      <c r="DH1225" s="3">
        <v>0</v>
      </c>
      <c r="DI1225" s="3">
        <v>0</v>
      </c>
      <c r="DJ1225" s="3">
        <v>0</v>
      </c>
      <c r="DK1225" s="3">
        <v>0</v>
      </c>
      <c r="DL1225" s="3">
        <v>0</v>
      </c>
      <c r="DM1225" s="3">
        <v>0</v>
      </c>
      <c r="DN1225" s="3">
        <v>0</v>
      </c>
      <c r="DO1225" s="3">
        <v>0</v>
      </c>
      <c r="DP1225" s="3">
        <v>0</v>
      </c>
      <c r="DQ1225" s="3">
        <v>0</v>
      </c>
      <c r="DR1225" s="3">
        <v>0</v>
      </c>
      <c r="DS1225" s="3">
        <v>0</v>
      </c>
      <c r="DT1225" s="3">
        <v>0</v>
      </c>
      <c r="DU1225" s="3">
        <v>0</v>
      </c>
      <c r="DV1225" s="3">
        <v>0</v>
      </c>
      <c r="DW1225" s="3">
        <v>0</v>
      </c>
      <c r="DX1225" s="3">
        <v>0</v>
      </c>
      <c r="DY1225" s="3">
        <v>0</v>
      </c>
      <c r="DZ1225" s="3">
        <v>0</v>
      </c>
      <c r="EA1225" s="3">
        <v>0</v>
      </c>
      <c r="EB1225" s="3">
        <v>0</v>
      </c>
      <c r="EC1225" s="3">
        <v>0</v>
      </c>
      <c r="ED1225" s="3">
        <v>0</v>
      </c>
      <c r="EE1225" s="3">
        <v>0</v>
      </c>
      <c r="EF1225" s="3">
        <v>0</v>
      </c>
    </row>
    <row r="1226" spans="1:136" ht="12.75" customHeight="1">
      <c r="A1226" s="2" t="s">
        <v>2021</v>
      </c>
      <c r="B1226" s="2" t="s">
        <v>2022</v>
      </c>
      <c r="C1226" s="2" t="s">
        <v>137</v>
      </c>
      <c r="D1226" s="2" t="s">
        <v>896</v>
      </c>
      <c r="E1226" s="3">
        <v>0</v>
      </c>
      <c r="F1226" s="3">
        <v>600000</v>
      </c>
      <c r="G1226" s="3">
        <v>600000</v>
      </c>
      <c r="H1226" s="3">
        <v>600000</v>
      </c>
      <c r="I1226" s="3">
        <v>600000</v>
      </c>
      <c r="J1226" s="3">
        <v>600000</v>
      </c>
      <c r="K1226" s="3">
        <v>600000</v>
      </c>
      <c r="L1226" s="3">
        <v>600000</v>
      </c>
      <c r="M1226" s="3">
        <v>600000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  <c r="AG1226" s="3">
        <v>35000</v>
      </c>
      <c r="AH1226" s="3">
        <v>35000</v>
      </c>
      <c r="AI1226" s="3">
        <v>35000</v>
      </c>
      <c r="AJ1226" s="3">
        <v>35000</v>
      </c>
      <c r="AK1226" s="3">
        <v>0</v>
      </c>
      <c r="AL1226" s="3">
        <v>35000</v>
      </c>
      <c r="AM1226" s="3">
        <v>35000</v>
      </c>
      <c r="AN1226" s="3">
        <v>135429.91</v>
      </c>
      <c r="AO1226" s="3">
        <v>135429.91</v>
      </c>
      <c r="AP1226" s="3">
        <v>135429.91</v>
      </c>
      <c r="AQ1226" s="3">
        <v>135429.91</v>
      </c>
      <c r="AR1226" s="3">
        <v>208280.36</v>
      </c>
      <c r="AS1226" s="3">
        <v>0</v>
      </c>
      <c r="AT1226" s="3">
        <v>0</v>
      </c>
      <c r="AU1226" s="3">
        <v>0</v>
      </c>
      <c r="AV1226" s="3">
        <v>0</v>
      </c>
      <c r="AW1226" s="3">
        <v>0</v>
      </c>
      <c r="AX1226" s="3">
        <v>0</v>
      </c>
      <c r="AY1226" s="3">
        <v>0</v>
      </c>
      <c r="AZ1226" s="3">
        <v>0</v>
      </c>
      <c r="BA1226" s="3">
        <v>0</v>
      </c>
      <c r="BB1226" s="3">
        <v>0</v>
      </c>
      <c r="BC1226" s="3">
        <v>0</v>
      </c>
      <c r="BD1226" s="3">
        <v>0</v>
      </c>
      <c r="BE1226" s="3">
        <v>0</v>
      </c>
      <c r="BF1226" s="3">
        <v>0</v>
      </c>
      <c r="BG1226" s="3">
        <v>0</v>
      </c>
      <c r="BH1226" s="3">
        <v>0</v>
      </c>
      <c r="BI1226" s="3">
        <v>0</v>
      </c>
      <c r="BJ1226" s="3">
        <v>0</v>
      </c>
      <c r="BK1226" s="3">
        <v>0</v>
      </c>
      <c r="BL1226" s="3">
        <v>0</v>
      </c>
      <c r="BM1226" s="3">
        <v>0</v>
      </c>
      <c r="BN1226" s="3">
        <v>0</v>
      </c>
      <c r="BO1226" s="3">
        <v>0</v>
      </c>
      <c r="BP1226" s="3">
        <v>0</v>
      </c>
      <c r="BQ1226" s="3">
        <v>0</v>
      </c>
      <c r="BR1226" s="3">
        <v>0</v>
      </c>
      <c r="BS1226" s="3">
        <v>0</v>
      </c>
      <c r="BT1226" s="3">
        <v>0</v>
      </c>
      <c r="BU1226" s="3">
        <v>0</v>
      </c>
      <c r="BV1226" s="3">
        <v>0</v>
      </c>
      <c r="BW1226" s="3">
        <v>0</v>
      </c>
      <c r="BX1226" s="3">
        <v>0</v>
      </c>
      <c r="BY1226" s="3">
        <v>0</v>
      </c>
      <c r="BZ1226" s="3">
        <v>0</v>
      </c>
      <c r="CA1226" s="3">
        <v>0</v>
      </c>
      <c r="CB1226" s="3">
        <v>0</v>
      </c>
      <c r="CC1226" s="3">
        <v>0</v>
      </c>
      <c r="CD1226" s="3">
        <v>0</v>
      </c>
      <c r="CE1226" s="3">
        <v>0</v>
      </c>
      <c r="CF1226" s="3">
        <v>0</v>
      </c>
      <c r="CG1226" s="3">
        <v>0</v>
      </c>
      <c r="CH1226" s="3">
        <v>0</v>
      </c>
      <c r="CI1226" s="3">
        <v>0</v>
      </c>
      <c r="CJ1226" s="3">
        <v>0</v>
      </c>
      <c r="CK1226" s="3">
        <v>0</v>
      </c>
      <c r="CL1226" s="3">
        <v>0</v>
      </c>
      <c r="CM1226" s="3">
        <v>0</v>
      </c>
      <c r="CN1226" s="3">
        <v>0</v>
      </c>
      <c r="CO1226" s="3">
        <v>0</v>
      </c>
      <c r="CP1226" s="3">
        <v>0</v>
      </c>
      <c r="CQ1226" s="3">
        <v>0</v>
      </c>
      <c r="CR1226" s="3">
        <v>0</v>
      </c>
      <c r="CS1226" s="3">
        <v>0</v>
      </c>
      <c r="CT1226" s="3">
        <v>0</v>
      </c>
      <c r="CU1226" s="3">
        <v>0</v>
      </c>
      <c r="CV1226" s="3">
        <v>0</v>
      </c>
      <c r="CW1226" s="3">
        <v>0</v>
      </c>
      <c r="CX1226" s="3">
        <v>0</v>
      </c>
      <c r="CY1226" s="3">
        <v>0</v>
      </c>
      <c r="CZ1226" s="3">
        <v>0</v>
      </c>
      <c r="DA1226" s="3"/>
      <c r="DB1226" s="3">
        <v>0</v>
      </c>
      <c r="DC1226" s="3">
        <v>0</v>
      </c>
      <c r="DD1226" s="3">
        <v>0</v>
      </c>
      <c r="DE1226" s="3">
        <v>0</v>
      </c>
      <c r="DF1226" s="3">
        <v>0</v>
      </c>
      <c r="DG1226" s="3">
        <v>0</v>
      </c>
      <c r="DH1226" s="3">
        <v>0</v>
      </c>
      <c r="DI1226" s="3">
        <v>0</v>
      </c>
      <c r="DJ1226" s="3">
        <v>0</v>
      </c>
      <c r="DK1226" s="3">
        <v>0</v>
      </c>
      <c r="DL1226" s="3">
        <v>0</v>
      </c>
      <c r="DM1226" s="3">
        <v>0</v>
      </c>
      <c r="DN1226" s="3">
        <v>0</v>
      </c>
      <c r="DO1226" s="3">
        <v>0</v>
      </c>
      <c r="DP1226" s="3">
        <v>0</v>
      </c>
      <c r="DQ1226" s="3">
        <v>0</v>
      </c>
      <c r="DR1226" s="3">
        <v>0</v>
      </c>
      <c r="DS1226" s="3">
        <v>0</v>
      </c>
      <c r="DT1226" s="3">
        <v>0</v>
      </c>
      <c r="DU1226" s="3">
        <v>0</v>
      </c>
      <c r="DV1226" s="3">
        <v>0</v>
      </c>
      <c r="DW1226" s="3">
        <v>0</v>
      </c>
      <c r="DX1226" s="3">
        <v>0</v>
      </c>
      <c r="DY1226" s="3">
        <v>0</v>
      </c>
      <c r="DZ1226" s="3">
        <v>0</v>
      </c>
      <c r="EA1226" s="3">
        <v>0</v>
      </c>
      <c r="EB1226" s="3">
        <v>0</v>
      </c>
      <c r="EC1226" s="3">
        <v>0</v>
      </c>
      <c r="ED1226" s="3">
        <v>0</v>
      </c>
      <c r="EE1226" s="3">
        <v>0</v>
      </c>
      <c r="EF1226" s="3">
        <v>0</v>
      </c>
    </row>
    <row r="1227" spans="1:136" ht="12.75" customHeight="1">
      <c r="A1227" s="2" t="s">
        <v>2023</v>
      </c>
      <c r="B1227" s="2" t="s">
        <v>2024</v>
      </c>
      <c r="C1227" s="2" t="s">
        <v>137</v>
      </c>
      <c r="D1227" s="2" t="s">
        <v>896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v>0</v>
      </c>
      <c r="AP1227" s="3">
        <v>0</v>
      </c>
      <c r="AQ1227" s="3">
        <v>0</v>
      </c>
      <c r="AR1227" s="3">
        <v>-842616.88</v>
      </c>
      <c r="AS1227" s="3">
        <v>0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s="3">
        <v>0</v>
      </c>
      <c r="AZ1227" s="3">
        <v>0</v>
      </c>
      <c r="BA1227" s="3">
        <v>0</v>
      </c>
      <c r="BB1227" s="3">
        <v>0</v>
      </c>
      <c r="BC1227" s="3">
        <v>0</v>
      </c>
      <c r="BD1227" s="3">
        <v>0</v>
      </c>
      <c r="BE1227" s="3">
        <v>0</v>
      </c>
      <c r="BF1227" s="3">
        <v>0</v>
      </c>
      <c r="BG1227" s="3">
        <v>0</v>
      </c>
      <c r="BH1227" s="3">
        <v>0</v>
      </c>
      <c r="BI1227" s="3">
        <v>0</v>
      </c>
      <c r="BJ1227" s="3">
        <v>0</v>
      </c>
      <c r="BK1227" s="3">
        <v>0</v>
      </c>
      <c r="BL1227" s="3">
        <v>0</v>
      </c>
      <c r="BM1227" s="3">
        <v>0</v>
      </c>
      <c r="BN1227" s="3">
        <v>0</v>
      </c>
      <c r="BO1227" s="3">
        <v>0</v>
      </c>
      <c r="BP1227" s="3">
        <v>0</v>
      </c>
      <c r="BQ1227" s="3">
        <v>0</v>
      </c>
      <c r="BR1227" s="3">
        <v>0</v>
      </c>
      <c r="BS1227" s="3">
        <v>0</v>
      </c>
      <c r="BT1227" s="3">
        <v>0</v>
      </c>
      <c r="BU1227" s="3">
        <v>0</v>
      </c>
      <c r="BV1227" s="3">
        <v>0</v>
      </c>
      <c r="BW1227" s="3">
        <v>0</v>
      </c>
      <c r="BX1227" s="3">
        <v>0</v>
      </c>
      <c r="BY1227" s="3">
        <v>0</v>
      </c>
      <c r="BZ1227" s="3">
        <v>0</v>
      </c>
      <c r="CA1227" s="3">
        <v>0</v>
      </c>
      <c r="CB1227" s="3">
        <v>0</v>
      </c>
      <c r="CC1227" s="3">
        <v>0</v>
      </c>
      <c r="CD1227" s="3">
        <v>0</v>
      </c>
      <c r="CE1227" s="3">
        <v>0</v>
      </c>
      <c r="CF1227" s="3">
        <v>0</v>
      </c>
      <c r="CG1227" s="3">
        <v>0</v>
      </c>
      <c r="CH1227" s="3">
        <v>0</v>
      </c>
      <c r="CI1227" s="3">
        <v>0</v>
      </c>
      <c r="CJ1227" s="3">
        <v>0</v>
      </c>
      <c r="CK1227" s="3">
        <v>0</v>
      </c>
      <c r="CL1227" s="3">
        <v>0</v>
      </c>
      <c r="CM1227" s="3">
        <v>0</v>
      </c>
      <c r="CN1227" s="3">
        <v>0</v>
      </c>
      <c r="CO1227" s="3">
        <v>0</v>
      </c>
      <c r="CP1227" s="3">
        <v>0</v>
      </c>
      <c r="CQ1227" s="3">
        <v>0</v>
      </c>
      <c r="CR1227" s="3">
        <v>0</v>
      </c>
      <c r="CS1227" s="3">
        <v>0</v>
      </c>
      <c r="CT1227" s="3">
        <v>0</v>
      </c>
      <c r="CU1227" s="3">
        <v>0</v>
      </c>
      <c r="CV1227" s="3">
        <v>0</v>
      </c>
      <c r="CW1227" s="3">
        <v>0</v>
      </c>
      <c r="CX1227" s="3">
        <v>0</v>
      </c>
      <c r="CY1227" s="3">
        <v>0</v>
      </c>
      <c r="CZ1227" s="3">
        <v>0</v>
      </c>
      <c r="DA1227" s="3"/>
      <c r="DB1227" s="3">
        <v>0</v>
      </c>
      <c r="DC1227" s="3">
        <v>0</v>
      </c>
      <c r="DD1227" s="3">
        <v>0</v>
      </c>
      <c r="DE1227" s="3">
        <v>0</v>
      </c>
      <c r="DF1227" s="3">
        <v>0</v>
      </c>
      <c r="DG1227" s="3">
        <v>0</v>
      </c>
      <c r="DH1227" s="3">
        <v>0</v>
      </c>
      <c r="DI1227" s="3">
        <v>0</v>
      </c>
      <c r="DJ1227" s="3">
        <v>0</v>
      </c>
      <c r="DK1227" s="3">
        <v>0</v>
      </c>
      <c r="DL1227" s="3">
        <v>0</v>
      </c>
      <c r="DM1227" s="3">
        <v>0</v>
      </c>
      <c r="DN1227" s="3">
        <v>0</v>
      </c>
      <c r="DO1227" s="3">
        <v>0</v>
      </c>
      <c r="DP1227" s="3">
        <v>0</v>
      </c>
      <c r="DQ1227" s="3">
        <v>0</v>
      </c>
      <c r="DR1227" s="3">
        <v>0</v>
      </c>
      <c r="DS1227" s="3">
        <v>0</v>
      </c>
      <c r="DT1227" s="3">
        <v>0</v>
      </c>
      <c r="DU1227" s="3">
        <v>0</v>
      </c>
      <c r="DV1227" s="3">
        <v>0</v>
      </c>
      <c r="DW1227" s="3">
        <v>0</v>
      </c>
      <c r="DX1227" s="3">
        <v>0</v>
      </c>
      <c r="DY1227" s="3">
        <v>0</v>
      </c>
      <c r="DZ1227" s="3">
        <v>0</v>
      </c>
      <c r="EA1227" s="3">
        <v>0</v>
      </c>
      <c r="EB1227" s="3">
        <v>0</v>
      </c>
      <c r="EC1227" s="3">
        <v>0</v>
      </c>
      <c r="ED1227" s="3">
        <v>0</v>
      </c>
      <c r="EE1227" s="3">
        <v>0</v>
      </c>
      <c r="EF1227" s="3">
        <v>0</v>
      </c>
    </row>
    <row r="1228" spans="1:136" ht="12.75" customHeight="1">
      <c r="A1228" s="2" t="s">
        <v>2025</v>
      </c>
      <c r="B1228" s="2" t="s">
        <v>2026</v>
      </c>
      <c r="C1228" s="2" t="s">
        <v>468</v>
      </c>
      <c r="D1228" s="2" t="s">
        <v>896</v>
      </c>
      <c r="E1228" s="3">
        <v>0</v>
      </c>
      <c r="F1228" s="3">
        <v>102043.4</v>
      </c>
      <c r="G1228" s="3">
        <v>0</v>
      </c>
      <c r="H1228" s="3">
        <v>0</v>
      </c>
      <c r="I1228" s="3">
        <v>11909.08</v>
      </c>
      <c r="J1228" s="3">
        <v>0</v>
      </c>
      <c r="K1228" s="3">
        <v>436926.41</v>
      </c>
      <c r="L1228" s="3">
        <v>32610.31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2534.73</v>
      </c>
      <c r="AH1228" s="3">
        <v>0</v>
      </c>
      <c r="AI1228" s="3">
        <v>9257.16</v>
      </c>
      <c r="AJ1228" s="3">
        <v>4959.25</v>
      </c>
      <c r="AK1228" s="3">
        <v>0</v>
      </c>
      <c r="AL1228" s="3">
        <v>253997.13</v>
      </c>
      <c r="AM1228" s="3">
        <v>8148.32</v>
      </c>
      <c r="AN1228" s="3">
        <v>0</v>
      </c>
      <c r="AO1228" s="3">
        <v>0</v>
      </c>
      <c r="AP1228" s="3">
        <v>8871.5400000000009</v>
      </c>
      <c r="AQ1228" s="3">
        <v>0</v>
      </c>
      <c r="AR1228" s="3">
        <v>330088.33</v>
      </c>
      <c r="AS1228" s="3">
        <v>0</v>
      </c>
      <c r="AT1228" s="3">
        <v>0</v>
      </c>
      <c r="AU1228" s="3">
        <v>0</v>
      </c>
      <c r="AV1228" s="3">
        <v>0</v>
      </c>
      <c r="AW1228" s="3">
        <v>0</v>
      </c>
      <c r="AX1228" s="3">
        <v>0</v>
      </c>
      <c r="AY1228" s="3">
        <v>0</v>
      </c>
      <c r="AZ1228" s="3">
        <v>0</v>
      </c>
      <c r="BA1228" s="3">
        <v>0</v>
      </c>
      <c r="BB1228" s="3">
        <v>0</v>
      </c>
      <c r="BC1228" s="3">
        <v>0</v>
      </c>
      <c r="BD1228" s="3">
        <v>0</v>
      </c>
      <c r="BE1228" s="3">
        <v>0</v>
      </c>
      <c r="BF1228" s="3">
        <v>0</v>
      </c>
      <c r="BG1228" s="3">
        <v>0</v>
      </c>
      <c r="BH1228" s="3">
        <v>0</v>
      </c>
      <c r="BI1228" s="3">
        <v>0</v>
      </c>
      <c r="BJ1228" s="3">
        <v>0</v>
      </c>
      <c r="BK1228" s="3">
        <v>0</v>
      </c>
      <c r="BL1228" s="3">
        <v>0</v>
      </c>
      <c r="BM1228" s="3">
        <v>0</v>
      </c>
      <c r="BN1228" s="3">
        <v>0</v>
      </c>
      <c r="BO1228" s="3">
        <v>0</v>
      </c>
      <c r="BP1228" s="3">
        <v>0</v>
      </c>
      <c r="BQ1228" s="3">
        <v>0</v>
      </c>
      <c r="BR1228" s="3">
        <v>0</v>
      </c>
      <c r="BS1228" s="3">
        <v>0</v>
      </c>
      <c r="BT1228" s="3">
        <v>0</v>
      </c>
      <c r="BU1228" s="3">
        <v>0</v>
      </c>
      <c r="BV1228" s="3">
        <v>0</v>
      </c>
      <c r="BW1228" s="3">
        <v>0</v>
      </c>
      <c r="BX1228" s="3">
        <v>0</v>
      </c>
      <c r="BY1228" s="3">
        <v>0</v>
      </c>
      <c r="BZ1228" s="3">
        <v>0</v>
      </c>
      <c r="CA1228" s="3">
        <v>0</v>
      </c>
      <c r="CB1228" s="3">
        <v>0</v>
      </c>
      <c r="CC1228" s="3">
        <v>0</v>
      </c>
      <c r="CD1228" s="3">
        <v>0</v>
      </c>
      <c r="CE1228" s="3">
        <v>0</v>
      </c>
      <c r="CF1228" s="3">
        <v>0</v>
      </c>
      <c r="CG1228" s="3">
        <v>0</v>
      </c>
      <c r="CH1228" s="3">
        <v>0</v>
      </c>
      <c r="CI1228" s="3">
        <v>0</v>
      </c>
      <c r="CJ1228" s="3">
        <v>0</v>
      </c>
      <c r="CK1228" s="3">
        <v>0</v>
      </c>
      <c r="CL1228" s="3">
        <v>0</v>
      </c>
      <c r="CM1228" s="3">
        <v>0</v>
      </c>
      <c r="CN1228" s="3">
        <v>0</v>
      </c>
      <c r="CO1228" s="3">
        <v>0</v>
      </c>
      <c r="CP1228" s="3">
        <v>0</v>
      </c>
      <c r="CQ1228" s="3">
        <v>0</v>
      </c>
      <c r="CR1228" s="3">
        <v>0</v>
      </c>
      <c r="CS1228" s="3">
        <v>0</v>
      </c>
      <c r="CT1228" s="3">
        <v>0</v>
      </c>
      <c r="CU1228" s="3">
        <v>0</v>
      </c>
      <c r="CV1228" s="3">
        <v>0</v>
      </c>
      <c r="CW1228" s="3">
        <v>0</v>
      </c>
      <c r="CX1228" s="3">
        <v>0</v>
      </c>
      <c r="CY1228" s="3">
        <v>0</v>
      </c>
      <c r="CZ1228" s="3">
        <v>0</v>
      </c>
      <c r="DA1228" s="3"/>
      <c r="DB1228" s="3">
        <v>0</v>
      </c>
      <c r="DC1228" s="3">
        <v>0</v>
      </c>
      <c r="DD1228" s="3">
        <v>0</v>
      </c>
      <c r="DE1228" s="3">
        <v>0</v>
      </c>
      <c r="DF1228" s="3">
        <v>0</v>
      </c>
      <c r="DG1228" s="3">
        <v>0</v>
      </c>
      <c r="DH1228" s="3">
        <v>0</v>
      </c>
      <c r="DI1228" s="3">
        <v>0</v>
      </c>
      <c r="DJ1228" s="3">
        <v>0</v>
      </c>
      <c r="DK1228" s="3">
        <v>0</v>
      </c>
      <c r="DL1228" s="3">
        <v>0</v>
      </c>
      <c r="DM1228" s="3">
        <v>0</v>
      </c>
      <c r="DN1228" s="3">
        <v>0</v>
      </c>
      <c r="DO1228" s="3">
        <v>0</v>
      </c>
      <c r="DP1228" s="3">
        <v>0</v>
      </c>
      <c r="DQ1228" s="3">
        <v>0</v>
      </c>
      <c r="DR1228" s="3">
        <v>0</v>
      </c>
      <c r="DS1228" s="3">
        <v>0</v>
      </c>
      <c r="DT1228" s="3">
        <v>0</v>
      </c>
      <c r="DU1228" s="3">
        <v>0</v>
      </c>
      <c r="DV1228" s="3">
        <v>0</v>
      </c>
      <c r="DW1228" s="3">
        <v>0</v>
      </c>
      <c r="DX1228" s="3">
        <v>0</v>
      </c>
      <c r="DY1228" s="3">
        <v>0</v>
      </c>
      <c r="DZ1228" s="3">
        <v>0</v>
      </c>
      <c r="EA1228" s="3">
        <v>0</v>
      </c>
      <c r="EB1228" s="3">
        <v>0</v>
      </c>
      <c r="EC1228" s="3">
        <v>0</v>
      </c>
      <c r="ED1228" s="3">
        <v>0</v>
      </c>
      <c r="EE1228" s="3">
        <v>0</v>
      </c>
      <c r="EF1228" s="3">
        <v>0</v>
      </c>
    </row>
    <row r="1229" spans="1:136" ht="12.75" customHeight="1">
      <c r="A1229" s="2" t="s">
        <v>2027</v>
      </c>
      <c r="B1229" s="2" t="s">
        <v>1302</v>
      </c>
      <c r="C1229" s="2" t="s">
        <v>468</v>
      </c>
      <c r="D1229" s="2" t="s">
        <v>896</v>
      </c>
      <c r="E1229" s="3">
        <v>0</v>
      </c>
      <c r="F1229" s="3">
        <v>27469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300000</v>
      </c>
      <c r="N1229" s="3">
        <v>15000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148082.5</v>
      </c>
      <c r="AH1229" s="3">
        <v>130920.6</v>
      </c>
      <c r="AI1229" s="3">
        <v>101599.28</v>
      </c>
      <c r="AJ1229" s="3">
        <v>74687.19</v>
      </c>
      <c r="AK1229" s="3">
        <v>27459.73</v>
      </c>
      <c r="AL1229" s="3">
        <v>16247.71</v>
      </c>
      <c r="AM1229" s="3">
        <v>16662.009999999998</v>
      </c>
      <c r="AN1229" s="3">
        <v>17433.3</v>
      </c>
      <c r="AO1229" s="3">
        <v>17031.46</v>
      </c>
      <c r="AP1229" s="3">
        <v>40365.96</v>
      </c>
      <c r="AQ1229" s="3">
        <v>0</v>
      </c>
      <c r="AR1229" s="3">
        <v>287238.45</v>
      </c>
      <c r="AS1229" s="3">
        <v>0</v>
      </c>
      <c r="AT1229" s="3">
        <v>0</v>
      </c>
      <c r="AU1229" s="3">
        <v>0</v>
      </c>
      <c r="AV1229" s="3">
        <v>0</v>
      </c>
      <c r="AW1229" s="3">
        <v>0</v>
      </c>
      <c r="AX1229" s="3">
        <v>0</v>
      </c>
      <c r="AY1229" s="3">
        <v>0</v>
      </c>
      <c r="AZ1229" s="3">
        <v>0</v>
      </c>
      <c r="BA1229" s="3">
        <v>0</v>
      </c>
      <c r="BB1229" s="3">
        <v>0</v>
      </c>
      <c r="BC1229" s="3">
        <v>0</v>
      </c>
      <c r="BD1229" s="3">
        <v>0</v>
      </c>
      <c r="BE1229" s="3">
        <v>0</v>
      </c>
      <c r="BF1229" s="3">
        <v>0</v>
      </c>
      <c r="BG1229" s="3">
        <v>0</v>
      </c>
      <c r="BH1229" s="3">
        <v>0</v>
      </c>
      <c r="BI1229" s="3">
        <v>0</v>
      </c>
      <c r="BJ1229" s="3">
        <v>0</v>
      </c>
      <c r="BK1229" s="3">
        <v>0</v>
      </c>
      <c r="BL1229" s="3">
        <v>0</v>
      </c>
      <c r="BM1229" s="3">
        <v>0</v>
      </c>
      <c r="BN1229" s="3">
        <v>0</v>
      </c>
      <c r="BO1229" s="3">
        <v>0</v>
      </c>
      <c r="BP1229" s="3">
        <v>0</v>
      </c>
      <c r="BQ1229" s="3">
        <v>0</v>
      </c>
      <c r="BR1229" s="3">
        <v>0</v>
      </c>
      <c r="BS1229" s="3">
        <v>0</v>
      </c>
      <c r="BT1229" s="3">
        <v>0</v>
      </c>
      <c r="BU1229" s="3">
        <v>0</v>
      </c>
      <c r="BV1229" s="3">
        <v>0</v>
      </c>
      <c r="BW1229" s="3">
        <v>0</v>
      </c>
      <c r="BX1229" s="3">
        <v>0</v>
      </c>
      <c r="BY1229" s="3">
        <v>0</v>
      </c>
      <c r="BZ1229" s="3">
        <v>0</v>
      </c>
      <c r="CA1229" s="3">
        <v>0</v>
      </c>
      <c r="CB1229" s="3">
        <v>0</v>
      </c>
      <c r="CC1229" s="3">
        <v>0</v>
      </c>
      <c r="CD1229" s="3">
        <v>0</v>
      </c>
      <c r="CE1229" s="3">
        <v>0</v>
      </c>
      <c r="CF1229" s="3">
        <v>0</v>
      </c>
      <c r="CG1229" s="3">
        <v>0</v>
      </c>
      <c r="CH1229" s="3">
        <v>0</v>
      </c>
      <c r="CI1229" s="3">
        <v>0</v>
      </c>
      <c r="CJ1229" s="3">
        <v>0</v>
      </c>
      <c r="CK1229" s="3">
        <v>0</v>
      </c>
      <c r="CL1229" s="3">
        <v>0</v>
      </c>
      <c r="CM1229" s="3">
        <v>0</v>
      </c>
      <c r="CN1229" s="3">
        <v>0</v>
      </c>
      <c r="CO1229" s="3">
        <v>0</v>
      </c>
      <c r="CP1229" s="3">
        <v>0</v>
      </c>
      <c r="CQ1229" s="3">
        <v>0</v>
      </c>
      <c r="CR1229" s="3">
        <v>0</v>
      </c>
      <c r="CS1229" s="3">
        <v>0</v>
      </c>
      <c r="CT1229" s="3">
        <v>0</v>
      </c>
      <c r="CU1229" s="3">
        <v>0</v>
      </c>
      <c r="CV1229" s="3">
        <v>0</v>
      </c>
      <c r="CW1229" s="3">
        <v>0</v>
      </c>
      <c r="CX1229" s="3">
        <v>0</v>
      </c>
      <c r="CY1229" s="3">
        <v>0</v>
      </c>
      <c r="CZ1229" s="3">
        <v>0</v>
      </c>
      <c r="DA1229" s="3"/>
      <c r="DB1229" s="3">
        <v>0</v>
      </c>
      <c r="DC1229" s="3">
        <v>0</v>
      </c>
      <c r="DD1229" s="3">
        <v>0</v>
      </c>
      <c r="DE1229" s="3">
        <v>0</v>
      </c>
      <c r="DF1229" s="3">
        <v>0</v>
      </c>
      <c r="DG1229" s="3">
        <v>0</v>
      </c>
      <c r="DH1229" s="3">
        <v>0</v>
      </c>
      <c r="DI1229" s="3">
        <v>0</v>
      </c>
      <c r="DJ1229" s="3">
        <v>0</v>
      </c>
      <c r="DK1229" s="3">
        <v>0</v>
      </c>
      <c r="DL1229" s="3">
        <v>0</v>
      </c>
      <c r="DM1229" s="3">
        <v>0</v>
      </c>
      <c r="DN1229" s="3">
        <v>0</v>
      </c>
      <c r="DO1229" s="3">
        <v>0</v>
      </c>
      <c r="DP1229" s="3">
        <v>0</v>
      </c>
      <c r="DQ1229" s="3">
        <v>0</v>
      </c>
      <c r="DR1229" s="3">
        <v>0</v>
      </c>
      <c r="DS1229" s="3">
        <v>0</v>
      </c>
      <c r="DT1229" s="3">
        <v>0</v>
      </c>
      <c r="DU1229" s="3">
        <v>0</v>
      </c>
      <c r="DV1229" s="3">
        <v>0</v>
      </c>
      <c r="DW1229" s="3">
        <v>0</v>
      </c>
      <c r="DX1229" s="3">
        <v>0</v>
      </c>
      <c r="DY1229" s="3">
        <v>0</v>
      </c>
      <c r="DZ1229" s="3">
        <v>0</v>
      </c>
      <c r="EA1229" s="3">
        <v>0</v>
      </c>
      <c r="EB1229" s="3">
        <v>0</v>
      </c>
      <c r="EC1229" s="3">
        <v>0</v>
      </c>
      <c r="ED1229" s="3">
        <v>0</v>
      </c>
      <c r="EE1229" s="3">
        <v>0</v>
      </c>
      <c r="EF1229" s="3">
        <v>0</v>
      </c>
    </row>
    <row r="1230" spans="1:136" ht="12.75" customHeight="1">
      <c r="A1230" s="2" t="s">
        <v>2028</v>
      </c>
      <c r="B1230" s="2" t="s">
        <v>2029</v>
      </c>
      <c r="C1230" s="2" t="s">
        <v>137</v>
      </c>
      <c r="D1230" s="2" t="s">
        <v>896</v>
      </c>
      <c r="E1230" s="3">
        <v>0</v>
      </c>
      <c r="F1230" s="3">
        <v>345000</v>
      </c>
      <c r="G1230" s="3">
        <v>345000</v>
      </c>
      <c r="H1230" s="3">
        <v>345000</v>
      </c>
      <c r="I1230" s="3">
        <v>345000</v>
      </c>
      <c r="J1230" s="3">
        <v>345000</v>
      </c>
      <c r="K1230" s="3">
        <v>345000</v>
      </c>
      <c r="L1230" s="3">
        <v>345000</v>
      </c>
      <c r="M1230" s="3">
        <v>345000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341000</v>
      </c>
      <c r="AH1230" s="3">
        <v>340000</v>
      </c>
      <c r="AI1230" s="3">
        <v>340000</v>
      </c>
      <c r="AJ1230" s="3">
        <v>341000</v>
      </c>
      <c r="AK1230" s="3">
        <v>340000</v>
      </c>
      <c r="AL1230" s="3">
        <v>341000</v>
      </c>
      <c r="AM1230" s="3">
        <v>340000</v>
      </c>
      <c r="AN1230" s="3">
        <v>344000</v>
      </c>
      <c r="AO1230" s="3">
        <v>342000</v>
      </c>
      <c r="AP1230" s="3">
        <v>340000</v>
      </c>
      <c r="AQ1230" s="3">
        <v>341000</v>
      </c>
      <c r="AR1230" s="3">
        <v>342000</v>
      </c>
      <c r="AS1230" s="3">
        <v>0</v>
      </c>
      <c r="AT1230" s="3">
        <v>0</v>
      </c>
      <c r="AU1230" s="3">
        <v>0</v>
      </c>
      <c r="AV1230" s="3">
        <v>0</v>
      </c>
      <c r="AW1230" s="3">
        <v>0</v>
      </c>
      <c r="AX1230" s="3">
        <v>0</v>
      </c>
      <c r="AY1230" s="3">
        <v>0</v>
      </c>
      <c r="AZ1230" s="3">
        <v>0</v>
      </c>
      <c r="BA1230" s="3">
        <v>0</v>
      </c>
      <c r="BB1230" s="3">
        <v>0</v>
      </c>
      <c r="BC1230" s="3">
        <v>0</v>
      </c>
      <c r="BD1230" s="3">
        <v>0</v>
      </c>
      <c r="BE1230" s="3">
        <v>0</v>
      </c>
      <c r="BF1230" s="3">
        <v>0</v>
      </c>
      <c r="BG1230" s="3">
        <v>0</v>
      </c>
      <c r="BH1230" s="3">
        <v>0</v>
      </c>
      <c r="BI1230" s="3">
        <v>0</v>
      </c>
      <c r="BJ1230" s="3">
        <v>0</v>
      </c>
      <c r="BK1230" s="3">
        <v>0</v>
      </c>
      <c r="BL1230" s="3">
        <v>0</v>
      </c>
      <c r="BM1230" s="3">
        <v>0</v>
      </c>
      <c r="BN1230" s="3">
        <v>0</v>
      </c>
      <c r="BO1230" s="3">
        <v>0</v>
      </c>
      <c r="BP1230" s="3">
        <v>0</v>
      </c>
      <c r="BQ1230" s="3">
        <v>0</v>
      </c>
      <c r="BR1230" s="3">
        <v>0</v>
      </c>
      <c r="BS1230" s="3">
        <v>0</v>
      </c>
      <c r="BT1230" s="3">
        <v>0</v>
      </c>
      <c r="BU1230" s="3">
        <v>0</v>
      </c>
      <c r="BV1230" s="3">
        <v>0</v>
      </c>
      <c r="BW1230" s="3">
        <v>0</v>
      </c>
      <c r="BX1230" s="3">
        <v>0</v>
      </c>
      <c r="BY1230" s="3">
        <v>0</v>
      </c>
      <c r="BZ1230" s="3">
        <v>0</v>
      </c>
      <c r="CA1230" s="3">
        <v>0</v>
      </c>
      <c r="CB1230" s="3">
        <v>0</v>
      </c>
      <c r="CC1230" s="3">
        <v>0</v>
      </c>
      <c r="CD1230" s="3">
        <v>0</v>
      </c>
      <c r="CE1230" s="3">
        <v>0</v>
      </c>
      <c r="CF1230" s="3">
        <v>0</v>
      </c>
      <c r="CG1230" s="3">
        <v>0</v>
      </c>
      <c r="CH1230" s="3">
        <v>0</v>
      </c>
      <c r="CI1230" s="3">
        <v>0</v>
      </c>
      <c r="CJ1230" s="3">
        <v>0</v>
      </c>
      <c r="CK1230" s="3">
        <v>0</v>
      </c>
      <c r="CL1230" s="3">
        <v>0</v>
      </c>
      <c r="CM1230" s="3">
        <v>0</v>
      </c>
      <c r="CN1230" s="3">
        <v>0</v>
      </c>
      <c r="CO1230" s="3">
        <v>0</v>
      </c>
      <c r="CP1230" s="3">
        <v>0</v>
      </c>
      <c r="CQ1230" s="3">
        <v>0</v>
      </c>
      <c r="CR1230" s="3">
        <v>0</v>
      </c>
      <c r="CS1230" s="3">
        <v>0</v>
      </c>
      <c r="CT1230" s="3">
        <v>0</v>
      </c>
      <c r="CU1230" s="3">
        <v>0</v>
      </c>
      <c r="CV1230" s="3">
        <v>0</v>
      </c>
      <c r="CW1230" s="3">
        <v>0</v>
      </c>
      <c r="CX1230" s="3">
        <v>0</v>
      </c>
      <c r="CY1230" s="3">
        <v>0</v>
      </c>
      <c r="CZ1230" s="3">
        <v>0</v>
      </c>
      <c r="DA1230" s="3"/>
      <c r="DB1230" s="3">
        <v>0</v>
      </c>
      <c r="DC1230" s="3">
        <v>0</v>
      </c>
      <c r="DD1230" s="3">
        <v>0</v>
      </c>
      <c r="DE1230" s="3">
        <v>0</v>
      </c>
      <c r="DF1230" s="3">
        <v>0</v>
      </c>
      <c r="DG1230" s="3">
        <v>0</v>
      </c>
      <c r="DH1230" s="3">
        <v>0</v>
      </c>
      <c r="DI1230" s="3">
        <v>0</v>
      </c>
      <c r="DJ1230" s="3">
        <v>0</v>
      </c>
      <c r="DK1230" s="3">
        <v>0</v>
      </c>
      <c r="DL1230" s="3">
        <v>0</v>
      </c>
      <c r="DM1230" s="3">
        <v>0</v>
      </c>
      <c r="DN1230" s="3">
        <v>0</v>
      </c>
      <c r="DO1230" s="3">
        <v>0</v>
      </c>
      <c r="DP1230" s="3">
        <v>0</v>
      </c>
      <c r="DQ1230" s="3">
        <v>0</v>
      </c>
      <c r="DR1230" s="3">
        <v>0</v>
      </c>
      <c r="DS1230" s="3">
        <v>0</v>
      </c>
      <c r="DT1230" s="3">
        <v>0</v>
      </c>
      <c r="DU1230" s="3">
        <v>0</v>
      </c>
      <c r="DV1230" s="3">
        <v>0</v>
      </c>
      <c r="DW1230" s="3">
        <v>0</v>
      </c>
      <c r="DX1230" s="3">
        <v>0</v>
      </c>
      <c r="DY1230" s="3">
        <v>0</v>
      </c>
      <c r="DZ1230" s="3">
        <v>0</v>
      </c>
      <c r="EA1230" s="3">
        <v>0</v>
      </c>
      <c r="EB1230" s="3">
        <v>0</v>
      </c>
      <c r="EC1230" s="3">
        <v>0</v>
      </c>
      <c r="ED1230" s="3">
        <v>0</v>
      </c>
      <c r="EE1230" s="3">
        <v>0</v>
      </c>
      <c r="EF1230" s="3">
        <v>0</v>
      </c>
    </row>
    <row r="1231" spans="1:136" ht="12.75" customHeight="1">
      <c r="A1231" s="2" t="s">
        <v>2030</v>
      </c>
      <c r="B1231" s="2" t="s">
        <v>1121</v>
      </c>
      <c r="C1231" s="2" t="s">
        <v>137</v>
      </c>
      <c r="D1231" s="2" t="s">
        <v>896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>
        <v>0</v>
      </c>
      <c r="AO1231" s="3">
        <v>0</v>
      </c>
      <c r="AP1231" s="3">
        <v>0</v>
      </c>
      <c r="AQ1231" s="3">
        <v>0</v>
      </c>
      <c r="AR1231" s="3">
        <v>0</v>
      </c>
      <c r="AS1231" s="3">
        <v>0</v>
      </c>
      <c r="AT1231" s="3">
        <v>0</v>
      </c>
      <c r="AU1231" s="3">
        <v>0</v>
      </c>
      <c r="AV1231" s="3">
        <v>0</v>
      </c>
      <c r="AW1231" s="3">
        <v>0</v>
      </c>
      <c r="AX1231" s="3">
        <v>0</v>
      </c>
      <c r="AY1231" s="3">
        <v>0</v>
      </c>
      <c r="AZ1231" s="3">
        <v>0</v>
      </c>
      <c r="BA1231" s="3">
        <v>0</v>
      </c>
      <c r="BB1231" s="3">
        <v>0</v>
      </c>
      <c r="BC1231" s="3">
        <v>0</v>
      </c>
      <c r="BD1231" s="3">
        <v>0</v>
      </c>
      <c r="BE1231" s="3">
        <v>0</v>
      </c>
      <c r="BF1231" s="3">
        <v>0</v>
      </c>
      <c r="BG1231" s="3">
        <v>0</v>
      </c>
      <c r="BH1231" s="3">
        <v>0</v>
      </c>
      <c r="BI1231" s="3">
        <v>0</v>
      </c>
      <c r="BJ1231" s="3">
        <v>0</v>
      </c>
      <c r="BK1231" s="3">
        <v>0</v>
      </c>
      <c r="BL1231" s="3">
        <v>0</v>
      </c>
      <c r="BM1231" s="3">
        <v>0</v>
      </c>
      <c r="BN1231" s="3">
        <v>0</v>
      </c>
      <c r="BO1231" s="3">
        <v>0</v>
      </c>
      <c r="BP1231" s="3">
        <v>0</v>
      </c>
      <c r="BQ1231" s="3">
        <v>0</v>
      </c>
      <c r="BR1231" s="3">
        <v>0</v>
      </c>
      <c r="BS1231" s="3">
        <v>0</v>
      </c>
      <c r="BT1231" s="3">
        <v>0</v>
      </c>
      <c r="BU1231" s="3">
        <v>0</v>
      </c>
      <c r="BV1231" s="3">
        <v>0</v>
      </c>
      <c r="BW1231" s="3">
        <v>0</v>
      </c>
      <c r="BX1231" s="3">
        <v>0</v>
      </c>
      <c r="BY1231" s="3">
        <v>0</v>
      </c>
      <c r="BZ1231" s="3">
        <v>0</v>
      </c>
      <c r="CA1231" s="3">
        <v>0</v>
      </c>
      <c r="CB1231" s="3">
        <v>0</v>
      </c>
      <c r="CC1231" s="3">
        <v>0</v>
      </c>
      <c r="CD1231" s="3">
        <v>0</v>
      </c>
      <c r="CE1231" s="3">
        <v>0</v>
      </c>
      <c r="CF1231" s="3">
        <v>0</v>
      </c>
      <c r="CG1231" s="3">
        <v>0</v>
      </c>
      <c r="CH1231" s="3">
        <v>0</v>
      </c>
      <c r="CI1231" s="3">
        <v>0</v>
      </c>
      <c r="CJ1231" s="3">
        <v>0</v>
      </c>
      <c r="CK1231" s="3">
        <v>0</v>
      </c>
      <c r="CL1231" s="3">
        <v>0</v>
      </c>
      <c r="CM1231" s="3">
        <v>0</v>
      </c>
      <c r="CN1231" s="3">
        <v>0</v>
      </c>
      <c r="CO1231" s="3">
        <v>0</v>
      </c>
      <c r="CP1231" s="3">
        <v>0</v>
      </c>
      <c r="CQ1231" s="3">
        <v>0</v>
      </c>
      <c r="CR1231" s="3">
        <v>0</v>
      </c>
      <c r="CS1231" s="3">
        <v>0</v>
      </c>
      <c r="CT1231" s="3">
        <v>0</v>
      </c>
      <c r="CU1231" s="3">
        <v>0</v>
      </c>
      <c r="CV1231" s="3">
        <v>0</v>
      </c>
      <c r="CW1231" s="3">
        <v>0</v>
      </c>
      <c r="CX1231" s="3">
        <v>0</v>
      </c>
      <c r="CY1231" s="3">
        <v>0</v>
      </c>
      <c r="CZ1231" s="3">
        <v>0</v>
      </c>
      <c r="DA1231" s="3"/>
      <c r="DB1231" s="3">
        <v>0</v>
      </c>
      <c r="DC1231" s="3">
        <v>0</v>
      </c>
      <c r="DD1231" s="3">
        <v>0</v>
      </c>
      <c r="DE1231" s="3">
        <v>0</v>
      </c>
      <c r="DF1231" s="3">
        <v>0</v>
      </c>
      <c r="DG1231" s="3">
        <v>0</v>
      </c>
      <c r="DH1231" s="3">
        <v>0</v>
      </c>
      <c r="DI1231" s="3">
        <v>0</v>
      </c>
      <c r="DJ1231" s="3">
        <v>0</v>
      </c>
      <c r="DK1231" s="3">
        <v>0</v>
      </c>
      <c r="DL1231" s="3">
        <v>0</v>
      </c>
      <c r="DM1231" s="3">
        <v>0</v>
      </c>
      <c r="DN1231" s="3">
        <v>0</v>
      </c>
      <c r="DO1231" s="3">
        <v>0</v>
      </c>
      <c r="DP1231" s="3">
        <v>0</v>
      </c>
      <c r="DQ1231" s="3">
        <v>0</v>
      </c>
      <c r="DR1231" s="3">
        <v>0</v>
      </c>
      <c r="DS1231" s="3">
        <v>0</v>
      </c>
      <c r="DT1231" s="3">
        <v>0</v>
      </c>
      <c r="DU1231" s="3">
        <v>0</v>
      </c>
      <c r="DV1231" s="3">
        <v>0</v>
      </c>
      <c r="DW1231" s="3">
        <v>0</v>
      </c>
      <c r="DX1231" s="3">
        <v>0</v>
      </c>
      <c r="DY1231" s="3">
        <v>0</v>
      </c>
      <c r="DZ1231" s="3">
        <v>0</v>
      </c>
      <c r="EA1231" s="3">
        <v>0</v>
      </c>
      <c r="EB1231" s="3">
        <v>0</v>
      </c>
      <c r="EC1231" s="3">
        <v>0</v>
      </c>
      <c r="ED1231" s="3">
        <v>0</v>
      </c>
      <c r="EE1231" s="3">
        <v>0</v>
      </c>
      <c r="EF1231" s="3">
        <v>0</v>
      </c>
    </row>
    <row r="1232" spans="1:136" ht="12.75" customHeight="1">
      <c r="A1232" s="2" t="s">
        <v>2031</v>
      </c>
      <c r="B1232" s="2" t="s">
        <v>1021</v>
      </c>
      <c r="C1232" s="2" t="s">
        <v>137</v>
      </c>
      <c r="D1232" s="2" t="s">
        <v>896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v>0</v>
      </c>
      <c r="AP1232" s="3">
        <v>0</v>
      </c>
      <c r="AQ1232" s="3">
        <v>0</v>
      </c>
      <c r="AR1232" s="3">
        <v>0</v>
      </c>
      <c r="AS1232" s="3">
        <v>0</v>
      </c>
      <c r="AT1232" s="3">
        <v>0</v>
      </c>
      <c r="AU1232" s="3">
        <v>0</v>
      </c>
      <c r="AV1232" s="3">
        <v>0</v>
      </c>
      <c r="AW1232" s="3">
        <v>0</v>
      </c>
      <c r="AX1232" s="3">
        <v>0</v>
      </c>
      <c r="AY1232" s="3">
        <v>0</v>
      </c>
      <c r="AZ1232" s="3">
        <v>0</v>
      </c>
      <c r="BA1232" s="3">
        <v>0</v>
      </c>
      <c r="BB1232" s="3">
        <v>0</v>
      </c>
      <c r="BC1232" s="3">
        <v>0</v>
      </c>
      <c r="BD1232" s="3">
        <v>0</v>
      </c>
      <c r="BE1232" s="3">
        <v>0</v>
      </c>
      <c r="BF1232" s="3">
        <v>0</v>
      </c>
      <c r="BG1232" s="3">
        <v>0</v>
      </c>
      <c r="BH1232" s="3">
        <v>0</v>
      </c>
      <c r="BI1232" s="3">
        <v>0</v>
      </c>
      <c r="BJ1232" s="3">
        <v>0</v>
      </c>
      <c r="BK1232" s="3">
        <v>0</v>
      </c>
      <c r="BL1232" s="3">
        <v>0</v>
      </c>
      <c r="BM1232" s="3">
        <v>0</v>
      </c>
      <c r="BN1232" s="3">
        <v>0</v>
      </c>
      <c r="BO1232" s="3">
        <v>0</v>
      </c>
      <c r="BP1232" s="3">
        <v>0</v>
      </c>
      <c r="BQ1232" s="3">
        <v>0</v>
      </c>
      <c r="BR1232" s="3">
        <v>0</v>
      </c>
      <c r="BS1232" s="3">
        <v>0</v>
      </c>
      <c r="BT1232" s="3">
        <v>0</v>
      </c>
      <c r="BU1232" s="3">
        <v>0</v>
      </c>
      <c r="BV1232" s="3">
        <v>0</v>
      </c>
      <c r="BW1232" s="3">
        <v>0</v>
      </c>
      <c r="BX1232" s="3">
        <v>0</v>
      </c>
      <c r="BY1232" s="3">
        <v>0</v>
      </c>
      <c r="BZ1232" s="3">
        <v>0</v>
      </c>
      <c r="CA1232" s="3">
        <v>0</v>
      </c>
      <c r="CB1232" s="3">
        <v>0</v>
      </c>
      <c r="CC1232" s="3">
        <v>0</v>
      </c>
      <c r="CD1232" s="3">
        <v>0</v>
      </c>
      <c r="CE1232" s="3">
        <v>0</v>
      </c>
      <c r="CF1232" s="3">
        <v>0</v>
      </c>
      <c r="CG1232" s="3">
        <v>0</v>
      </c>
      <c r="CH1232" s="3">
        <v>0</v>
      </c>
      <c r="CI1232" s="3">
        <v>0</v>
      </c>
      <c r="CJ1232" s="3">
        <v>0</v>
      </c>
      <c r="CK1232" s="3">
        <v>0</v>
      </c>
      <c r="CL1232" s="3">
        <v>0</v>
      </c>
      <c r="CM1232" s="3">
        <v>0</v>
      </c>
      <c r="CN1232" s="3">
        <v>0</v>
      </c>
      <c r="CO1232" s="3">
        <v>0</v>
      </c>
      <c r="CP1232" s="3">
        <v>0</v>
      </c>
      <c r="CQ1232" s="3">
        <v>0</v>
      </c>
      <c r="CR1232" s="3">
        <v>0</v>
      </c>
      <c r="CS1232" s="3">
        <v>0</v>
      </c>
      <c r="CT1232" s="3">
        <v>0</v>
      </c>
      <c r="CU1232" s="3">
        <v>0</v>
      </c>
      <c r="CV1232" s="3">
        <v>0</v>
      </c>
      <c r="CW1232" s="3">
        <v>0</v>
      </c>
      <c r="CX1232" s="3">
        <v>0</v>
      </c>
      <c r="CY1232" s="3">
        <v>0</v>
      </c>
      <c r="CZ1232" s="3">
        <v>0</v>
      </c>
      <c r="DA1232" s="3"/>
      <c r="DB1232" s="3">
        <v>0</v>
      </c>
      <c r="DC1232" s="3">
        <v>0</v>
      </c>
      <c r="DD1232" s="3">
        <v>0</v>
      </c>
      <c r="DE1232" s="3">
        <v>0</v>
      </c>
      <c r="DF1232" s="3">
        <v>0</v>
      </c>
      <c r="DG1232" s="3">
        <v>0</v>
      </c>
      <c r="DH1232" s="3">
        <v>0</v>
      </c>
      <c r="DI1232" s="3">
        <v>0</v>
      </c>
      <c r="DJ1232" s="3">
        <v>0</v>
      </c>
      <c r="DK1232" s="3">
        <v>0</v>
      </c>
      <c r="DL1232" s="3">
        <v>0</v>
      </c>
      <c r="DM1232" s="3">
        <v>0</v>
      </c>
      <c r="DN1232" s="3">
        <v>0</v>
      </c>
      <c r="DO1232" s="3">
        <v>0</v>
      </c>
      <c r="DP1232" s="3">
        <v>0</v>
      </c>
      <c r="DQ1232" s="3">
        <v>0</v>
      </c>
      <c r="DR1232" s="3">
        <v>0</v>
      </c>
      <c r="DS1232" s="3">
        <v>0</v>
      </c>
      <c r="DT1232" s="3">
        <v>0</v>
      </c>
      <c r="DU1232" s="3">
        <v>0</v>
      </c>
      <c r="DV1232" s="3">
        <v>0</v>
      </c>
      <c r="DW1232" s="3">
        <v>0</v>
      </c>
      <c r="DX1232" s="3">
        <v>0</v>
      </c>
      <c r="DY1232" s="3">
        <v>0</v>
      </c>
      <c r="DZ1232" s="3">
        <v>0</v>
      </c>
      <c r="EA1232" s="3">
        <v>0</v>
      </c>
      <c r="EB1232" s="3">
        <v>0</v>
      </c>
      <c r="EC1232" s="3">
        <v>0</v>
      </c>
      <c r="ED1232" s="3">
        <v>0</v>
      </c>
      <c r="EE1232" s="3">
        <v>0</v>
      </c>
      <c r="EF1232" s="3">
        <v>0</v>
      </c>
    </row>
    <row r="1233" spans="1:136" ht="12.75" customHeight="1">
      <c r="A1233" s="2" t="s">
        <v>2032</v>
      </c>
      <c r="B1233" s="2" t="s">
        <v>936</v>
      </c>
      <c r="C1233" s="2" t="s">
        <v>137</v>
      </c>
      <c r="D1233" s="2" t="s">
        <v>896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468.85</v>
      </c>
      <c r="AH1233" s="3">
        <v>484.87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-953.72</v>
      </c>
      <c r="AO1233" s="3">
        <v>0</v>
      </c>
      <c r="AP1233" s="3">
        <v>0</v>
      </c>
      <c r="AQ1233" s="3">
        <v>0</v>
      </c>
      <c r="AR1233" s="3">
        <v>0</v>
      </c>
      <c r="AS1233" s="3">
        <v>0</v>
      </c>
      <c r="AT1233" s="3">
        <v>0</v>
      </c>
      <c r="AU1233" s="3">
        <v>0</v>
      </c>
      <c r="AV1233" s="3">
        <v>0</v>
      </c>
      <c r="AW1233" s="3">
        <v>0</v>
      </c>
      <c r="AX1233" s="3">
        <v>0</v>
      </c>
      <c r="AY1233" s="3">
        <v>0</v>
      </c>
      <c r="AZ1233" s="3">
        <v>0</v>
      </c>
      <c r="BA1233" s="3">
        <v>0</v>
      </c>
      <c r="BB1233" s="3">
        <v>0</v>
      </c>
      <c r="BC1233" s="3">
        <v>0</v>
      </c>
      <c r="BD1233" s="3">
        <v>0</v>
      </c>
      <c r="BE1233" s="3">
        <v>0</v>
      </c>
      <c r="BF1233" s="3">
        <v>0</v>
      </c>
      <c r="BG1233" s="3">
        <v>0</v>
      </c>
      <c r="BH1233" s="3">
        <v>0</v>
      </c>
      <c r="BI1233" s="3">
        <v>0</v>
      </c>
      <c r="BJ1233" s="3">
        <v>0</v>
      </c>
      <c r="BK1233" s="3">
        <v>0</v>
      </c>
      <c r="BL1233" s="3">
        <v>0</v>
      </c>
      <c r="BM1233" s="3">
        <v>0</v>
      </c>
      <c r="BN1233" s="3">
        <v>0</v>
      </c>
      <c r="BO1233" s="3">
        <v>0</v>
      </c>
      <c r="BP1233" s="3">
        <v>0</v>
      </c>
      <c r="BQ1233" s="3">
        <v>0</v>
      </c>
      <c r="BR1233" s="3">
        <v>0</v>
      </c>
      <c r="BS1233" s="3">
        <v>0</v>
      </c>
      <c r="BT1233" s="3">
        <v>0</v>
      </c>
      <c r="BU1233" s="3">
        <v>0</v>
      </c>
      <c r="BV1233" s="3">
        <v>0</v>
      </c>
      <c r="BW1233" s="3">
        <v>0</v>
      </c>
      <c r="BX1233" s="3">
        <v>0</v>
      </c>
      <c r="BY1233" s="3">
        <v>0</v>
      </c>
      <c r="BZ1233" s="3">
        <v>0</v>
      </c>
      <c r="CA1233" s="3">
        <v>0</v>
      </c>
      <c r="CB1233" s="3">
        <v>0</v>
      </c>
      <c r="CC1233" s="3">
        <v>0</v>
      </c>
      <c r="CD1233" s="3">
        <v>0</v>
      </c>
      <c r="CE1233" s="3">
        <v>0</v>
      </c>
      <c r="CF1233" s="3">
        <v>0</v>
      </c>
      <c r="CG1233" s="3">
        <v>0</v>
      </c>
      <c r="CH1233" s="3">
        <v>0</v>
      </c>
      <c r="CI1233" s="3">
        <v>0</v>
      </c>
      <c r="CJ1233" s="3">
        <v>0</v>
      </c>
      <c r="CK1233" s="3">
        <v>0</v>
      </c>
      <c r="CL1233" s="3">
        <v>0</v>
      </c>
      <c r="CM1233" s="3">
        <v>0</v>
      </c>
      <c r="CN1233" s="3">
        <v>0</v>
      </c>
      <c r="CO1233" s="3">
        <v>0</v>
      </c>
      <c r="CP1233" s="3">
        <v>0</v>
      </c>
      <c r="CQ1233" s="3">
        <v>0</v>
      </c>
      <c r="CR1233" s="3">
        <v>0</v>
      </c>
      <c r="CS1233" s="3">
        <v>0</v>
      </c>
      <c r="CT1233" s="3">
        <v>0</v>
      </c>
      <c r="CU1233" s="3">
        <v>0</v>
      </c>
      <c r="CV1233" s="3">
        <v>0</v>
      </c>
      <c r="CW1233" s="3">
        <v>0</v>
      </c>
      <c r="CX1233" s="3">
        <v>0</v>
      </c>
      <c r="CY1233" s="3">
        <v>0</v>
      </c>
      <c r="CZ1233" s="3">
        <v>0</v>
      </c>
      <c r="DA1233" s="3"/>
      <c r="DB1233" s="3">
        <v>0</v>
      </c>
      <c r="DC1233" s="3">
        <v>0</v>
      </c>
      <c r="DD1233" s="3">
        <v>0</v>
      </c>
      <c r="DE1233" s="3">
        <v>0</v>
      </c>
      <c r="DF1233" s="3">
        <v>0</v>
      </c>
      <c r="DG1233" s="3">
        <v>0</v>
      </c>
      <c r="DH1233" s="3">
        <v>0</v>
      </c>
      <c r="DI1233" s="3">
        <v>0</v>
      </c>
      <c r="DJ1233" s="3">
        <v>0</v>
      </c>
      <c r="DK1233" s="3">
        <v>0</v>
      </c>
      <c r="DL1233" s="3">
        <v>0</v>
      </c>
      <c r="DM1233" s="3">
        <v>0</v>
      </c>
      <c r="DN1233" s="3">
        <v>0</v>
      </c>
      <c r="DO1233" s="3">
        <v>0</v>
      </c>
      <c r="DP1233" s="3">
        <v>0</v>
      </c>
      <c r="DQ1233" s="3">
        <v>0</v>
      </c>
      <c r="DR1233" s="3">
        <v>0</v>
      </c>
      <c r="DS1233" s="3">
        <v>0</v>
      </c>
      <c r="DT1233" s="3">
        <v>0</v>
      </c>
      <c r="DU1233" s="3">
        <v>0</v>
      </c>
      <c r="DV1233" s="3">
        <v>0</v>
      </c>
      <c r="DW1233" s="3">
        <v>0</v>
      </c>
      <c r="DX1233" s="3">
        <v>0</v>
      </c>
      <c r="DY1233" s="3">
        <v>0</v>
      </c>
      <c r="DZ1233" s="3">
        <v>0</v>
      </c>
      <c r="EA1233" s="3">
        <v>0</v>
      </c>
      <c r="EB1233" s="3">
        <v>0</v>
      </c>
      <c r="EC1233" s="3">
        <v>0</v>
      </c>
      <c r="ED1233" s="3">
        <v>0</v>
      </c>
      <c r="EE1233" s="3">
        <v>0</v>
      </c>
      <c r="EF1233" s="3">
        <v>0</v>
      </c>
    </row>
    <row r="1234" spans="1:136" ht="12.75" customHeight="1">
      <c r="A1234" s="2" t="s">
        <v>2033</v>
      </c>
      <c r="B1234" s="2" t="s">
        <v>938</v>
      </c>
      <c r="C1234" s="2" t="s">
        <v>137</v>
      </c>
      <c r="D1234" s="2" t="s">
        <v>896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v>0</v>
      </c>
      <c r="AP1234" s="3">
        <v>0</v>
      </c>
      <c r="AQ1234" s="3">
        <v>0</v>
      </c>
      <c r="AR1234" s="3">
        <v>0</v>
      </c>
      <c r="AS1234" s="3">
        <v>0</v>
      </c>
      <c r="AT1234" s="3">
        <v>0</v>
      </c>
      <c r="AU1234" s="3">
        <v>0</v>
      </c>
      <c r="AV1234" s="3">
        <v>0</v>
      </c>
      <c r="AW1234" s="3">
        <v>0</v>
      </c>
      <c r="AX1234" s="3">
        <v>0</v>
      </c>
      <c r="AY1234" s="3">
        <v>0</v>
      </c>
      <c r="AZ1234" s="3">
        <v>0</v>
      </c>
      <c r="BA1234" s="3">
        <v>0</v>
      </c>
      <c r="BB1234" s="3">
        <v>0</v>
      </c>
      <c r="BC1234" s="3">
        <v>0</v>
      </c>
      <c r="BD1234" s="3">
        <v>0</v>
      </c>
      <c r="BE1234" s="3">
        <v>0</v>
      </c>
      <c r="BF1234" s="3">
        <v>0</v>
      </c>
      <c r="BG1234" s="3">
        <v>0</v>
      </c>
      <c r="BH1234" s="3">
        <v>0</v>
      </c>
      <c r="BI1234" s="3">
        <v>0</v>
      </c>
      <c r="BJ1234" s="3">
        <v>0</v>
      </c>
      <c r="BK1234" s="3">
        <v>0</v>
      </c>
      <c r="BL1234" s="3">
        <v>0</v>
      </c>
      <c r="BM1234" s="3">
        <v>0</v>
      </c>
      <c r="BN1234" s="3">
        <v>0</v>
      </c>
      <c r="BO1234" s="3">
        <v>0</v>
      </c>
      <c r="BP1234" s="3">
        <v>0</v>
      </c>
      <c r="BQ1234" s="3">
        <v>0</v>
      </c>
      <c r="BR1234" s="3">
        <v>0</v>
      </c>
      <c r="BS1234" s="3">
        <v>0</v>
      </c>
      <c r="BT1234" s="3">
        <v>0</v>
      </c>
      <c r="BU1234" s="3">
        <v>0</v>
      </c>
      <c r="BV1234" s="3">
        <v>0</v>
      </c>
      <c r="BW1234" s="3">
        <v>0</v>
      </c>
      <c r="BX1234" s="3">
        <v>0</v>
      </c>
      <c r="BY1234" s="3">
        <v>0</v>
      </c>
      <c r="BZ1234" s="3">
        <v>0</v>
      </c>
      <c r="CA1234" s="3">
        <v>0</v>
      </c>
      <c r="CB1234" s="3">
        <v>0</v>
      </c>
      <c r="CC1234" s="3">
        <v>0</v>
      </c>
      <c r="CD1234" s="3">
        <v>0</v>
      </c>
      <c r="CE1234" s="3">
        <v>0</v>
      </c>
      <c r="CF1234" s="3">
        <v>0</v>
      </c>
      <c r="CG1234" s="3">
        <v>0</v>
      </c>
      <c r="CH1234" s="3">
        <v>0</v>
      </c>
      <c r="CI1234" s="3">
        <v>0</v>
      </c>
      <c r="CJ1234" s="3">
        <v>0</v>
      </c>
      <c r="CK1234" s="3">
        <v>0</v>
      </c>
      <c r="CL1234" s="3">
        <v>0</v>
      </c>
      <c r="CM1234" s="3">
        <v>0</v>
      </c>
      <c r="CN1234" s="3">
        <v>0</v>
      </c>
      <c r="CO1234" s="3">
        <v>0</v>
      </c>
      <c r="CP1234" s="3">
        <v>0</v>
      </c>
      <c r="CQ1234" s="3">
        <v>0</v>
      </c>
      <c r="CR1234" s="3">
        <v>0</v>
      </c>
      <c r="CS1234" s="3">
        <v>0</v>
      </c>
      <c r="CT1234" s="3">
        <v>0</v>
      </c>
      <c r="CU1234" s="3">
        <v>0</v>
      </c>
      <c r="CV1234" s="3">
        <v>0</v>
      </c>
      <c r="CW1234" s="3">
        <v>0</v>
      </c>
      <c r="CX1234" s="3">
        <v>0</v>
      </c>
      <c r="CY1234" s="3">
        <v>0</v>
      </c>
      <c r="CZ1234" s="3">
        <v>0</v>
      </c>
      <c r="DA1234" s="3"/>
      <c r="DB1234" s="3">
        <v>0</v>
      </c>
      <c r="DC1234" s="3">
        <v>0</v>
      </c>
      <c r="DD1234" s="3">
        <v>0</v>
      </c>
      <c r="DE1234" s="3">
        <v>0</v>
      </c>
      <c r="DF1234" s="3">
        <v>0</v>
      </c>
      <c r="DG1234" s="3">
        <v>0</v>
      </c>
      <c r="DH1234" s="3">
        <v>0</v>
      </c>
      <c r="DI1234" s="3">
        <v>0</v>
      </c>
      <c r="DJ1234" s="3">
        <v>0</v>
      </c>
      <c r="DK1234" s="3">
        <v>0</v>
      </c>
      <c r="DL1234" s="3">
        <v>0</v>
      </c>
      <c r="DM1234" s="3">
        <v>0</v>
      </c>
      <c r="DN1234" s="3">
        <v>0</v>
      </c>
      <c r="DO1234" s="3">
        <v>0</v>
      </c>
      <c r="DP1234" s="3">
        <v>0</v>
      </c>
      <c r="DQ1234" s="3">
        <v>0</v>
      </c>
      <c r="DR1234" s="3">
        <v>0</v>
      </c>
      <c r="DS1234" s="3">
        <v>0</v>
      </c>
      <c r="DT1234" s="3">
        <v>0</v>
      </c>
      <c r="DU1234" s="3">
        <v>0</v>
      </c>
      <c r="DV1234" s="3">
        <v>0</v>
      </c>
      <c r="DW1234" s="3">
        <v>0</v>
      </c>
      <c r="DX1234" s="3">
        <v>0</v>
      </c>
      <c r="DY1234" s="3">
        <v>0</v>
      </c>
      <c r="DZ1234" s="3">
        <v>0</v>
      </c>
      <c r="EA1234" s="3">
        <v>0</v>
      </c>
      <c r="EB1234" s="3">
        <v>0</v>
      </c>
      <c r="EC1234" s="3">
        <v>0</v>
      </c>
      <c r="ED1234" s="3">
        <v>0</v>
      </c>
      <c r="EE1234" s="3">
        <v>0</v>
      </c>
      <c r="EF1234" s="3">
        <v>0</v>
      </c>
    </row>
    <row r="1235" spans="1:136" ht="12.75" customHeight="1">
      <c r="A1235" s="2" t="s">
        <v>2034</v>
      </c>
      <c r="B1235" s="2" t="s">
        <v>940</v>
      </c>
      <c r="C1235" s="2" t="s">
        <v>137</v>
      </c>
      <c r="D1235" s="2" t="s">
        <v>896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>
        <v>0</v>
      </c>
      <c r="AO1235" s="3">
        <v>0</v>
      </c>
      <c r="AP1235" s="3">
        <v>0</v>
      </c>
      <c r="AQ1235" s="3">
        <v>0</v>
      </c>
      <c r="AR1235" s="3">
        <v>0</v>
      </c>
      <c r="AS1235" s="3">
        <v>0</v>
      </c>
      <c r="AT1235" s="3">
        <v>0</v>
      </c>
      <c r="AU1235" s="3">
        <v>0</v>
      </c>
      <c r="AV1235" s="3">
        <v>0</v>
      </c>
      <c r="AW1235" s="3">
        <v>0</v>
      </c>
      <c r="AX1235" s="3">
        <v>0</v>
      </c>
      <c r="AY1235" s="3">
        <v>0</v>
      </c>
      <c r="AZ1235" s="3">
        <v>0</v>
      </c>
      <c r="BA1235" s="3">
        <v>0</v>
      </c>
      <c r="BB1235" s="3">
        <v>0</v>
      </c>
      <c r="BC1235" s="3">
        <v>0</v>
      </c>
      <c r="BD1235" s="3">
        <v>0</v>
      </c>
      <c r="BE1235" s="3">
        <v>0</v>
      </c>
      <c r="BF1235" s="3">
        <v>0</v>
      </c>
      <c r="BG1235" s="3">
        <v>0</v>
      </c>
      <c r="BH1235" s="3">
        <v>0</v>
      </c>
      <c r="BI1235" s="3">
        <v>0</v>
      </c>
      <c r="BJ1235" s="3">
        <v>0</v>
      </c>
      <c r="BK1235" s="3">
        <v>0</v>
      </c>
      <c r="BL1235" s="3">
        <v>0</v>
      </c>
      <c r="BM1235" s="3">
        <v>0</v>
      </c>
      <c r="BN1235" s="3">
        <v>0</v>
      </c>
      <c r="BO1235" s="3">
        <v>0</v>
      </c>
      <c r="BP1235" s="3">
        <v>0</v>
      </c>
      <c r="BQ1235" s="3">
        <v>0</v>
      </c>
      <c r="BR1235" s="3">
        <v>0</v>
      </c>
      <c r="BS1235" s="3">
        <v>0</v>
      </c>
      <c r="BT1235" s="3">
        <v>0</v>
      </c>
      <c r="BU1235" s="3">
        <v>0</v>
      </c>
      <c r="BV1235" s="3">
        <v>0</v>
      </c>
      <c r="BW1235" s="3">
        <v>0</v>
      </c>
      <c r="BX1235" s="3">
        <v>0</v>
      </c>
      <c r="BY1235" s="3">
        <v>0</v>
      </c>
      <c r="BZ1235" s="3">
        <v>0</v>
      </c>
      <c r="CA1235" s="3">
        <v>0</v>
      </c>
      <c r="CB1235" s="3">
        <v>0</v>
      </c>
      <c r="CC1235" s="3">
        <v>0</v>
      </c>
      <c r="CD1235" s="3">
        <v>0</v>
      </c>
      <c r="CE1235" s="3">
        <v>0</v>
      </c>
      <c r="CF1235" s="3">
        <v>0</v>
      </c>
      <c r="CG1235" s="3">
        <v>0</v>
      </c>
      <c r="CH1235" s="3">
        <v>0</v>
      </c>
      <c r="CI1235" s="3">
        <v>0</v>
      </c>
      <c r="CJ1235" s="3">
        <v>0</v>
      </c>
      <c r="CK1235" s="3">
        <v>0</v>
      </c>
      <c r="CL1235" s="3">
        <v>0</v>
      </c>
      <c r="CM1235" s="3">
        <v>0</v>
      </c>
      <c r="CN1235" s="3">
        <v>0</v>
      </c>
      <c r="CO1235" s="3">
        <v>0</v>
      </c>
      <c r="CP1235" s="3">
        <v>0</v>
      </c>
      <c r="CQ1235" s="3">
        <v>0</v>
      </c>
      <c r="CR1235" s="3">
        <v>0</v>
      </c>
      <c r="CS1235" s="3">
        <v>0</v>
      </c>
      <c r="CT1235" s="3">
        <v>0</v>
      </c>
      <c r="CU1235" s="3">
        <v>0</v>
      </c>
      <c r="CV1235" s="3">
        <v>0</v>
      </c>
      <c r="CW1235" s="3">
        <v>0</v>
      </c>
      <c r="CX1235" s="3">
        <v>0</v>
      </c>
      <c r="CY1235" s="3">
        <v>0</v>
      </c>
      <c r="CZ1235" s="3">
        <v>0</v>
      </c>
      <c r="DA1235" s="3"/>
      <c r="DB1235" s="3">
        <v>0</v>
      </c>
      <c r="DC1235" s="3">
        <v>0</v>
      </c>
      <c r="DD1235" s="3">
        <v>0</v>
      </c>
      <c r="DE1235" s="3">
        <v>0</v>
      </c>
      <c r="DF1235" s="3">
        <v>0</v>
      </c>
      <c r="DG1235" s="3">
        <v>0</v>
      </c>
      <c r="DH1235" s="3">
        <v>0</v>
      </c>
      <c r="DI1235" s="3">
        <v>0</v>
      </c>
      <c r="DJ1235" s="3">
        <v>0</v>
      </c>
      <c r="DK1235" s="3">
        <v>0</v>
      </c>
      <c r="DL1235" s="3">
        <v>0</v>
      </c>
      <c r="DM1235" s="3">
        <v>0</v>
      </c>
      <c r="DN1235" s="3">
        <v>0</v>
      </c>
      <c r="DO1235" s="3">
        <v>0</v>
      </c>
      <c r="DP1235" s="3">
        <v>0</v>
      </c>
      <c r="DQ1235" s="3">
        <v>0</v>
      </c>
      <c r="DR1235" s="3">
        <v>0</v>
      </c>
      <c r="DS1235" s="3">
        <v>0</v>
      </c>
      <c r="DT1235" s="3">
        <v>0</v>
      </c>
      <c r="DU1235" s="3">
        <v>0</v>
      </c>
      <c r="DV1235" s="3">
        <v>0</v>
      </c>
      <c r="DW1235" s="3">
        <v>0</v>
      </c>
      <c r="DX1235" s="3">
        <v>0</v>
      </c>
      <c r="DY1235" s="3">
        <v>0</v>
      </c>
      <c r="DZ1235" s="3">
        <v>0</v>
      </c>
      <c r="EA1235" s="3">
        <v>0</v>
      </c>
      <c r="EB1235" s="3">
        <v>0</v>
      </c>
      <c r="EC1235" s="3">
        <v>0</v>
      </c>
      <c r="ED1235" s="3">
        <v>0</v>
      </c>
      <c r="EE1235" s="3">
        <v>0</v>
      </c>
      <c r="EF1235" s="3">
        <v>0</v>
      </c>
    </row>
    <row r="1236" spans="1:136" ht="12.75" customHeight="1">
      <c r="A1236" s="2" t="s">
        <v>2035</v>
      </c>
      <c r="B1236" s="2" t="s">
        <v>1028</v>
      </c>
      <c r="C1236" s="2" t="s">
        <v>137</v>
      </c>
      <c r="D1236" s="2" t="s">
        <v>896</v>
      </c>
      <c r="E1236" s="3">
        <v>0</v>
      </c>
      <c r="F1236" s="3">
        <v>750</v>
      </c>
      <c r="G1236" s="3">
        <v>750</v>
      </c>
      <c r="H1236" s="3">
        <v>750</v>
      </c>
      <c r="I1236" s="3">
        <v>750</v>
      </c>
      <c r="J1236" s="3">
        <v>750</v>
      </c>
      <c r="K1236" s="3">
        <v>750</v>
      </c>
      <c r="L1236" s="3">
        <v>750</v>
      </c>
      <c r="M1236" s="3">
        <v>750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>
        <v>0</v>
      </c>
      <c r="AG1236" s="3">
        <v>750</v>
      </c>
      <c r="AH1236" s="3">
        <v>750</v>
      </c>
      <c r="AI1236" s="3">
        <v>750</v>
      </c>
      <c r="AJ1236" s="3">
        <v>750</v>
      </c>
      <c r="AK1236" s="3">
        <v>750</v>
      </c>
      <c r="AL1236" s="3">
        <v>750</v>
      </c>
      <c r="AM1236" s="3">
        <v>750</v>
      </c>
      <c r="AN1236" s="3">
        <v>750</v>
      </c>
      <c r="AO1236" s="3">
        <v>750</v>
      </c>
      <c r="AP1236" s="3">
        <v>750</v>
      </c>
      <c r="AQ1236" s="3">
        <v>750</v>
      </c>
      <c r="AR1236" s="3">
        <v>750</v>
      </c>
      <c r="AS1236" s="3">
        <v>0</v>
      </c>
      <c r="AT1236" s="3">
        <v>0</v>
      </c>
      <c r="AU1236" s="3">
        <v>0</v>
      </c>
      <c r="AV1236" s="3">
        <v>0</v>
      </c>
      <c r="AW1236" s="3">
        <v>0</v>
      </c>
      <c r="AX1236" s="3">
        <v>0</v>
      </c>
      <c r="AY1236" s="3">
        <v>0</v>
      </c>
      <c r="AZ1236" s="3">
        <v>0</v>
      </c>
      <c r="BA1236" s="3">
        <v>0</v>
      </c>
      <c r="BB1236" s="3">
        <v>0</v>
      </c>
      <c r="BC1236" s="3">
        <v>0</v>
      </c>
      <c r="BD1236" s="3">
        <v>0</v>
      </c>
      <c r="BE1236" s="3">
        <v>0</v>
      </c>
      <c r="BF1236" s="3">
        <v>0</v>
      </c>
      <c r="BG1236" s="3">
        <v>0</v>
      </c>
      <c r="BH1236" s="3">
        <v>0</v>
      </c>
      <c r="BI1236" s="3">
        <v>0</v>
      </c>
      <c r="BJ1236" s="3">
        <v>0</v>
      </c>
      <c r="BK1236" s="3">
        <v>0</v>
      </c>
      <c r="BL1236" s="3">
        <v>0</v>
      </c>
      <c r="BM1236" s="3">
        <v>0</v>
      </c>
      <c r="BN1236" s="3">
        <v>0</v>
      </c>
      <c r="BO1236" s="3">
        <v>0</v>
      </c>
      <c r="BP1236" s="3">
        <v>0</v>
      </c>
      <c r="BQ1236" s="3">
        <v>0</v>
      </c>
      <c r="BR1236" s="3">
        <v>0</v>
      </c>
      <c r="BS1236" s="3">
        <v>0</v>
      </c>
      <c r="BT1236" s="3">
        <v>0</v>
      </c>
      <c r="BU1236" s="3">
        <v>0</v>
      </c>
      <c r="BV1236" s="3">
        <v>0</v>
      </c>
      <c r="BW1236" s="3">
        <v>0</v>
      </c>
      <c r="BX1236" s="3">
        <v>0</v>
      </c>
      <c r="BY1236" s="3">
        <v>0</v>
      </c>
      <c r="BZ1236" s="3">
        <v>0</v>
      </c>
      <c r="CA1236" s="3">
        <v>0</v>
      </c>
      <c r="CB1236" s="3">
        <v>0</v>
      </c>
      <c r="CC1236" s="3">
        <v>0</v>
      </c>
      <c r="CD1236" s="3">
        <v>0</v>
      </c>
      <c r="CE1236" s="3">
        <v>0</v>
      </c>
      <c r="CF1236" s="3">
        <v>0</v>
      </c>
      <c r="CG1236" s="3">
        <v>0</v>
      </c>
      <c r="CH1236" s="3">
        <v>0</v>
      </c>
      <c r="CI1236" s="3">
        <v>0</v>
      </c>
      <c r="CJ1236" s="3">
        <v>0</v>
      </c>
      <c r="CK1236" s="3">
        <v>0</v>
      </c>
      <c r="CL1236" s="3">
        <v>0</v>
      </c>
      <c r="CM1236" s="3">
        <v>0</v>
      </c>
      <c r="CN1236" s="3">
        <v>0</v>
      </c>
      <c r="CO1236" s="3">
        <v>0</v>
      </c>
      <c r="CP1236" s="3">
        <v>0</v>
      </c>
      <c r="CQ1236" s="3">
        <v>0</v>
      </c>
      <c r="CR1236" s="3">
        <v>0</v>
      </c>
      <c r="CS1236" s="3">
        <v>0</v>
      </c>
      <c r="CT1236" s="3">
        <v>0</v>
      </c>
      <c r="CU1236" s="3">
        <v>0</v>
      </c>
      <c r="CV1236" s="3">
        <v>0</v>
      </c>
      <c r="CW1236" s="3">
        <v>0</v>
      </c>
      <c r="CX1236" s="3">
        <v>0</v>
      </c>
      <c r="CY1236" s="3">
        <v>0</v>
      </c>
      <c r="CZ1236" s="3">
        <v>0</v>
      </c>
      <c r="DA1236" s="3"/>
      <c r="DB1236" s="3">
        <v>0</v>
      </c>
      <c r="DC1236" s="3">
        <v>0</v>
      </c>
      <c r="DD1236" s="3">
        <v>0</v>
      </c>
      <c r="DE1236" s="3">
        <v>0</v>
      </c>
      <c r="DF1236" s="3">
        <v>0</v>
      </c>
      <c r="DG1236" s="3">
        <v>0</v>
      </c>
      <c r="DH1236" s="3">
        <v>0</v>
      </c>
      <c r="DI1236" s="3">
        <v>0</v>
      </c>
      <c r="DJ1236" s="3">
        <v>0</v>
      </c>
      <c r="DK1236" s="3">
        <v>0</v>
      </c>
      <c r="DL1236" s="3">
        <v>0</v>
      </c>
      <c r="DM1236" s="3">
        <v>0</v>
      </c>
      <c r="DN1236" s="3">
        <v>0</v>
      </c>
      <c r="DO1236" s="3">
        <v>0</v>
      </c>
      <c r="DP1236" s="3">
        <v>0</v>
      </c>
      <c r="DQ1236" s="3">
        <v>0</v>
      </c>
      <c r="DR1236" s="3">
        <v>0</v>
      </c>
      <c r="DS1236" s="3">
        <v>0</v>
      </c>
      <c r="DT1236" s="3">
        <v>0</v>
      </c>
      <c r="DU1236" s="3">
        <v>0</v>
      </c>
      <c r="DV1236" s="3">
        <v>0</v>
      </c>
      <c r="DW1236" s="3">
        <v>0</v>
      </c>
      <c r="DX1236" s="3">
        <v>0</v>
      </c>
      <c r="DY1236" s="3">
        <v>0</v>
      </c>
      <c r="DZ1236" s="3">
        <v>0</v>
      </c>
      <c r="EA1236" s="3">
        <v>0</v>
      </c>
      <c r="EB1236" s="3">
        <v>0</v>
      </c>
      <c r="EC1236" s="3">
        <v>0</v>
      </c>
      <c r="ED1236" s="3">
        <v>0</v>
      </c>
      <c r="EE1236" s="3">
        <v>0</v>
      </c>
      <c r="EF1236" s="3">
        <v>0</v>
      </c>
    </row>
    <row r="1237" spans="1:136" ht="12.75" customHeight="1">
      <c r="A1237" s="2" t="s">
        <v>2036</v>
      </c>
      <c r="B1237" s="2" t="s">
        <v>944</v>
      </c>
      <c r="C1237" s="2" t="s">
        <v>137</v>
      </c>
      <c r="D1237" s="2" t="s">
        <v>896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v>0</v>
      </c>
      <c r="AP1237" s="3">
        <v>0</v>
      </c>
      <c r="AQ1237" s="3">
        <v>0</v>
      </c>
      <c r="AR1237" s="3">
        <v>0</v>
      </c>
      <c r="AS1237" s="3">
        <v>0</v>
      </c>
      <c r="AT1237" s="3">
        <v>0</v>
      </c>
      <c r="AU1237" s="3">
        <v>0</v>
      </c>
      <c r="AV1237" s="3">
        <v>0</v>
      </c>
      <c r="AW1237" s="3">
        <v>0</v>
      </c>
      <c r="AX1237" s="3">
        <v>0</v>
      </c>
      <c r="AY1237" s="3">
        <v>0</v>
      </c>
      <c r="AZ1237" s="3">
        <v>0</v>
      </c>
      <c r="BA1237" s="3">
        <v>0</v>
      </c>
      <c r="BB1237" s="3">
        <v>0</v>
      </c>
      <c r="BC1237" s="3">
        <v>0</v>
      </c>
      <c r="BD1237" s="3">
        <v>0</v>
      </c>
      <c r="BE1237" s="3">
        <v>0</v>
      </c>
      <c r="BF1237" s="3">
        <v>0</v>
      </c>
      <c r="BG1237" s="3">
        <v>0</v>
      </c>
      <c r="BH1237" s="3">
        <v>0</v>
      </c>
      <c r="BI1237" s="3">
        <v>0</v>
      </c>
      <c r="BJ1237" s="3">
        <v>0</v>
      </c>
      <c r="BK1237" s="3">
        <v>0</v>
      </c>
      <c r="BL1237" s="3">
        <v>0</v>
      </c>
      <c r="BM1237" s="3">
        <v>0</v>
      </c>
      <c r="BN1237" s="3">
        <v>0</v>
      </c>
      <c r="BO1237" s="3">
        <v>0</v>
      </c>
      <c r="BP1237" s="3">
        <v>0</v>
      </c>
      <c r="BQ1237" s="3">
        <v>0</v>
      </c>
      <c r="BR1237" s="3">
        <v>0</v>
      </c>
      <c r="BS1237" s="3">
        <v>0</v>
      </c>
      <c r="BT1237" s="3">
        <v>0</v>
      </c>
      <c r="BU1237" s="3">
        <v>0</v>
      </c>
      <c r="BV1237" s="3">
        <v>0</v>
      </c>
      <c r="BW1237" s="3">
        <v>0</v>
      </c>
      <c r="BX1237" s="3">
        <v>0</v>
      </c>
      <c r="BY1237" s="3">
        <v>0</v>
      </c>
      <c r="BZ1237" s="3">
        <v>0</v>
      </c>
      <c r="CA1237" s="3">
        <v>0</v>
      </c>
      <c r="CB1237" s="3">
        <v>0</v>
      </c>
      <c r="CC1237" s="3">
        <v>0</v>
      </c>
      <c r="CD1237" s="3">
        <v>0</v>
      </c>
      <c r="CE1237" s="3">
        <v>0</v>
      </c>
      <c r="CF1237" s="3">
        <v>0</v>
      </c>
      <c r="CG1237" s="3">
        <v>0</v>
      </c>
      <c r="CH1237" s="3">
        <v>0</v>
      </c>
      <c r="CI1237" s="3">
        <v>0</v>
      </c>
      <c r="CJ1237" s="3">
        <v>0</v>
      </c>
      <c r="CK1237" s="3">
        <v>0</v>
      </c>
      <c r="CL1237" s="3">
        <v>0</v>
      </c>
      <c r="CM1237" s="3">
        <v>0</v>
      </c>
      <c r="CN1237" s="3">
        <v>0</v>
      </c>
      <c r="CO1237" s="3">
        <v>0</v>
      </c>
      <c r="CP1237" s="3">
        <v>0</v>
      </c>
      <c r="CQ1237" s="3">
        <v>0</v>
      </c>
      <c r="CR1237" s="3">
        <v>0</v>
      </c>
      <c r="CS1237" s="3">
        <v>0</v>
      </c>
      <c r="CT1237" s="3">
        <v>0</v>
      </c>
      <c r="CU1237" s="3">
        <v>0</v>
      </c>
      <c r="CV1237" s="3">
        <v>0</v>
      </c>
      <c r="CW1237" s="3">
        <v>0</v>
      </c>
      <c r="CX1237" s="3">
        <v>0</v>
      </c>
      <c r="CY1237" s="3">
        <v>0</v>
      </c>
      <c r="CZ1237" s="3">
        <v>0</v>
      </c>
      <c r="DA1237" s="3"/>
      <c r="DB1237" s="3">
        <v>0</v>
      </c>
      <c r="DC1237" s="3">
        <v>0</v>
      </c>
      <c r="DD1237" s="3">
        <v>0</v>
      </c>
      <c r="DE1237" s="3">
        <v>0</v>
      </c>
      <c r="DF1237" s="3">
        <v>0</v>
      </c>
      <c r="DG1237" s="3">
        <v>0</v>
      </c>
      <c r="DH1237" s="3">
        <v>0</v>
      </c>
      <c r="DI1237" s="3">
        <v>0</v>
      </c>
      <c r="DJ1237" s="3">
        <v>0</v>
      </c>
      <c r="DK1237" s="3">
        <v>0</v>
      </c>
      <c r="DL1237" s="3">
        <v>0</v>
      </c>
      <c r="DM1237" s="3">
        <v>0</v>
      </c>
      <c r="DN1237" s="3">
        <v>0</v>
      </c>
      <c r="DO1237" s="3">
        <v>0</v>
      </c>
      <c r="DP1237" s="3">
        <v>0</v>
      </c>
      <c r="DQ1237" s="3">
        <v>0</v>
      </c>
      <c r="DR1237" s="3">
        <v>0</v>
      </c>
      <c r="DS1237" s="3">
        <v>0</v>
      </c>
      <c r="DT1237" s="3">
        <v>0</v>
      </c>
      <c r="DU1237" s="3">
        <v>0</v>
      </c>
      <c r="DV1237" s="3">
        <v>0</v>
      </c>
      <c r="DW1237" s="3">
        <v>0</v>
      </c>
      <c r="DX1237" s="3">
        <v>0</v>
      </c>
      <c r="DY1237" s="3">
        <v>0</v>
      </c>
      <c r="DZ1237" s="3">
        <v>0</v>
      </c>
      <c r="EA1237" s="3">
        <v>0</v>
      </c>
      <c r="EB1237" s="3">
        <v>0</v>
      </c>
      <c r="EC1237" s="3">
        <v>0</v>
      </c>
      <c r="ED1237" s="3">
        <v>0</v>
      </c>
      <c r="EE1237" s="3">
        <v>0</v>
      </c>
      <c r="EF1237" s="3">
        <v>0</v>
      </c>
    </row>
    <row r="1238" spans="1:136" ht="12.75" customHeight="1">
      <c r="A1238" s="2" t="s">
        <v>2037</v>
      </c>
      <c r="B1238" s="2" t="s">
        <v>946</v>
      </c>
      <c r="C1238" s="2" t="s">
        <v>137</v>
      </c>
      <c r="D1238" s="2" t="s">
        <v>896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s="3">
        <v>0</v>
      </c>
      <c r="AO1238" s="3">
        <v>0</v>
      </c>
      <c r="AP1238" s="3">
        <v>0</v>
      </c>
      <c r="AQ1238" s="3">
        <v>0</v>
      </c>
      <c r="AR1238" s="3">
        <v>0</v>
      </c>
      <c r="AS1238" s="3">
        <v>0</v>
      </c>
      <c r="AT1238" s="3">
        <v>0</v>
      </c>
      <c r="AU1238" s="3">
        <v>0</v>
      </c>
      <c r="AV1238" s="3">
        <v>0</v>
      </c>
      <c r="AW1238" s="3">
        <v>0</v>
      </c>
      <c r="AX1238" s="3">
        <v>0</v>
      </c>
      <c r="AY1238" s="3">
        <v>0</v>
      </c>
      <c r="AZ1238" s="3">
        <v>0</v>
      </c>
      <c r="BA1238" s="3">
        <v>0</v>
      </c>
      <c r="BB1238" s="3">
        <v>0</v>
      </c>
      <c r="BC1238" s="3">
        <v>0</v>
      </c>
      <c r="BD1238" s="3">
        <v>0</v>
      </c>
      <c r="BE1238" s="3">
        <v>0</v>
      </c>
      <c r="BF1238" s="3">
        <v>0</v>
      </c>
      <c r="BG1238" s="3">
        <v>0</v>
      </c>
      <c r="BH1238" s="3">
        <v>0</v>
      </c>
      <c r="BI1238" s="3">
        <v>0</v>
      </c>
      <c r="BJ1238" s="3">
        <v>0</v>
      </c>
      <c r="BK1238" s="3">
        <v>0</v>
      </c>
      <c r="BL1238" s="3">
        <v>0</v>
      </c>
      <c r="BM1238" s="3">
        <v>0</v>
      </c>
      <c r="BN1238" s="3">
        <v>0</v>
      </c>
      <c r="BO1238" s="3">
        <v>0</v>
      </c>
      <c r="BP1238" s="3">
        <v>0</v>
      </c>
      <c r="BQ1238" s="3">
        <v>0</v>
      </c>
      <c r="BR1238" s="3">
        <v>0</v>
      </c>
      <c r="BS1238" s="3">
        <v>0</v>
      </c>
      <c r="BT1238" s="3">
        <v>0</v>
      </c>
      <c r="BU1238" s="3">
        <v>0</v>
      </c>
      <c r="BV1238" s="3">
        <v>0</v>
      </c>
      <c r="BW1238" s="3">
        <v>0</v>
      </c>
      <c r="BX1238" s="3">
        <v>0</v>
      </c>
      <c r="BY1238" s="3">
        <v>0</v>
      </c>
      <c r="BZ1238" s="3">
        <v>0</v>
      </c>
      <c r="CA1238" s="3">
        <v>0</v>
      </c>
      <c r="CB1238" s="3">
        <v>0</v>
      </c>
      <c r="CC1238" s="3">
        <v>0</v>
      </c>
      <c r="CD1238" s="3">
        <v>0</v>
      </c>
      <c r="CE1238" s="3">
        <v>0</v>
      </c>
      <c r="CF1238" s="3">
        <v>0</v>
      </c>
      <c r="CG1238" s="3">
        <v>0</v>
      </c>
      <c r="CH1238" s="3">
        <v>0</v>
      </c>
      <c r="CI1238" s="3">
        <v>0</v>
      </c>
      <c r="CJ1238" s="3">
        <v>0</v>
      </c>
      <c r="CK1238" s="3">
        <v>0</v>
      </c>
      <c r="CL1238" s="3">
        <v>0</v>
      </c>
      <c r="CM1238" s="3">
        <v>0</v>
      </c>
      <c r="CN1238" s="3">
        <v>0</v>
      </c>
      <c r="CO1238" s="3">
        <v>0</v>
      </c>
      <c r="CP1238" s="3">
        <v>0</v>
      </c>
      <c r="CQ1238" s="3">
        <v>0</v>
      </c>
      <c r="CR1238" s="3">
        <v>0</v>
      </c>
      <c r="CS1238" s="3">
        <v>0</v>
      </c>
      <c r="CT1238" s="3">
        <v>0</v>
      </c>
      <c r="CU1238" s="3">
        <v>0</v>
      </c>
      <c r="CV1238" s="3">
        <v>0</v>
      </c>
      <c r="CW1238" s="3">
        <v>0</v>
      </c>
      <c r="CX1238" s="3">
        <v>0</v>
      </c>
      <c r="CY1238" s="3">
        <v>0</v>
      </c>
      <c r="CZ1238" s="3">
        <v>0</v>
      </c>
      <c r="DA1238" s="3"/>
      <c r="DB1238" s="3">
        <v>0</v>
      </c>
      <c r="DC1238" s="3">
        <v>0</v>
      </c>
      <c r="DD1238" s="3">
        <v>0</v>
      </c>
      <c r="DE1238" s="3">
        <v>0</v>
      </c>
      <c r="DF1238" s="3">
        <v>0</v>
      </c>
      <c r="DG1238" s="3">
        <v>0</v>
      </c>
      <c r="DH1238" s="3">
        <v>0</v>
      </c>
      <c r="DI1238" s="3">
        <v>0</v>
      </c>
      <c r="DJ1238" s="3">
        <v>0</v>
      </c>
      <c r="DK1238" s="3">
        <v>0</v>
      </c>
      <c r="DL1238" s="3">
        <v>0</v>
      </c>
      <c r="DM1238" s="3">
        <v>0</v>
      </c>
      <c r="DN1238" s="3">
        <v>0</v>
      </c>
      <c r="DO1238" s="3">
        <v>0</v>
      </c>
      <c r="DP1238" s="3">
        <v>0</v>
      </c>
      <c r="DQ1238" s="3">
        <v>0</v>
      </c>
      <c r="DR1238" s="3">
        <v>0</v>
      </c>
      <c r="DS1238" s="3">
        <v>0</v>
      </c>
      <c r="DT1238" s="3">
        <v>0</v>
      </c>
      <c r="DU1238" s="3">
        <v>0</v>
      </c>
      <c r="DV1238" s="3">
        <v>0</v>
      </c>
      <c r="DW1238" s="3">
        <v>0</v>
      </c>
      <c r="DX1238" s="3">
        <v>0</v>
      </c>
      <c r="DY1238" s="3">
        <v>0</v>
      </c>
      <c r="DZ1238" s="3">
        <v>0</v>
      </c>
      <c r="EA1238" s="3">
        <v>0</v>
      </c>
      <c r="EB1238" s="3">
        <v>0</v>
      </c>
      <c r="EC1238" s="3">
        <v>0</v>
      </c>
      <c r="ED1238" s="3">
        <v>0</v>
      </c>
      <c r="EE1238" s="3">
        <v>0</v>
      </c>
      <c r="EF1238" s="3">
        <v>0</v>
      </c>
    </row>
    <row r="1239" spans="1:136" ht="12.75" customHeight="1">
      <c r="A1239" s="2" t="s">
        <v>2038</v>
      </c>
      <c r="B1239" s="2" t="s">
        <v>1181</v>
      </c>
      <c r="C1239" s="2" t="s">
        <v>137</v>
      </c>
      <c r="D1239" s="2" t="s">
        <v>896</v>
      </c>
      <c r="E1239" s="3">
        <v>0</v>
      </c>
      <c r="F1239" s="3">
        <v>21762</v>
      </c>
      <c r="G1239" s="3">
        <v>20280</v>
      </c>
      <c r="H1239" s="3">
        <v>20384</v>
      </c>
      <c r="I1239" s="3">
        <v>11293</v>
      </c>
      <c r="J1239" s="3">
        <v>5830.38</v>
      </c>
      <c r="K1239" s="3">
        <v>3528</v>
      </c>
      <c r="L1239" s="3">
        <v>5125</v>
      </c>
      <c r="M1239" s="3">
        <v>5750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18460</v>
      </c>
      <c r="AH1239" s="3">
        <v>15571</v>
      </c>
      <c r="AI1239" s="3">
        <v>14121</v>
      </c>
      <c r="AJ1239" s="3">
        <v>9812</v>
      </c>
      <c r="AK1239" s="3">
        <v>5037</v>
      </c>
      <c r="AL1239" s="3">
        <v>3475</v>
      </c>
      <c r="AM1239" s="3">
        <v>3966.2</v>
      </c>
      <c r="AN1239" s="3">
        <v>4377.6499999999996</v>
      </c>
      <c r="AO1239" s="3">
        <v>0</v>
      </c>
      <c r="AP1239" s="3">
        <v>11604.44</v>
      </c>
      <c r="AQ1239" s="3">
        <v>15180</v>
      </c>
      <c r="AR1239" s="3">
        <v>16632</v>
      </c>
      <c r="AS1239" s="3">
        <v>0</v>
      </c>
      <c r="AT1239" s="3">
        <v>0</v>
      </c>
      <c r="AU1239" s="3">
        <v>0</v>
      </c>
      <c r="AV1239" s="3">
        <v>0</v>
      </c>
      <c r="AW1239" s="3">
        <v>0</v>
      </c>
      <c r="AX1239" s="3">
        <v>0</v>
      </c>
      <c r="AY1239" s="3">
        <v>0</v>
      </c>
      <c r="AZ1239" s="3">
        <v>0</v>
      </c>
      <c r="BA1239" s="3">
        <v>0</v>
      </c>
      <c r="BB1239" s="3">
        <v>0</v>
      </c>
      <c r="BC1239" s="3">
        <v>0</v>
      </c>
      <c r="BD1239" s="3">
        <v>0</v>
      </c>
      <c r="BE1239" s="3">
        <v>0</v>
      </c>
      <c r="BF1239" s="3">
        <v>0</v>
      </c>
      <c r="BG1239" s="3">
        <v>0</v>
      </c>
      <c r="BH1239" s="3">
        <v>0</v>
      </c>
      <c r="BI1239" s="3">
        <v>0</v>
      </c>
      <c r="BJ1239" s="3">
        <v>0</v>
      </c>
      <c r="BK1239" s="3">
        <v>0</v>
      </c>
      <c r="BL1239" s="3">
        <v>0</v>
      </c>
      <c r="BM1239" s="3">
        <v>0</v>
      </c>
      <c r="BN1239" s="3">
        <v>0</v>
      </c>
      <c r="BO1239" s="3">
        <v>0</v>
      </c>
      <c r="BP1239" s="3">
        <v>0</v>
      </c>
      <c r="BQ1239" s="3">
        <v>0</v>
      </c>
      <c r="BR1239" s="3">
        <v>0</v>
      </c>
      <c r="BS1239" s="3">
        <v>0</v>
      </c>
      <c r="BT1239" s="3">
        <v>0</v>
      </c>
      <c r="BU1239" s="3">
        <v>0</v>
      </c>
      <c r="BV1239" s="3">
        <v>0</v>
      </c>
      <c r="BW1239" s="3">
        <v>0</v>
      </c>
      <c r="BX1239" s="3">
        <v>0</v>
      </c>
      <c r="BY1239" s="3">
        <v>0</v>
      </c>
      <c r="BZ1239" s="3">
        <v>0</v>
      </c>
      <c r="CA1239" s="3">
        <v>0</v>
      </c>
      <c r="CB1239" s="3">
        <v>0</v>
      </c>
      <c r="CC1239" s="3">
        <v>0</v>
      </c>
      <c r="CD1239" s="3">
        <v>0</v>
      </c>
      <c r="CE1239" s="3">
        <v>0</v>
      </c>
      <c r="CF1239" s="3">
        <v>0</v>
      </c>
      <c r="CG1239" s="3">
        <v>0</v>
      </c>
      <c r="CH1239" s="3">
        <v>0</v>
      </c>
      <c r="CI1239" s="3">
        <v>0</v>
      </c>
      <c r="CJ1239" s="3">
        <v>0</v>
      </c>
      <c r="CK1239" s="3">
        <v>0</v>
      </c>
      <c r="CL1239" s="3">
        <v>0</v>
      </c>
      <c r="CM1239" s="3">
        <v>0</v>
      </c>
      <c r="CN1239" s="3">
        <v>0</v>
      </c>
      <c r="CO1239" s="3">
        <v>0</v>
      </c>
      <c r="CP1239" s="3">
        <v>0</v>
      </c>
      <c r="CQ1239" s="3">
        <v>0</v>
      </c>
      <c r="CR1239" s="3">
        <v>0</v>
      </c>
      <c r="CS1239" s="3">
        <v>0</v>
      </c>
      <c r="CT1239" s="3">
        <v>0</v>
      </c>
      <c r="CU1239" s="3">
        <v>0</v>
      </c>
      <c r="CV1239" s="3">
        <v>0</v>
      </c>
      <c r="CW1239" s="3">
        <v>0</v>
      </c>
      <c r="CX1239" s="3">
        <v>0</v>
      </c>
      <c r="CY1239" s="3">
        <v>0</v>
      </c>
      <c r="CZ1239" s="3">
        <v>0</v>
      </c>
      <c r="DA1239" s="3"/>
      <c r="DB1239" s="3">
        <v>0</v>
      </c>
      <c r="DC1239" s="3">
        <v>0</v>
      </c>
      <c r="DD1239" s="3">
        <v>0</v>
      </c>
      <c r="DE1239" s="3">
        <v>0</v>
      </c>
      <c r="DF1239" s="3">
        <v>0</v>
      </c>
      <c r="DG1239" s="3">
        <v>0</v>
      </c>
      <c r="DH1239" s="3">
        <v>0</v>
      </c>
      <c r="DI1239" s="3">
        <v>0</v>
      </c>
      <c r="DJ1239" s="3">
        <v>0</v>
      </c>
      <c r="DK1239" s="3">
        <v>0</v>
      </c>
      <c r="DL1239" s="3">
        <v>0</v>
      </c>
      <c r="DM1239" s="3">
        <v>0</v>
      </c>
      <c r="DN1239" s="3">
        <v>0</v>
      </c>
      <c r="DO1239" s="3">
        <v>0</v>
      </c>
      <c r="DP1239" s="3">
        <v>0</v>
      </c>
      <c r="DQ1239" s="3">
        <v>0</v>
      </c>
      <c r="DR1239" s="3">
        <v>0</v>
      </c>
      <c r="DS1239" s="3">
        <v>0</v>
      </c>
      <c r="DT1239" s="3">
        <v>0</v>
      </c>
      <c r="DU1239" s="3">
        <v>0</v>
      </c>
      <c r="DV1239" s="3">
        <v>0</v>
      </c>
      <c r="DW1239" s="3">
        <v>0</v>
      </c>
      <c r="DX1239" s="3">
        <v>0</v>
      </c>
      <c r="DY1239" s="3">
        <v>0</v>
      </c>
      <c r="DZ1239" s="3">
        <v>0</v>
      </c>
      <c r="EA1239" s="3">
        <v>0</v>
      </c>
      <c r="EB1239" s="3">
        <v>0</v>
      </c>
      <c r="EC1239" s="3">
        <v>0</v>
      </c>
      <c r="ED1239" s="3">
        <v>0</v>
      </c>
      <c r="EE1239" s="3">
        <v>0</v>
      </c>
      <c r="EF1239" s="3">
        <v>0</v>
      </c>
    </row>
    <row r="1240" spans="1:136" ht="12.75" customHeight="1">
      <c r="A1240" s="2" t="s">
        <v>2039</v>
      </c>
      <c r="B1240" s="2" t="s">
        <v>949</v>
      </c>
      <c r="C1240" s="2" t="s">
        <v>137</v>
      </c>
      <c r="D1240" s="2" t="s">
        <v>896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  <c r="AO1240" s="3">
        <v>0</v>
      </c>
      <c r="AP1240" s="3">
        <v>0</v>
      </c>
      <c r="AQ1240" s="3">
        <v>0</v>
      </c>
      <c r="AR1240" s="3">
        <v>0</v>
      </c>
      <c r="AS1240" s="3">
        <v>0</v>
      </c>
      <c r="AT1240" s="3">
        <v>0</v>
      </c>
      <c r="AU1240" s="3">
        <v>0</v>
      </c>
      <c r="AV1240" s="3">
        <v>0</v>
      </c>
      <c r="AW1240" s="3">
        <v>0</v>
      </c>
      <c r="AX1240" s="3">
        <v>0</v>
      </c>
      <c r="AY1240" s="3">
        <v>0</v>
      </c>
      <c r="AZ1240" s="3">
        <v>0</v>
      </c>
      <c r="BA1240" s="3">
        <v>0</v>
      </c>
      <c r="BB1240" s="3">
        <v>0</v>
      </c>
      <c r="BC1240" s="3">
        <v>0</v>
      </c>
      <c r="BD1240" s="3">
        <v>0</v>
      </c>
      <c r="BE1240" s="3">
        <v>0</v>
      </c>
      <c r="BF1240" s="3">
        <v>0</v>
      </c>
      <c r="BG1240" s="3">
        <v>0</v>
      </c>
      <c r="BH1240" s="3">
        <v>0</v>
      </c>
      <c r="BI1240" s="3">
        <v>0</v>
      </c>
      <c r="BJ1240" s="3">
        <v>0</v>
      </c>
      <c r="BK1240" s="3">
        <v>0</v>
      </c>
      <c r="BL1240" s="3">
        <v>0</v>
      </c>
      <c r="BM1240" s="3">
        <v>0</v>
      </c>
      <c r="BN1240" s="3">
        <v>0</v>
      </c>
      <c r="BO1240" s="3">
        <v>0</v>
      </c>
      <c r="BP1240" s="3">
        <v>0</v>
      </c>
      <c r="BQ1240" s="3">
        <v>0</v>
      </c>
      <c r="BR1240" s="3">
        <v>0</v>
      </c>
      <c r="BS1240" s="3">
        <v>0</v>
      </c>
      <c r="BT1240" s="3">
        <v>0</v>
      </c>
      <c r="BU1240" s="3">
        <v>0</v>
      </c>
      <c r="BV1240" s="3">
        <v>0</v>
      </c>
      <c r="BW1240" s="3">
        <v>0</v>
      </c>
      <c r="BX1240" s="3">
        <v>0</v>
      </c>
      <c r="BY1240" s="3">
        <v>0</v>
      </c>
      <c r="BZ1240" s="3">
        <v>0</v>
      </c>
      <c r="CA1240" s="3">
        <v>0</v>
      </c>
      <c r="CB1240" s="3">
        <v>0</v>
      </c>
      <c r="CC1240" s="3">
        <v>0</v>
      </c>
      <c r="CD1240" s="3">
        <v>0</v>
      </c>
      <c r="CE1240" s="3">
        <v>0</v>
      </c>
      <c r="CF1240" s="3">
        <v>0</v>
      </c>
      <c r="CG1240" s="3">
        <v>0</v>
      </c>
      <c r="CH1240" s="3">
        <v>0</v>
      </c>
      <c r="CI1240" s="3">
        <v>0</v>
      </c>
      <c r="CJ1240" s="3">
        <v>0</v>
      </c>
      <c r="CK1240" s="3">
        <v>0</v>
      </c>
      <c r="CL1240" s="3">
        <v>0</v>
      </c>
      <c r="CM1240" s="3">
        <v>0</v>
      </c>
      <c r="CN1240" s="3">
        <v>0</v>
      </c>
      <c r="CO1240" s="3">
        <v>0</v>
      </c>
      <c r="CP1240" s="3">
        <v>0</v>
      </c>
      <c r="CQ1240" s="3">
        <v>0</v>
      </c>
      <c r="CR1240" s="3">
        <v>0</v>
      </c>
      <c r="CS1240" s="3">
        <v>0</v>
      </c>
      <c r="CT1240" s="3">
        <v>0</v>
      </c>
      <c r="CU1240" s="3">
        <v>0</v>
      </c>
      <c r="CV1240" s="3">
        <v>0</v>
      </c>
      <c r="CW1240" s="3">
        <v>0</v>
      </c>
      <c r="CX1240" s="3">
        <v>0</v>
      </c>
      <c r="CY1240" s="3">
        <v>0</v>
      </c>
      <c r="CZ1240" s="3">
        <v>0</v>
      </c>
      <c r="DA1240" s="3"/>
      <c r="DB1240" s="3">
        <v>0</v>
      </c>
      <c r="DC1240" s="3">
        <v>0</v>
      </c>
      <c r="DD1240" s="3">
        <v>0</v>
      </c>
      <c r="DE1240" s="3">
        <v>0</v>
      </c>
      <c r="DF1240" s="3">
        <v>0</v>
      </c>
      <c r="DG1240" s="3">
        <v>0</v>
      </c>
      <c r="DH1240" s="3">
        <v>0</v>
      </c>
      <c r="DI1240" s="3">
        <v>0</v>
      </c>
      <c r="DJ1240" s="3">
        <v>0</v>
      </c>
      <c r="DK1240" s="3">
        <v>0</v>
      </c>
      <c r="DL1240" s="3">
        <v>0</v>
      </c>
      <c r="DM1240" s="3">
        <v>0</v>
      </c>
      <c r="DN1240" s="3">
        <v>0</v>
      </c>
      <c r="DO1240" s="3">
        <v>0</v>
      </c>
      <c r="DP1240" s="3">
        <v>0</v>
      </c>
      <c r="DQ1240" s="3">
        <v>0</v>
      </c>
      <c r="DR1240" s="3">
        <v>0</v>
      </c>
      <c r="DS1240" s="3">
        <v>0</v>
      </c>
      <c r="DT1240" s="3">
        <v>0</v>
      </c>
      <c r="DU1240" s="3">
        <v>0</v>
      </c>
      <c r="DV1240" s="3">
        <v>0</v>
      </c>
      <c r="DW1240" s="3">
        <v>0</v>
      </c>
      <c r="DX1240" s="3">
        <v>0</v>
      </c>
      <c r="DY1240" s="3">
        <v>0</v>
      </c>
      <c r="DZ1240" s="3">
        <v>0</v>
      </c>
      <c r="EA1240" s="3">
        <v>0</v>
      </c>
      <c r="EB1240" s="3">
        <v>0</v>
      </c>
      <c r="EC1240" s="3">
        <v>0</v>
      </c>
      <c r="ED1240" s="3">
        <v>0</v>
      </c>
      <c r="EE1240" s="3">
        <v>0</v>
      </c>
      <c r="EF1240" s="3">
        <v>0</v>
      </c>
    </row>
    <row r="1241" spans="1:136" ht="12.75" customHeight="1">
      <c r="A1241" s="2" t="s">
        <v>2040</v>
      </c>
      <c r="B1241" s="2" t="s">
        <v>1822</v>
      </c>
      <c r="C1241" s="2" t="s">
        <v>137</v>
      </c>
      <c r="D1241" s="2" t="s">
        <v>896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>
        <v>0</v>
      </c>
      <c r="AO1241" s="3">
        <v>0</v>
      </c>
      <c r="AP1241" s="3">
        <v>0</v>
      </c>
      <c r="AQ1241" s="3">
        <v>0</v>
      </c>
      <c r="AR1241" s="3">
        <v>0</v>
      </c>
      <c r="AS1241" s="3">
        <v>0</v>
      </c>
      <c r="AT1241" s="3">
        <v>0</v>
      </c>
      <c r="AU1241" s="3">
        <v>0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0</v>
      </c>
      <c r="BB1241" s="3">
        <v>0</v>
      </c>
      <c r="BC1241" s="3">
        <v>0</v>
      </c>
      <c r="BD1241" s="3">
        <v>0</v>
      </c>
      <c r="BE1241" s="3">
        <v>0</v>
      </c>
      <c r="BF1241" s="3">
        <v>0</v>
      </c>
      <c r="BG1241" s="3">
        <v>0</v>
      </c>
      <c r="BH1241" s="3">
        <v>0</v>
      </c>
      <c r="BI1241" s="3">
        <v>0</v>
      </c>
      <c r="BJ1241" s="3">
        <v>0</v>
      </c>
      <c r="BK1241" s="3">
        <v>0</v>
      </c>
      <c r="BL1241" s="3">
        <v>0</v>
      </c>
      <c r="BM1241" s="3">
        <v>0</v>
      </c>
      <c r="BN1241" s="3">
        <v>0</v>
      </c>
      <c r="BO1241" s="3">
        <v>0</v>
      </c>
      <c r="BP1241" s="3">
        <v>0</v>
      </c>
      <c r="BQ1241" s="3">
        <v>0</v>
      </c>
      <c r="BR1241" s="3">
        <v>0</v>
      </c>
      <c r="BS1241" s="3">
        <v>0</v>
      </c>
      <c r="BT1241" s="3">
        <v>0</v>
      </c>
      <c r="BU1241" s="3">
        <v>0</v>
      </c>
      <c r="BV1241" s="3">
        <v>0</v>
      </c>
      <c r="BW1241" s="3">
        <v>0</v>
      </c>
      <c r="BX1241" s="3">
        <v>0</v>
      </c>
      <c r="BY1241" s="3">
        <v>0</v>
      </c>
      <c r="BZ1241" s="3">
        <v>0</v>
      </c>
      <c r="CA1241" s="3">
        <v>0</v>
      </c>
      <c r="CB1241" s="3">
        <v>0</v>
      </c>
      <c r="CC1241" s="3">
        <v>0</v>
      </c>
      <c r="CD1241" s="3">
        <v>0</v>
      </c>
      <c r="CE1241" s="3">
        <v>0</v>
      </c>
      <c r="CF1241" s="3">
        <v>0</v>
      </c>
      <c r="CG1241" s="3">
        <v>0</v>
      </c>
      <c r="CH1241" s="3">
        <v>0</v>
      </c>
      <c r="CI1241" s="3">
        <v>0</v>
      </c>
      <c r="CJ1241" s="3">
        <v>0</v>
      </c>
      <c r="CK1241" s="3">
        <v>0</v>
      </c>
      <c r="CL1241" s="3">
        <v>0</v>
      </c>
      <c r="CM1241" s="3">
        <v>0</v>
      </c>
      <c r="CN1241" s="3">
        <v>0</v>
      </c>
      <c r="CO1241" s="3">
        <v>0</v>
      </c>
      <c r="CP1241" s="3">
        <v>0</v>
      </c>
      <c r="CQ1241" s="3">
        <v>0</v>
      </c>
      <c r="CR1241" s="3">
        <v>0</v>
      </c>
      <c r="CS1241" s="3">
        <v>0</v>
      </c>
      <c r="CT1241" s="3">
        <v>0</v>
      </c>
      <c r="CU1241" s="3">
        <v>0</v>
      </c>
      <c r="CV1241" s="3">
        <v>0</v>
      </c>
      <c r="CW1241" s="3">
        <v>0</v>
      </c>
      <c r="CX1241" s="3">
        <v>0</v>
      </c>
      <c r="CY1241" s="3">
        <v>0</v>
      </c>
      <c r="CZ1241" s="3">
        <v>0</v>
      </c>
      <c r="DA1241" s="3"/>
      <c r="DB1241" s="3">
        <v>0</v>
      </c>
      <c r="DC1241" s="3">
        <v>0</v>
      </c>
      <c r="DD1241" s="3">
        <v>0</v>
      </c>
      <c r="DE1241" s="3">
        <v>0</v>
      </c>
      <c r="DF1241" s="3">
        <v>0</v>
      </c>
      <c r="DG1241" s="3">
        <v>0</v>
      </c>
      <c r="DH1241" s="3">
        <v>0</v>
      </c>
      <c r="DI1241" s="3">
        <v>0</v>
      </c>
      <c r="DJ1241" s="3">
        <v>0</v>
      </c>
      <c r="DK1241" s="3">
        <v>0</v>
      </c>
      <c r="DL1241" s="3">
        <v>0</v>
      </c>
      <c r="DM1241" s="3">
        <v>0</v>
      </c>
      <c r="DN1241" s="3">
        <v>0</v>
      </c>
      <c r="DO1241" s="3">
        <v>0</v>
      </c>
      <c r="DP1241" s="3">
        <v>0</v>
      </c>
      <c r="DQ1241" s="3">
        <v>0</v>
      </c>
      <c r="DR1241" s="3">
        <v>0</v>
      </c>
      <c r="DS1241" s="3">
        <v>0</v>
      </c>
      <c r="DT1241" s="3">
        <v>0</v>
      </c>
      <c r="DU1241" s="3">
        <v>0</v>
      </c>
      <c r="DV1241" s="3">
        <v>0</v>
      </c>
      <c r="DW1241" s="3">
        <v>0</v>
      </c>
      <c r="DX1241" s="3">
        <v>0</v>
      </c>
      <c r="DY1241" s="3">
        <v>0</v>
      </c>
      <c r="DZ1241" s="3">
        <v>0</v>
      </c>
      <c r="EA1241" s="3">
        <v>0</v>
      </c>
      <c r="EB1241" s="3">
        <v>0</v>
      </c>
      <c r="EC1241" s="3">
        <v>0</v>
      </c>
      <c r="ED1241" s="3">
        <v>0</v>
      </c>
      <c r="EE1241" s="3">
        <v>0</v>
      </c>
      <c r="EF1241" s="3">
        <v>0</v>
      </c>
    </row>
    <row r="1242" spans="1:136" ht="12.75" customHeight="1">
      <c r="A1242" s="2" t="s">
        <v>2041</v>
      </c>
      <c r="B1242" s="2" t="s">
        <v>2042</v>
      </c>
      <c r="C1242" s="2" t="s">
        <v>137</v>
      </c>
      <c r="D1242" s="2" t="s">
        <v>896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  <c r="AK1242" s="3">
        <v>0</v>
      </c>
      <c r="AL1242" s="3">
        <v>0</v>
      </c>
      <c r="AM1242" s="3">
        <v>0</v>
      </c>
      <c r="AN1242" s="3">
        <v>0</v>
      </c>
      <c r="AO1242" s="3">
        <v>0</v>
      </c>
      <c r="AP1242" s="3">
        <v>0</v>
      </c>
      <c r="AQ1242" s="3">
        <v>0</v>
      </c>
      <c r="AR1242" s="3">
        <v>0</v>
      </c>
      <c r="AS1242" s="3">
        <v>0</v>
      </c>
      <c r="AT1242" s="3">
        <v>0</v>
      </c>
      <c r="AU1242" s="3">
        <v>0</v>
      </c>
      <c r="AV1242" s="3">
        <v>0</v>
      </c>
      <c r="AW1242" s="3">
        <v>0</v>
      </c>
      <c r="AX1242" s="3">
        <v>0</v>
      </c>
      <c r="AY1242" s="3">
        <v>0</v>
      </c>
      <c r="AZ1242" s="3">
        <v>0</v>
      </c>
      <c r="BA1242" s="3">
        <v>0</v>
      </c>
      <c r="BB1242" s="3">
        <v>0</v>
      </c>
      <c r="BC1242" s="3">
        <v>0</v>
      </c>
      <c r="BD1242" s="3">
        <v>0</v>
      </c>
      <c r="BE1242" s="3">
        <v>0</v>
      </c>
      <c r="BF1242" s="3">
        <v>0</v>
      </c>
      <c r="BG1242" s="3">
        <v>0</v>
      </c>
      <c r="BH1242" s="3">
        <v>0</v>
      </c>
      <c r="BI1242" s="3">
        <v>0</v>
      </c>
      <c r="BJ1242" s="3">
        <v>0</v>
      </c>
      <c r="BK1242" s="3">
        <v>0</v>
      </c>
      <c r="BL1242" s="3">
        <v>0</v>
      </c>
      <c r="BM1242" s="3">
        <v>0</v>
      </c>
      <c r="BN1242" s="3">
        <v>0</v>
      </c>
      <c r="BO1242" s="3">
        <v>0</v>
      </c>
      <c r="BP1242" s="3">
        <v>0</v>
      </c>
      <c r="BQ1242" s="3">
        <v>0</v>
      </c>
      <c r="BR1242" s="3">
        <v>0</v>
      </c>
      <c r="BS1242" s="3">
        <v>0</v>
      </c>
      <c r="BT1242" s="3">
        <v>0</v>
      </c>
      <c r="BU1242" s="3">
        <v>0</v>
      </c>
      <c r="BV1242" s="3">
        <v>0</v>
      </c>
      <c r="BW1242" s="3">
        <v>0</v>
      </c>
      <c r="BX1242" s="3">
        <v>0</v>
      </c>
      <c r="BY1242" s="3">
        <v>0</v>
      </c>
      <c r="BZ1242" s="3">
        <v>0</v>
      </c>
      <c r="CA1242" s="3">
        <v>0</v>
      </c>
      <c r="CB1242" s="3">
        <v>0</v>
      </c>
      <c r="CC1242" s="3">
        <v>0</v>
      </c>
      <c r="CD1242" s="3">
        <v>0</v>
      </c>
      <c r="CE1242" s="3">
        <v>0</v>
      </c>
      <c r="CF1242" s="3">
        <v>0</v>
      </c>
      <c r="CG1242" s="3">
        <v>0</v>
      </c>
      <c r="CH1242" s="3">
        <v>0</v>
      </c>
      <c r="CI1242" s="3">
        <v>0</v>
      </c>
      <c r="CJ1242" s="3">
        <v>0</v>
      </c>
      <c r="CK1242" s="3">
        <v>0</v>
      </c>
      <c r="CL1242" s="3">
        <v>0</v>
      </c>
      <c r="CM1242" s="3">
        <v>0</v>
      </c>
      <c r="CN1242" s="3">
        <v>0</v>
      </c>
      <c r="CO1242" s="3">
        <v>0</v>
      </c>
      <c r="CP1242" s="3">
        <v>0</v>
      </c>
      <c r="CQ1242" s="3">
        <v>0</v>
      </c>
      <c r="CR1242" s="3">
        <v>0</v>
      </c>
      <c r="CS1242" s="3">
        <v>0</v>
      </c>
      <c r="CT1242" s="3">
        <v>0</v>
      </c>
      <c r="CU1242" s="3">
        <v>0</v>
      </c>
      <c r="CV1242" s="3">
        <v>0</v>
      </c>
      <c r="CW1242" s="3">
        <v>0</v>
      </c>
      <c r="CX1242" s="3">
        <v>0</v>
      </c>
      <c r="CY1242" s="3">
        <v>0</v>
      </c>
      <c r="CZ1242" s="3">
        <v>0</v>
      </c>
      <c r="DA1242" s="3"/>
      <c r="DB1242" s="3">
        <v>0</v>
      </c>
      <c r="DC1242" s="3">
        <v>0</v>
      </c>
      <c r="DD1242" s="3">
        <v>0</v>
      </c>
      <c r="DE1242" s="3">
        <v>0</v>
      </c>
      <c r="DF1242" s="3">
        <v>0</v>
      </c>
      <c r="DG1242" s="3">
        <v>0</v>
      </c>
      <c r="DH1242" s="3">
        <v>0</v>
      </c>
      <c r="DI1242" s="3">
        <v>0</v>
      </c>
      <c r="DJ1242" s="3">
        <v>0</v>
      </c>
      <c r="DK1242" s="3">
        <v>0</v>
      </c>
      <c r="DL1242" s="3">
        <v>0</v>
      </c>
      <c r="DM1242" s="3">
        <v>0</v>
      </c>
      <c r="DN1242" s="3">
        <v>0</v>
      </c>
      <c r="DO1242" s="3">
        <v>0</v>
      </c>
      <c r="DP1242" s="3">
        <v>0</v>
      </c>
      <c r="DQ1242" s="3">
        <v>0</v>
      </c>
      <c r="DR1242" s="3">
        <v>0</v>
      </c>
      <c r="DS1242" s="3">
        <v>0</v>
      </c>
      <c r="DT1242" s="3">
        <v>0</v>
      </c>
      <c r="DU1242" s="3">
        <v>0</v>
      </c>
      <c r="DV1242" s="3">
        <v>0</v>
      </c>
      <c r="DW1242" s="3">
        <v>0</v>
      </c>
      <c r="DX1242" s="3">
        <v>0</v>
      </c>
      <c r="DY1242" s="3">
        <v>0</v>
      </c>
      <c r="DZ1242" s="3">
        <v>0</v>
      </c>
      <c r="EA1242" s="3">
        <v>0</v>
      </c>
      <c r="EB1242" s="3">
        <v>0</v>
      </c>
      <c r="EC1242" s="3">
        <v>0</v>
      </c>
      <c r="ED1242" s="3">
        <v>0</v>
      </c>
      <c r="EE1242" s="3">
        <v>0</v>
      </c>
      <c r="EF1242" s="3">
        <v>0</v>
      </c>
    </row>
    <row r="1243" spans="1:136" ht="12.75" customHeight="1">
      <c r="A1243" s="2" t="s">
        <v>2043</v>
      </c>
      <c r="B1243" s="2" t="s">
        <v>1140</v>
      </c>
      <c r="C1243" s="2" t="s">
        <v>137</v>
      </c>
      <c r="D1243" s="2" t="s">
        <v>896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v>0</v>
      </c>
      <c r="AP1243" s="3">
        <v>0</v>
      </c>
      <c r="AQ1243" s="3">
        <v>0</v>
      </c>
      <c r="AR1243" s="3">
        <v>0</v>
      </c>
      <c r="AS1243" s="3">
        <v>0</v>
      </c>
      <c r="AT1243" s="3">
        <v>0</v>
      </c>
      <c r="AU1243" s="3">
        <v>0</v>
      </c>
      <c r="AV1243" s="3">
        <v>0</v>
      </c>
      <c r="AW1243" s="3">
        <v>0</v>
      </c>
      <c r="AX1243" s="3">
        <v>0</v>
      </c>
      <c r="AY1243" s="3">
        <v>0</v>
      </c>
      <c r="AZ1243" s="3">
        <v>0</v>
      </c>
      <c r="BA1243" s="3">
        <v>0</v>
      </c>
      <c r="BB1243" s="3">
        <v>0</v>
      </c>
      <c r="BC1243" s="3">
        <v>0</v>
      </c>
      <c r="BD1243" s="3">
        <v>0</v>
      </c>
      <c r="BE1243" s="3">
        <v>0</v>
      </c>
      <c r="BF1243" s="3">
        <v>0</v>
      </c>
      <c r="BG1243" s="3">
        <v>0</v>
      </c>
      <c r="BH1243" s="3">
        <v>0</v>
      </c>
      <c r="BI1243" s="3">
        <v>0</v>
      </c>
      <c r="BJ1243" s="3">
        <v>0</v>
      </c>
      <c r="BK1243" s="3">
        <v>0</v>
      </c>
      <c r="BL1243" s="3">
        <v>0</v>
      </c>
      <c r="BM1243" s="3">
        <v>0</v>
      </c>
      <c r="BN1243" s="3">
        <v>0</v>
      </c>
      <c r="BO1243" s="3">
        <v>0</v>
      </c>
      <c r="BP1243" s="3">
        <v>0</v>
      </c>
      <c r="BQ1243" s="3">
        <v>0</v>
      </c>
      <c r="BR1243" s="3">
        <v>0</v>
      </c>
      <c r="BS1243" s="3">
        <v>0</v>
      </c>
      <c r="BT1243" s="3">
        <v>0</v>
      </c>
      <c r="BU1243" s="3">
        <v>0</v>
      </c>
      <c r="BV1243" s="3">
        <v>0</v>
      </c>
      <c r="BW1243" s="3">
        <v>0</v>
      </c>
      <c r="BX1243" s="3">
        <v>0</v>
      </c>
      <c r="BY1243" s="3">
        <v>0</v>
      </c>
      <c r="BZ1243" s="3">
        <v>0</v>
      </c>
      <c r="CA1243" s="3">
        <v>0</v>
      </c>
      <c r="CB1243" s="3">
        <v>0</v>
      </c>
      <c r="CC1243" s="3">
        <v>0</v>
      </c>
      <c r="CD1243" s="3">
        <v>0</v>
      </c>
      <c r="CE1243" s="3">
        <v>0</v>
      </c>
      <c r="CF1243" s="3">
        <v>0</v>
      </c>
      <c r="CG1243" s="3">
        <v>0</v>
      </c>
      <c r="CH1243" s="3">
        <v>0</v>
      </c>
      <c r="CI1243" s="3">
        <v>0</v>
      </c>
      <c r="CJ1243" s="3">
        <v>0</v>
      </c>
      <c r="CK1243" s="3">
        <v>0</v>
      </c>
      <c r="CL1243" s="3">
        <v>0</v>
      </c>
      <c r="CM1243" s="3">
        <v>0</v>
      </c>
      <c r="CN1243" s="3">
        <v>0</v>
      </c>
      <c r="CO1243" s="3">
        <v>0</v>
      </c>
      <c r="CP1243" s="3">
        <v>0</v>
      </c>
      <c r="CQ1243" s="3">
        <v>0</v>
      </c>
      <c r="CR1243" s="3">
        <v>0</v>
      </c>
      <c r="CS1243" s="3">
        <v>0</v>
      </c>
      <c r="CT1243" s="3">
        <v>0</v>
      </c>
      <c r="CU1243" s="3">
        <v>0</v>
      </c>
      <c r="CV1243" s="3">
        <v>0</v>
      </c>
      <c r="CW1243" s="3">
        <v>0</v>
      </c>
      <c r="CX1243" s="3">
        <v>0</v>
      </c>
      <c r="CY1243" s="3">
        <v>0</v>
      </c>
      <c r="CZ1243" s="3">
        <v>0</v>
      </c>
      <c r="DA1243" s="3"/>
      <c r="DB1243" s="3">
        <v>0</v>
      </c>
      <c r="DC1243" s="3">
        <v>0</v>
      </c>
      <c r="DD1243" s="3">
        <v>0</v>
      </c>
      <c r="DE1243" s="3">
        <v>0</v>
      </c>
      <c r="DF1243" s="3">
        <v>0</v>
      </c>
      <c r="DG1243" s="3">
        <v>0</v>
      </c>
      <c r="DH1243" s="3">
        <v>0</v>
      </c>
      <c r="DI1243" s="3">
        <v>0</v>
      </c>
      <c r="DJ1243" s="3">
        <v>0</v>
      </c>
      <c r="DK1243" s="3">
        <v>0</v>
      </c>
      <c r="DL1243" s="3">
        <v>0</v>
      </c>
      <c r="DM1243" s="3">
        <v>0</v>
      </c>
      <c r="DN1243" s="3">
        <v>0</v>
      </c>
      <c r="DO1243" s="3">
        <v>0</v>
      </c>
      <c r="DP1243" s="3">
        <v>0</v>
      </c>
      <c r="DQ1243" s="3">
        <v>0</v>
      </c>
      <c r="DR1243" s="3">
        <v>0</v>
      </c>
      <c r="DS1243" s="3">
        <v>0</v>
      </c>
      <c r="DT1243" s="3">
        <v>0</v>
      </c>
      <c r="DU1243" s="3">
        <v>0</v>
      </c>
      <c r="DV1243" s="3">
        <v>0</v>
      </c>
      <c r="DW1243" s="3">
        <v>0</v>
      </c>
      <c r="DX1243" s="3">
        <v>0</v>
      </c>
      <c r="DY1243" s="3">
        <v>0</v>
      </c>
      <c r="DZ1243" s="3">
        <v>0</v>
      </c>
      <c r="EA1243" s="3">
        <v>0</v>
      </c>
      <c r="EB1243" s="3">
        <v>0</v>
      </c>
      <c r="EC1243" s="3">
        <v>0</v>
      </c>
      <c r="ED1243" s="3">
        <v>0</v>
      </c>
      <c r="EE1243" s="3">
        <v>0</v>
      </c>
      <c r="EF1243" s="3">
        <v>0</v>
      </c>
    </row>
    <row r="1244" spans="1:136" ht="12.75" customHeight="1">
      <c r="A1244" s="2" t="s">
        <v>2044</v>
      </c>
      <c r="B1244" s="2" t="s">
        <v>971</v>
      </c>
      <c r="C1244" s="2" t="s">
        <v>137</v>
      </c>
      <c r="D1244" s="2" t="s">
        <v>896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2598.13</v>
      </c>
      <c r="AI1244" s="3">
        <v>0</v>
      </c>
      <c r="AJ1244" s="3">
        <v>0</v>
      </c>
      <c r="AK1244" s="3">
        <v>0</v>
      </c>
      <c r="AL1244" s="3">
        <v>0</v>
      </c>
      <c r="AM1244" s="3">
        <v>0</v>
      </c>
      <c r="AN1244" s="3">
        <v>0</v>
      </c>
      <c r="AO1244" s="3">
        <v>0</v>
      </c>
      <c r="AP1244" s="3">
        <v>0</v>
      </c>
      <c r="AQ1244" s="3">
        <v>0</v>
      </c>
      <c r="AR1244" s="3">
        <v>0</v>
      </c>
      <c r="AS1244" s="3">
        <v>0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  <c r="AY1244" s="3">
        <v>0</v>
      </c>
      <c r="AZ1244" s="3">
        <v>0</v>
      </c>
      <c r="BA1244" s="3">
        <v>0</v>
      </c>
      <c r="BB1244" s="3">
        <v>0</v>
      </c>
      <c r="BC1244" s="3">
        <v>0</v>
      </c>
      <c r="BD1244" s="3">
        <v>0</v>
      </c>
      <c r="BE1244" s="3">
        <v>0</v>
      </c>
      <c r="BF1244" s="3">
        <v>0</v>
      </c>
      <c r="BG1244" s="3">
        <v>0</v>
      </c>
      <c r="BH1244" s="3">
        <v>0</v>
      </c>
      <c r="BI1244" s="3">
        <v>0</v>
      </c>
      <c r="BJ1244" s="3">
        <v>0</v>
      </c>
      <c r="BK1244" s="3">
        <v>0</v>
      </c>
      <c r="BL1244" s="3">
        <v>0</v>
      </c>
      <c r="BM1244" s="3">
        <v>0</v>
      </c>
      <c r="BN1244" s="3">
        <v>0</v>
      </c>
      <c r="BO1244" s="3">
        <v>0</v>
      </c>
      <c r="BP1244" s="3">
        <v>0</v>
      </c>
      <c r="BQ1244" s="3">
        <v>0</v>
      </c>
      <c r="BR1244" s="3">
        <v>0</v>
      </c>
      <c r="BS1244" s="3">
        <v>0</v>
      </c>
      <c r="BT1244" s="3">
        <v>0</v>
      </c>
      <c r="BU1244" s="3">
        <v>0</v>
      </c>
      <c r="BV1244" s="3">
        <v>0</v>
      </c>
      <c r="BW1244" s="3">
        <v>0</v>
      </c>
      <c r="BX1244" s="3">
        <v>0</v>
      </c>
      <c r="BY1244" s="3">
        <v>0</v>
      </c>
      <c r="BZ1244" s="3">
        <v>0</v>
      </c>
      <c r="CA1244" s="3">
        <v>0</v>
      </c>
      <c r="CB1244" s="3">
        <v>0</v>
      </c>
      <c r="CC1244" s="3">
        <v>0</v>
      </c>
      <c r="CD1244" s="3">
        <v>0</v>
      </c>
      <c r="CE1244" s="3">
        <v>0</v>
      </c>
      <c r="CF1244" s="3">
        <v>0</v>
      </c>
      <c r="CG1244" s="3">
        <v>0</v>
      </c>
      <c r="CH1244" s="3">
        <v>0</v>
      </c>
      <c r="CI1244" s="3">
        <v>0</v>
      </c>
      <c r="CJ1244" s="3">
        <v>0</v>
      </c>
      <c r="CK1244" s="3">
        <v>0</v>
      </c>
      <c r="CL1244" s="3">
        <v>0</v>
      </c>
      <c r="CM1244" s="3">
        <v>0</v>
      </c>
      <c r="CN1244" s="3">
        <v>0</v>
      </c>
      <c r="CO1244" s="3">
        <v>0</v>
      </c>
      <c r="CP1244" s="3">
        <v>0</v>
      </c>
      <c r="CQ1244" s="3">
        <v>0</v>
      </c>
      <c r="CR1244" s="3">
        <v>0</v>
      </c>
      <c r="CS1244" s="3">
        <v>0</v>
      </c>
      <c r="CT1244" s="3">
        <v>0</v>
      </c>
      <c r="CU1244" s="3">
        <v>0</v>
      </c>
      <c r="CV1244" s="3">
        <v>0</v>
      </c>
      <c r="CW1244" s="3">
        <v>0</v>
      </c>
      <c r="CX1244" s="3">
        <v>0</v>
      </c>
      <c r="CY1244" s="3">
        <v>0</v>
      </c>
      <c r="CZ1244" s="3">
        <v>0</v>
      </c>
      <c r="DA1244" s="3"/>
      <c r="DB1244" s="3">
        <v>0</v>
      </c>
      <c r="DC1244" s="3">
        <v>0</v>
      </c>
      <c r="DD1244" s="3">
        <v>0</v>
      </c>
      <c r="DE1244" s="3">
        <v>0</v>
      </c>
      <c r="DF1244" s="3">
        <v>0</v>
      </c>
      <c r="DG1244" s="3">
        <v>0</v>
      </c>
      <c r="DH1244" s="3">
        <v>0</v>
      </c>
      <c r="DI1244" s="3">
        <v>0</v>
      </c>
      <c r="DJ1244" s="3">
        <v>0</v>
      </c>
      <c r="DK1244" s="3">
        <v>0</v>
      </c>
      <c r="DL1244" s="3">
        <v>0</v>
      </c>
      <c r="DM1244" s="3">
        <v>0</v>
      </c>
      <c r="DN1244" s="3">
        <v>0</v>
      </c>
      <c r="DO1244" s="3">
        <v>0</v>
      </c>
      <c r="DP1244" s="3">
        <v>0</v>
      </c>
      <c r="DQ1244" s="3">
        <v>0</v>
      </c>
      <c r="DR1244" s="3">
        <v>0</v>
      </c>
      <c r="DS1244" s="3">
        <v>0</v>
      </c>
      <c r="DT1244" s="3">
        <v>0</v>
      </c>
      <c r="DU1244" s="3">
        <v>0</v>
      </c>
      <c r="DV1244" s="3">
        <v>0</v>
      </c>
      <c r="DW1244" s="3">
        <v>0</v>
      </c>
      <c r="DX1244" s="3">
        <v>0</v>
      </c>
      <c r="DY1244" s="3">
        <v>0</v>
      </c>
      <c r="DZ1244" s="3">
        <v>0</v>
      </c>
      <c r="EA1244" s="3">
        <v>0</v>
      </c>
      <c r="EB1244" s="3">
        <v>0</v>
      </c>
      <c r="EC1244" s="3">
        <v>0</v>
      </c>
      <c r="ED1244" s="3">
        <v>0</v>
      </c>
      <c r="EE1244" s="3">
        <v>0</v>
      </c>
      <c r="EF1244" s="3">
        <v>0</v>
      </c>
    </row>
    <row r="1245" spans="1:136" ht="12.75" customHeight="1">
      <c r="A1245" s="2" t="s">
        <v>2045</v>
      </c>
      <c r="B1245" s="2" t="s">
        <v>1763</v>
      </c>
      <c r="C1245" s="2" t="s">
        <v>137</v>
      </c>
      <c r="D1245" s="2" t="s">
        <v>896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3">
        <v>0</v>
      </c>
      <c r="AM1245" s="3">
        <v>0</v>
      </c>
      <c r="AN1245" s="3">
        <v>0</v>
      </c>
      <c r="AO1245" s="3">
        <v>0</v>
      </c>
      <c r="AP1245" s="3">
        <v>0</v>
      </c>
      <c r="AQ1245" s="3">
        <v>0</v>
      </c>
      <c r="AR1245" s="3">
        <v>0</v>
      </c>
      <c r="AS1245" s="3">
        <v>0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  <c r="AY1245" s="3">
        <v>0</v>
      </c>
      <c r="AZ1245" s="3">
        <v>0</v>
      </c>
      <c r="BA1245" s="3">
        <v>0</v>
      </c>
      <c r="BB1245" s="3">
        <v>0</v>
      </c>
      <c r="BC1245" s="3">
        <v>0</v>
      </c>
      <c r="BD1245" s="3">
        <v>0</v>
      </c>
      <c r="BE1245" s="3">
        <v>0</v>
      </c>
      <c r="BF1245" s="3">
        <v>0</v>
      </c>
      <c r="BG1245" s="3">
        <v>0</v>
      </c>
      <c r="BH1245" s="3">
        <v>0</v>
      </c>
      <c r="BI1245" s="3">
        <v>0</v>
      </c>
      <c r="BJ1245" s="3">
        <v>0</v>
      </c>
      <c r="BK1245" s="3">
        <v>0</v>
      </c>
      <c r="BL1245" s="3">
        <v>0</v>
      </c>
      <c r="BM1245" s="3">
        <v>0</v>
      </c>
      <c r="BN1245" s="3">
        <v>0</v>
      </c>
      <c r="BO1245" s="3">
        <v>0</v>
      </c>
      <c r="BP1245" s="3">
        <v>0</v>
      </c>
      <c r="BQ1245" s="3">
        <v>0</v>
      </c>
      <c r="BR1245" s="3">
        <v>0</v>
      </c>
      <c r="BS1245" s="3">
        <v>0</v>
      </c>
      <c r="BT1245" s="3">
        <v>0</v>
      </c>
      <c r="BU1245" s="3">
        <v>0</v>
      </c>
      <c r="BV1245" s="3">
        <v>0</v>
      </c>
      <c r="BW1245" s="3">
        <v>0</v>
      </c>
      <c r="BX1245" s="3">
        <v>0</v>
      </c>
      <c r="BY1245" s="3">
        <v>0</v>
      </c>
      <c r="BZ1245" s="3">
        <v>0</v>
      </c>
      <c r="CA1245" s="3">
        <v>0</v>
      </c>
      <c r="CB1245" s="3">
        <v>0</v>
      </c>
      <c r="CC1245" s="3">
        <v>0</v>
      </c>
      <c r="CD1245" s="3">
        <v>0</v>
      </c>
      <c r="CE1245" s="3">
        <v>0</v>
      </c>
      <c r="CF1245" s="3">
        <v>0</v>
      </c>
      <c r="CG1245" s="3">
        <v>0</v>
      </c>
      <c r="CH1245" s="3">
        <v>0</v>
      </c>
      <c r="CI1245" s="3">
        <v>0</v>
      </c>
      <c r="CJ1245" s="3">
        <v>0</v>
      </c>
      <c r="CK1245" s="3">
        <v>0</v>
      </c>
      <c r="CL1245" s="3">
        <v>0</v>
      </c>
      <c r="CM1245" s="3">
        <v>0</v>
      </c>
      <c r="CN1245" s="3">
        <v>0</v>
      </c>
      <c r="CO1245" s="3">
        <v>0</v>
      </c>
      <c r="CP1245" s="3">
        <v>0</v>
      </c>
      <c r="CQ1245" s="3">
        <v>0</v>
      </c>
      <c r="CR1245" s="3">
        <v>0</v>
      </c>
      <c r="CS1245" s="3">
        <v>0</v>
      </c>
      <c r="CT1245" s="3">
        <v>0</v>
      </c>
      <c r="CU1245" s="3">
        <v>0</v>
      </c>
      <c r="CV1245" s="3">
        <v>0</v>
      </c>
      <c r="CW1245" s="3">
        <v>0</v>
      </c>
      <c r="CX1245" s="3">
        <v>0</v>
      </c>
      <c r="CY1245" s="3">
        <v>0</v>
      </c>
      <c r="CZ1245" s="3">
        <v>0</v>
      </c>
      <c r="DA1245" s="3"/>
      <c r="DB1245" s="3">
        <v>0</v>
      </c>
      <c r="DC1245" s="3">
        <v>0</v>
      </c>
      <c r="DD1245" s="3">
        <v>0</v>
      </c>
      <c r="DE1245" s="3">
        <v>0</v>
      </c>
      <c r="DF1245" s="3">
        <v>0</v>
      </c>
      <c r="DG1245" s="3">
        <v>0</v>
      </c>
      <c r="DH1245" s="3">
        <v>0</v>
      </c>
      <c r="DI1245" s="3">
        <v>0</v>
      </c>
      <c r="DJ1245" s="3">
        <v>0</v>
      </c>
      <c r="DK1245" s="3">
        <v>0</v>
      </c>
      <c r="DL1245" s="3">
        <v>0</v>
      </c>
      <c r="DM1245" s="3">
        <v>0</v>
      </c>
      <c r="DN1245" s="3">
        <v>0</v>
      </c>
      <c r="DO1245" s="3">
        <v>0</v>
      </c>
      <c r="DP1245" s="3">
        <v>0</v>
      </c>
      <c r="DQ1245" s="3">
        <v>0</v>
      </c>
      <c r="DR1245" s="3">
        <v>0</v>
      </c>
      <c r="DS1245" s="3">
        <v>0</v>
      </c>
      <c r="DT1245" s="3">
        <v>0</v>
      </c>
      <c r="DU1245" s="3">
        <v>0</v>
      </c>
      <c r="DV1245" s="3">
        <v>0</v>
      </c>
      <c r="DW1245" s="3">
        <v>0</v>
      </c>
      <c r="DX1245" s="3">
        <v>0</v>
      </c>
      <c r="DY1245" s="3">
        <v>0</v>
      </c>
      <c r="DZ1245" s="3">
        <v>0</v>
      </c>
      <c r="EA1245" s="3">
        <v>0</v>
      </c>
      <c r="EB1245" s="3">
        <v>0</v>
      </c>
      <c r="EC1245" s="3">
        <v>0</v>
      </c>
      <c r="ED1245" s="3">
        <v>0</v>
      </c>
      <c r="EE1245" s="3">
        <v>0</v>
      </c>
      <c r="EF1245" s="3">
        <v>0</v>
      </c>
    </row>
    <row r="1246" spans="1:136" ht="12.75" customHeight="1">
      <c r="A1246" s="2" t="s">
        <v>2046</v>
      </c>
      <c r="B1246" s="2" t="s">
        <v>973</v>
      </c>
      <c r="C1246" s="2" t="s">
        <v>137</v>
      </c>
      <c r="D1246" s="2" t="s">
        <v>896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  <c r="AJ1246" s="3">
        <v>0</v>
      </c>
      <c r="AK1246" s="3">
        <v>0</v>
      </c>
      <c r="AL1246" s="3">
        <v>0</v>
      </c>
      <c r="AM1246" s="3">
        <v>0</v>
      </c>
      <c r="AN1246" s="3">
        <v>0</v>
      </c>
      <c r="AO1246" s="3">
        <v>0</v>
      </c>
      <c r="AP1246" s="3">
        <v>0</v>
      </c>
      <c r="AQ1246" s="3">
        <v>0</v>
      </c>
      <c r="AR1246" s="3">
        <v>0</v>
      </c>
      <c r="AS1246" s="3">
        <v>0</v>
      </c>
      <c r="AT1246" s="3">
        <v>0</v>
      </c>
      <c r="AU1246" s="3">
        <v>0</v>
      </c>
      <c r="AV1246" s="3">
        <v>0</v>
      </c>
      <c r="AW1246" s="3">
        <v>0</v>
      </c>
      <c r="AX1246" s="3">
        <v>0</v>
      </c>
      <c r="AY1246" s="3">
        <v>0</v>
      </c>
      <c r="AZ1246" s="3">
        <v>0</v>
      </c>
      <c r="BA1246" s="3">
        <v>0</v>
      </c>
      <c r="BB1246" s="3">
        <v>0</v>
      </c>
      <c r="BC1246" s="3">
        <v>0</v>
      </c>
      <c r="BD1246" s="3">
        <v>0</v>
      </c>
      <c r="BE1246" s="3">
        <v>0</v>
      </c>
      <c r="BF1246" s="3">
        <v>0</v>
      </c>
      <c r="BG1246" s="3">
        <v>0</v>
      </c>
      <c r="BH1246" s="3">
        <v>0</v>
      </c>
      <c r="BI1246" s="3">
        <v>0</v>
      </c>
      <c r="BJ1246" s="3">
        <v>0</v>
      </c>
      <c r="BK1246" s="3">
        <v>0</v>
      </c>
      <c r="BL1246" s="3">
        <v>0</v>
      </c>
      <c r="BM1246" s="3">
        <v>0</v>
      </c>
      <c r="BN1246" s="3">
        <v>0</v>
      </c>
      <c r="BO1246" s="3">
        <v>0</v>
      </c>
      <c r="BP1246" s="3">
        <v>0</v>
      </c>
      <c r="BQ1246" s="3">
        <v>0</v>
      </c>
      <c r="BR1246" s="3">
        <v>0</v>
      </c>
      <c r="BS1246" s="3">
        <v>0</v>
      </c>
      <c r="BT1246" s="3">
        <v>0</v>
      </c>
      <c r="BU1246" s="3">
        <v>0</v>
      </c>
      <c r="BV1246" s="3">
        <v>0</v>
      </c>
      <c r="BW1246" s="3">
        <v>0</v>
      </c>
      <c r="BX1246" s="3">
        <v>0</v>
      </c>
      <c r="BY1246" s="3">
        <v>0</v>
      </c>
      <c r="BZ1246" s="3">
        <v>0</v>
      </c>
      <c r="CA1246" s="3">
        <v>0</v>
      </c>
      <c r="CB1246" s="3">
        <v>0</v>
      </c>
      <c r="CC1246" s="3">
        <v>0</v>
      </c>
      <c r="CD1246" s="3">
        <v>0</v>
      </c>
      <c r="CE1246" s="3">
        <v>0</v>
      </c>
      <c r="CF1246" s="3">
        <v>0</v>
      </c>
      <c r="CG1246" s="3">
        <v>0</v>
      </c>
      <c r="CH1246" s="3">
        <v>0</v>
      </c>
      <c r="CI1246" s="3">
        <v>0</v>
      </c>
      <c r="CJ1246" s="3">
        <v>0</v>
      </c>
      <c r="CK1246" s="3">
        <v>0</v>
      </c>
      <c r="CL1246" s="3">
        <v>0</v>
      </c>
      <c r="CM1246" s="3">
        <v>0</v>
      </c>
      <c r="CN1246" s="3">
        <v>0</v>
      </c>
      <c r="CO1246" s="3">
        <v>0</v>
      </c>
      <c r="CP1246" s="3">
        <v>0</v>
      </c>
      <c r="CQ1246" s="3">
        <v>0</v>
      </c>
      <c r="CR1246" s="3">
        <v>0</v>
      </c>
      <c r="CS1246" s="3">
        <v>0</v>
      </c>
      <c r="CT1246" s="3">
        <v>0</v>
      </c>
      <c r="CU1246" s="3">
        <v>0</v>
      </c>
      <c r="CV1246" s="3">
        <v>0</v>
      </c>
      <c r="CW1246" s="3">
        <v>0</v>
      </c>
      <c r="CX1246" s="3">
        <v>0</v>
      </c>
      <c r="CY1246" s="3">
        <v>0</v>
      </c>
      <c r="CZ1246" s="3">
        <v>0</v>
      </c>
      <c r="DA1246" s="3"/>
      <c r="DB1246" s="3">
        <v>0</v>
      </c>
      <c r="DC1246" s="3">
        <v>0</v>
      </c>
      <c r="DD1246" s="3">
        <v>0</v>
      </c>
      <c r="DE1246" s="3">
        <v>0</v>
      </c>
      <c r="DF1246" s="3">
        <v>0</v>
      </c>
      <c r="DG1246" s="3">
        <v>0</v>
      </c>
      <c r="DH1246" s="3">
        <v>0</v>
      </c>
      <c r="DI1246" s="3">
        <v>0</v>
      </c>
      <c r="DJ1246" s="3">
        <v>0</v>
      </c>
      <c r="DK1246" s="3">
        <v>0</v>
      </c>
      <c r="DL1246" s="3">
        <v>0</v>
      </c>
      <c r="DM1246" s="3">
        <v>0</v>
      </c>
      <c r="DN1246" s="3">
        <v>0</v>
      </c>
      <c r="DO1246" s="3">
        <v>0</v>
      </c>
      <c r="DP1246" s="3">
        <v>0</v>
      </c>
      <c r="DQ1246" s="3">
        <v>0</v>
      </c>
      <c r="DR1246" s="3">
        <v>0</v>
      </c>
      <c r="DS1246" s="3">
        <v>0</v>
      </c>
      <c r="DT1246" s="3">
        <v>0</v>
      </c>
      <c r="DU1246" s="3">
        <v>0</v>
      </c>
      <c r="DV1246" s="3">
        <v>0</v>
      </c>
      <c r="DW1246" s="3">
        <v>0</v>
      </c>
      <c r="DX1246" s="3">
        <v>0</v>
      </c>
      <c r="DY1246" s="3">
        <v>0</v>
      </c>
      <c r="DZ1246" s="3">
        <v>0</v>
      </c>
      <c r="EA1246" s="3">
        <v>0</v>
      </c>
      <c r="EB1246" s="3">
        <v>0</v>
      </c>
      <c r="EC1246" s="3">
        <v>0</v>
      </c>
      <c r="ED1246" s="3">
        <v>0</v>
      </c>
      <c r="EE1246" s="3">
        <v>0</v>
      </c>
      <c r="EF1246" s="3">
        <v>0</v>
      </c>
    </row>
    <row r="1247" spans="1:136" ht="12.75" customHeight="1">
      <c r="A1247" s="2" t="s">
        <v>2047</v>
      </c>
      <c r="B1247" s="2" t="s">
        <v>1766</v>
      </c>
      <c r="C1247" s="2" t="s">
        <v>137</v>
      </c>
      <c r="D1247" s="2" t="s">
        <v>896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  <c r="AN1247" s="3">
        <v>0</v>
      </c>
      <c r="AO1247" s="3">
        <v>0</v>
      </c>
      <c r="AP1247" s="3">
        <v>0</v>
      </c>
      <c r="AQ1247" s="3">
        <v>0</v>
      </c>
      <c r="AR1247" s="3">
        <v>0</v>
      </c>
      <c r="AS1247" s="3">
        <v>0</v>
      </c>
      <c r="AT1247" s="3">
        <v>0</v>
      </c>
      <c r="AU1247" s="3">
        <v>0</v>
      </c>
      <c r="AV1247" s="3">
        <v>0</v>
      </c>
      <c r="AW1247" s="3">
        <v>0</v>
      </c>
      <c r="AX1247" s="3">
        <v>0</v>
      </c>
      <c r="AY1247" s="3">
        <v>0</v>
      </c>
      <c r="AZ1247" s="3">
        <v>0</v>
      </c>
      <c r="BA1247" s="3">
        <v>0</v>
      </c>
      <c r="BB1247" s="3">
        <v>0</v>
      </c>
      <c r="BC1247" s="3">
        <v>0</v>
      </c>
      <c r="BD1247" s="3">
        <v>0</v>
      </c>
      <c r="BE1247" s="3">
        <v>0</v>
      </c>
      <c r="BF1247" s="3">
        <v>0</v>
      </c>
      <c r="BG1247" s="3">
        <v>0</v>
      </c>
      <c r="BH1247" s="3">
        <v>0</v>
      </c>
      <c r="BI1247" s="3">
        <v>0</v>
      </c>
      <c r="BJ1247" s="3">
        <v>0</v>
      </c>
      <c r="BK1247" s="3">
        <v>0</v>
      </c>
      <c r="BL1247" s="3">
        <v>0</v>
      </c>
      <c r="BM1247" s="3">
        <v>0</v>
      </c>
      <c r="BN1247" s="3">
        <v>0</v>
      </c>
      <c r="BO1247" s="3">
        <v>0</v>
      </c>
      <c r="BP1247" s="3">
        <v>0</v>
      </c>
      <c r="BQ1247" s="3">
        <v>0</v>
      </c>
      <c r="BR1247" s="3">
        <v>0</v>
      </c>
      <c r="BS1247" s="3">
        <v>0</v>
      </c>
      <c r="BT1247" s="3">
        <v>0</v>
      </c>
      <c r="BU1247" s="3">
        <v>0</v>
      </c>
      <c r="BV1247" s="3">
        <v>0</v>
      </c>
      <c r="BW1247" s="3">
        <v>0</v>
      </c>
      <c r="BX1247" s="3">
        <v>0</v>
      </c>
      <c r="BY1247" s="3">
        <v>0</v>
      </c>
      <c r="BZ1247" s="3">
        <v>0</v>
      </c>
      <c r="CA1247" s="3">
        <v>0</v>
      </c>
      <c r="CB1247" s="3">
        <v>0</v>
      </c>
      <c r="CC1247" s="3">
        <v>0</v>
      </c>
      <c r="CD1247" s="3">
        <v>0</v>
      </c>
      <c r="CE1247" s="3">
        <v>0</v>
      </c>
      <c r="CF1247" s="3">
        <v>0</v>
      </c>
      <c r="CG1247" s="3">
        <v>0</v>
      </c>
      <c r="CH1247" s="3">
        <v>0</v>
      </c>
      <c r="CI1247" s="3">
        <v>0</v>
      </c>
      <c r="CJ1247" s="3">
        <v>0</v>
      </c>
      <c r="CK1247" s="3">
        <v>0</v>
      </c>
      <c r="CL1247" s="3">
        <v>0</v>
      </c>
      <c r="CM1247" s="3">
        <v>0</v>
      </c>
      <c r="CN1247" s="3">
        <v>0</v>
      </c>
      <c r="CO1247" s="3">
        <v>0</v>
      </c>
      <c r="CP1247" s="3">
        <v>0</v>
      </c>
      <c r="CQ1247" s="3">
        <v>0</v>
      </c>
      <c r="CR1247" s="3">
        <v>0</v>
      </c>
      <c r="CS1247" s="3">
        <v>0</v>
      </c>
      <c r="CT1247" s="3">
        <v>0</v>
      </c>
      <c r="CU1247" s="3">
        <v>0</v>
      </c>
      <c r="CV1247" s="3">
        <v>0</v>
      </c>
      <c r="CW1247" s="3">
        <v>0</v>
      </c>
      <c r="CX1247" s="3">
        <v>0</v>
      </c>
      <c r="CY1247" s="3">
        <v>0</v>
      </c>
      <c r="CZ1247" s="3">
        <v>0</v>
      </c>
      <c r="DA1247" s="3"/>
      <c r="DB1247" s="3">
        <v>0</v>
      </c>
      <c r="DC1247" s="3">
        <v>0</v>
      </c>
      <c r="DD1247" s="3">
        <v>0</v>
      </c>
      <c r="DE1247" s="3">
        <v>0</v>
      </c>
      <c r="DF1247" s="3">
        <v>0</v>
      </c>
      <c r="DG1247" s="3">
        <v>0</v>
      </c>
      <c r="DH1247" s="3">
        <v>0</v>
      </c>
      <c r="DI1247" s="3">
        <v>0</v>
      </c>
      <c r="DJ1247" s="3">
        <v>0</v>
      </c>
      <c r="DK1247" s="3">
        <v>0</v>
      </c>
      <c r="DL1247" s="3">
        <v>0</v>
      </c>
      <c r="DM1247" s="3">
        <v>0</v>
      </c>
      <c r="DN1247" s="3">
        <v>0</v>
      </c>
      <c r="DO1247" s="3">
        <v>0</v>
      </c>
      <c r="DP1247" s="3">
        <v>0</v>
      </c>
      <c r="DQ1247" s="3">
        <v>0</v>
      </c>
      <c r="DR1247" s="3">
        <v>0</v>
      </c>
      <c r="DS1247" s="3">
        <v>0</v>
      </c>
      <c r="DT1247" s="3">
        <v>0</v>
      </c>
      <c r="DU1247" s="3">
        <v>0</v>
      </c>
      <c r="DV1247" s="3">
        <v>0</v>
      </c>
      <c r="DW1247" s="3">
        <v>0</v>
      </c>
      <c r="DX1247" s="3">
        <v>0</v>
      </c>
      <c r="DY1247" s="3">
        <v>0</v>
      </c>
      <c r="DZ1247" s="3">
        <v>0</v>
      </c>
      <c r="EA1247" s="3">
        <v>0</v>
      </c>
      <c r="EB1247" s="3">
        <v>0</v>
      </c>
      <c r="EC1247" s="3">
        <v>0</v>
      </c>
      <c r="ED1247" s="3">
        <v>0</v>
      </c>
      <c r="EE1247" s="3">
        <v>0</v>
      </c>
      <c r="EF1247" s="3">
        <v>0</v>
      </c>
    </row>
    <row r="1248" spans="1:136" ht="12.75" customHeight="1">
      <c r="A1248" s="2" t="s">
        <v>2048</v>
      </c>
      <c r="B1248" s="2" t="s">
        <v>2049</v>
      </c>
      <c r="C1248" s="2" t="s">
        <v>137</v>
      </c>
      <c r="D1248" s="2" t="s">
        <v>896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0</v>
      </c>
      <c r="AN1248" s="3">
        <v>0</v>
      </c>
      <c r="AO1248" s="3">
        <v>0</v>
      </c>
      <c r="AP1248" s="3">
        <v>0</v>
      </c>
      <c r="AQ1248" s="3">
        <v>0</v>
      </c>
      <c r="AR1248" s="3">
        <v>0</v>
      </c>
      <c r="AS1248" s="3">
        <v>0</v>
      </c>
      <c r="AT1248" s="3">
        <v>0</v>
      </c>
      <c r="AU1248" s="3">
        <v>0</v>
      </c>
      <c r="AV1248" s="3">
        <v>0</v>
      </c>
      <c r="AW1248" s="3">
        <v>0</v>
      </c>
      <c r="AX1248" s="3">
        <v>0</v>
      </c>
      <c r="AY1248" s="3">
        <v>0</v>
      </c>
      <c r="AZ1248" s="3">
        <v>0</v>
      </c>
      <c r="BA1248" s="3">
        <v>0</v>
      </c>
      <c r="BB1248" s="3">
        <v>0</v>
      </c>
      <c r="BC1248" s="3">
        <v>0</v>
      </c>
      <c r="BD1248" s="3">
        <v>0</v>
      </c>
      <c r="BE1248" s="3">
        <v>0</v>
      </c>
      <c r="BF1248" s="3">
        <v>0</v>
      </c>
      <c r="BG1248" s="3">
        <v>0</v>
      </c>
      <c r="BH1248" s="3">
        <v>0</v>
      </c>
      <c r="BI1248" s="3">
        <v>0</v>
      </c>
      <c r="BJ1248" s="3">
        <v>0</v>
      </c>
      <c r="BK1248" s="3">
        <v>0</v>
      </c>
      <c r="BL1248" s="3">
        <v>0</v>
      </c>
      <c r="BM1248" s="3">
        <v>0</v>
      </c>
      <c r="BN1248" s="3">
        <v>0</v>
      </c>
      <c r="BO1248" s="3">
        <v>0</v>
      </c>
      <c r="BP1248" s="3">
        <v>0</v>
      </c>
      <c r="BQ1248" s="3">
        <v>0</v>
      </c>
      <c r="BR1248" s="3">
        <v>0</v>
      </c>
      <c r="BS1248" s="3">
        <v>0</v>
      </c>
      <c r="BT1248" s="3">
        <v>0</v>
      </c>
      <c r="BU1248" s="3">
        <v>0</v>
      </c>
      <c r="BV1248" s="3">
        <v>0</v>
      </c>
      <c r="BW1248" s="3">
        <v>0</v>
      </c>
      <c r="BX1248" s="3">
        <v>0</v>
      </c>
      <c r="BY1248" s="3">
        <v>0</v>
      </c>
      <c r="BZ1248" s="3">
        <v>0</v>
      </c>
      <c r="CA1248" s="3">
        <v>0</v>
      </c>
      <c r="CB1248" s="3">
        <v>0</v>
      </c>
      <c r="CC1248" s="3">
        <v>0</v>
      </c>
      <c r="CD1248" s="3">
        <v>0</v>
      </c>
      <c r="CE1248" s="3">
        <v>0</v>
      </c>
      <c r="CF1248" s="3">
        <v>0</v>
      </c>
      <c r="CG1248" s="3">
        <v>0</v>
      </c>
      <c r="CH1248" s="3">
        <v>0</v>
      </c>
      <c r="CI1248" s="3">
        <v>0</v>
      </c>
      <c r="CJ1248" s="3">
        <v>0</v>
      </c>
      <c r="CK1248" s="3">
        <v>0</v>
      </c>
      <c r="CL1248" s="3">
        <v>0</v>
      </c>
      <c r="CM1248" s="3">
        <v>0</v>
      </c>
      <c r="CN1248" s="3">
        <v>0</v>
      </c>
      <c r="CO1248" s="3">
        <v>0</v>
      </c>
      <c r="CP1248" s="3">
        <v>0</v>
      </c>
      <c r="CQ1248" s="3">
        <v>0</v>
      </c>
      <c r="CR1248" s="3">
        <v>0</v>
      </c>
      <c r="CS1248" s="3">
        <v>0</v>
      </c>
      <c r="CT1248" s="3">
        <v>0</v>
      </c>
      <c r="CU1248" s="3">
        <v>0</v>
      </c>
      <c r="CV1248" s="3">
        <v>0</v>
      </c>
      <c r="CW1248" s="3">
        <v>0</v>
      </c>
      <c r="CX1248" s="3">
        <v>0</v>
      </c>
      <c r="CY1248" s="3">
        <v>0</v>
      </c>
      <c r="CZ1248" s="3">
        <v>0</v>
      </c>
      <c r="DA1248" s="3"/>
      <c r="DB1248" s="3">
        <v>0</v>
      </c>
      <c r="DC1248" s="3">
        <v>0</v>
      </c>
      <c r="DD1248" s="3">
        <v>0</v>
      </c>
      <c r="DE1248" s="3">
        <v>0</v>
      </c>
      <c r="DF1248" s="3">
        <v>0</v>
      </c>
      <c r="DG1248" s="3">
        <v>0</v>
      </c>
      <c r="DH1248" s="3">
        <v>0</v>
      </c>
      <c r="DI1248" s="3">
        <v>0</v>
      </c>
      <c r="DJ1248" s="3">
        <v>0</v>
      </c>
      <c r="DK1248" s="3">
        <v>0</v>
      </c>
      <c r="DL1248" s="3">
        <v>0</v>
      </c>
      <c r="DM1248" s="3">
        <v>0</v>
      </c>
      <c r="DN1248" s="3">
        <v>0</v>
      </c>
      <c r="DO1248" s="3">
        <v>0</v>
      </c>
      <c r="DP1248" s="3">
        <v>0</v>
      </c>
      <c r="DQ1248" s="3">
        <v>0</v>
      </c>
      <c r="DR1248" s="3">
        <v>0</v>
      </c>
      <c r="DS1248" s="3">
        <v>0</v>
      </c>
      <c r="DT1248" s="3">
        <v>0</v>
      </c>
      <c r="DU1248" s="3">
        <v>0</v>
      </c>
      <c r="DV1248" s="3">
        <v>0</v>
      </c>
      <c r="DW1248" s="3">
        <v>0</v>
      </c>
      <c r="DX1248" s="3">
        <v>0</v>
      </c>
      <c r="DY1248" s="3">
        <v>0</v>
      </c>
      <c r="DZ1248" s="3">
        <v>0</v>
      </c>
      <c r="EA1248" s="3">
        <v>0</v>
      </c>
      <c r="EB1248" s="3">
        <v>0</v>
      </c>
      <c r="EC1248" s="3">
        <v>0</v>
      </c>
      <c r="ED1248" s="3">
        <v>0</v>
      </c>
      <c r="EE1248" s="3">
        <v>0</v>
      </c>
      <c r="EF1248" s="3">
        <v>0</v>
      </c>
    </row>
    <row r="1249" spans="1:136" ht="12.75" customHeight="1">
      <c r="A1249" s="2" t="s">
        <v>2050</v>
      </c>
      <c r="B1249" s="2" t="s">
        <v>975</v>
      </c>
      <c r="C1249" s="2" t="s">
        <v>137</v>
      </c>
      <c r="D1249" s="2" t="s">
        <v>896</v>
      </c>
      <c r="E1249" s="3">
        <v>0</v>
      </c>
      <c r="F1249" s="3">
        <v>280.17</v>
      </c>
      <c r="G1249" s="3">
        <v>296.27</v>
      </c>
      <c r="H1249" s="3">
        <v>268.82</v>
      </c>
      <c r="I1249" s="3">
        <v>262.66000000000003</v>
      </c>
      <c r="J1249" s="3">
        <v>278.88</v>
      </c>
      <c r="K1249" s="3">
        <v>279.52</v>
      </c>
      <c r="L1249" s="3">
        <v>306.14999999999998</v>
      </c>
      <c r="M1249" s="3">
        <v>268.56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420.66</v>
      </c>
      <c r="AJ1249" s="3">
        <v>0</v>
      </c>
      <c r="AK1249" s="3">
        <v>0</v>
      </c>
      <c r="AL1249" s="3">
        <v>400</v>
      </c>
      <c r="AM1249" s="3">
        <v>400</v>
      </c>
      <c r="AN1249" s="3">
        <v>1353.72</v>
      </c>
      <c r="AO1249" s="3">
        <v>400</v>
      </c>
      <c r="AP1249" s="3">
        <v>400</v>
      </c>
      <c r="AQ1249" s="3">
        <v>33.06</v>
      </c>
      <c r="AR1249" s="3">
        <v>173.03</v>
      </c>
      <c r="AS1249" s="3">
        <v>0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  <c r="AZ1249" s="3">
        <v>0</v>
      </c>
      <c r="BA1249" s="3">
        <v>0</v>
      </c>
      <c r="BB1249" s="3">
        <v>0</v>
      </c>
      <c r="BC1249" s="3">
        <v>0</v>
      </c>
      <c r="BD1249" s="3">
        <v>0</v>
      </c>
      <c r="BE1249" s="3">
        <v>0</v>
      </c>
      <c r="BF1249" s="3">
        <v>0</v>
      </c>
      <c r="BG1249" s="3">
        <v>0</v>
      </c>
      <c r="BH1249" s="3">
        <v>0</v>
      </c>
      <c r="BI1249" s="3">
        <v>0</v>
      </c>
      <c r="BJ1249" s="3">
        <v>0</v>
      </c>
      <c r="BK1249" s="3">
        <v>0</v>
      </c>
      <c r="BL1249" s="3">
        <v>0</v>
      </c>
      <c r="BM1249" s="3">
        <v>0</v>
      </c>
      <c r="BN1249" s="3">
        <v>0</v>
      </c>
      <c r="BO1249" s="3">
        <v>0</v>
      </c>
      <c r="BP1249" s="3">
        <v>0</v>
      </c>
      <c r="BQ1249" s="3">
        <v>0</v>
      </c>
      <c r="BR1249" s="3">
        <v>0</v>
      </c>
      <c r="BS1249" s="3">
        <v>0</v>
      </c>
      <c r="BT1249" s="3">
        <v>0</v>
      </c>
      <c r="BU1249" s="3">
        <v>0</v>
      </c>
      <c r="BV1249" s="3">
        <v>0</v>
      </c>
      <c r="BW1249" s="3">
        <v>0</v>
      </c>
      <c r="BX1249" s="3">
        <v>0</v>
      </c>
      <c r="BY1249" s="3">
        <v>0</v>
      </c>
      <c r="BZ1249" s="3">
        <v>0</v>
      </c>
      <c r="CA1249" s="3">
        <v>0</v>
      </c>
      <c r="CB1249" s="3">
        <v>0</v>
      </c>
      <c r="CC1249" s="3">
        <v>0</v>
      </c>
      <c r="CD1249" s="3">
        <v>0</v>
      </c>
      <c r="CE1249" s="3">
        <v>0</v>
      </c>
      <c r="CF1249" s="3">
        <v>0</v>
      </c>
      <c r="CG1249" s="3">
        <v>0</v>
      </c>
      <c r="CH1249" s="3">
        <v>0</v>
      </c>
      <c r="CI1249" s="3">
        <v>0</v>
      </c>
      <c r="CJ1249" s="3">
        <v>0</v>
      </c>
      <c r="CK1249" s="3">
        <v>0</v>
      </c>
      <c r="CL1249" s="3">
        <v>0</v>
      </c>
      <c r="CM1249" s="3">
        <v>0</v>
      </c>
      <c r="CN1249" s="3">
        <v>0</v>
      </c>
      <c r="CO1249" s="3">
        <v>0</v>
      </c>
      <c r="CP1249" s="3">
        <v>0</v>
      </c>
      <c r="CQ1249" s="3">
        <v>0</v>
      </c>
      <c r="CR1249" s="3">
        <v>0</v>
      </c>
      <c r="CS1249" s="3">
        <v>0</v>
      </c>
      <c r="CT1249" s="3">
        <v>0</v>
      </c>
      <c r="CU1249" s="3">
        <v>0</v>
      </c>
      <c r="CV1249" s="3">
        <v>0</v>
      </c>
      <c r="CW1249" s="3">
        <v>0</v>
      </c>
      <c r="CX1249" s="3">
        <v>0</v>
      </c>
      <c r="CY1249" s="3">
        <v>0</v>
      </c>
      <c r="CZ1249" s="3">
        <v>0</v>
      </c>
      <c r="DA1249" s="3"/>
      <c r="DB1249" s="3">
        <v>0</v>
      </c>
      <c r="DC1249" s="3">
        <v>0</v>
      </c>
      <c r="DD1249" s="3">
        <v>0</v>
      </c>
      <c r="DE1249" s="3">
        <v>0</v>
      </c>
      <c r="DF1249" s="3">
        <v>0</v>
      </c>
      <c r="DG1249" s="3">
        <v>0</v>
      </c>
      <c r="DH1249" s="3">
        <v>0</v>
      </c>
      <c r="DI1249" s="3">
        <v>0</v>
      </c>
      <c r="DJ1249" s="3">
        <v>0</v>
      </c>
      <c r="DK1249" s="3">
        <v>0</v>
      </c>
      <c r="DL1249" s="3">
        <v>0</v>
      </c>
      <c r="DM1249" s="3">
        <v>0</v>
      </c>
      <c r="DN1249" s="3">
        <v>0</v>
      </c>
      <c r="DO1249" s="3">
        <v>0</v>
      </c>
      <c r="DP1249" s="3">
        <v>0</v>
      </c>
      <c r="DQ1249" s="3">
        <v>0</v>
      </c>
      <c r="DR1249" s="3">
        <v>0</v>
      </c>
      <c r="DS1249" s="3">
        <v>0</v>
      </c>
      <c r="DT1249" s="3">
        <v>0</v>
      </c>
      <c r="DU1249" s="3">
        <v>0</v>
      </c>
      <c r="DV1249" s="3">
        <v>0</v>
      </c>
      <c r="DW1249" s="3">
        <v>0</v>
      </c>
      <c r="DX1249" s="3">
        <v>0</v>
      </c>
      <c r="DY1249" s="3">
        <v>0</v>
      </c>
      <c r="DZ1249" s="3">
        <v>0</v>
      </c>
      <c r="EA1249" s="3">
        <v>0</v>
      </c>
      <c r="EB1249" s="3">
        <v>0</v>
      </c>
      <c r="EC1249" s="3">
        <v>0</v>
      </c>
      <c r="ED1249" s="3">
        <v>0</v>
      </c>
      <c r="EE1249" s="3">
        <v>0</v>
      </c>
      <c r="EF1249" s="3">
        <v>0</v>
      </c>
    </row>
    <row r="1250" spans="1:136" ht="12.75" customHeight="1">
      <c r="A1250" s="2" t="s">
        <v>2051</v>
      </c>
      <c r="B1250" s="2" t="s">
        <v>1874</v>
      </c>
      <c r="C1250" s="2" t="s">
        <v>137</v>
      </c>
      <c r="D1250" s="2" t="s">
        <v>896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0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  <c r="AZ1250" s="3">
        <v>0</v>
      </c>
      <c r="BA1250" s="3">
        <v>0</v>
      </c>
      <c r="BB1250" s="3">
        <v>0</v>
      </c>
      <c r="BC1250" s="3">
        <v>0</v>
      </c>
      <c r="BD1250" s="3">
        <v>0</v>
      </c>
      <c r="BE1250" s="3">
        <v>0</v>
      </c>
      <c r="BF1250" s="3">
        <v>0</v>
      </c>
      <c r="BG1250" s="3">
        <v>0</v>
      </c>
      <c r="BH1250" s="3">
        <v>0</v>
      </c>
      <c r="BI1250" s="3">
        <v>0</v>
      </c>
      <c r="BJ1250" s="3">
        <v>0</v>
      </c>
      <c r="BK1250" s="3">
        <v>0</v>
      </c>
      <c r="BL1250" s="3">
        <v>0</v>
      </c>
      <c r="BM1250" s="3">
        <v>0</v>
      </c>
      <c r="BN1250" s="3">
        <v>0</v>
      </c>
      <c r="BO1250" s="3">
        <v>0</v>
      </c>
      <c r="BP1250" s="3">
        <v>0</v>
      </c>
      <c r="BQ1250" s="3">
        <v>0</v>
      </c>
      <c r="BR1250" s="3">
        <v>0</v>
      </c>
      <c r="BS1250" s="3">
        <v>0</v>
      </c>
      <c r="BT1250" s="3">
        <v>0</v>
      </c>
      <c r="BU1250" s="3">
        <v>0</v>
      </c>
      <c r="BV1250" s="3">
        <v>0</v>
      </c>
      <c r="BW1250" s="3">
        <v>0</v>
      </c>
      <c r="BX1250" s="3">
        <v>0</v>
      </c>
      <c r="BY1250" s="3">
        <v>0</v>
      </c>
      <c r="BZ1250" s="3">
        <v>0</v>
      </c>
      <c r="CA1250" s="3">
        <v>0</v>
      </c>
      <c r="CB1250" s="3">
        <v>0</v>
      </c>
      <c r="CC1250" s="3">
        <v>0</v>
      </c>
      <c r="CD1250" s="3">
        <v>0</v>
      </c>
      <c r="CE1250" s="3">
        <v>0</v>
      </c>
      <c r="CF1250" s="3">
        <v>0</v>
      </c>
      <c r="CG1250" s="3">
        <v>0</v>
      </c>
      <c r="CH1250" s="3">
        <v>0</v>
      </c>
      <c r="CI1250" s="3">
        <v>0</v>
      </c>
      <c r="CJ1250" s="3">
        <v>0</v>
      </c>
      <c r="CK1250" s="3">
        <v>0</v>
      </c>
      <c r="CL1250" s="3">
        <v>0</v>
      </c>
      <c r="CM1250" s="3">
        <v>0</v>
      </c>
      <c r="CN1250" s="3">
        <v>0</v>
      </c>
      <c r="CO1250" s="3">
        <v>0</v>
      </c>
      <c r="CP1250" s="3">
        <v>0</v>
      </c>
      <c r="CQ1250" s="3">
        <v>0</v>
      </c>
      <c r="CR1250" s="3">
        <v>0</v>
      </c>
      <c r="CS1250" s="3">
        <v>0</v>
      </c>
      <c r="CT1250" s="3">
        <v>0</v>
      </c>
      <c r="CU1250" s="3">
        <v>0</v>
      </c>
      <c r="CV1250" s="3">
        <v>0</v>
      </c>
      <c r="CW1250" s="3">
        <v>0</v>
      </c>
      <c r="CX1250" s="3">
        <v>0</v>
      </c>
      <c r="CY1250" s="3">
        <v>0</v>
      </c>
      <c r="CZ1250" s="3">
        <v>0</v>
      </c>
      <c r="DA1250" s="3"/>
      <c r="DB1250" s="3">
        <v>0</v>
      </c>
      <c r="DC1250" s="3">
        <v>0</v>
      </c>
      <c r="DD1250" s="3">
        <v>0</v>
      </c>
      <c r="DE1250" s="3">
        <v>0</v>
      </c>
      <c r="DF1250" s="3">
        <v>0</v>
      </c>
      <c r="DG1250" s="3">
        <v>0</v>
      </c>
      <c r="DH1250" s="3">
        <v>0</v>
      </c>
      <c r="DI1250" s="3">
        <v>0</v>
      </c>
      <c r="DJ1250" s="3">
        <v>0</v>
      </c>
      <c r="DK1250" s="3">
        <v>0</v>
      </c>
      <c r="DL1250" s="3">
        <v>0</v>
      </c>
      <c r="DM1250" s="3">
        <v>0</v>
      </c>
      <c r="DN1250" s="3">
        <v>0</v>
      </c>
      <c r="DO1250" s="3">
        <v>0</v>
      </c>
      <c r="DP1250" s="3">
        <v>0</v>
      </c>
      <c r="DQ1250" s="3">
        <v>0</v>
      </c>
      <c r="DR1250" s="3">
        <v>0</v>
      </c>
      <c r="DS1250" s="3">
        <v>0</v>
      </c>
      <c r="DT1250" s="3">
        <v>0</v>
      </c>
      <c r="DU1250" s="3">
        <v>0</v>
      </c>
      <c r="DV1250" s="3">
        <v>0</v>
      </c>
      <c r="DW1250" s="3">
        <v>0</v>
      </c>
      <c r="DX1250" s="3">
        <v>0</v>
      </c>
      <c r="DY1250" s="3">
        <v>0</v>
      </c>
      <c r="DZ1250" s="3">
        <v>0</v>
      </c>
      <c r="EA1250" s="3">
        <v>0</v>
      </c>
      <c r="EB1250" s="3">
        <v>0</v>
      </c>
      <c r="EC1250" s="3">
        <v>0</v>
      </c>
      <c r="ED1250" s="3">
        <v>0</v>
      </c>
      <c r="EE1250" s="3">
        <v>0</v>
      </c>
      <c r="EF1250" s="3">
        <v>0</v>
      </c>
    </row>
    <row r="1251" spans="1:136" ht="12.75" customHeight="1">
      <c r="A1251" s="2" t="s">
        <v>2052</v>
      </c>
      <c r="B1251" s="2" t="s">
        <v>1880</v>
      </c>
      <c r="C1251" s="2" t="s">
        <v>137</v>
      </c>
      <c r="D1251" s="2" t="s">
        <v>896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>
        <v>0</v>
      </c>
      <c r="AO1251" s="3">
        <v>0</v>
      </c>
      <c r="AP1251" s="3">
        <v>0</v>
      </c>
      <c r="AQ1251" s="3">
        <v>0</v>
      </c>
      <c r="AR1251" s="3">
        <v>0</v>
      </c>
      <c r="AS1251" s="3">
        <v>0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0</v>
      </c>
      <c r="AZ1251" s="3">
        <v>0</v>
      </c>
      <c r="BA1251" s="3">
        <v>0</v>
      </c>
      <c r="BB1251" s="3">
        <v>0</v>
      </c>
      <c r="BC1251" s="3">
        <v>0</v>
      </c>
      <c r="BD1251" s="3">
        <v>0</v>
      </c>
      <c r="BE1251" s="3">
        <v>0</v>
      </c>
      <c r="BF1251" s="3">
        <v>0</v>
      </c>
      <c r="BG1251" s="3">
        <v>0</v>
      </c>
      <c r="BH1251" s="3">
        <v>0</v>
      </c>
      <c r="BI1251" s="3">
        <v>0</v>
      </c>
      <c r="BJ1251" s="3">
        <v>0</v>
      </c>
      <c r="BK1251" s="3">
        <v>0</v>
      </c>
      <c r="BL1251" s="3">
        <v>0</v>
      </c>
      <c r="BM1251" s="3">
        <v>0</v>
      </c>
      <c r="BN1251" s="3">
        <v>0</v>
      </c>
      <c r="BO1251" s="3">
        <v>0</v>
      </c>
      <c r="BP1251" s="3">
        <v>0</v>
      </c>
      <c r="BQ1251" s="3">
        <v>0</v>
      </c>
      <c r="BR1251" s="3">
        <v>0</v>
      </c>
      <c r="BS1251" s="3">
        <v>0</v>
      </c>
      <c r="BT1251" s="3">
        <v>0</v>
      </c>
      <c r="BU1251" s="3">
        <v>0</v>
      </c>
      <c r="BV1251" s="3">
        <v>0</v>
      </c>
      <c r="BW1251" s="3">
        <v>0</v>
      </c>
      <c r="BX1251" s="3">
        <v>0</v>
      </c>
      <c r="BY1251" s="3">
        <v>0</v>
      </c>
      <c r="BZ1251" s="3">
        <v>0</v>
      </c>
      <c r="CA1251" s="3">
        <v>0</v>
      </c>
      <c r="CB1251" s="3">
        <v>0</v>
      </c>
      <c r="CC1251" s="3">
        <v>0</v>
      </c>
      <c r="CD1251" s="3">
        <v>0</v>
      </c>
      <c r="CE1251" s="3">
        <v>0</v>
      </c>
      <c r="CF1251" s="3">
        <v>0</v>
      </c>
      <c r="CG1251" s="3">
        <v>0</v>
      </c>
      <c r="CH1251" s="3">
        <v>0</v>
      </c>
      <c r="CI1251" s="3">
        <v>0</v>
      </c>
      <c r="CJ1251" s="3">
        <v>0</v>
      </c>
      <c r="CK1251" s="3">
        <v>0</v>
      </c>
      <c r="CL1251" s="3">
        <v>0</v>
      </c>
      <c r="CM1251" s="3">
        <v>0</v>
      </c>
      <c r="CN1251" s="3">
        <v>0</v>
      </c>
      <c r="CO1251" s="3">
        <v>0</v>
      </c>
      <c r="CP1251" s="3">
        <v>0</v>
      </c>
      <c r="CQ1251" s="3">
        <v>0</v>
      </c>
      <c r="CR1251" s="3">
        <v>0</v>
      </c>
      <c r="CS1251" s="3">
        <v>0</v>
      </c>
      <c r="CT1251" s="3">
        <v>0</v>
      </c>
      <c r="CU1251" s="3">
        <v>0</v>
      </c>
      <c r="CV1251" s="3">
        <v>0</v>
      </c>
      <c r="CW1251" s="3">
        <v>0</v>
      </c>
      <c r="CX1251" s="3">
        <v>0</v>
      </c>
      <c r="CY1251" s="3">
        <v>0</v>
      </c>
      <c r="CZ1251" s="3">
        <v>0</v>
      </c>
      <c r="DA1251" s="3"/>
      <c r="DB1251" s="3">
        <v>0</v>
      </c>
      <c r="DC1251" s="3">
        <v>0</v>
      </c>
      <c r="DD1251" s="3">
        <v>0</v>
      </c>
      <c r="DE1251" s="3">
        <v>0</v>
      </c>
      <c r="DF1251" s="3">
        <v>0</v>
      </c>
      <c r="DG1251" s="3">
        <v>0</v>
      </c>
      <c r="DH1251" s="3">
        <v>0</v>
      </c>
      <c r="DI1251" s="3">
        <v>0</v>
      </c>
      <c r="DJ1251" s="3">
        <v>0</v>
      </c>
      <c r="DK1251" s="3">
        <v>0</v>
      </c>
      <c r="DL1251" s="3">
        <v>0</v>
      </c>
      <c r="DM1251" s="3">
        <v>0</v>
      </c>
      <c r="DN1251" s="3">
        <v>0</v>
      </c>
      <c r="DO1251" s="3">
        <v>0</v>
      </c>
      <c r="DP1251" s="3">
        <v>0</v>
      </c>
      <c r="DQ1251" s="3">
        <v>0</v>
      </c>
      <c r="DR1251" s="3">
        <v>0</v>
      </c>
      <c r="DS1251" s="3">
        <v>0</v>
      </c>
      <c r="DT1251" s="3">
        <v>0</v>
      </c>
      <c r="DU1251" s="3">
        <v>0</v>
      </c>
      <c r="DV1251" s="3">
        <v>0</v>
      </c>
      <c r="DW1251" s="3">
        <v>0</v>
      </c>
      <c r="DX1251" s="3">
        <v>0</v>
      </c>
      <c r="DY1251" s="3">
        <v>0</v>
      </c>
      <c r="DZ1251" s="3">
        <v>0</v>
      </c>
      <c r="EA1251" s="3">
        <v>0</v>
      </c>
      <c r="EB1251" s="3">
        <v>0</v>
      </c>
      <c r="EC1251" s="3">
        <v>0</v>
      </c>
      <c r="ED1251" s="3">
        <v>0</v>
      </c>
      <c r="EE1251" s="3">
        <v>0</v>
      </c>
      <c r="EF1251" s="3">
        <v>0</v>
      </c>
    </row>
    <row r="1252" spans="1:136" ht="12.75" customHeight="1">
      <c r="A1252" s="2" t="s">
        <v>2053</v>
      </c>
      <c r="B1252" s="2" t="s">
        <v>2054</v>
      </c>
      <c r="C1252" s="2" t="s">
        <v>137</v>
      </c>
      <c r="D1252" s="2" t="s">
        <v>896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s="3">
        <v>0</v>
      </c>
      <c r="AR1252" s="3">
        <v>0</v>
      </c>
      <c r="AS1252" s="3">
        <v>0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  <c r="AY1252" s="3">
        <v>0</v>
      </c>
      <c r="AZ1252" s="3">
        <v>0</v>
      </c>
      <c r="BA1252" s="3">
        <v>0</v>
      </c>
      <c r="BB1252" s="3">
        <v>0</v>
      </c>
      <c r="BC1252" s="3">
        <v>0</v>
      </c>
      <c r="BD1252" s="3">
        <v>0</v>
      </c>
      <c r="BE1252" s="3">
        <v>0</v>
      </c>
      <c r="BF1252" s="3">
        <v>0</v>
      </c>
      <c r="BG1252" s="3">
        <v>0</v>
      </c>
      <c r="BH1252" s="3">
        <v>0</v>
      </c>
      <c r="BI1252" s="3">
        <v>0</v>
      </c>
      <c r="BJ1252" s="3">
        <v>0</v>
      </c>
      <c r="BK1252" s="3">
        <v>0</v>
      </c>
      <c r="BL1252" s="3">
        <v>0</v>
      </c>
      <c r="BM1252" s="3">
        <v>0</v>
      </c>
      <c r="BN1252" s="3">
        <v>0</v>
      </c>
      <c r="BO1252" s="3">
        <v>0</v>
      </c>
      <c r="BP1252" s="3">
        <v>0</v>
      </c>
      <c r="BQ1252" s="3">
        <v>0</v>
      </c>
      <c r="BR1252" s="3">
        <v>0</v>
      </c>
      <c r="BS1252" s="3">
        <v>0</v>
      </c>
      <c r="BT1252" s="3">
        <v>0</v>
      </c>
      <c r="BU1252" s="3">
        <v>0</v>
      </c>
      <c r="BV1252" s="3">
        <v>0</v>
      </c>
      <c r="BW1252" s="3">
        <v>0</v>
      </c>
      <c r="BX1252" s="3">
        <v>0</v>
      </c>
      <c r="BY1252" s="3">
        <v>0</v>
      </c>
      <c r="BZ1252" s="3">
        <v>0</v>
      </c>
      <c r="CA1252" s="3">
        <v>0</v>
      </c>
      <c r="CB1252" s="3">
        <v>0</v>
      </c>
      <c r="CC1252" s="3">
        <v>0</v>
      </c>
      <c r="CD1252" s="3">
        <v>0</v>
      </c>
      <c r="CE1252" s="3">
        <v>0</v>
      </c>
      <c r="CF1252" s="3">
        <v>0</v>
      </c>
      <c r="CG1252" s="3">
        <v>0</v>
      </c>
      <c r="CH1252" s="3">
        <v>0</v>
      </c>
      <c r="CI1252" s="3">
        <v>0</v>
      </c>
      <c r="CJ1252" s="3">
        <v>0</v>
      </c>
      <c r="CK1252" s="3">
        <v>0</v>
      </c>
      <c r="CL1252" s="3">
        <v>0</v>
      </c>
      <c r="CM1252" s="3">
        <v>0</v>
      </c>
      <c r="CN1252" s="3">
        <v>0</v>
      </c>
      <c r="CO1252" s="3">
        <v>0</v>
      </c>
      <c r="CP1252" s="3">
        <v>0</v>
      </c>
      <c r="CQ1252" s="3">
        <v>0</v>
      </c>
      <c r="CR1252" s="3">
        <v>0</v>
      </c>
      <c r="CS1252" s="3">
        <v>0</v>
      </c>
      <c r="CT1252" s="3">
        <v>0</v>
      </c>
      <c r="CU1252" s="3">
        <v>0</v>
      </c>
      <c r="CV1252" s="3">
        <v>0</v>
      </c>
      <c r="CW1252" s="3">
        <v>0</v>
      </c>
      <c r="CX1252" s="3">
        <v>0</v>
      </c>
      <c r="CY1252" s="3">
        <v>0</v>
      </c>
      <c r="CZ1252" s="3">
        <v>0</v>
      </c>
      <c r="DA1252" s="3"/>
      <c r="DB1252" s="3">
        <v>0</v>
      </c>
      <c r="DC1252" s="3">
        <v>0</v>
      </c>
      <c r="DD1252" s="3">
        <v>0</v>
      </c>
      <c r="DE1252" s="3">
        <v>0</v>
      </c>
      <c r="DF1252" s="3">
        <v>0</v>
      </c>
      <c r="DG1252" s="3">
        <v>0</v>
      </c>
      <c r="DH1252" s="3">
        <v>0</v>
      </c>
      <c r="DI1252" s="3">
        <v>0</v>
      </c>
      <c r="DJ1252" s="3">
        <v>0</v>
      </c>
      <c r="DK1252" s="3">
        <v>0</v>
      </c>
      <c r="DL1252" s="3">
        <v>0</v>
      </c>
      <c r="DM1252" s="3">
        <v>0</v>
      </c>
      <c r="DN1252" s="3">
        <v>0</v>
      </c>
      <c r="DO1252" s="3">
        <v>0</v>
      </c>
      <c r="DP1252" s="3">
        <v>0</v>
      </c>
      <c r="DQ1252" s="3">
        <v>0</v>
      </c>
      <c r="DR1252" s="3">
        <v>0</v>
      </c>
      <c r="DS1252" s="3">
        <v>0</v>
      </c>
      <c r="DT1252" s="3">
        <v>0</v>
      </c>
      <c r="DU1252" s="3">
        <v>0</v>
      </c>
      <c r="DV1252" s="3">
        <v>0</v>
      </c>
      <c r="DW1252" s="3">
        <v>0</v>
      </c>
      <c r="DX1252" s="3">
        <v>0</v>
      </c>
      <c r="DY1252" s="3">
        <v>0</v>
      </c>
      <c r="DZ1252" s="3">
        <v>0</v>
      </c>
      <c r="EA1252" s="3">
        <v>0</v>
      </c>
      <c r="EB1252" s="3">
        <v>0</v>
      </c>
      <c r="EC1252" s="3">
        <v>0</v>
      </c>
      <c r="ED1252" s="3">
        <v>0</v>
      </c>
      <c r="EE1252" s="3">
        <v>0</v>
      </c>
      <c r="EF1252" s="3">
        <v>0</v>
      </c>
    </row>
    <row r="1253" spans="1:136" ht="12.75" customHeight="1">
      <c r="A1253" s="2" t="s">
        <v>2055</v>
      </c>
      <c r="B1253" s="2" t="s">
        <v>1902</v>
      </c>
      <c r="C1253" s="2" t="s">
        <v>137</v>
      </c>
      <c r="D1253" s="2" t="s">
        <v>896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v>0</v>
      </c>
      <c r="AN1253" s="3">
        <v>0</v>
      </c>
      <c r="AO1253" s="3">
        <v>0</v>
      </c>
      <c r="AP1253" s="3">
        <v>0</v>
      </c>
      <c r="AQ1253" s="3">
        <v>0</v>
      </c>
      <c r="AR1253" s="3">
        <v>0</v>
      </c>
      <c r="AS1253" s="3">
        <v>0</v>
      </c>
      <c r="AT1253" s="3">
        <v>0</v>
      </c>
      <c r="AU1253" s="3">
        <v>0</v>
      </c>
      <c r="AV1253" s="3">
        <v>0</v>
      </c>
      <c r="AW1253" s="3">
        <v>0</v>
      </c>
      <c r="AX1253" s="3">
        <v>0</v>
      </c>
      <c r="AY1253" s="3">
        <v>0</v>
      </c>
      <c r="AZ1253" s="3">
        <v>0</v>
      </c>
      <c r="BA1253" s="3">
        <v>0</v>
      </c>
      <c r="BB1253" s="3">
        <v>0</v>
      </c>
      <c r="BC1253" s="3">
        <v>0</v>
      </c>
      <c r="BD1253" s="3">
        <v>0</v>
      </c>
      <c r="BE1253" s="3">
        <v>0</v>
      </c>
      <c r="BF1253" s="3">
        <v>0</v>
      </c>
      <c r="BG1253" s="3">
        <v>0</v>
      </c>
      <c r="BH1253" s="3">
        <v>0</v>
      </c>
      <c r="BI1253" s="3">
        <v>0</v>
      </c>
      <c r="BJ1253" s="3">
        <v>0</v>
      </c>
      <c r="BK1253" s="3">
        <v>0</v>
      </c>
      <c r="BL1253" s="3">
        <v>0</v>
      </c>
      <c r="BM1253" s="3">
        <v>0</v>
      </c>
      <c r="BN1253" s="3">
        <v>0</v>
      </c>
      <c r="BO1253" s="3">
        <v>0</v>
      </c>
      <c r="BP1253" s="3">
        <v>0</v>
      </c>
      <c r="BQ1253" s="3">
        <v>0</v>
      </c>
      <c r="BR1253" s="3">
        <v>0</v>
      </c>
      <c r="BS1253" s="3">
        <v>0</v>
      </c>
      <c r="BT1253" s="3">
        <v>0</v>
      </c>
      <c r="BU1253" s="3">
        <v>0</v>
      </c>
      <c r="BV1253" s="3">
        <v>0</v>
      </c>
      <c r="BW1253" s="3">
        <v>0</v>
      </c>
      <c r="BX1253" s="3">
        <v>0</v>
      </c>
      <c r="BY1253" s="3">
        <v>0</v>
      </c>
      <c r="BZ1253" s="3">
        <v>0</v>
      </c>
      <c r="CA1253" s="3">
        <v>0</v>
      </c>
      <c r="CB1253" s="3">
        <v>0</v>
      </c>
      <c r="CC1253" s="3">
        <v>0</v>
      </c>
      <c r="CD1253" s="3">
        <v>0</v>
      </c>
      <c r="CE1253" s="3">
        <v>0</v>
      </c>
      <c r="CF1253" s="3">
        <v>0</v>
      </c>
      <c r="CG1253" s="3">
        <v>0</v>
      </c>
      <c r="CH1253" s="3">
        <v>0</v>
      </c>
      <c r="CI1253" s="3">
        <v>0</v>
      </c>
      <c r="CJ1253" s="3">
        <v>0</v>
      </c>
      <c r="CK1253" s="3">
        <v>0</v>
      </c>
      <c r="CL1253" s="3">
        <v>0</v>
      </c>
      <c r="CM1253" s="3">
        <v>0</v>
      </c>
      <c r="CN1253" s="3">
        <v>0</v>
      </c>
      <c r="CO1253" s="3">
        <v>0</v>
      </c>
      <c r="CP1253" s="3">
        <v>0</v>
      </c>
      <c r="CQ1253" s="3">
        <v>0</v>
      </c>
      <c r="CR1253" s="3">
        <v>0</v>
      </c>
      <c r="CS1253" s="3">
        <v>0</v>
      </c>
      <c r="CT1253" s="3">
        <v>0</v>
      </c>
      <c r="CU1253" s="3">
        <v>0</v>
      </c>
      <c r="CV1253" s="3">
        <v>0</v>
      </c>
      <c r="CW1253" s="3">
        <v>0</v>
      </c>
      <c r="CX1253" s="3">
        <v>0</v>
      </c>
      <c r="CY1253" s="3">
        <v>0</v>
      </c>
      <c r="CZ1253" s="3">
        <v>0</v>
      </c>
      <c r="DA1253" s="3"/>
      <c r="DB1253" s="3">
        <v>0</v>
      </c>
      <c r="DC1253" s="3">
        <v>0</v>
      </c>
      <c r="DD1253" s="3">
        <v>0</v>
      </c>
      <c r="DE1253" s="3">
        <v>0</v>
      </c>
      <c r="DF1253" s="3">
        <v>0</v>
      </c>
      <c r="DG1253" s="3">
        <v>0</v>
      </c>
      <c r="DH1253" s="3">
        <v>0</v>
      </c>
      <c r="DI1253" s="3">
        <v>0</v>
      </c>
      <c r="DJ1253" s="3">
        <v>0</v>
      </c>
      <c r="DK1253" s="3">
        <v>0</v>
      </c>
      <c r="DL1253" s="3">
        <v>0</v>
      </c>
      <c r="DM1253" s="3">
        <v>0</v>
      </c>
      <c r="DN1253" s="3">
        <v>0</v>
      </c>
      <c r="DO1253" s="3">
        <v>0</v>
      </c>
      <c r="DP1253" s="3">
        <v>0</v>
      </c>
      <c r="DQ1253" s="3">
        <v>0</v>
      </c>
      <c r="DR1253" s="3">
        <v>0</v>
      </c>
      <c r="DS1253" s="3">
        <v>0</v>
      </c>
      <c r="DT1253" s="3">
        <v>0</v>
      </c>
      <c r="DU1253" s="3">
        <v>0</v>
      </c>
      <c r="DV1253" s="3">
        <v>0</v>
      </c>
      <c r="DW1253" s="3">
        <v>0</v>
      </c>
      <c r="DX1253" s="3">
        <v>0</v>
      </c>
      <c r="DY1253" s="3">
        <v>0</v>
      </c>
      <c r="DZ1253" s="3">
        <v>0</v>
      </c>
      <c r="EA1253" s="3">
        <v>0</v>
      </c>
      <c r="EB1253" s="3">
        <v>0</v>
      </c>
      <c r="EC1253" s="3">
        <v>0</v>
      </c>
      <c r="ED1253" s="3">
        <v>0</v>
      </c>
      <c r="EE1253" s="3">
        <v>0</v>
      </c>
      <c r="EF1253" s="3">
        <v>0</v>
      </c>
    </row>
    <row r="1254" spans="1:136" ht="12.75" customHeight="1">
      <c r="A1254" s="2" t="s">
        <v>2056</v>
      </c>
      <c r="B1254" s="2" t="s">
        <v>1908</v>
      </c>
      <c r="C1254" s="2" t="s">
        <v>137</v>
      </c>
      <c r="D1254" s="2" t="s">
        <v>896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s="3">
        <v>0</v>
      </c>
      <c r="AO1254" s="3">
        <v>0</v>
      </c>
      <c r="AP1254" s="3">
        <v>0</v>
      </c>
      <c r="AQ1254" s="3">
        <v>0</v>
      </c>
      <c r="AR1254" s="3">
        <v>0</v>
      </c>
      <c r="AS1254" s="3">
        <v>0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  <c r="AY1254" s="3">
        <v>0</v>
      </c>
      <c r="AZ1254" s="3">
        <v>0</v>
      </c>
      <c r="BA1254" s="3">
        <v>0</v>
      </c>
      <c r="BB1254" s="3">
        <v>0</v>
      </c>
      <c r="BC1254" s="3">
        <v>0</v>
      </c>
      <c r="BD1254" s="3">
        <v>0</v>
      </c>
      <c r="BE1254" s="3">
        <v>0</v>
      </c>
      <c r="BF1254" s="3">
        <v>0</v>
      </c>
      <c r="BG1254" s="3">
        <v>0</v>
      </c>
      <c r="BH1254" s="3">
        <v>0</v>
      </c>
      <c r="BI1254" s="3">
        <v>0</v>
      </c>
      <c r="BJ1254" s="3">
        <v>0</v>
      </c>
      <c r="BK1254" s="3">
        <v>0</v>
      </c>
      <c r="BL1254" s="3">
        <v>0</v>
      </c>
      <c r="BM1254" s="3">
        <v>0</v>
      </c>
      <c r="BN1254" s="3">
        <v>0</v>
      </c>
      <c r="BO1254" s="3">
        <v>0</v>
      </c>
      <c r="BP1254" s="3">
        <v>0</v>
      </c>
      <c r="BQ1254" s="3">
        <v>0</v>
      </c>
      <c r="BR1254" s="3">
        <v>0</v>
      </c>
      <c r="BS1254" s="3">
        <v>0</v>
      </c>
      <c r="BT1254" s="3">
        <v>0</v>
      </c>
      <c r="BU1254" s="3">
        <v>0</v>
      </c>
      <c r="BV1254" s="3">
        <v>0</v>
      </c>
      <c r="BW1254" s="3">
        <v>0</v>
      </c>
      <c r="BX1254" s="3">
        <v>0</v>
      </c>
      <c r="BY1254" s="3">
        <v>0</v>
      </c>
      <c r="BZ1254" s="3">
        <v>0</v>
      </c>
      <c r="CA1254" s="3">
        <v>0</v>
      </c>
      <c r="CB1254" s="3">
        <v>0</v>
      </c>
      <c r="CC1254" s="3">
        <v>0</v>
      </c>
      <c r="CD1254" s="3">
        <v>0</v>
      </c>
      <c r="CE1254" s="3">
        <v>0</v>
      </c>
      <c r="CF1254" s="3">
        <v>0</v>
      </c>
      <c r="CG1254" s="3">
        <v>0</v>
      </c>
      <c r="CH1254" s="3">
        <v>0</v>
      </c>
      <c r="CI1254" s="3">
        <v>0</v>
      </c>
      <c r="CJ1254" s="3">
        <v>0</v>
      </c>
      <c r="CK1254" s="3">
        <v>0</v>
      </c>
      <c r="CL1254" s="3">
        <v>0</v>
      </c>
      <c r="CM1254" s="3">
        <v>0</v>
      </c>
      <c r="CN1254" s="3">
        <v>0</v>
      </c>
      <c r="CO1254" s="3">
        <v>0</v>
      </c>
      <c r="CP1254" s="3">
        <v>0</v>
      </c>
      <c r="CQ1254" s="3">
        <v>0</v>
      </c>
      <c r="CR1254" s="3">
        <v>0</v>
      </c>
      <c r="CS1254" s="3">
        <v>0</v>
      </c>
      <c r="CT1254" s="3">
        <v>0</v>
      </c>
      <c r="CU1254" s="3">
        <v>0</v>
      </c>
      <c r="CV1254" s="3">
        <v>0</v>
      </c>
      <c r="CW1254" s="3">
        <v>0</v>
      </c>
      <c r="CX1254" s="3">
        <v>0</v>
      </c>
      <c r="CY1254" s="3">
        <v>0</v>
      </c>
      <c r="CZ1254" s="3">
        <v>0</v>
      </c>
      <c r="DA1254" s="3"/>
      <c r="DB1254" s="3">
        <v>0</v>
      </c>
      <c r="DC1254" s="3">
        <v>0</v>
      </c>
      <c r="DD1254" s="3">
        <v>0</v>
      </c>
      <c r="DE1254" s="3">
        <v>0</v>
      </c>
      <c r="DF1254" s="3">
        <v>0</v>
      </c>
      <c r="DG1254" s="3">
        <v>0</v>
      </c>
      <c r="DH1254" s="3">
        <v>0</v>
      </c>
      <c r="DI1254" s="3">
        <v>0</v>
      </c>
      <c r="DJ1254" s="3">
        <v>0</v>
      </c>
      <c r="DK1254" s="3">
        <v>0</v>
      </c>
      <c r="DL1254" s="3">
        <v>0</v>
      </c>
      <c r="DM1254" s="3">
        <v>0</v>
      </c>
      <c r="DN1254" s="3">
        <v>0</v>
      </c>
      <c r="DO1254" s="3">
        <v>0</v>
      </c>
      <c r="DP1254" s="3">
        <v>0</v>
      </c>
      <c r="DQ1254" s="3">
        <v>0</v>
      </c>
      <c r="DR1254" s="3">
        <v>0</v>
      </c>
      <c r="DS1254" s="3">
        <v>0</v>
      </c>
      <c r="DT1254" s="3">
        <v>0</v>
      </c>
      <c r="DU1254" s="3">
        <v>0</v>
      </c>
      <c r="DV1254" s="3">
        <v>0</v>
      </c>
      <c r="DW1254" s="3">
        <v>0</v>
      </c>
      <c r="DX1254" s="3">
        <v>0</v>
      </c>
      <c r="DY1254" s="3">
        <v>0</v>
      </c>
      <c r="DZ1254" s="3">
        <v>0</v>
      </c>
      <c r="EA1254" s="3">
        <v>0</v>
      </c>
      <c r="EB1254" s="3">
        <v>0</v>
      </c>
      <c r="EC1254" s="3">
        <v>0</v>
      </c>
      <c r="ED1254" s="3">
        <v>0</v>
      </c>
      <c r="EE1254" s="3">
        <v>0</v>
      </c>
      <c r="EF1254" s="3">
        <v>0</v>
      </c>
    </row>
    <row r="1255" spans="1:136" ht="12.75" customHeight="1">
      <c r="A1255" s="2" t="s">
        <v>2057</v>
      </c>
      <c r="B1255" s="2" t="s">
        <v>1910</v>
      </c>
      <c r="C1255" s="2" t="s">
        <v>137</v>
      </c>
      <c r="D1255" s="2" t="s">
        <v>896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v>0</v>
      </c>
      <c r="AN1255" s="3">
        <v>0</v>
      </c>
      <c r="AO1255" s="3">
        <v>0</v>
      </c>
      <c r="AP1255" s="3">
        <v>0</v>
      </c>
      <c r="AQ1255" s="3">
        <v>0</v>
      </c>
      <c r="AR1255" s="3">
        <v>0</v>
      </c>
      <c r="AS1255" s="3">
        <v>0</v>
      </c>
      <c r="AT1255" s="3">
        <v>0</v>
      </c>
      <c r="AU1255" s="3">
        <v>0</v>
      </c>
      <c r="AV1255" s="3">
        <v>0</v>
      </c>
      <c r="AW1255" s="3">
        <v>0</v>
      </c>
      <c r="AX1255" s="3">
        <v>0</v>
      </c>
      <c r="AY1255" s="3">
        <v>0</v>
      </c>
      <c r="AZ1255" s="3">
        <v>0</v>
      </c>
      <c r="BA1255" s="3">
        <v>0</v>
      </c>
      <c r="BB1255" s="3">
        <v>0</v>
      </c>
      <c r="BC1255" s="3">
        <v>0</v>
      </c>
      <c r="BD1255" s="3">
        <v>0</v>
      </c>
      <c r="BE1255" s="3">
        <v>0</v>
      </c>
      <c r="BF1255" s="3">
        <v>0</v>
      </c>
      <c r="BG1255" s="3">
        <v>0</v>
      </c>
      <c r="BH1255" s="3">
        <v>0</v>
      </c>
      <c r="BI1255" s="3">
        <v>0</v>
      </c>
      <c r="BJ1255" s="3">
        <v>0</v>
      </c>
      <c r="BK1255" s="3">
        <v>0</v>
      </c>
      <c r="BL1255" s="3">
        <v>0</v>
      </c>
      <c r="BM1255" s="3">
        <v>0</v>
      </c>
      <c r="BN1255" s="3">
        <v>0</v>
      </c>
      <c r="BO1255" s="3">
        <v>0</v>
      </c>
      <c r="BP1255" s="3">
        <v>0</v>
      </c>
      <c r="BQ1255" s="3">
        <v>0</v>
      </c>
      <c r="BR1255" s="3">
        <v>0</v>
      </c>
      <c r="BS1255" s="3">
        <v>0</v>
      </c>
      <c r="BT1255" s="3">
        <v>0</v>
      </c>
      <c r="BU1255" s="3">
        <v>0</v>
      </c>
      <c r="BV1255" s="3">
        <v>0</v>
      </c>
      <c r="BW1255" s="3">
        <v>0</v>
      </c>
      <c r="BX1255" s="3">
        <v>0</v>
      </c>
      <c r="BY1255" s="3">
        <v>0</v>
      </c>
      <c r="BZ1255" s="3">
        <v>0</v>
      </c>
      <c r="CA1255" s="3">
        <v>0</v>
      </c>
      <c r="CB1255" s="3">
        <v>0</v>
      </c>
      <c r="CC1255" s="3">
        <v>0</v>
      </c>
      <c r="CD1255" s="3">
        <v>0</v>
      </c>
      <c r="CE1255" s="3">
        <v>0</v>
      </c>
      <c r="CF1255" s="3">
        <v>0</v>
      </c>
      <c r="CG1255" s="3">
        <v>0</v>
      </c>
      <c r="CH1255" s="3">
        <v>0</v>
      </c>
      <c r="CI1255" s="3">
        <v>0</v>
      </c>
      <c r="CJ1255" s="3">
        <v>0</v>
      </c>
      <c r="CK1255" s="3">
        <v>0</v>
      </c>
      <c r="CL1255" s="3">
        <v>0</v>
      </c>
      <c r="CM1255" s="3">
        <v>0</v>
      </c>
      <c r="CN1255" s="3">
        <v>0</v>
      </c>
      <c r="CO1255" s="3">
        <v>0</v>
      </c>
      <c r="CP1255" s="3">
        <v>0</v>
      </c>
      <c r="CQ1255" s="3">
        <v>0</v>
      </c>
      <c r="CR1255" s="3">
        <v>0</v>
      </c>
      <c r="CS1255" s="3">
        <v>0</v>
      </c>
      <c r="CT1255" s="3">
        <v>0</v>
      </c>
      <c r="CU1255" s="3">
        <v>0</v>
      </c>
      <c r="CV1255" s="3">
        <v>0</v>
      </c>
      <c r="CW1255" s="3">
        <v>0</v>
      </c>
      <c r="CX1255" s="3">
        <v>0</v>
      </c>
      <c r="CY1255" s="3">
        <v>0</v>
      </c>
      <c r="CZ1255" s="3">
        <v>0</v>
      </c>
      <c r="DA1255" s="3"/>
      <c r="DB1255" s="3">
        <v>0</v>
      </c>
      <c r="DC1255" s="3">
        <v>0</v>
      </c>
      <c r="DD1255" s="3">
        <v>0</v>
      </c>
      <c r="DE1255" s="3">
        <v>0</v>
      </c>
      <c r="DF1255" s="3">
        <v>0</v>
      </c>
      <c r="DG1255" s="3">
        <v>0</v>
      </c>
      <c r="DH1255" s="3">
        <v>0</v>
      </c>
      <c r="DI1255" s="3">
        <v>0</v>
      </c>
      <c r="DJ1255" s="3">
        <v>0</v>
      </c>
      <c r="DK1255" s="3">
        <v>0</v>
      </c>
      <c r="DL1255" s="3">
        <v>0</v>
      </c>
      <c r="DM1255" s="3">
        <v>0</v>
      </c>
      <c r="DN1255" s="3">
        <v>0</v>
      </c>
      <c r="DO1255" s="3">
        <v>0</v>
      </c>
      <c r="DP1255" s="3">
        <v>0</v>
      </c>
      <c r="DQ1255" s="3">
        <v>0</v>
      </c>
      <c r="DR1255" s="3">
        <v>0</v>
      </c>
      <c r="DS1255" s="3">
        <v>0</v>
      </c>
      <c r="DT1255" s="3">
        <v>0</v>
      </c>
      <c r="DU1255" s="3">
        <v>0</v>
      </c>
      <c r="DV1255" s="3">
        <v>0</v>
      </c>
      <c r="DW1255" s="3">
        <v>0</v>
      </c>
      <c r="DX1255" s="3">
        <v>0</v>
      </c>
      <c r="DY1255" s="3">
        <v>0</v>
      </c>
      <c r="DZ1255" s="3">
        <v>0</v>
      </c>
      <c r="EA1255" s="3">
        <v>0</v>
      </c>
      <c r="EB1255" s="3">
        <v>0</v>
      </c>
      <c r="EC1255" s="3">
        <v>0</v>
      </c>
      <c r="ED1255" s="3">
        <v>0</v>
      </c>
      <c r="EE1255" s="3">
        <v>0</v>
      </c>
      <c r="EF1255" s="3">
        <v>0</v>
      </c>
    </row>
    <row r="1256" spans="1:136" ht="12.75" customHeight="1">
      <c r="A1256" s="2" t="s">
        <v>2058</v>
      </c>
      <c r="B1256" s="2" t="s">
        <v>2059</v>
      </c>
      <c r="C1256" s="2" t="s">
        <v>137</v>
      </c>
      <c r="D1256" s="2" t="s">
        <v>896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s="3">
        <v>0</v>
      </c>
      <c r="AR1256" s="3">
        <v>0</v>
      </c>
      <c r="AS1256" s="3">
        <v>0</v>
      </c>
      <c r="AT1256" s="3">
        <v>0</v>
      </c>
      <c r="AU1256" s="3">
        <v>0</v>
      </c>
      <c r="AV1256" s="3">
        <v>0</v>
      </c>
      <c r="AW1256" s="3">
        <v>0</v>
      </c>
      <c r="AX1256" s="3">
        <v>0</v>
      </c>
      <c r="AY1256" s="3">
        <v>0</v>
      </c>
      <c r="AZ1256" s="3">
        <v>0</v>
      </c>
      <c r="BA1256" s="3">
        <v>0</v>
      </c>
      <c r="BB1256" s="3">
        <v>0</v>
      </c>
      <c r="BC1256" s="3">
        <v>0</v>
      </c>
      <c r="BD1256" s="3">
        <v>0</v>
      </c>
      <c r="BE1256" s="3">
        <v>0</v>
      </c>
      <c r="BF1256" s="3">
        <v>0</v>
      </c>
      <c r="BG1256" s="3">
        <v>0</v>
      </c>
      <c r="BH1256" s="3">
        <v>0</v>
      </c>
      <c r="BI1256" s="3">
        <v>0</v>
      </c>
      <c r="BJ1256" s="3">
        <v>0</v>
      </c>
      <c r="BK1256" s="3">
        <v>0</v>
      </c>
      <c r="BL1256" s="3">
        <v>0</v>
      </c>
      <c r="BM1256" s="3">
        <v>0</v>
      </c>
      <c r="BN1256" s="3">
        <v>0</v>
      </c>
      <c r="BO1256" s="3">
        <v>0</v>
      </c>
      <c r="BP1256" s="3">
        <v>0</v>
      </c>
      <c r="BQ1256" s="3">
        <v>0</v>
      </c>
      <c r="BR1256" s="3">
        <v>0</v>
      </c>
      <c r="BS1256" s="3">
        <v>0</v>
      </c>
      <c r="BT1256" s="3">
        <v>0</v>
      </c>
      <c r="BU1256" s="3">
        <v>0</v>
      </c>
      <c r="BV1256" s="3">
        <v>0</v>
      </c>
      <c r="BW1256" s="3">
        <v>0</v>
      </c>
      <c r="BX1256" s="3">
        <v>0</v>
      </c>
      <c r="BY1256" s="3">
        <v>0</v>
      </c>
      <c r="BZ1256" s="3">
        <v>0</v>
      </c>
      <c r="CA1256" s="3">
        <v>0</v>
      </c>
      <c r="CB1256" s="3">
        <v>0</v>
      </c>
      <c r="CC1256" s="3">
        <v>0</v>
      </c>
      <c r="CD1256" s="3">
        <v>0</v>
      </c>
      <c r="CE1256" s="3">
        <v>0</v>
      </c>
      <c r="CF1256" s="3">
        <v>0</v>
      </c>
      <c r="CG1256" s="3">
        <v>0</v>
      </c>
      <c r="CH1256" s="3">
        <v>0</v>
      </c>
      <c r="CI1256" s="3">
        <v>0</v>
      </c>
      <c r="CJ1256" s="3">
        <v>0</v>
      </c>
      <c r="CK1256" s="3">
        <v>0</v>
      </c>
      <c r="CL1256" s="3">
        <v>0</v>
      </c>
      <c r="CM1256" s="3">
        <v>0</v>
      </c>
      <c r="CN1256" s="3">
        <v>0</v>
      </c>
      <c r="CO1256" s="3">
        <v>0</v>
      </c>
      <c r="CP1256" s="3">
        <v>0</v>
      </c>
      <c r="CQ1256" s="3">
        <v>0</v>
      </c>
      <c r="CR1256" s="3">
        <v>0</v>
      </c>
      <c r="CS1256" s="3">
        <v>0</v>
      </c>
      <c r="CT1256" s="3">
        <v>0</v>
      </c>
      <c r="CU1256" s="3">
        <v>0</v>
      </c>
      <c r="CV1256" s="3">
        <v>0</v>
      </c>
      <c r="CW1256" s="3">
        <v>0</v>
      </c>
      <c r="CX1256" s="3">
        <v>0</v>
      </c>
      <c r="CY1256" s="3">
        <v>0</v>
      </c>
      <c r="CZ1256" s="3">
        <v>0</v>
      </c>
      <c r="DA1256" s="3"/>
      <c r="DB1256" s="3">
        <v>0</v>
      </c>
      <c r="DC1256" s="3">
        <v>0</v>
      </c>
      <c r="DD1256" s="3">
        <v>0</v>
      </c>
      <c r="DE1256" s="3">
        <v>0</v>
      </c>
      <c r="DF1256" s="3">
        <v>0</v>
      </c>
      <c r="DG1256" s="3">
        <v>0</v>
      </c>
      <c r="DH1256" s="3">
        <v>0</v>
      </c>
      <c r="DI1256" s="3">
        <v>0</v>
      </c>
      <c r="DJ1256" s="3">
        <v>0</v>
      </c>
      <c r="DK1256" s="3">
        <v>0</v>
      </c>
      <c r="DL1256" s="3">
        <v>0</v>
      </c>
      <c r="DM1256" s="3">
        <v>0</v>
      </c>
      <c r="DN1256" s="3">
        <v>0</v>
      </c>
      <c r="DO1256" s="3">
        <v>0</v>
      </c>
      <c r="DP1256" s="3">
        <v>0</v>
      </c>
      <c r="DQ1256" s="3">
        <v>0</v>
      </c>
      <c r="DR1256" s="3">
        <v>0</v>
      </c>
      <c r="DS1256" s="3">
        <v>0</v>
      </c>
      <c r="DT1256" s="3">
        <v>0</v>
      </c>
      <c r="DU1256" s="3">
        <v>0</v>
      </c>
      <c r="DV1256" s="3">
        <v>0</v>
      </c>
      <c r="DW1256" s="3">
        <v>0</v>
      </c>
      <c r="DX1256" s="3">
        <v>0</v>
      </c>
      <c r="DY1256" s="3">
        <v>0</v>
      </c>
      <c r="DZ1256" s="3">
        <v>0</v>
      </c>
      <c r="EA1256" s="3">
        <v>0</v>
      </c>
      <c r="EB1256" s="3">
        <v>0</v>
      </c>
      <c r="EC1256" s="3">
        <v>0</v>
      </c>
      <c r="ED1256" s="3">
        <v>0</v>
      </c>
      <c r="EE1256" s="3">
        <v>0</v>
      </c>
      <c r="EF1256" s="3">
        <v>0</v>
      </c>
    </row>
    <row r="1257" spans="1:136" ht="12.75" customHeight="1">
      <c r="A1257" s="2" t="s">
        <v>2060</v>
      </c>
      <c r="B1257" s="2" t="s">
        <v>1283</v>
      </c>
      <c r="C1257" s="2" t="s">
        <v>137</v>
      </c>
      <c r="D1257" s="2" t="s">
        <v>896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1610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s="3">
        <v>0</v>
      </c>
      <c r="AR1257" s="3">
        <v>0</v>
      </c>
      <c r="AS1257" s="3">
        <v>0</v>
      </c>
      <c r="AT1257" s="3">
        <v>0</v>
      </c>
      <c r="AU1257" s="3">
        <v>0</v>
      </c>
      <c r="AV1257" s="3">
        <v>0</v>
      </c>
      <c r="AW1257" s="3">
        <v>0</v>
      </c>
      <c r="AX1257" s="3">
        <v>0</v>
      </c>
      <c r="AY1257" s="3">
        <v>0</v>
      </c>
      <c r="AZ1257" s="3">
        <v>0</v>
      </c>
      <c r="BA1257" s="3">
        <v>0</v>
      </c>
      <c r="BB1257" s="3">
        <v>0</v>
      </c>
      <c r="BC1257" s="3">
        <v>0</v>
      </c>
      <c r="BD1257" s="3">
        <v>0</v>
      </c>
      <c r="BE1257" s="3">
        <v>0</v>
      </c>
      <c r="BF1257" s="3">
        <v>0</v>
      </c>
      <c r="BG1257" s="3">
        <v>0</v>
      </c>
      <c r="BH1257" s="3">
        <v>0</v>
      </c>
      <c r="BI1257" s="3">
        <v>0</v>
      </c>
      <c r="BJ1257" s="3">
        <v>0</v>
      </c>
      <c r="BK1257" s="3">
        <v>0</v>
      </c>
      <c r="BL1257" s="3">
        <v>0</v>
      </c>
      <c r="BM1257" s="3">
        <v>0</v>
      </c>
      <c r="BN1257" s="3">
        <v>0</v>
      </c>
      <c r="BO1257" s="3">
        <v>0</v>
      </c>
      <c r="BP1257" s="3">
        <v>0</v>
      </c>
      <c r="BQ1257" s="3">
        <v>0</v>
      </c>
      <c r="BR1257" s="3">
        <v>0</v>
      </c>
      <c r="BS1257" s="3">
        <v>0</v>
      </c>
      <c r="BT1257" s="3">
        <v>0</v>
      </c>
      <c r="BU1257" s="3">
        <v>0</v>
      </c>
      <c r="BV1257" s="3">
        <v>0</v>
      </c>
      <c r="BW1257" s="3">
        <v>0</v>
      </c>
      <c r="BX1257" s="3">
        <v>0</v>
      </c>
      <c r="BY1257" s="3">
        <v>0</v>
      </c>
      <c r="BZ1257" s="3">
        <v>0</v>
      </c>
      <c r="CA1257" s="3">
        <v>0</v>
      </c>
      <c r="CB1257" s="3">
        <v>0</v>
      </c>
      <c r="CC1257" s="3">
        <v>0</v>
      </c>
      <c r="CD1257" s="3">
        <v>0</v>
      </c>
      <c r="CE1257" s="3">
        <v>0</v>
      </c>
      <c r="CF1257" s="3">
        <v>0</v>
      </c>
      <c r="CG1257" s="3">
        <v>0</v>
      </c>
      <c r="CH1257" s="3">
        <v>0</v>
      </c>
      <c r="CI1257" s="3">
        <v>0</v>
      </c>
      <c r="CJ1257" s="3">
        <v>0</v>
      </c>
      <c r="CK1257" s="3">
        <v>0</v>
      </c>
      <c r="CL1257" s="3">
        <v>0</v>
      </c>
      <c r="CM1257" s="3">
        <v>0</v>
      </c>
      <c r="CN1257" s="3">
        <v>0</v>
      </c>
      <c r="CO1257" s="3">
        <v>0</v>
      </c>
      <c r="CP1257" s="3">
        <v>0</v>
      </c>
      <c r="CQ1257" s="3">
        <v>0</v>
      </c>
      <c r="CR1257" s="3">
        <v>0</v>
      </c>
      <c r="CS1257" s="3">
        <v>0</v>
      </c>
      <c r="CT1257" s="3">
        <v>0</v>
      </c>
      <c r="CU1257" s="3">
        <v>0</v>
      </c>
      <c r="CV1257" s="3">
        <v>0</v>
      </c>
      <c r="CW1257" s="3">
        <v>0</v>
      </c>
      <c r="CX1257" s="3">
        <v>0</v>
      </c>
      <c r="CY1257" s="3">
        <v>0</v>
      </c>
      <c r="CZ1257" s="3">
        <v>0</v>
      </c>
      <c r="DA1257" s="3"/>
      <c r="DB1257" s="3">
        <v>0</v>
      </c>
      <c r="DC1257" s="3">
        <v>0</v>
      </c>
      <c r="DD1257" s="3">
        <v>0</v>
      </c>
      <c r="DE1257" s="3">
        <v>0</v>
      </c>
      <c r="DF1257" s="3">
        <v>0</v>
      </c>
      <c r="DG1257" s="3">
        <v>0</v>
      </c>
      <c r="DH1257" s="3">
        <v>0</v>
      </c>
      <c r="DI1257" s="3">
        <v>0</v>
      </c>
      <c r="DJ1257" s="3">
        <v>0</v>
      </c>
      <c r="DK1257" s="3">
        <v>0</v>
      </c>
      <c r="DL1257" s="3">
        <v>0</v>
      </c>
      <c r="DM1257" s="3">
        <v>0</v>
      </c>
      <c r="DN1257" s="3">
        <v>0</v>
      </c>
      <c r="DO1257" s="3">
        <v>0</v>
      </c>
      <c r="DP1257" s="3">
        <v>0</v>
      </c>
      <c r="DQ1257" s="3">
        <v>0</v>
      </c>
      <c r="DR1257" s="3">
        <v>0</v>
      </c>
      <c r="DS1257" s="3">
        <v>0</v>
      </c>
      <c r="DT1257" s="3">
        <v>0</v>
      </c>
      <c r="DU1257" s="3">
        <v>0</v>
      </c>
      <c r="DV1257" s="3">
        <v>0</v>
      </c>
      <c r="DW1257" s="3">
        <v>0</v>
      </c>
      <c r="DX1257" s="3">
        <v>0</v>
      </c>
      <c r="DY1257" s="3">
        <v>0</v>
      </c>
      <c r="DZ1257" s="3">
        <v>0</v>
      </c>
      <c r="EA1257" s="3">
        <v>0</v>
      </c>
      <c r="EB1257" s="3">
        <v>0</v>
      </c>
      <c r="EC1257" s="3">
        <v>0</v>
      </c>
      <c r="ED1257" s="3">
        <v>0</v>
      </c>
      <c r="EE1257" s="3">
        <v>0</v>
      </c>
      <c r="EF1257" s="3">
        <v>0</v>
      </c>
    </row>
    <row r="1258" spans="1:136" ht="12.75" customHeight="1">
      <c r="A1258" s="2" t="s">
        <v>2061</v>
      </c>
      <c r="B1258" s="2" t="s">
        <v>981</v>
      </c>
      <c r="C1258" s="2" t="s">
        <v>137</v>
      </c>
      <c r="D1258" s="2" t="s">
        <v>896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0</v>
      </c>
      <c r="AR1258" s="3">
        <v>0</v>
      </c>
      <c r="AS1258" s="3">
        <v>0</v>
      </c>
      <c r="AT1258" s="3">
        <v>0</v>
      </c>
      <c r="AU1258" s="3">
        <v>0</v>
      </c>
      <c r="AV1258" s="3">
        <v>0</v>
      </c>
      <c r="AW1258" s="3">
        <v>0</v>
      </c>
      <c r="AX1258" s="3">
        <v>0</v>
      </c>
      <c r="AY1258" s="3">
        <v>0</v>
      </c>
      <c r="AZ1258" s="3">
        <v>0</v>
      </c>
      <c r="BA1258" s="3">
        <v>0</v>
      </c>
      <c r="BB1258" s="3">
        <v>0</v>
      </c>
      <c r="BC1258" s="3">
        <v>0</v>
      </c>
      <c r="BD1258" s="3">
        <v>0</v>
      </c>
      <c r="BE1258" s="3">
        <v>0</v>
      </c>
      <c r="BF1258" s="3">
        <v>0</v>
      </c>
      <c r="BG1258" s="3">
        <v>0</v>
      </c>
      <c r="BH1258" s="3">
        <v>0</v>
      </c>
      <c r="BI1258" s="3">
        <v>0</v>
      </c>
      <c r="BJ1258" s="3">
        <v>0</v>
      </c>
      <c r="BK1258" s="3">
        <v>0</v>
      </c>
      <c r="BL1258" s="3">
        <v>0</v>
      </c>
      <c r="BM1258" s="3">
        <v>0</v>
      </c>
      <c r="BN1258" s="3">
        <v>0</v>
      </c>
      <c r="BO1258" s="3">
        <v>0</v>
      </c>
      <c r="BP1258" s="3">
        <v>0</v>
      </c>
      <c r="BQ1258" s="3">
        <v>0</v>
      </c>
      <c r="BR1258" s="3">
        <v>0</v>
      </c>
      <c r="BS1258" s="3">
        <v>0</v>
      </c>
      <c r="BT1258" s="3">
        <v>0</v>
      </c>
      <c r="BU1258" s="3">
        <v>0</v>
      </c>
      <c r="BV1258" s="3">
        <v>0</v>
      </c>
      <c r="BW1258" s="3">
        <v>0</v>
      </c>
      <c r="BX1258" s="3">
        <v>0</v>
      </c>
      <c r="BY1258" s="3">
        <v>0</v>
      </c>
      <c r="BZ1258" s="3">
        <v>0</v>
      </c>
      <c r="CA1258" s="3">
        <v>0</v>
      </c>
      <c r="CB1258" s="3">
        <v>0</v>
      </c>
      <c r="CC1258" s="3">
        <v>0</v>
      </c>
      <c r="CD1258" s="3">
        <v>0</v>
      </c>
      <c r="CE1258" s="3">
        <v>0</v>
      </c>
      <c r="CF1258" s="3">
        <v>0</v>
      </c>
      <c r="CG1258" s="3">
        <v>0</v>
      </c>
      <c r="CH1258" s="3">
        <v>0</v>
      </c>
      <c r="CI1258" s="3">
        <v>0</v>
      </c>
      <c r="CJ1258" s="3">
        <v>0</v>
      </c>
      <c r="CK1258" s="3">
        <v>0</v>
      </c>
      <c r="CL1258" s="3">
        <v>0</v>
      </c>
      <c r="CM1258" s="3">
        <v>0</v>
      </c>
      <c r="CN1258" s="3">
        <v>0</v>
      </c>
      <c r="CO1258" s="3">
        <v>0</v>
      </c>
      <c r="CP1258" s="3">
        <v>0</v>
      </c>
      <c r="CQ1258" s="3">
        <v>0</v>
      </c>
      <c r="CR1258" s="3">
        <v>0</v>
      </c>
      <c r="CS1258" s="3">
        <v>0</v>
      </c>
      <c r="CT1258" s="3">
        <v>0</v>
      </c>
      <c r="CU1258" s="3">
        <v>0</v>
      </c>
      <c r="CV1258" s="3">
        <v>0</v>
      </c>
      <c r="CW1258" s="3">
        <v>0</v>
      </c>
      <c r="CX1258" s="3">
        <v>0</v>
      </c>
      <c r="CY1258" s="3">
        <v>0</v>
      </c>
      <c r="CZ1258" s="3">
        <v>0</v>
      </c>
      <c r="DA1258" s="3"/>
      <c r="DB1258" s="3">
        <v>0</v>
      </c>
      <c r="DC1258" s="3">
        <v>0</v>
      </c>
      <c r="DD1258" s="3">
        <v>0</v>
      </c>
      <c r="DE1258" s="3">
        <v>0</v>
      </c>
      <c r="DF1258" s="3">
        <v>0</v>
      </c>
      <c r="DG1258" s="3">
        <v>0</v>
      </c>
      <c r="DH1258" s="3">
        <v>0</v>
      </c>
      <c r="DI1258" s="3">
        <v>0</v>
      </c>
      <c r="DJ1258" s="3">
        <v>0</v>
      </c>
      <c r="DK1258" s="3">
        <v>0</v>
      </c>
      <c r="DL1258" s="3">
        <v>0</v>
      </c>
      <c r="DM1258" s="3">
        <v>0</v>
      </c>
      <c r="DN1258" s="3">
        <v>0</v>
      </c>
      <c r="DO1258" s="3">
        <v>0</v>
      </c>
      <c r="DP1258" s="3">
        <v>0</v>
      </c>
      <c r="DQ1258" s="3">
        <v>0</v>
      </c>
      <c r="DR1258" s="3">
        <v>0</v>
      </c>
      <c r="DS1258" s="3">
        <v>0</v>
      </c>
      <c r="DT1258" s="3">
        <v>0</v>
      </c>
      <c r="DU1258" s="3">
        <v>0</v>
      </c>
      <c r="DV1258" s="3">
        <v>0</v>
      </c>
      <c r="DW1258" s="3">
        <v>0</v>
      </c>
      <c r="DX1258" s="3">
        <v>0</v>
      </c>
      <c r="DY1258" s="3">
        <v>0</v>
      </c>
      <c r="DZ1258" s="3">
        <v>0</v>
      </c>
      <c r="EA1258" s="3">
        <v>0</v>
      </c>
      <c r="EB1258" s="3">
        <v>0</v>
      </c>
      <c r="EC1258" s="3">
        <v>0</v>
      </c>
      <c r="ED1258" s="3">
        <v>0</v>
      </c>
      <c r="EE1258" s="3">
        <v>0</v>
      </c>
      <c r="EF1258" s="3">
        <v>0</v>
      </c>
    </row>
    <row r="1259" spans="1:136" ht="12.75" customHeight="1">
      <c r="A1259" s="2" t="s">
        <v>2062</v>
      </c>
      <c r="B1259" s="2" t="s">
        <v>1357</v>
      </c>
      <c r="C1259" s="2" t="s">
        <v>137</v>
      </c>
      <c r="D1259" s="2" t="s">
        <v>896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0</v>
      </c>
      <c r="AP1259" s="3">
        <v>0</v>
      </c>
      <c r="AQ1259" s="3">
        <v>0</v>
      </c>
      <c r="AR1259" s="3">
        <v>0</v>
      </c>
      <c r="AS1259" s="3">
        <v>0</v>
      </c>
      <c r="AT1259" s="3">
        <v>0</v>
      </c>
      <c r="AU1259" s="3">
        <v>0</v>
      </c>
      <c r="AV1259" s="3">
        <v>0</v>
      </c>
      <c r="AW1259" s="3">
        <v>0</v>
      </c>
      <c r="AX1259" s="3">
        <v>0</v>
      </c>
      <c r="AY1259" s="3">
        <v>0</v>
      </c>
      <c r="AZ1259" s="3">
        <v>0</v>
      </c>
      <c r="BA1259" s="3">
        <v>0</v>
      </c>
      <c r="BB1259" s="3">
        <v>0</v>
      </c>
      <c r="BC1259" s="3">
        <v>0</v>
      </c>
      <c r="BD1259" s="3">
        <v>0</v>
      </c>
      <c r="BE1259" s="3">
        <v>0</v>
      </c>
      <c r="BF1259" s="3">
        <v>0</v>
      </c>
      <c r="BG1259" s="3">
        <v>0</v>
      </c>
      <c r="BH1259" s="3">
        <v>0</v>
      </c>
      <c r="BI1259" s="3">
        <v>0</v>
      </c>
      <c r="BJ1259" s="3">
        <v>0</v>
      </c>
      <c r="BK1259" s="3">
        <v>0</v>
      </c>
      <c r="BL1259" s="3">
        <v>0</v>
      </c>
      <c r="BM1259" s="3">
        <v>0</v>
      </c>
      <c r="BN1259" s="3">
        <v>0</v>
      </c>
      <c r="BO1259" s="3">
        <v>0</v>
      </c>
      <c r="BP1259" s="3">
        <v>0</v>
      </c>
      <c r="BQ1259" s="3">
        <v>0</v>
      </c>
      <c r="BR1259" s="3">
        <v>0</v>
      </c>
      <c r="BS1259" s="3">
        <v>0</v>
      </c>
      <c r="BT1259" s="3">
        <v>0</v>
      </c>
      <c r="BU1259" s="3">
        <v>0</v>
      </c>
      <c r="BV1259" s="3">
        <v>0</v>
      </c>
      <c r="BW1259" s="3">
        <v>0</v>
      </c>
      <c r="BX1259" s="3">
        <v>0</v>
      </c>
      <c r="BY1259" s="3">
        <v>0</v>
      </c>
      <c r="BZ1259" s="3">
        <v>0</v>
      </c>
      <c r="CA1259" s="3">
        <v>0</v>
      </c>
      <c r="CB1259" s="3">
        <v>0</v>
      </c>
      <c r="CC1259" s="3">
        <v>0</v>
      </c>
      <c r="CD1259" s="3">
        <v>0</v>
      </c>
      <c r="CE1259" s="3">
        <v>0</v>
      </c>
      <c r="CF1259" s="3">
        <v>0</v>
      </c>
      <c r="CG1259" s="3">
        <v>0</v>
      </c>
      <c r="CH1259" s="3">
        <v>0</v>
      </c>
      <c r="CI1259" s="3">
        <v>0</v>
      </c>
      <c r="CJ1259" s="3">
        <v>0</v>
      </c>
      <c r="CK1259" s="3">
        <v>0</v>
      </c>
      <c r="CL1259" s="3">
        <v>0</v>
      </c>
      <c r="CM1259" s="3">
        <v>0</v>
      </c>
      <c r="CN1259" s="3">
        <v>0</v>
      </c>
      <c r="CO1259" s="3">
        <v>0</v>
      </c>
      <c r="CP1259" s="3">
        <v>0</v>
      </c>
      <c r="CQ1259" s="3">
        <v>0</v>
      </c>
      <c r="CR1259" s="3">
        <v>0</v>
      </c>
      <c r="CS1259" s="3">
        <v>0</v>
      </c>
      <c r="CT1259" s="3">
        <v>0</v>
      </c>
      <c r="CU1259" s="3">
        <v>0</v>
      </c>
      <c r="CV1259" s="3">
        <v>0</v>
      </c>
      <c r="CW1259" s="3">
        <v>0</v>
      </c>
      <c r="CX1259" s="3">
        <v>0</v>
      </c>
      <c r="CY1259" s="3">
        <v>0</v>
      </c>
      <c r="CZ1259" s="3">
        <v>0</v>
      </c>
      <c r="DA1259" s="3"/>
      <c r="DB1259" s="3">
        <v>0</v>
      </c>
      <c r="DC1259" s="3">
        <v>0</v>
      </c>
      <c r="DD1259" s="3">
        <v>0</v>
      </c>
      <c r="DE1259" s="3">
        <v>0</v>
      </c>
      <c r="DF1259" s="3">
        <v>0</v>
      </c>
      <c r="DG1259" s="3">
        <v>0</v>
      </c>
      <c r="DH1259" s="3">
        <v>0</v>
      </c>
      <c r="DI1259" s="3">
        <v>0</v>
      </c>
      <c r="DJ1259" s="3">
        <v>0</v>
      </c>
      <c r="DK1259" s="3">
        <v>0</v>
      </c>
      <c r="DL1259" s="3">
        <v>0</v>
      </c>
      <c r="DM1259" s="3">
        <v>0</v>
      </c>
      <c r="DN1259" s="3">
        <v>0</v>
      </c>
      <c r="DO1259" s="3">
        <v>0</v>
      </c>
      <c r="DP1259" s="3">
        <v>0</v>
      </c>
      <c r="DQ1259" s="3">
        <v>0</v>
      </c>
      <c r="DR1259" s="3">
        <v>0</v>
      </c>
      <c r="DS1259" s="3">
        <v>0</v>
      </c>
      <c r="DT1259" s="3">
        <v>0</v>
      </c>
      <c r="DU1259" s="3">
        <v>0</v>
      </c>
      <c r="DV1259" s="3">
        <v>0</v>
      </c>
      <c r="DW1259" s="3">
        <v>0</v>
      </c>
      <c r="DX1259" s="3">
        <v>0</v>
      </c>
      <c r="DY1259" s="3">
        <v>0</v>
      </c>
      <c r="DZ1259" s="3">
        <v>0</v>
      </c>
      <c r="EA1259" s="3">
        <v>0</v>
      </c>
      <c r="EB1259" s="3">
        <v>0</v>
      </c>
      <c r="EC1259" s="3">
        <v>0</v>
      </c>
      <c r="ED1259" s="3">
        <v>0</v>
      </c>
      <c r="EE1259" s="3">
        <v>0</v>
      </c>
      <c r="EF1259" s="3">
        <v>0</v>
      </c>
    </row>
    <row r="1260" spans="1:136" ht="12.75" customHeight="1">
      <c r="A1260" s="2" t="s">
        <v>2063</v>
      </c>
      <c r="B1260" s="2" t="s">
        <v>985</v>
      </c>
      <c r="C1260" s="2" t="s">
        <v>137</v>
      </c>
      <c r="D1260" s="2" t="s">
        <v>896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v>0</v>
      </c>
      <c r="AP1260" s="3">
        <v>0</v>
      </c>
      <c r="AQ1260" s="3">
        <v>0</v>
      </c>
      <c r="AR1260" s="3">
        <v>0</v>
      </c>
      <c r="AS1260" s="3">
        <v>0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  <c r="AY1260" s="3">
        <v>0</v>
      </c>
      <c r="AZ1260" s="3">
        <v>0</v>
      </c>
      <c r="BA1260" s="3">
        <v>0</v>
      </c>
      <c r="BB1260" s="3">
        <v>0</v>
      </c>
      <c r="BC1260" s="3">
        <v>0</v>
      </c>
      <c r="BD1260" s="3">
        <v>0</v>
      </c>
      <c r="BE1260" s="3">
        <v>0</v>
      </c>
      <c r="BF1260" s="3">
        <v>0</v>
      </c>
      <c r="BG1260" s="3">
        <v>0</v>
      </c>
      <c r="BH1260" s="3">
        <v>0</v>
      </c>
      <c r="BI1260" s="3">
        <v>0</v>
      </c>
      <c r="BJ1260" s="3">
        <v>0</v>
      </c>
      <c r="BK1260" s="3">
        <v>0</v>
      </c>
      <c r="BL1260" s="3">
        <v>0</v>
      </c>
      <c r="BM1260" s="3">
        <v>0</v>
      </c>
      <c r="BN1260" s="3">
        <v>0</v>
      </c>
      <c r="BO1260" s="3">
        <v>0</v>
      </c>
      <c r="BP1260" s="3">
        <v>0</v>
      </c>
      <c r="BQ1260" s="3">
        <v>0</v>
      </c>
      <c r="BR1260" s="3">
        <v>0</v>
      </c>
      <c r="BS1260" s="3">
        <v>0</v>
      </c>
      <c r="BT1260" s="3">
        <v>0</v>
      </c>
      <c r="BU1260" s="3">
        <v>0</v>
      </c>
      <c r="BV1260" s="3">
        <v>0</v>
      </c>
      <c r="BW1260" s="3">
        <v>0</v>
      </c>
      <c r="BX1260" s="3">
        <v>0</v>
      </c>
      <c r="BY1260" s="3">
        <v>0</v>
      </c>
      <c r="BZ1260" s="3">
        <v>0</v>
      </c>
      <c r="CA1260" s="3">
        <v>0</v>
      </c>
      <c r="CB1260" s="3">
        <v>0</v>
      </c>
      <c r="CC1260" s="3">
        <v>0</v>
      </c>
      <c r="CD1260" s="3">
        <v>0</v>
      </c>
      <c r="CE1260" s="3">
        <v>0</v>
      </c>
      <c r="CF1260" s="3">
        <v>0</v>
      </c>
      <c r="CG1260" s="3">
        <v>0</v>
      </c>
      <c r="CH1260" s="3">
        <v>0</v>
      </c>
      <c r="CI1260" s="3">
        <v>0</v>
      </c>
      <c r="CJ1260" s="3">
        <v>0</v>
      </c>
      <c r="CK1260" s="3">
        <v>0</v>
      </c>
      <c r="CL1260" s="3">
        <v>0</v>
      </c>
      <c r="CM1260" s="3">
        <v>0</v>
      </c>
      <c r="CN1260" s="3">
        <v>0</v>
      </c>
      <c r="CO1260" s="3">
        <v>0</v>
      </c>
      <c r="CP1260" s="3">
        <v>0</v>
      </c>
      <c r="CQ1260" s="3">
        <v>0</v>
      </c>
      <c r="CR1260" s="3">
        <v>0</v>
      </c>
      <c r="CS1260" s="3">
        <v>0</v>
      </c>
      <c r="CT1260" s="3">
        <v>0</v>
      </c>
      <c r="CU1260" s="3">
        <v>0</v>
      </c>
      <c r="CV1260" s="3">
        <v>0</v>
      </c>
      <c r="CW1260" s="3">
        <v>0</v>
      </c>
      <c r="CX1260" s="3">
        <v>0</v>
      </c>
      <c r="CY1260" s="3">
        <v>0</v>
      </c>
      <c r="CZ1260" s="3">
        <v>0</v>
      </c>
      <c r="DA1260" s="3"/>
      <c r="DB1260" s="3">
        <v>0</v>
      </c>
      <c r="DC1260" s="3">
        <v>0</v>
      </c>
      <c r="DD1260" s="3">
        <v>0</v>
      </c>
      <c r="DE1260" s="3">
        <v>0</v>
      </c>
      <c r="DF1260" s="3">
        <v>0</v>
      </c>
      <c r="DG1260" s="3">
        <v>0</v>
      </c>
      <c r="DH1260" s="3">
        <v>0</v>
      </c>
      <c r="DI1260" s="3">
        <v>0</v>
      </c>
      <c r="DJ1260" s="3">
        <v>0</v>
      </c>
      <c r="DK1260" s="3">
        <v>0</v>
      </c>
      <c r="DL1260" s="3">
        <v>0</v>
      </c>
      <c r="DM1260" s="3">
        <v>0</v>
      </c>
      <c r="DN1260" s="3">
        <v>0</v>
      </c>
      <c r="DO1260" s="3">
        <v>0</v>
      </c>
      <c r="DP1260" s="3">
        <v>0</v>
      </c>
      <c r="DQ1260" s="3">
        <v>0</v>
      </c>
      <c r="DR1260" s="3">
        <v>0</v>
      </c>
      <c r="DS1260" s="3">
        <v>0</v>
      </c>
      <c r="DT1260" s="3">
        <v>0</v>
      </c>
      <c r="DU1260" s="3">
        <v>0</v>
      </c>
      <c r="DV1260" s="3">
        <v>0</v>
      </c>
      <c r="DW1260" s="3">
        <v>0</v>
      </c>
      <c r="DX1260" s="3">
        <v>0</v>
      </c>
      <c r="DY1260" s="3">
        <v>0</v>
      </c>
      <c r="DZ1260" s="3">
        <v>0</v>
      </c>
      <c r="EA1260" s="3">
        <v>0</v>
      </c>
      <c r="EB1260" s="3">
        <v>0</v>
      </c>
      <c r="EC1260" s="3">
        <v>0</v>
      </c>
      <c r="ED1260" s="3">
        <v>0</v>
      </c>
      <c r="EE1260" s="3">
        <v>0</v>
      </c>
      <c r="EF1260" s="3">
        <v>0</v>
      </c>
    </row>
    <row r="1261" spans="1:136" ht="12.75" customHeight="1">
      <c r="A1261" s="2" t="s">
        <v>2064</v>
      </c>
      <c r="B1261" s="2" t="s">
        <v>987</v>
      </c>
      <c r="C1261" s="2" t="s">
        <v>137</v>
      </c>
      <c r="D1261" s="2" t="s">
        <v>896</v>
      </c>
      <c r="E1261" s="3">
        <v>0</v>
      </c>
      <c r="F1261" s="3">
        <v>37383.18</v>
      </c>
      <c r="G1261" s="3">
        <v>37383.18</v>
      </c>
      <c r="H1261" s="3">
        <v>37383.18</v>
      </c>
      <c r="I1261" s="3">
        <v>70093.460000000006</v>
      </c>
      <c r="J1261" s="3">
        <v>70093.460000000006</v>
      </c>
      <c r="K1261" s="3">
        <v>70093.460000000006</v>
      </c>
      <c r="L1261" s="3">
        <v>70093.460000000006</v>
      </c>
      <c r="M1261" s="3">
        <v>70093.460000000006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37383.18</v>
      </c>
      <c r="AH1261" s="3">
        <v>37383.18</v>
      </c>
      <c r="AI1261" s="3">
        <v>37383.18</v>
      </c>
      <c r="AJ1261" s="3">
        <v>37383.18</v>
      </c>
      <c r="AK1261" s="3">
        <v>37383.18</v>
      </c>
      <c r="AL1261" s="3">
        <v>37383.18</v>
      </c>
      <c r="AM1261" s="3">
        <v>37383.18</v>
      </c>
      <c r="AN1261" s="3">
        <v>37383.18</v>
      </c>
      <c r="AO1261" s="3">
        <v>37383.18</v>
      </c>
      <c r="AP1261" s="3">
        <v>37383.18</v>
      </c>
      <c r="AQ1261" s="3">
        <v>37383.18</v>
      </c>
      <c r="AR1261" s="3">
        <v>37383.18</v>
      </c>
      <c r="AS1261" s="3">
        <v>0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  <c r="AY1261" s="3">
        <v>0</v>
      </c>
      <c r="AZ1261" s="3">
        <v>0</v>
      </c>
      <c r="BA1261" s="3">
        <v>0</v>
      </c>
      <c r="BB1261" s="3">
        <v>0</v>
      </c>
      <c r="BC1261" s="3">
        <v>0</v>
      </c>
      <c r="BD1261" s="3">
        <v>0</v>
      </c>
      <c r="BE1261" s="3">
        <v>0</v>
      </c>
      <c r="BF1261" s="3">
        <v>0</v>
      </c>
      <c r="BG1261" s="3">
        <v>0</v>
      </c>
      <c r="BH1261" s="3">
        <v>0</v>
      </c>
      <c r="BI1261" s="3">
        <v>0</v>
      </c>
      <c r="BJ1261" s="3">
        <v>0</v>
      </c>
      <c r="BK1261" s="3">
        <v>0</v>
      </c>
      <c r="BL1261" s="3">
        <v>0</v>
      </c>
      <c r="BM1261" s="3">
        <v>0</v>
      </c>
      <c r="BN1261" s="3">
        <v>0</v>
      </c>
      <c r="BO1261" s="3">
        <v>0</v>
      </c>
      <c r="BP1261" s="3">
        <v>0</v>
      </c>
      <c r="BQ1261" s="3">
        <v>0</v>
      </c>
      <c r="BR1261" s="3">
        <v>0</v>
      </c>
      <c r="BS1261" s="3">
        <v>0</v>
      </c>
      <c r="BT1261" s="3">
        <v>0</v>
      </c>
      <c r="BU1261" s="3">
        <v>0</v>
      </c>
      <c r="BV1261" s="3">
        <v>0</v>
      </c>
      <c r="BW1261" s="3">
        <v>0</v>
      </c>
      <c r="BX1261" s="3">
        <v>0</v>
      </c>
      <c r="BY1261" s="3">
        <v>0</v>
      </c>
      <c r="BZ1261" s="3">
        <v>0</v>
      </c>
      <c r="CA1261" s="3">
        <v>0</v>
      </c>
      <c r="CB1261" s="3">
        <v>0</v>
      </c>
      <c r="CC1261" s="3">
        <v>0</v>
      </c>
      <c r="CD1261" s="3">
        <v>0</v>
      </c>
      <c r="CE1261" s="3">
        <v>0</v>
      </c>
      <c r="CF1261" s="3">
        <v>0</v>
      </c>
      <c r="CG1261" s="3">
        <v>0</v>
      </c>
      <c r="CH1261" s="3">
        <v>0</v>
      </c>
      <c r="CI1261" s="3">
        <v>0</v>
      </c>
      <c r="CJ1261" s="3">
        <v>0</v>
      </c>
      <c r="CK1261" s="3">
        <v>0</v>
      </c>
      <c r="CL1261" s="3">
        <v>0</v>
      </c>
      <c r="CM1261" s="3">
        <v>0</v>
      </c>
      <c r="CN1261" s="3">
        <v>0</v>
      </c>
      <c r="CO1261" s="3">
        <v>0</v>
      </c>
      <c r="CP1261" s="3">
        <v>0</v>
      </c>
      <c r="CQ1261" s="3">
        <v>0</v>
      </c>
      <c r="CR1261" s="3">
        <v>0</v>
      </c>
      <c r="CS1261" s="3">
        <v>0</v>
      </c>
      <c r="CT1261" s="3">
        <v>0</v>
      </c>
      <c r="CU1261" s="3">
        <v>0</v>
      </c>
      <c r="CV1261" s="3">
        <v>0</v>
      </c>
      <c r="CW1261" s="3">
        <v>0</v>
      </c>
      <c r="CX1261" s="3">
        <v>0</v>
      </c>
      <c r="CY1261" s="3">
        <v>0</v>
      </c>
      <c r="CZ1261" s="3">
        <v>0</v>
      </c>
      <c r="DA1261" s="3"/>
      <c r="DB1261" s="3">
        <v>0</v>
      </c>
      <c r="DC1261" s="3">
        <v>0</v>
      </c>
      <c r="DD1261" s="3">
        <v>0</v>
      </c>
      <c r="DE1261" s="3">
        <v>0</v>
      </c>
      <c r="DF1261" s="3">
        <v>0</v>
      </c>
      <c r="DG1261" s="3">
        <v>0</v>
      </c>
      <c r="DH1261" s="3">
        <v>0</v>
      </c>
      <c r="DI1261" s="3">
        <v>0</v>
      </c>
      <c r="DJ1261" s="3">
        <v>0</v>
      </c>
      <c r="DK1261" s="3">
        <v>0</v>
      </c>
      <c r="DL1261" s="3">
        <v>0</v>
      </c>
      <c r="DM1261" s="3">
        <v>0</v>
      </c>
      <c r="DN1261" s="3">
        <v>0</v>
      </c>
      <c r="DO1261" s="3">
        <v>0</v>
      </c>
      <c r="DP1261" s="3">
        <v>0</v>
      </c>
      <c r="DQ1261" s="3">
        <v>0</v>
      </c>
      <c r="DR1261" s="3">
        <v>0</v>
      </c>
      <c r="DS1261" s="3">
        <v>0</v>
      </c>
      <c r="DT1261" s="3">
        <v>0</v>
      </c>
      <c r="DU1261" s="3">
        <v>0</v>
      </c>
      <c r="DV1261" s="3">
        <v>0</v>
      </c>
      <c r="DW1261" s="3">
        <v>0</v>
      </c>
      <c r="DX1261" s="3">
        <v>0</v>
      </c>
      <c r="DY1261" s="3">
        <v>0</v>
      </c>
      <c r="DZ1261" s="3">
        <v>0</v>
      </c>
      <c r="EA1261" s="3">
        <v>0</v>
      </c>
      <c r="EB1261" s="3">
        <v>0</v>
      </c>
      <c r="EC1261" s="3">
        <v>0</v>
      </c>
      <c r="ED1261" s="3">
        <v>0</v>
      </c>
      <c r="EE1261" s="3">
        <v>0</v>
      </c>
      <c r="EF1261" s="3">
        <v>0</v>
      </c>
    </row>
    <row r="1262" spans="1:136" ht="12.75" customHeight="1">
      <c r="A1262" s="2" t="s">
        <v>2065</v>
      </c>
      <c r="B1262" s="2" t="s">
        <v>989</v>
      </c>
      <c r="C1262" s="2" t="s">
        <v>137</v>
      </c>
      <c r="D1262" s="2" t="s">
        <v>896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v>0</v>
      </c>
      <c r="AP1262" s="3">
        <v>0</v>
      </c>
      <c r="AQ1262" s="3">
        <v>0</v>
      </c>
      <c r="AR1262" s="3">
        <v>0</v>
      </c>
      <c r="AS1262" s="3">
        <v>0</v>
      </c>
      <c r="AT1262" s="3">
        <v>0</v>
      </c>
      <c r="AU1262" s="3">
        <v>0</v>
      </c>
      <c r="AV1262" s="3">
        <v>0</v>
      </c>
      <c r="AW1262" s="3">
        <v>0</v>
      </c>
      <c r="AX1262" s="3">
        <v>0</v>
      </c>
      <c r="AY1262" s="3">
        <v>0</v>
      </c>
      <c r="AZ1262" s="3">
        <v>0</v>
      </c>
      <c r="BA1262" s="3">
        <v>0</v>
      </c>
      <c r="BB1262" s="3">
        <v>0</v>
      </c>
      <c r="BC1262" s="3">
        <v>0</v>
      </c>
      <c r="BD1262" s="3">
        <v>0</v>
      </c>
      <c r="BE1262" s="3">
        <v>0</v>
      </c>
      <c r="BF1262" s="3">
        <v>0</v>
      </c>
      <c r="BG1262" s="3">
        <v>0</v>
      </c>
      <c r="BH1262" s="3">
        <v>0</v>
      </c>
      <c r="BI1262" s="3">
        <v>0</v>
      </c>
      <c r="BJ1262" s="3">
        <v>0</v>
      </c>
      <c r="BK1262" s="3">
        <v>0</v>
      </c>
      <c r="BL1262" s="3">
        <v>0</v>
      </c>
      <c r="BM1262" s="3">
        <v>0</v>
      </c>
      <c r="BN1262" s="3">
        <v>0</v>
      </c>
      <c r="BO1262" s="3">
        <v>0</v>
      </c>
      <c r="BP1262" s="3">
        <v>0</v>
      </c>
      <c r="BQ1262" s="3">
        <v>0</v>
      </c>
      <c r="BR1262" s="3">
        <v>0</v>
      </c>
      <c r="BS1262" s="3">
        <v>0</v>
      </c>
      <c r="BT1262" s="3">
        <v>0</v>
      </c>
      <c r="BU1262" s="3">
        <v>0</v>
      </c>
      <c r="BV1262" s="3">
        <v>0</v>
      </c>
      <c r="BW1262" s="3">
        <v>0</v>
      </c>
      <c r="BX1262" s="3">
        <v>0</v>
      </c>
      <c r="BY1262" s="3">
        <v>0</v>
      </c>
      <c r="BZ1262" s="3">
        <v>0</v>
      </c>
      <c r="CA1262" s="3">
        <v>0</v>
      </c>
      <c r="CB1262" s="3">
        <v>0</v>
      </c>
      <c r="CC1262" s="3">
        <v>0</v>
      </c>
      <c r="CD1262" s="3">
        <v>0</v>
      </c>
      <c r="CE1262" s="3">
        <v>0</v>
      </c>
      <c r="CF1262" s="3">
        <v>0</v>
      </c>
      <c r="CG1262" s="3">
        <v>0</v>
      </c>
      <c r="CH1262" s="3">
        <v>0</v>
      </c>
      <c r="CI1262" s="3">
        <v>0</v>
      </c>
      <c r="CJ1262" s="3">
        <v>0</v>
      </c>
      <c r="CK1262" s="3">
        <v>0</v>
      </c>
      <c r="CL1262" s="3">
        <v>0</v>
      </c>
      <c r="CM1262" s="3">
        <v>0</v>
      </c>
      <c r="CN1262" s="3">
        <v>0</v>
      </c>
      <c r="CO1262" s="3">
        <v>0</v>
      </c>
      <c r="CP1262" s="3">
        <v>0</v>
      </c>
      <c r="CQ1262" s="3">
        <v>0</v>
      </c>
      <c r="CR1262" s="3">
        <v>0</v>
      </c>
      <c r="CS1262" s="3">
        <v>0</v>
      </c>
      <c r="CT1262" s="3">
        <v>0</v>
      </c>
      <c r="CU1262" s="3">
        <v>0</v>
      </c>
      <c r="CV1262" s="3">
        <v>0</v>
      </c>
      <c r="CW1262" s="3">
        <v>0</v>
      </c>
      <c r="CX1262" s="3">
        <v>0</v>
      </c>
      <c r="CY1262" s="3">
        <v>0</v>
      </c>
      <c r="CZ1262" s="3">
        <v>0</v>
      </c>
      <c r="DA1262" s="3"/>
      <c r="DB1262" s="3">
        <v>0</v>
      </c>
      <c r="DC1262" s="3">
        <v>0</v>
      </c>
      <c r="DD1262" s="3">
        <v>0</v>
      </c>
      <c r="DE1262" s="3">
        <v>0</v>
      </c>
      <c r="DF1262" s="3">
        <v>0</v>
      </c>
      <c r="DG1262" s="3">
        <v>0</v>
      </c>
      <c r="DH1262" s="3">
        <v>0</v>
      </c>
      <c r="DI1262" s="3">
        <v>0</v>
      </c>
      <c r="DJ1262" s="3">
        <v>0</v>
      </c>
      <c r="DK1262" s="3">
        <v>0</v>
      </c>
      <c r="DL1262" s="3">
        <v>0</v>
      </c>
      <c r="DM1262" s="3">
        <v>0</v>
      </c>
      <c r="DN1262" s="3">
        <v>0</v>
      </c>
      <c r="DO1262" s="3">
        <v>0</v>
      </c>
      <c r="DP1262" s="3">
        <v>0</v>
      </c>
      <c r="DQ1262" s="3">
        <v>0</v>
      </c>
      <c r="DR1262" s="3">
        <v>0</v>
      </c>
      <c r="DS1262" s="3">
        <v>0</v>
      </c>
      <c r="DT1262" s="3">
        <v>0</v>
      </c>
      <c r="DU1262" s="3">
        <v>0</v>
      </c>
      <c r="DV1262" s="3">
        <v>0</v>
      </c>
      <c r="DW1262" s="3">
        <v>0</v>
      </c>
      <c r="DX1262" s="3">
        <v>0</v>
      </c>
      <c r="DY1262" s="3">
        <v>0</v>
      </c>
      <c r="DZ1262" s="3">
        <v>0</v>
      </c>
      <c r="EA1262" s="3">
        <v>0</v>
      </c>
      <c r="EB1262" s="3">
        <v>0</v>
      </c>
      <c r="EC1262" s="3">
        <v>0</v>
      </c>
      <c r="ED1262" s="3">
        <v>0</v>
      </c>
      <c r="EE1262" s="3">
        <v>0</v>
      </c>
      <c r="EF1262" s="3">
        <v>0</v>
      </c>
    </row>
    <row r="1263" spans="1:136" ht="12.75" customHeight="1">
      <c r="A1263" s="2" t="s">
        <v>2066</v>
      </c>
      <c r="B1263" s="2" t="s">
        <v>1712</v>
      </c>
      <c r="C1263" s="2" t="s">
        <v>137</v>
      </c>
      <c r="D1263" s="2" t="s">
        <v>896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s="3">
        <v>0</v>
      </c>
      <c r="AR1263" s="3">
        <v>0</v>
      </c>
      <c r="AS1263" s="3">
        <v>0</v>
      </c>
      <c r="AT1263" s="3">
        <v>0</v>
      </c>
      <c r="AU1263" s="3">
        <v>0</v>
      </c>
      <c r="AV1263" s="3">
        <v>0</v>
      </c>
      <c r="AW1263" s="3">
        <v>0</v>
      </c>
      <c r="AX1263" s="3">
        <v>0</v>
      </c>
      <c r="AY1263" s="3">
        <v>0</v>
      </c>
      <c r="AZ1263" s="3">
        <v>0</v>
      </c>
      <c r="BA1263" s="3">
        <v>0</v>
      </c>
      <c r="BB1263" s="3">
        <v>0</v>
      </c>
      <c r="BC1263" s="3">
        <v>0</v>
      </c>
      <c r="BD1263" s="3">
        <v>0</v>
      </c>
      <c r="BE1263" s="3">
        <v>0</v>
      </c>
      <c r="BF1263" s="3">
        <v>0</v>
      </c>
      <c r="BG1263" s="3">
        <v>0</v>
      </c>
      <c r="BH1263" s="3">
        <v>0</v>
      </c>
      <c r="BI1263" s="3">
        <v>0</v>
      </c>
      <c r="BJ1263" s="3">
        <v>0</v>
      </c>
      <c r="BK1263" s="3">
        <v>0</v>
      </c>
      <c r="BL1263" s="3">
        <v>0</v>
      </c>
      <c r="BM1263" s="3">
        <v>0</v>
      </c>
      <c r="BN1263" s="3">
        <v>0</v>
      </c>
      <c r="BO1263" s="3">
        <v>0</v>
      </c>
      <c r="BP1263" s="3">
        <v>0</v>
      </c>
      <c r="BQ1263" s="3">
        <v>0</v>
      </c>
      <c r="BR1263" s="3">
        <v>0</v>
      </c>
      <c r="BS1263" s="3">
        <v>0</v>
      </c>
      <c r="BT1263" s="3">
        <v>0</v>
      </c>
      <c r="BU1263" s="3">
        <v>0</v>
      </c>
      <c r="BV1263" s="3">
        <v>0</v>
      </c>
      <c r="BW1263" s="3">
        <v>0</v>
      </c>
      <c r="BX1263" s="3">
        <v>0</v>
      </c>
      <c r="BY1263" s="3">
        <v>0</v>
      </c>
      <c r="BZ1263" s="3">
        <v>0</v>
      </c>
      <c r="CA1263" s="3">
        <v>0</v>
      </c>
      <c r="CB1263" s="3">
        <v>0</v>
      </c>
      <c r="CC1263" s="3">
        <v>0</v>
      </c>
      <c r="CD1263" s="3">
        <v>0</v>
      </c>
      <c r="CE1263" s="3">
        <v>0</v>
      </c>
      <c r="CF1263" s="3">
        <v>0</v>
      </c>
      <c r="CG1263" s="3">
        <v>0</v>
      </c>
      <c r="CH1263" s="3">
        <v>0</v>
      </c>
      <c r="CI1263" s="3">
        <v>0</v>
      </c>
      <c r="CJ1263" s="3">
        <v>0</v>
      </c>
      <c r="CK1263" s="3">
        <v>0</v>
      </c>
      <c r="CL1263" s="3">
        <v>0</v>
      </c>
      <c r="CM1263" s="3">
        <v>0</v>
      </c>
      <c r="CN1263" s="3">
        <v>0</v>
      </c>
      <c r="CO1263" s="3">
        <v>0</v>
      </c>
      <c r="CP1263" s="3">
        <v>0</v>
      </c>
      <c r="CQ1263" s="3">
        <v>0</v>
      </c>
      <c r="CR1263" s="3">
        <v>0</v>
      </c>
      <c r="CS1263" s="3">
        <v>0</v>
      </c>
      <c r="CT1263" s="3">
        <v>0</v>
      </c>
      <c r="CU1263" s="3">
        <v>0</v>
      </c>
      <c r="CV1263" s="3">
        <v>0</v>
      </c>
      <c r="CW1263" s="3">
        <v>0</v>
      </c>
      <c r="CX1263" s="3">
        <v>0</v>
      </c>
      <c r="CY1263" s="3">
        <v>0</v>
      </c>
      <c r="CZ1263" s="3">
        <v>0</v>
      </c>
      <c r="DA1263" s="3"/>
      <c r="DB1263" s="3">
        <v>0</v>
      </c>
      <c r="DC1263" s="3">
        <v>0</v>
      </c>
      <c r="DD1263" s="3">
        <v>0</v>
      </c>
      <c r="DE1263" s="3">
        <v>0</v>
      </c>
      <c r="DF1263" s="3">
        <v>0</v>
      </c>
      <c r="DG1263" s="3">
        <v>0</v>
      </c>
      <c r="DH1263" s="3">
        <v>0</v>
      </c>
      <c r="DI1263" s="3">
        <v>0</v>
      </c>
      <c r="DJ1263" s="3">
        <v>0</v>
      </c>
      <c r="DK1263" s="3">
        <v>0</v>
      </c>
      <c r="DL1263" s="3">
        <v>0</v>
      </c>
      <c r="DM1263" s="3">
        <v>0</v>
      </c>
      <c r="DN1263" s="3">
        <v>0</v>
      </c>
      <c r="DO1263" s="3">
        <v>0</v>
      </c>
      <c r="DP1263" s="3">
        <v>0</v>
      </c>
      <c r="DQ1263" s="3">
        <v>0</v>
      </c>
      <c r="DR1263" s="3">
        <v>0</v>
      </c>
      <c r="DS1263" s="3">
        <v>0</v>
      </c>
      <c r="DT1263" s="3">
        <v>0</v>
      </c>
      <c r="DU1263" s="3">
        <v>0</v>
      </c>
      <c r="DV1263" s="3">
        <v>0</v>
      </c>
      <c r="DW1263" s="3">
        <v>0</v>
      </c>
      <c r="DX1263" s="3">
        <v>0</v>
      </c>
      <c r="DY1263" s="3">
        <v>0</v>
      </c>
      <c r="DZ1263" s="3">
        <v>0</v>
      </c>
      <c r="EA1263" s="3">
        <v>0</v>
      </c>
      <c r="EB1263" s="3">
        <v>0</v>
      </c>
      <c r="EC1263" s="3">
        <v>0</v>
      </c>
      <c r="ED1263" s="3">
        <v>0</v>
      </c>
      <c r="EE1263" s="3">
        <v>0</v>
      </c>
      <c r="EF1263" s="3">
        <v>0</v>
      </c>
    </row>
    <row r="1264" spans="1:136" ht="12.75" customHeight="1">
      <c r="A1264" s="2" t="s">
        <v>2067</v>
      </c>
      <c r="B1264" s="2" t="s">
        <v>1997</v>
      </c>
      <c r="C1264" s="2" t="s">
        <v>137</v>
      </c>
      <c r="D1264" s="2" t="s">
        <v>896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s="3">
        <v>0</v>
      </c>
      <c r="AR1264" s="3">
        <v>0</v>
      </c>
      <c r="AS1264" s="3">
        <v>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  <c r="AZ1264" s="3">
        <v>0</v>
      </c>
      <c r="BA1264" s="3">
        <v>0</v>
      </c>
      <c r="BB1264" s="3">
        <v>0</v>
      </c>
      <c r="BC1264" s="3">
        <v>0</v>
      </c>
      <c r="BD1264" s="3">
        <v>0</v>
      </c>
      <c r="BE1264" s="3">
        <v>0</v>
      </c>
      <c r="BF1264" s="3">
        <v>0</v>
      </c>
      <c r="BG1264" s="3">
        <v>0</v>
      </c>
      <c r="BH1264" s="3">
        <v>0</v>
      </c>
      <c r="BI1264" s="3">
        <v>0</v>
      </c>
      <c r="BJ1264" s="3">
        <v>0</v>
      </c>
      <c r="BK1264" s="3">
        <v>0</v>
      </c>
      <c r="BL1264" s="3">
        <v>0</v>
      </c>
      <c r="BM1264" s="3">
        <v>0</v>
      </c>
      <c r="BN1264" s="3">
        <v>0</v>
      </c>
      <c r="BO1264" s="3">
        <v>0</v>
      </c>
      <c r="BP1264" s="3">
        <v>0</v>
      </c>
      <c r="BQ1264" s="3">
        <v>0</v>
      </c>
      <c r="BR1264" s="3">
        <v>0</v>
      </c>
      <c r="BS1264" s="3">
        <v>0</v>
      </c>
      <c r="BT1264" s="3">
        <v>0</v>
      </c>
      <c r="BU1264" s="3">
        <v>0</v>
      </c>
      <c r="BV1264" s="3">
        <v>0</v>
      </c>
      <c r="BW1264" s="3">
        <v>0</v>
      </c>
      <c r="BX1264" s="3">
        <v>0</v>
      </c>
      <c r="BY1264" s="3">
        <v>0</v>
      </c>
      <c r="BZ1264" s="3">
        <v>0</v>
      </c>
      <c r="CA1264" s="3">
        <v>0</v>
      </c>
      <c r="CB1264" s="3">
        <v>0</v>
      </c>
      <c r="CC1264" s="3">
        <v>0</v>
      </c>
      <c r="CD1264" s="3">
        <v>0</v>
      </c>
      <c r="CE1264" s="3">
        <v>0</v>
      </c>
      <c r="CF1264" s="3">
        <v>0</v>
      </c>
      <c r="CG1264" s="3">
        <v>0</v>
      </c>
      <c r="CH1264" s="3">
        <v>0</v>
      </c>
      <c r="CI1264" s="3">
        <v>0</v>
      </c>
      <c r="CJ1264" s="3">
        <v>0</v>
      </c>
      <c r="CK1264" s="3">
        <v>0</v>
      </c>
      <c r="CL1264" s="3">
        <v>0</v>
      </c>
      <c r="CM1264" s="3">
        <v>0</v>
      </c>
      <c r="CN1264" s="3">
        <v>0</v>
      </c>
      <c r="CO1264" s="3">
        <v>0</v>
      </c>
      <c r="CP1264" s="3">
        <v>0</v>
      </c>
      <c r="CQ1264" s="3">
        <v>0</v>
      </c>
      <c r="CR1264" s="3">
        <v>0</v>
      </c>
      <c r="CS1264" s="3">
        <v>0</v>
      </c>
      <c r="CT1264" s="3">
        <v>0</v>
      </c>
      <c r="CU1264" s="3">
        <v>0</v>
      </c>
      <c r="CV1264" s="3">
        <v>0</v>
      </c>
      <c r="CW1264" s="3">
        <v>0</v>
      </c>
      <c r="CX1264" s="3">
        <v>0</v>
      </c>
      <c r="CY1264" s="3">
        <v>0</v>
      </c>
      <c r="CZ1264" s="3">
        <v>0</v>
      </c>
      <c r="DA1264" s="3"/>
      <c r="DB1264" s="3">
        <v>0</v>
      </c>
      <c r="DC1264" s="3">
        <v>0</v>
      </c>
      <c r="DD1264" s="3">
        <v>0</v>
      </c>
      <c r="DE1264" s="3">
        <v>0</v>
      </c>
      <c r="DF1264" s="3">
        <v>0</v>
      </c>
      <c r="DG1264" s="3">
        <v>0</v>
      </c>
      <c r="DH1264" s="3">
        <v>0</v>
      </c>
      <c r="DI1264" s="3">
        <v>0</v>
      </c>
      <c r="DJ1264" s="3">
        <v>0</v>
      </c>
      <c r="DK1264" s="3">
        <v>0</v>
      </c>
      <c r="DL1264" s="3">
        <v>0</v>
      </c>
      <c r="DM1264" s="3">
        <v>0</v>
      </c>
      <c r="DN1264" s="3">
        <v>0</v>
      </c>
      <c r="DO1264" s="3">
        <v>0</v>
      </c>
      <c r="DP1264" s="3">
        <v>0</v>
      </c>
      <c r="DQ1264" s="3">
        <v>0</v>
      </c>
      <c r="DR1264" s="3">
        <v>0</v>
      </c>
      <c r="DS1264" s="3">
        <v>0</v>
      </c>
      <c r="DT1264" s="3">
        <v>0</v>
      </c>
      <c r="DU1264" s="3">
        <v>0</v>
      </c>
      <c r="DV1264" s="3">
        <v>0</v>
      </c>
      <c r="DW1264" s="3">
        <v>0</v>
      </c>
      <c r="DX1264" s="3">
        <v>0</v>
      </c>
      <c r="DY1264" s="3">
        <v>0</v>
      </c>
      <c r="DZ1264" s="3">
        <v>0</v>
      </c>
      <c r="EA1264" s="3">
        <v>0</v>
      </c>
      <c r="EB1264" s="3">
        <v>0</v>
      </c>
      <c r="EC1264" s="3">
        <v>0</v>
      </c>
      <c r="ED1264" s="3">
        <v>0</v>
      </c>
      <c r="EE1264" s="3">
        <v>0</v>
      </c>
      <c r="EF1264" s="3">
        <v>0</v>
      </c>
    </row>
    <row r="1265" spans="1:136" ht="12.75" customHeight="1">
      <c r="A1265" s="2" t="s">
        <v>2068</v>
      </c>
      <c r="B1265" s="2" t="s">
        <v>1009</v>
      </c>
      <c r="C1265" s="2" t="s">
        <v>137</v>
      </c>
      <c r="D1265" s="2" t="s">
        <v>896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v>0</v>
      </c>
      <c r="AP1265" s="3">
        <v>0</v>
      </c>
      <c r="AQ1265" s="3">
        <v>0</v>
      </c>
      <c r="AR1265" s="3">
        <v>0</v>
      </c>
      <c r="AS1265" s="3">
        <v>0</v>
      </c>
      <c r="AT1265" s="3">
        <v>0</v>
      </c>
      <c r="AU1265" s="3">
        <v>0</v>
      </c>
      <c r="AV1265" s="3">
        <v>0</v>
      </c>
      <c r="AW1265" s="3">
        <v>0</v>
      </c>
      <c r="AX1265" s="3">
        <v>0</v>
      </c>
      <c r="AY1265" s="3">
        <v>0</v>
      </c>
      <c r="AZ1265" s="3">
        <v>0</v>
      </c>
      <c r="BA1265" s="3">
        <v>0</v>
      </c>
      <c r="BB1265" s="3">
        <v>0</v>
      </c>
      <c r="BC1265" s="3">
        <v>0</v>
      </c>
      <c r="BD1265" s="3">
        <v>0</v>
      </c>
      <c r="BE1265" s="3">
        <v>0</v>
      </c>
      <c r="BF1265" s="3">
        <v>0</v>
      </c>
      <c r="BG1265" s="3">
        <v>0</v>
      </c>
      <c r="BH1265" s="3">
        <v>0</v>
      </c>
      <c r="BI1265" s="3">
        <v>0</v>
      </c>
      <c r="BJ1265" s="3">
        <v>0</v>
      </c>
      <c r="BK1265" s="3">
        <v>0</v>
      </c>
      <c r="BL1265" s="3">
        <v>0</v>
      </c>
      <c r="BM1265" s="3">
        <v>0</v>
      </c>
      <c r="BN1265" s="3">
        <v>0</v>
      </c>
      <c r="BO1265" s="3">
        <v>0</v>
      </c>
      <c r="BP1265" s="3">
        <v>0</v>
      </c>
      <c r="BQ1265" s="3">
        <v>0</v>
      </c>
      <c r="BR1265" s="3">
        <v>0</v>
      </c>
      <c r="BS1265" s="3">
        <v>0</v>
      </c>
      <c r="BT1265" s="3">
        <v>0</v>
      </c>
      <c r="BU1265" s="3">
        <v>0</v>
      </c>
      <c r="BV1265" s="3">
        <v>0</v>
      </c>
      <c r="BW1265" s="3">
        <v>0</v>
      </c>
      <c r="BX1265" s="3">
        <v>0</v>
      </c>
      <c r="BY1265" s="3">
        <v>0</v>
      </c>
      <c r="BZ1265" s="3">
        <v>0</v>
      </c>
      <c r="CA1265" s="3">
        <v>0</v>
      </c>
      <c r="CB1265" s="3">
        <v>0</v>
      </c>
      <c r="CC1265" s="3">
        <v>0</v>
      </c>
      <c r="CD1265" s="3">
        <v>0</v>
      </c>
      <c r="CE1265" s="3">
        <v>0</v>
      </c>
      <c r="CF1265" s="3">
        <v>0</v>
      </c>
      <c r="CG1265" s="3">
        <v>0</v>
      </c>
      <c r="CH1265" s="3">
        <v>0</v>
      </c>
      <c r="CI1265" s="3">
        <v>0</v>
      </c>
      <c r="CJ1265" s="3">
        <v>0</v>
      </c>
      <c r="CK1265" s="3">
        <v>0</v>
      </c>
      <c r="CL1265" s="3">
        <v>0</v>
      </c>
      <c r="CM1265" s="3">
        <v>0</v>
      </c>
      <c r="CN1265" s="3">
        <v>0</v>
      </c>
      <c r="CO1265" s="3">
        <v>0</v>
      </c>
      <c r="CP1265" s="3">
        <v>0</v>
      </c>
      <c r="CQ1265" s="3">
        <v>0</v>
      </c>
      <c r="CR1265" s="3">
        <v>0</v>
      </c>
      <c r="CS1265" s="3">
        <v>0</v>
      </c>
      <c r="CT1265" s="3">
        <v>0</v>
      </c>
      <c r="CU1265" s="3">
        <v>0</v>
      </c>
      <c r="CV1265" s="3">
        <v>0</v>
      </c>
      <c r="CW1265" s="3">
        <v>0</v>
      </c>
      <c r="CX1265" s="3">
        <v>0</v>
      </c>
      <c r="CY1265" s="3">
        <v>0</v>
      </c>
      <c r="CZ1265" s="3">
        <v>0</v>
      </c>
      <c r="DA1265" s="3"/>
      <c r="DB1265" s="3">
        <v>0</v>
      </c>
      <c r="DC1265" s="3">
        <v>0</v>
      </c>
      <c r="DD1265" s="3">
        <v>0</v>
      </c>
      <c r="DE1265" s="3">
        <v>0</v>
      </c>
      <c r="DF1265" s="3">
        <v>0</v>
      </c>
      <c r="DG1265" s="3">
        <v>0</v>
      </c>
      <c r="DH1265" s="3">
        <v>0</v>
      </c>
      <c r="DI1265" s="3">
        <v>0</v>
      </c>
      <c r="DJ1265" s="3">
        <v>0</v>
      </c>
      <c r="DK1265" s="3">
        <v>0</v>
      </c>
      <c r="DL1265" s="3">
        <v>0</v>
      </c>
      <c r="DM1265" s="3">
        <v>0</v>
      </c>
      <c r="DN1265" s="3">
        <v>0</v>
      </c>
      <c r="DO1265" s="3">
        <v>0</v>
      </c>
      <c r="DP1265" s="3">
        <v>0</v>
      </c>
      <c r="DQ1265" s="3">
        <v>0</v>
      </c>
      <c r="DR1265" s="3">
        <v>0</v>
      </c>
      <c r="DS1265" s="3">
        <v>0</v>
      </c>
      <c r="DT1265" s="3">
        <v>0</v>
      </c>
      <c r="DU1265" s="3">
        <v>0</v>
      </c>
      <c r="DV1265" s="3">
        <v>0</v>
      </c>
      <c r="DW1265" s="3">
        <v>0</v>
      </c>
      <c r="DX1265" s="3">
        <v>0</v>
      </c>
      <c r="DY1265" s="3">
        <v>0</v>
      </c>
      <c r="DZ1265" s="3">
        <v>0</v>
      </c>
      <c r="EA1265" s="3">
        <v>0</v>
      </c>
      <c r="EB1265" s="3">
        <v>0</v>
      </c>
      <c r="EC1265" s="3">
        <v>0</v>
      </c>
      <c r="ED1265" s="3">
        <v>0</v>
      </c>
      <c r="EE1265" s="3">
        <v>0</v>
      </c>
      <c r="EF1265" s="3">
        <v>0</v>
      </c>
    </row>
    <row r="1266" spans="1:136" ht="12.75" customHeight="1">
      <c r="A1266" s="2" t="s">
        <v>2069</v>
      </c>
      <c r="B1266" s="2" t="s">
        <v>1715</v>
      </c>
      <c r="C1266" s="2" t="s">
        <v>137</v>
      </c>
      <c r="D1266" s="2" t="s">
        <v>896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0</v>
      </c>
      <c r="AP1266" s="3">
        <v>0</v>
      </c>
      <c r="AQ1266" s="3">
        <v>0</v>
      </c>
      <c r="AR1266" s="3">
        <v>0</v>
      </c>
      <c r="AS1266" s="3">
        <v>0</v>
      </c>
      <c r="AT1266" s="3">
        <v>0</v>
      </c>
      <c r="AU1266" s="3">
        <v>0</v>
      </c>
      <c r="AV1266" s="3">
        <v>0</v>
      </c>
      <c r="AW1266" s="3">
        <v>0</v>
      </c>
      <c r="AX1266" s="3">
        <v>0</v>
      </c>
      <c r="AY1266" s="3">
        <v>0</v>
      </c>
      <c r="AZ1266" s="3">
        <v>0</v>
      </c>
      <c r="BA1266" s="3">
        <v>0</v>
      </c>
      <c r="BB1266" s="3">
        <v>0</v>
      </c>
      <c r="BC1266" s="3">
        <v>0</v>
      </c>
      <c r="BD1266" s="3">
        <v>0</v>
      </c>
      <c r="BE1266" s="3">
        <v>0</v>
      </c>
      <c r="BF1266" s="3">
        <v>0</v>
      </c>
      <c r="BG1266" s="3">
        <v>0</v>
      </c>
      <c r="BH1266" s="3">
        <v>0</v>
      </c>
      <c r="BI1266" s="3">
        <v>0</v>
      </c>
      <c r="BJ1266" s="3">
        <v>0</v>
      </c>
      <c r="BK1266" s="3">
        <v>0</v>
      </c>
      <c r="BL1266" s="3">
        <v>0</v>
      </c>
      <c r="BM1266" s="3">
        <v>0</v>
      </c>
      <c r="BN1266" s="3">
        <v>0</v>
      </c>
      <c r="BO1266" s="3">
        <v>0</v>
      </c>
      <c r="BP1266" s="3">
        <v>0</v>
      </c>
      <c r="BQ1266" s="3">
        <v>0</v>
      </c>
      <c r="BR1266" s="3">
        <v>0</v>
      </c>
      <c r="BS1266" s="3">
        <v>0</v>
      </c>
      <c r="BT1266" s="3">
        <v>0</v>
      </c>
      <c r="BU1266" s="3">
        <v>0</v>
      </c>
      <c r="BV1266" s="3">
        <v>0</v>
      </c>
      <c r="BW1266" s="3">
        <v>0</v>
      </c>
      <c r="BX1266" s="3">
        <v>0</v>
      </c>
      <c r="BY1266" s="3">
        <v>0</v>
      </c>
      <c r="BZ1266" s="3">
        <v>0</v>
      </c>
      <c r="CA1266" s="3">
        <v>0</v>
      </c>
      <c r="CB1266" s="3">
        <v>0</v>
      </c>
      <c r="CC1266" s="3">
        <v>0</v>
      </c>
      <c r="CD1266" s="3">
        <v>0</v>
      </c>
      <c r="CE1266" s="3">
        <v>0</v>
      </c>
      <c r="CF1266" s="3">
        <v>0</v>
      </c>
      <c r="CG1266" s="3">
        <v>0</v>
      </c>
      <c r="CH1266" s="3">
        <v>0</v>
      </c>
      <c r="CI1266" s="3">
        <v>0</v>
      </c>
      <c r="CJ1266" s="3">
        <v>0</v>
      </c>
      <c r="CK1266" s="3">
        <v>0</v>
      </c>
      <c r="CL1266" s="3">
        <v>0</v>
      </c>
      <c r="CM1266" s="3">
        <v>0</v>
      </c>
      <c r="CN1266" s="3">
        <v>0</v>
      </c>
      <c r="CO1266" s="3">
        <v>0</v>
      </c>
      <c r="CP1266" s="3">
        <v>0</v>
      </c>
      <c r="CQ1266" s="3">
        <v>0</v>
      </c>
      <c r="CR1266" s="3">
        <v>0</v>
      </c>
      <c r="CS1266" s="3">
        <v>0</v>
      </c>
      <c r="CT1266" s="3">
        <v>0</v>
      </c>
      <c r="CU1266" s="3">
        <v>0</v>
      </c>
      <c r="CV1266" s="3">
        <v>0</v>
      </c>
      <c r="CW1266" s="3">
        <v>0</v>
      </c>
      <c r="CX1266" s="3">
        <v>0</v>
      </c>
      <c r="CY1266" s="3">
        <v>0</v>
      </c>
      <c r="CZ1266" s="3">
        <v>0</v>
      </c>
      <c r="DA1266" s="3"/>
      <c r="DB1266" s="3">
        <v>0</v>
      </c>
      <c r="DC1266" s="3">
        <v>0</v>
      </c>
      <c r="DD1266" s="3">
        <v>0</v>
      </c>
      <c r="DE1266" s="3">
        <v>0</v>
      </c>
      <c r="DF1266" s="3">
        <v>0</v>
      </c>
      <c r="DG1266" s="3">
        <v>0</v>
      </c>
      <c r="DH1266" s="3">
        <v>0</v>
      </c>
      <c r="DI1266" s="3">
        <v>0</v>
      </c>
      <c r="DJ1266" s="3">
        <v>0</v>
      </c>
      <c r="DK1266" s="3">
        <v>0</v>
      </c>
      <c r="DL1266" s="3">
        <v>0</v>
      </c>
      <c r="DM1266" s="3">
        <v>0</v>
      </c>
      <c r="DN1266" s="3">
        <v>0</v>
      </c>
      <c r="DO1266" s="3">
        <v>0</v>
      </c>
      <c r="DP1266" s="3">
        <v>0</v>
      </c>
      <c r="DQ1266" s="3">
        <v>0</v>
      </c>
      <c r="DR1266" s="3">
        <v>0</v>
      </c>
      <c r="DS1266" s="3">
        <v>0</v>
      </c>
      <c r="DT1266" s="3">
        <v>0</v>
      </c>
      <c r="DU1266" s="3">
        <v>0</v>
      </c>
      <c r="DV1266" s="3">
        <v>0</v>
      </c>
      <c r="DW1266" s="3">
        <v>0</v>
      </c>
      <c r="DX1266" s="3">
        <v>0</v>
      </c>
      <c r="DY1266" s="3">
        <v>0</v>
      </c>
      <c r="DZ1266" s="3">
        <v>0</v>
      </c>
      <c r="EA1266" s="3">
        <v>0</v>
      </c>
      <c r="EB1266" s="3">
        <v>0</v>
      </c>
      <c r="EC1266" s="3">
        <v>0</v>
      </c>
      <c r="ED1266" s="3">
        <v>0</v>
      </c>
      <c r="EE1266" s="3">
        <v>0</v>
      </c>
      <c r="EF1266" s="3">
        <v>0</v>
      </c>
    </row>
    <row r="1267" spans="1:136" ht="12.75" customHeight="1">
      <c r="A1267" s="2" t="s">
        <v>2070</v>
      </c>
      <c r="B1267" s="2" t="s">
        <v>1717</v>
      </c>
      <c r="C1267" s="2" t="s">
        <v>137</v>
      </c>
      <c r="D1267" s="2" t="s">
        <v>896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s="3">
        <v>0</v>
      </c>
      <c r="AR1267" s="3">
        <v>0</v>
      </c>
      <c r="AS1267" s="3">
        <v>0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  <c r="AZ1267" s="3">
        <v>0</v>
      </c>
      <c r="BA1267" s="3">
        <v>0</v>
      </c>
      <c r="BB1267" s="3">
        <v>0</v>
      </c>
      <c r="BC1267" s="3">
        <v>0</v>
      </c>
      <c r="BD1267" s="3">
        <v>0</v>
      </c>
      <c r="BE1267" s="3">
        <v>0</v>
      </c>
      <c r="BF1267" s="3">
        <v>0</v>
      </c>
      <c r="BG1267" s="3">
        <v>0</v>
      </c>
      <c r="BH1267" s="3">
        <v>0</v>
      </c>
      <c r="BI1267" s="3">
        <v>0</v>
      </c>
      <c r="BJ1267" s="3">
        <v>0</v>
      </c>
      <c r="BK1267" s="3">
        <v>0</v>
      </c>
      <c r="BL1267" s="3">
        <v>0</v>
      </c>
      <c r="BM1267" s="3">
        <v>0</v>
      </c>
      <c r="BN1267" s="3">
        <v>0</v>
      </c>
      <c r="BO1267" s="3">
        <v>0</v>
      </c>
      <c r="BP1267" s="3">
        <v>0</v>
      </c>
      <c r="BQ1267" s="3">
        <v>0</v>
      </c>
      <c r="BR1267" s="3">
        <v>0</v>
      </c>
      <c r="BS1267" s="3">
        <v>0</v>
      </c>
      <c r="BT1267" s="3">
        <v>0</v>
      </c>
      <c r="BU1267" s="3">
        <v>0</v>
      </c>
      <c r="BV1267" s="3">
        <v>0</v>
      </c>
      <c r="BW1267" s="3">
        <v>0</v>
      </c>
      <c r="BX1267" s="3">
        <v>0</v>
      </c>
      <c r="BY1267" s="3">
        <v>0</v>
      </c>
      <c r="BZ1267" s="3">
        <v>0</v>
      </c>
      <c r="CA1267" s="3">
        <v>0</v>
      </c>
      <c r="CB1267" s="3">
        <v>0</v>
      </c>
      <c r="CC1267" s="3">
        <v>0</v>
      </c>
      <c r="CD1267" s="3">
        <v>0</v>
      </c>
      <c r="CE1267" s="3">
        <v>0</v>
      </c>
      <c r="CF1267" s="3">
        <v>0</v>
      </c>
      <c r="CG1267" s="3">
        <v>0</v>
      </c>
      <c r="CH1267" s="3">
        <v>0</v>
      </c>
      <c r="CI1267" s="3">
        <v>0</v>
      </c>
      <c r="CJ1267" s="3">
        <v>0</v>
      </c>
      <c r="CK1267" s="3">
        <v>0</v>
      </c>
      <c r="CL1267" s="3">
        <v>0</v>
      </c>
      <c r="CM1267" s="3">
        <v>0</v>
      </c>
      <c r="CN1267" s="3">
        <v>0</v>
      </c>
      <c r="CO1267" s="3">
        <v>0</v>
      </c>
      <c r="CP1267" s="3">
        <v>0</v>
      </c>
      <c r="CQ1267" s="3">
        <v>0</v>
      </c>
      <c r="CR1267" s="3">
        <v>0</v>
      </c>
      <c r="CS1267" s="3">
        <v>0</v>
      </c>
      <c r="CT1267" s="3">
        <v>0</v>
      </c>
      <c r="CU1267" s="3">
        <v>0</v>
      </c>
      <c r="CV1267" s="3">
        <v>0</v>
      </c>
      <c r="CW1267" s="3">
        <v>0</v>
      </c>
      <c r="CX1267" s="3">
        <v>0</v>
      </c>
      <c r="CY1267" s="3">
        <v>0</v>
      </c>
      <c r="CZ1267" s="3">
        <v>0</v>
      </c>
      <c r="DA1267" s="3"/>
      <c r="DB1267" s="3">
        <v>0</v>
      </c>
      <c r="DC1267" s="3">
        <v>0</v>
      </c>
      <c r="DD1267" s="3">
        <v>0</v>
      </c>
      <c r="DE1267" s="3">
        <v>0</v>
      </c>
      <c r="DF1267" s="3">
        <v>0</v>
      </c>
      <c r="DG1267" s="3">
        <v>0</v>
      </c>
      <c r="DH1267" s="3">
        <v>0</v>
      </c>
      <c r="DI1267" s="3">
        <v>0</v>
      </c>
      <c r="DJ1267" s="3">
        <v>0</v>
      </c>
      <c r="DK1267" s="3">
        <v>0</v>
      </c>
      <c r="DL1267" s="3">
        <v>0</v>
      </c>
      <c r="DM1267" s="3">
        <v>0</v>
      </c>
      <c r="DN1267" s="3">
        <v>0</v>
      </c>
      <c r="DO1267" s="3">
        <v>0</v>
      </c>
      <c r="DP1267" s="3">
        <v>0</v>
      </c>
      <c r="DQ1267" s="3">
        <v>0</v>
      </c>
      <c r="DR1267" s="3">
        <v>0</v>
      </c>
      <c r="DS1267" s="3">
        <v>0</v>
      </c>
      <c r="DT1267" s="3">
        <v>0</v>
      </c>
      <c r="DU1267" s="3">
        <v>0</v>
      </c>
      <c r="DV1267" s="3">
        <v>0</v>
      </c>
      <c r="DW1267" s="3">
        <v>0</v>
      </c>
      <c r="DX1267" s="3">
        <v>0</v>
      </c>
      <c r="DY1267" s="3">
        <v>0</v>
      </c>
      <c r="DZ1267" s="3">
        <v>0</v>
      </c>
      <c r="EA1267" s="3">
        <v>0</v>
      </c>
      <c r="EB1267" s="3">
        <v>0</v>
      </c>
      <c r="EC1267" s="3">
        <v>0</v>
      </c>
      <c r="ED1267" s="3">
        <v>0</v>
      </c>
      <c r="EE1267" s="3">
        <v>0</v>
      </c>
      <c r="EF1267" s="3">
        <v>0</v>
      </c>
    </row>
    <row r="1268" spans="1:136" ht="12.75" customHeight="1">
      <c r="A1268" s="2" t="s">
        <v>2071</v>
      </c>
      <c r="B1268" s="2" t="s">
        <v>1719</v>
      </c>
      <c r="C1268" s="2" t="s">
        <v>137</v>
      </c>
      <c r="D1268" s="2" t="s">
        <v>896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 s="3">
        <v>0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  <c r="AY1268" s="3">
        <v>0</v>
      </c>
      <c r="AZ1268" s="3">
        <v>0</v>
      </c>
      <c r="BA1268" s="3">
        <v>0</v>
      </c>
      <c r="BB1268" s="3">
        <v>0</v>
      </c>
      <c r="BC1268" s="3">
        <v>0</v>
      </c>
      <c r="BD1268" s="3">
        <v>0</v>
      </c>
      <c r="BE1268" s="3">
        <v>0</v>
      </c>
      <c r="BF1268" s="3">
        <v>0</v>
      </c>
      <c r="BG1268" s="3">
        <v>0</v>
      </c>
      <c r="BH1268" s="3">
        <v>0</v>
      </c>
      <c r="BI1268" s="3">
        <v>0</v>
      </c>
      <c r="BJ1268" s="3">
        <v>0</v>
      </c>
      <c r="BK1268" s="3">
        <v>0</v>
      </c>
      <c r="BL1268" s="3">
        <v>0</v>
      </c>
      <c r="BM1268" s="3">
        <v>0</v>
      </c>
      <c r="BN1268" s="3">
        <v>0</v>
      </c>
      <c r="BO1268" s="3">
        <v>0</v>
      </c>
      <c r="BP1268" s="3">
        <v>0</v>
      </c>
      <c r="BQ1268" s="3">
        <v>0</v>
      </c>
      <c r="BR1268" s="3">
        <v>0</v>
      </c>
      <c r="BS1268" s="3">
        <v>0</v>
      </c>
      <c r="BT1268" s="3">
        <v>0</v>
      </c>
      <c r="BU1268" s="3">
        <v>0</v>
      </c>
      <c r="BV1268" s="3">
        <v>0</v>
      </c>
      <c r="BW1268" s="3">
        <v>0</v>
      </c>
      <c r="BX1268" s="3">
        <v>0</v>
      </c>
      <c r="BY1268" s="3">
        <v>0</v>
      </c>
      <c r="BZ1268" s="3">
        <v>0</v>
      </c>
      <c r="CA1268" s="3">
        <v>0</v>
      </c>
      <c r="CB1268" s="3">
        <v>0</v>
      </c>
      <c r="CC1268" s="3">
        <v>0</v>
      </c>
      <c r="CD1268" s="3">
        <v>0</v>
      </c>
      <c r="CE1268" s="3">
        <v>0</v>
      </c>
      <c r="CF1268" s="3">
        <v>0</v>
      </c>
      <c r="CG1268" s="3">
        <v>0</v>
      </c>
      <c r="CH1268" s="3">
        <v>0</v>
      </c>
      <c r="CI1268" s="3">
        <v>0</v>
      </c>
      <c r="CJ1268" s="3">
        <v>0</v>
      </c>
      <c r="CK1268" s="3">
        <v>0</v>
      </c>
      <c r="CL1268" s="3">
        <v>0</v>
      </c>
      <c r="CM1268" s="3">
        <v>0</v>
      </c>
      <c r="CN1268" s="3">
        <v>0</v>
      </c>
      <c r="CO1268" s="3">
        <v>0</v>
      </c>
      <c r="CP1268" s="3">
        <v>0</v>
      </c>
      <c r="CQ1268" s="3">
        <v>0</v>
      </c>
      <c r="CR1268" s="3">
        <v>0</v>
      </c>
      <c r="CS1268" s="3">
        <v>0</v>
      </c>
      <c r="CT1268" s="3">
        <v>0</v>
      </c>
      <c r="CU1268" s="3">
        <v>0</v>
      </c>
      <c r="CV1268" s="3">
        <v>0</v>
      </c>
      <c r="CW1268" s="3">
        <v>0</v>
      </c>
      <c r="CX1268" s="3">
        <v>0</v>
      </c>
      <c r="CY1268" s="3">
        <v>0</v>
      </c>
      <c r="CZ1268" s="3">
        <v>0</v>
      </c>
      <c r="DA1268" s="3"/>
      <c r="DB1268" s="3">
        <v>0</v>
      </c>
      <c r="DC1268" s="3">
        <v>0</v>
      </c>
      <c r="DD1268" s="3">
        <v>0</v>
      </c>
      <c r="DE1268" s="3">
        <v>0</v>
      </c>
      <c r="DF1268" s="3">
        <v>0</v>
      </c>
      <c r="DG1268" s="3">
        <v>0</v>
      </c>
      <c r="DH1268" s="3">
        <v>0</v>
      </c>
      <c r="DI1268" s="3">
        <v>0</v>
      </c>
      <c r="DJ1268" s="3">
        <v>0</v>
      </c>
      <c r="DK1268" s="3">
        <v>0</v>
      </c>
      <c r="DL1268" s="3">
        <v>0</v>
      </c>
      <c r="DM1268" s="3">
        <v>0</v>
      </c>
      <c r="DN1268" s="3">
        <v>0</v>
      </c>
      <c r="DO1268" s="3">
        <v>0</v>
      </c>
      <c r="DP1268" s="3">
        <v>0</v>
      </c>
      <c r="DQ1268" s="3">
        <v>0</v>
      </c>
      <c r="DR1268" s="3">
        <v>0</v>
      </c>
      <c r="DS1268" s="3">
        <v>0</v>
      </c>
      <c r="DT1268" s="3">
        <v>0</v>
      </c>
      <c r="DU1268" s="3">
        <v>0</v>
      </c>
      <c r="DV1268" s="3">
        <v>0</v>
      </c>
      <c r="DW1268" s="3">
        <v>0</v>
      </c>
      <c r="DX1268" s="3">
        <v>0</v>
      </c>
      <c r="DY1268" s="3">
        <v>0</v>
      </c>
      <c r="DZ1268" s="3">
        <v>0</v>
      </c>
      <c r="EA1268" s="3">
        <v>0</v>
      </c>
      <c r="EB1268" s="3">
        <v>0</v>
      </c>
      <c r="EC1268" s="3">
        <v>0</v>
      </c>
      <c r="ED1268" s="3">
        <v>0</v>
      </c>
      <c r="EE1268" s="3">
        <v>0</v>
      </c>
      <c r="EF1268" s="3">
        <v>0</v>
      </c>
    </row>
    <row r="1269" spans="1:136" ht="12.75" customHeight="1">
      <c r="A1269" s="2" t="s">
        <v>2072</v>
      </c>
      <c r="B1269" s="2" t="s">
        <v>1777</v>
      </c>
      <c r="C1269" s="2" t="s">
        <v>137</v>
      </c>
      <c r="D1269" s="2" t="s">
        <v>896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  <c r="AN1269" s="3">
        <v>0</v>
      </c>
      <c r="AO1269" s="3">
        <v>0</v>
      </c>
      <c r="AP1269" s="3">
        <v>0</v>
      </c>
      <c r="AQ1269" s="3">
        <v>0</v>
      </c>
      <c r="AR1269" s="3">
        <v>0</v>
      </c>
      <c r="AS1269" s="3">
        <v>0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s="3">
        <v>0</v>
      </c>
      <c r="AZ1269" s="3">
        <v>0</v>
      </c>
      <c r="BA1269" s="3">
        <v>0</v>
      </c>
      <c r="BB1269" s="3">
        <v>0</v>
      </c>
      <c r="BC1269" s="3">
        <v>0</v>
      </c>
      <c r="BD1269" s="3">
        <v>0</v>
      </c>
      <c r="BE1269" s="3">
        <v>0</v>
      </c>
      <c r="BF1269" s="3">
        <v>0</v>
      </c>
      <c r="BG1269" s="3">
        <v>0</v>
      </c>
      <c r="BH1269" s="3">
        <v>0</v>
      </c>
      <c r="BI1269" s="3">
        <v>0</v>
      </c>
      <c r="BJ1269" s="3">
        <v>0</v>
      </c>
      <c r="BK1269" s="3">
        <v>0</v>
      </c>
      <c r="BL1269" s="3">
        <v>0</v>
      </c>
      <c r="BM1269" s="3">
        <v>0</v>
      </c>
      <c r="BN1269" s="3">
        <v>0</v>
      </c>
      <c r="BO1269" s="3">
        <v>0</v>
      </c>
      <c r="BP1269" s="3">
        <v>0</v>
      </c>
      <c r="BQ1269" s="3">
        <v>0</v>
      </c>
      <c r="BR1269" s="3">
        <v>0</v>
      </c>
      <c r="BS1269" s="3">
        <v>0</v>
      </c>
      <c r="BT1269" s="3">
        <v>0</v>
      </c>
      <c r="BU1269" s="3">
        <v>0</v>
      </c>
      <c r="BV1269" s="3">
        <v>0</v>
      </c>
      <c r="BW1269" s="3">
        <v>0</v>
      </c>
      <c r="BX1269" s="3">
        <v>0</v>
      </c>
      <c r="BY1269" s="3">
        <v>0</v>
      </c>
      <c r="BZ1269" s="3">
        <v>0</v>
      </c>
      <c r="CA1269" s="3">
        <v>0</v>
      </c>
      <c r="CB1269" s="3">
        <v>0</v>
      </c>
      <c r="CC1269" s="3">
        <v>0</v>
      </c>
      <c r="CD1269" s="3">
        <v>0</v>
      </c>
      <c r="CE1269" s="3">
        <v>0</v>
      </c>
      <c r="CF1269" s="3">
        <v>0</v>
      </c>
      <c r="CG1269" s="3">
        <v>0</v>
      </c>
      <c r="CH1269" s="3">
        <v>0</v>
      </c>
      <c r="CI1269" s="3">
        <v>0</v>
      </c>
      <c r="CJ1269" s="3">
        <v>0</v>
      </c>
      <c r="CK1269" s="3">
        <v>0</v>
      </c>
      <c r="CL1269" s="3">
        <v>0</v>
      </c>
      <c r="CM1269" s="3">
        <v>0</v>
      </c>
      <c r="CN1269" s="3">
        <v>0</v>
      </c>
      <c r="CO1269" s="3">
        <v>0</v>
      </c>
      <c r="CP1269" s="3">
        <v>0</v>
      </c>
      <c r="CQ1269" s="3">
        <v>0</v>
      </c>
      <c r="CR1269" s="3">
        <v>0</v>
      </c>
      <c r="CS1269" s="3">
        <v>0</v>
      </c>
      <c r="CT1269" s="3">
        <v>0</v>
      </c>
      <c r="CU1269" s="3">
        <v>0</v>
      </c>
      <c r="CV1269" s="3">
        <v>0</v>
      </c>
      <c r="CW1269" s="3">
        <v>0</v>
      </c>
      <c r="CX1269" s="3">
        <v>0</v>
      </c>
      <c r="CY1269" s="3">
        <v>0</v>
      </c>
      <c r="CZ1269" s="3">
        <v>0</v>
      </c>
      <c r="DA1269" s="3"/>
      <c r="DB1269" s="3">
        <v>0</v>
      </c>
      <c r="DC1269" s="3">
        <v>0</v>
      </c>
      <c r="DD1269" s="3">
        <v>0</v>
      </c>
      <c r="DE1269" s="3">
        <v>0</v>
      </c>
      <c r="DF1269" s="3">
        <v>0</v>
      </c>
      <c r="DG1269" s="3">
        <v>0</v>
      </c>
      <c r="DH1269" s="3">
        <v>0</v>
      </c>
      <c r="DI1269" s="3">
        <v>0</v>
      </c>
      <c r="DJ1269" s="3">
        <v>0</v>
      </c>
      <c r="DK1269" s="3">
        <v>0</v>
      </c>
      <c r="DL1269" s="3">
        <v>0</v>
      </c>
      <c r="DM1269" s="3">
        <v>0</v>
      </c>
      <c r="DN1269" s="3">
        <v>0</v>
      </c>
      <c r="DO1269" s="3">
        <v>0</v>
      </c>
      <c r="DP1269" s="3">
        <v>0</v>
      </c>
      <c r="DQ1269" s="3">
        <v>0</v>
      </c>
      <c r="DR1269" s="3">
        <v>0</v>
      </c>
      <c r="DS1269" s="3">
        <v>0</v>
      </c>
      <c r="DT1269" s="3">
        <v>0</v>
      </c>
      <c r="DU1269" s="3">
        <v>0</v>
      </c>
      <c r="DV1269" s="3">
        <v>0</v>
      </c>
      <c r="DW1269" s="3">
        <v>0</v>
      </c>
      <c r="DX1269" s="3">
        <v>0</v>
      </c>
      <c r="DY1269" s="3">
        <v>0</v>
      </c>
      <c r="DZ1269" s="3">
        <v>0</v>
      </c>
      <c r="EA1269" s="3">
        <v>0</v>
      </c>
      <c r="EB1269" s="3">
        <v>0</v>
      </c>
      <c r="EC1269" s="3">
        <v>0</v>
      </c>
      <c r="ED1269" s="3">
        <v>0</v>
      </c>
      <c r="EE1269" s="3">
        <v>0</v>
      </c>
      <c r="EF1269" s="3">
        <v>0</v>
      </c>
    </row>
    <row r="1270" spans="1:136" ht="12.75" customHeight="1">
      <c r="A1270" s="2" t="s">
        <v>2073</v>
      </c>
      <c r="B1270" s="2" t="s">
        <v>1721</v>
      </c>
      <c r="C1270" s="2" t="s">
        <v>137</v>
      </c>
      <c r="D1270" s="2" t="s">
        <v>896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v>0</v>
      </c>
      <c r="AP1270" s="3">
        <v>0</v>
      </c>
      <c r="AQ1270" s="3">
        <v>0</v>
      </c>
      <c r="AR1270" s="3">
        <v>0</v>
      </c>
      <c r="AS1270" s="3">
        <v>0</v>
      </c>
      <c r="AT1270" s="3">
        <v>0</v>
      </c>
      <c r="AU1270" s="3">
        <v>0</v>
      </c>
      <c r="AV1270" s="3">
        <v>0</v>
      </c>
      <c r="AW1270" s="3">
        <v>0</v>
      </c>
      <c r="AX1270" s="3">
        <v>0</v>
      </c>
      <c r="AY1270" s="3">
        <v>0</v>
      </c>
      <c r="AZ1270" s="3">
        <v>0</v>
      </c>
      <c r="BA1270" s="3">
        <v>0</v>
      </c>
      <c r="BB1270" s="3">
        <v>0</v>
      </c>
      <c r="BC1270" s="3">
        <v>0</v>
      </c>
      <c r="BD1270" s="3">
        <v>0</v>
      </c>
      <c r="BE1270" s="3">
        <v>0</v>
      </c>
      <c r="BF1270" s="3">
        <v>0</v>
      </c>
      <c r="BG1270" s="3">
        <v>0</v>
      </c>
      <c r="BH1270" s="3">
        <v>0</v>
      </c>
      <c r="BI1270" s="3">
        <v>0</v>
      </c>
      <c r="BJ1270" s="3">
        <v>0</v>
      </c>
      <c r="BK1270" s="3">
        <v>0</v>
      </c>
      <c r="BL1270" s="3">
        <v>0</v>
      </c>
      <c r="BM1270" s="3">
        <v>0</v>
      </c>
      <c r="BN1270" s="3">
        <v>0</v>
      </c>
      <c r="BO1270" s="3">
        <v>0</v>
      </c>
      <c r="BP1270" s="3">
        <v>0</v>
      </c>
      <c r="BQ1270" s="3">
        <v>0</v>
      </c>
      <c r="BR1270" s="3">
        <v>0</v>
      </c>
      <c r="BS1270" s="3">
        <v>0</v>
      </c>
      <c r="BT1270" s="3">
        <v>0</v>
      </c>
      <c r="BU1270" s="3">
        <v>0</v>
      </c>
      <c r="BV1270" s="3">
        <v>0</v>
      </c>
      <c r="BW1270" s="3">
        <v>0</v>
      </c>
      <c r="BX1270" s="3">
        <v>0</v>
      </c>
      <c r="BY1270" s="3">
        <v>0</v>
      </c>
      <c r="BZ1270" s="3">
        <v>0</v>
      </c>
      <c r="CA1270" s="3">
        <v>0</v>
      </c>
      <c r="CB1270" s="3">
        <v>0</v>
      </c>
      <c r="CC1270" s="3">
        <v>0</v>
      </c>
      <c r="CD1270" s="3">
        <v>0</v>
      </c>
      <c r="CE1270" s="3">
        <v>0</v>
      </c>
      <c r="CF1270" s="3">
        <v>0</v>
      </c>
      <c r="CG1270" s="3">
        <v>0</v>
      </c>
      <c r="CH1270" s="3">
        <v>0</v>
      </c>
      <c r="CI1270" s="3">
        <v>0</v>
      </c>
      <c r="CJ1270" s="3">
        <v>0</v>
      </c>
      <c r="CK1270" s="3">
        <v>0</v>
      </c>
      <c r="CL1270" s="3">
        <v>0</v>
      </c>
      <c r="CM1270" s="3">
        <v>0</v>
      </c>
      <c r="CN1270" s="3">
        <v>0</v>
      </c>
      <c r="CO1270" s="3">
        <v>0</v>
      </c>
      <c r="CP1270" s="3">
        <v>0</v>
      </c>
      <c r="CQ1270" s="3">
        <v>0</v>
      </c>
      <c r="CR1270" s="3">
        <v>0</v>
      </c>
      <c r="CS1270" s="3">
        <v>0</v>
      </c>
      <c r="CT1270" s="3">
        <v>0</v>
      </c>
      <c r="CU1270" s="3">
        <v>0</v>
      </c>
      <c r="CV1270" s="3">
        <v>0</v>
      </c>
      <c r="CW1270" s="3">
        <v>0</v>
      </c>
      <c r="CX1270" s="3">
        <v>0</v>
      </c>
      <c r="CY1270" s="3">
        <v>0</v>
      </c>
      <c r="CZ1270" s="3">
        <v>0</v>
      </c>
      <c r="DA1270" s="3"/>
      <c r="DB1270" s="3">
        <v>0</v>
      </c>
      <c r="DC1270" s="3">
        <v>0</v>
      </c>
      <c r="DD1270" s="3">
        <v>0</v>
      </c>
      <c r="DE1270" s="3">
        <v>0</v>
      </c>
      <c r="DF1270" s="3">
        <v>0</v>
      </c>
      <c r="DG1270" s="3">
        <v>0</v>
      </c>
      <c r="DH1270" s="3">
        <v>0</v>
      </c>
      <c r="DI1270" s="3">
        <v>0</v>
      </c>
      <c r="DJ1270" s="3">
        <v>0</v>
      </c>
      <c r="DK1270" s="3">
        <v>0</v>
      </c>
      <c r="DL1270" s="3">
        <v>0</v>
      </c>
      <c r="DM1270" s="3">
        <v>0</v>
      </c>
      <c r="DN1270" s="3">
        <v>0</v>
      </c>
      <c r="DO1270" s="3">
        <v>0</v>
      </c>
      <c r="DP1270" s="3">
        <v>0</v>
      </c>
      <c r="DQ1270" s="3">
        <v>0</v>
      </c>
      <c r="DR1270" s="3">
        <v>0</v>
      </c>
      <c r="DS1270" s="3">
        <v>0</v>
      </c>
      <c r="DT1270" s="3">
        <v>0</v>
      </c>
      <c r="DU1270" s="3">
        <v>0</v>
      </c>
      <c r="DV1270" s="3">
        <v>0</v>
      </c>
      <c r="DW1270" s="3">
        <v>0</v>
      </c>
      <c r="DX1270" s="3">
        <v>0</v>
      </c>
      <c r="DY1270" s="3">
        <v>0</v>
      </c>
      <c r="DZ1270" s="3">
        <v>0</v>
      </c>
      <c r="EA1270" s="3">
        <v>0</v>
      </c>
      <c r="EB1270" s="3">
        <v>0</v>
      </c>
      <c r="EC1270" s="3">
        <v>0</v>
      </c>
      <c r="ED1270" s="3">
        <v>0</v>
      </c>
      <c r="EE1270" s="3">
        <v>0</v>
      </c>
      <c r="EF1270" s="3">
        <v>0</v>
      </c>
    </row>
    <row r="1271" spans="1:136" ht="12.75" customHeight="1">
      <c r="A1271" s="2" t="s">
        <v>2074</v>
      </c>
      <c r="B1271" s="2" t="s">
        <v>1723</v>
      </c>
      <c r="C1271" s="2" t="s">
        <v>137</v>
      </c>
      <c r="D1271" s="2" t="s">
        <v>896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>
        <v>0</v>
      </c>
      <c r="AO1271" s="3">
        <v>0</v>
      </c>
      <c r="AP1271" s="3">
        <v>0</v>
      </c>
      <c r="AQ1271" s="3">
        <v>0</v>
      </c>
      <c r="AR1271" s="3">
        <v>0</v>
      </c>
      <c r="AS1271" s="3">
        <v>0</v>
      </c>
      <c r="AT1271" s="3">
        <v>0</v>
      </c>
      <c r="AU1271" s="3">
        <v>0</v>
      </c>
      <c r="AV1271" s="3">
        <v>0</v>
      </c>
      <c r="AW1271" s="3">
        <v>0</v>
      </c>
      <c r="AX1271" s="3">
        <v>0</v>
      </c>
      <c r="AY1271" s="3">
        <v>0</v>
      </c>
      <c r="AZ1271" s="3">
        <v>0</v>
      </c>
      <c r="BA1271" s="3">
        <v>0</v>
      </c>
      <c r="BB1271" s="3">
        <v>0</v>
      </c>
      <c r="BC1271" s="3">
        <v>0</v>
      </c>
      <c r="BD1271" s="3">
        <v>0</v>
      </c>
      <c r="BE1271" s="3">
        <v>0</v>
      </c>
      <c r="BF1271" s="3">
        <v>0</v>
      </c>
      <c r="BG1271" s="3">
        <v>0</v>
      </c>
      <c r="BH1271" s="3">
        <v>0</v>
      </c>
      <c r="BI1271" s="3">
        <v>0</v>
      </c>
      <c r="BJ1271" s="3">
        <v>0</v>
      </c>
      <c r="BK1271" s="3">
        <v>0</v>
      </c>
      <c r="BL1271" s="3">
        <v>0</v>
      </c>
      <c r="BM1271" s="3">
        <v>0</v>
      </c>
      <c r="BN1271" s="3">
        <v>0</v>
      </c>
      <c r="BO1271" s="3">
        <v>0</v>
      </c>
      <c r="BP1271" s="3">
        <v>0</v>
      </c>
      <c r="BQ1271" s="3">
        <v>0</v>
      </c>
      <c r="BR1271" s="3">
        <v>0</v>
      </c>
      <c r="BS1271" s="3">
        <v>0</v>
      </c>
      <c r="BT1271" s="3">
        <v>0</v>
      </c>
      <c r="BU1271" s="3">
        <v>0</v>
      </c>
      <c r="BV1271" s="3">
        <v>0</v>
      </c>
      <c r="BW1271" s="3">
        <v>0</v>
      </c>
      <c r="BX1271" s="3">
        <v>0</v>
      </c>
      <c r="BY1271" s="3">
        <v>0</v>
      </c>
      <c r="BZ1271" s="3">
        <v>0</v>
      </c>
      <c r="CA1271" s="3">
        <v>0</v>
      </c>
      <c r="CB1271" s="3">
        <v>0</v>
      </c>
      <c r="CC1271" s="3">
        <v>0</v>
      </c>
      <c r="CD1271" s="3">
        <v>0</v>
      </c>
      <c r="CE1271" s="3">
        <v>0</v>
      </c>
      <c r="CF1271" s="3">
        <v>0</v>
      </c>
      <c r="CG1271" s="3">
        <v>0</v>
      </c>
      <c r="CH1271" s="3">
        <v>0</v>
      </c>
      <c r="CI1271" s="3">
        <v>0</v>
      </c>
      <c r="CJ1271" s="3">
        <v>0</v>
      </c>
      <c r="CK1271" s="3">
        <v>0</v>
      </c>
      <c r="CL1271" s="3">
        <v>0</v>
      </c>
      <c r="CM1271" s="3">
        <v>0</v>
      </c>
      <c r="CN1271" s="3">
        <v>0</v>
      </c>
      <c r="CO1271" s="3">
        <v>0</v>
      </c>
      <c r="CP1271" s="3">
        <v>0</v>
      </c>
      <c r="CQ1271" s="3">
        <v>0</v>
      </c>
      <c r="CR1271" s="3">
        <v>0</v>
      </c>
      <c r="CS1271" s="3">
        <v>0</v>
      </c>
      <c r="CT1271" s="3">
        <v>0</v>
      </c>
      <c r="CU1271" s="3">
        <v>0</v>
      </c>
      <c r="CV1271" s="3">
        <v>0</v>
      </c>
      <c r="CW1271" s="3">
        <v>0</v>
      </c>
      <c r="CX1271" s="3">
        <v>0</v>
      </c>
      <c r="CY1271" s="3">
        <v>0</v>
      </c>
      <c r="CZ1271" s="3">
        <v>0</v>
      </c>
      <c r="DA1271" s="3"/>
      <c r="DB1271" s="3">
        <v>0</v>
      </c>
      <c r="DC1271" s="3">
        <v>0</v>
      </c>
      <c r="DD1271" s="3">
        <v>0</v>
      </c>
      <c r="DE1271" s="3">
        <v>0</v>
      </c>
      <c r="DF1271" s="3">
        <v>0</v>
      </c>
      <c r="DG1271" s="3">
        <v>0</v>
      </c>
      <c r="DH1271" s="3">
        <v>0</v>
      </c>
      <c r="DI1271" s="3">
        <v>0</v>
      </c>
      <c r="DJ1271" s="3">
        <v>0</v>
      </c>
      <c r="DK1271" s="3">
        <v>0</v>
      </c>
      <c r="DL1271" s="3">
        <v>0</v>
      </c>
      <c r="DM1271" s="3">
        <v>0</v>
      </c>
      <c r="DN1271" s="3">
        <v>0</v>
      </c>
      <c r="DO1271" s="3">
        <v>0</v>
      </c>
      <c r="DP1271" s="3">
        <v>0</v>
      </c>
      <c r="DQ1271" s="3">
        <v>0</v>
      </c>
      <c r="DR1271" s="3">
        <v>0</v>
      </c>
      <c r="DS1271" s="3">
        <v>0</v>
      </c>
      <c r="DT1271" s="3">
        <v>0</v>
      </c>
      <c r="DU1271" s="3">
        <v>0</v>
      </c>
      <c r="DV1271" s="3">
        <v>0</v>
      </c>
      <c r="DW1271" s="3">
        <v>0</v>
      </c>
      <c r="DX1271" s="3">
        <v>0</v>
      </c>
      <c r="DY1271" s="3">
        <v>0</v>
      </c>
      <c r="DZ1271" s="3">
        <v>0</v>
      </c>
      <c r="EA1271" s="3">
        <v>0</v>
      </c>
      <c r="EB1271" s="3">
        <v>0</v>
      </c>
      <c r="EC1271" s="3">
        <v>0</v>
      </c>
      <c r="ED1271" s="3">
        <v>0</v>
      </c>
      <c r="EE1271" s="3">
        <v>0</v>
      </c>
      <c r="EF1271" s="3">
        <v>0</v>
      </c>
    </row>
    <row r="1272" spans="1:136" ht="12.75" customHeight="1">
      <c r="A1272" s="2" t="s">
        <v>2075</v>
      </c>
      <c r="B1272" s="2" t="s">
        <v>1779</v>
      </c>
      <c r="C1272" s="2" t="s">
        <v>137</v>
      </c>
      <c r="D1272" s="2" t="s">
        <v>896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3">
        <v>0</v>
      </c>
      <c r="AQ1272" s="3">
        <v>0</v>
      </c>
      <c r="AR1272" s="3">
        <v>0</v>
      </c>
      <c r="AS1272" s="3">
        <v>0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  <c r="AY1272" s="3">
        <v>0</v>
      </c>
      <c r="AZ1272" s="3">
        <v>0</v>
      </c>
      <c r="BA1272" s="3">
        <v>0</v>
      </c>
      <c r="BB1272" s="3">
        <v>0</v>
      </c>
      <c r="BC1272" s="3">
        <v>0</v>
      </c>
      <c r="BD1272" s="3">
        <v>0</v>
      </c>
      <c r="BE1272" s="3">
        <v>0</v>
      </c>
      <c r="BF1272" s="3">
        <v>0</v>
      </c>
      <c r="BG1272" s="3">
        <v>0</v>
      </c>
      <c r="BH1272" s="3">
        <v>0</v>
      </c>
      <c r="BI1272" s="3">
        <v>0</v>
      </c>
      <c r="BJ1272" s="3">
        <v>0</v>
      </c>
      <c r="BK1272" s="3">
        <v>0</v>
      </c>
      <c r="BL1272" s="3">
        <v>0</v>
      </c>
      <c r="BM1272" s="3">
        <v>0</v>
      </c>
      <c r="BN1272" s="3">
        <v>0</v>
      </c>
      <c r="BO1272" s="3">
        <v>0</v>
      </c>
      <c r="BP1272" s="3">
        <v>0</v>
      </c>
      <c r="BQ1272" s="3">
        <v>0</v>
      </c>
      <c r="BR1272" s="3">
        <v>0</v>
      </c>
      <c r="BS1272" s="3">
        <v>0</v>
      </c>
      <c r="BT1272" s="3">
        <v>0</v>
      </c>
      <c r="BU1272" s="3">
        <v>0</v>
      </c>
      <c r="BV1272" s="3">
        <v>0</v>
      </c>
      <c r="BW1272" s="3">
        <v>0</v>
      </c>
      <c r="BX1272" s="3">
        <v>0</v>
      </c>
      <c r="BY1272" s="3">
        <v>0</v>
      </c>
      <c r="BZ1272" s="3">
        <v>0</v>
      </c>
      <c r="CA1272" s="3">
        <v>0</v>
      </c>
      <c r="CB1272" s="3">
        <v>0</v>
      </c>
      <c r="CC1272" s="3">
        <v>0</v>
      </c>
      <c r="CD1272" s="3">
        <v>0</v>
      </c>
      <c r="CE1272" s="3">
        <v>0</v>
      </c>
      <c r="CF1272" s="3">
        <v>0</v>
      </c>
      <c r="CG1272" s="3">
        <v>0</v>
      </c>
      <c r="CH1272" s="3">
        <v>0</v>
      </c>
      <c r="CI1272" s="3">
        <v>0</v>
      </c>
      <c r="CJ1272" s="3">
        <v>0</v>
      </c>
      <c r="CK1272" s="3">
        <v>0</v>
      </c>
      <c r="CL1272" s="3">
        <v>0</v>
      </c>
      <c r="CM1272" s="3">
        <v>0</v>
      </c>
      <c r="CN1272" s="3">
        <v>0</v>
      </c>
      <c r="CO1272" s="3">
        <v>0</v>
      </c>
      <c r="CP1272" s="3">
        <v>0</v>
      </c>
      <c r="CQ1272" s="3">
        <v>0</v>
      </c>
      <c r="CR1272" s="3">
        <v>0</v>
      </c>
      <c r="CS1272" s="3">
        <v>0</v>
      </c>
      <c r="CT1272" s="3">
        <v>0</v>
      </c>
      <c r="CU1272" s="3">
        <v>0</v>
      </c>
      <c r="CV1272" s="3">
        <v>0</v>
      </c>
      <c r="CW1272" s="3">
        <v>0</v>
      </c>
      <c r="CX1272" s="3">
        <v>0</v>
      </c>
      <c r="CY1272" s="3">
        <v>0</v>
      </c>
      <c r="CZ1272" s="3">
        <v>0</v>
      </c>
      <c r="DA1272" s="3"/>
      <c r="DB1272" s="3">
        <v>0</v>
      </c>
      <c r="DC1272" s="3">
        <v>0</v>
      </c>
      <c r="DD1272" s="3">
        <v>0</v>
      </c>
      <c r="DE1272" s="3">
        <v>0</v>
      </c>
      <c r="DF1272" s="3">
        <v>0</v>
      </c>
      <c r="DG1272" s="3">
        <v>0</v>
      </c>
      <c r="DH1272" s="3">
        <v>0</v>
      </c>
      <c r="DI1272" s="3">
        <v>0</v>
      </c>
      <c r="DJ1272" s="3">
        <v>0</v>
      </c>
      <c r="DK1272" s="3">
        <v>0</v>
      </c>
      <c r="DL1272" s="3">
        <v>0</v>
      </c>
      <c r="DM1272" s="3">
        <v>0</v>
      </c>
      <c r="DN1272" s="3">
        <v>0</v>
      </c>
      <c r="DO1272" s="3">
        <v>0</v>
      </c>
      <c r="DP1272" s="3">
        <v>0</v>
      </c>
      <c r="DQ1272" s="3">
        <v>0</v>
      </c>
      <c r="DR1272" s="3">
        <v>0</v>
      </c>
      <c r="DS1272" s="3">
        <v>0</v>
      </c>
      <c r="DT1272" s="3">
        <v>0</v>
      </c>
      <c r="DU1272" s="3">
        <v>0</v>
      </c>
      <c r="DV1272" s="3">
        <v>0</v>
      </c>
      <c r="DW1272" s="3">
        <v>0</v>
      </c>
      <c r="DX1272" s="3">
        <v>0</v>
      </c>
      <c r="DY1272" s="3">
        <v>0</v>
      </c>
      <c r="DZ1272" s="3">
        <v>0</v>
      </c>
      <c r="EA1272" s="3">
        <v>0</v>
      </c>
      <c r="EB1272" s="3">
        <v>0</v>
      </c>
      <c r="EC1272" s="3">
        <v>0</v>
      </c>
      <c r="ED1272" s="3">
        <v>0</v>
      </c>
      <c r="EE1272" s="3">
        <v>0</v>
      </c>
      <c r="EF1272" s="3">
        <v>0</v>
      </c>
    </row>
    <row r="1273" spans="1:136" ht="12.75" customHeight="1">
      <c r="A1273" s="2" t="s">
        <v>2076</v>
      </c>
      <c r="B1273" s="2" t="s">
        <v>1781</v>
      </c>
      <c r="C1273" s="2" t="s">
        <v>137</v>
      </c>
      <c r="D1273" s="2" t="s">
        <v>896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v>0</v>
      </c>
      <c r="AP1273" s="3">
        <v>0</v>
      </c>
      <c r="AQ1273" s="3">
        <v>0</v>
      </c>
      <c r="AR1273" s="3">
        <v>0</v>
      </c>
      <c r="AS1273" s="3">
        <v>0</v>
      </c>
      <c r="AT1273" s="3">
        <v>0</v>
      </c>
      <c r="AU1273" s="3">
        <v>0</v>
      </c>
      <c r="AV1273" s="3">
        <v>0</v>
      </c>
      <c r="AW1273" s="3">
        <v>0</v>
      </c>
      <c r="AX1273" s="3">
        <v>0</v>
      </c>
      <c r="AY1273" s="3">
        <v>0</v>
      </c>
      <c r="AZ1273" s="3">
        <v>0</v>
      </c>
      <c r="BA1273" s="3">
        <v>0</v>
      </c>
      <c r="BB1273" s="3">
        <v>0</v>
      </c>
      <c r="BC1273" s="3">
        <v>0</v>
      </c>
      <c r="BD1273" s="3">
        <v>0</v>
      </c>
      <c r="BE1273" s="3">
        <v>0</v>
      </c>
      <c r="BF1273" s="3">
        <v>0</v>
      </c>
      <c r="BG1273" s="3">
        <v>0</v>
      </c>
      <c r="BH1273" s="3">
        <v>0</v>
      </c>
      <c r="BI1273" s="3">
        <v>0</v>
      </c>
      <c r="BJ1273" s="3">
        <v>0</v>
      </c>
      <c r="BK1273" s="3">
        <v>0</v>
      </c>
      <c r="BL1273" s="3">
        <v>0</v>
      </c>
      <c r="BM1273" s="3">
        <v>0</v>
      </c>
      <c r="BN1273" s="3">
        <v>0</v>
      </c>
      <c r="BO1273" s="3">
        <v>0</v>
      </c>
      <c r="BP1273" s="3">
        <v>0</v>
      </c>
      <c r="BQ1273" s="3">
        <v>0</v>
      </c>
      <c r="BR1273" s="3">
        <v>0</v>
      </c>
      <c r="BS1273" s="3">
        <v>0</v>
      </c>
      <c r="BT1273" s="3">
        <v>0</v>
      </c>
      <c r="BU1273" s="3">
        <v>0</v>
      </c>
      <c r="BV1273" s="3">
        <v>0</v>
      </c>
      <c r="BW1273" s="3">
        <v>0</v>
      </c>
      <c r="BX1273" s="3">
        <v>0</v>
      </c>
      <c r="BY1273" s="3">
        <v>0</v>
      </c>
      <c r="BZ1273" s="3">
        <v>0</v>
      </c>
      <c r="CA1273" s="3">
        <v>0</v>
      </c>
      <c r="CB1273" s="3">
        <v>0</v>
      </c>
      <c r="CC1273" s="3">
        <v>0</v>
      </c>
      <c r="CD1273" s="3">
        <v>0</v>
      </c>
      <c r="CE1273" s="3">
        <v>0</v>
      </c>
      <c r="CF1273" s="3">
        <v>0</v>
      </c>
      <c r="CG1273" s="3">
        <v>0</v>
      </c>
      <c r="CH1273" s="3">
        <v>0</v>
      </c>
      <c r="CI1273" s="3">
        <v>0</v>
      </c>
      <c r="CJ1273" s="3">
        <v>0</v>
      </c>
      <c r="CK1273" s="3">
        <v>0</v>
      </c>
      <c r="CL1273" s="3">
        <v>0</v>
      </c>
      <c r="CM1273" s="3">
        <v>0</v>
      </c>
      <c r="CN1273" s="3">
        <v>0</v>
      </c>
      <c r="CO1273" s="3">
        <v>0</v>
      </c>
      <c r="CP1273" s="3">
        <v>0</v>
      </c>
      <c r="CQ1273" s="3">
        <v>0</v>
      </c>
      <c r="CR1273" s="3">
        <v>0</v>
      </c>
      <c r="CS1273" s="3">
        <v>0</v>
      </c>
      <c r="CT1273" s="3">
        <v>0</v>
      </c>
      <c r="CU1273" s="3">
        <v>0</v>
      </c>
      <c r="CV1273" s="3">
        <v>0</v>
      </c>
      <c r="CW1273" s="3">
        <v>0</v>
      </c>
      <c r="CX1273" s="3">
        <v>0</v>
      </c>
      <c r="CY1273" s="3">
        <v>0</v>
      </c>
      <c r="CZ1273" s="3">
        <v>0</v>
      </c>
      <c r="DA1273" s="3"/>
      <c r="DB1273" s="3">
        <v>0</v>
      </c>
      <c r="DC1273" s="3">
        <v>0</v>
      </c>
      <c r="DD1273" s="3">
        <v>0</v>
      </c>
      <c r="DE1273" s="3">
        <v>0</v>
      </c>
      <c r="DF1273" s="3">
        <v>0</v>
      </c>
      <c r="DG1273" s="3">
        <v>0</v>
      </c>
      <c r="DH1273" s="3">
        <v>0</v>
      </c>
      <c r="DI1273" s="3">
        <v>0</v>
      </c>
      <c r="DJ1273" s="3">
        <v>0</v>
      </c>
      <c r="DK1273" s="3">
        <v>0</v>
      </c>
      <c r="DL1273" s="3">
        <v>0</v>
      </c>
      <c r="DM1273" s="3">
        <v>0</v>
      </c>
      <c r="DN1273" s="3">
        <v>0</v>
      </c>
      <c r="DO1273" s="3">
        <v>0</v>
      </c>
      <c r="DP1273" s="3">
        <v>0</v>
      </c>
      <c r="DQ1273" s="3">
        <v>0</v>
      </c>
      <c r="DR1273" s="3">
        <v>0</v>
      </c>
      <c r="DS1273" s="3">
        <v>0</v>
      </c>
      <c r="DT1273" s="3">
        <v>0</v>
      </c>
      <c r="DU1273" s="3">
        <v>0</v>
      </c>
      <c r="DV1273" s="3">
        <v>0</v>
      </c>
      <c r="DW1273" s="3">
        <v>0</v>
      </c>
      <c r="DX1273" s="3">
        <v>0</v>
      </c>
      <c r="DY1273" s="3">
        <v>0</v>
      </c>
      <c r="DZ1273" s="3">
        <v>0</v>
      </c>
      <c r="EA1273" s="3">
        <v>0</v>
      </c>
      <c r="EB1273" s="3">
        <v>0</v>
      </c>
      <c r="EC1273" s="3">
        <v>0</v>
      </c>
      <c r="ED1273" s="3">
        <v>0</v>
      </c>
      <c r="EE1273" s="3">
        <v>0</v>
      </c>
      <c r="EF1273" s="3">
        <v>0</v>
      </c>
    </row>
    <row r="1274" spans="1:136" ht="12.75" customHeight="1">
      <c r="A1274" s="2" t="s">
        <v>2077</v>
      </c>
      <c r="B1274" s="2" t="s">
        <v>1783</v>
      </c>
      <c r="C1274" s="2" t="s">
        <v>137</v>
      </c>
      <c r="D1274" s="2" t="s">
        <v>896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  <c r="AR1274" s="3">
        <v>0</v>
      </c>
      <c r="AS1274" s="3">
        <v>0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  <c r="AY1274" s="3">
        <v>0</v>
      </c>
      <c r="AZ1274" s="3">
        <v>0</v>
      </c>
      <c r="BA1274" s="3">
        <v>0</v>
      </c>
      <c r="BB1274" s="3">
        <v>0</v>
      </c>
      <c r="BC1274" s="3">
        <v>0</v>
      </c>
      <c r="BD1274" s="3">
        <v>0</v>
      </c>
      <c r="BE1274" s="3">
        <v>0</v>
      </c>
      <c r="BF1274" s="3">
        <v>0</v>
      </c>
      <c r="BG1274" s="3">
        <v>0</v>
      </c>
      <c r="BH1274" s="3">
        <v>0</v>
      </c>
      <c r="BI1274" s="3">
        <v>0</v>
      </c>
      <c r="BJ1274" s="3">
        <v>0</v>
      </c>
      <c r="BK1274" s="3">
        <v>0</v>
      </c>
      <c r="BL1274" s="3">
        <v>0</v>
      </c>
      <c r="BM1274" s="3">
        <v>0</v>
      </c>
      <c r="BN1274" s="3">
        <v>0</v>
      </c>
      <c r="BO1274" s="3">
        <v>0</v>
      </c>
      <c r="BP1274" s="3">
        <v>0</v>
      </c>
      <c r="BQ1274" s="3">
        <v>0</v>
      </c>
      <c r="BR1274" s="3">
        <v>0</v>
      </c>
      <c r="BS1274" s="3">
        <v>0</v>
      </c>
      <c r="BT1274" s="3">
        <v>0</v>
      </c>
      <c r="BU1274" s="3">
        <v>0</v>
      </c>
      <c r="BV1274" s="3">
        <v>0</v>
      </c>
      <c r="BW1274" s="3">
        <v>0</v>
      </c>
      <c r="BX1274" s="3">
        <v>0</v>
      </c>
      <c r="BY1274" s="3">
        <v>0</v>
      </c>
      <c r="BZ1274" s="3">
        <v>0</v>
      </c>
      <c r="CA1274" s="3">
        <v>0</v>
      </c>
      <c r="CB1274" s="3">
        <v>0</v>
      </c>
      <c r="CC1274" s="3">
        <v>0</v>
      </c>
      <c r="CD1274" s="3">
        <v>0</v>
      </c>
      <c r="CE1274" s="3">
        <v>0</v>
      </c>
      <c r="CF1274" s="3">
        <v>0</v>
      </c>
      <c r="CG1274" s="3">
        <v>0</v>
      </c>
      <c r="CH1274" s="3">
        <v>0</v>
      </c>
      <c r="CI1274" s="3">
        <v>0</v>
      </c>
      <c r="CJ1274" s="3">
        <v>0</v>
      </c>
      <c r="CK1274" s="3">
        <v>0</v>
      </c>
      <c r="CL1274" s="3">
        <v>0</v>
      </c>
      <c r="CM1274" s="3">
        <v>0</v>
      </c>
      <c r="CN1274" s="3">
        <v>0</v>
      </c>
      <c r="CO1274" s="3">
        <v>0</v>
      </c>
      <c r="CP1274" s="3">
        <v>0</v>
      </c>
      <c r="CQ1274" s="3">
        <v>0</v>
      </c>
      <c r="CR1274" s="3">
        <v>0</v>
      </c>
      <c r="CS1274" s="3">
        <v>0</v>
      </c>
      <c r="CT1274" s="3">
        <v>0</v>
      </c>
      <c r="CU1274" s="3">
        <v>0</v>
      </c>
      <c r="CV1274" s="3">
        <v>0</v>
      </c>
      <c r="CW1274" s="3">
        <v>0</v>
      </c>
      <c r="CX1274" s="3">
        <v>0</v>
      </c>
      <c r="CY1274" s="3">
        <v>0</v>
      </c>
      <c r="CZ1274" s="3">
        <v>0</v>
      </c>
      <c r="DA1274" s="3"/>
      <c r="DB1274" s="3">
        <v>0</v>
      </c>
      <c r="DC1274" s="3">
        <v>0</v>
      </c>
      <c r="DD1274" s="3">
        <v>0</v>
      </c>
      <c r="DE1274" s="3">
        <v>0</v>
      </c>
      <c r="DF1274" s="3">
        <v>0</v>
      </c>
      <c r="DG1274" s="3">
        <v>0</v>
      </c>
      <c r="DH1274" s="3">
        <v>0</v>
      </c>
      <c r="DI1274" s="3">
        <v>0</v>
      </c>
      <c r="DJ1274" s="3">
        <v>0</v>
      </c>
      <c r="DK1274" s="3">
        <v>0</v>
      </c>
      <c r="DL1274" s="3">
        <v>0</v>
      </c>
      <c r="DM1274" s="3">
        <v>0</v>
      </c>
      <c r="DN1274" s="3">
        <v>0</v>
      </c>
      <c r="DO1274" s="3">
        <v>0</v>
      </c>
      <c r="DP1274" s="3">
        <v>0</v>
      </c>
      <c r="DQ1274" s="3">
        <v>0</v>
      </c>
      <c r="DR1274" s="3">
        <v>0</v>
      </c>
      <c r="DS1274" s="3">
        <v>0</v>
      </c>
      <c r="DT1274" s="3">
        <v>0</v>
      </c>
      <c r="DU1274" s="3">
        <v>0</v>
      </c>
      <c r="DV1274" s="3">
        <v>0</v>
      </c>
      <c r="DW1274" s="3">
        <v>0</v>
      </c>
      <c r="DX1274" s="3">
        <v>0</v>
      </c>
      <c r="DY1274" s="3">
        <v>0</v>
      </c>
      <c r="DZ1274" s="3">
        <v>0</v>
      </c>
      <c r="EA1274" s="3">
        <v>0</v>
      </c>
      <c r="EB1274" s="3">
        <v>0</v>
      </c>
      <c r="EC1274" s="3">
        <v>0</v>
      </c>
      <c r="ED1274" s="3">
        <v>0</v>
      </c>
      <c r="EE1274" s="3">
        <v>0</v>
      </c>
      <c r="EF1274" s="3">
        <v>0</v>
      </c>
    </row>
    <row r="1275" spans="1:136" ht="12.75" customHeight="1">
      <c r="A1275" s="2" t="s">
        <v>2078</v>
      </c>
      <c r="B1275" s="2" t="s">
        <v>1785</v>
      </c>
      <c r="C1275" s="2" t="s">
        <v>137</v>
      </c>
      <c r="D1275" s="2" t="s">
        <v>896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>
        <v>0</v>
      </c>
      <c r="AR1275" s="3">
        <v>0</v>
      </c>
      <c r="AS1275" s="3">
        <v>0</v>
      </c>
      <c r="AT1275" s="3">
        <v>0</v>
      </c>
      <c r="AU1275" s="3">
        <v>0</v>
      </c>
      <c r="AV1275" s="3">
        <v>0</v>
      </c>
      <c r="AW1275" s="3">
        <v>0</v>
      </c>
      <c r="AX1275" s="3">
        <v>0</v>
      </c>
      <c r="AY1275" s="3">
        <v>0</v>
      </c>
      <c r="AZ1275" s="3">
        <v>0</v>
      </c>
      <c r="BA1275" s="3">
        <v>0</v>
      </c>
      <c r="BB1275" s="3">
        <v>0</v>
      </c>
      <c r="BC1275" s="3">
        <v>0</v>
      </c>
      <c r="BD1275" s="3">
        <v>0</v>
      </c>
      <c r="BE1275" s="3">
        <v>0</v>
      </c>
      <c r="BF1275" s="3">
        <v>0</v>
      </c>
      <c r="BG1275" s="3">
        <v>0</v>
      </c>
      <c r="BH1275" s="3">
        <v>0</v>
      </c>
      <c r="BI1275" s="3">
        <v>0</v>
      </c>
      <c r="BJ1275" s="3">
        <v>0</v>
      </c>
      <c r="BK1275" s="3">
        <v>0</v>
      </c>
      <c r="BL1275" s="3">
        <v>0</v>
      </c>
      <c r="BM1275" s="3">
        <v>0</v>
      </c>
      <c r="BN1275" s="3">
        <v>0</v>
      </c>
      <c r="BO1275" s="3">
        <v>0</v>
      </c>
      <c r="BP1275" s="3">
        <v>0</v>
      </c>
      <c r="BQ1275" s="3">
        <v>0</v>
      </c>
      <c r="BR1275" s="3">
        <v>0</v>
      </c>
      <c r="BS1275" s="3">
        <v>0</v>
      </c>
      <c r="BT1275" s="3">
        <v>0</v>
      </c>
      <c r="BU1275" s="3">
        <v>0</v>
      </c>
      <c r="BV1275" s="3">
        <v>0</v>
      </c>
      <c r="BW1275" s="3">
        <v>0</v>
      </c>
      <c r="BX1275" s="3">
        <v>0</v>
      </c>
      <c r="BY1275" s="3">
        <v>0</v>
      </c>
      <c r="BZ1275" s="3">
        <v>0</v>
      </c>
      <c r="CA1275" s="3">
        <v>0</v>
      </c>
      <c r="CB1275" s="3">
        <v>0</v>
      </c>
      <c r="CC1275" s="3">
        <v>0</v>
      </c>
      <c r="CD1275" s="3">
        <v>0</v>
      </c>
      <c r="CE1275" s="3">
        <v>0</v>
      </c>
      <c r="CF1275" s="3">
        <v>0</v>
      </c>
      <c r="CG1275" s="3">
        <v>0</v>
      </c>
      <c r="CH1275" s="3">
        <v>0</v>
      </c>
      <c r="CI1275" s="3">
        <v>0</v>
      </c>
      <c r="CJ1275" s="3">
        <v>0</v>
      </c>
      <c r="CK1275" s="3">
        <v>0</v>
      </c>
      <c r="CL1275" s="3">
        <v>0</v>
      </c>
      <c r="CM1275" s="3">
        <v>0</v>
      </c>
      <c r="CN1275" s="3">
        <v>0</v>
      </c>
      <c r="CO1275" s="3">
        <v>0</v>
      </c>
      <c r="CP1275" s="3">
        <v>0</v>
      </c>
      <c r="CQ1275" s="3">
        <v>0</v>
      </c>
      <c r="CR1275" s="3">
        <v>0</v>
      </c>
      <c r="CS1275" s="3">
        <v>0</v>
      </c>
      <c r="CT1275" s="3">
        <v>0</v>
      </c>
      <c r="CU1275" s="3">
        <v>0</v>
      </c>
      <c r="CV1275" s="3">
        <v>0</v>
      </c>
      <c r="CW1275" s="3">
        <v>0</v>
      </c>
      <c r="CX1275" s="3">
        <v>0</v>
      </c>
      <c r="CY1275" s="3">
        <v>0</v>
      </c>
      <c r="CZ1275" s="3">
        <v>0</v>
      </c>
      <c r="DA1275" s="3"/>
      <c r="DB1275" s="3">
        <v>0</v>
      </c>
      <c r="DC1275" s="3">
        <v>0</v>
      </c>
      <c r="DD1275" s="3">
        <v>0</v>
      </c>
      <c r="DE1275" s="3">
        <v>0</v>
      </c>
      <c r="DF1275" s="3">
        <v>0</v>
      </c>
      <c r="DG1275" s="3">
        <v>0</v>
      </c>
      <c r="DH1275" s="3">
        <v>0</v>
      </c>
      <c r="DI1275" s="3">
        <v>0</v>
      </c>
      <c r="DJ1275" s="3">
        <v>0</v>
      </c>
      <c r="DK1275" s="3">
        <v>0</v>
      </c>
      <c r="DL1275" s="3">
        <v>0</v>
      </c>
      <c r="DM1275" s="3">
        <v>0</v>
      </c>
      <c r="DN1275" s="3">
        <v>0</v>
      </c>
      <c r="DO1275" s="3">
        <v>0</v>
      </c>
      <c r="DP1275" s="3">
        <v>0</v>
      </c>
      <c r="DQ1275" s="3">
        <v>0</v>
      </c>
      <c r="DR1275" s="3">
        <v>0</v>
      </c>
      <c r="DS1275" s="3">
        <v>0</v>
      </c>
      <c r="DT1275" s="3">
        <v>0</v>
      </c>
      <c r="DU1275" s="3">
        <v>0</v>
      </c>
      <c r="DV1275" s="3">
        <v>0</v>
      </c>
      <c r="DW1275" s="3">
        <v>0</v>
      </c>
      <c r="DX1275" s="3">
        <v>0</v>
      </c>
      <c r="DY1275" s="3">
        <v>0</v>
      </c>
      <c r="DZ1275" s="3">
        <v>0</v>
      </c>
      <c r="EA1275" s="3">
        <v>0</v>
      </c>
      <c r="EB1275" s="3">
        <v>0</v>
      </c>
      <c r="EC1275" s="3">
        <v>0</v>
      </c>
      <c r="ED1275" s="3">
        <v>0</v>
      </c>
      <c r="EE1275" s="3">
        <v>0</v>
      </c>
      <c r="EF1275" s="3">
        <v>0</v>
      </c>
    </row>
    <row r="1276" spans="1:136" ht="12.75" customHeight="1">
      <c r="A1276" s="2" t="s">
        <v>2079</v>
      </c>
      <c r="B1276" s="2" t="s">
        <v>1727</v>
      </c>
      <c r="C1276" s="2" t="s">
        <v>137</v>
      </c>
      <c r="D1276" s="2" t="s">
        <v>896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3">
        <v>0</v>
      </c>
      <c r="AQ1276" s="3">
        <v>0</v>
      </c>
      <c r="AR1276" s="3">
        <v>0</v>
      </c>
      <c r="AS1276" s="3">
        <v>0</v>
      </c>
      <c r="AT1276" s="3">
        <v>0</v>
      </c>
      <c r="AU1276" s="3">
        <v>0</v>
      </c>
      <c r="AV1276" s="3">
        <v>0</v>
      </c>
      <c r="AW1276" s="3">
        <v>0</v>
      </c>
      <c r="AX1276" s="3">
        <v>0</v>
      </c>
      <c r="AY1276" s="3">
        <v>0</v>
      </c>
      <c r="AZ1276" s="3">
        <v>0</v>
      </c>
      <c r="BA1276" s="3">
        <v>0</v>
      </c>
      <c r="BB1276" s="3">
        <v>0</v>
      </c>
      <c r="BC1276" s="3">
        <v>0</v>
      </c>
      <c r="BD1276" s="3">
        <v>0</v>
      </c>
      <c r="BE1276" s="3">
        <v>0</v>
      </c>
      <c r="BF1276" s="3">
        <v>0</v>
      </c>
      <c r="BG1276" s="3">
        <v>0</v>
      </c>
      <c r="BH1276" s="3">
        <v>0</v>
      </c>
      <c r="BI1276" s="3">
        <v>0</v>
      </c>
      <c r="BJ1276" s="3">
        <v>0</v>
      </c>
      <c r="BK1276" s="3">
        <v>0</v>
      </c>
      <c r="BL1276" s="3">
        <v>0</v>
      </c>
      <c r="BM1276" s="3">
        <v>0</v>
      </c>
      <c r="BN1276" s="3">
        <v>0</v>
      </c>
      <c r="BO1276" s="3">
        <v>0</v>
      </c>
      <c r="BP1276" s="3">
        <v>0</v>
      </c>
      <c r="BQ1276" s="3">
        <v>0</v>
      </c>
      <c r="BR1276" s="3">
        <v>0</v>
      </c>
      <c r="BS1276" s="3">
        <v>0</v>
      </c>
      <c r="BT1276" s="3">
        <v>0</v>
      </c>
      <c r="BU1276" s="3">
        <v>0</v>
      </c>
      <c r="BV1276" s="3">
        <v>0</v>
      </c>
      <c r="BW1276" s="3">
        <v>0</v>
      </c>
      <c r="BX1276" s="3">
        <v>0</v>
      </c>
      <c r="BY1276" s="3">
        <v>0</v>
      </c>
      <c r="BZ1276" s="3">
        <v>0</v>
      </c>
      <c r="CA1276" s="3">
        <v>0</v>
      </c>
      <c r="CB1276" s="3">
        <v>0</v>
      </c>
      <c r="CC1276" s="3">
        <v>0</v>
      </c>
      <c r="CD1276" s="3">
        <v>0</v>
      </c>
      <c r="CE1276" s="3">
        <v>0</v>
      </c>
      <c r="CF1276" s="3">
        <v>0</v>
      </c>
      <c r="CG1276" s="3">
        <v>0</v>
      </c>
      <c r="CH1276" s="3">
        <v>0</v>
      </c>
      <c r="CI1276" s="3">
        <v>0</v>
      </c>
      <c r="CJ1276" s="3">
        <v>0</v>
      </c>
      <c r="CK1276" s="3">
        <v>0</v>
      </c>
      <c r="CL1276" s="3">
        <v>0</v>
      </c>
      <c r="CM1276" s="3">
        <v>0</v>
      </c>
      <c r="CN1276" s="3">
        <v>0</v>
      </c>
      <c r="CO1276" s="3">
        <v>0</v>
      </c>
      <c r="CP1276" s="3">
        <v>0</v>
      </c>
      <c r="CQ1276" s="3">
        <v>0</v>
      </c>
      <c r="CR1276" s="3">
        <v>0</v>
      </c>
      <c r="CS1276" s="3">
        <v>0</v>
      </c>
      <c r="CT1276" s="3">
        <v>0</v>
      </c>
      <c r="CU1276" s="3">
        <v>0</v>
      </c>
      <c r="CV1276" s="3">
        <v>0</v>
      </c>
      <c r="CW1276" s="3">
        <v>0</v>
      </c>
      <c r="CX1276" s="3">
        <v>0</v>
      </c>
      <c r="CY1276" s="3">
        <v>0</v>
      </c>
      <c r="CZ1276" s="3">
        <v>0</v>
      </c>
      <c r="DA1276" s="3"/>
      <c r="DB1276" s="3">
        <v>0</v>
      </c>
      <c r="DC1276" s="3">
        <v>0</v>
      </c>
      <c r="DD1276" s="3">
        <v>0</v>
      </c>
      <c r="DE1276" s="3">
        <v>0</v>
      </c>
      <c r="DF1276" s="3">
        <v>0</v>
      </c>
      <c r="DG1276" s="3">
        <v>0</v>
      </c>
      <c r="DH1276" s="3">
        <v>0</v>
      </c>
      <c r="DI1276" s="3">
        <v>0</v>
      </c>
      <c r="DJ1276" s="3">
        <v>0</v>
      </c>
      <c r="DK1276" s="3">
        <v>0</v>
      </c>
      <c r="DL1276" s="3">
        <v>0</v>
      </c>
      <c r="DM1276" s="3">
        <v>0</v>
      </c>
      <c r="DN1276" s="3">
        <v>0</v>
      </c>
      <c r="DO1276" s="3">
        <v>0</v>
      </c>
      <c r="DP1276" s="3">
        <v>0</v>
      </c>
      <c r="DQ1276" s="3">
        <v>0</v>
      </c>
      <c r="DR1276" s="3">
        <v>0</v>
      </c>
      <c r="DS1276" s="3">
        <v>0</v>
      </c>
      <c r="DT1276" s="3">
        <v>0</v>
      </c>
      <c r="DU1276" s="3">
        <v>0</v>
      </c>
      <c r="DV1276" s="3">
        <v>0</v>
      </c>
      <c r="DW1276" s="3">
        <v>0</v>
      </c>
      <c r="DX1276" s="3">
        <v>0</v>
      </c>
      <c r="DY1276" s="3">
        <v>0</v>
      </c>
      <c r="DZ1276" s="3">
        <v>0</v>
      </c>
      <c r="EA1276" s="3">
        <v>0</v>
      </c>
      <c r="EB1276" s="3">
        <v>0</v>
      </c>
      <c r="EC1276" s="3">
        <v>0</v>
      </c>
      <c r="ED1276" s="3">
        <v>0</v>
      </c>
      <c r="EE1276" s="3">
        <v>0</v>
      </c>
      <c r="EF1276" s="3">
        <v>0</v>
      </c>
    </row>
    <row r="1277" spans="1:136" ht="12.75" customHeight="1">
      <c r="A1277" s="2" t="s">
        <v>2080</v>
      </c>
      <c r="B1277" s="2" t="s">
        <v>1788</v>
      </c>
      <c r="C1277" s="2" t="s">
        <v>137</v>
      </c>
      <c r="D1277" s="2" t="s">
        <v>896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0</v>
      </c>
      <c r="AP1277" s="3">
        <v>0</v>
      </c>
      <c r="AQ1277" s="3">
        <v>0</v>
      </c>
      <c r="AR1277" s="3">
        <v>0</v>
      </c>
      <c r="AS1277" s="3">
        <v>0</v>
      </c>
      <c r="AT1277" s="3">
        <v>0</v>
      </c>
      <c r="AU1277" s="3">
        <v>0</v>
      </c>
      <c r="AV1277" s="3">
        <v>0</v>
      </c>
      <c r="AW1277" s="3">
        <v>0</v>
      </c>
      <c r="AX1277" s="3">
        <v>0</v>
      </c>
      <c r="AY1277" s="3">
        <v>0</v>
      </c>
      <c r="AZ1277" s="3">
        <v>0</v>
      </c>
      <c r="BA1277" s="3">
        <v>0</v>
      </c>
      <c r="BB1277" s="3">
        <v>0</v>
      </c>
      <c r="BC1277" s="3">
        <v>0</v>
      </c>
      <c r="BD1277" s="3">
        <v>0</v>
      </c>
      <c r="BE1277" s="3">
        <v>0</v>
      </c>
      <c r="BF1277" s="3">
        <v>0</v>
      </c>
      <c r="BG1277" s="3">
        <v>0</v>
      </c>
      <c r="BH1277" s="3">
        <v>0</v>
      </c>
      <c r="BI1277" s="3">
        <v>0</v>
      </c>
      <c r="BJ1277" s="3">
        <v>0</v>
      </c>
      <c r="BK1277" s="3">
        <v>0</v>
      </c>
      <c r="BL1277" s="3">
        <v>0</v>
      </c>
      <c r="BM1277" s="3">
        <v>0</v>
      </c>
      <c r="BN1277" s="3">
        <v>0</v>
      </c>
      <c r="BO1277" s="3">
        <v>0</v>
      </c>
      <c r="BP1277" s="3">
        <v>0</v>
      </c>
      <c r="BQ1277" s="3">
        <v>0</v>
      </c>
      <c r="BR1277" s="3">
        <v>0</v>
      </c>
      <c r="BS1277" s="3">
        <v>0</v>
      </c>
      <c r="BT1277" s="3">
        <v>0</v>
      </c>
      <c r="BU1277" s="3">
        <v>0</v>
      </c>
      <c r="BV1277" s="3">
        <v>0</v>
      </c>
      <c r="BW1277" s="3">
        <v>0</v>
      </c>
      <c r="BX1277" s="3">
        <v>0</v>
      </c>
      <c r="BY1277" s="3">
        <v>0</v>
      </c>
      <c r="BZ1277" s="3">
        <v>0</v>
      </c>
      <c r="CA1277" s="3">
        <v>0</v>
      </c>
      <c r="CB1277" s="3">
        <v>0</v>
      </c>
      <c r="CC1277" s="3">
        <v>0</v>
      </c>
      <c r="CD1277" s="3">
        <v>0</v>
      </c>
      <c r="CE1277" s="3">
        <v>0</v>
      </c>
      <c r="CF1277" s="3">
        <v>0</v>
      </c>
      <c r="CG1277" s="3">
        <v>0</v>
      </c>
      <c r="CH1277" s="3">
        <v>0</v>
      </c>
      <c r="CI1277" s="3">
        <v>0</v>
      </c>
      <c r="CJ1277" s="3">
        <v>0</v>
      </c>
      <c r="CK1277" s="3">
        <v>0</v>
      </c>
      <c r="CL1277" s="3">
        <v>0</v>
      </c>
      <c r="CM1277" s="3">
        <v>0</v>
      </c>
      <c r="CN1277" s="3">
        <v>0</v>
      </c>
      <c r="CO1277" s="3">
        <v>0</v>
      </c>
      <c r="CP1277" s="3">
        <v>0</v>
      </c>
      <c r="CQ1277" s="3">
        <v>0</v>
      </c>
      <c r="CR1277" s="3">
        <v>0</v>
      </c>
      <c r="CS1277" s="3">
        <v>0</v>
      </c>
      <c r="CT1277" s="3">
        <v>0</v>
      </c>
      <c r="CU1277" s="3">
        <v>0</v>
      </c>
      <c r="CV1277" s="3">
        <v>0</v>
      </c>
      <c r="CW1277" s="3">
        <v>0</v>
      </c>
      <c r="CX1277" s="3">
        <v>0</v>
      </c>
      <c r="CY1277" s="3">
        <v>0</v>
      </c>
      <c r="CZ1277" s="3">
        <v>0</v>
      </c>
      <c r="DA1277" s="3"/>
      <c r="DB1277" s="3">
        <v>0</v>
      </c>
      <c r="DC1277" s="3">
        <v>0</v>
      </c>
      <c r="DD1277" s="3">
        <v>0</v>
      </c>
      <c r="DE1277" s="3">
        <v>0</v>
      </c>
      <c r="DF1277" s="3">
        <v>0</v>
      </c>
      <c r="DG1277" s="3">
        <v>0</v>
      </c>
      <c r="DH1277" s="3">
        <v>0</v>
      </c>
      <c r="DI1277" s="3">
        <v>0</v>
      </c>
      <c r="DJ1277" s="3">
        <v>0</v>
      </c>
      <c r="DK1277" s="3">
        <v>0</v>
      </c>
      <c r="DL1277" s="3">
        <v>0</v>
      </c>
      <c r="DM1277" s="3">
        <v>0</v>
      </c>
      <c r="DN1277" s="3">
        <v>0</v>
      </c>
      <c r="DO1277" s="3">
        <v>0</v>
      </c>
      <c r="DP1277" s="3">
        <v>0</v>
      </c>
      <c r="DQ1277" s="3">
        <v>0</v>
      </c>
      <c r="DR1277" s="3">
        <v>0</v>
      </c>
      <c r="DS1277" s="3">
        <v>0</v>
      </c>
      <c r="DT1277" s="3">
        <v>0</v>
      </c>
      <c r="DU1277" s="3">
        <v>0</v>
      </c>
      <c r="DV1277" s="3">
        <v>0</v>
      </c>
      <c r="DW1277" s="3">
        <v>0</v>
      </c>
      <c r="DX1277" s="3">
        <v>0</v>
      </c>
      <c r="DY1277" s="3">
        <v>0</v>
      </c>
      <c r="DZ1277" s="3">
        <v>0</v>
      </c>
      <c r="EA1277" s="3">
        <v>0</v>
      </c>
      <c r="EB1277" s="3">
        <v>0</v>
      </c>
      <c r="EC1277" s="3">
        <v>0</v>
      </c>
      <c r="ED1277" s="3">
        <v>0</v>
      </c>
      <c r="EE1277" s="3">
        <v>0</v>
      </c>
      <c r="EF1277" s="3">
        <v>0</v>
      </c>
    </row>
    <row r="1278" spans="1:136" ht="12.75" customHeight="1">
      <c r="A1278" s="2" t="s">
        <v>2081</v>
      </c>
      <c r="B1278" s="2" t="s">
        <v>2082</v>
      </c>
      <c r="C1278" s="2" t="s">
        <v>137</v>
      </c>
      <c r="D1278" s="2" t="s">
        <v>896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s="3">
        <v>0</v>
      </c>
      <c r="AO1278" s="3">
        <v>0</v>
      </c>
      <c r="AP1278" s="3">
        <v>0</v>
      </c>
      <c r="AQ1278" s="3">
        <v>0</v>
      </c>
      <c r="AR1278" s="3">
        <v>0</v>
      </c>
      <c r="AS1278" s="3">
        <v>0</v>
      </c>
      <c r="AT1278" s="3">
        <v>0</v>
      </c>
      <c r="AU1278" s="3">
        <v>0</v>
      </c>
      <c r="AV1278" s="3">
        <v>0</v>
      </c>
      <c r="AW1278" s="3">
        <v>0</v>
      </c>
      <c r="AX1278" s="3">
        <v>0</v>
      </c>
      <c r="AY1278" s="3">
        <v>0</v>
      </c>
      <c r="AZ1278" s="3">
        <v>0</v>
      </c>
      <c r="BA1278" s="3">
        <v>0</v>
      </c>
      <c r="BB1278" s="3">
        <v>0</v>
      </c>
      <c r="BC1278" s="3">
        <v>0</v>
      </c>
      <c r="BD1278" s="3">
        <v>0</v>
      </c>
      <c r="BE1278" s="3">
        <v>0</v>
      </c>
      <c r="BF1278" s="3">
        <v>0</v>
      </c>
      <c r="BG1278" s="3">
        <v>0</v>
      </c>
      <c r="BH1278" s="3">
        <v>0</v>
      </c>
      <c r="BI1278" s="3">
        <v>0</v>
      </c>
      <c r="BJ1278" s="3">
        <v>0</v>
      </c>
      <c r="BK1278" s="3">
        <v>0</v>
      </c>
      <c r="BL1278" s="3">
        <v>0</v>
      </c>
      <c r="BM1278" s="3">
        <v>0</v>
      </c>
      <c r="BN1278" s="3">
        <v>0</v>
      </c>
      <c r="BO1278" s="3">
        <v>0</v>
      </c>
      <c r="BP1278" s="3">
        <v>0</v>
      </c>
      <c r="BQ1278" s="3">
        <v>0</v>
      </c>
      <c r="BR1278" s="3">
        <v>0</v>
      </c>
      <c r="BS1278" s="3">
        <v>0</v>
      </c>
      <c r="BT1278" s="3">
        <v>0</v>
      </c>
      <c r="BU1278" s="3">
        <v>0</v>
      </c>
      <c r="BV1278" s="3">
        <v>0</v>
      </c>
      <c r="BW1278" s="3">
        <v>0</v>
      </c>
      <c r="BX1278" s="3">
        <v>0</v>
      </c>
      <c r="BY1278" s="3">
        <v>0</v>
      </c>
      <c r="BZ1278" s="3">
        <v>0</v>
      </c>
      <c r="CA1278" s="3">
        <v>0</v>
      </c>
      <c r="CB1278" s="3">
        <v>0</v>
      </c>
      <c r="CC1278" s="3">
        <v>0</v>
      </c>
      <c r="CD1278" s="3">
        <v>0</v>
      </c>
      <c r="CE1278" s="3">
        <v>0</v>
      </c>
      <c r="CF1278" s="3">
        <v>0</v>
      </c>
      <c r="CG1278" s="3">
        <v>0</v>
      </c>
      <c r="CH1278" s="3">
        <v>0</v>
      </c>
      <c r="CI1278" s="3">
        <v>0</v>
      </c>
      <c r="CJ1278" s="3">
        <v>0</v>
      </c>
      <c r="CK1278" s="3">
        <v>0</v>
      </c>
      <c r="CL1278" s="3">
        <v>0</v>
      </c>
      <c r="CM1278" s="3">
        <v>0</v>
      </c>
      <c r="CN1278" s="3">
        <v>0</v>
      </c>
      <c r="CO1278" s="3">
        <v>0</v>
      </c>
      <c r="CP1278" s="3">
        <v>0</v>
      </c>
      <c r="CQ1278" s="3">
        <v>0</v>
      </c>
      <c r="CR1278" s="3">
        <v>0</v>
      </c>
      <c r="CS1278" s="3">
        <v>0</v>
      </c>
      <c r="CT1278" s="3">
        <v>0</v>
      </c>
      <c r="CU1278" s="3">
        <v>0</v>
      </c>
      <c r="CV1278" s="3">
        <v>0</v>
      </c>
      <c r="CW1278" s="3">
        <v>0</v>
      </c>
      <c r="CX1278" s="3">
        <v>0</v>
      </c>
      <c r="CY1278" s="3">
        <v>0</v>
      </c>
      <c r="CZ1278" s="3">
        <v>0</v>
      </c>
      <c r="DA1278" s="3"/>
      <c r="DB1278" s="3">
        <v>0</v>
      </c>
      <c r="DC1278" s="3">
        <v>0</v>
      </c>
      <c r="DD1278" s="3">
        <v>0</v>
      </c>
      <c r="DE1278" s="3">
        <v>0</v>
      </c>
      <c r="DF1278" s="3">
        <v>0</v>
      </c>
      <c r="DG1278" s="3">
        <v>0</v>
      </c>
      <c r="DH1278" s="3">
        <v>0</v>
      </c>
      <c r="DI1278" s="3">
        <v>0</v>
      </c>
      <c r="DJ1278" s="3">
        <v>0</v>
      </c>
      <c r="DK1278" s="3">
        <v>0</v>
      </c>
      <c r="DL1278" s="3">
        <v>0</v>
      </c>
      <c r="DM1278" s="3">
        <v>0</v>
      </c>
      <c r="DN1278" s="3">
        <v>0</v>
      </c>
      <c r="DO1278" s="3">
        <v>0</v>
      </c>
      <c r="DP1278" s="3">
        <v>0</v>
      </c>
      <c r="DQ1278" s="3">
        <v>0</v>
      </c>
      <c r="DR1278" s="3">
        <v>0</v>
      </c>
      <c r="DS1278" s="3">
        <v>0</v>
      </c>
      <c r="DT1278" s="3">
        <v>0</v>
      </c>
      <c r="DU1278" s="3">
        <v>0</v>
      </c>
      <c r="DV1278" s="3">
        <v>0</v>
      </c>
      <c r="DW1278" s="3">
        <v>0</v>
      </c>
      <c r="DX1278" s="3">
        <v>0</v>
      </c>
      <c r="DY1278" s="3">
        <v>0</v>
      </c>
      <c r="DZ1278" s="3">
        <v>0</v>
      </c>
      <c r="EA1278" s="3">
        <v>0</v>
      </c>
      <c r="EB1278" s="3">
        <v>0</v>
      </c>
      <c r="EC1278" s="3">
        <v>0</v>
      </c>
      <c r="ED1278" s="3">
        <v>0</v>
      </c>
      <c r="EE1278" s="3">
        <v>0</v>
      </c>
      <c r="EF1278" s="3">
        <v>0</v>
      </c>
    </row>
    <row r="1279" spans="1:136" ht="12.75" customHeight="1">
      <c r="A1279" s="2" t="s">
        <v>2083</v>
      </c>
      <c r="B1279" s="2" t="s">
        <v>1214</v>
      </c>
      <c r="C1279" s="2" t="s">
        <v>137</v>
      </c>
      <c r="D1279" s="2" t="s">
        <v>896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7700</v>
      </c>
      <c r="N1279" s="3">
        <v>4346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  <c r="AR1279" s="3">
        <v>0</v>
      </c>
      <c r="AS1279" s="3">
        <v>0</v>
      </c>
      <c r="AT1279" s="3">
        <v>0</v>
      </c>
      <c r="AU1279" s="3">
        <v>0</v>
      </c>
      <c r="AV1279" s="3">
        <v>0</v>
      </c>
      <c r="AW1279" s="3">
        <v>0</v>
      </c>
      <c r="AX1279" s="3">
        <v>0</v>
      </c>
      <c r="AY1279" s="3">
        <v>0</v>
      </c>
      <c r="AZ1279" s="3">
        <v>0</v>
      </c>
      <c r="BA1279" s="3">
        <v>0</v>
      </c>
      <c r="BB1279" s="3">
        <v>0</v>
      </c>
      <c r="BC1279" s="3">
        <v>0</v>
      </c>
      <c r="BD1279" s="3">
        <v>0</v>
      </c>
      <c r="BE1279" s="3">
        <v>0</v>
      </c>
      <c r="BF1279" s="3">
        <v>0</v>
      </c>
      <c r="BG1279" s="3">
        <v>0</v>
      </c>
      <c r="BH1279" s="3">
        <v>0</v>
      </c>
      <c r="BI1279" s="3">
        <v>0</v>
      </c>
      <c r="BJ1279" s="3">
        <v>0</v>
      </c>
      <c r="BK1279" s="3">
        <v>0</v>
      </c>
      <c r="BL1279" s="3">
        <v>0</v>
      </c>
      <c r="BM1279" s="3">
        <v>0</v>
      </c>
      <c r="BN1279" s="3">
        <v>0</v>
      </c>
      <c r="BO1279" s="3">
        <v>0</v>
      </c>
      <c r="BP1279" s="3">
        <v>0</v>
      </c>
      <c r="BQ1279" s="3">
        <v>0</v>
      </c>
      <c r="BR1279" s="3">
        <v>0</v>
      </c>
      <c r="BS1279" s="3">
        <v>0</v>
      </c>
      <c r="BT1279" s="3">
        <v>0</v>
      </c>
      <c r="BU1279" s="3">
        <v>0</v>
      </c>
      <c r="BV1279" s="3">
        <v>0</v>
      </c>
      <c r="BW1279" s="3">
        <v>0</v>
      </c>
      <c r="BX1279" s="3">
        <v>0</v>
      </c>
      <c r="BY1279" s="3">
        <v>0</v>
      </c>
      <c r="BZ1279" s="3">
        <v>0</v>
      </c>
      <c r="CA1279" s="3">
        <v>0</v>
      </c>
      <c r="CB1279" s="3">
        <v>0</v>
      </c>
      <c r="CC1279" s="3">
        <v>0</v>
      </c>
      <c r="CD1279" s="3">
        <v>0</v>
      </c>
      <c r="CE1279" s="3">
        <v>0</v>
      </c>
      <c r="CF1279" s="3">
        <v>0</v>
      </c>
      <c r="CG1279" s="3">
        <v>0</v>
      </c>
      <c r="CH1279" s="3">
        <v>0</v>
      </c>
      <c r="CI1279" s="3">
        <v>0</v>
      </c>
      <c r="CJ1279" s="3">
        <v>0</v>
      </c>
      <c r="CK1279" s="3">
        <v>0</v>
      </c>
      <c r="CL1279" s="3">
        <v>0</v>
      </c>
      <c r="CM1279" s="3">
        <v>0</v>
      </c>
      <c r="CN1279" s="3">
        <v>0</v>
      </c>
      <c r="CO1279" s="3">
        <v>0</v>
      </c>
      <c r="CP1279" s="3">
        <v>0</v>
      </c>
      <c r="CQ1279" s="3">
        <v>0</v>
      </c>
      <c r="CR1279" s="3">
        <v>0</v>
      </c>
      <c r="CS1279" s="3">
        <v>0</v>
      </c>
      <c r="CT1279" s="3">
        <v>0</v>
      </c>
      <c r="CU1279" s="3">
        <v>0</v>
      </c>
      <c r="CV1279" s="3">
        <v>0</v>
      </c>
      <c r="CW1279" s="3">
        <v>0</v>
      </c>
      <c r="CX1279" s="3">
        <v>0</v>
      </c>
      <c r="CY1279" s="3">
        <v>0</v>
      </c>
      <c r="CZ1279" s="3">
        <v>0</v>
      </c>
      <c r="DA1279" s="3"/>
      <c r="DB1279" s="3">
        <v>0</v>
      </c>
      <c r="DC1279" s="3">
        <v>0</v>
      </c>
      <c r="DD1279" s="3">
        <v>0</v>
      </c>
      <c r="DE1279" s="3">
        <v>0</v>
      </c>
      <c r="DF1279" s="3">
        <v>0</v>
      </c>
      <c r="DG1279" s="3">
        <v>0</v>
      </c>
      <c r="DH1279" s="3">
        <v>0</v>
      </c>
      <c r="DI1279" s="3">
        <v>0</v>
      </c>
      <c r="DJ1279" s="3">
        <v>0</v>
      </c>
      <c r="DK1279" s="3">
        <v>0</v>
      </c>
      <c r="DL1279" s="3">
        <v>0</v>
      </c>
      <c r="DM1279" s="3">
        <v>0</v>
      </c>
      <c r="DN1279" s="3">
        <v>0</v>
      </c>
      <c r="DO1279" s="3">
        <v>0</v>
      </c>
      <c r="DP1279" s="3">
        <v>0</v>
      </c>
      <c r="DQ1279" s="3">
        <v>0</v>
      </c>
      <c r="DR1279" s="3">
        <v>0</v>
      </c>
      <c r="DS1279" s="3">
        <v>0</v>
      </c>
      <c r="DT1279" s="3">
        <v>0</v>
      </c>
      <c r="DU1279" s="3">
        <v>0</v>
      </c>
      <c r="DV1279" s="3">
        <v>0</v>
      </c>
      <c r="DW1279" s="3">
        <v>0</v>
      </c>
      <c r="DX1279" s="3">
        <v>0</v>
      </c>
      <c r="DY1279" s="3">
        <v>0</v>
      </c>
      <c r="DZ1279" s="3">
        <v>0</v>
      </c>
      <c r="EA1279" s="3">
        <v>0</v>
      </c>
      <c r="EB1279" s="3">
        <v>0</v>
      </c>
      <c r="EC1279" s="3">
        <v>0</v>
      </c>
      <c r="ED1279" s="3">
        <v>0</v>
      </c>
      <c r="EE1279" s="3">
        <v>0</v>
      </c>
      <c r="EF1279" s="3">
        <v>0</v>
      </c>
    </row>
    <row r="1280" spans="1:136" ht="12.75" customHeight="1">
      <c r="A1280" s="2" t="s">
        <v>2084</v>
      </c>
      <c r="B1280" s="2" t="s">
        <v>1738</v>
      </c>
      <c r="C1280" s="2" t="s">
        <v>137</v>
      </c>
      <c r="D1280" s="2" t="s">
        <v>896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  <c r="AR1280" s="3">
        <v>0</v>
      </c>
      <c r="AS1280" s="3">
        <v>0</v>
      </c>
      <c r="AT1280" s="3">
        <v>0</v>
      </c>
      <c r="AU1280" s="3">
        <v>0</v>
      </c>
      <c r="AV1280" s="3">
        <v>0</v>
      </c>
      <c r="AW1280" s="3">
        <v>0</v>
      </c>
      <c r="AX1280" s="3">
        <v>0</v>
      </c>
      <c r="AY1280" s="3">
        <v>0</v>
      </c>
      <c r="AZ1280" s="3">
        <v>0</v>
      </c>
      <c r="BA1280" s="3">
        <v>0</v>
      </c>
      <c r="BB1280" s="3">
        <v>0</v>
      </c>
      <c r="BC1280" s="3">
        <v>0</v>
      </c>
      <c r="BD1280" s="3">
        <v>0</v>
      </c>
      <c r="BE1280" s="3">
        <v>0</v>
      </c>
      <c r="BF1280" s="3">
        <v>0</v>
      </c>
      <c r="BG1280" s="3">
        <v>0</v>
      </c>
      <c r="BH1280" s="3">
        <v>0</v>
      </c>
      <c r="BI1280" s="3">
        <v>0</v>
      </c>
      <c r="BJ1280" s="3">
        <v>0</v>
      </c>
      <c r="BK1280" s="3">
        <v>0</v>
      </c>
      <c r="BL1280" s="3">
        <v>0</v>
      </c>
      <c r="BM1280" s="3">
        <v>0</v>
      </c>
      <c r="BN1280" s="3">
        <v>0</v>
      </c>
      <c r="BO1280" s="3">
        <v>0</v>
      </c>
      <c r="BP1280" s="3">
        <v>0</v>
      </c>
      <c r="BQ1280" s="3">
        <v>0</v>
      </c>
      <c r="BR1280" s="3">
        <v>0</v>
      </c>
      <c r="BS1280" s="3">
        <v>0</v>
      </c>
      <c r="BT1280" s="3">
        <v>0</v>
      </c>
      <c r="BU1280" s="3">
        <v>0</v>
      </c>
      <c r="BV1280" s="3">
        <v>0</v>
      </c>
      <c r="BW1280" s="3">
        <v>0</v>
      </c>
      <c r="BX1280" s="3">
        <v>0</v>
      </c>
      <c r="BY1280" s="3">
        <v>0</v>
      </c>
      <c r="BZ1280" s="3">
        <v>0</v>
      </c>
      <c r="CA1280" s="3">
        <v>0</v>
      </c>
      <c r="CB1280" s="3">
        <v>0</v>
      </c>
      <c r="CC1280" s="3">
        <v>0</v>
      </c>
      <c r="CD1280" s="3">
        <v>0</v>
      </c>
      <c r="CE1280" s="3">
        <v>0</v>
      </c>
      <c r="CF1280" s="3">
        <v>0</v>
      </c>
      <c r="CG1280" s="3">
        <v>0</v>
      </c>
      <c r="CH1280" s="3">
        <v>0</v>
      </c>
      <c r="CI1280" s="3">
        <v>0</v>
      </c>
      <c r="CJ1280" s="3">
        <v>0</v>
      </c>
      <c r="CK1280" s="3">
        <v>0</v>
      </c>
      <c r="CL1280" s="3">
        <v>0</v>
      </c>
      <c r="CM1280" s="3">
        <v>0</v>
      </c>
      <c r="CN1280" s="3">
        <v>0</v>
      </c>
      <c r="CO1280" s="3">
        <v>0</v>
      </c>
      <c r="CP1280" s="3">
        <v>0</v>
      </c>
      <c r="CQ1280" s="3">
        <v>0</v>
      </c>
      <c r="CR1280" s="3">
        <v>0</v>
      </c>
      <c r="CS1280" s="3">
        <v>0</v>
      </c>
      <c r="CT1280" s="3">
        <v>0</v>
      </c>
      <c r="CU1280" s="3">
        <v>0</v>
      </c>
      <c r="CV1280" s="3">
        <v>0</v>
      </c>
      <c r="CW1280" s="3">
        <v>0</v>
      </c>
      <c r="CX1280" s="3">
        <v>0</v>
      </c>
      <c r="CY1280" s="3">
        <v>0</v>
      </c>
      <c r="CZ1280" s="3">
        <v>0</v>
      </c>
      <c r="DA1280" s="3"/>
      <c r="DB1280" s="3">
        <v>0</v>
      </c>
      <c r="DC1280" s="3">
        <v>0</v>
      </c>
      <c r="DD1280" s="3">
        <v>0</v>
      </c>
      <c r="DE1280" s="3">
        <v>0</v>
      </c>
      <c r="DF1280" s="3">
        <v>0</v>
      </c>
      <c r="DG1280" s="3">
        <v>0</v>
      </c>
      <c r="DH1280" s="3">
        <v>0</v>
      </c>
      <c r="DI1280" s="3">
        <v>0</v>
      </c>
      <c r="DJ1280" s="3">
        <v>0</v>
      </c>
      <c r="DK1280" s="3">
        <v>0</v>
      </c>
      <c r="DL1280" s="3">
        <v>0</v>
      </c>
      <c r="DM1280" s="3">
        <v>0</v>
      </c>
      <c r="DN1280" s="3">
        <v>0</v>
      </c>
      <c r="DO1280" s="3">
        <v>0</v>
      </c>
      <c r="DP1280" s="3">
        <v>0</v>
      </c>
      <c r="DQ1280" s="3">
        <v>0</v>
      </c>
      <c r="DR1280" s="3">
        <v>0</v>
      </c>
      <c r="DS1280" s="3">
        <v>0</v>
      </c>
      <c r="DT1280" s="3">
        <v>0</v>
      </c>
      <c r="DU1280" s="3">
        <v>0</v>
      </c>
      <c r="DV1280" s="3">
        <v>0</v>
      </c>
      <c r="DW1280" s="3">
        <v>0</v>
      </c>
      <c r="DX1280" s="3">
        <v>0</v>
      </c>
      <c r="DY1280" s="3">
        <v>0</v>
      </c>
      <c r="DZ1280" s="3">
        <v>0</v>
      </c>
      <c r="EA1280" s="3">
        <v>0</v>
      </c>
      <c r="EB1280" s="3">
        <v>0</v>
      </c>
      <c r="EC1280" s="3">
        <v>0</v>
      </c>
      <c r="ED1280" s="3">
        <v>0</v>
      </c>
      <c r="EE1280" s="3">
        <v>0</v>
      </c>
      <c r="EF1280" s="3">
        <v>0</v>
      </c>
    </row>
    <row r="1281" spans="1:136" ht="12.75" customHeight="1">
      <c r="A1281" s="2" t="s">
        <v>2085</v>
      </c>
      <c r="B1281" s="2" t="s">
        <v>1740</v>
      </c>
      <c r="C1281" s="2" t="s">
        <v>137</v>
      </c>
      <c r="D1281" s="2" t="s">
        <v>896</v>
      </c>
      <c r="E1281" s="3">
        <v>0</v>
      </c>
      <c r="F1281" s="3">
        <v>16451.29</v>
      </c>
      <c r="G1281" s="3">
        <v>19608.84</v>
      </c>
      <c r="H1281" s="3">
        <v>20174.3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11961.53</v>
      </c>
      <c r="AH1281" s="3">
        <v>0</v>
      </c>
      <c r="AI1281" s="3">
        <v>12109.54</v>
      </c>
      <c r="AJ1281" s="3">
        <v>10662.91</v>
      </c>
      <c r="AK1281" s="3">
        <v>7407.72</v>
      </c>
      <c r="AL1281" s="3">
        <v>2597.4499999999998</v>
      </c>
      <c r="AM1281" s="3">
        <v>1793.35</v>
      </c>
      <c r="AN1281" s="3">
        <v>2681.36</v>
      </c>
      <c r="AO1281" s="3">
        <v>3214.29</v>
      </c>
      <c r="AP1281" s="3">
        <v>3977.95</v>
      </c>
      <c r="AQ1281" s="3">
        <v>7717.45</v>
      </c>
      <c r="AR1281" s="3">
        <v>13598.45</v>
      </c>
      <c r="AS1281" s="3">
        <v>0</v>
      </c>
      <c r="AT1281" s="3">
        <v>0</v>
      </c>
      <c r="AU1281" s="3">
        <v>0</v>
      </c>
      <c r="AV1281" s="3">
        <v>0</v>
      </c>
      <c r="AW1281" s="3">
        <v>0</v>
      </c>
      <c r="AX1281" s="3">
        <v>0</v>
      </c>
      <c r="AY1281" s="3">
        <v>0</v>
      </c>
      <c r="AZ1281" s="3">
        <v>0</v>
      </c>
      <c r="BA1281" s="3">
        <v>0</v>
      </c>
      <c r="BB1281" s="3">
        <v>0</v>
      </c>
      <c r="BC1281" s="3">
        <v>0</v>
      </c>
      <c r="BD1281" s="3">
        <v>0</v>
      </c>
      <c r="BE1281" s="3">
        <v>0</v>
      </c>
      <c r="BF1281" s="3">
        <v>0</v>
      </c>
      <c r="BG1281" s="3">
        <v>0</v>
      </c>
      <c r="BH1281" s="3">
        <v>0</v>
      </c>
      <c r="BI1281" s="3">
        <v>0</v>
      </c>
      <c r="BJ1281" s="3">
        <v>0</v>
      </c>
      <c r="BK1281" s="3">
        <v>0</v>
      </c>
      <c r="BL1281" s="3">
        <v>0</v>
      </c>
      <c r="BM1281" s="3">
        <v>0</v>
      </c>
      <c r="BN1281" s="3">
        <v>0</v>
      </c>
      <c r="BO1281" s="3">
        <v>0</v>
      </c>
      <c r="BP1281" s="3">
        <v>0</v>
      </c>
      <c r="BQ1281" s="3">
        <v>0</v>
      </c>
      <c r="BR1281" s="3">
        <v>0</v>
      </c>
      <c r="BS1281" s="3">
        <v>0</v>
      </c>
      <c r="BT1281" s="3">
        <v>0</v>
      </c>
      <c r="BU1281" s="3">
        <v>0</v>
      </c>
      <c r="BV1281" s="3">
        <v>0</v>
      </c>
      <c r="BW1281" s="3">
        <v>0</v>
      </c>
      <c r="BX1281" s="3">
        <v>0</v>
      </c>
      <c r="BY1281" s="3">
        <v>0</v>
      </c>
      <c r="BZ1281" s="3">
        <v>0</v>
      </c>
      <c r="CA1281" s="3">
        <v>0</v>
      </c>
      <c r="CB1281" s="3">
        <v>0</v>
      </c>
      <c r="CC1281" s="3">
        <v>0</v>
      </c>
      <c r="CD1281" s="3">
        <v>0</v>
      </c>
      <c r="CE1281" s="3">
        <v>0</v>
      </c>
      <c r="CF1281" s="3">
        <v>0</v>
      </c>
      <c r="CG1281" s="3">
        <v>0</v>
      </c>
      <c r="CH1281" s="3">
        <v>0</v>
      </c>
      <c r="CI1281" s="3">
        <v>0</v>
      </c>
      <c r="CJ1281" s="3">
        <v>0</v>
      </c>
      <c r="CK1281" s="3">
        <v>0</v>
      </c>
      <c r="CL1281" s="3">
        <v>0</v>
      </c>
      <c r="CM1281" s="3">
        <v>0</v>
      </c>
      <c r="CN1281" s="3">
        <v>0</v>
      </c>
      <c r="CO1281" s="3">
        <v>0</v>
      </c>
      <c r="CP1281" s="3">
        <v>0</v>
      </c>
      <c r="CQ1281" s="3">
        <v>0</v>
      </c>
      <c r="CR1281" s="3">
        <v>0</v>
      </c>
      <c r="CS1281" s="3">
        <v>0</v>
      </c>
      <c r="CT1281" s="3">
        <v>0</v>
      </c>
      <c r="CU1281" s="3">
        <v>0</v>
      </c>
      <c r="CV1281" s="3">
        <v>0</v>
      </c>
      <c r="CW1281" s="3">
        <v>0</v>
      </c>
      <c r="CX1281" s="3">
        <v>0</v>
      </c>
      <c r="CY1281" s="3">
        <v>0</v>
      </c>
      <c r="CZ1281" s="3">
        <v>0</v>
      </c>
      <c r="DA1281" s="3"/>
      <c r="DB1281" s="3">
        <v>0</v>
      </c>
      <c r="DC1281" s="3">
        <v>0</v>
      </c>
      <c r="DD1281" s="3">
        <v>0</v>
      </c>
      <c r="DE1281" s="3">
        <v>0</v>
      </c>
      <c r="DF1281" s="3">
        <v>0</v>
      </c>
      <c r="DG1281" s="3">
        <v>0</v>
      </c>
      <c r="DH1281" s="3">
        <v>0</v>
      </c>
      <c r="DI1281" s="3">
        <v>0</v>
      </c>
      <c r="DJ1281" s="3">
        <v>0</v>
      </c>
      <c r="DK1281" s="3">
        <v>0</v>
      </c>
      <c r="DL1281" s="3">
        <v>0</v>
      </c>
      <c r="DM1281" s="3">
        <v>0</v>
      </c>
      <c r="DN1281" s="3">
        <v>0</v>
      </c>
      <c r="DO1281" s="3">
        <v>0</v>
      </c>
      <c r="DP1281" s="3">
        <v>0</v>
      </c>
      <c r="DQ1281" s="3">
        <v>0</v>
      </c>
      <c r="DR1281" s="3">
        <v>0</v>
      </c>
      <c r="DS1281" s="3">
        <v>0</v>
      </c>
      <c r="DT1281" s="3">
        <v>0</v>
      </c>
      <c r="DU1281" s="3">
        <v>0</v>
      </c>
      <c r="DV1281" s="3">
        <v>0</v>
      </c>
      <c r="DW1281" s="3">
        <v>0</v>
      </c>
      <c r="DX1281" s="3">
        <v>0</v>
      </c>
      <c r="DY1281" s="3">
        <v>0</v>
      </c>
      <c r="DZ1281" s="3">
        <v>0</v>
      </c>
      <c r="EA1281" s="3">
        <v>0</v>
      </c>
      <c r="EB1281" s="3">
        <v>0</v>
      </c>
      <c r="EC1281" s="3">
        <v>0</v>
      </c>
      <c r="ED1281" s="3">
        <v>0</v>
      </c>
      <c r="EE1281" s="3">
        <v>0</v>
      </c>
      <c r="EF1281" s="3">
        <v>0</v>
      </c>
    </row>
    <row r="1282" spans="1:136" ht="12.75" customHeight="1">
      <c r="A1282" s="2" t="s">
        <v>2086</v>
      </c>
      <c r="B1282" s="2" t="s">
        <v>1011</v>
      </c>
      <c r="C1282" s="2" t="s">
        <v>137</v>
      </c>
      <c r="D1282" s="2" t="s">
        <v>896</v>
      </c>
      <c r="E1282" s="3">
        <v>0</v>
      </c>
      <c r="F1282" s="3">
        <v>4000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1500</v>
      </c>
      <c r="N1282" s="3">
        <v>5000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v>0</v>
      </c>
      <c r="AP1282" s="3">
        <v>10000</v>
      </c>
      <c r="AQ1282" s="3">
        <v>2700</v>
      </c>
      <c r="AR1282" s="3">
        <v>3408271.03</v>
      </c>
      <c r="AS1282" s="3">
        <v>0</v>
      </c>
      <c r="AT1282" s="3">
        <v>0</v>
      </c>
      <c r="AU1282" s="3">
        <v>0</v>
      </c>
      <c r="AV1282" s="3">
        <v>0</v>
      </c>
      <c r="AW1282" s="3">
        <v>0</v>
      </c>
      <c r="AX1282" s="3">
        <v>0</v>
      </c>
      <c r="AY1282" s="3">
        <v>0</v>
      </c>
      <c r="AZ1282" s="3">
        <v>0</v>
      </c>
      <c r="BA1282" s="3">
        <v>0</v>
      </c>
      <c r="BB1282" s="3">
        <v>0</v>
      </c>
      <c r="BC1282" s="3">
        <v>0</v>
      </c>
      <c r="BD1282" s="3">
        <v>0</v>
      </c>
      <c r="BE1282" s="3">
        <v>0</v>
      </c>
      <c r="BF1282" s="3">
        <v>0</v>
      </c>
      <c r="BG1282" s="3">
        <v>0</v>
      </c>
      <c r="BH1282" s="3">
        <v>0</v>
      </c>
      <c r="BI1282" s="3">
        <v>0</v>
      </c>
      <c r="BJ1282" s="3">
        <v>0</v>
      </c>
      <c r="BK1282" s="3">
        <v>0</v>
      </c>
      <c r="BL1282" s="3">
        <v>0</v>
      </c>
      <c r="BM1282" s="3">
        <v>0</v>
      </c>
      <c r="BN1282" s="3">
        <v>0</v>
      </c>
      <c r="BO1282" s="3">
        <v>0</v>
      </c>
      <c r="BP1282" s="3">
        <v>0</v>
      </c>
      <c r="BQ1282" s="3">
        <v>0</v>
      </c>
      <c r="BR1282" s="3">
        <v>0</v>
      </c>
      <c r="BS1282" s="3">
        <v>0</v>
      </c>
      <c r="BT1282" s="3">
        <v>0</v>
      </c>
      <c r="BU1282" s="3">
        <v>0</v>
      </c>
      <c r="BV1282" s="3">
        <v>0</v>
      </c>
      <c r="BW1282" s="3">
        <v>0</v>
      </c>
      <c r="BX1282" s="3">
        <v>0</v>
      </c>
      <c r="BY1282" s="3">
        <v>0</v>
      </c>
      <c r="BZ1282" s="3">
        <v>0</v>
      </c>
      <c r="CA1282" s="3">
        <v>0</v>
      </c>
      <c r="CB1282" s="3">
        <v>0</v>
      </c>
      <c r="CC1282" s="3">
        <v>0</v>
      </c>
      <c r="CD1282" s="3">
        <v>0</v>
      </c>
      <c r="CE1282" s="3">
        <v>0</v>
      </c>
      <c r="CF1282" s="3">
        <v>0</v>
      </c>
      <c r="CG1282" s="3">
        <v>0</v>
      </c>
      <c r="CH1282" s="3">
        <v>0</v>
      </c>
      <c r="CI1282" s="3">
        <v>0</v>
      </c>
      <c r="CJ1282" s="3">
        <v>0</v>
      </c>
      <c r="CK1282" s="3">
        <v>0</v>
      </c>
      <c r="CL1282" s="3">
        <v>0</v>
      </c>
      <c r="CM1282" s="3">
        <v>0</v>
      </c>
      <c r="CN1282" s="3">
        <v>0</v>
      </c>
      <c r="CO1282" s="3">
        <v>0</v>
      </c>
      <c r="CP1282" s="3">
        <v>0</v>
      </c>
      <c r="CQ1282" s="3">
        <v>0</v>
      </c>
      <c r="CR1282" s="3">
        <v>0</v>
      </c>
      <c r="CS1282" s="3">
        <v>0</v>
      </c>
      <c r="CT1282" s="3">
        <v>0</v>
      </c>
      <c r="CU1282" s="3">
        <v>0</v>
      </c>
      <c r="CV1282" s="3">
        <v>0</v>
      </c>
      <c r="CW1282" s="3">
        <v>0</v>
      </c>
      <c r="CX1282" s="3">
        <v>0</v>
      </c>
      <c r="CY1282" s="3">
        <v>0</v>
      </c>
      <c r="CZ1282" s="3">
        <v>0</v>
      </c>
      <c r="DA1282" s="3"/>
      <c r="DB1282" s="3">
        <v>0</v>
      </c>
      <c r="DC1282" s="3">
        <v>0</v>
      </c>
      <c r="DD1282" s="3">
        <v>0</v>
      </c>
      <c r="DE1282" s="3">
        <v>0</v>
      </c>
      <c r="DF1282" s="3">
        <v>0</v>
      </c>
      <c r="DG1282" s="3">
        <v>0</v>
      </c>
      <c r="DH1282" s="3">
        <v>0</v>
      </c>
      <c r="DI1282" s="3">
        <v>0</v>
      </c>
      <c r="DJ1282" s="3">
        <v>0</v>
      </c>
      <c r="DK1282" s="3">
        <v>0</v>
      </c>
      <c r="DL1282" s="3">
        <v>0</v>
      </c>
      <c r="DM1282" s="3">
        <v>0</v>
      </c>
      <c r="DN1282" s="3">
        <v>0</v>
      </c>
      <c r="DO1282" s="3">
        <v>0</v>
      </c>
      <c r="DP1282" s="3">
        <v>0</v>
      </c>
      <c r="DQ1282" s="3">
        <v>0</v>
      </c>
      <c r="DR1282" s="3">
        <v>0</v>
      </c>
      <c r="DS1282" s="3">
        <v>0</v>
      </c>
      <c r="DT1282" s="3">
        <v>0</v>
      </c>
      <c r="DU1282" s="3">
        <v>0</v>
      </c>
      <c r="DV1282" s="3">
        <v>0</v>
      </c>
      <c r="DW1282" s="3">
        <v>0</v>
      </c>
      <c r="DX1282" s="3">
        <v>0</v>
      </c>
      <c r="DY1282" s="3">
        <v>0</v>
      </c>
      <c r="DZ1282" s="3">
        <v>0</v>
      </c>
      <c r="EA1282" s="3">
        <v>0</v>
      </c>
      <c r="EB1282" s="3">
        <v>0</v>
      </c>
      <c r="EC1282" s="3">
        <v>0</v>
      </c>
      <c r="ED1282" s="3">
        <v>0</v>
      </c>
      <c r="EE1282" s="3">
        <v>0</v>
      </c>
      <c r="EF1282" s="3">
        <v>0</v>
      </c>
    </row>
    <row r="1283" spans="1:136" ht="12.75" customHeight="1">
      <c r="A1283" s="2" t="s">
        <v>2087</v>
      </c>
      <c r="B1283" s="2" t="s">
        <v>1796</v>
      </c>
      <c r="C1283" s="2" t="s">
        <v>137</v>
      </c>
      <c r="D1283" s="2" t="s">
        <v>896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3545.11</v>
      </c>
      <c r="AM1283" s="3">
        <v>0</v>
      </c>
      <c r="AN1283" s="3">
        <v>0</v>
      </c>
      <c r="AO1283" s="3">
        <v>0</v>
      </c>
      <c r="AP1283" s="3">
        <v>1000</v>
      </c>
      <c r="AQ1283" s="3">
        <v>0</v>
      </c>
      <c r="AR1283" s="3">
        <v>0</v>
      </c>
      <c r="AS1283" s="3">
        <v>0</v>
      </c>
      <c r="AT1283" s="3">
        <v>0</v>
      </c>
      <c r="AU1283" s="3">
        <v>0</v>
      </c>
      <c r="AV1283" s="3">
        <v>0</v>
      </c>
      <c r="AW1283" s="3">
        <v>0</v>
      </c>
      <c r="AX1283" s="3">
        <v>0</v>
      </c>
      <c r="AY1283" s="3">
        <v>0</v>
      </c>
      <c r="AZ1283" s="3">
        <v>0</v>
      </c>
      <c r="BA1283" s="3">
        <v>0</v>
      </c>
      <c r="BB1283" s="3">
        <v>0</v>
      </c>
      <c r="BC1283" s="3">
        <v>0</v>
      </c>
      <c r="BD1283" s="3">
        <v>0</v>
      </c>
      <c r="BE1283" s="3">
        <v>0</v>
      </c>
      <c r="BF1283" s="3">
        <v>0</v>
      </c>
      <c r="BG1283" s="3">
        <v>0</v>
      </c>
      <c r="BH1283" s="3">
        <v>0</v>
      </c>
      <c r="BI1283" s="3">
        <v>0</v>
      </c>
      <c r="BJ1283" s="3">
        <v>0</v>
      </c>
      <c r="BK1283" s="3">
        <v>0</v>
      </c>
      <c r="BL1283" s="3">
        <v>0</v>
      </c>
      <c r="BM1283" s="3">
        <v>0</v>
      </c>
      <c r="BN1283" s="3">
        <v>0</v>
      </c>
      <c r="BO1283" s="3">
        <v>0</v>
      </c>
      <c r="BP1283" s="3">
        <v>0</v>
      </c>
      <c r="BQ1283" s="3">
        <v>0</v>
      </c>
      <c r="BR1283" s="3">
        <v>0</v>
      </c>
      <c r="BS1283" s="3">
        <v>0</v>
      </c>
      <c r="BT1283" s="3">
        <v>0</v>
      </c>
      <c r="BU1283" s="3">
        <v>0</v>
      </c>
      <c r="BV1283" s="3">
        <v>0</v>
      </c>
      <c r="BW1283" s="3">
        <v>0</v>
      </c>
      <c r="BX1283" s="3">
        <v>0</v>
      </c>
      <c r="BY1283" s="3">
        <v>0</v>
      </c>
      <c r="BZ1283" s="3">
        <v>0</v>
      </c>
      <c r="CA1283" s="3">
        <v>0</v>
      </c>
      <c r="CB1283" s="3">
        <v>0</v>
      </c>
      <c r="CC1283" s="3">
        <v>0</v>
      </c>
      <c r="CD1283" s="3">
        <v>0</v>
      </c>
      <c r="CE1283" s="3">
        <v>0</v>
      </c>
      <c r="CF1283" s="3">
        <v>0</v>
      </c>
      <c r="CG1283" s="3">
        <v>0</v>
      </c>
      <c r="CH1283" s="3">
        <v>0</v>
      </c>
      <c r="CI1283" s="3">
        <v>0</v>
      </c>
      <c r="CJ1283" s="3">
        <v>0</v>
      </c>
      <c r="CK1283" s="3">
        <v>0</v>
      </c>
      <c r="CL1283" s="3">
        <v>0</v>
      </c>
      <c r="CM1283" s="3">
        <v>0</v>
      </c>
      <c r="CN1283" s="3">
        <v>0</v>
      </c>
      <c r="CO1283" s="3">
        <v>0</v>
      </c>
      <c r="CP1283" s="3">
        <v>0</v>
      </c>
      <c r="CQ1283" s="3">
        <v>0</v>
      </c>
      <c r="CR1283" s="3">
        <v>0</v>
      </c>
      <c r="CS1283" s="3">
        <v>0</v>
      </c>
      <c r="CT1283" s="3">
        <v>0</v>
      </c>
      <c r="CU1283" s="3">
        <v>0</v>
      </c>
      <c r="CV1283" s="3">
        <v>0</v>
      </c>
      <c r="CW1283" s="3">
        <v>0</v>
      </c>
      <c r="CX1283" s="3">
        <v>0</v>
      </c>
      <c r="CY1283" s="3">
        <v>0</v>
      </c>
      <c r="CZ1283" s="3">
        <v>0</v>
      </c>
      <c r="DA1283" s="3"/>
      <c r="DB1283" s="3">
        <v>0</v>
      </c>
      <c r="DC1283" s="3">
        <v>0</v>
      </c>
      <c r="DD1283" s="3">
        <v>0</v>
      </c>
      <c r="DE1283" s="3">
        <v>0</v>
      </c>
      <c r="DF1283" s="3">
        <v>0</v>
      </c>
      <c r="DG1283" s="3">
        <v>0</v>
      </c>
      <c r="DH1283" s="3">
        <v>0</v>
      </c>
      <c r="DI1283" s="3">
        <v>0</v>
      </c>
      <c r="DJ1283" s="3">
        <v>0</v>
      </c>
      <c r="DK1283" s="3">
        <v>0</v>
      </c>
      <c r="DL1283" s="3">
        <v>0</v>
      </c>
      <c r="DM1283" s="3">
        <v>0</v>
      </c>
      <c r="DN1283" s="3">
        <v>0</v>
      </c>
      <c r="DO1283" s="3">
        <v>0</v>
      </c>
      <c r="DP1283" s="3">
        <v>0</v>
      </c>
      <c r="DQ1283" s="3">
        <v>0</v>
      </c>
      <c r="DR1283" s="3">
        <v>0</v>
      </c>
      <c r="DS1283" s="3">
        <v>0</v>
      </c>
      <c r="DT1283" s="3">
        <v>0</v>
      </c>
      <c r="DU1283" s="3">
        <v>0</v>
      </c>
      <c r="DV1283" s="3">
        <v>0</v>
      </c>
      <c r="DW1283" s="3">
        <v>0</v>
      </c>
      <c r="DX1283" s="3">
        <v>0</v>
      </c>
      <c r="DY1283" s="3">
        <v>0</v>
      </c>
      <c r="DZ1283" s="3">
        <v>0</v>
      </c>
      <c r="EA1283" s="3">
        <v>0</v>
      </c>
      <c r="EB1283" s="3">
        <v>0</v>
      </c>
      <c r="EC1283" s="3">
        <v>0</v>
      </c>
      <c r="ED1283" s="3">
        <v>0</v>
      </c>
      <c r="EE1283" s="3">
        <v>0</v>
      </c>
      <c r="EF1283" s="3">
        <v>0</v>
      </c>
    </row>
    <row r="1284" spans="1:136" ht="12.75" customHeight="1">
      <c r="A1284" s="2" t="s">
        <v>2088</v>
      </c>
      <c r="B1284" s="2" t="s">
        <v>2089</v>
      </c>
      <c r="C1284" s="2" t="s">
        <v>137</v>
      </c>
      <c r="D1284" s="2" t="s">
        <v>896</v>
      </c>
      <c r="E1284" s="3">
        <v>0</v>
      </c>
      <c r="F1284" s="3">
        <v>11551.6</v>
      </c>
      <c r="G1284" s="3">
        <v>11376.43</v>
      </c>
      <c r="H1284" s="3">
        <v>-22928.03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6205.86</v>
      </c>
      <c r="AN1284" s="3">
        <v>0</v>
      </c>
      <c r="AO1284" s="3">
        <v>0</v>
      </c>
      <c r="AP1284" s="3">
        <v>-6205.86</v>
      </c>
      <c r="AQ1284" s="3">
        <v>23968.86</v>
      </c>
      <c r="AR1284" s="3">
        <v>11725.32</v>
      </c>
      <c r="AS1284" s="3">
        <v>0</v>
      </c>
      <c r="AT1284" s="3">
        <v>0</v>
      </c>
      <c r="AU1284" s="3">
        <v>0</v>
      </c>
      <c r="AV1284" s="3">
        <v>0</v>
      </c>
      <c r="AW1284" s="3">
        <v>0</v>
      </c>
      <c r="AX1284" s="3">
        <v>0</v>
      </c>
      <c r="AY1284" s="3">
        <v>0</v>
      </c>
      <c r="AZ1284" s="3">
        <v>0</v>
      </c>
      <c r="BA1284" s="3">
        <v>0</v>
      </c>
      <c r="BB1284" s="3">
        <v>0</v>
      </c>
      <c r="BC1284" s="3">
        <v>0</v>
      </c>
      <c r="BD1284" s="3">
        <v>0</v>
      </c>
      <c r="BE1284" s="3">
        <v>0</v>
      </c>
      <c r="BF1284" s="3">
        <v>0</v>
      </c>
      <c r="BG1284" s="3">
        <v>0</v>
      </c>
      <c r="BH1284" s="3">
        <v>0</v>
      </c>
      <c r="BI1284" s="3">
        <v>0</v>
      </c>
      <c r="BJ1284" s="3">
        <v>0</v>
      </c>
      <c r="BK1284" s="3">
        <v>0</v>
      </c>
      <c r="BL1284" s="3">
        <v>0</v>
      </c>
      <c r="BM1284" s="3">
        <v>0</v>
      </c>
      <c r="BN1284" s="3">
        <v>0</v>
      </c>
      <c r="BO1284" s="3">
        <v>0</v>
      </c>
      <c r="BP1284" s="3">
        <v>0</v>
      </c>
      <c r="BQ1284" s="3">
        <v>0</v>
      </c>
      <c r="BR1284" s="3">
        <v>0</v>
      </c>
      <c r="BS1284" s="3">
        <v>0</v>
      </c>
      <c r="BT1284" s="3">
        <v>0</v>
      </c>
      <c r="BU1284" s="3">
        <v>0</v>
      </c>
      <c r="BV1284" s="3">
        <v>0</v>
      </c>
      <c r="BW1284" s="3">
        <v>0</v>
      </c>
      <c r="BX1284" s="3">
        <v>0</v>
      </c>
      <c r="BY1284" s="3">
        <v>0</v>
      </c>
      <c r="BZ1284" s="3">
        <v>0</v>
      </c>
      <c r="CA1284" s="3">
        <v>0</v>
      </c>
      <c r="CB1284" s="3">
        <v>0</v>
      </c>
      <c r="CC1284" s="3">
        <v>0</v>
      </c>
      <c r="CD1284" s="3">
        <v>0</v>
      </c>
      <c r="CE1284" s="3">
        <v>0</v>
      </c>
      <c r="CF1284" s="3">
        <v>0</v>
      </c>
      <c r="CG1284" s="3">
        <v>0</v>
      </c>
      <c r="CH1284" s="3">
        <v>0</v>
      </c>
      <c r="CI1284" s="3">
        <v>0</v>
      </c>
      <c r="CJ1284" s="3">
        <v>0</v>
      </c>
      <c r="CK1284" s="3">
        <v>0</v>
      </c>
      <c r="CL1284" s="3">
        <v>0</v>
      </c>
      <c r="CM1284" s="3">
        <v>0</v>
      </c>
      <c r="CN1284" s="3">
        <v>0</v>
      </c>
      <c r="CO1284" s="3">
        <v>0</v>
      </c>
      <c r="CP1284" s="3">
        <v>0</v>
      </c>
      <c r="CQ1284" s="3">
        <v>0</v>
      </c>
      <c r="CR1284" s="3">
        <v>0</v>
      </c>
      <c r="CS1284" s="3">
        <v>0</v>
      </c>
      <c r="CT1284" s="3">
        <v>0</v>
      </c>
      <c r="CU1284" s="3">
        <v>0</v>
      </c>
      <c r="CV1284" s="3">
        <v>0</v>
      </c>
      <c r="CW1284" s="3">
        <v>0</v>
      </c>
      <c r="CX1284" s="3">
        <v>0</v>
      </c>
      <c r="CY1284" s="3">
        <v>0</v>
      </c>
      <c r="CZ1284" s="3">
        <v>0</v>
      </c>
      <c r="DA1284" s="3"/>
      <c r="DB1284" s="3">
        <v>0</v>
      </c>
      <c r="DC1284" s="3">
        <v>0</v>
      </c>
      <c r="DD1284" s="3">
        <v>0</v>
      </c>
      <c r="DE1284" s="3">
        <v>0</v>
      </c>
      <c r="DF1284" s="3">
        <v>0</v>
      </c>
      <c r="DG1284" s="3">
        <v>0</v>
      </c>
      <c r="DH1284" s="3">
        <v>0</v>
      </c>
      <c r="DI1284" s="3">
        <v>0</v>
      </c>
      <c r="DJ1284" s="3">
        <v>0</v>
      </c>
      <c r="DK1284" s="3">
        <v>0</v>
      </c>
      <c r="DL1284" s="3">
        <v>0</v>
      </c>
      <c r="DM1284" s="3">
        <v>0</v>
      </c>
      <c r="DN1284" s="3">
        <v>0</v>
      </c>
      <c r="DO1284" s="3">
        <v>0</v>
      </c>
      <c r="DP1284" s="3">
        <v>0</v>
      </c>
      <c r="DQ1284" s="3">
        <v>0</v>
      </c>
      <c r="DR1284" s="3">
        <v>0</v>
      </c>
      <c r="DS1284" s="3">
        <v>0</v>
      </c>
      <c r="DT1284" s="3">
        <v>0</v>
      </c>
      <c r="DU1284" s="3">
        <v>0</v>
      </c>
      <c r="DV1284" s="3">
        <v>0</v>
      </c>
      <c r="DW1284" s="3">
        <v>0</v>
      </c>
      <c r="DX1284" s="3">
        <v>0</v>
      </c>
      <c r="DY1284" s="3">
        <v>0</v>
      </c>
      <c r="DZ1284" s="3">
        <v>0</v>
      </c>
      <c r="EA1284" s="3">
        <v>0</v>
      </c>
      <c r="EB1284" s="3">
        <v>0</v>
      </c>
      <c r="EC1284" s="3">
        <v>0</v>
      </c>
      <c r="ED1284" s="3">
        <v>0</v>
      </c>
      <c r="EE1284" s="3">
        <v>0</v>
      </c>
      <c r="EF1284" s="3">
        <v>0</v>
      </c>
    </row>
    <row r="1285" spans="1:136" ht="12.75" customHeight="1">
      <c r="A1285" s="2" t="s">
        <v>2090</v>
      </c>
      <c r="B1285" s="2" t="s">
        <v>245</v>
      </c>
      <c r="C1285" s="2" t="s">
        <v>137</v>
      </c>
      <c r="D1285" s="2" t="s">
        <v>896</v>
      </c>
      <c r="E1285" s="3">
        <v>0</v>
      </c>
      <c r="F1285" s="3">
        <v>0</v>
      </c>
      <c r="G1285" s="3">
        <v>0</v>
      </c>
      <c r="H1285" s="3">
        <v>34128.14</v>
      </c>
      <c r="I1285" s="3">
        <v>11022.63</v>
      </c>
      <c r="J1285" s="3">
        <v>10844</v>
      </c>
      <c r="K1285" s="3">
        <v>10664.19</v>
      </c>
      <c r="L1285" s="3">
        <v>10483.209999999999</v>
      </c>
      <c r="M1285" s="3">
        <v>16065.98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s="3">
        <v>0</v>
      </c>
      <c r="AO1285" s="3">
        <v>0</v>
      </c>
      <c r="AP1285" s="3">
        <v>24567.61</v>
      </c>
      <c r="AQ1285" s="3">
        <v>0</v>
      </c>
      <c r="AR1285" s="3">
        <v>0</v>
      </c>
      <c r="AS1285" s="3">
        <v>0</v>
      </c>
      <c r="AT1285" s="3">
        <v>0</v>
      </c>
      <c r="AU1285" s="3">
        <v>0</v>
      </c>
      <c r="AV1285" s="3">
        <v>0</v>
      </c>
      <c r="AW1285" s="3">
        <v>0</v>
      </c>
      <c r="AX1285" s="3">
        <v>0</v>
      </c>
      <c r="AY1285" s="3">
        <v>0</v>
      </c>
      <c r="AZ1285" s="3">
        <v>0</v>
      </c>
      <c r="BA1285" s="3">
        <v>0</v>
      </c>
      <c r="BB1285" s="3">
        <v>0</v>
      </c>
      <c r="BC1285" s="3">
        <v>0</v>
      </c>
      <c r="BD1285" s="3">
        <v>0</v>
      </c>
      <c r="BE1285" s="3">
        <v>0</v>
      </c>
      <c r="BF1285" s="3">
        <v>0</v>
      </c>
      <c r="BG1285" s="3">
        <v>0</v>
      </c>
      <c r="BH1285" s="3">
        <v>0</v>
      </c>
      <c r="BI1285" s="3">
        <v>0</v>
      </c>
      <c r="BJ1285" s="3">
        <v>0</v>
      </c>
      <c r="BK1285" s="3">
        <v>0</v>
      </c>
      <c r="BL1285" s="3">
        <v>0</v>
      </c>
      <c r="BM1285" s="3">
        <v>0</v>
      </c>
      <c r="BN1285" s="3">
        <v>0</v>
      </c>
      <c r="BO1285" s="3">
        <v>0</v>
      </c>
      <c r="BP1285" s="3">
        <v>0</v>
      </c>
      <c r="BQ1285" s="3">
        <v>0</v>
      </c>
      <c r="BR1285" s="3">
        <v>0</v>
      </c>
      <c r="BS1285" s="3">
        <v>0</v>
      </c>
      <c r="BT1285" s="3">
        <v>0</v>
      </c>
      <c r="BU1285" s="3">
        <v>0</v>
      </c>
      <c r="BV1285" s="3">
        <v>0</v>
      </c>
      <c r="BW1285" s="3">
        <v>0</v>
      </c>
      <c r="BX1285" s="3">
        <v>0</v>
      </c>
      <c r="BY1285" s="3">
        <v>0</v>
      </c>
      <c r="BZ1285" s="3">
        <v>0</v>
      </c>
      <c r="CA1285" s="3">
        <v>0</v>
      </c>
      <c r="CB1285" s="3">
        <v>0</v>
      </c>
      <c r="CC1285" s="3">
        <v>0</v>
      </c>
      <c r="CD1285" s="3">
        <v>0</v>
      </c>
      <c r="CE1285" s="3">
        <v>0</v>
      </c>
      <c r="CF1285" s="3">
        <v>0</v>
      </c>
      <c r="CG1285" s="3">
        <v>0</v>
      </c>
      <c r="CH1285" s="3">
        <v>0</v>
      </c>
      <c r="CI1285" s="3">
        <v>0</v>
      </c>
      <c r="CJ1285" s="3">
        <v>0</v>
      </c>
      <c r="CK1285" s="3">
        <v>0</v>
      </c>
      <c r="CL1285" s="3">
        <v>0</v>
      </c>
      <c r="CM1285" s="3">
        <v>0</v>
      </c>
      <c r="CN1285" s="3">
        <v>0</v>
      </c>
      <c r="CO1285" s="3">
        <v>0</v>
      </c>
      <c r="CP1285" s="3">
        <v>0</v>
      </c>
      <c r="CQ1285" s="3">
        <v>0</v>
      </c>
      <c r="CR1285" s="3">
        <v>0</v>
      </c>
      <c r="CS1285" s="3">
        <v>0</v>
      </c>
      <c r="CT1285" s="3">
        <v>0</v>
      </c>
      <c r="CU1285" s="3">
        <v>0</v>
      </c>
      <c r="CV1285" s="3">
        <v>0</v>
      </c>
      <c r="CW1285" s="3">
        <v>0</v>
      </c>
      <c r="CX1285" s="3">
        <v>0</v>
      </c>
      <c r="CY1285" s="3">
        <v>0</v>
      </c>
      <c r="CZ1285" s="3">
        <v>0</v>
      </c>
      <c r="DA1285" s="3"/>
      <c r="DB1285" s="3">
        <v>0</v>
      </c>
      <c r="DC1285" s="3">
        <v>0</v>
      </c>
      <c r="DD1285" s="3">
        <v>0</v>
      </c>
      <c r="DE1285" s="3">
        <v>0</v>
      </c>
      <c r="DF1285" s="3">
        <v>0</v>
      </c>
      <c r="DG1285" s="3">
        <v>0</v>
      </c>
      <c r="DH1285" s="3">
        <v>0</v>
      </c>
      <c r="DI1285" s="3">
        <v>0</v>
      </c>
      <c r="DJ1285" s="3">
        <v>0</v>
      </c>
      <c r="DK1285" s="3">
        <v>0</v>
      </c>
      <c r="DL1285" s="3">
        <v>0</v>
      </c>
      <c r="DM1285" s="3">
        <v>0</v>
      </c>
      <c r="DN1285" s="3">
        <v>0</v>
      </c>
      <c r="DO1285" s="3">
        <v>0</v>
      </c>
      <c r="DP1285" s="3">
        <v>0</v>
      </c>
      <c r="DQ1285" s="3">
        <v>0</v>
      </c>
      <c r="DR1285" s="3">
        <v>0</v>
      </c>
      <c r="DS1285" s="3">
        <v>0</v>
      </c>
      <c r="DT1285" s="3">
        <v>0</v>
      </c>
      <c r="DU1285" s="3">
        <v>0</v>
      </c>
      <c r="DV1285" s="3">
        <v>0</v>
      </c>
      <c r="DW1285" s="3">
        <v>0</v>
      </c>
      <c r="DX1285" s="3">
        <v>0</v>
      </c>
      <c r="DY1285" s="3">
        <v>0</v>
      </c>
      <c r="DZ1285" s="3">
        <v>0</v>
      </c>
      <c r="EA1285" s="3">
        <v>0</v>
      </c>
      <c r="EB1285" s="3">
        <v>0</v>
      </c>
      <c r="EC1285" s="3">
        <v>0</v>
      </c>
      <c r="ED1285" s="3">
        <v>0</v>
      </c>
      <c r="EE1285" s="3">
        <v>0</v>
      </c>
      <c r="EF1285" s="3">
        <v>0</v>
      </c>
    </row>
    <row r="1286" spans="1:136" ht="12.75" customHeight="1">
      <c r="A1286" s="2" t="s">
        <v>2091</v>
      </c>
      <c r="B1286" s="2" t="s">
        <v>2092</v>
      </c>
      <c r="C1286" s="2" t="s">
        <v>137</v>
      </c>
      <c r="D1286" s="2" t="s">
        <v>896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0</v>
      </c>
      <c r="AL1286" s="3">
        <v>0</v>
      </c>
      <c r="AM1286" s="3">
        <v>0</v>
      </c>
      <c r="AN1286" s="3">
        <v>0</v>
      </c>
      <c r="AO1286" s="3">
        <v>0</v>
      </c>
      <c r="AP1286" s="3">
        <v>0</v>
      </c>
      <c r="AQ1286" s="3">
        <v>0</v>
      </c>
      <c r="AR1286" s="3">
        <v>0</v>
      </c>
      <c r="AS1286" s="3">
        <v>0</v>
      </c>
      <c r="AT1286" s="3">
        <v>0</v>
      </c>
      <c r="AU1286" s="3">
        <v>0</v>
      </c>
      <c r="AV1286" s="3">
        <v>0</v>
      </c>
      <c r="AW1286" s="3">
        <v>0</v>
      </c>
      <c r="AX1286" s="3">
        <v>0</v>
      </c>
      <c r="AY1286" s="3">
        <v>0</v>
      </c>
      <c r="AZ1286" s="3">
        <v>0</v>
      </c>
      <c r="BA1286" s="3">
        <v>0</v>
      </c>
      <c r="BB1286" s="3">
        <v>0</v>
      </c>
      <c r="BC1286" s="3">
        <v>0</v>
      </c>
      <c r="BD1286" s="3">
        <v>0</v>
      </c>
      <c r="BE1286" s="3">
        <v>0</v>
      </c>
      <c r="BF1286" s="3">
        <v>0</v>
      </c>
      <c r="BG1286" s="3">
        <v>0</v>
      </c>
      <c r="BH1286" s="3">
        <v>0</v>
      </c>
      <c r="BI1286" s="3">
        <v>0</v>
      </c>
      <c r="BJ1286" s="3">
        <v>0</v>
      </c>
      <c r="BK1286" s="3">
        <v>0</v>
      </c>
      <c r="BL1286" s="3">
        <v>0</v>
      </c>
      <c r="BM1286" s="3">
        <v>0</v>
      </c>
      <c r="BN1286" s="3">
        <v>0</v>
      </c>
      <c r="BO1286" s="3">
        <v>0</v>
      </c>
      <c r="BP1286" s="3">
        <v>0</v>
      </c>
      <c r="BQ1286" s="3">
        <v>0</v>
      </c>
      <c r="BR1286" s="3">
        <v>0</v>
      </c>
      <c r="BS1286" s="3">
        <v>0</v>
      </c>
      <c r="BT1286" s="3">
        <v>0</v>
      </c>
      <c r="BU1286" s="3">
        <v>0</v>
      </c>
      <c r="BV1286" s="3">
        <v>0</v>
      </c>
      <c r="BW1286" s="3">
        <v>0</v>
      </c>
      <c r="BX1286" s="3">
        <v>0</v>
      </c>
      <c r="BY1286" s="3">
        <v>0</v>
      </c>
      <c r="BZ1286" s="3">
        <v>0</v>
      </c>
      <c r="CA1286" s="3">
        <v>0</v>
      </c>
      <c r="CB1286" s="3">
        <v>0</v>
      </c>
      <c r="CC1286" s="3">
        <v>0</v>
      </c>
      <c r="CD1286" s="3">
        <v>0</v>
      </c>
      <c r="CE1286" s="3">
        <v>0</v>
      </c>
      <c r="CF1286" s="3">
        <v>0</v>
      </c>
      <c r="CG1286" s="3">
        <v>0</v>
      </c>
      <c r="CH1286" s="3">
        <v>0</v>
      </c>
      <c r="CI1286" s="3">
        <v>0</v>
      </c>
      <c r="CJ1286" s="3">
        <v>0</v>
      </c>
      <c r="CK1286" s="3">
        <v>0</v>
      </c>
      <c r="CL1286" s="3">
        <v>0</v>
      </c>
      <c r="CM1286" s="3">
        <v>0</v>
      </c>
      <c r="CN1286" s="3">
        <v>0</v>
      </c>
      <c r="CO1286" s="3">
        <v>0</v>
      </c>
      <c r="CP1286" s="3">
        <v>0</v>
      </c>
      <c r="CQ1286" s="3">
        <v>0</v>
      </c>
      <c r="CR1286" s="3">
        <v>0</v>
      </c>
      <c r="CS1286" s="3">
        <v>0</v>
      </c>
      <c r="CT1286" s="3">
        <v>0</v>
      </c>
      <c r="CU1286" s="3">
        <v>0</v>
      </c>
      <c r="CV1286" s="3">
        <v>0</v>
      </c>
      <c r="CW1286" s="3">
        <v>0</v>
      </c>
      <c r="CX1286" s="3">
        <v>0</v>
      </c>
      <c r="CY1286" s="3">
        <v>0</v>
      </c>
      <c r="CZ1286" s="3">
        <v>0</v>
      </c>
      <c r="DA1286" s="3"/>
      <c r="DB1286" s="3">
        <v>0</v>
      </c>
      <c r="DC1286" s="3">
        <v>0</v>
      </c>
      <c r="DD1286" s="3">
        <v>0</v>
      </c>
      <c r="DE1286" s="3">
        <v>0</v>
      </c>
      <c r="DF1286" s="3">
        <v>0</v>
      </c>
      <c r="DG1286" s="3">
        <v>0</v>
      </c>
      <c r="DH1286" s="3">
        <v>0</v>
      </c>
      <c r="DI1286" s="3">
        <v>0</v>
      </c>
      <c r="DJ1286" s="3">
        <v>0</v>
      </c>
      <c r="DK1286" s="3">
        <v>0</v>
      </c>
      <c r="DL1286" s="3">
        <v>0</v>
      </c>
      <c r="DM1286" s="3">
        <v>0</v>
      </c>
      <c r="DN1286" s="3">
        <v>0</v>
      </c>
      <c r="DO1286" s="3">
        <v>0</v>
      </c>
      <c r="DP1286" s="3">
        <v>0</v>
      </c>
      <c r="DQ1286" s="3">
        <v>0</v>
      </c>
      <c r="DR1286" s="3">
        <v>0</v>
      </c>
      <c r="DS1286" s="3">
        <v>0</v>
      </c>
      <c r="DT1286" s="3">
        <v>0</v>
      </c>
      <c r="DU1286" s="3">
        <v>0</v>
      </c>
      <c r="DV1286" s="3">
        <v>0</v>
      </c>
      <c r="DW1286" s="3">
        <v>0</v>
      </c>
      <c r="DX1286" s="3">
        <v>0</v>
      </c>
      <c r="DY1286" s="3">
        <v>0</v>
      </c>
      <c r="DZ1286" s="3">
        <v>0</v>
      </c>
      <c r="EA1286" s="3">
        <v>0</v>
      </c>
      <c r="EB1286" s="3">
        <v>0</v>
      </c>
      <c r="EC1286" s="3">
        <v>0</v>
      </c>
      <c r="ED1286" s="3">
        <v>0</v>
      </c>
      <c r="EE1286" s="3">
        <v>0</v>
      </c>
      <c r="EF1286" s="3">
        <v>0</v>
      </c>
    </row>
    <row r="1287" spans="1:136" ht="12.75" customHeight="1">
      <c r="A1287" s="2" t="s">
        <v>2093</v>
      </c>
      <c r="B1287" s="2" t="s">
        <v>2094</v>
      </c>
      <c r="C1287" s="2" t="s">
        <v>137</v>
      </c>
      <c r="D1287" s="2" t="s">
        <v>896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  <c r="AO1287" s="3">
        <v>0</v>
      </c>
      <c r="AP1287" s="3">
        <v>0</v>
      </c>
      <c r="AQ1287" s="3">
        <v>0</v>
      </c>
      <c r="AR1287" s="3">
        <v>0</v>
      </c>
      <c r="AS1287" s="3">
        <v>0</v>
      </c>
      <c r="AT1287" s="3">
        <v>0</v>
      </c>
      <c r="AU1287" s="3">
        <v>0</v>
      </c>
      <c r="AV1287" s="3">
        <v>0</v>
      </c>
      <c r="AW1287" s="3">
        <v>0</v>
      </c>
      <c r="AX1287" s="3">
        <v>0</v>
      </c>
      <c r="AY1287" s="3">
        <v>0</v>
      </c>
      <c r="AZ1287" s="3">
        <v>0</v>
      </c>
      <c r="BA1287" s="3">
        <v>0</v>
      </c>
      <c r="BB1287" s="3">
        <v>0</v>
      </c>
      <c r="BC1287" s="3">
        <v>0</v>
      </c>
      <c r="BD1287" s="3">
        <v>0</v>
      </c>
      <c r="BE1287" s="3">
        <v>0</v>
      </c>
      <c r="BF1287" s="3">
        <v>0</v>
      </c>
      <c r="BG1287" s="3">
        <v>0</v>
      </c>
      <c r="BH1287" s="3">
        <v>0</v>
      </c>
      <c r="BI1287" s="3">
        <v>0</v>
      </c>
      <c r="BJ1287" s="3">
        <v>0</v>
      </c>
      <c r="BK1287" s="3">
        <v>0</v>
      </c>
      <c r="BL1287" s="3">
        <v>0</v>
      </c>
      <c r="BM1287" s="3">
        <v>0</v>
      </c>
      <c r="BN1287" s="3">
        <v>0</v>
      </c>
      <c r="BO1287" s="3">
        <v>0</v>
      </c>
      <c r="BP1287" s="3">
        <v>0</v>
      </c>
      <c r="BQ1287" s="3">
        <v>0</v>
      </c>
      <c r="BR1287" s="3">
        <v>0</v>
      </c>
      <c r="BS1287" s="3">
        <v>0</v>
      </c>
      <c r="BT1287" s="3">
        <v>0</v>
      </c>
      <c r="BU1287" s="3">
        <v>0</v>
      </c>
      <c r="BV1287" s="3">
        <v>0</v>
      </c>
      <c r="BW1287" s="3">
        <v>0</v>
      </c>
      <c r="BX1287" s="3">
        <v>0</v>
      </c>
      <c r="BY1287" s="3">
        <v>0</v>
      </c>
      <c r="BZ1287" s="3">
        <v>0</v>
      </c>
      <c r="CA1287" s="3">
        <v>0</v>
      </c>
      <c r="CB1287" s="3">
        <v>0</v>
      </c>
      <c r="CC1287" s="3">
        <v>0</v>
      </c>
      <c r="CD1287" s="3">
        <v>0</v>
      </c>
      <c r="CE1287" s="3">
        <v>0</v>
      </c>
      <c r="CF1287" s="3">
        <v>0</v>
      </c>
      <c r="CG1287" s="3">
        <v>0</v>
      </c>
      <c r="CH1287" s="3">
        <v>0</v>
      </c>
      <c r="CI1287" s="3">
        <v>0</v>
      </c>
      <c r="CJ1287" s="3">
        <v>0</v>
      </c>
      <c r="CK1287" s="3">
        <v>0</v>
      </c>
      <c r="CL1287" s="3">
        <v>0</v>
      </c>
      <c r="CM1287" s="3">
        <v>0</v>
      </c>
      <c r="CN1287" s="3">
        <v>0</v>
      </c>
      <c r="CO1287" s="3">
        <v>0</v>
      </c>
      <c r="CP1287" s="3">
        <v>0</v>
      </c>
      <c r="CQ1287" s="3">
        <v>0</v>
      </c>
      <c r="CR1287" s="3">
        <v>0</v>
      </c>
      <c r="CS1287" s="3">
        <v>0</v>
      </c>
      <c r="CT1287" s="3">
        <v>0</v>
      </c>
      <c r="CU1287" s="3">
        <v>0</v>
      </c>
      <c r="CV1287" s="3">
        <v>0</v>
      </c>
      <c r="CW1287" s="3">
        <v>0</v>
      </c>
      <c r="CX1287" s="3">
        <v>0</v>
      </c>
      <c r="CY1287" s="3">
        <v>0</v>
      </c>
      <c r="CZ1287" s="3">
        <v>0</v>
      </c>
      <c r="DA1287" s="3"/>
      <c r="DB1287" s="3">
        <v>0</v>
      </c>
      <c r="DC1287" s="3">
        <v>0</v>
      </c>
      <c r="DD1287" s="3">
        <v>0</v>
      </c>
      <c r="DE1287" s="3">
        <v>0</v>
      </c>
      <c r="DF1287" s="3">
        <v>0</v>
      </c>
      <c r="DG1287" s="3">
        <v>0</v>
      </c>
      <c r="DH1287" s="3">
        <v>0</v>
      </c>
      <c r="DI1287" s="3">
        <v>0</v>
      </c>
      <c r="DJ1287" s="3">
        <v>0</v>
      </c>
      <c r="DK1287" s="3">
        <v>0</v>
      </c>
      <c r="DL1287" s="3">
        <v>0</v>
      </c>
      <c r="DM1287" s="3">
        <v>0</v>
      </c>
      <c r="DN1287" s="3">
        <v>0</v>
      </c>
      <c r="DO1287" s="3">
        <v>0</v>
      </c>
      <c r="DP1287" s="3">
        <v>0</v>
      </c>
      <c r="DQ1287" s="3">
        <v>0</v>
      </c>
      <c r="DR1287" s="3">
        <v>0</v>
      </c>
      <c r="DS1287" s="3">
        <v>0</v>
      </c>
      <c r="DT1287" s="3">
        <v>0</v>
      </c>
      <c r="DU1287" s="3">
        <v>0</v>
      </c>
      <c r="DV1287" s="3">
        <v>0</v>
      </c>
      <c r="DW1287" s="3">
        <v>0</v>
      </c>
      <c r="DX1287" s="3">
        <v>0</v>
      </c>
      <c r="DY1287" s="3">
        <v>0</v>
      </c>
      <c r="DZ1287" s="3">
        <v>0</v>
      </c>
      <c r="EA1287" s="3">
        <v>0</v>
      </c>
      <c r="EB1287" s="3">
        <v>0</v>
      </c>
      <c r="EC1287" s="3">
        <v>0</v>
      </c>
      <c r="ED1287" s="3">
        <v>0</v>
      </c>
      <c r="EE1287" s="3">
        <v>0</v>
      </c>
      <c r="EF1287" s="3">
        <v>0</v>
      </c>
    </row>
    <row r="1288" spans="1:136" ht="12.75" customHeight="1">
      <c r="A1288" s="2" t="s">
        <v>2095</v>
      </c>
      <c r="B1288" s="2" t="s">
        <v>2096</v>
      </c>
      <c r="C1288" s="2" t="s">
        <v>137</v>
      </c>
      <c r="D1288" s="2" t="s">
        <v>896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3">
        <v>0</v>
      </c>
      <c r="AQ1288" s="3">
        <v>0</v>
      </c>
      <c r="AR1288" s="3">
        <v>0</v>
      </c>
      <c r="AS1288" s="3">
        <v>0</v>
      </c>
      <c r="AT1288" s="3">
        <v>0</v>
      </c>
      <c r="AU1288" s="3">
        <v>0</v>
      </c>
      <c r="AV1288" s="3">
        <v>0</v>
      </c>
      <c r="AW1288" s="3">
        <v>0</v>
      </c>
      <c r="AX1288" s="3">
        <v>0</v>
      </c>
      <c r="AY1288" s="3">
        <v>0</v>
      </c>
      <c r="AZ1288" s="3">
        <v>0</v>
      </c>
      <c r="BA1288" s="3">
        <v>0</v>
      </c>
      <c r="BB1288" s="3">
        <v>0</v>
      </c>
      <c r="BC1288" s="3">
        <v>0</v>
      </c>
      <c r="BD1288" s="3">
        <v>0</v>
      </c>
      <c r="BE1288" s="3">
        <v>0</v>
      </c>
      <c r="BF1288" s="3">
        <v>0</v>
      </c>
      <c r="BG1288" s="3">
        <v>0</v>
      </c>
      <c r="BH1288" s="3">
        <v>0</v>
      </c>
      <c r="BI1288" s="3">
        <v>0</v>
      </c>
      <c r="BJ1288" s="3">
        <v>0</v>
      </c>
      <c r="BK1288" s="3">
        <v>0</v>
      </c>
      <c r="BL1288" s="3">
        <v>0</v>
      </c>
      <c r="BM1288" s="3">
        <v>0</v>
      </c>
      <c r="BN1288" s="3">
        <v>0</v>
      </c>
      <c r="BO1288" s="3">
        <v>0</v>
      </c>
      <c r="BP1288" s="3">
        <v>0</v>
      </c>
      <c r="BQ1288" s="3">
        <v>0</v>
      </c>
      <c r="BR1288" s="3">
        <v>0</v>
      </c>
      <c r="BS1288" s="3">
        <v>0</v>
      </c>
      <c r="BT1288" s="3">
        <v>0</v>
      </c>
      <c r="BU1288" s="3">
        <v>0</v>
      </c>
      <c r="BV1288" s="3">
        <v>0</v>
      </c>
      <c r="BW1288" s="3">
        <v>0</v>
      </c>
      <c r="BX1288" s="3">
        <v>0</v>
      </c>
      <c r="BY1288" s="3">
        <v>0</v>
      </c>
      <c r="BZ1288" s="3">
        <v>0</v>
      </c>
      <c r="CA1288" s="3">
        <v>0</v>
      </c>
      <c r="CB1288" s="3">
        <v>0</v>
      </c>
      <c r="CC1288" s="3">
        <v>0</v>
      </c>
      <c r="CD1288" s="3">
        <v>0</v>
      </c>
      <c r="CE1288" s="3">
        <v>0</v>
      </c>
      <c r="CF1288" s="3">
        <v>0</v>
      </c>
      <c r="CG1288" s="3">
        <v>0</v>
      </c>
      <c r="CH1288" s="3">
        <v>0</v>
      </c>
      <c r="CI1288" s="3">
        <v>0</v>
      </c>
      <c r="CJ1288" s="3">
        <v>0</v>
      </c>
      <c r="CK1288" s="3">
        <v>0</v>
      </c>
      <c r="CL1288" s="3">
        <v>0</v>
      </c>
      <c r="CM1288" s="3">
        <v>0</v>
      </c>
      <c r="CN1288" s="3">
        <v>0</v>
      </c>
      <c r="CO1288" s="3">
        <v>0</v>
      </c>
      <c r="CP1288" s="3">
        <v>0</v>
      </c>
      <c r="CQ1288" s="3">
        <v>0</v>
      </c>
      <c r="CR1288" s="3">
        <v>0</v>
      </c>
      <c r="CS1288" s="3">
        <v>0</v>
      </c>
      <c r="CT1288" s="3">
        <v>0</v>
      </c>
      <c r="CU1288" s="3">
        <v>0</v>
      </c>
      <c r="CV1288" s="3">
        <v>0</v>
      </c>
      <c r="CW1288" s="3">
        <v>0</v>
      </c>
      <c r="CX1288" s="3">
        <v>0</v>
      </c>
      <c r="CY1288" s="3">
        <v>0</v>
      </c>
      <c r="CZ1288" s="3">
        <v>0</v>
      </c>
      <c r="DA1288" s="3"/>
      <c r="DB1288" s="3">
        <v>0</v>
      </c>
      <c r="DC1288" s="3">
        <v>0</v>
      </c>
      <c r="DD1288" s="3">
        <v>0</v>
      </c>
      <c r="DE1288" s="3">
        <v>0</v>
      </c>
      <c r="DF1288" s="3">
        <v>0</v>
      </c>
      <c r="DG1288" s="3">
        <v>0</v>
      </c>
      <c r="DH1288" s="3">
        <v>0</v>
      </c>
      <c r="DI1288" s="3">
        <v>0</v>
      </c>
      <c r="DJ1288" s="3">
        <v>0</v>
      </c>
      <c r="DK1288" s="3">
        <v>0</v>
      </c>
      <c r="DL1288" s="3">
        <v>0</v>
      </c>
      <c r="DM1288" s="3">
        <v>0</v>
      </c>
      <c r="DN1288" s="3">
        <v>0</v>
      </c>
      <c r="DO1288" s="3">
        <v>0</v>
      </c>
      <c r="DP1288" s="3">
        <v>0</v>
      </c>
      <c r="DQ1288" s="3">
        <v>0</v>
      </c>
      <c r="DR1288" s="3">
        <v>0</v>
      </c>
      <c r="DS1288" s="3">
        <v>0</v>
      </c>
      <c r="DT1288" s="3">
        <v>0</v>
      </c>
      <c r="DU1288" s="3">
        <v>0</v>
      </c>
      <c r="DV1288" s="3">
        <v>0</v>
      </c>
      <c r="DW1288" s="3">
        <v>0</v>
      </c>
      <c r="DX1288" s="3">
        <v>0</v>
      </c>
      <c r="DY1288" s="3">
        <v>0</v>
      </c>
      <c r="DZ1288" s="3">
        <v>0</v>
      </c>
      <c r="EA1288" s="3">
        <v>0</v>
      </c>
      <c r="EB1288" s="3">
        <v>0</v>
      </c>
      <c r="EC1288" s="3">
        <v>0</v>
      </c>
      <c r="ED1288" s="3">
        <v>0</v>
      </c>
      <c r="EE1288" s="3">
        <v>0</v>
      </c>
      <c r="EF1288" s="3">
        <v>0</v>
      </c>
    </row>
    <row r="1289" spans="1:136" ht="12.75" customHeight="1">
      <c r="A1289" s="2" t="s">
        <v>2097</v>
      </c>
      <c r="B1289" s="2" t="s">
        <v>2098</v>
      </c>
      <c r="C1289" s="2" t="s">
        <v>137</v>
      </c>
      <c r="D1289" s="2" t="s">
        <v>896</v>
      </c>
      <c r="E1289" s="3">
        <v>0</v>
      </c>
      <c r="F1289" s="3">
        <v>271213.11</v>
      </c>
      <c r="G1289" s="3">
        <v>218665.2</v>
      </c>
      <c r="H1289" s="3">
        <v>208572</v>
      </c>
      <c r="I1289" s="3">
        <v>127988.97</v>
      </c>
      <c r="J1289" s="3">
        <v>68240.039999999994</v>
      </c>
      <c r="K1289" s="3">
        <v>45129</v>
      </c>
      <c r="L1289" s="3">
        <v>58117.5</v>
      </c>
      <c r="M1289" s="3">
        <v>58190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198800</v>
      </c>
      <c r="AH1289" s="3">
        <v>191184.8</v>
      </c>
      <c r="AI1289" s="3">
        <v>159776.5</v>
      </c>
      <c r="AJ1289" s="3">
        <v>131570</v>
      </c>
      <c r="AK1289" s="3">
        <v>65371.5</v>
      </c>
      <c r="AL1289" s="3">
        <v>42534</v>
      </c>
      <c r="AM1289" s="3">
        <v>36076.879999999997</v>
      </c>
      <c r="AN1289" s="3">
        <v>39480.36</v>
      </c>
      <c r="AO1289" s="3">
        <v>0</v>
      </c>
      <c r="AP1289" s="3">
        <v>114327.78</v>
      </c>
      <c r="AQ1289" s="3">
        <v>166290</v>
      </c>
      <c r="AR1289" s="3">
        <v>231183.39</v>
      </c>
      <c r="AS1289" s="3">
        <v>0</v>
      </c>
      <c r="AT1289" s="3">
        <v>0</v>
      </c>
      <c r="AU1289" s="3">
        <v>0</v>
      </c>
      <c r="AV1289" s="3">
        <v>0</v>
      </c>
      <c r="AW1289" s="3">
        <v>0</v>
      </c>
      <c r="AX1289" s="3">
        <v>0</v>
      </c>
      <c r="AY1289" s="3">
        <v>0</v>
      </c>
      <c r="AZ1289" s="3">
        <v>0</v>
      </c>
      <c r="BA1289" s="3">
        <v>0</v>
      </c>
      <c r="BB1289" s="3">
        <v>0</v>
      </c>
      <c r="BC1289" s="3">
        <v>0</v>
      </c>
      <c r="BD1289" s="3">
        <v>0</v>
      </c>
      <c r="BE1289" s="3">
        <v>0</v>
      </c>
      <c r="BF1289" s="3">
        <v>0</v>
      </c>
      <c r="BG1289" s="3">
        <v>0</v>
      </c>
      <c r="BH1289" s="3">
        <v>0</v>
      </c>
      <c r="BI1289" s="3">
        <v>0</v>
      </c>
      <c r="BJ1289" s="3">
        <v>0</v>
      </c>
      <c r="BK1289" s="3">
        <v>0</v>
      </c>
      <c r="BL1289" s="3">
        <v>0</v>
      </c>
      <c r="BM1289" s="3">
        <v>0</v>
      </c>
      <c r="BN1289" s="3">
        <v>0</v>
      </c>
      <c r="BO1289" s="3">
        <v>0</v>
      </c>
      <c r="BP1289" s="3">
        <v>0</v>
      </c>
      <c r="BQ1289" s="3">
        <v>0</v>
      </c>
      <c r="BR1289" s="3">
        <v>0</v>
      </c>
      <c r="BS1289" s="3">
        <v>0</v>
      </c>
      <c r="BT1289" s="3">
        <v>0</v>
      </c>
      <c r="BU1289" s="3">
        <v>0</v>
      </c>
      <c r="BV1289" s="3">
        <v>0</v>
      </c>
      <c r="BW1289" s="3">
        <v>0</v>
      </c>
      <c r="BX1289" s="3">
        <v>0</v>
      </c>
      <c r="BY1289" s="3">
        <v>0</v>
      </c>
      <c r="BZ1289" s="3">
        <v>0</v>
      </c>
      <c r="CA1289" s="3">
        <v>0</v>
      </c>
      <c r="CB1289" s="3">
        <v>0</v>
      </c>
      <c r="CC1289" s="3">
        <v>0</v>
      </c>
      <c r="CD1289" s="3">
        <v>0</v>
      </c>
      <c r="CE1289" s="3">
        <v>0</v>
      </c>
      <c r="CF1289" s="3">
        <v>0</v>
      </c>
      <c r="CG1289" s="3">
        <v>0</v>
      </c>
      <c r="CH1289" s="3">
        <v>0</v>
      </c>
      <c r="CI1289" s="3">
        <v>0</v>
      </c>
      <c r="CJ1289" s="3">
        <v>0</v>
      </c>
      <c r="CK1289" s="3">
        <v>0</v>
      </c>
      <c r="CL1289" s="3">
        <v>0</v>
      </c>
      <c r="CM1289" s="3">
        <v>0</v>
      </c>
      <c r="CN1289" s="3">
        <v>0</v>
      </c>
      <c r="CO1289" s="3">
        <v>0</v>
      </c>
      <c r="CP1289" s="3">
        <v>0</v>
      </c>
      <c r="CQ1289" s="3">
        <v>0</v>
      </c>
      <c r="CR1289" s="3">
        <v>0</v>
      </c>
      <c r="CS1289" s="3">
        <v>0</v>
      </c>
      <c r="CT1289" s="3">
        <v>0</v>
      </c>
      <c r="CU1289" s="3">
        <v>0</v>
      </c>
      <c r="CV1289" s="3">
        <v>0</v>
      </c>
      <c r="CW1289" s="3">
        <v>0</v>
      </c>
      <c r="CX1289" s="3">
        <v>0</v>
      </c>
      <c r="CY1289" s="3">
        <v>0</v>
      </c>
      <c r="CZ1289" s="3">
        <v>0</v>
      </c>
      <c r="DA1289" s="3"/>
      <c r="DB1289" s="3">
        <v>0</v>
      </c>
      <c r="DC1289" s="3">
        <v>0</v>
      </c>
      <c r="DD1289" s="3">
        <v>0</v>
      </c>
      <c r="DE1289" s="3">
        <v>0</v>
      </c>
      <c r="DF1289" s="3">
        <v>0</v>
      </c>
      <c r="DG1289" s="3">
        <v>0</v>
      </c>
      <c r="DH1289" s="3">
        <v>0</v>
      </c>
      <c r="DI1289" s="3">
        <v>0</v>
      </c>
      <c r="DJ1289" s="3">
        <v>0</v>
      </c>
      <c r="DK1289" s="3">
        <v>0</v>
      </c>
      <c r="DL1289" s="3">
        <v>0</v>
      </c>
      <c r="DM1289" s="3">
        <v>0</v>
      </c>
      <c r="DN1289" s="3">
        <v>0</v>
      </c>
      <c r="DO1289" s="3">
        <v>0</v>
      </c>
      <c r="DP1289" s="3">
        <v>0</v>
      </c>
      <c r="DQ1289" s="3">
        <v>0</v>
      </c>
      <c r="DR1289" s="3">
        <v>0</v>
      </c>
      <c r="DS1289" s="3">
        <v>0</v>
      </c>
      <c r="DT1289" s="3">
        <v>0</v>
      </c>
      <c r="DU1289" s="3">
        <v>0</v>
      </c>
      <c r="DV1289" s="3">
        <v>0</v>
      </c>
      <c r="DW1289" s="3">
        <v>0</v>
      </c>
      <c r="DX1289" s="3">
        <v>0</v>
      </c>
      <c r="DY1289" s="3">
        <v>0</v>
      </c>
      <c r="DZ1289" s="3">
        <v>0</v>
      </c>
      <c r="EA1289" s="3">
        <v>0</v>
      </c>
      <c r="EB1289" s="3">
        <v>0</v>
      </c>
      <c r="EC1289" s="3">
        <v>0</v>
      </c>
      <c r="ED1289" s="3">
        <v>0</v>
      </c>
      <c r="EE1289" s="3">
        <v>0</v>
      </c>
      <c r="EF1289" s="3">
        <v>0</v>
      </c>
    </row>
    <row r="1290" spans="1:136" ht="12.75" customHeight="1">
      <c r="A1290" s="2" t="s">
        <v>2099</v>
      </c>
      <c r="B1290" s="2" t="s">
        <v>2100</v>
      </c>
      <c r="C1290" s="2" t="s">
        <v>137</v>
      </c>
      <c r="D1290" s="2" t="s">
        <v>896</v>
      </c>
      <c r="E1290" s="3">
        <v>0</v>
      </c>
      <c r="F1290" s="3">
        <v>294490.08</v>
      </c>
      <c r="G1290" s="3">
        <v>242587.8</v>
      </c>
      <c r="H1290" s="3">
        <v>221180.96</v>
      </c>
      <c r="I1290" s="3">
        <v>147243.06</v>
      </c>
      <c r="J1290" s="3">
        <v>72529.95</v>
      </c>
      <c r="K1290" s="3">
        <v>44982</v>
      </c>
      <c r="L1290" s="3">
        <v>63960</v>
      </c>
      <c r="M1290" s="3">
        <v>67620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300330</v>
      </c>
      <c r="AH1290" s="3">
        <v>273169.5</v>
      </c>
      <c r="AI1290" s="3">
        <v>231469.34</v>
      </c>
      <c r="AJ1290" s="3">
        <v>200254</v>
      </c>
      <c r="AK1290" s="3">
        <v>105996</v>
      </c>
      <c r="AL1290" s="3">
        <v>60743</v>
      </c>
      <c r="AM1290" s="3">
        <v>62225.04</v>
      </c>
      <c r="AN1290" s="3">
        <v>65826.92</v>
      </c>
      <c r="AO1290" s="3">
        <v>0</v>
      </c>
      <c r="AP1290" s="3">
        <v>199666.51</v>
      </c>
      <c r="AQ1290" s="3">
        <v>216660</v>
      </c>
      <c r="AR1290" s="3">
        <v>257900.72</v>
      </c>
      <c r="AS1290" s="3">
        <v>0</v>
      </c>
      <c r="AT1290" s="3">
        <v>0</v>
      </c>
      <c r="AU1290" s="3">
        <v>0</v>
      </c>
      <c r="AV1290" s="3">
        <v>0</v>
      </c>
      <c r="AW1290" s="3">
        <v>0</v>
      </c>
      <c r="AX1290" s="3">
        <v>0</v>
      </c>
      <c r="AY1290" s="3">
        <v>0</v>
      </c>
      <c r="AZ1290" s="3">
        <v>0</v>
      </c>
      <c r="BA1290" s="3">
        <v>0</v>
      </c>
      <c r="BB1290" s="3">
        <v>0</v>
      </c>
      <c r="BC1290" s="3">
        <v>0</v>
      </c>
      <c r="BD1290" s="3">
        <v>0</v>
      </c>
      <c r="BE1290" s="3">
        <v>0</v>
      </c>
      <c r="BF1290" s="3">
        <v>0</v>
      </c>
      <c r="BG1290" s="3">
        <v>0</v>
      </c>
      <c r="BH1290" s="3">
        <v>0</v>
      </c>
      <c r="BI1290" s="3">
        <v>0</v>
      </c>
      <c r="BJ1290" s="3">
        <v>0</v>
      </c>
      <c r="BK1290" s="3">
        <v>0</v>
      </c>
      <c r="BL1290" s="3">
        <v>0</v>
      </c>
      <c r="BM1290" s="3">
        <v>0</v>
      </c>
      <c r="BN1290" s="3">
        <v>0</v>
      </c>
      <c r="BO1290" s="3">
        <v>0</v>
      </c>
      <c r="BP1290" s="3">
        <v>0</v>
      </c>
      <c r="BQ1290" s="3">
        <v>0</v>
      </c>
      <c r="BR1290" s="3">
        <v>0</v>
      </c>
      <c r="BS1290" s="3">
        <v>0</v>
      </c>
      <c r="BT1290" s="3">
        <v>0</v>
      </c>
      <c r="BU1290" s="3">
        <v>0</v>
      </c>
      <c r="BV1290" s="3">
        <v>0</v>
      </c>
      <c r="BW1290" s="3">
        <v>0</v>
      </c>
      <c r="BX1290" s="3">
        <v>0</v>
      </c>
      <c r="BY1290" s="3">
        <v>0</v>
      </c>
      <c r="BZ1290" s="3">
        <v>0</v>
      </c>
      <c r="CA1290" s="3">
        <v>0</v>
      </c>
      <c r="CB1290" s="3">
        <v>0</v>
      </c>
      <c r="CC1290" s="3">
        <v>0</v>
      </c>
      <c r="CD1290" s="3">
        <v>0</v>
      </c>
      <c r="CE1290" s="3">
        <v>0</v>
      </c>
      <c r="CF1290" s="3">
        <v>0</v>
      </c>
      <c r="CG1290" s="3">
        <v>0</v>
      </c>
      <c r="CH1290" s="3">
        <v>0</v>
      </c>
      <c r="CI1290" s="3">
        <v>0</v>
      </c>
      <c r="CJ1290" s="3">
        <v>0</v>
      </c>
      <c r="CK1290" s="3">
        <v>0</v>
      </c>
      <c r="CL1290" s="3">
        <v>0</v>
      </c>
      <c r="CM1290" s="3">
        <v>0</v>
      </c>
      <c r="CN1290" s="3">
        <v>0</v>
      </c>
      <c r="CO1290" s="3">
        <v>0</v>
      </c>
      <c r="CP1290" s="3">
        <v>0</v>
      </c>
      <c r="CQ1290" s="3">
        <v>0</v>
      </c>
      <c r="CR1290" s="3">
        <v>0</v>
      </c>
      <c r="CS1290" s="3">
        <v>0</v>
      </c>
      <c r="CT1290" s="3">
        <v>0</v>
      </c>
      <c r="CU1290" s="3">
        <v>0</v>
      </c>
      <c r="CV1290" s="3">
        <v>0</v>
      </c>
      <c r="CW1290" s="3">
        <v>0</v>
      </c>
      <c r="CX1290" s="3">
        <v>0</v>
      </c>
      <c r="CY1290" s="3">
        <v>0</v>
      </c>
      <c r="CZ1290" s="3">
        <v>0</v>
      </c>
      <c r="DA1290" s="3"/>
      <c r="DB1290" s="3">
        <v>0</v>
      </c>
      <c r="DC1290" s="3">
        <v>0</v>
      </c>
      <c r="DD1290" s="3">
        <v>0</v>
      </c>
      <c r="DE1290" s="3">
        <v>0</v>
      </c>
      <c r="DF1290" s="3">
        <v>0</v>
      </c>
      <c r="DG1290" s="3">
        <v>0</v>
      </c>
      <c r="DH1290" s="3">
        <v>0</v>
      </c>
      <c r="DI1290" s="3">
        <v>0</v>
      </c>
      <c r="DJ1290" s="3">
        <v>0</v>
      </c>
      <c r="DK1290" s="3">
        <v>0</v>
      </c>
      <c r="DL1290" s="3">
        <v>0</v>
      </c>
      <c r="DM1290" s="3">
        <v>0</v>
      </c>
      <c r="DN1290" s="3">
        <v>0</v>
      </c>
      <c r="DO1290" s="3">
        <v>0</v>
      </c>
      <c r="DP1290" s="3">
        <v>0</v>
      </c>
      <c r="DQ1290" s="3">
        <v>0</v>
      </c>
      <c r="DR1290" s="3">
        <v>0</v>
      </c>
      <c r="DS1290" s="3">
        <v>0</v>
      </c>
      <c r="DT1290" s="3">
        <v>0</v>
      </c>
      <c r="DU1290" s="3">
        <v>0</v>
      </c>
      <c r="DV1290" s="3">
        <v>0</v>
      </c>
      <c r="DW1290" s="3">
        <v>0</v>
      </c>
      <c r="DX1290" s="3">
        <v>0</v>
      </c>
      <c r="DY1290" s="3">
        <v>0</v>
      </c>
      <c r="DZ1290" s="3">
        <v>0</v>
      </c>
      <c r="EA1290" s="3">
        <v>0</v>
      </c>
      <c r="EB1290" s="3">
        <v>0</v>
      </c>
      <c r="EC1290" s="3">
        <v>0</v>
      </c>
      <c r="ED1290" s="3">
        <v>0</v>
      </c>
      <c r="EE1290" s="3">
        <v>0</v>
      </c>
      <c r="EF1290" s="3">
        <v>0</v>
      </c>
    </row>
    <row r="1291" spans="1:136" ht="12.75" customHeight="1">
      <c r="A1291" s="2" t="s">
        <v>2101</v>
      </c>
      <c r="B1291" s="2" t="s">
        <v>2102</v>
      </c>
      <c r="C1291" s="2" t="s">
        <v>137</v>
      </c>
      <c r="D1291" s="2" t="s">
        <v>896</v>
      </c>
      <c r="E1291" s="3">
        <v>0</v>
      </c>
      <c r="F1291" s="3">
        <v>375486.57</v>
      </c>
      <c r="G1291" s="3">
        <v>316937.40000000002</v>
      </c>
      <c r="H1291" s="3">
        <v>268493.68</v>
      </c>
      <c r="I1291" s="3">
        <v>169612.15</v>
      </c>
      <c r="J1291" s="3">
        <v>86756.08</v>
      </c>
      <c r="K1291" s="3">
        <v>51303</v>
      </c>
      <c r="L1291" s="3">
        <v>74722.5</v>
      </c>
      <c r="M1291" s="3">
        <v>85100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294650</v>
      </c>
      <c r="AH1291" s="3">
        <v>254281.2</v>
      </c>
      <c r="AI1291" s="3">
        <v>212777.32</v>
      </c>
      <c r="AJ1291" s="3">
        <v>183230.18</v>
      </c>
      <c r="AK1291" s="3">
        <v>88914</v>
      </c>
      <c r="AL1291" s="3">
        <v>56990</v>
      </c>
      <c r="AM1291" s="3">
        <v>53723.040000000001</v>
      </c>
      <c r="AN1291" s="3">
        <v>68907.490000000005</v>
      </c>
      <c r="AO1291" s="3">
        <v>0</v>
      </c>
      <c r="AP1291" s="3">
        <v>184066.7</v>
      </c>
      <c r="AQ1291" s="3">
        <v>217460.4</v>
      </c>
      <c r="AR1291" s="3">
        <v>278740</v>
      </c>
      <c r="AS1291" s="3">
        <v>0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  <c r="AY1291" s="3">
        <v>0</v>
      </c>
      <c r="AZ1291" s="3">
        <v>0</v>
      </c>
      <c r="BA1291" s="3">
        <v>0</v>
      </c>
      <c r="BB1291" s="3">
        <v>0</v>
      </c>
      <c r="BC1291" s="3">
        <v>0</v>
      </c>
      <c r="BD1291" s="3">
        <v>0</v>
      </c>
      <c r="BE1291" s="3">
        <v>0</v>
      </c>
      <c r="BF1291" s="3">
        <v>0</v>
      </c>
      <c r="BG1291" s="3">
        <v>0</v>
      </c>
      <c r="BH1291" s="3">
        <v>0</v>
      </c>
      <c r="BI1291" s="3">
        <v>0</v>
      </c>
      <c r="BJ1291" s="3">
        <v>0</v>
      </c>
      <c r="BK1291" s="3">
        <v>0</v>
      </c>
      <c r="BL1291" s="3">
        <v>0</v>
      </c>
      <c r="BM1291" s="3">
        <v>0</v>
      </c>
      <c r="BN1291" s="3">
        <v>0</v>
      </c>
      <c r="BO1291" s="3">
        <v>0</v>
      </c>
      <c r="BP1291" s="3">
        <v>0</v>
      </c>
      <c r="BQ1291" s="3">
        <v>0</v>
      </c>
      <c r="BR1291" s="3">
        <v>0</v>
      </c>
      <c r="BS1291" s="3">
        <v>0</v>
      </c>
      <c r="BT1291" s="3">
        <v>0</v>
      </c>
      <c r="BU1291" s="3">
        <v>0</v>
      </c>
      <c r="BV1291" s="3">
        <v>0</v>
      </c>
      <c r="BW1291" s="3">
        <v>0</v>
      </c>
      <c r="BX1291" s="3">
        <v>0</v>
      </c>
      <c r="BY1291" s="3">
        <v>0</v>
      </c>
      <c r="BZ1291" s="3">
        <v>0</v>
      </c>
      <c r="CA1291" s="3">
        <v>0</v>
      </c>
      <c r="CB1291" s="3">
        <v>0</v>
      </c>
      <c r="CC1291" s="3">
        <v>0</v>
      </c>
      <c r="CD1291" s="3">
        <v>0</v>
      </c>
      <c r="CE1291" s="3">
        <v>0</v>
      </c>
      <c r="CF1291" s="3">
        <v>0</v>
      </c>
      <c r="CG1291" s="3">
        <v>0</v>
      </c>
      <c r="CH1291" s="3">
        <v>0</v>
      </c>
      <c r="CI1291" s="3">
        <v>0</v>
      </c>
      <c r="CJ1291" s="3">
        <v>0</v>
      </c>
      <c r="CK1291" s="3">
        <v>0</v>
      </c>
      <c r="CL1291" s="3">
        <v>0</v>
      </c>
      <c r="CM1291" s="3">
        <v>0</v>
      </c>
      <c r="CN1291" s="3">
        <v>0</v>
      </c>
      <c r="CO1291" s="3">
        <v>0</v>
      </c>
      <c r="CP1291" s="3">
        <v>0</v>
      </c>
      <c r="CQ1291" s="3">
        <v>0</v>
      </c>
      <c r="CR1291" s="3">
        <v>0</v>
      </c>
      <c r="CS1291" s="3">
        <v>0</v>
      </c>
      <c r="CT1291" s="3">
        <v>0</v>
      </c>
      <c r="CU1291" s="3">
        <v>0</v>
      </c>
      <c r="CV1291" s="3">
        <v>0</v>
      </c>
      <c r="CW1291" s="3">
        <v>0</v>
      </c>
      <c r="CX1291" s="3">
        <v>0</v>
      </c>
      <c r="CY1291" s="3">
        <v>0</v>
      </c>
      <c r="CZ1291" s="3">
        <v>0</v>
      </c>
      <c r="DA1291" s="3"/>
      <c r="DB1291" s="3">
        <v>0</v>
      </c>
      <c r="DC1291" s="3">
        <v>0</v>
      </c>
      <c r="DD1291" s="3">
        <v>0</v>
      </c>
      <c r="DE1291" s="3">
        <v>0</v>
      </c>
      <c r="DF1291" s="3">
        <v>0</v>
      </c>
      <c r="DG1291" s="3">
        <v>0</v>
      </c>
      <c r="DH1291" s="3">
        <v>0</v>
      </c>
      <c r="DI1291" s="3">
        <v>0</v>
      </c>
      <c r="DJ1291" s="3">
        <v>0</v>
      </c>
      <c r="DK1291" s="3">
        <v>0</v>
      </c>
      <c r="DL1291" s="3">
        <v>0</v>
      </c>
      <c r="DM1291" s="3">
        <v>0</v>
      </c>
      <c r="DN1291" s="3">
        <v>0</v>
      </c>
      <c r="DO1291" s="3">
        <v>0</v>
      </c>
      <c r="DP1291" s="3">
        <v>0</v>
      </c>
      <c r="DQ1291" s="3">
        <v>0</v>
      </c>
      <c r="DR1291" s="3">
        <v>0</v>
      </c>
      <c r="DS1291" s="3">
        <v>0</v>
      </c>
      <c r="DT1291" s="3">
        <v>0</v>
      </c>
      <c r="DU1291" s="3">
        <v>0</v>
      </c>
      <c r="DV1291" s="3">
        <v>0</v>
      </c>
      <c r="DW1291" s="3">
        <v>0</v>
      </c>
      <c r="DX1291" s="3">
        <v>0</v>
      </c>
      <c r="DY1291" s="3">
        <v>0</v>
      </c>
      <c r="DZ1291" s="3">
        <v>0</v>
      </c>
      <c r="EA1291" s="3">
        <v>0</v>
      </c>
      <c r="EB1291" s="3">
        <v>0</v>
      </c>
      <c r="EC1291" s="3">
        <v>0</v>
      </c>
      <c r="ED1291" s="3">
        <v>0</v>
      </c>
      <c r="EE1291" s="3">
        <v>0</v>
      </c>
      <c r="EF1291" s="3">
        <v>0</v>
      </c>
    </row>
    <row r="1292" spans="1:136" ht="12.75" customHeight="1">
      <c r="A1292" s="2" t="s">
        <v>2103</v>
      </c>
      <c r="B1292" s="2" t="s">
        <v>2104</v>
      </c>
      <c r="C1292" s="2" t="s">
        <v>137</v>
      </c>
      <c r="D1292" s="2" t="s">
        <v>896</v>
      </c>
      <c r="E1292" s="3">
        <v>0</v>
      </c>
      <c r="F1292" s="3">
        <v>399922.79</v>
      </c>
      <c r="G1292" s="3">
        <v>328902.59999999998</v>
      </c>
      <c r="H1292" s="3">
        <v>328575.52</v>
      </c>
      <c r="I1292" s="3">
        <v>181370.56</v>
      </c>
      <c r="J1292" s="3">
        <v>83957.5</v>
      </c>
      <c r="K1292" s="3">
        <v>42336</v>
      </c>
      <c r="L1292" s="3">
        <v>62730</v>
      </c>
      <c r="M1292" s="3">
        <v>67850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357130</v>
      </c>
      <c r="AH1292" s="3">
        <v>307425.7</v>
      </c>
      <c r="AI1292" s="3">
        <v>253916.5</v>
      </c>
      <c r="AJ1292" s="3">
        <v>195794</v>
      </c>
      <c r="AK1292" s="3">
        <v>87162</v>
      </c>
      <c r="AL1292" s="3">
        <v>52125</v>
      </c>
      <c r="AM1292" s="3">
        <v>58501.54</v>
      </c>
      <c r="AN1292" s="3">
        <v>56837.279999999999</v>
      </c>
      <c r="AO1292" s="3">
        <v>0</v>
      </c>
      <c r="AP1292" s="3">
        <v>174526.48</v>
      </c>
      <c r="AQ1292" s="3">
        <v>206481.12</v>
      </c>
      <c r="AR1292" s="3">
        <v>318379.59999999998</v>
      </c>
      <c r="AS1292" s="3">
        <v>0</v>
      </c>
      <c r="AT1292" s="3">
        <v>0</v>
      </c>
      <c r="AU1292" s="3">
        <v>0</v>
      </c>
      <c r="AV1292" s="3">
        <v>0</v>
      </c>
      <c r="AW1292" s="3">
        <v>0</v>
      </c>
      <c r="AX1292" s="3">
        <v>0</v>
      </c>
      <c r="AY1292" s="3">
        <v>0</v>
      </c>
      <c r="AZ1292" s="3">
        <v>0</v>
      </c>
      <c r="BA1292" s="3">
        <v>0</v>
      </c>
      <c r="BB1292" s="3">
        <v>0</v>
      </c>
      <c r="BC1292" s="3">
        <v>0</v>
      </c>
      <c r="BD1292" s="3">
        <v>0</v>
      </c>
      <c r="BE1292" s="3">
        <v>0</v>
      </c>
      <c r="BF1292" s="3">
        <v>0</v>
      </c>
      <c r="BG1292" s="3">
        <v>0</v>
      </c>
      <c r="BH1292" s="3">
        <v>0</v>
      </c>
      <c r="BI1292" s="3">
        <v>0</v>
      </c>
      <c r="BJ1292" s="3">
        <v>0</v>
      </c>
      <c r="BK1292" s="3">
        <v>0</v>
      </c>
      <c r="BL1292" s="3">
        <v>0</v>
      </c>
      <c r="BM1292" s="3">
        <v>0</v>
      </c>
      <c r="BN1292" s="3">
        <v>0</v>
      </c>
      <c r="BO1292" s="3">
        <v>0</v>
      </c>
      <c r="BP1292" s="3">
        <v>0</v>
      </c>
      <c r="BQ1292" s="3">
        <v>0</v>
      </c>
      <c r="BR1292" s="3">
        <v>0</v>
      </c>
      <c r="BS1292" s="3">
        <v>0</v>
      </c>
      <c r="BT1292" s="3">
        <v>0</v>
      </c>
      <c r="BU1292" s="3">
        <v>0</v>
      </c>
      <c r="BV1292" s="3">
        <v>0</v>
      </c>
      <c r="BW1292" s="3">
        <v>0</v>
      </c>
      <c r="BX1292" s="3">
        <v>0</v>
      </c>
      <c r="BY1292" s="3">
        <v>0</v>
      </c>
      <c r="BZ1292" s="3">
        <v>0</v>
      </c>
      <c r="CA1292" s="3">
        <v>0</v>
      </c>
      <c r="CB1292" s="3">
        <v>0</v>
      </c>
      <c r="CC1292" s="3">
        <v>0</v>
      </c>
      <c r="CD1292" s="3">
        <v>0</v>
      </c>
      <c r="CE1292" s="3">
        <v>0</v>
      </c>
      <c r="CF1292" s="3">
        <v>0</v>
      </c>
      <c r="CG1292" s="3">
        <v>0</v>
      </c>
      <c r="CH1292" s="3">
        <v>0</v>
      </c>
      <c r="CI1292" s="3">
        <v>0</v>
      </c>
      <c r="CJ1292" s="3">
        <v>0</v>
      </c>
      <c r="CK1292" s="3">
        <v>0</v>
      </c>
      <c r="CL1292" s="3">
        <v>0</v>
      </c>
      <c r="CM1292" s="3">
        <v>0</v>
      </c>
      <c r="CN1292" s="3">
        <v>0</v>
      </c>
      <c r="CO1292" s="3">
        <v>0</v>
      </c>
      <c r="CP1292" s="3">
        <v>0</v>
      </c>
      <c r="CQ1292" s="3">
        <v>0</v>
      </c>
      <c r="CR1292" s="3">
        <v>0</v>
      </c>
      <c r="CS1292" s="3">
        <v>0</v>
      </c>
      <c r="CT1292" s="3">
        <v>0</v>
      </c>
      <c r="CU1292" s="3">
        <v>0</v>
      </c>
      <c r="CV1292" s="3">
        <v>0</v>
      </c>
      <c r="CW1292" s="3">
        <v>0</v>
      </c>
      <c r="CX1292" s="3">
        <v>0</v>
      </c>
      <c r="CY1292" s="3">
        <v>0</v>
      </c>
      <c r="CZ1292" s="3">
        <v>0</v>
      </c>
      <c r="DA1292" s="3"/>
      <c r="DB1292" s="3">
        <v>0</v>
      </c>
      <c r="DC1292" s="3">
        <v>0</v>
      </c>
      <c r="DD1292" s="3">
        <v>0</v>
      </c>
      <c r="DE1292" s="3">
        <v>0</v>
      </c>
      <c r="DF1292" s="3">
        <v>0</v>
      </c>
      <c r="DG1292" s="3">
        <v>0</v>
      </c>
      <c r="DH1292" s="3">
        <v>0</v>
      </c>
      <c r="DI1292" s="3">
        <v>0</v>
      </c>
      <c r="DJ1292" s="3">
        <v>0</v>
      </c>
      <c r="DK1292" s="3">
        <v>0</v>
      </c>
      <c r="DL1292" s="3">
        <v>0</v>
      </c>
      <c r="DM1292" s="3">
        <v>0</v>
      </c>
      <c r="DN1292" s="3">
        <v>0</v>
      </c>
      <c r="DO1292" s="3">
        <v>0</v>
      </c>
      <c r="DP1292" s="3">
        <v>0</v>
      </c>
      <c r="DQ1292" s="3">
        <v>0</v>
      </c>
      <c r="DR1292" s="3">
        <v>0</v>
      </c>
      <c r="DS1292" s="3">
        <v>0</v>
      </c>
      <c r="DT1292" s="3">
        <v>0</v>
      </c>
      <c r="DU1292" s="3">
        <v>0</v>
      </c>
      <c r="DV1292" s="3">
        <v>0</v>
      </c>
      <c r="DW1292" s="3">
        <v>0</v>
      </c>
      <c r="DX1292" s="3">
        <v>0</v>
      </c>
      <c r="DY1292" s="3">
        <v>0</v>
      </c>
      <c r="DZ1292" s="3">
        <v>0</v>
      </c>
      <c r="EA1292" s="3">
        <v>0</v>
      </c>
      <c r="EB1292" s="3">
        <v>0</v>
      </c>
      <c r="EC1292" s="3">
        <v>0</v>
      </c>
      <c r="ED1292" s="3">
        <v>0</v>
      </c>
      <c r="EE1292" s="3">
        <v>0</v>
      </c>
      <c r="EF1292" s="3">
        <v>0</v>
      </c>
    </row>
    <row r="1293" spans="1:136" ht="12.75" customHeight="1">
      <c r="A1293" s="2" t="s">
        <v>2105</v>
      </c>
      <c r="B1293" s="2" t="s">
        <v>2106</v>
      </c>
      <c r="C1293" s="2" t="s">
        <v>137</v>
      </c>
      <c r="D1293" s="2" t="s">
        <v>896</v>
      </c>
      <c r="E1293" s="3">
        <v>0</v>
      </c>
      <c r="F1293" s="3">
        <v>97929</v>
      </c>
      <c r="G1293" s="3">
        <v>78000</v>
      </c>
      <c r="H1293" s="3">
        <v>75348</v>
      </c>
      <c r="I1293" s="3">
        <v>47136</v>
      </c>
      <c r="J1293" s="3">
        <v>23088.31</v>
      </c>
      <c r="K1293" s="3">
        <v>14112</v>
      </c>
      <c r="L1293" s="3">
        <v>24395</v>
      </c>
      <c r="M1293" s="3">
        <v>27600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  <c r="AF1293" s="3">
        <v>0</v>
      </c>
      <c r="AG1293" s="3">
        <v>68160</v>
      </c>
      <c r="AH1293" s="3">
        <v>50775</v>
      </c>
      <c r="AI1293" s="3">
        <v>54653.5</v>
      </c>
      <c r="AJ1293" s="3">
        <v>53743</v>
      </c>
      <c r="AK1293" s="3">
        <v>28908</v>
      </c>
      <c r="AL1293" s="3">
        <v>17792</v>
      </c>
      <c r="AM1293" s="3">
        <v>16551.28</v>
      </c>
      <c r="AN1293" s="3">
        <v>19281.55</v>
      </c>
      <c r="AO1293" s="3">
        <v>0</v>
      </c>
      <c r="AP1293" s="3">
        <v>55656.83</v>
      </c>
      <c r="AQ1293" s="3">
        <v>59616</v>
      </c>
      <c r="AR1293" s="3">
        <v>80905.440000000002</v>
      </c>
      <c r="AS1293" s="3">
        <v>0</v>
      </c>
      <c r="AT1293" s="3">
        <v>0</v>
      </c>
      <c r="AU1293" s="3">
        <v>0</v>
      </c>
      <c r="AV1293" s="3">
        <v>0</v>
      </c>
      <c r="AW1293" s="3">
        <v>0</v>
      </c>
      <c r="AX1293" s="3">
        <v>0</v>
      </c>
      <c r="AY1293" s="3">
        <v>0</v>
      </c>
      <c r="AZ1293" s="3">
        <v>0</v>
      </c>
      <c r="BA1293" s="3">
        <v>0</v>
      </c>
      <c r="BB1293" s="3">
        <v>0</v>
      </c>
      <c r="BC1293" s="3">
        <v>0</v>
      </c>
      <c r="BD1293" s="3">
        <v>0</v>
      </c>
      <c r="BE1293" s="3">
        <v>0</v>
      </c>
      <c r="BF1293" s="3">
        <v>0</v>
      </c>
      <c r="BG1293" s="3">
        <v>0</v>
      </c>
      <c r="BH1293" s="3">
        <v>0</v>
      </c>
      <c r="BI1293" s="3">
        <v>0</v>
      </c>
      <c r="BJ1293" s="3">
        <v>0</v>
      </c>
      <c r="BK1293" s="3">
        <v>0</v>
      </c>
      <c r="BL1293" s="3">
        <v>0</v>
      </c>
      <c r="BM1293" s="3">
        <v>0</v>
      </c>
      <c r="BN1293" s="3">
        <v>0</v>
      </c>
      <c r="BO1293" s="3">
        <v>0</v>
      </c>
      <c r="BP1293" s="3">
        <v>0</v>
      </c>
      <c r="BQ1293" s="3">
        <v>0</v>
      </c>
      <c r="BR1293" s="3">
        <v>0</v>
      </c>
      <c r="BS1293" s="3">
        <v>0</v>
      </c>
      <c r="BT1293" s="3">
        <v>0</v>
      </c>
      <c r="BU1293" s="3">
        <v>0</v>
      </c>
      <c r="BV1293" s="3">
        <v>0</v>
      </c>
      <c r="BW1293" s="3">
        <v>0</v>
      </c>
      <c r="BX1293" s="3">
        <v>0</v>
      </c>
      <c r="BY1293" s="3">
        <v>0</v>
      </c>
      <c r="BZ1293" s="3">
        <v>0</v>
      </c>
      <c r="CA1293" s="3">
        <v>0</v>
      </c>
      <c r="CB1293" s="3">
        <v>0</v>
      </c>
      <c r="CC1293" s="3">
        <v>0</v>
      </c>
      <c r="CD1293" s="3">
        <v>0</v>
      </c>
      <c r="CE1293" s="3">
        <v>0</v>
      </c>
      <c r="CF1293" s="3">
        <v>0</v>
      </c>
      <c r="CG1293" s="3">
        <v>0</v>
      </c>
      <c r="CH1293" s="3">
        <v>0</v>
      </c>
      <c r="CI1293" s="3">
        <v>0</v>
      </c>
      <c r="CJ1293" s="3">
        <v>0</v>
      </c>
      <c r="CK1293" s="3">
        <v>0</v>
      </c>
      <c r="CL1293" s="3">
        <v>0</v>
      </c>
      <c r="CM1293" s="3">
        <v>0</v>
      </c>
      <c r="CN1293" s="3">
        <v>0</v>
      </c>
      <c r="CO1293" s="3">
        <v>0</v>
      </c>
      <c r="CP1293" s="3">
        <v>0</v>
      </c>
      <c r="CQ1293" s="3">
        <v>0</v>
      </c>
      <c r="CR1293" s="3">
        <v>0</v>
      </c>
      <c r="CS1293" s="3">
        <v>0</v>
      </c>
      <c r="CT1293" s="3">
        <v>0</v>
      </c>
      <c r="CU1293" s="3">
        <v>0</v>
      </c>
      <c r="CV1293" s="3">
        <v>0</v>
      </c>
      <c r="CW1293" s="3">
        <v>0</v>
      </c>
      <c r="CX1293" s="3">
        <v>0</v>
      </c>
      <c r="CY1293" s="3">
        <v>0</v>
      </c>
      <c r="CZ1293" s="3">
        <v>0</v>
      </c>
      <c r="DA1293" s="3"/>
      <c r="DB1293" s="3">
        <v>0</v>
      </c>
      <c r="DC1293" s="3">
        <v>0</v>
      </c>
      <c r="DD1293" s="3">
        <v>0</v>
      </c>
      <c r="DE1293" s="3">
        <v>0</v>
      </c>
      <c r="DF1293" s="3">
        <v>0</v>
      </c>
      <c r="DG1293" s="3">
        <v>0</v>
      </c>
      <c r="DH1293" s="3">
        <v>0</v>
      </c>
      <c r="DI1293" s="3">
        <v>0</v>
      </c>
      <c r="DJ1293" s="3">
        <v>0</v>
      </c>
      <c r="DK1293" s="3">
        <v>0</v>
      </c>
      <c r="DL1293" s="3">
        <v>0</v>
      </c>
      <c r="DM1293" s="3">
        <v>0</v>
      </c>
      <c r="DN1293" s="3">
        <v>0</v>
      </c>
      <c r="DO1293" s="3">
        <v>0</v>
      </c>
      <c r="DP1293" s="3">
        <v>0</v>
      </c>
      <c r="DQ1293" s="3">
        <v>0</v>
      </c>
      <c r="DR1293" s="3">
        <v>0</v>
      </c>
      <c r="DS1293" s="3">
        <v>0</v>
      </c>
      <c r="DT1293" s="3">
        <v>0</v>
      </c>
      <c r="DU1293" s="3">
        <v>0</v>
      </c>
      <c r="DV1293" s="3">
        <v>0</v>
      </c>
      <c r="DW1293" s="3">
        <v>0</v>
      </c>
      <c r="DX1293" s="3">
        <v>0</v>
      </c>
      <c r="DY1293" s="3">
        <v>0</v>
      </c>
      <c r="DZ1293" s="3">
        <v>0</v>
      </c>
      <c r="EA1293" s="3">
        <v>0</v>
      </c>
      <c r="EB1293" s="3">
        <v>0</v>
      </c>
      <c r="EC1293" s="3">
        <v>0</v>
      </c>
      <c r="ED1293" s="3">
        <v>0</v>
      </c>
      <c r="EE1293" s="3">
        <v>0</v>
      </c>
      <c r="EF1293" s="3">
        <v>0</v>
      </c>
    </row>
    <row r="1294" spans="1:136" ht="12.75" customHeight="1">
      <c r="A1294" s="2" t="s">
        <v>2107</v>
      </c>
      <c r="B1294" s="2" t="s">
        <v>2108</v>
      </c>
      <c r="C1294" s="2" t="s">
        <v>137</v>
      </c>
      <c r="D1294" s="2" t="s">
        <v>896</v>
      </c>
      <c r="E1294" s="3">
        <v>0</v>
      </c>
      <c r="F1294" s="3">
        <v>213175.53</v>
      </c>
      <c r="G1294" s="3">
        <v>180055.2</v>
      </c>
      <c r="H1294" s="3">
        <v>172157.44</v>
      </c>
      <c r="I1294" s="3">
        <v>112036.38</v>
      </c>
      <c r="J1294" s="3">
        <v>56029.97</v>
      </c>
      <c r="K1294" s="3">
        <v>35059.5</v>
      </c>
      <c r="L1294" s="3">
        <v>51557.5</v>
      </c>
      <c r="M1294" s="3">
        <v>62790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164354</v>
      </c>
      <c r="AH1294" s="3">
        <v>156048.5</v>
      </c>
      <c r="AI1294" s="3">
        <v>136503</v>
      </c>
      <c r="AJ1294" s="3">
        <v>107709</v>
      </c>
      <c r="AK1294" s="3">
        <v>55626</v>
      </c>
      <c r="AL1294" s="3">
        <v>35862</v>
      </c>
      <c r="AM1294" s="3">
        <v>39662.07</v>
      </c>
      <c r="AN1294" s="3">
        <v>43533.31</v>
      </c>
      <c r="AO1294" s="3">
        <v>0</v>
      </c>
      <c r="AP1294" s="3">
        <v>103238.16</v>
      </c>
      <c r="AQ1294" s="3">
        <v>132480</v>
      </c>
      <c r="AR1294" s="3">
        <v>163966.88</v>
      </c>
      <c r="AS1294" s="3">
        <v>0</v>
      </c>
      <c r="AT1294" s="3">
        <v>0</v>
      </c>
      <c r="AU1294" s="3">
        <v>0</v>
      </c>
      <c r="AV1294" s="3">
        <v>0</v>
      </c>
      <c r="AW1294" s="3">
        <v>0</v>
      </c>
      <c r="AX1294" s="3">
        <v>0</v>
      </c>
      <c r="AY1294" s="3">
        <v>0</v>
      </c>
      <c r="AZ1294" s="3">
        <v>0</v>
      </c>
      <c r="BA1294" s="3">
        <v>0</v>
      </c>
      <c r="BB1294" s="3">
        <v>0</v>
      </c>
      <c r="BC1294" s="3">
        <v>0</v>
      </c>
      <c r="BD1294" s="3">
        <v>0</v>
      </c>
      <c r="BE1294" s="3">
        <v>0</v>
      </c>
      <c r="BF1294" s="3">
        <v>0</v>
      </c>
      <c r="BG1294" s="3">
        <v>0</v>
      </c>
      <c r="BH1294" s="3">
        <v>0</v>
      </c>
      <c r="BI1294" s="3">
        <v>0</v>
      </c>
      <c r="BJ1294" s="3">
        <v>0</v>
      </c>
      <c r="BK1294" s="3">
        <v>0</v>
      </c>
      <c r="BL1294" s="3">
        <v>0</v>
      </c>
      <c r="BM1294" s="3">
        <v>0</v>
      </c>
      <c r="BN1294" s="3">
        <v>0</v>
      </c>
      <c r="BO1294" s="3">
        <v>0</v>
      </c>
      <c r="BP1294" s="3">
        <v>0</v>
      </c>
      <c r="BQ1294" s="3">
        <v>0</v>
      </c>
      <c r="BR1294" s="3">
        <v>0</v>
      </c>
      <c r="BS1294" s="3">
        <v>0</v>
      </c>
      <c r="BT1294" s="3">
        <v>0</v>
      </c>
      <c r="BU1294" s="3">
        <v>0</v>
      </c>
      <c r="BV1294" s="3">
        <v>0</v>
      </c>
      <c r="BW1294" s="3">
        <v>0</v>
      </c>
      <c r="BX1294" s="3">
        <v>0</v>
      </c>
      <c r="BY1294" s="3">
        <v>0</v>
      </c>
      <c r="BZ1294" s="3">
        <v>0</v>
      </c>
      <c r="CA1294" s="3">
        <v>0</v>
      </c>
      <c r="CB1294" s="3">
        <v>0</v>
      </c>
      <c r="CC1294" s="3">
        <v>0</v>
      </c>
      <c r="CD1294" s="3">
        <v>0</v>
      </c>
      <c r="CE1294" s="3">
        <v>0</v>
      </c>
      <c r="CF1294" s="3">
        <v>0</v>
      </c>
      <c r="CG1294" s="3">
        <v>0</v>
      </c>
      <c r="CH1294" s="3">
        <v>0</v>
      </c>
      <c r="CI1294" s="3">
        <v>0</v>
      </c>
      <c r="CJ1294" s="3">
        <v>0</v>
      </c>
      <c r="CK1294" s="3">
        <v>0</v>
      </c>
      <c r="CL1294" s="3">
        <v>0</v>
      </c>
      <c r="CM1294" s="3">
        <v>0</v>
      </c>
      <c r="CN1294" s="3">
        <v>0</v>
      </c>
      <c r="CO1294" s="3">
        <v>0</v>
      </c>
      <c r="CP1294" s="3">
        <v>0</v>
      </c>
      <c r="CQ1294" s="3">
        <v>0</v>
      </c>
      <c r="CR1294" s="3">
        <v>0</v>
      </c>
      <c r="CS1294" s="3">
        <v>0</v>
      </c>
      <c r="CT1294" s="3">
        <v>0</v>
      </c>
      <c r="CU1294" s="3">
        <v>0</v>
      </c>
      <c r="CV1294" s="3">
        <v>0</v>
      </c>
      <c r="CW1294" s="3">
        <v>0</v>
      </c>
      <c r="CX1294" s="3">
        <v>0</v>
      </c>
      <c r="CY1294" s="3">
        <v>0</v>
      </c>
      <c r="CZ1294" s="3">
        <v>0</v>
      </c>
      <c r="DA1294" s="3"/>
      <c r="DB1294" s="3">
        <v>0</v>
      </c>
      <c r="DC1294" s="3">
        <v>0</v>
      </c>
      <c r="DD1294" s="3">
        <v>0</v>
      </c>
      <c r="DE1294" s="3">
        <v>0</v>
      </c>
      <c r="DF1294" s="3">
        <v>0</v>
      </c>
      <c r="DG1294" s="3">
        <v>0</v>
      </c>
      <c r="DH1294" s="3">
        <v>0</v>
      </c>
      <c r="DI1294" s="3">
        <v>0</v>
      </c>
      <c r="DJ1294" s="3">
        <v>0</v>
      </c>
      <c r="DK1294" s="3">
        <v>0</v>
      </c>
      <c r="DL1294" s="3">
        <v>0</v>
      </c>
      <c r="DM1294" s="3">
        <v>0</v>
      </c>
      <c r="DN1294" s="3">
        <v>0</v>
      </c>
      <c r="DO1294" s="3">
        <v>0</v>
      </c>
      <c r="DP1294" s="3">
        <v>0</v>
      </c>
      <c r="DQ1294" s="3">
        <v>0</v>
      </c>
      <c r="DR1294" s="3">
        <v>0</v>
      </c>
      <c r="DS1294" s="3">
        <v>0</v>
      </c>
      <c r="DT1294" s="3">
        <v>0</v>
      </c>
      <c r="DU1294" s="3">
        <v>0</v>
      </c>
      <c r="DV1294" s="3">
        <v>0</v>
      </c>
      <c r="DW1294" s="3">
        <v>0</v>
      </c>
      <c r="DX1294" s="3">
        <v>0</v>
      </c>
      <c r="DY1294" s="3">
        <v>0</v>
      </c>
      <c r="DZ1294" s="3">
        <v>0</v>
      </c>
      <c r="EA1294" s="3">
        <v>0</v>
      </c>
      <c r="EB1294" s="3">
        <v>0</v>
      </c>
      <c r="EC1294" s="3">
        <v>0</v>
      </c>
      <c r="ED1294" s="3">
        <v>0</v>
      </c>
      <c r="EE1294" s="3">
        <v>0</v>
      </c>
      <c r="EF1294" s="3">
        <v>0</v>
      </c>
    </row>
    <row r="1295" spans="1:136" ht="12.75" customHeight="1">
      <c r="A1295" s="2" t="s">
        <v>2109</v>
      </c>
      <c r="B1295" s="2" t="s">
        <v>2110</v>
      </c>
      <c r="C1295" s="2" t="s">
        <v>137</v>
      </c>
      <c r="D1295" s="2" t="s">
        <v>896</v>
      </c>
      <c r="E1295" s="3">
        <v>0</v>
      </c>
      <c r="F1295" s="3">
        <v>37665</v>
      </c>
      <c r="G1295" s="3">
        <v>35490</v>
      </c>
      <c r="H1295" s="3">
        <v>30576</v>
      </c>
      <c r="I1295" s="3">
        <v>11130.97</v>
      </c>
      <c r="J1295" s="3">
        <v>5597.17</v>
      </c>
      <c r="K1295" s="3">
        <v>3381</v>
      </c>
      <c r="L1295" s="3">
        <v>5740</v>
      </c>
      <c r="M1295" s="3">
        <v>11500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16330</v>
      </c>
      <c r="AH1295" s="3">
        <v>22679.5</v>
      </c>
      <c r="AI1295" s="3">
        <v>26150</v>
      </c>
      <c r="AJ1295" s="3">
        <v>20070</v>
      </c>
      <c r="AK1295" s="3">
        <v>11388</v>
      </c>
      <c r="AL1295" s="3">
        <v>7089</v>
      </c>
      <c r="AM1295" s="3">
        <v>6101.86</v>
      </c>
      <c r="AN1295" s="3">
        <v>8587.58</v>
      </c>
      <c r="AO1295" s="3">
        <v>0</v>
      </c>
      <c r="AP1295" s="3">
        <v>21165.01</v>
      </c>
      <c r="AQ1295" s="3">
        <v>28245.84</v>
      </c>
      <c r="AR1295" s="3">
        <v>32543.279999999999</v>
      </c>
      <c r="AS1295" s="3">
        <v>0</v>
      </c>
      <c r="AT1295" s="3">
        <v>0</v>
      </c>
      <c r="AU1295" s="3">
        <v>0</v>
      </c>
      <c r="AV1295" s="3">
        <v>0</v>
      </c>
      <c r="AW1295" s="3">
        <v>0</v>
      </c>
      <c r="AX1295" s="3">
        <v>0</v>
      </c>
      <c r="AY1295" s="3">
        <v>0</v>
      </c>
      <c r="AZ1295" s="3">
        <v>0</v>
      </c>
      <c r="BA1295" s="3">
        <v>0</v>
      </c>
      <c r="BB1295" s="3">
        <v>0</v>
      </c>
      <c r="BC1295" s="3">
        <v>0</v>
      </c>
      <c r="BD1295" s="3">
        <v>0</v>
      </c>
      <c r="BE1295" s="3">
        <v>0</v>
      </c>
      <c r="BF1295" s="3">
        <v>0</v>
      </c>
      <c r="BG1295" s="3">
        <v>0</v>
      </c>
      <c r="BH1295" s="3">
        <v>0</v>
      </c>
      <c r="BI1295" s="3">
        <v>0</v>
      </c>
      <c r="BJ1295" s="3">
        <v>0</v>
      </c>
      <c r="BK1295" s="3">
        <v>0</v>
      </c>
      <c r="BL1295" s="3">
        <v>0</v>
      </c>
      <c r="BM1295" s="3">
        <v>0</v>
      </c>
      <c r="BN1295" s="3">
        <v>0</v>
      </c>
      <c r="BO1295" s="3">
        <v>0</v>
      </c>
      <c r="BP1295" s="3">
        <v>0</v>
      </c>
      <c r="BQ1295" s="3">
        <v>0</v>
      </c>
      <c r="BR1295" s="3">
        <v>0</v>
      </c>
      <c r="BS1295" s="3">
        <v>0</v>
      </c>
      <c r="BT1295" s="3">
        <v>0</v>
      </c>
      <c r="BU1295" s="3">
        <v>0</v>
      </c>
      <c r="BV1295" s="3">
        <v>0</v>
      </c>
      <c r="BW1295" s="3">
        <v>0</v>
      </c>
      <c r="BX1295" s="3">
        <v>0</v>
      </c>
      <c r="BY1295" s="3">
        <v>0</v>
      </c>
      <c r="BZ1295" s="3">
        <v>0</v>
      </c>
      <c r="CA1295" s="3">
        <v>0</v>
      </c>
      <c r="CB1295" s="3">
        <v>0</v>
      </c>
      <c r="CC1295" s="3">
        <v>0</v>
      </c>
      <c r="CD1295" s="3">
        <v>0</v>
      </c>
      <c r="CE1295" s="3">
        <v>0</v>
      </c>
      <c r="CF1295" s="3">
        <v>0</v>
      </c>
      <c r="CG1295" s="3">
        <v>0</v>
      </c>
      <c r="CH1295" s="3">
        <v>0</v>
      </c>
      <c r="CI1295" s="3">
        <v>0</v>
      </c>
      <c r="CJ1295" s="3">
        <v>0</v>
      </c>
      <c r="CK1295" s="3">
        <v>0</v>
      </c>
      <c r="CL1295" s="3">
        <v>0</v>
      </c>
      <c r="CM1295" s="3">
        <v>0</v>
      </c>
      <c r="CN1295" s="3">
        <v>0</v>
      </c>
      <c r="CO1295" s="3">
        <v>0</v>
      </c>
      <c r="CP1295" s="3">
        <v>0</v>
      </c>
      <c r="CQ1295" s="3">
        <v>0</v>
      </c>
      <c r="CR1295" s="3">
        <v>0</v>
      </c>
      <c r="CS1295" s="3">
        <v>0</v>
      </c>
      <c r="CT1295" s="3">
        <v>0</v>
      </c>
      <c r="CU1295" s="3">
        <v>0</v>
      </c>
      <c r="CV1295" s="3">
        <v>0</v>
      </c>
      <c r="CW1295" s="3">
        <v>0</v>
      </c>
      <c r="CX1295" s="3">
        <v>0</v>
      </c>
      <c r="CY1295" s="3">
        <v>0</v>
      </c>
      <c r="CZ1295" s="3">
        <v>0</v>
      </c>
      <c r="DA1295" s="3"/>
      <c r="DB1295" s="3">
        <v>0</v>
      </c>
      <c r="DC1295" s="3">
        <v>0</v>
      </c>
      <c r="DD1295" s="3">
        <v>0</v>
      </c>
      <c r="DE1295" s="3">
        <v>0</v>
      </c>
      <c r="DF1295" s="3">
        <v>0</v>
      </c>
      <c r="DG1295" s="3">
        <v>0</v>
      </c>
      <c r="DH1295" s="3">
        <v>0</v>
      </c>
      <c r="DI1295" s="3">
        <v>0</v>
      </c>
      <c r="DJ1295" s="3">
        <v>0</v>
      </c>
      <c r="DK1295" s="3">
        <v>0</v>
      </c>
      <c r="DL1295" s="3">
        <v>0</v>
      </c>
      <c r="DM1295" s="3">
        <v>0</v>
      </c>
      <c r="DN1295" s="3">
        <v>0</v>
      </c>
      <c r="DO1295" s="3">
        <v>0</v>
      </c>
      <c r="DP1295" s="3">
        <v>0</v>
      </c>
      <c r="DQ1295" s="3">
        <v>0</v>
      </c>
      <c r="DR1295" s="3">
        <v>0</v>
      </c>
      <c r="DS1295" s="3">
        <v>0</v>
      </c>
      <c r="DT1295" s="3">
        <v>0</v>
      </c>
      <c r="DU1295" s="3">
        <v>0</v>
      </c>
      <c r="DV1295" s="3">
        <v>0</v>
      </c>
      <c r="DW1295" s="3">
        <v>0</v>
      </c>
      <c r="DX1295" s="3">
        <v>0</v>
      </c>
      <c r="DY1295" s="3">
        <v>0</v>
      </c>
      <c r="DZ1295" s="3">
        <v>0</v>
      </c>
      <c r="EA1295" s="3">
        <v>0</v>
      </c>
      <c r="EB1295" s="3">
        <v>0</v>
      </c>
      <c r="EC1295" s="3">
        <v>0</v>
      </c>
      <c r="ED1295" s="3">
        <v>0</v>
      </c>
      <c r="EE1295" s="3">
        <v>0</v>
      </c>
      <c r="EF1295" s="3">
        <v>0</v>
      </c>
    </row>
    <row r="1296" spans="1:136" ht="12.75" customHeight="1">
      <c r="A1296" s="2" t="s">
        <v>2111</v>
      </c>
      <c r="B1296" s="2" t="s">
        <v>2112</v>
      </c>
      <c r="C1296" s="2" t="s">
        <v>137</v>
      </c>
      <c r="D1296" s="2" t="s">
        <v>896</v>
      </c>
      <c r="E1296" s="3">
        <v>0</v>
      </c>
      <c r="F1296" s="3">
        <v>37246.5</v>
      </c>
      <c r="G1296" s="3">
        <v>28860</v>
      </c>
      <c r="H1296" s="3">
        <v>32026</v>
      </c>
      <c r="I1296" s="3">
        <v>22586</v>
      </c>
      <c r="J1296" s="3">
        <v>10378.08</v>
      </c>
      <c r="K1296" s="3">
        <v>5586</v>
      </c>
      <c r="L1296" s="3">
        <v>4305</v>
      </c>
      <c r="M1296" s="3">
        <v>5635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14910</v>
      </c>
      <c r="AH1296" s="3">
        <v>12863</v>
      </c>
      <c r="AI1296" s="3">
        <v>27196</v>
      </c>
      <c r="AJ1296" s="3">
        <v>18732</v>
      </c>
      <c r="AK1296" s="3">
        <v>10402.5</v>
      </c>
      <c r="AL1296" s="3">
        <v>5143</v>
      </c>
      <c r="AM1296" s="3">
        <v>6178.13</v>
      </c>
      <c r="AN1296" s="3">
        <v>8431.0300000000007</v>
      </c>
      <c r="AO1296" s="3">
        <v>0</v>
      </c>
      <c r="AP1296" s="3">
        <v>17657.57</v>
      </c>
      <c r="AQ1296" s="3">
        <v>20424</v>
      </c>
      <c r="AR1296" s="3">
        <v>26488</v>
      </c>
      <c r="AS1296" s="3">
        <v>0</v>
      </c>
      <c r="AT1296" s="3">
        <v>0</v>
      </c>
      <c r="AU1296" s="3">
        <v>0</v>
      </c>
      <c r="AV1296" s="3">
        <v>0</v>
      </c>
      <c r="AW1296" s="3">
        <v>0</v>
      </c>
      <c r="AX1296" s="3">
        <v>0</v>
      </c>
      <c r="AY1296" s="3">
        <v>0</v>
      </c>
      <c r="AZ1296" s="3">
        <v>0</v>
      </c>
      <c r="BA1296" s="3">
        <v>0</v>
      </c>
      <c r="BB1296" s="3">
        <v>0</v>
      </c>
      <c r="BC1296" s="3">
        <v>0</v>
      </c>
      <c r="BD1296" s="3">
        <v>0</v>
      </c>
      <c r="BE1296" s="3">
        <v>0</v>
      </c>
      <c r="BF1296" s="3">
        <v>0</v>
      </c>
      <c r="BG1296" s="3">
        <v>0</v>
      </c>
      <c r="BH1296" s="3">
        <v>0</v>
      </c>
      <c r="BI1296" s="3">
        <v>0</v>
      </c>
      <c r="BJ1296" s="3">
        <v>0</v>
      </c>
      <c r="BK1296" s="3">
        <v>0</v>
      </c>
      <c r="BL1296" s="3">
        <v>0</v>
      </c>
      <c r="BM1296" s="3">
        <v>0</v>
      </c>
      <c r="BN1296" s="3">
        <v>0</v>
      </c>
      <c r="BO1296" s="3">
        <v>0</v>
      </c>
      <c r="BP1296" s="3">
        <v>0</v>
      </c>
      <c r="BQ1296" s="3">
        <v>0</v>
      </c>
      <c r="BR1296" s="3">
        <v>0</v>
      </c>
      <c r="BS1296" s="3">
        <v>0</v>
      </c>
      <c r="BT1296" s="3">
        <v>0</v>
      </c>
      <c r="BU1296" s="3">
        <v>0</v>
      </c>
      <c r="BV1296" s="3">
        <v>0</v>
      </c>
      <c r="BW1296" s="3">
        <v>0</v>
      </c>
      <c r="BX1296" s="3">
        <v>0</v>
      </c>
      <c r="BY1296" s="3">
        <v>0</v>
      </c>
      <c r="BZ1296" s="3">
        <v>0</v>
      </c>
      <c r="CA1296" s="3">
        <v>0</v>
      </c>
      <c r="CB1296" s="3">
        <v>0</v>
      </c>
      <c r="CC1296" s="3">
        <v>0</v>
      </c>
      <c r="CD1296" s="3">
        <v>0</v>
      </c>
      <c r="CE1296" s="3">
        <v>0</v>
      </c>
      <c r="CF1296" s="3">
        <v>0</v>
      </c>
      <c r="CG1296" s="3">
        <v>0</v>
      </c>
      <c r="CH1296" s="3">
        <v>0</v>
      </c>
      <c r="CI1296" s="3">
        <v>0</v>
      </c>
      <c r="CJ1296" s="3">
        <v>0</v>
      </c>
      <c r="CK1296" s="3">
        <v>0</v>
      </c>
      <c r="CL1296" s="3">
        <v>0</v>
      </c>
      <c r="CM1296" s="3">
        <v>0</v>
      </c>
      <c r="CN1296" s="3">
        <v>0</v>
      </c>
      <c r="CO1296" s="3">
        <v>0</v>
      </c>
      <c r="CP1296" s="3">
        <v>0</v>
      </c>
      <c r="CQ1296" s="3">
        <v>0</v>
      </c>
      <c r="CR1296" s="3">
        <v>0</v>
      </c>
      <c r="CS1296" s="3">
        <v>0</v>
      </c>
      <c r="CT1296" s="3">
        <v>0</v>
      </c>
      <c r="CU1296" s="3">
        <v>0</v>
      </c>
      <c r="CV1296" s="3">
        <v>0</v>
      </c>
      <c r="CW1296" s="3">
        <v>0</v>
      </c>
      <c r="CX1296" s="3">
        <v>0</v>
      </c>
      <c r="CY1296" s="3">
        <v>0</v>
      </c>
      <c r="CZ1296" s="3">
        <v>0</v>
      </c>
      <c r="DA1296" s="3"/>
      <c r="DB1296" s="3">
        <v>0</v>
      </c>
      <c r="DC1296" s="3">
        <v>0</v>
      </c>
      <c r="DD1296" s="3">
        <v>0</v>
      </c>
      <c r="DE1296" s="3">
        <v>0</v>
      </c>
      <c r="DF1296" s="3">
        <v>0</v>
      </c>
      <c r="DG1296" s="3">
        <v>0</v>
      </c>
      <c r="DH1296" s="3">
        <v>0</v>
      </c>
      <c r="DI1296" s="3">
        <v>0</v>
      </c>
      <c r="DJ1296" s="3">
        <v>0</v>
      </c>
      <c r="DK1296" s="3">
        <v>0</v>
      </c>
      <c r="DL1296" s="3">
        <v>0</v>
      </c>
      <c r="DM1296" s="3">
        <v>0</v>
      </c>
      <c r="DN1296" s="3">
        <v>0</v>
      </c>
      <c r="DO1296" s="3">
        <v>0</v>
      </c>
      <c r="DP1296" s="3">
        <v>0</v>
      </c>
      <c r="DQ1296" s="3">
        <v>0</v>
      </c>
      <c r="DR1296" s="3">
        <v>0</v>
      </c>
      <c r="DS1296" s="3">
        <v>0</v>
      </c>
      <c r="DT1296" s="3">
        <v>0</v>
      </c>
      <c r="DU1296" s="3">
        <v>0</v>
      </c>
      <c r="DV1296" s="3">
        <v>0</v>
      </c>
      <c r="DW1296" s="3">
        <v>0</v>
      </c>
      <c r="DX1296" s="3">
        <v>0</v>
      </c>
      <c r="DY1296" s="3">
        <v>0</v>
      </c>
      <c r="DZ1296" s="3">
        <v>0</v>
      </c>
      <c r="EA1296" s="3">
        <v>0</v>
      </c>
      <c r="EB1296" s="3">
        <v>0</v>
      </c>
      <c r="EC1296" s="3">
        <v>0</v>
      </c>
      <c r="ED1296" s="3">
        <v>0</v>
      </c>
      <c r="EE1296" s="3">
        <v>0</v>
      </c>
      <c r="EF1296" s="3">
        <v>0</v>
      </c>
    </row>
    <row r="1297" spans="1:136" ht="12.75" customHeight="1">
      <c r="A1297" s="2" t="s">
        <v>2113</v>
      </c>
      <c r="B1297" s="2" t="s">
        <v>2114</v>
      </c>
      <c r="C1297" s="2" t="s">
        <v>137</v>
      </c>
      <c r="D1297" s="2" t="s">
        <v>896</v>
      </c>
      <c r="E1297" s="3">
        <v>0</v>
      </c>
      <c r="F1297" s="3">
        <v>290715.21000000002</v>
      </c>
      <c r="G1297" s="3">
        <v>246347.4</v>
      </c>
      <c r="H1297" s="3">
        <v>237686</v>
      </c>
      <c r="I1297" s="3">
        <v>132694.06</v>
      </c>
      <c r="J1297" s="3">
        <v>64600.63</v>
      </c>
      <c r="K1297" s="3">
        <v>34912.5</v>
      </c>
      <c r="L1297" s="3">
        <v>53710</v>
      </c>
      <c r="M1297" s="3">
        <v>63135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266605</v>
      </c>
      <c r="AH1297" s="3">
        <v>243516.9</v>
      </c>
      <c r="AI1297" s="3">
        <v>171805.5</v>
      </c>
      <c r="AJ1297" s="3">
        <v>154316</v>
      </c>
      <c r="AK1297" s="3">
        <v>76650</v>
      </c>
      <c r="AL1297" s="3">
        <v>49623</v>
      </c>
      <c r="AM1297" s="3">
        <v>42451.54</v>
      </c>
      <c r="AN1297" s="3">
        <v>55239.42</v>
      </c>
      <c r="AO1297" s="3">
        <v>0</v>
      </c>
      <c r="AP1297" s="3">
        <v>159516.07999999999</v>
      </c>
      <c r="AQ1297" s="3">
        <v>208109.52</v>
      </c>
      <c r="AR1297" s="3">
        <v>238330.4</v>
      </c>
      <c r="AS1297" s="3">
        <v>0</v>
      </c>
      <c r="AT1297" s="3">
        <v>0</v>
      </c>
      <c r="AU1297" s="3">
        <v>0</v>
      </c>
      <c r="AV1297" s="3">
        <v>0</v>
      </c>
      <c r="AW1297" s="3">
        <v>0</v>
      </c>
      <c r="AX1297" s="3">
        <v>0</v>
      </c>
      <c r="AY1297" s="3">
        <v>0</v>
      </c>
      <c r="AZ1297" s="3">
        <v>0</v>
      </c>
      <c r="BA1297" s="3">
        <v>0</v>
      </c>
      <c r="BB1297" s="3">
        <v>0</v>
      </c>
      <c r="BC1297" s="3">
        <v>0</v>
      </c>
      <c r="BD1297" s="3">
        <v>0</v>
      </c>
      <c r="BE1297" s="3">
        <v>0</v>
      </c>
      <c r="BF1297" s="3">
        <v>0</v>
      </c>
      <c r="BG1297" s="3">
        <v>0</v>
      </c>
      <c r="BH1297" s="3">
        <v>0</v>
      </c>
      <c r="BI1297" s="3">
        <v>0</v>
      </c>
      <c r="BJ1297" s="3">
        <v>0</v>
      </c>
      <c r="BK1297" s="3">
        <v>0</v>
      </c>
      <c r="BL1297" s="3">
        <v>0</v>
      </c>
      <c r="BM1297" s="3">
        <v>0</v>
      </c>
      <c r="BN1297" s="3">
        <v>0</v>
      </c>
      <c r="BO1297" s="3">
        <v>0</v>
      </c>
      <c r="BP1297" s="3">
        <v>0</v>
      </c>
      <c r="BQ1297" s="3">
        <v>0</v>
      </c>
      <c r="BR1297" s="3">
        <v>0</v>
      </c>
      <c r="BS1297" s="3">
        <v>0</v>
      </c>
      <c r="BT1297" s="3">
        <v>0</v>
      </c>
      <c r="BU1297" s="3">
        <v>0</v>
      </c>
      <c r="BV1297" s="3">
        <v>0</v>
      </c>
      <c r="BW1297" s="3">
        <v>0</v>
      </c>
      <c r="BX1297" s="3">
        <v>0</v>
      </c>
      <c r="BY1297" s="3">
        <v>0</v>
      </c>
      <c r="BZ1297" s="3">
        <v>0</v>
      </c>
      <c r="CA1297" s="3">
        <v>0</v>
      </c>
      <c r="CB1297" s="3">
        <v>0</v>
      </c>
      <c r="CC1297" s="3">
        <v>0</v>
      </c>
      <c r="CD1297" s="3">
        <v>0</v>
      </c>
      <c r="CE1297" s="3">
        <v>0</v>
      </c>
      <c r="CF1297" s="3">
        <v>0</v>
      </c>
      <c r="CG1297" s="3">
        <v>0</v>
      </c>
      <c r="CH1297" s="3">
        <v>0</v>
      </c>
      <c r="CI1297" s="3">
        <v>0</v>
      </c>
      <c r="CJ1297" s="3">
        <v>0</v>
      </c>
      <c r="CK1297" s="3">
        <v>0</v>
      </c>
      <c r="CL1297" s="3">
        <v>0</v>
      </c>
      <c r="CM1297" s="3">
        <v>0</v>
      </c>
      <c r="CN1297" s="3">
        <v>0</v>
      </c>
      <c r="CO1297" s="3">
        <v>0</v>
      </c>
      <c r="CP1297" s="3">
        <v>0</v>
      </c>
      <c r="CQ1297" s="3">
        <v>0</v>
      </c>
      <c r="CR1297" s="3">
        <v>0</v>
      </c>
      <c r="CS1297" s="3">
        <v>0</v>
      </c>
      <c r="CT1297" s="3">
        <v>0</v>
      </c>
      <c r="CU1297" s="3">
        <v>0</v>
      </c>
      <c r="CV1297" s="3">
        <v>0</v>
      </c>
      <c r="CW1297" s="3">
        <v>0</v>
      </c>
      <c r="CX1297" s="3">
        <v>0</v>
      </c>
      <c r="CY1297" s="3">
        <v>0</v>
      </c>
      <c r="CZ1297" s="3">
        <v>0</v>
      </c>
      <c r="DA1297" s="3"/>
      <c r="DB1297" s="3">
        <v>0</v>
      </c>
      <c r="DC1297" s="3">
        <v>0</v>
      </c>
      <c r="DD1297" s="3">
        <v>0</v>
      </c>
      <c r="DE1297" s="3">
        <v>0</v>
      </c>
      <c r="DF1297" s="3">
        <v>0</v>
      </c>
      <c r="DG1297" s="3">
        <v>0</v>
      </c>
      <c r="DH1297" s="3">
        <v>0</v>
      </c>
      <c r="DI1297" s="3">
        <v>0</v>
      </c>
      <c r="DJ1297" s="3">
        <v>0</v>
      </c>
      <c r="DK1297" s="3">
        <v>0</v>
      </c>
      <c r="DL1297" s="3">
        <v>0</v>
      </c>
      <c r="DM1297" s="3">
        <v>0</v>
      </c>
      <c r="DN1297" s="3">
        <v>0</v>
      </c>
      <c r="DO1297" s="3">
        <v>0</v>
      </c>
      <c r="DP1297" s="3">
        <v>0</v>
      </c>
      <c r="DQ1297" s="3">
        <v>0</v>
      </c>
      <c r="DR1297" s="3">
        <v>0</v>
      </c>
      <c r="DS1297" s="3">
        <v>0</v>
      </c>
      <c r="DT1297" s="3">
        <v>0</v>
      </c>
      <c r="DU1297" s="3">
        <v>0</v>
      </c>
      <c r="DV1297" s="3">
        <v>0</v>
      </c>
      <c r="DW1297" s="3">
        <v>0</v>
      </c>
      <c r="DX1297" s="3">
        <v>0</v>
      </c>
      <c r="DY1297" s="3">
        <v>0</v>
      </c>
      <c r="DZ1297" s="3">
        <v>0</v>
      </c>
      <c r="EA1297" s="3">
        <v>0</v>
      </c>
      <c r="EB1297" s="3">
        <v>0</v>
      </c>
      <c r="EC1297" s="3">
        <v>0</v>
      </c>
      <c r="ED1297" s="3">
        <v>0</v>
      </c>
      <c r="EE1297" s="3">
        <v>0</v>
      </c>
      <c r="EF1297" s="3">
        <v>0</v>
      </c>
    </row>
    <row r="1298" spans="1:136" ht="12.75" customHeight="1">
      <c r="A1298" s="2" t="s">
        <v>2115</v>
      </c>
      <c r="B1298" s="2" t="s">
        <v>2116</v>
      </c>
      <c r="C1298" s="2" t="s">
        <v>468</v>
      </c>
      <c r="D1298" s="2" t="s">
        <v>896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  <c r="AJ1298" s="3">
        <v>0</v>
      </c>
      <c r="AK1298" s="3">
        <v>0</v>
      </c>
      <c r="AL1298" s="3">
        <v>0</v>
      </c>
      <c r="AM1298" s="3">
        <v>0</v>
      </c>
      <c r="AN1298" s="3">
        <v>0</v>
      </c>
      <c r="AO1298" s="3">
        <v>0</v>
      </c>
      <c r="AP1298" s="3">
        <v>0</v>
      </c>
      <c r="AQ1298" s="3">
        <v>0</v>
      </c>
      <c r="AR1298" s="3">
        <v>0</v>
      </c>
      <c r="AS1298" s="3">
        <v>0</v>
      </c>
      <c r="AT1298" s="3">
        <v>0</v>
      </c>
      <c r="AU1298" s="3">
        <v>0</v>
      </c>
      <c r="AV1298" s="3">
        <v>0</v>
      </c>
      <c r="AW1298" s="3">
        <v>0</v>
      </c>
      <c r="AX1298" s="3">
        <v>0</v>
      </c>
      <c r="AY1298" s="3">
        <v>0</v>
      </c>
      <c r="AZ1298" s="3">
        <v>0</v>
      </c>
      <c r="BA1298" s="3">
        <v>0</v>
      </c>
      <c r="BB1298" s="3">
        <v>0</v>
      </c>
      <c r="BC1298" s="3">
        <v>0</v>
      </c>
      <c r="BD1298" s="3">
        <v>0</v>
      </c>
      <c r="BE1298" s="3">
        <v>0</v>
      </c>
      <c r="BF1298" s="3">
        <v>0</v>
      </c>
      <c r="BG1298" s="3">
        <v>0</v>
      </c>
      <c r="BH1298" s="3">
        <v>0</v>
      </c>
      <c r="BI1298" s="3">
        <v>0</v>
      </c>
      <c r="BJ1298" s="3">
        <v>0</v>
      </c>
      <c r="BK1298" s="3">
        <v>0</v>
      </c>
      <c r="BL1298" s="3">
        <v>0</v>
      </c>
      <c r="BM1298" s="3">
        <v>0</v>
      </c>
      <c r="BN1298" s="3">
        <v>0</v>
      </c>
      <c r="BO1298" s="3">
        <v>0</v>
      </c>
      <c r="BP1298" s="3">
        <v>0</v>
      </c>
      <c r="BQ1298" s="3">
        <v>0</v>
      </c>
      <c r="BR1298" s="3">
        <v>0</v>
      </c>
      <c r="BS1298" s="3">
        <v>0</v>
      </c>
      <c r="BT1298" s="3">
        <v>0</v>
      </c>
      <c r="BU1298" s="3">
        <v>0</v>
      </c>
      <c r="BV1298" s="3">
        <v>0</v>
      </c>
      <c r="BW1298" s="3">
        <v>0</v>
      </c>
      <c r="BX1298" s="3">
        <v>0</v>
      </c>
      <c r="BY1298" s="3">
        <v>0</v>
      </c>
      <c r="BZ1298" s="3">
        <v>0</v>
      </c>
      <c r="CA1298" s="3">
        <v>0</v>
      </c>
      <c r="CB1298" s="3">
        <v>0</v>
      </c>
      <c r="CC1298" s="3">
        <v>0</v>
      </c>
      <c r="CD1298" s="3">
        <v>0</v>
      </c>
      <c r="CE1298" s="3">
        <v>0</v>
      </c>
      <c r="CF1298" s="3">
        <v>0</v>
      </c>
      <c r="CG1298" s="3">
        <v>0</v>
      </c>
      <c r="CH1298" s="3">
        <v>0</v>
      </c>
      <c r="CI1298" s="3">
        <v>0</v>
      </c>
      <c r="CJ1298" s="3">
        <v>0</v>
      </c>
      <c r="CK1298" s="3">
        <v>0</v>
      </c>
      <c r="CL1298" s="3">
        <v>0</v>
      </c>
      <c r="CM1298" s="3">
        <v>0</v>
      </c>
      <c r="CN1298" s="3">
        <v>0</v>
      </c>
      <c r="CO1298" s="3">
        <v>0</v>
      </c>
      <c r="CP1298" s="3">
        <v>0</v>
      </c>
      <c r="CQ1298" s="3">
        <v>0</v>
      </c>
      <c r="CR1298" s="3">
        <v>0</v>
      </c>
      <c r="CS1298" s="3">
        <v>0</v>
      </c>
      <c r="CT1298" s="3">
        <v>0</v>
      </c>
      <c r="CU1298" s="3">
        <v>0</v>
      </c>
      <c r="CV1298" s="3">
        <v>0</v>
      </c>
      <c r="CW1298" s="3">
        <v>0</v>
      </c>
      <c r="CX1298" s="3">
        <v>0</v>
      </c>
      <c r="CY1298" s="3">
        <v>0</v>
      </c>
      <c r="CZ1298" s="3">
        <v>0</v>
      </c>
      <c r="DA1298" s="3"/>
      <c r="DB1298" s="3">
        <v>0</v>
      </c>
      <c r="DC1298" s="3">
        <v>0</v>
      </c>
      <c r="DD1298" s="3">
        <v>0</v>
      </c>
      <c r="DE1298" s="3">
        <v>0</v>
      </c>
      <c r="DF1298" s="3">
        <v>0</v>
      </c>
      <c r="DG1298" s="3">
        <v>0</v>
      </c>
      <c r="DH1298" s="3">
        <v>0</v>
      </c>
      <c r="DI1298" s="3">
        <v>0</v>
      </c>
      <c r="DJ1298" s="3">
        <v>0</v>
      </c>
      <c r="DK1298" s="3">
        <v>0</v>
      </c>
      <c r="DL1298" s="3">
        <v>0</v>
      </c>
      <c r="DM1298" s="3">
        <v>0</v>
      </c>
      <c r="DN1298" s="3">
        <v>0</v>
      </c>
      <c r="DO1298" s="3">
        <v>0</v>
      </c>
      <c r="DP1298" s="3">
        <v>0</v>
      </c>
      <c r="DQ1298" s="3">
        <v>0</v>
      </c>
      <c r="DR1298" s="3">
        <v>0</v>
      </c>
      <c r="DS1298" s="3">
        <v>0</v>
      </c>
      <c r="DT1298" s="3">
        <v>0</v>
      </c>
      <c r="DU1298" s="3">
        <v>0</v>
      </c>
      <c r="DV1298" s="3">
        <v>0</v>
      </c>
      <c r="DW1298" s="3">
        <v>0</v>
      </c>
      <c r="DX1298" s="3">
        <v>0</v>
      </c>
      <c r="DY1298" s="3">
        <v>0</v>
      </c>
      <c r="DZ1298" s="3">
        <v>0</v>
      </c>
      <c r="EA1298" s="3">
        <v>0</v>
      </c>
      <c r="EB1298" s="3">
        <v>0</v>
      </c>
      <c r="EC1298" s="3">
        <v>0</v>
      </c>
      <c r="ED1298" s="3">
        <v>0</v>
      </c>
      <c r="EE1298" s="3">
        <v>0</v>
      </c>
      <c r="EF1298" s="3">
        <v>0</v>
      </c>
    </row>
    <row r="1299" spans="1:136" ht="12.75" customHeight="1">
      <c r="A1299" s="2" t="s">
        <v>2117</v>
      </c>
      <c r="B1299" s="2" t="s">
        <v>2118</v>
      </c>
      <c r="C1299" s="2" t="s">
        <v>468</v>
      </c>
      <c r="D1299" s="2" t="s">
        <v>896</v>
      </c>
      <c r="E1299" s="3">
        <v>0</v>
      </c>
      <c r="F1299" s="3">
        <v>2013259.24</v>
      </c>
      <c r="G1299" s="3">
        <v>1836905.67</v>
      </c>
      <c r="H1299" s="3">
        <v>1773779.86</v>
      </c>
      <c r="I1299" s="3">
        <v>945014.96</v>
      </c>
      <c r="J1299" s="3">
        <v>328544.42</v>
      </c>
      <c r="K1299" s="3">
        <v>155555.14000000001</v>
      </c>
      <c r="L1299" s="3">
        <v>224940.81</v>
      </c>
      <c r="M1299" s="3">
        <v>302673.45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1468793.7</v>
      </c>
      <c r="AH1299" s="3">
        <v>1307066.1200000001</v>
      </c>
      <c r="AI1299" s="3">
        <v>1015839.38</v>
      </c>
      <c r="AJ1299" s="3">
        <v>746691.95</v>
      </c>
      <c r="AK1299" s="3">
        <v>249760.43</v>
      </c>
      <c r="AL1299" s="3">
        <v>162174.5</v>
      </c>
      <c r="AM1299" s="3">
        <v>166717.94</v>
      </c>
      <c r="AN1299" s="3">
        <v>174430.83</v>
      </c>
      <c r="AO1299" s="3">
        <v>170518.9</v>
      </c>
      <c r="AP1299" s="3">
        <v>399623.08</v>
      </c>
      <c r="AQ1299" s="3">
        <v>1041403.85</v>
      </c>
      <c r="AR1299" s="3">
        <v>1489114.94</v>
      </c>
      <c r="AS1299" s="3">
        <v>0</v>
      </c>
      <c r="AT1299" s="3">
        <v>0</v>
      </c>
      <c r="AU1299" s="3">
        <v>0</v>
      </c>
      <c r="AV1299" s="3">
        <v>0</v>
      </c>
      <c r="AW1299" s="3">
        <v>0</v>
      </c>
      <c r="AX1299" s="3">
        <v>0</v>
      </c>
      <c r="AY1299" s="3">
        <v>0</v>
      </c>
      <c r="AZ1299" s="3">
        <v>0</v>
      </c>
      <c r="BA1299" s="3">
        <v>0</v>
      </c>
      <c r="BB1299" s="3">
        <v>0</v>
      </c>
      <c r="BC1299" s="3">
        <v>0</v>
      </c>
      <c r="BD1299" s="3">
        <v>0</v>
      </c>
      <c r="BE1299" s="3">
        <v>0</v>
      </c>
      <c r="BF1299" s="3">
        <v>0</v>
      </c>
      <c r="BG1299" s="3">
        <v>0</v>
      </c>
      <c r="BH1299" s="3">
        <v>0</v>
      </c>
      <c r="BI1299" s="3">
        <v>0</v>
      </c>
      <c r="BJ1299" s="3">
        <v>0</v>
      </c>
      <c r="BK1299" s="3">
        <v>0</v>
      </c>
      <c r="BL1299" s="3">
        <v>0</v>
      </c>
      <c r="BM1299" s="3">
        <v>0</v>
      </c>
      <c r="BN1299" s="3">
        <v>0</v>
      </c>
      <c r="BO1299" s="3">
        <v>0</v>
      </c>
      <c r="BP1299" s="3">
        <v>0</v>
      </c>
      <c r="BQ1299" s="3">
        <v>0</v>
      </c>
      <c r="BR1299" s="3">
        <v>0</v>
      </c>
      <c r="BS1299" s="3">
        <v>0</v>
      </c>
      <c r="BT1299" s="3">
        <v>0</v>
      </c>
      <c r="BU1299" s="3">
        <v>0</v>
      </c>
      <c r="BV1299" s="3">
        <v>0</v>
      </c>
      <c r="BW1299" s="3">
        <v>0</v>
      </c>
      <c r="BX1299" s="3">
        <v>0</v>
      </c>
      <c r="BY1299" s="3">
        <v>0</v>
      </c>
      <c r="BZ1299" s="3">
        <v>0</v>
      </c>
      <c r="CA1299" s="3">
        <v>0</v>
      </c>
      <c r="CB1299" s="3">
        <v>0</v>
      </c>
      <c r="CC1299" s="3">
        <v>0</v>
      </c>
      <c r="CD1299" s="3">
        <v>0</v>
      </c>
      <c r="CE1299" s="3">
        <v>0</v>
      </c>
      <c r="CF1299" s="3">
        <v>0</v>
      </c>
      <c r="CG1299" s="3">
        <v>0</v>
      </c>
      <c r="CH1299" s="3">
        <v>0</v>
      </c>
      <c r="CI1299" s="3">
        <v>0</v>
      </c>
      <c r="CJ1299" s="3">
        <v>0</v>
      </c>
      <c r="CK1299" s="3">
        <v>0</v>
      </c>
      <c r="CL1299" s="3">
        <v>0</v>
      </c>
      <c r="CM1299" s="3">
        <v>0</v>
      </c>
      <c r="CN1299" s="3">
        <v>0</v>
      </c>
      <c r="CO1299" s="3">
        <v>0</v>
      </c>
      <c r="CP1299" s="3">
        <v>0</v>
      </c>
      <c r="CQ1299" s="3">
        <v>0</v>
      </c>
      <c r="CR1299" s="3">
        <v>0</v>
      </c>
      <c r="CS1299" s="3">
        <v>0</v>
      </c>
      <c r="CT1299" s="3">
        <v>0</v>
      </c>
      <c r="CU1299" s="3">
        <v>0</v>
      </c>
      <c r="CV1299" s="3">
        <v>0</v>
      </c>
      <c r="CW1299" s="3">
        <v>0</v>
      </c>
      <c r="CX1299" s="3">
        <v>0</v>
      </c>
      <c r="CY1299" s="3">
        <v>0</v>
      </c>
      <c r="CZ1299" s="3">
        <v>0</v>
      </c>
      <c r="DA1299" s="3"/>
      <c r="DB1299" s="3">
        <v>0</v>
      </c>
      <c r="DC1299" s="3">
        <v>0</v>
      </c>
      <c r="DD1299" s="3">
        <v>0</v>
      </c>
      <c r="DE1299" s="3">
        <v>0</v>
      </c>
      <c r="DF1299" s="3">
        <v>0</v>
      </c>
      <c r="DG1299" s="3">
        <v>0</v>
      </c>
      <c r="DH1299" s="3">
        <v>0</v>
      </c>
      <c r="DI1299" s="3">
        <v>0</v>
      </c>
      <c r="DJ1299" s="3">
        <v>0</v>
      </c>
      <c r="DK1299" s="3">
        <v>0</v>
      </c>
      <c r="DL1299" s="3">
        <v>0</v>
      </c>
      <c r="DM1299" s="3">
        <v>0</v>
      </c>
      <c r="DN1299" s="3">
        <v>0</v>
      </c>
      <c r="DO1299" s="3">
        <v>0</v>
      </c>
      <c r="DP1299" s="3">
        <v>0</v>
      </c>
      <c r="DQ1299" s="3">
        <v>0</v>
      </c>
      <c r="DR1299" s="3">
        <v>0</v>
      </c>
      <c r="DS1299" s="3">
        <v>0</v>
      </c>
      <c r="DT1299" s="3">
        <v>0</v>
      </c>
      <c r="DU1299" s="3">
        <v>0</v>
      </c>
      <c r="DV1299" s="3">
        <v>0</v>
      </c>
      <c r="DW1299" s="3">
        <v>0</v>
      </c>
      <c r="DX1299" s="3">
        <v>0</v>
      </c>
      <c r="DY1299" s="3">
        <v>0</v>
      </c>
      <c r="DZ1299" s="3">
        <v>0</v>
      </c>
      <c r="EA1299" s="3">
        <v>0</v>
      </c>
      <c r="EB1299" s="3">
        <v>0</v>
      </c>
      <c r="EC1299" s="3">
        <v>0</v>
      </c>
      <c r="ED1299" s="3">
        <v>0</v>
      </c>
      <c r="EE1299" s="3">
        <v>0</v>
      </c>
      <c r="EF1299" s="3">
        <v>0</v>
      </c>
    </row>
    <row r="1300" spans="1:136" ht="12.75" customHeight="1">
      <c r="A1300" s="2" t="s">
        <v>2119</v>
      </c>
      <c r="B1300" s="2" t="s">
        <v>2120</v>
      </c>
      <c r="C1300" s="2" t="s">
        <v>468</v>
      </c>
      <c r="D1300" s="2" t="s">
        <v>896</v>
      </c>
      <c r="E1300" s="3">
        <v>0</v>
      </c>
      <c r="F1300" s="3">
        <v>467095.49</v>
      </c>
      <c r="G1300" s="3">
        <v>410304.02</v>
      </c>
      <c r="H1300" s="3">
        <v>446474.37</v>
      </c>
      <c r="I1300" s="3">
        <v>455779.72</v>
      </c>
      <c r="J1300" s="3">
        <v>346038.9</v>
      </c>
      <c r="K1300" s="3">
        <v>227292.06</v>
      </c>
      <c r="L1300" s="3">
        <v>338607.38</v>
      </c>
      <c r="M1300" s="3">
        <v>348931.25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393528.31</v>
      </c>
      <c r="AH1300" s="3">
        <v>380485.92</v>
      </c>
      <c r="AI1300" s="3">
        <v>391131.35</v>
      </c>
      <c r="AJ1300" s="3">
        <v>427174.38</v>
      </c>
      <c r="AK1300" s="3">
        <v>337636.79</v>
      </c>
      <c r="AL1300" s="3">
        <v>201332.66</v>
      </c>
      <c r="AM1300" s="3">
        <v>215315.32</v>
      </c>
      <c r="AN1300" s="3">
        <v>246792.65</v>
      </c>
      <c r="AO1300" s="3">
        <v>237024.47</v>
      </c>
      <c r="AP1300" s="3">
        <v>382284.55</v>
      </c>
      <c r="AQ1300" s="3">
        <v>418844.4</v>
      </c>
      <c r="AR1300" s="3">
        <v>478286.89</v>
      </c>
      <c r="AS1300" s="3">
        <v>0</v>
      </c>
      <c r="AT1300" s="3">
        <v>0</v>
      </c>
      <c r="AU1300" s="3">
        <v>0</v>
      </c>
      <c r="AV1300" s="3">
        <v>0</v>
      </c>
      <c r="AW1300" s="3">
        <v>0</v>
      </c>
      <c r="AX1300" s="3">
        <v>0</v>
      </c>
      <c r="AY1300" s="3">
        <v>0</v>
      </c>
      <c r="AZ1300" s="3">
        <v>0</v>
      </c>
      <c r="BA1300" s="3">
        <v>0</v>
      </c>
      <c r="BB1300" s="3">
        <v>0</v>
      </c>
      <c r="BC1300" s="3">
        <v>0</v>
      </c>
      <c r="BD1300" s="3">
        <v>0</v>
      </c>
      <c r="BE1300" s="3">
        <v>0</v>
      </c>
      <c r="BF1300" s="3">
        <v>0</v>
      </c>
      <c r="BG1300" s="3">
        <v>0</v>
      </c>
      <c r="BH1300" s="3">
        <v>0</v>
      </c>
      <c r="BI1300" s="3">
        <v>0</v>
      </c>
      <c r="BJ1300" s="3">
        <v>0</v>
      </c>
      <c r="BK1300" s="3">
        <v>0</v>
      </c>
      <c r="BL1300" s="3">
        <v>0</v>
      </c>
      <c r="BM1300" s="3">
        <v>0</v>
      </c>
      <c r="BN1300" s="3">
        <v>0</v>
      </c>
      <c r="BO1300" s="3">
        <v>0</v>
      </c>
      <c r="BP1300" s="3">
        <v>0</v>
      </c>
      <c r="BQ1300" s="3">
        <v>0</v>
      </c>
      <c r="BR1300" s="3">
        <v>0</v>
      </c>
      <c r="BS1300" s="3">
        <v>0</v>
      </c>
      <c r="BT1300" s="3">
        <v>0</v>
      </c>
      <c r="BU1300" s="3">
        <v>0</v>
      </c>
      <c r="BV1300" s="3">
        <v>0</v>
      </c>
      <c r="BW1300" s="3">
        <v>0</v>
      </c>
      <c r="BX1300" s="3">
        <v>0</v>
      </c>
      <c r="BY1300" s="3">
        <v>0</v>
      </c>
      <c r="BZ1300" s="3">
        <v>0</v>
      </c>
      <c r="CA1300" s="3">
        <v>0</v>
      </c>
      <c r="CB1300" s="3">
        <v>0</v>
      </c>
      <c r="CC1300" s="3">
        <v>0</v>
      </c>
      <c r="CD1300" s="3">
        <v>0</v>
      </c>
      <c r="CE1300" s="3">
        <v>0</v>
      </c>
      <c r="CF1300" s="3">
        <v>0</v>
      </c>
      <c r="CG1300" s="3">
        <v>0</v>
      </c>
      <c r="CH1300" s="3">
        <v>0</v>
      </c>
      <c r="CI1300" s="3">
        <v>0</v>
      </c>
      <c r="CJ1300" s="3">
        <v>0</v>
      </c>
      <c r="CK1300" s="3">
        <v>0</v>
      </c>
      <c r="CL1300" s="3">
        <v>0</v>
      </c>
      <c r="CM1300" s="3">
        <v>0</v>
      </c>
      <c r="CN1300" s="3">
        <v>0</v>
      </c>
      <c r="CO1300" s="3">
        <v>0</v>
      </c>
      <c r="CP1300" s="3">
        <v>0</v>
      </c>
      <c r="CQ1300" s="3">
        <v>0</v>
      </c>
      <c r="CR1300" s="3">
        <v>0</v>
      </c>
      <c r="CS1300" s="3">
        <v>0</v>
      </c>
      <c r="CT1300" s="3">
        <v>0</v>
      </c>
      <c r="CU1300" s="3">
        <v>0</v>
      </c>
      <c r="CV1300" s="3">
        <v>0</v>
      </c>
      <c r="CW1300" s="3">
        <v>0</v>
      </c>
      <c r="CX1300" s="3">
        <v>0</v>
      </c>
      <c r="CY1300" s="3">
        <v>0</v>
      </c>
      <c r="CZ1300" s="3">
        <v>0</v>
      </c>
      <c r="DA1300" s="3"/>
      <c r="DB1300" s="3">
        <v>0</v>
      </c>
      <c r="DC1300" s="3">
        <v>0</v>
      </c>
      <c r="DD1300" s="3">
        <v>0</v>
      </c>
      <c r="DE1300" s="3">
        <v>0</v>
      </c>
      <c r="DF1300" s="3">
        <v>0</v>
      </c>
      <c r="DG1300" s="3">
        <v>0</v>
      </c>
      <c r="DH1300" s="3">
        <v>0</v>
      </c>
      <c r="DI1300" s="3">
        <v>0</v>
      </c>
      <c r="DJ1300" s="3">
        <v>0</v>
      </c>
      <c r="DK1300" s="3">
        <v>0</v>
      </c>
      <c r="DL1300" s="3">
        <v>0</v>
      </c>
      <c r="DM1300" s="3">
        <v>0</v>
      </c>
      <c r="DN1300" s="3">
        <v>0</v>
      </c>
      <c r="DO1300" s="3">
        <v>0</v>
      </c>
      <c r="DP1300" s="3">
        <v>0</v>
      </c>
      <c r="DQ1300" s="3">
        <v>0</v>
      </c>
      <c r="DR1300" s="3">
        <v>0</v>
      </c>
      <c r="DS1300" s="3">
        <v>0</v>
      </c>
      <c r="DT1300" s="3">
        <v>0</v>
      </c>
      <c r="DU1300" s="3">
        <v>0</v>
      </c>
      <c r="DV1300" s="3">
        <v>0</v>
      </c>
      <c r="DW1300" s="3">
        <v>0</v>
      </c>
      <c r="DX1300" s="3">
        <v>0</v>
      </c>
      <c r="DY1300" s="3">
        <v>0</v>
      </c>
      <c r="DZ1300" s="3">
        <v>0</v>
      </c>
      <c r="EA1300" s="3">
        <v>0</v>
      </c>
      <c r="EB1300" s="3">
        <v>0</v>
      </c>
      <c r="EC1300" s="3">
        <v>0</v>
      </c>
      <c r="ED1300" s="3">
        <v>0</v>
      </c>
      <c r="EE1300" s="3">
        <v>0</v>
      </c>
      <c r="EF1300" s="3">
        <v>0</v>
      </c>
    </row>
    <row r="1301" spans="1:136" ht="12.75" customHeight="1">
      <c r="A1301" s="2" t="s">
        <v>2121</v>
      </c>
      <c r="B1301" s="2" t="s">
        <v>2122</v>
      </c>
      <c r="C1301" s="2" t="s">
        <v>468</v>
      </c>
      <c r="D1301" s="2" t="s">
        <v>896</v>
      </c>
      <c r="E1301" s="3">
        <v>0</v>
      </c>
      <c r="F1301" s="3">
        <v>62575.53</v>
      </c>
      <c r="G1301" s="3">
        <v>27554.42</v>
      </c>
      <c r="H1301" s="3">
        <v>35483.69</v>
      </c>
      <c r="I1301" s="3">
        <v>44218.5</v>
      </c>
      <c r="J1301" s="3">
        <v>48605.67</v>
      </c>
      <c r="K1301" s="3">
        <v>31543.85</v>
      </c>
      <c r="L1301" s="3">
        <v>50553.31</v>
      </c>
      <c r="M1301" s="3">
        <v>45279.37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26437.72</v>
      </c>
      <c r="AH1301" s="3">
        <v>11449.16</v>
      </c>
      <c r="AI1301" s="3">
        <v>25463.48</v>
      </c>
      <c r="AJ1301" s="3">
        <v>21961.39</v>
      </c>
      <c r="AK1301" s="3">
        <v>9485.2900000000009</v>
      </c>
      <c r="AL1301" s="3">
        <v>7236.04</v>
      </c>
      <c r="AM1301" s="3">
        <v>8497.61</v>
      </c>
      <c r="AN1301" s="3">
        <v>10888.22</v>
      </c>
      <c r="AO1301" s="3">
        <v>19506.89</v>
      </c>
      <c r="AP1301" s="3">
        <v>33593.67</v>
      </c>
      <c r="AQ1301" s="3">
        <v>33159.81</v>
      </c>
      <c r="AR1301" s="3">
        <v>57674.97</v>
      </c>
      <c r="AS1301" s="3">
        <v>0</v>
      </c>
      <c r="AT1301" s="3">
        <v>0</v>
      </c>
      <c r="AU1301" s="3">
        <v>0</v>
      </c>
      <c r="AV1301" s="3">
        <v>0</v>
      </c>
      <c r="AW1301" s="3">
        <v>0</v>
      </c>
      <c r="AX1301" s="3">
        <v>0</v>
      </c>
      <c r="AY1301" s="3">
        <v>0</v>
      </c>
      <c r="AZ1301" s="3">
        <v>0</v>
      </c>
      <c r="BA1301" s="3">
        <v>0</v>
      </c>
      <c r="BB1301" s="3">
        <v>0</v>
      </c>
      <c r="BC1301" s="3">
        <v>0</v>
      </c>
      <c r="BD1301" s="3">
        <v>0</v>
      </c>
      <c r="BE1301" s="3">
        <v>0</v>
      </c>
      <c r="BF1301" s="3">
        <v>0</v>
      </c>
      <c r="BG1301" s="3">
        <v>0</v>
      </c>
      <c r="BH1301" s="3">
        <v>0</v>
      </c>
      <c r="BI1301" s="3">
        <v>0</v>
      </c>
      <c r="BJ1301" s="3">
        <v>0</v>
      </c>
      <c r="BK1301" s="3">
        <v>0</v>
      </c>
      <c r="BL1301" s="3">
        <v>0</v>
      </c>
      <c r="BM1301" s="3">
        <v>0</v>
      </c>
      <c r="BN1301" s="3">
        <v>0</v>
      </c>
      <c r="BO1301" s="3">
        <v>0</v>
      </c>
      <c r="BP1301" s="3">
        <v>0</v>
      </c>
      <c r="BQ1301" s="3">
        <v>0</v>
      </c>
      <c r="BR1301" s="3">
        <v>0</v>
      </c>
      <c r="BS1301" s="3">
        <v>0</v>
      </c>
      <c r="BT1301" s="3">
        <v>0</v>
      </c>
      <c r="BU1301" s="3">
        <v>0</v>
      </c>
      <c r="BV1301" s="3">
        <v>0</v>
      </c>
      <c r="BW1301" s="3">
        <v>0</v>
      </c>
      <c r="BX1301" s="3">
        <v>0</v>
      </c>
      <c r="BY1301" s="3">
        <v>0</v>
      </c>
      <c r="BZ1301" s="3">
        <v>0</v>
      </c>
      <c r="CA1301" s="3">
        <v>0</v>
      </c>
      <c r="CB1301" s="3">
        <v>0</v>
      </c>
      <c r="CC1301" s="3">
        <v>0</v>
      </c>
      <c r="CD1301" s="3">
        <v>0</v>
      </c>
      <c r="CE1301" s="3">
        <v>0</v>
      </c>
      <c r="CF1301" s="3">
        <v>0</v>
      </c>
      <c r="CG1301" s="3">
        <v>0</v>
      </c>
      <c r="CH1301" s="3">
        <v>0</v>
      </c>
      <c r="CI1301" s="3">
        <v>0</v>
      </c>
      <c r="CJ1301" s="3">
        <v>0</v>
      </c>
      <c r="CK1301" s="3">
        <v>0</v>
      </c>
      <c r="CL1301" s="3">
        <v>0</v>
      </c>
      <c r="CM1301" s="3">
        <v>0</v>
      </c>
      <c r="CN1301" s="3">
        <v>0</v>
      </c>
      <c r="CO1301" s="3">
        <v>0</v>
      </c>
      <c r="CP1301" s="3">
        <v>0</v>
      </c>
      <c r="CQ1301" s="3">
        <v>0</v>
      </c>
      <c r="CR1301" s="3">
        <v>0</v>
      </c>
      <c r="CS1301" s="3">
        <v>0</v>
      </c>
      <c r="CT1301" s="3">
        <v>0</v>
      </c>
      <c r="CU1301" s="3">
        <v>0</v>
      </c>
      <c r="CV1301" s="3">
        <v>0</v>
      </c>
      <c r="CW1301" s="3">
        <v>0</v>
      </c>
      <c r="CX1301" s="3">
        <v>0</v>
      </c>
      <c r="CY1301" s="3">
        <v>0</v>
      </c>
      <c r="CZ1301" s="3">
        <v>0</v>
      </c>
      <c r="DA1301" s="3"/>
      <c r="DB1301" s="3">
        <v>0</v>
      </c>
      <c r="DC1301" s="3">
        <v>0</v>
      </c>
      <c r="DD1301" s="3">
        <v>0</v>
      </c>
      <c r="DE1301" s="3">
        <v>0</v>
      </c>
      <c r="DF1301" s="3">
        <v>0</v>
      </c>
      <c r="DG1301" s="3">
        <v>0</v>
      </c>
      <c r="DH1301" s="3">
        <v>0</v>
      </c>
      <c r="DI1301" s="3">
        <v>0</v>
      </c>
      <c r="DJ1301" s="3">
        <v>0</v>
      </c>
      <c r="DK1301" s="3">
        <v>0</v>
      </c>
      <c r="DL1301" s="3">
        <v>0</v>
      </c>
      <c r="DM1301" s="3">
        <v>0</v>
      </c>
      <c r="DN1301" s="3">
        <v>0</v>
      </c>
      <c r="DO1301" s="3">
        <v>0</v>
      </c>
      <c r="DP1301" s="3">
        <v>0</v>
      </c>
      <c r="DQ1301" s="3">
        <v>0</v>
      </c>
      <c r="DR1301" s="3">
        <v>0</v>
      </c>
      <c r="DS1301" s="3">
        <v>0</v>
      </c>
      <c r="DT1301" s="3">
        <v>0</v>
      </c>
      <c r="DU1301" s="3">
        <v>0</v>
      </c>
      <c r="DV1301" s="3">
        <v>0</v>
      </c>
      <c r="DW1301" s="3">
        <v>0</v>
      </c>
      <c r="DX1301" s="3">
        <v>0</v>
      </c>
      <c r="DY1301" s="3">
        <v>0</v>
      </c>
      <c r="DZ1301" s="3">
        <v>0</v>
      </c>
      <c r="EA1301" s="3">
        <v>0</v>
      </c>
      <c r="EB1301" s="3">
        <v>0</v>
      </c>
      <c r="EC1301" s="3">
        <v>0</v>
      </c>
      <c r="ED1301" s="3">
        <v>0</v>
      </c>
      <c r="EE1301" s="3">
        <v>0</v>
      </c>
      <c r="EF1301" s="3">
        <v>0</v>
      </c>
    </row>
    <row r="1302" spans="1:136" ht="12.75" customHeight="1">
      <c r="A1302" s="2" t="s">
        <v>2123</v>
      </c>
      <c r="B1302" s="2" t="s">
        <v>963</v>
      </c>
      <c r="C1302" s="2" t="s">
        <v>137</v>
      </c>
      <c r="D1302" s="2" t="s">
        <v>896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v>0</v>
      </c>
      <c r="AP1302" s="3">
        <v>0</v>
      </c>
      <c r="AQ1302" s="3">
        <v>0</v>
      </c>
      <c r="AR1302" s="3">
        <v>0</v>
      </c>
      <c r="AS1302" s="3">
        <v>0</v>
      </c>
      <c r="AT1302" s="3">
        <v>0</v>
      </c>
      <c r="AU1302" s="3">
        <v>0</v>
      </c>
      <c r="AV1302" s="3">
        <v>0</v>
      </c>
      <c r="AW1302" s="3">
        <v>0</v>
      </c>
      <c r="AX1302" s="3">
        <v>0</v>
      </c>
      <c r="AY1302" s="3">
        <v>0</v>
      </c>
      <c r="AZ1302" s="3">
        <v>0</v>
      </c>
      <c r="BA1302" s="3">
        <v>0</v>
      </c>
      <c r="BB1302" s="3">
        <v>0</v>
      </c>
      <c r="BC1302" s="3">
        <v>0</v>
      </c>
      <c r="BD1302" s="3">
        <v>0</v>
      </c>
      <c r="BE1302" s="3">
        <v>0</v>
      </c>
      <c r="BF1302" s="3">
        <v>0</v>
      </c>
      <c r="BG1302" s="3">
        <v>0</v>
      </c>
      <c r="BH1302" s="3">
        <v>0</v>
      </c>
      <c r="BI1302" s="3">
        <v>0</v>
      </c>
      <c r="BJ1302" s="3">
        <v>0</v>
      </c>
      <c r="BK1302" s="3">
        <v>0</v>
      </c>
      <c r="BL1302" s="3">
        <v>0</v>
      </c>
      <c r="BM1302" s="3">
        <v>0</v>
      </c>
      <c r="BN1302" s="3">
        <v>0</v>
      </c>
      <c r="BO1302" s="3">
        <v>0</v>
      </c>
      <c r="BP1302" s="3">
        <v>0</v>
      </c>
      <c r="BQ1302" s="3">
        <v>0</v>
      </c>
      <c r="BR1302" s="3">
        <v>0</v>
      </c>
      <c r="BS1302" s="3">
        <v>0</v>
      </c>
      <c r="BT1302" s="3">
        <v>0</v>
      </c>
      <c r="BU1302" s="3">
        <v>0</v>
      </c>
      <c r="BV1302" s="3">
        <v>0</v>
      </c>
      <c r="BW1302" s="3">
        <v>0</v>
      </c>
      <c r="BX1302" s="3">
        <v>0</v>
      </c>
      <c r="BY1302" s="3">
        <v>0</v>
      </c>
      <c r="BZ1302" s="3">
        <v>0</v>
      </c>
      <c r="CA1302" s="3">
        <v>0</v>
      </c>
      <c r="CB1302" s="3">
        <v>0</v>
      </c>
      <c r="CC1302" s="3">
        <v>0</v>
      </c>
      <c r="CD1302" s="3">
        <v>0</v>
      </c>
      <c r="CE1302" s="3">
        <v>0</v>
      </c>
      <c r="CF1302" s="3">
        <v>0</v>
      </c>
      <c r="CG1302" s="3">
        <v>0</v>
      </c>
      <c r="CH1302" s="3">
        <v>0</v>
      </c>
      <c r="CI1302" s="3">
        <v>0</v>
      </c>
      <c r="CJ1302" s="3">
        <v>0</v>
      </c>
      <c r="CK1302" s="3">
        <v>0</v>
      </c>
      <c r="CL1302" s="3">
        <v>0</v>
      </c>
      <c r="CM1302" s="3">
        <v>0</v>
      </c>
      <c r="CN1302" s="3">
        <v>0</v>
      </c>
      <c r="CO1302" s="3">
        <v>0</v>
      </c>
      <c r="CP1302" s="3">
        <v>0</v>
      </c>
      <c r="CQ1302" s="3">
        <v>0</v>
      </c>
      <c r="CR1302" s="3">
        <v>0</v>
      </c>
      <c r="CS1302" s="3">
        <v>0</v>
      </c>
      <c r="CT1302" s="3">
        <v>0</v>
      </c>
      <c r="CU1302" s="3">
        <v>0</v>
      </c>
      <c r="CV1302" s="3">
        <v>0</v>
      </c>
      <c r="CW1302" s="3">
        <v>0</v>
      </c>
      <c r="CX1302" s="3">
        <v>0</v>
      </c>
      <c r="CY1302" s="3">
        <v>0</v>
      </c>
      <c r="CZ1302" s="3">
        <v>0</v>
      </c>
      <c r="DA1302" s="3"/>
      <c r="DB1302" s="3">
        <v>0</v>
      </c>
      <c r="DC1302" s="3">
        <v>0</v>
      </c>
      <c r="DD1302" s="3">
        <v>0</v>
      </c>
      <c r="DE1302" s="3">
        <v>0</v>
      </c>
      <c r="DF1302" s="3">
        <v>0</v>
      </c>
      <c r="DG1302" s="3">
        <v>0</v>
      </c>
      <c r="DH1302" s="3">
        <v>0</v>
      </c>
      <c r="DI1302" s="3">
        <v>0</v>
      </c>
      <c r="DJ1302" s="3">
        <v>0</v>
      </c>
      <c r="DK1302" s="3">
        <v>0</v>
      </c>
      <c r="DL1302" s="3">
        <v>0</v>
      </c>
      <c r="DM1302" s="3">
        <v>0</v>
      </c>
      <c r="DN1302" s="3">
        <v>0</v>
      </c>
      <c r="DO1302" s="3">
        <v>0</v>
      </c>
      <c r="DP1302" s="3">
        <v>0</v>
      </c>
      <c r="DQ1302" s="3">
        <v>0</v>
      </c>
      <c r="DR1302" s="3">
        <v>0</v>
      </c>
      <c r="DS1302" s="3">
        <v>0</v>
      </c>
      <c r="DT1302" s="3">
        <v>0</v>
      </c>
      <c r="DU1302" s="3">
        <v>0</v>
      </c>
      <c r="DV1302" s="3">
        <v>0</v>
      </c>
      <c r="DW1302" s="3">
        <v>0</v>
      </c>
      <c r="DX1302" s="3">
        <v>0</v>
      </c>
      <c r="DY1302" s="3">
        <v>0</v>
      </c>
      <c r="DZ1302" s="3">
        <v>0</v>
      </c>
      <c r="EA1302" s="3">
        <v>0</v>
      </c>
      <c r="EB1302" s="3">
        <v>0</v>
      </c>
      <c r="EC1302" s="3">
        <v>0</v>
      </c>
      <c r="ED1302" s="3">
        <v>0</v>
      </c>
      <c r="EE1302" s="3">
        <v>0</v>
      </c>
      <c r="EF1302" s="3">
        <v>0</v>
      </c>
    </row>
    <row r="1303" spans="1:136" ht="12.75" customHeight="1">
      <c r="A1303" s="2" t="s">
        <v>2124</v>
      </c>
      <c r="B1303" s="2" t="s">
        <v>1796</v>
      </c>
      <c r="C1303" s="2" t="s">
        <v>137</v>
      </c>
      <c r="D1303" s="2" t="s">
        <v>896</v>
      </c>
      <c r="E1303" s="3">
        <v>0</v>
      </c>
      <c r="F1303" s="3">
        <v>2946.25</v>
      </c>
      <c r="G1303" s="3">
        <v>2946.25</v>
      </c>
      <c r="H1303" s="3">
        <v>2946.25</v>
      </c>
      <c r="I1303" s="3">
        <v>3313.12</v>
      </c>
      <c r="J1303" s="3">
        <v>18498.27</v>
      </c>
      <c r="K1303" s="3">
        <v>2949.46</v>
      </c>
      <c r="L1303" s="3">
        <v>10467.290000000001</v>
      </c>
      <c r="M1303" s="3">
        <v>10467.290000000001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  <c r="AK1303" s="3">
        <v>3671.92</v>
      </c>
      <c r="AL1303" s="3">
        <v>3157.92</v>
      </c>
      <c r="AM1303" s="3">
        <v>8157.92</v>
      </c>
      <c r="AN1303" s="3">
        <v>3157.92</v>
      </c>
      <c r="AO1303" s="3">
        <v>3157.92</v>
      </c>
      <c r="AP1303" s="3">
        <v>3157.92</v>
      </c>
      <c r="AQ1303" s="3">
        <v>3157.92</v>
      </c>
      <c r="AR1303" s="3">
        <v>3157.92</v>
      </c>
      <c r="AS1303" s="3">
        <v>0</v>
      </c>
      <c r="AT1303" s="3">
        <v>0</v>
      </c>
      <c r="AU1303" s="3">
        <v>0</v>
      </c>
      <c r="AV1303" s="3">
        <v>0</v>
      </c>
      <c r="AW1303" s="3">
        <v>0</v>
      </c>
      <c r="AX1303" s="3">
        <v>0</v>
      </c>
      <c r="AY1303" s="3">
        <v>0</v>
      </c>
      <c r="AZ1303" s="3">
        <v>0</v>
      </c>
      <c r="BA1303" s="3">
        <v>0</v>
      </c>
      <c r="BB1303" s="3">
        <v>0</v>
      </c>
      <c r="BC1303" s="3">
        <v>0</v>
      </c>
      <c r="BD1303" s="3">
        <v>0</v>
      </c>
      <c r="BE1303" s="3">
        <v>0</v>
      </c>
      <c r="BF1303" s="3">
        <v>0</v>
      </c>
      <c r="BG1303" s="3">
        <v>0</v>
      </c>
      <c r="BH1303" s="3">
        <v>0</v>
      </c>
      <c r="BI1303" s="3">
        <v>0</v>
      </c>
      <c r="BJ1303" s="3">
        <v>0</v>
      </c>
      <c r="BK1303" s="3">
        <v>0</v>
      </c>
      <c r="BL1303" s="3">
        <v>0</v>
      </c>
      <c r="BM1303" s="3">
        <v>0</v>
      </c>
      <c r="BN1303" s="3">
        <v>0</v>
      </c>
      <c r="BO1303" s="3">
        <v>0</v>
      </c>
      <c r="BP1303" s="3">
        <v>0</v>
      </c>
      <c r="BQ1303" s="3">
        <v>0</v>
      </c>
      <c r="BR1303" s="3">
        <v>0</v>
      </c>
      <c r="BS1303" s="3">
        <v>0</v>
      </c>
      <c r="BT1303" s="3">
        <v>0</v>
      </c>
      <c r="BU1303" s="3">
        <v>0</v>
      </c>
      <c r="BV1303" s="3">
        <v>0</v>
      </c>
      <c r="BW1303" s="3">
        <v>0</v>
      </c>
      <c r="BX1303" s="3">
        <v>0</v>
      </c>
      <c r="BY1303" s="3">
        <v>0</v>
      </c>
      <c r="BZ1303" s="3">
        <v>0</v>
      </c>
      <c r="CA1303" s="3">
        <v>0</v>
      </c>
      <c r="CB1303" s="3">
        <v>0</v>
      </c>
      <c r="CC1303" s="3">
        <v>0</v>
      </c>
      <c r="CD1303" s="3">
        <v>0</v>
      </c>
      <c r="CE1303" s="3">
        <v>0</v>
      </c>
      <c r="CF1303" s="3">
        <v>0</v>
      </c>
      <c r="CG1303" s="3">
        <v>0</v>
      </c>
      <c r="CH1303" s="3">
        <v>0</v>
      </c>
      <c r="CI1303" s="3">
        <v>0</v>
      </c>
      <c r="CJ1303" s="3">
        <v>0</v>
      </c>
      <c r="CK1303" s="3">
        <v>0</v>
      </c>
      <c r="CL1303" s="3">
        <v>0</v>
      </c>
      <c r="CM1303" s="3">
        <v>0</v>
      </c>
      <c r="CN1303" s="3">
        <v>0</v>
      </c>
      <c r="CO1303" s="3">
        <v>0</v>
      </c>
      <c r="CP1303" s="3">
        <v>0</v>
      </c>
      <c r="CQ1303" s="3">
        <v>0</v>
      </c>
      <c r="CR1303" s="3">
        <v>0</v>
      </c>
      <c r="CS1303" s="3">
        <v>0</v>
      </c>
      <c r="CT1303" s="3">
        <v>0</v>
      </c>
      <c r="CU1303" s="3">
        <v>0</v>
      </c>
      <c r="CV1303" s="3">
        <v>0</v>
      </c>
      <c r="CW1303" s="3">
        <v>0</v>
      </c>
      <c r="CX1303" s="3">
        <v>0</v>
      </c>
      <c r="CY1303" s="3">
        <v>0</v>
      </c>
      <c r="CZ1303" s="3">
        <v>0</v>
      </c>
      <c r="DA1303" s="3"/>
      <c r="DB1303" s="3">
        <v>0</v>
      </c>
      <c r="DC1303" s="3">
        <v>0</v>
      </c>
      <c r="DD1303" s="3">
        <v>0</v>
      </c>
      <c r="DE1303" s="3">
        <v>0</v>
      </c>
      <c r="DF1303" s="3">
        <v>0</v>
      </c>
      <c r="DG1303" s="3">
        <v>0</v>
      </c>
      <c r="DH1303" s="3">
        <v>0</v>
      </c>
      <c r="DI1303" s="3">
        <v>0</v>
      </c>
      <c r="DJ1303" s="3">
        <v>0</v>
      </c>
      <c r="DK1303" s="3">
        <v>0</v>
      </c>
      <c r="DL1303" s="3">
        <v>0</v>
      </c>
      <c r="DM1303" s="3">
        <v>0</v>
      </c>
      <c r="DN1303" s="3">
        <v>0</v>
      </c>
      <c r="DO1303" s="3">
        <v>0</v>
      </c>
      <c r="DP1303" s="3">
        <v>0</v>
      </c>
      <c r="DQ1303" s="3">
        <v>0</v>
      </c>
      <c r="DR1303" s="3">
        <v>0</v>
      </c>
      <c r="DS1303" s="3">
        <v>0</v>
      </c>
      <c r="DT1303" s="3">
        <v>0</v>
      </c>
      <c r="DU1303" s="3">
        <v>0</v>
      </c>
      <c r="DV1303" s="3">
        <v>0</v>
      </c>
      <c r="DW1303" s="3">
        <v>0</v>
      </c>
      <c r="DX1303" s="3">
        <v>0</v>
      </c>
      <c r="DY1303" s="3">
        <v>0</v>
      </c>
      <c r="DZ1303" s="3">
        <v>0</v>
      </c>
      <c r="EA1303" s="3">
        <v>0</v>
      </c>
      <c r="EB1303" s="3">
        <v>0</v>
      </c>
      <c r="EC1303" s="3">
        <v>0</v>
      </c>
      <c r="ED1303" s="3">
        <v>0</v>
      </c>
      <c r="EE1303" s="3">
        <v>0</v>
      </c>
      <c r="EF1303" s="3">
        <v>0</v>
      </c>
    </row>
    <row r="1304" spans="1:136" ht="12.75" customHeight="1">
      <c r="A1304" s="2" t="s">
        <v>2125</v>
      </c>
      <c r="B1304" s="2" t="s">
        <v>700</v>
      </c>
      <c r="C1304" s="2" t="s">
        <v>137</v>
      </c>
      <c r="D1304" s="2" t="s">
        <v>896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0</v>
      </c>
      <c r="AR1304" s="3">
        <v>0</v>
      </c>
      <c r="AS1304" s="3">
        <v>0</v>
      </c>
      <c r="AT1304" s="3">
        <v>0</v>
      </c>
      <c r="AU1304" s="3">
        <v>0</v>
      </c>
      <c r="AV1304" s="3">
        <v>0</v>
      </c>
      <c r="AW1304" s="3">
        <v>0</v>
      </c>
      <c r="AX1304" s="3">
        <v>0</v>
      </c>
      <c r="AY1304" s="3">
        <v>0</v>
      </c>
      <c r="AZ1304" s="3">
        <v>0</v>
      </c>
      <c r="BA1304" s="3">
        <v>0</v>
      </c>
      <c r="BB1304" s="3">
        <v>0</v>
      </c>
      <c r="BC1304" s="3">
        <v>0</v>
      </c>
      <c r="BD1304" s="3">
        <v>0</v>
      </c>
      <c r="BE1304" s="3">
        <v>0</v>
      </c>
      <c r="BF1304" s="3">
        <v>0</v>
      </c>
      <c r="BG1304" s="3">
        <v>0</v>
      </c>
      <c r="BH1304" s="3">
        <v>0</v>
      </c>
      <c r="BI1304" s="3">
        <v>0</v>
      </c>
      <c r="BJ1304" s="3">
        <v>0</v>
      </c>
      <c r="BK1304" s="3">
        <v>0</v>
      </c>
      <c r="BL1304" s="3">
        <v>0</v>
      </c>
      <c r="BM1304" s="3">
        <v>0</v>
      </c>
      <c r="BN1304" s="3">
        <v>0</v>
      </c>
      <c r="BO1304" s="3">
        <v>0</v>
      </c>
      <c r="BP1304" s="3">
        <v>0</v>
      </c>
      <c r="BQ1304" s="3">
        <v>0</v>
      </c>
      <c r="BR1304" s="3">
        <v>0</v>
      </c>
      <c r="BS1304" s="3">
        <v>0</v>
      </c>
      <c r="BT1304" s="3">
        <v>0</v>
      </c>
      <c r="BU1304" s="3">
        <v>0</v>
      </c>
      <c r="BV1304" s="3">
        <v>0</v>
      </c>
      <c r="BW1304" s="3">
        <v>0</v>
      </c>
      <c r="BX1304" s="3">
        <v>0</v>
      </c>
      <c r="BY1304" s="3">
        <v>0</v>
      </c>
      <c r="BZ1304" s="3">
        <v>0</v>
      </c>
      <c r="CA1304" s="3">
        <v>0</v>
      </c>
      <c r="CB1304" s="3">
        <v>0</v>
      </c>
      <c r="CC1304" s="3">
        <v>0</v>
      </c>
      <c r="CD1304" s="3">
        <v>0</v>
      </c>
      <c r="CE1304" s="3">
        <v>0</v>
      </c>
      <c r="CF1304" s="3">
        <v>0</v>
      </c>
      <c r="CG1304" s="3">
        <v>0</v>
      </c>
      <c r="CH1304" s="3">
        <v>0</v>
      </c>
      <c r="CI1304" s="3">
        <v>0</v>
      </c>
      <c r="CJ1304" s="3">
        <v>0</v>
      </c>
      <c r="CK1304" s="3">
        <v>0</v>
      </c>
      <c r="CL1304" s="3">
        <v>0</v>
      </c>
      <c r="CM1304" s="3">
        <v>0</v>
      </c>
      <c r="CN1304" s="3">
        <v>0</v>
      </c>
      <c r="CO1304" s="3">
        <v>0</v>
      </c>
      <c r="CP1304" s="3">
        <v>0</v>
      </c>
      <c r="CQ1304" s="3">
        <v>0</v>
      </c>
      <c r="CR1304" s="3">
        <v>0</v>
      </c>
      <c r="CS1304" s="3">
        <v>0</v>
      </c>
      <c r="CT1304" s="3">
        <v>0</v>
      </c>
      <c r="CU1304" s="3">
        <v>0</v>
      </c>
      <c r="CV1304" s="3">
        <v>0</v>
      </c>
      <c r="CW1304" s="3">
        <v>0</v>
      </c>
      <c r="CX1304" s="3">
        <v>0</v>
      </c>
      <c r="CY1304" s="3">
        <v>0</v>
      </c>
      <c r="CZ1304" s="3">
        <v>0</v>
      </c>
      <c r="DA1304" s="3"/>
      <c r="DB1304" s="3">
        <v>0</v>
      </c>
      <c r="DC1304" s="3">
        <v>0</v>
      </c>
      <c r="DD1304" s="3">
        <v>0</v>
      </c>
      <c r="DE1304" s="3">
        <v>0</v>
      </c>
      <c r="DF1304" s="3">
        <v>0</v>
      </c>
      <c r="DG1304" s="3">
        <v>0</v>
      </c>
      <c r="DH1304" s="3">
        <v>0</v>
      </c>
      <c r="DI1304" s="3">
        <v>0</v>
      </c>
      <c r="DJ1304" s="3">
        <v>0</v>
      </c>
      <c r="DK1304" s="3">
        <v>0</v>
      </c>
      <c r="DL1304" s="3">
        <v>0</v>
      </c>
      <c r="DM1304" s="3">
        <v>0</v>
      </c>
      <c r="DN1304" s="3">
        <v>0</v>
      </c>
      <c r="DO1304" s="3">
        <v>0</v>
      </c>
      <c r="DP1304" s="3">
        <v>0</v>
      </c>
      <c r="DQ1304" s="3">
        <v>0</v>
      </c>
      <c r="DR1304" s="3">
        <v>0</v>
      </c>
      <c r="DS1304" s="3">
        <v>0</v>
      </c>
      <c r="DT1304" s="3">
        <v>0</v>
      </c>
      <c r="DU1304" s="3">
        <v>0</v>
      </c>
      <c r="DV1304" s="3">
        <v>0</v>
      </c>
      <c r="DW1304" s="3">
        <v>0</v>
      </c>
      <c r="DX1304" s="3">
        <v>0</v>
      </c>
      <c r="DY1304" s="3">
        <v>0</v>
      </c>
      <c r="DZ1304" s="3">
        <v>0</v>
      </c>
      <c r="EA1304" s="3">
        <v>0</v>
      </c>
      <c r="EB1304" s="3">
        <v>0</v>
      </c>
      <c r="EC1304" s="3">
        <v>0</v>
      </c>
      <c r="ED1304" s="3">
        <v>0</v>
      </c>
      <c r="EE1304" s="3">
        <v>0</v>
      </c>
      <c r="EF1304" s="3">
        <v>0</v>
      </c>
    </row>
    <row r="1305" spans="1:136" ht="12.75" customHeight="1">
      <c r="A1305" s="2" t="s">
        <v>2126</v>
      </c>
      <c r="B1305" s="2" t="s">
        <v>702</v>
      </c>
      <c r="C1305" s="2" t="s">
        <v>137</v>
      </c>
      <c r="D1305" s="2" t="s">
        <v>896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3">
        <v>0</v>
      </c>
      <c r="AQ1305" s="3">
        <v>0</v>
      </c>
      <c r="AR1305" s="3">
        <v>0</v>
      </c>
      <c r="AS1305" s="3">
        <v>0</v>
      </c>
      <c r="AT1305" s="3">
        <v>0</v>
      </c>
      <c r="AU1305" s="3">
        <v>0</v>
      </c>
      <c r="AV1305" s="3">
        <v>0</v>
      </c>
      <c r="AW1305" s="3">
        <v>0</v>
      </c>
      <c r="AX1305" s="3">
        <v>0</v>
      </c>
      <c r="AY1305" s="3">
        <v>0</v>
      </c>
      <c r="AZ1305" s="3">
        <v>0</v>
      </c>
      <c r="BA1305" s="3">
        <v>0</v>
      </c>
      <c r="BB1305" s="3">
        <v>0</v>
      </c>
      <c r="BC1305" s="3">
        <v>0</v>
      </c>
      <c r="BD1305" s="3">
        <v>0</v>
      </c>
      <c r="BE1305" s="3">
        <v>0</v>
      </c>
      <c r="BF1305" s="3">
        <v>0</v>
      </c>
      <c r="BG1305" s="3">
        <v>0</v>
      </c>
      <c r="BH1305" s="3">
        <v>0</v>
      </c>
      <c r="BI1305" s="3">
        <v>0</v>
      </c>
      <c r="BJ1305" s="3">
        <v>0</v>
      </c>
      <c r="BK1305" s="3">
        <v>0</v>
      </c>
      <c r="BL1305" s="3">
        <v>0</v>
      </c>
      <c r="BM1305" s="3">
        <v>0</v>
      </c>
      <c r="BN1305" s="3">
        <v>0</v>
      </c>
      <c r="BO1305" s="3">
        <v>0</v>
      </c>
      <c r="BP1305" s="3">
        <v>0</v>
      </c>
      <c r="BQ1305" s="3">
        <v>0</v>
      </c>
      <c r="BR1305" s="3">
        <v>0</v>
      </c>
      <c r="BS1305" s="3">
        <v>0</v>
      </c>
      <c r="BT1305" s="3">
        <v>0</v>
      </c>
      <c r="BU1305" s="3">
        <v>0</v>
      </c>
      <c r="BV1305" s="3">
        <v>0</v>
      </c>
      <c r="BW1305" s="3">
        <v>0</v>
      </c>
      <c r="BX1305" s="3">
        <v>0</v>
      </c>
      <c r="BY1305" s="3">
        <v>0</v>
      </c>
      <c r="BZ1305" s="3">
        <v>0</v>
      </c>
      <c r="CA1305" s="3">
        <v>0</v>
      </c>
      <c r="CB1305" s="3">
        <v>0</v>
      </c>
      <c r="CC1305" s="3">
        <v>0</v>
      </c>
      <c r="CD1305" s="3">
        <v>0</v>
      </c>
      <c r="CE1305" s="3">
        <v>0</v>
      </c>
      <c r="CF1305" s="3">
        <v>0</v>
      </c>
      <c r="CG1305" s="3">
        <v>0</v>
      </c>
      <c r="CH1305" s="3">
        <v>0</v>
      </c>
      <c r="CI1305" s="3">
        <v>0</v>
      </c>
      <c r="CJ1305" s="3">
        <v>0</v>
      </c>
      <c r="CK1305" s="3">
        <v>0</v>
      </c>
      <c r="CL1305" s="3">
        <v>0</v>
      </c>
      <c r="CM1305" s="3">
        <v>0</v>
      </c>
      <c r="CN1305" s="3">
        <v>0</v>
      </c>
      <c r="CO1305" s="3">
        <v>0</v>
      </c>
      <c r="CP1305" s="3">
        <v>0</v>
      </c>
      <c r="CQ1305" s="3">
        <v>0</v>
      </c>
      <c r="CR1305" s="3">
        <v>0</v>
      </c>
      <c r="CS1305" s="3">
        <v>0</v>
      </c>
      <c r="CT1305" s="3">
        <v>0</v>
      </c>
      <c r="CU1305" s="3">
        <v>0</v>
      </c>
      <c r="CV1305" s="3">
        <v>0</v>
      </c>
      <c r="CW1305" s="3">
        <v>0</v>
      </c>
      <c r="CX1305" s="3">
        <v>0</v>
      </c>
      <c r="CY1305" s="3">
        <v>0</v>
      </c>
      <c r="CZ1305" s="3">
        <v>0</v>
      </c>
      <c r="DA1305" s="3"/>
      <c r="DB1305" s="3">
        <v>0</v>
      </c>
      <c r="DC1305" s="3">
        <v>0</v>
      </c>
      <c r="DD1305" s="3">
        <v>0</v>
      </c>
      <c r="DE1305" s="3">
        <v>0</v>
      </c>
      <c r="DF1305" s="3">
        <v>0</v>
      </c>
      <c r="DG1305" s="3">
        <v>0</v>
      </c>
      <c r="DH1305" s="3">
        <v>0</v>
      </c>
      <c r="DI1305" s="3">
        <v>0</v>
      </c>
      <c r="DJ1305" s="3">
        <v>0</v>
      </c>
      <c r="DK1305" s="3">
        <v>0</v>
      </c>
      <c r="DL1305" s="3">
        <v>0</v>
      </c>
      <c r="DM1305" s="3">
        <v>0</v>
      </c>
      <c r="DN1305" s="3">
        <v>0</v>
      </c>
      <c r="DO1305" s="3">
        <v>0</v>
      </c>
      <c r="DP1305" s="3">
        <v>0</v>
      </c>
      <c r="DQ1305" s="3">
        <v>0</v>
      </c>
      <c r="DR1305" s="3">
        <v>0</v>
      </c>
      <c r="DS1305" s="3">
        <v>0</v>
      </c>
      <c r="DT1305" s="3">
        <v>0</v>
      </c>
      <c r="DU1305" s="3">
        <v>0</v>
      </c>
      <c r="DV1305" s="3">
        <v>0</v>
      </c>
      <c r="DW1305" s="3">
        <v>0</v>
      </c>
      <c r="DX1305" s="3">
        <v>0</v>
      </c>
      <c r="DY1305" s="3">
        <v>0</v>
      </c>
      <c r="DZ1305" s="3">
        <v>0</v>
      </c>
      <c r="EA1305" s="3">
        <v>0</v>
      </c>
      <c r="EB1305" s="3">
        <v>0</v>
      </c>
      <c r="EC1305" s="3">
        <v>0</v>
      </c>
      <c r="ED1305" s="3">
        <v>0</v>
      </c>
      <c r="EE1305" s="3">
        <v>0</v>
      </c>
      <c r="EF1305" s="3">
        <v>0</v>
      </c>
    </row>
    <row r="1306" spans="1:136" ht="12.75" customHeight="1">
      <c r="A1306" s="2" t="s">
        <v>2127</v>
      </c>
      <c r="B1306" s="2" t="s">
        <v>704</v>
      </c>
      <c r="C1306" s="2" t="s">
        <v>137</v>
      </c>
      <c r="D1306" s="2" t="s">
        <v>896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0</v>
      </c>
      <c r="AP1306" s="3">
        <v>0</v>
      </c>
      <c r="AQ1306" s="3">
        <v>0</v>
      </c>
      <c r="AR1306" s="3">
        <v>0</v>
      </c>
      <c r="AS1306" s="3">
        <v>0</v>
      </c>
      <c r="AT1306" s="3">
        <v>0</v>
      </c>
      <c r="AU1306" s="3">
        <v>0</v>
      </c>
      <c r="AV1306" s="3">
        <v>0</v>
      </c>
      <c r="AW1306" s="3">
        <v>0</v>
      </c>
      <c r="AX1306" s="3">
        <v>0</v>
      </c>
      <c r="AY1306" s="3">
        <v>0</v>
      </c>
      <c r="AZ1306" s="3">
        <v>0</v>
      </c>
      <c r="BA1306" s="3">
        <v>0</v>
      </c>
      <c r="BB1306" s="3">
        <v>0</v>
      </c>
      <c r="BC1306" s="3">
        <v>0</v>
      </c>
      <c r="BD1306" s="3">
        <v>0</v>
      </c>
      <c r="BE1306" s="3">
        <v>0</v>
      </c>
      <c r="BF1306" s="3">
        <v>0</v>
      </c>
      <c r="BG1306" s="3">
        <v>0</v>
      </c>
      <c r="BH1306" s="3">
        <v>0</v>
      </c>
      <c r="BI1306" s="3">
        <v>0</v>
      </c>
      <c r="BJ1306" s="3">
        <v>0</v>
      </c>
      <c r="BK1306" s="3">
        <v>0</v>
      </c>
      <c r="BL1306" s="3">
        <v>0</v>
      </c>
      <c r="BM1306" s="3">
        <v>0</v>
      </c>
      <c r="BN1306" s="3">
        <v>0</v>
      </c>
      <c r="BO1306" s="3">
        <v>0</v>
      </c>
      <c r="BP1306" s="3">
        <v>0</v>
      </c>
      <c r="BQ1306" s="3">
        <v>0</v>
      </c>
      <c r="BR1306" s="3">
        <v>0</v>
      </c>
      <c r="BS1306" s="3">
        <v>0</v>
      </c>
      <c r="BT1306" s="3">
        <v>0</v>
      </c>
      <c r="BU1306" s="3">
        <v>0</v>
      </c>
      <c r="BV1306" s="3">
        <v>0</v>
      </c>
      <c r="BW1306" s="3">
        <v>0</v>
      </c>
      <c r="BX1306" s="3">
        <v>0</v>
      </c>
      <c r="BY1306" s="3">
        <v>0</v>
      </c>
      <c r="BZ1306" s="3">
        <v>0</v>
      </c>
      <c r="CA1306" s="3">
        <v>0</v>
      </c>
      <c r="CB1306" s="3">
        <v>0</v>
      </c>
      <c r="CC1306" s="3">
        <v>0</v>
      </c>
      <c r="CD1306" s="3">
        <v>0</v>
      </c>
      <c r="CE1306" s="3">
        <v>0</v>
      </c>
      <c r="CF1306" s="3">
        <v>0</v>
      </c>
      <c r="CG1306" s="3">
        <v>0</v>
      </c>
      <c r="CH1306" s="3">
        <v>0</v>
      </c>
      <c r="CI1306" s="3">
        <v>0</v>
      </c>
      <c r="CJ1306" s="3">
        <v>0</v>
      </c>
      <c r="CK1306" s="3">
        <v>0</v>
      </c>
      <c r="CL1306" s="3">
        <v>0</v>
      </c>
      <c r="CM1306" s="3">
        <v>0</v>
      </c>
      <c r="CN1306" s="3">
        <v>0</v>
      </c>
      <c r="CO1306" s="3">
        <v>0</v>
      </c>
      <c r="CP1306" s="3">
        <v>0</v>
      </c>
      <c r="CQ1306" s="3">
        <v>0</v>
      </c>
      <c r="CR1306" s="3">
        <v>0</v>
      </c>
      <c r="CS1306" s="3">
        <v>0</v>
      </c>
      <c r="CT1306" s="3">
        <v>0</v>
      </c>
      <c r="CU1306" s="3">
        <v>0</v>
      </c>
      <c r="CV1306" s="3">
        <v>0</v>
      </c>
      <c r="CW1306" s="3">
        <v>0</v>
      </c>
      <c r="CX1306" s="3">
        <v>0</v>
      </c>
      <c r="CY1306" s="3">
        <v>0</v>
      </c>
      <c r="CZ1306" s="3">
        <v>0</v>
      </c>
      <c r="DA1306" s="3"/>
      <c r="DB1306" s="3">
        <v>0</v>
      </c>
      <c r="DC1306" s="3">
        <v>0</v>
      </c>
      <c r="DD1306" s="3">
        <v>0</v>
      </c>
      <c r="DE1306" s="3">
        <v>0</v>
      </c>
      <c r="DF1306" s="3">
        <v>0</v>
      </c>
      <c r="DG1306" s="3">
        <v>0</v>
      </c>
      <c r="DH1306" s="3">
        <v>0</v>
      </c>
      <c r="DI1306" s="3">
        <v>0</v>
      </c>
      <c r="DJ1306" s="3">
        <v>0</v>
      </c>
      <c r="DK1306" s="3">
        <v>0</v>
      </c>
      <c r="DL1306" s="3">
        <v>0</v>
      </c>
      <c r="DM1306" s="3">
        <v>0</v>
      </c>
      <c r="DN1306" s="3">
        <v>0</v>
      </c>
      <c r="DO1306" s="3">
        <v>0</v>
      </c>
      <c r="DP1306" s="3">
        <v>0</v>
      </c>
      <c r="DQ1306" s="3">
        <v>0</v>
      </c>
      <c r="DR1306" s="3">
        <v>0</v>
      </c>
      <c r="DS1306" s="3">
        <v>0</v>
      </c>
      <c r="DT1306" s="3">
        <v>0</v>
      </c>
      <c r="DU1306" s="3">
        <v>0</v>
      </c>
      <c r="DV1306" s="3">
        <v>0</v>
      </c>
      <c r="DW1306" s="3">
        <v>0</v>
      </c>
      <c r="DX1306" s="3">
        <v>0</v>
      </c>
      <c r="DY1306" s="3">
        <v>0</v>
      </c>
      <c r="DZ1306" s="3">
        <v>0</v>
      </c>
      <c r="EA1306" s="3">
        <v>0</v>
      </c>
      <c r="EB1306" s="3">
        <v>0</v>
      </c>
      <c r="EC1306" s="3">
        <v>0</v>
      </c>
      <c r="ED1306" s="3">
        <v>0</v>
      </c>
      <c r="EE1306" s="3">
        <v>0</v>
      </c>
      <c r="EF1306" s="3">
        <v>0</v>
      </c>
    </row>
    <row r="1307" spans="1:136" ht="12.75" customHeight="1">
      <c r="A1307" s="2" t="s">
        <v>2128</v>
      </c>
      <c r="B1307" s="2" t="s">
        <v>2129</v>
      </c>
      <c r="C1307" s="2" t="s">
        <v>137</v>
      </c>
      <c r="D1307" s="2" t="s">
        <v>896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0</v>
      </c>
      <c r="AP1307" s="3">
        <v>0</v>
      </c>
      <c r="AQ1307" s="3">
        <v>0</v>
      </c>
      <c r="AR1307" s="3">
        <v>0</v>
      </c>
      <c r="AS1307" s="3">
        <v>0</v>
      </c>
      <c r="AT1307" s="3">
        <v>0</v>
      </c>
      <c r="AU1307" s="3">
        <v>0</v>
      </c>
      <c r="AV1307" s="3">
        <v>0</v>
      </c>
      <c r="AW1307" s="3">
        <v>0</v>
      </c>
      <c r="AX1307" s="3">
        <v>0</v>
      </c>
      <c r="AY1307" s="3">
        <v>0</v>
      </c>
      <c r="AZ1307" s="3">
        <v>0</v>
      </c>
      <c r="BA1307" s="3">
        <v>0</v>
      </c>
      <c r="BB1307" s="3">
        <v>0</v>
      </c>
      <c r="BC1307" s="3">
        <v>0</v>
      </c>
      <c r="BD1307" s="3">
        <v>0</v>
      </c>
      <c r="BE1307" s="3">
        <v>0</v>
      </c>
      <c r="BF1307" s="3">
        <v>0</v>
      </c>
      <c r="BG1307" s="3">
        <v>0</v>
      </c>
      <c r="BH1307" s="3">
        <v>0</v>
      </c>
      <c r="BI1307" s="3">
        <v>0</v>
      </c>
      <c r="BJ1307" s="3">
        <v>0</v>
      </c>
      <c r="BK1307" s="3">
        <v>0</v>
      </c>
      <c r="BL1307" s="3">
        <v>0</v>
      </c>
      <c r="BM1307" s="3">
        <v>0</v>
      </c>
      <c r="BN1307" s="3">
        <v>0</v>
      </c>
      <c r="BO1307" s="3">
        <v>0</v>
      </c>
      <c r="BP1307" s="3">
        <v>0</v>
      </c>
      <c r="BQ1307" s="3">
        <v>0</v>
      </c>
      <c r="BR1307" s="3">
        <v>0</v>
      </c>
      <c r="BS1307" s="3">
        <v>0</v>
      </c>
      <c r="BT1307" s="3">
        <v>0</v>
      </c>
      <c r="BU1307" s="3">
        <v>0</v>
      </c>
      <c r="BV1307" s="3">
        <v>0</v>
      </c>
      <c r="BW1307" s="3">
        <v>0</v>
      </c>
      <c r="BX1307" s="3">
        <v>0</v>
      </c>
      <c r="BY1307" s="3">
        <v>0</v>
      </c>
      <c r="BZ1307" s="3">
        <v>0</v>
      </c>
      <c r="CA1307" s="3">
        <v>0</v>
      </c>
      <c r="CB1307" s="3">
        <v>0</v>
      </c>
      <c r="CC1307" s="3">
        <v>0</v>
      </c>
      <c r="CD1307" s="3">
        <v>0</v>
      </c>
      <c r="CE1307" s="3">
        <v>0</v>
      </c>
      <c r="CF1307" s="3">
        <v>0</v>
      </c>
      <c r="CG1307" s="3">
        <v>0</v>
      </c>
      <c r="CH1307" s="3">
        <v>0</v>
      </c>
      <c r="CI1307" s="3">
        <v>0</v>
      </c>
      <c r="CJ1307" s="3">
        <v>0</v>
      </c>
      <c r="CK1307" s="3">
        <v>0</v>
      </c>
      <c r="CL1307" s="3">
        <v>0</v>
      </c>
      <c r="CM1307" s="3">
        <v>0</v>
      </c>
      <c r="CN1307" s="3">
        <v>0</v>
      </c>
      <c r="CO1307" s="3">
        <v>0</v>
      </c>
      <c r="CP1307" s="3">
        <v>0</v>
      </c>
      <c r="CQ1307" s="3">
        <v>0</v>
      </c>
      <c r="CR1307" s="3">
        <v>0</v>
      </c>
      <c r="CS1307" s="3">
        <v>0</v>
      </c>
      <c r="CT1307" s="3">
        <v>0</v>
      </c>
      <c r="CU1307" s="3">
        <v>0</v>
      </c>
      <c r="CV1307" s="3">
        <v>0</v>
      </c>
      <c r="CW1307" s="3">
        <v>0</v>
      </c>
      <c r="CX1307" s="3">
        <v>0</v>
      </c>
      <c r="CY1307" s="3">
        <v>0</v>
      </c>
      <c r="CZ1307" s="3">
        <v>0</v>
      </c>
      <c r="DA1307" s="3"/>
      <c r="DB1307" s="3">
        <v>0</v>
      </c>
      <c r="DC1307" s="3">
        <v>0</v>
      </c>
      <c r="DD1307" s="3">
        <v>0</v>
      </c>
      <c r="DE1307" s="3">
        <v>0</v>
      </c>
      <c r="DF1307" s="3">
        <v>0</v>
      </c>
      <c r="DG1307" s="3">
        <v>0</v>
      </c>
      <c r="DH1307" s="3">
        <v>0</v>
      </c>
      <c r="DI1307" s="3">
        <v>0</v>
      </c>
      <c r="DJ1307" s="3">
        <v>0</v>
      </c>
      <c r="DK1307" s="3">
        <v>0</v>
      </c>
      <c r="DL1307" s="3">
        <v>0</v>
      </c>
      <c r="DM1307" s="3">
        <v>0</v>
      </c>
      <c r="DN1307" s="3">
        <v>0</v>
      </c>
      <c r="DO1307" s="3">
        <v>0</v>
      </c>
      <c r="DP1307" s="3">
        <v>0</v>
      </c>
      <c r="DQ1307" s="3">
        <v>0</v>
      </c>
      <c r="DR1307" s="3">
        <v>0</v>
      </c>
      <c r="DS1307" s="3">
        <v>0</v>
      </c>
      <c r="DT1307" s="3">
        <v>0</v>
      </c>
      <c r="DU1307" s="3">
        <v>0</v>
      </c>
      <c r="DV1307" s="3">
        <v>0</v>
      </c>
      <c r="DW1307" s="3">
        <v>0</v>
      </c>
      <c r="DX1307" s="3">
        <v>0</v>
      </c>
      <c r="DY1307" s="3">
        <v>0</v>
      </c>
      <c r="DZ1307" s="3">
        <v>0</v>
      </c>
      <c r="EA1307" s="3">
        <v>0</v>
      </c>
      <c r="EB1307" s="3">
        <v>0</v>
      </c>
      <c r="EC1307" s="3">
        <v>0</v>
      </c>
      <c r="ED1307" s="3">
        <v>0</v>
      </c>
      <c r="EE1307" s="3">
        <v>0</v>
      </c>
      <c r="EF1307" s="3">
        <v>0</v>
      </c>
    </row>
    <row r="1308" spans="1:136" ht="12.75" customHeight="1">
      <c r="A1308" s="2" t="s">
        <v>2130</v>
      </c>
      <c r="B1308" s="2" t="s">
        <v>708</v>
      </c>
      <c r="C1308" s="2" t="s">
        <v>137</v>
      </c>
      <c r="D1308" s="2" t="s">
        <v>896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  <c r="AR1308" s="3">
        <v>0</v>
      </c>
      <c r="AS1308" s="3">
        <v>0</v>
      </c>
      <c r="AT1308" s="3">
        <v>0</v>
      </c>
      <c r="AU1308" s="3">
        <v>0</v>
      </c>
      <c r="AV1308" s="3">
        <v>0</v>
      </c>
      <c r="AW1308" s="3">
        <v>0</v>
      </c>
      <c r="AX1308" s="3">
        <v>0</v>
      </c>
      <c r="AY1308" s="3">
        <v>0</v>
      </c>
      <c r="AZ1308" s="3">
        <v>0</v>
      </c>
      <c r="BA1308" s="3">
        <v>0</v>
      </c>
      <c r="BB1308" s="3">
        <v>0</v>
      </c>
      <c r="BC1308" s="3">
        <v>0</v>
      </c>
      <c r="BD1308" s="3">
        <v>0</v>
      </c>
      <c r="BE1308" s="3">
        <v>0</v>
      </c>
      <c r="BF1308" s="3">
        <v>0</v>
      </c>
      <c r="BG1308" s="3">
        <v>0</v>
      </c>
      <c r="BH1308" s="3">
        <v>0</v>
      </c>
      <c r="BI1308" s="3">
        <v>0</v>
      </c>
      <c r="BJ1308" s="3">
        <v>0</v>
      </c>
      <c r="BK1308" s="3">
        <v>0</v>
      </c>
      <c r="BL1308" s="3">
        <v>0</v>
      </c>
      <c r="BM1308" s="3">
        <v>0</v>
      </c>
      <c r="BN1308" s="3">
        <v>0</v>
      </c>
      <c r="BO1308" s="3">
        <v>0</v>
      </c>
      <c r="BP1308" s="3">
        <v>0</v>
      </c>
      <c r="BQ1308" s="3">
        <v>0</v>
      </c>
      <c r="BR1308" s="3">
        <v>0</v>
      </c>
      <c r="BS1308" s="3">
        <v>0</v>
      </c>
      <c r="BT1308" s="3">
        <v>0</v>
      </c>
      <c r="BU1308" s="3">
        <v>0</v>
      </c>
      <c r="BV1308" s="3">
        <v>0</v>
      </c>
      <c r="BW1308" s="3">
        <v>0</v>
      </c>
      <c r="BX1308" s="3">
        <v>0</v>
      </c>
      <c r="BY1308" s="3">
        <v>0</v>
      </c>
      <c r="BZ1308" s="3">
        <v>0</v>
      </c>
      <c r="CA1308" s="3">
        <v>0</v>
      </c>
      <c r="CB1308" s="3">
        <v>0</v>
      </c>
      <c r="CC1308" s="3">
        <v>0</v>
      </c>
      <c r="CD1308" s="3">
        <v>0</v>
      </c>
      <c r="CE1308" s="3">
        <v>0</v>
      </c>
      <c r="CF1308" s="3">
        <v>0</v>
      </c>
      <c r="CG1308" s="3">
        <v>0</v>
      </c>
      <c r="CH1308" s="3">
        <v>0</v>
      </c>
      <c r="CI1308" s="3">
        <v>0</v>
      </c>
      <c r="CJ1308" s="3">
        <v>0</v>
      </c>
      <c r="CK1308" s="3">
        <v>0</v>
      </c>
      <c r="CL1308" s="3">
        <v>0</v>
      </c>
      <c r="CM1308" s="3">
        <v>0</v>
      </c>
      <c r="CN1308" s="3">
        <v>0</v>
      </c>
      <c r="CO1308" s="3">
        <v>0</v>
      </c>
      <c r="CP1308" s="3">
        <v>0</v>
      </c>
      <c r="CQ1308" s="3">
        <v>0</v>
      </c>
      <c r="CR1308" s="3">
        <v>0</v>
      </c>
      <c r="CS1308" s="3">
        <v>0</v>
      </c>
      <c r="CT1308" s="3">
        <v>0</v>
      </c>
      <c r="CU1308" s="3">
        <v>0</v>
      </c>
      <c r="CV1308" s="3">
        <v>0</v>
      </c>
      <c r="CW1308" s="3">
        <v>0</v>
      </c>
      <c r="CX1308" s="3">
        <v>0</v>
      </c>
      <c r="CY1308" s="3">
        <v>0</v>
      </c>
      <c r="CZ1308" s="3">
        <v>0</v>
      </c>
      <c r="DA1308" s="3"/>
      <c r="DB1308" s="3">
        <v>0</v>
      </c>
      <c r="DC1308" s="3">
        <v>0</v>
      </c>
      <c r="DD1308" s="3">
        <v>0</v>
      </c>
      <c r="DE1308" s="3">
        <v>0</v>
      </c>
      <c r="DF1308" s="3">
        <v>0</v>
      </c>
      <c r="DG1308" s="3">
        <v>0</v>
      </c>
      <c r="DH1308" s="3">
        <v>0</v>
      </c>
      <c r="DI1308" s="3">
        <v>0</v>
      </c>
      <c r="DJ1308" s="3">
        <v>0</v>
      </c>
      <c r="DK1308" s="3">
        <v>0</v>
      </c>
      <c r="DL1308" s="3">
        <v>0</v>
      </c>
      <c r="DM1308" s="3">
        <v>0</v>
      </c>
      <c r="DN1308" s="3">
        <v>0</v>
      </c>
      <c r="DO1308" s="3">
        <v>0</v>
      </c>
      <c r="DP1308" s="3">
        <v>0</v>
      </c>
      <c r="DQ1308" s="3">
        <v>0</v>
      </c>
      <c r="DR1308" s="3">
        <v>0</v>
      </c>
      <c r="DS1308" s="3">
        <v>0</v>
      </c>
      <c r="DT1308" s="3">
        <v>0</v>
      </c>
      <c r="DU1308" s="3">
        <v>0</v>
      </c>
      <c r="DV1308" s="3">
        <v>0</v>
      </c>
      <c r="DW1308" s="3">
        <v>0</v>
      </c>
      <c r="DX1308" s="3">
        <v>0</v>
      </c>
      <c r="DY1308" s="3">
        <v>0</v>
      </c>
      <c r="DZ1308" s="3">
        <v>0</v>
      </c>
      <c r="EA1308" s="3">
        <v>0</v>
      </c>
      <c r="EB1308" s="3">
        <v>0</v>
      </c>
      <c r="EC1308" s="3">
        <v>0</v>
      </c>
      <c r="ED1308" s="3">
        <v>0</v>
      </c>
      <c r="EE1308" s="3">
        <v>0</v>
      </c>
      <c r="EF1308" s="3">
        <v>0</v>
      </c>
    </row>
    <row r="1309" spans="1:136" ht="12.75" customHeight="1">
      <c r="A1309" s="2" t="s">
        <v>2131</v>
      </c>
      <c r="B1309" s="2" t="s">
        <v>710</v>
      </c>
      <c r="C1309" s="2" t="s">
        <v>137</v>
      </c>
      <c r="D1309" s="2" t="s">
        <v>896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0</v>
      </c>
      <c r="AR1309" s="3">
        <v>0</v>
      </c>
      <c r="AS1309" s="3">
        <v>0</v>
      </c>
      <c r="AT1309" s="3">
        <v>0</v>
      </c>
      <c r="AU1309" s="3">
        <v>0</v>
      </c>
      <c r="AV1309" s="3">
        <v>0</v>
      </c>
      <c r="AW1309" s="3">
        <v>0</v>
      </c>
      <c r="AX1309" s="3">
        <v>0</v>
      </c>
      <c r="AY1309" s="3">
        <v>0</v>
      </c>
      <c r="AZ1309" s="3">
        <v>0</v>
      </c>
      <c r="BA1309" s="3">
        <v>0</v>
      </c>
      <c r="BB1309" s="3">
        <v>0</v>
      </c>
      <c r="BC1309" s="3">
        <v>0</v>
      </c>
      <c r="BD1309" s="3">
        <v>0</v>
      </c>
      <c r="BE1309" s="3">
        <v>0</v>
      </c>
      <c r="BF1309" s="3">
        <v>0</v>
      </c>
      <c r="BG1309" s="3">
        <v>0</v>
      </c>
      <c r="BH1309" s="3">
        <v>0</v>
      </c>
      <c r="BI1309" s="3">
        <v>0</v>
      </c>
      <c r="BJ1309" s="3">
        <v>0</v>
      </c>
      <c r="BK1309" s="3">
        <v>0</v>
      </c>
      <c r="BL1309" s="3">
        <v>0</v>
      </c>
      <c r="BM1309" s="3">
        <v>0</v>
      </c>
      <c r="BN1309" s="3">
        <v>0</v>
      </c>
      <c r="BO1309" s="3">
        <v>0</v>
      </c>
      <c r="BP1309" s="3">
        <v>0</v>
      </c>
      <c r="BQ1309" s="3">
        <v>0</v>
      </c>
      <c r="BR1309" s="3">
        <v>0</v>
      </c>
      <c r="BS1309" s="3">
        <v>0</v>
      </c>
      <c r="BT1309" s="3">
        <v>0</v>
      </c>
      <c r="BU1309" s="3">
        <v>0</v>
      </c>
      <c r="BV1309" s="3">
        <v>0</v>
      </c>
      <c r="BW1309" s="3">
        <v>0</v>
      </c>
      <c r="BX1309" s="3">
        <v>0</v>
      </c>
      <c r="BY1309" s="3">
        <v>0</v>
      </c>
      <c r="BZ1309" s="3">
        <v>0</v>
      </c>
      <c r="CA1309" s="3">
        <v>0</v>
      </c>
      <c r="CB1309" s="3">
        <v>0</v>
      </c>
      <c r="CC1309" s="3">
        <v>0</v>
      </c>
      <c r="CD1309" s="3">
        <v>0</v>
      </c>
      <c r="CE1309" s="3">
        <v>0</v>
      </c>
      <c r="CF1309" s="3">
        <v>0</v>
      </c>
      <c r="CG1309" s="3">
        <v>0</v>
      </c>
      <c r="CH1309" s="3">
        <v>0</v>
      </c>
      <c r="CI1309" s="3">
        <v>0</v>
      </c>
      <c r="CJ1309" s="3">
        <v>0</v>
      </c>
      <c r="CK1309" s="3">
        <v>0</v>
      </c>
      <c r="CL1309" s="3">
        <v>0</v>
      </c>
      <c r="CM1309" s="3">
        <v>0</v>
      </c>
      <c r="CN1309" s="3">
        <v>0</v>
      </c>
      <c r="CO1309" s="3">
        <v>0</v>
      </c>
      <c r="CP1309" s="3">
        <v>0</v>
      </c>
      <c r="CQ1309" s="3">
        <v>0</v>
      </c>
      <c r="CR1309" s="3">
        <v>0</v>
      </c>
      <c r="CS1309" s="3">
        <v>0</v>
      </c>
      <c r="CT1309" s="3">
        <v>0</v>
      </c>
      <c r="CU1309" s="3">
        <v>0</v>
      </c>
      <c r="CV1309" s="3">
        <v>0</v>
      </c>
      <c r="CW1309" s="3">
        <v>0</v>
      </c>
      <c r="CX1309" s="3">
        <v>0</v>
      </c>
      <c r="CY1309" s="3">
        <v>0</v>
      </c>
      <c r="CZ1309" s="3">
        <v>0</v>
      </c>
      <c r="DA1309" s="3"/>
      <c r="DB1309" s="3">
        <v>0</v>
      </c>
      <c r="DC1309" s="3">
        <v>0</v>
      </c>
      <c r="DD1309" s="3">
        <v>0</v>
      </c>
      <c r="DE1309" s="3">
        <v>0</v>
      </c>
      <c r="DF1309" s="3">
        <v>0</v>
      </c>
      <c r="DG1309" s="3">
        <v>0</v>
      </c>
      <c r="DH1309" s="3">
        <v>0</v>
      </c>
      <c r="DI1309" s="3">
        <v>0</v>
      </c>
      <c r="DJ1309" s="3">
        <v>0</v>
      </c>
      <c r="DK1309" s="3">
        <v>0</v>
      </c>
      <c r="DL1309" s="3">
        <v>0</v>
      </c>
      <c r="DM1309" s="3">
        <v>0</v>
      </c>
      <c r="DN1309" s="3">
        <v>0</v>
      </c>
      <c r="DO1309" s="3">
        <v>0</v>
      </c>
      <c r="DP1309" s="3">
        <v>0</v>
      </c>
      <c r="DQ1309" s="3">
        <v>0</v>
      </c>
      <c r="DR1309" s="3">
        <v>0</v>
      </c>
      <c r="DS1309" s="3">
        <v>0</v>
      </c>
      <c r="DT1309" s="3">
        <v>0</v>
      </c>
      <c r="DU1309" s="3">
        <v>0</v>
      </c>
      <c r="DV1309" s="3">
        <v>0</v>
      </c>
      <c r="DW1309" s="3">
        <v>0</v>
      </c>
      <c r="DX1309" s="3">
        <v>0</v>
      </c>
      <c r="DY1309" s="3">
        <v>0</v>
      </c>
      <c r="DZ1309" s="3">
        <v>0</v>
      </c>
      <c r="EA1309" s="3">
        <v>0</v>
      </c>
      <c r="EB1309" s="3">
        <v>0</v>
      </c>
      <c r="EC1309" s="3">
        <v>0</v>
      </c>
      <c r="ED1309" s="3">
        <v>0</v>
      </c>
      <c r="EE1309" s="3">
        <v>0</v>
      </c>
      <c r="EF1309" s="3">
        <v>0</v>
      </c>
    </row>
    <row r="1310" spans="1:136" ht="12.75" customHeight="1">
      <c r="A1310" s="2" t="s">
        <v>2132</v>
      </c>
      <c r="B1310" s="2" t="s">
        <v>712</v>
      </c>
      <c r="C1310" s="2" t="s">
        <v>137</v>
      </c>
      <c r="D1310" s="2" t="s">
        <v>896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0</v>
      </c>
      <c r="AN1310" s="3">
        <v>0</v>
      </c>
      <c r="AO1310" s="3">
        <v>0</v>
      </c>
      <c r="AP1310" s="3">
        <v>0</v>
      </c>
      <c r="AQ1310" s="3">
        <v>0</v>
      </c>
      <c r="AR1310" s="3">
        <v>0</v>
      </c>
      <c r="AS1310" s="3">
        <v>0</v>
      </c>
      <c r="AT1310" s="3">
        <v>0</v>
      </c>
      <c r="AU1310" s="3">
        <v>0</v>
      </c>
      <c r="AV1310" s="3">
        <v>0</v>
      </c>
      <c r="AW1310" s="3">
        <v>0</v>
      </c>
      <c r="AX1310" s="3">
        <v>0</v>
      </c>
      <c r="AY1310" s="3">
        <v>0</v>
      </c>
      <c r="AZ1310" s="3">
        <v>0</v>
      </c>
      <c r="BA1310" s="3">
        <v>0</v>
      </c>
      <c r="BB1310" s="3">
        <v>0</v>
      </c>
      <c r="BC1310" s="3">
        <v>0</v>
      </c>
      <c r="BD1310" s="3">
        <v>0</v>
      </c>
      <c r="BE1310" s="3">
        <v>0</v>
      </c>
      <c r="BF1310" s="3">
        <v>0</v>
      </c>
      <c r="BG1310" s="3">
        <v>0</v>
      </c>
      <c r="BH1310" s="3">
        <v>0</v>
      </c>
      <c r="BI1310" s="3">
        <v>0</v>
      </c>
      <c r="BJ1310" s="3">
        <v>0</v>
      </c>
      <c r="BK1310" s="3">
        <v>0</v>
      </c>
      <c r="BL1310" s="3">
        <v>0</v>
      </c>
      <c r="BM1310" s="3">
        <v>0</v>
      </c>
      <c r="BN1310" s="3">
        <v>0</v>
      </c>
      <c r="BO1310" s="3">
        <v>0</v>
      </c>
      <c r="BP1310" s="3">
        <v>0</v>
      </c>
      <c r="BQ1310" s="3">
        <v>0</v>
      </c>
      <c r="BR1310" s="3">
        <v>0</v>
      </c>
      <c r="BS1310" s="3">
        <v>0</v>
      </c>
      <c r="BT1310" s="3">
        <v>0</v>
      </c>
      <c r="BU1310" s="3">
        <v>0</v>
      </c>
      <c r="BV1310" s="3">
        <v>0</v>
      </c>
      <c r="BW1310" s="3">
        <v>0</v>
      </c>
      <c r="BX1310" s="3">
        <v>0</v>
      </c>
      <c r="BY1310" s="3">
        <v>0</v>
      </c>
      <c r="BZ1310" s="3">
        <v>0</v>
      </c>
      <c r="CA1310" s="3">
        <v>0</v>
      </c>
      <c r="CB1310" s="3">
        <v>0</v>
      </c>
      <c r="CC1310" s="3">
        <v>0</v>
      </c>
      <c r="CD1310" s="3">
        <v>0</v>
      </c>
      <c r="CE1310" s="3">
        <v>0</v>
      </c>
      <c r="CF1310" s="3">
        <v>0</v>
      </c>
      <c r="CG1310" s="3">
        <v>0</v>
      </c>
      <c r="CH1310" s="3">
        <v>0</v>
      </c>
      <c r="CI1310" s="3">
        <v>0</v>
      </c>
      <c r="CJ1310" s="3">
        <v>0</v>
      </c>
      <c r="CK1310" s="3">
        <v>0</v>
      </c>
      <c r="CL1310" s="3">
        <v>0</v>
      </c>
      <c r="CM1310" s="3">
        <v>0</v>
      </c>
      <c r="CN1310" s="3">
        <v>0</v>
      </c>
      <c r="CO1310" s="3">
        <v>0</v>
      </c>
      <c r="CP1310" s="3">
        <v>0</v>
      </c>
      <c r="CQ1310" s="3">
        <v>0</v>
      </c>
      <c r="CR1310" s="3">
        <v>0</v>
      </c>
      <c r="CS1310" s="3">
        <v>0</v>
      </c>
      <c r="CT1310" s="3">
        <v>0</v>
      </c>
      <c r="CU1310" s="3">
        <v>0</v>
      </c>
      <c r="CV1310" s="3">
        <v>0</v>
      </c>
      <c r="CW1310" s="3">
        <v>0</v>
      </c>
      <c r="CX1310" s="3">
        <v>0</v>
      </c>
      <c r="CY1310" s="3">
        <v>0</v>
      </c>
      <c r="CZ1310" s="3">
        <v>0</v>
      </c>
      <c r="DA1310" s="3"/>
      <c r="DB1310" s="3">
        <v>0</v>
      </c>
      <c r="DC1310" s="3">
        <v>0</v>
      </c>
      <c r="DD1310" s="3">
        <v>0</v>
      </c>
      <c r="DE1310" s="3">
        <v>0</v>
      </c>
      <c r="DF1310" s="3">
        <v>0</v>
      </c>
      <c r="DG1310" s="3">
        <v>0</v>
      </c>
      <c r="DH1310" s="3">
        <v>0</v>
      </c>
      <c r="DI1310" s="3">
        <v>0</v>
      </c>
      <c r="DJ1310" s="3">
        <v>0</v>
      </c>
      <c r="DK1310" s="3">
        <v>0</v>
      </c>
      <c r="DL1310" s="3">
        <v>0</v>
      </c>
      <c r="DM1310" s="3">
        <v>0</v>
      </c>
      <c r="DN1310" s="3">
        <v>0</v>
      </c>
      <c r="DO1310" s="3">
        <v>0</v>
      </c>
      <c r="DP1310" s="3">
        <v>0</v>
      </c>
      <c r="DQ1310" s="3">
        <v>0</v>
      </c>
      <c r="DR1310" s="3">
        <v>0</v>
      </c>
      <c r="DS1310" s="3">
        <v>0</v>
      </c>
      <c r="DT1310" s="3">
        <v>0</v>
      </c>
      <c r="DU1310" s="3">
        <v>0</v>
      </c>
      <c r="DV1310" s="3">
        <v>0</v>
      </c>
      <c r="DW1310" s="3">
        <v>0</v>
      </c>
      <c r="DX1310" s="3">
        <v>0</v>
      </c>
      <c r="DY1310" s="3">
        <v>0</v>
      </c>
      <c r="DZ1310" s="3">
        <v>0</v>
      </c>
      <c r="EA1310" s="3">
        <v>0</v>
      </c>
      <c r="EB1310" s="3">
        <v>0</v>
      </c>
      <c r="EC1310" s="3">
        <v>0</v>
      </c>
      <c r="ED1310" s="3">
        <v>0</v>
      </c>
      <c r="EE1310" s="3">
        <v>0</v>
      </c>
      <c r="EF1310" s="3">
        <v>0</v>
      </c>
    </row>
    <row r="1311" spans="1:136" ht="12.75" customHeight="1">
      <c r="A1311" s="2" t="s">
        <v>2133</v>
      </c>
      <c r="B1311" s="2" t="s">
        <v>1874</v>
      </c>
      <c r="C1311" s="2" t="s">
        <v>137</v>
      </c>
      <c r="D1311" s="2" t="s">
        <v>896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0</v>
      </c>
      <c r="AL1311" s="3">
        <v>0</v>
      </c>
      <c r="AM1311" s="3">
        <v>0</v>
      </c>
      <c r="AN1311" s="3">
        <v>0</v>
      </c>
      <c r="AO1311" s="3">
        <v>0</v>
      </c>
      <c r="AP1311" s="3">
        <v>0</v>
      </c>
      <c r="AQ1311" s="3">
        <v>0</v>
      </c>
      <c r="AR1311" s="3">
        <v>0</v>
      </c>
      <c r="AS1311" s="3">
        <v>0</v>
      </c>
      <c r="AT1311" s="3">
        <v>0</v>
      </c>
      <c r="AU1311" s="3">
        <v>0</v>
      </c>
      <c r="AV1311" s="3">
        <v>0</v>
      </c>
      <c r="AW1311" s="3">
        <v>0</v>
      </c>
      <c r="AX1311" s="3">
        <v>0</v>
      </c>
      <c r="AY1311" s="3">
        <v>0</v>
      </c>
      <c r="AZ1311" s="3">
        <v>0</v>
      </c>
      <c r="BA1311" s="3">
        <v>0</v>
      </c>
      <c r="BB1311" s="3">
        <v>0</v>
      </c>
      <c r="BC1311" s="3">
        <v>0</v>
      </c>
      <c r="BD1311" s="3">
        <v>0</v>
      </c>
      <c r="BE1311" s="3">
        <v>0</v>
      </c>
      <c r="BF1311" s="3">
        <v>0</v>
      </c>
      <c r="BG1311" s="3">
        <v>0</v>
      </c>
      <c r="BH1311" s="3">
        <v>0</v>
      </c>
      <c r="BI1311" s="3">
        <v>0</v>
      </c>
      <c r="BJ1311" s="3">
        <v>0</v>
      </c>
      <c r="BK1311" s="3">
        <v>0</v>
      </c>
      <c r="BL1311" s="3">
        <v>0</v>
      </c>
      <c r="BM1311" s="3">
        <v>0</v>
      </c>
      <c r="BN1311" s="3">
        <v>0</v>
      </c>
      <c r="BO1311" s="3">
        <v>0</v>
      </c>
      <c r="BP1311" s="3">
        <v>0</v>
      </c>
      <c r="BQ1311" s="3">
        <v>0</v>
      </c>
      <c r="BR1311" s="3">
        <v>0</v>
      </c>
      <c r="BS1311" s="3">
        <v>0</v>
      </c>
      <c r="BT1311" s="3">
        <v>0</v>
      </c>
      <c r="BU1311" s="3">
        <v>0</v>
      </c>
      <c r="BV1311" s="3">
        <v>0</v>
      </c>
      <c r="BW1311" s="3">
        <v>0</v>
      </c>
      <c r="BX1311" s="3">
        <v>0</v>
      </c>
      <c r="BY1311" s="3">
        <v>0</v>
      </c>
      <c r="BZ1311" s="3">
        <v>0</v>
      </c>
      <c r="CA1311" s="3">
        <v>0</v>
      </c>
      <c r="CB1311" s="3">
        <v>0</v>
      </c>
      <c r="CC1311" s="3">
        <v>0</v>
      </c>
      <c r="CD1311" s="3">
        <v>0</v>
      </c>
      <c r="CE1311" s="3">
        <v>0</v>
      </c>
      <c r="CF1311" s="3">
        <v>0</v>
      </c>
      <c r="CG1311" s="3">
        <v>0</v>
      </c>
      <c r="CH1311" s="3">
        <v>0</v>
      </c>
      <c r="CI1311" s="3">
        <v>0</v>
      </c>
      <c r="CJ1311" s="3">
        <v>0</v>
      </c>
      <c r="CK1311" s="3">
        <v>0</v>
      </c>
      <c r="CL1311" s="3">
        <v>0</v>
      </c>
      <c r="CM1311" s="3">
        <v>0</v>
      </c>
      <c r="CN1311" s="3">
        <v>0</v>
      </c>
      <c r="CO1311" s="3">
        <v>0</v>
      </c>
      <c r="CP1311" s="3">
        <v>0</v>
      </c>
      <c r="CQ1311" s="3">
        <v>0</v>
      </c>
      <c r="CR1311" s="3">
        <v>0</v>
      </c>
      <c r="CS1311" s="3">
        <v>0</v>
      </c>
      <c r="CT1311" s="3">
        <v>0</v>
      </c>
      <c r="CU1311" s="3">
        <v>0</v>
      </c>
      <c r="CV1311" s="3">
        <v>0</v>
      </c>
      <c r="CW1311" s="3">
        <v>0</v>
      </c>
      <c r="CX1311" s="3">
        <v>0</v>
      </c>
      <c r="CY1311" s="3">
        <v>0</v>
      </c>
      <c r="CZ1311" s="3">
        <v>0</v>
      </c>
      <c r="DA1311" s="3"/>
      <c r="DB1311" s="3">
        <v>0</v>
      </c>
      <c r="DC1311" s="3">
        <v>0</v>
      </c>
      <c r="DD1311" s="3">
        <v>0</v>
      </c>
      <c r="DE1311" s="3">
        <v>0</v>
      </c>
      <c r="DF1311" s="3">
        <v>0</v>
      </c>
      <c r="DG1311" s="3">
        <v>0</v>
      </c>
      <c r="DH1311" s="3">
        <v>0</v>
      </c>
      <c r="DI1311" s="3">
        <v>0</v>
      </c>
      <c r="DJ1311" s="3">
        <v>0</v>
      </c>
      <c r="DK1311" s="3">
        <v>0</v>
      </c>
      <c r="DL1311" s="3">
        <v>0</v>
      </c>
      <c r="DM1311" s="3">
        <v>0</v>
      </c>
      <c r="DN1311" s="3">
        <v>0</v>
      </c>
      <c r="DO1311" s="3">
        <v>0</v>
      </c>
      <c r="DP1311" s="3">
        <v>0</v>
      </c>
      <c r="DQ1311" s="3">
        <v>0</v>
      </c>
      <c r="DR1311" s="3">
        <v>0</v>
      </c>
      <c r="DS1311" s="3">
        <v>0</v>
      </c>
      <c r="DT1311" s="3">
        <v>0</v>
      </c>
      <c r="DU1311" s="3">
        <v>0</v>
      </c>
      <c r="DV1311" s="3">
        <v>0</v>
      </c>
      <c r="DW1311" s="3">
        <v>0</v>
      </c>
      <c r="DX1311" s="3">
        <v>0</v>
      </c>
      <c r="DY1311" s="3">
        <v>0</v>
      </c>
      <c r="DZ1311" s="3">
        <v>0</v>
      </c>
      <c r="EA1311" s="3">
        <v>0</v>
      </c>
      <c r="EB1311" s="3">
        <v>0</v>
      </c>
      <c r="EC1311" s="3">
        <v>0</v>
      </c>
      <c r="ED1311" s="3">
        <v>0</v>
      </c>
      <c r="EE1311" s="3">
        <v>0</v>
      </c>
      <c r="EF1311" s="3">
        <v>0</v>
      </c>
    </row>
    <row r="1312" spans="1:136" ht="12.75" customHeight="1">
      <c r="A1312" s="2" t="s">
        <v>2134</v>
      </c>
      <c r="B1312" s="2" t="s">
        <v>1876</v>
      </c>
      <c r="C1312" s="2" t="s">
        <v>137</v>
      </c>
      <c r="D1312" s="2" t="s">
        <v>896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>
        <v>0</v>
      </c>
      <c r="AR1312" s="3">
        <v>0</v>
      </c>
      <c r="AS1312" s="3">
        <v>0</v>
      </c>
      <c r="AT1312" s="3">
        <v>0</v>
      </c>
      <c r="AU1312" s="3">
        <v>0</v>
      </c>
      <c r="AV1312" s="3">
        <v>0</v>
      </c>
      <c r="AW1312" s="3">
        <v>0</v>
      </c>
      <c r="AX1312" s="3">
        <v>0</v>
      </c>
      <c r="AY1312" s="3">
        <v>0</v>
      </c>
      <c r="AZ1312" s="3">
        <v>0</v>
      </c>
      <c r="BA1312" s="3">
        <v>0</v>
      </c>
      <c r="BB1312" s="3">
        <v>0</v>
      </c>
      <c r="BC1312" s="3">
        <v>0</v>
      </c>
      <c r="BD1312" s="3">
        <v>0</v>
      </c>
      <c r="BE1312" s="3">
        <v>0</v>
      </c>
      <c r="BF1312" s="3">
        <v>0</v>
      </c>
      <c r="BG1312" s="3">
        <v>0</v>
      </c>
      <c r="BH1312" s="3">
        <v>0</v>
      </c>
      <c r="BI1312" s="3">
        <v>0</v>
      </c>
      <c r="BJ1312" s="3">
        <v>0</v>
      </c>
      <c r="BK1312" s="3">
        <v>0</v>
      </c>
      <c r="BL1312" s="3">
        <v>0</v>
      </c>
      <c r="BM1312" s="3">
        <v>0</v>
      </c>
      <c r="BN1312" s="3">
        <v>0</v>
      </c>
      <c r="BO1312" s="3">
        <v>0</v>
      </c>
      <c r="BP1312" s="3">
        <v>0</v>
      </c>
      <c r="BQ1312" s="3">
        <v>0</v>
      </c>
      <c r="BR1312" s="3">
        <v>0</v>
      </c>
      <c r="BS1312" s="3">
        <v>0</v>
      </c>
      <c r="BT1312" s="3">
        <v>0</v>
      </c>
      <c r="BU1312" s="3">
        <v>0</v>
      </c>
      <c r="BV1312" s="3">
        <v>0</v>
      </c>
      <c r="BW1312" s="3">
        <v>0</v>
      </c>
      <c r="BX1312" s="3">
        <v>0</v>
      </c>
      <c r="BY1312" s="3">
        <v>0</v>
      </c>
      <c r="BZ1312" s="3">
        <v>0</v>
      </c>
      <c r="CA1312" s="3">
        <v>0</v>
      </c>
      <c r="CB1312" s="3">
        <v>0</v>
      </c>
      <c r="CC1312" s="3">
        <v>0</v>
      </c>
      <c r="CD1312" s="3">
        <v>0</v>
      </c>
      <c r="CE1312" s="3">
        <v>0</v>
      </c>
      <c r="CF1312" s="3">
        <v>0</v>
      </c>
      <c r="CG1312" s="3">
        <v>0</v>
      </c>
      <c r="CH1312" s="3">
        <v>0</v>
      </c>
      <c r="CI1312" s="3">
        <v>0</v>
      </c>
      <c r="CJ1312" s="3">
        <v>0</v>
      </c>
      <c r="CK1312" s="3">
        <v>0</v>
      </c>
      <c r="CL1312" s="3">
        <v>0</v>
      </c>
      <c r="CM1312" s="3">
        <v>0</v>
      </c>
      <c r="CN1312" s="3">
        <v>0</v>
      </c>
      <c r="CO1312" s="3">
        <v>0</v>
      </c>
      <c r="CP1312" s="3">
        <v>0</v>
      </c>
      <c r="CQ1312" s="3">
        <v>0</v>
      </c>
      <c r="CR1312" s="3">
        <v>0</v>
      </c>
      <c r="CS1312" s="3">
        <v>0</v>
      </c>
      <c r="CT1312" s="3">
        <v>0</v>
      </c>
      <c r="CU1312" s="3">
        <v>0</v>
      </c>
      <c r="CV1312" s="3">
        <v>0</v>
      </c>
      <c r="CW1312" s="3">
        <v>0</v>
      </c>
      <c r="CX1312" s="3">
        <v>0</v>
      </c>
      <c r="CY1312" s="3">
        <v>0</v>
      </c>
      <c r="CZ1312" s="3">
        <v>0</v>
      </c>
      <c r="DA1312" s="3"/>
      <c r="DB1312" s="3">
        <v>0</v>
      </c>
      <c r="DC1312" s="3">
        <v>0</v>
      </c>
      <c r="DD1312" s="3">
        <v>0</v>
      </c>
      <c r="DE1312" s="3">
        <v>0</v>
      </c>
      <c r="DF1312" s="3">
        <v>0</v>
      </c>
      <c r="DG1312" s="3">
        <v>0</v>
      </c>
      <c r="DH1312" s="3">
        <v>0</v>
      </c>
      <c r="DI1312" s="3">
        <v>0</v>
      </c>
      <c r="DJ1312" s="3">
        <v>0</v>
      </c>
      <c r="DK1312" s="3">
        <v>0</v>
      </c>
      <c r="DL1312" s="3">
        <v>0</v>
      </c>
      <c r="DM1312" s="3">
        <v>0</v>
      </c>
      <c r="DN1312" s="3">
        <v>0</v>
      </c>
      <c r="DO1312" s="3">
        <v>0</v>
      </c>
      <c r="DP1312" s="3">
        <v>0</v>
      </c>
      <c r="DQ1312" s="3">
        <v>0</v>
      </c>
      <c r="DR1312" s="3">
        <v>0</v>
      </c>
      <c r="DS1312" s="3">
        <v>0</v>
      </c>
      <c r="DT1312" s="3">
        <v>0</v>
      </c>
      <c r="DU1312" s="3">
        <v>0</v>
      </c>
      <c r="DV1312" s="3">
        <v>0</v>
      </c>
      <c r="DW1312" s="3">
        <v>0</v>
      </c>
      <c r="DX1312" s="3">
        <v>0</v>
      </c>
      <c r="DY1312" s="3">
        <v>0</v>
      </c>
      <c r="DZ1312" s="3">
        <v>0</v>
      </c>
      <c r="EA1312" s="3">
        <v>0</v>
      </c>
      <c r="EB1312" s="3">
        <v>0</v>
      </c>
      <c r="EC1312" s="3">
        <v>0</v>
      </c>
      <c r="ED1312" s="3">
        <v>0</v>
      </c>
      <c r="EE1312" s="3">
        <v>0</v>
      </c>
      <c r="EF1312" s="3">
        <v>0</v>
      </c>
    </row>
    <row r="1313" spans="1:136" ht="12.75" customHeight="1">
      <c r="A1313" s="2" t="s">
        <v>2135</v>
      </c>
      <c r="B1313" s="2" t="s">
        <v>1878</v>
      </c>
      <c r="C1313" s="2" t="s">
        <v>137</v>
      </c>
      <c r="D1313" s="2" t="s">
        <v>896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v>0</v>
      </c>
      <c r="AP1313" s="3">
        <v>0</v>
      </c>
      <c r="AQ1313" s="3">
        <v>0</v>
      </c>
      <c r="AR1313" s="3">
        <v>0</v>
      </c>
      <c r="AS1313" s="3">
        <v>0</v>
      </c>
      <c r="AT1313" s="3">
        <v>0</v>
      </c>
      <c r="AU1313" s="3">
        <v>0</v>
      </c>
      <c r="AV1313" s="3">
        <v>0</v>
      </c>
      <c r="AW1313" s="3">
        <v>0</v>
      </c>
      <c r="AX1313" s="3">
        <v>0</v>
      </c>
      <c r="AY1313" s="3">
        <v>0</v>
      </c>
      <c r="AZ1313" s="3">
        <v>0</v>
      </c>
      <c r="BA1313" s="3">
        <v>0</v>
      </c>
      <c r="BB1313" s="3">
        <v>0</v>
      </c>
      <c r="BC1313" s="3">
        <v>0</v>
      </c>
      <c r="BD1313" s="3">
        <v>0</v>
      </c>
      <c r="BE1313" s="3">
        <v>0</v>
      </c>
      <c r="BF1313" s="3">
        <v>0</v>
      </c>
      <c r="BG1313" s="3">
        <v>0</v>
      </c>
      <c r="BH1313" s="3">
        <v>0</v>
      </c>
      <c r="BI1313" s="3">
        <v>0</v>
      </c>
      <c r="BJ1313" s="3">
        <v>0</v>
      </c>
      <c r="BK1313" s="3">
        <v>0</v>
      </c>
      <c r="BL1313" s="3">
        <v>0</v>
      </c>
      <c r="BM1313" s="3">
        <v>0</v>
      </c>
      <c r="BN1313" s="3">
        <v>0</v>
      </c>
      <c r="BO1313" s="3">
        <v>0</v>
      </c>
      <c r="BP1313" s="3">
        <v>0</v>
      </c>
      <c r="BQ1313" s="3">
        <v>0</v>
      </c>
      <c r="BR1313" s="3">
        <v>0</v>
      </c>
      <c r="BS1313" s="3">
        <v>0</v>
      </c>
      <c r="BT1313" s="3">
        <v>0</v>
      </c>
      <c r="BU1313" s="3">
        <v>0</v>
      </c>
      <c r="BV1313" s="3">
        <v>0</v>
      </c>
      <c r="BW1313" s="3">
        <v>0</v>
      </c>
      <c r="BX1313" s="3">
        <v>0</v>
      </c>
      <c r="BY1313" s="3">
        <v>0</v>
      </c>
      <c r="BZ1313" s="3">
        <v>0</v>
      </c>
      <c r="CA1313" s="3">
        <v>0</v>
      </c>
      <c r="CB1313" s="3">
        <v>0</v>
      </c>
      <c r="CC1313" s="3">
        <v>0</v>
      </c>
      <c r="CD1313" s="3">
        <v>0</v>
      </c>
      <c r="CE1313" s="3">
        <v>0</v>
      </c>
      <c r="CF1313" s="3">
        <v>0</v>
      </c>
      <c r="CG1313" s="3">
        <v>0</v>
      </c>
      <c r="CH1313" s="3">
        <v>0</v>
      </c>
      <c r="CI1313" s="3">
        <v>0</v>
      </c>
      <c r="CJ1313" s="3">
        <v>0</v>
      </c>
      <c r="CK1313" s="3">
        <v>0</v>
      </c>
      <c r="CL1313" s="3">
        <v>0</v>
      </c>
      <c r="CM1313" s="3">
        <v>0</v>
      </c>
      <c r="CN1313" s="3">
        <v>0</v>
      </c>
      <c r="CO1313" s="3">
        <v>0</v>
      </c>
      <c r="CP1313" s="3">
        <v>0</v>
      </c>
      <c r="CQ1313" s="3">
        <v>0</v>
      </c>
      <c r="CR1313" s="3">
        <v>0</v>
      </c>
      <c r="CS1313" s="3">
        <v>0</v>
      </c>
      <c r="CT1313" s="3">
        <v>0</v>
      </c>
      <c r="CU1313" s="3">
        <v>0</v>
      </c>
      <c r="CV1313" s="3">
        <v>0</v>
      </c>
      <c r="CW1313" s="3">
        <v>0</v>
      </c>
      <c r="CX1313" s="3">
        <v>0</v>
      </c>
      <c r="CY1313" s="3">
        <v>0</v>
      </c>
      <c r="CZ1313" s="3">
        <v>0</v>
      </c>
      <c r="DA1313" s="3"/>
      <c r="DB1313" s="3">
        <v>0</v>
      </c>
      <c r="DC1313" s="3">
        <v>0</v>
      </c>
      <c r="DD1313" s="3">
        <v>0</v>
      </c>
      <c r="DE1313" s="3">
        <v>0</v>
      </c>
      <c r="DF1313" s="3">
        <v>0</v>
      </c>
      <c r="DG1313" s="3">
        <v>0</v>
      </c>
      <c r="DH1313" s="3">
        <v>0</v>
      </c>
      <c r="DI1313" s="3">
        <v>0</v>
      </c>
      <c r="DJ1313" s="3">
        <v>0</v>
      </c>
      <c r="DK1313" s="3">
        <v>0</v>
      </c>
      <c r="DL1313" s="3">
        <v>0</v>
      </c>
      <c r="DM1313" s="3">
        <v>0</v>
      </c>
      <c r="DN1313" s="3">
        <v>0</v>
      </c>
      <c r="DO1313" s="3">
        <v>0</v>
      </c>
      <c r="DP1313" s="3">
        <v>0</v>
      </c>
      <c r="DQ1313" s="3">
        <v>0</v>
      </c>
      <c r="DR1313" s="3">
        <v>0</v>
      </c>
      <c r="DS1313" s="3">
        <v>0</v>
      </c>
      <c r="DT1313" s="3">
        <v>0</v>
      </c>
      <c r="DU1313" s="3">
        <v>0</v>
      </c>
      <c r="DV1313" s="3">
        <v>0</v>
      </c>
      <c r="DW1313" s="3">
        <v>0</v>
      </c>
      <c r="DX1313" s="3">
        <v>0</v>
      </c>
      <c r="DY1313" s="3">
        <v>0</v>
      </c>
      <c r="DZ1313" s="3">
        <v>0</v>
      </c>
      <c r="EA1313" s="3">
        <v>0</v>
      </c>
      <c r="EB1313" s="3">
        <v>0</v>
      </c>
      <c r="EC1313" s="3">
        <v>0</v>
      </c>
      <c r="ED1313" s="3">
        <v>0</v>
      </c>
      <c r="EE1313" s="3">
        <v>0</v>
      </c>
      <c r="EF1313" s="3">
        <v>0</v>
      </c>
    </row>
    <row r="1314" spans="1:136" ht="12.75" customHeight="1">
      <c r="A1314" s="2" t="s">
        <v>2136</v>
      </c>
      <c r="B1314" s="2" t="s">
        <v>1880</v>
      </c>
      <c r="C1314" s="2" t="s">
        <v>137</v>
      </c>
      <c r="D1314" s="2" t="s">
        <v>896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  <c r="AR1314" s="3">
        <v>0</v>
      </c>
      <c r="AS1314" s="3">
        <v>0</v>
      </c>
      <c r="AT1314" s="3">
        <v>0</v>
      </c>
      <c r="AU1314" s="3">
        <v>0</v>
      </c>
      <c r="AV1314" s="3">
        <v>0</v>
      </c>
      <c r="AW1314" s="3">
        <v>0</v>
      </c>
      <c r="AX1314" s="3">
        <v>0</v>
      </c>
      <c r="AY1314" s="3">
        <v>0</v>
      </c>
      <c r="AZ1314" s="3">
        <v>0</v>
      </c>
      <c r="BA1314" s="3">
        <v>0</v>
      </c>
      <c r="BB1314" s="3">
        <v>0</v>
      </c>
      <c r="BC1314" s="3">
        <v>0</v>
      </c>
      <c r="BD1314" s="3">
        <v>0</v>
      </c>
      <c r="BE1314" s="3">
        <v>0</v>
      </c>
      <c r="BF1314" s="3">
        <v>0</v>
      </c>
      <c r="BG1314" s="3">
        <v>0</v>
      </c>
      <c r="BH1314" s="3">
        <v>0</v>
      </c>
      <c r="BI1314" s="3">
        <v>0</v>
      </c>
      <c r="BJ1314" s="3">
        <v>0</v>
      </c>
      <c r="BK1314" s="3">
        <v>0</v>
      </c>
      <c r="BL1314" s="3">
        <v>0</v>
      </c>
      <c r="BM1314" s="3">
        <v>0</v>
      </c>
      <c r="BN1314" s="3">
        <v>0</v>
      </c>
      <c r="BO1314" s="3">
        <v>0</v>
      </c>
      <c r="BP1314" s="3">
        <v>0</v>
      </c>
      <c r="BQ1314" s="3">
        <v>0</v>
      </c>
      <c r="BR1314" s="3">
        <v>0</v>
      </c>
      <c r="BS1314" s="3">
        <v>0</v>
      </c>
      <c r="BT1314" s="3">
        <v>0</v>
      </c>
      <c r="BU1314" s="3">
        <v>0</v>
      </c>
      <c r="BV1314" s="3">
        <v>0</v>
      </c>
      <c r="BW1314" s="3">
        <v>0</v>
      </c>
      <c r="BX1314" s="3">
        <v>0</v>
      </c>
      <c r="BY1314" s="3">
        <v>0</v>
      </c>
      <c r="BZ1314" s="3">
        <v>0</v>
      </c>
      <c r="CA1314" s="3">
        <v>0</v>
      </c>
      <c r="CB1314" s="3">
        <v>0</v>
      </c>
      <c r="CC1314" s="3">
        <v>0</v>
      </c>
      <c r="CD1314" s="3">
        <v>0</v>
      </c>
      <c r="CE1314" s="3">
        <v>0</v>
      </c>
      <c r="CF1314" s="3">
        <v>0</v>
      </c>
      <c r="CG1314" s="3">
        <v>0</v>
      </c>
      <c r="CH1314" s="3">
        <v>0</v>
      </c>
      <c r="CI1314" s="3">
        <v>0</v>
      </c>
      <c r="CJ1314" s="3">
        <v>0</v>
      </c>
      <c r="CK1314" s="3">
        <v>0</v>
      </c>
      <c r="CL1314" s="3">
        <v>0</v>
      </c>
      <c r="CM1314" s="3">
        <v>0</v>
      </c>
      <c r="CN1314" s="3">
        <v>0</v>
      </c>
      <c r="CO1314" s="3">
        <v>0</v>
      </c>
      <c r="CP1314" s="3">
        <v>0</v>
      </c>
      <c r="CQ1314" s="3">
        <v>0</v>
      </c>
      <c r="CR1314" s="3">
        <v>0</v>
      </c>
      <c r="CS1314" s="3">
        <v>0</v>
      </c>
      <c r="CT1314" s="3">
        <v>0</v>
      </c>
      <c r="CU1314" s="3">
        <v>0</v>
      </c>
      <c r="CV1314" s="3">
        <v>0</v>
      </c>
      <c r="CW1314" s="3">
        <v>0</v>
      </c>
      <c r="CX1314" s="3">
        <v>0</v>
      </c>
      <c r="CY1314" s="3">
        <v>0</v>
      </c>
      <c r="CZ1314" s="3">
        <v>0</v>
      </c>
      <c r="DA1314" s="3"/>
      <c r="DB1314" s="3">
        <v>0</v>
      </c>
      <c r="DC1314" s="3">
        <v>0</v>
      </c>
      <c r="DD1314" s="3">
        <v>0</v>
      </c>
      <c r="DE1314" s="3">
        <v>0</v>
      </c>
      <c r="DF1314" s="3">
        <v>0</v>
      </c>
      <c r="DG1314" s="3">
        <v>0</v>
      </c>
      <c r="DH1314" s="3">
        <v>0</v>
      </c>
      <c r="DI1314" s="3">
        <v>0</v>
      </c>
      <c r="DJ1314" s="3">
        <v>0</v>
      </c>
      <c r="DK1314" s="3">
        <v>0</v>
      </c>
      <c r="DL1314" s="3">
        <v>0</v>
      </c>
      <c r="DM1314" s="3">
        <v>0</v>
      </c>
      <c r="DN1314" s="3">
        <v>0</v>
      </c>
      <c r="DO1314" s="3">
        <v>0</v>
      </c>
      <c r="DP1314" s="3">
        <v>0</v>
      </c>
      <c r="DQ1314" s="3">
        <v>0</v>
      </c>
      <c r="DR1314" s="3">
        <v>0</v>
      </c>
      <c r="DS1314" s="3">
        <v>0</v>
      </c>
      <c r="DT1314" s="3">
        <v>0</v>
      </c>
      <c r="DU1314" s="3">
        <v>0</v>
      </c>
      <c r="DV1314" s="3">
        <v>0</v>
      </c>
      <c r="DW1314" s="3">
        <v>0</v>
      </c>
      <c r="DX1314" s="3">
        <v>0</v>
      </c>
      <c r="DY1314" s="3">
        <v>0</v>
      </c>
      <c r="DZ1314" s="3">
        <v>0</v>
      </c>
      <c r="EA1314" s="3">
        <v>0</v>
      </c>
      <c r="EB1314" s="3">
        <v>0</v>
      </c>
      <c r="EC1314" s="3">
        <v>0</v>
      </c>
      <c r="ED1314" s="3">
        <v>0</v>
      </c>
      <c r="EE1314" s="3">
        <v>0</v>
      </c>
      <c r="EF1314" s="3">
        <v>0</v>
      </c>
    </row>
    <row r="1315" spans="1:136" ht="12.75" customHeight="1">
      <c r="A1315" s="2" t="s">
        <v>2137</v>
      </c>
      <c r="B1315" s="2" t="s">
        <v>1882</v>
      </c>
      <c r="C1315" s="2" t="s">
        <v>137</v>
      </c>
      <c r="D1315" s="2" t="s">
        <v>896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v>0</v>
      </c>
      <c r="AP1315" s="3">
        <v>0</v>
      </c>
      <c r="AQ1315" s="3">
        <v>0</v>
      </c>
      <c r="AR1315" s="3">
        <v>0</v>
      </c>
      <c r="AS1315" s="3">
        <v>0</v>
      </c>
      <c r="AT1315" s="3">
        <v>0</v>
      </c>
      <c r="AU1315" s="3">
        <v>0</v>
      </c>
      <c r="AV1315" s="3">
        <v>0</v>
      </c>
      <c r="AW1315" s="3">
        <v>0</v>
      </c>
      <c r="AX1315" s="3">
        <v>0</v>
      </c>
      <c r="AY1315" s="3">
        <v>0</v>
      </c>
      <c r="AZ1315" s="3">
        <v>0</v>
      </c>
      <c r="BA1315" s="3">
        <v>0</v>
      </c>
      <c r="BB1315" s="3">
        <v>0</v>
      </c>
      <c r="BC1315" s="3">
        <v>0</v>
      </c>
      <c r="BD1315" s="3">
        <v>0</v>
      </c>
      <c r="BE1315" s="3">
        <v>0</v>
      </c>
      <c r="BF1315" s="3">
        <v>0</v>
      </c>
      <c r="BG1315" s="3">
        <v>0</v>
      </c>
      <c r="BH1315" s="3">
        <v>0</v>
      </c>
      <c r="BI1315" s="3">
        <v>0</v>
      </c>
      <c r="BJ1315" s="3">
        <v>0</v>
      </c>
      <c r="BK1315" s="3">
        <v>0</v>
      </c>
      <c r="BL1315" s="3">
        <v>0</v>
      </c>
      <c r="BM1315" s="3">
        <v>0</v>
      </c>
      <c r="BN1315" s="3">
        <v>0</v>
      </c>
      <c r="BO1315" s="3">
        <v>0</v>
      </c>
      <c r="BP1315" s="3">
        <v>0</v>
      </c>
      <c r="BQ1315" s="3">
        <v>0</v>
      </c>
      <c r="BR1315" s="3">
        <v>0</v>
      </c>
      <c r="BS1315" s="3">
        <v>0</v>
      </c>
      <c r="BT1315" s="3">
        <v>0</v>
      </c>
      <c r="BU1315" s="3">
        <v>0</v>
      </c>
      <c r="BV1315" s="3">
        <v>0</v>
      </c>
      <c r="BW1315" s="3">
        <v>0</v>
      </c>
      <c r="BX1315" s="3">
        <v>0</v>
      </c>
      <c r="BY1315" s="3">
        <v>0</v>
      </c>
      <c r="BZ1315" s="3">
        <v>0</v>
      </c>
      <c r="CA1315" s="3">
        <v>0</v>
      </c>
      <c r="CB1315" s="3">
        <v>0</v>
      </c>
      <c r="CC1315" s="3">
        <v>0</v>
      </c>
      <c r="CD1315" s="3">
        <v>0</v>
      </c>
      <c r="CE1315" s="3">
        <v>0</v>
      </c>
      <c r="CF1315" s="3">
        <v>0</v>
      </c>
      <c r="CG1315" s="3">
        <v>0</v>
      </c>
      <c r="CH1315" s="3">
        <v>0</v>
      </c>
      <c r="CI1315" s="3">
        <v>0</v>
      </c>
      <c r="CJ1315" s="3">
        <v>0</v>
      </c>
      <c r="CK1315" s="3">
        <v>0</v>
      </c>
      <c r="CL1315" s="3">
        <v>0</v>
      </c>
      <c r="CM1315" s="3">
        <v>0</v>
      </c>
      <c r="CN1315" s="3">
        <v>0</v>
      </c>
      <c r="CO1315" s="3">
        <v>0</v>
      </c>
      <c r="CP1315" s="3">
        <v>0</v>
      </c>
      <c r="CQ1315" s="3">
        <v>0</v>
      </c>
      <c r="CR1315" s="3">
        <v>0</v>
      </c>
      <c r="CS1315" s="3">
        <v>0</v>
      </c>
      <c r="CT1315" s="3">
        <v>0</v>
      </c>
      <c r="CU1315" s="3">
        <v>0</v>
      </c>
      <c r="CV1315" s="3">
        <v>0</v>
      </c>
      <c r="CW1315" s="3">
        <v>0</v>
      </c>
      <c r="CX1315" s="3">
        <v>0</v>
      </c>
      <c r="CY1315" s="3">
        <v>0</v>
      </c>
      <c r="CZ1315" s="3">
        <v>0</v>
      </c>
      <c r="DA1315" s="3"/>
      <c r="DB1315" s="3">
        <v>0</v>
      </c>
      <c r="DC1315" s="3">
        <v>0</v>
      </c>
      <c r="DD1315" s="3">
        <v>0</v>
      </c>
      <c r="DE1315" s="3">
        <v>0</v>
      </c>
      <c r="DF1315" s="3">
        <v>0</v>
      </c>
      <c r="DG1315" s="3">
        <v>0</v>
      </c>
      <c r="DH1315" s="3">
        <v>0</v>
      </c>
      <c r="DI1315" s="3">
        <v>0</v>
      </c>
      <c r="DJ1315" s="3">
        <v>0</v>
      </c>
      <c r="DK1315" s="3">
        <v>0</v>
      </c>
      <c r="DL1315" s="3">
        <v>0</v>
      </c>
      <c r="DM1315" s="3">
        <v>0</v>
      </c>
      <c r="DN1315" s="3">
        <v>0</v>
      </c>
      <c r="DO1315" s="3">
        <v>0</v>
      </c>
      <c r="DP1315" s="3">
        <v>0</v>
      </c>
      <c r="DQ1315" s="3">
        <v>0</v>
      </c>
      <c r="DR1315" s="3">
        <v>0</v>
      </c>
      <c r="DS1315" s="3">
        <v>0</v>
      </c>
      <c r="DT1315" s="3">
        <v>0</v>
      </c>
      <c r="DU1315" s="3">
        <v>0</v>
      </c>
      <c r="DV1315" s="3">
        <v>0</v>
      </c>
      <c r="DW1315" s="3">
        <v>0</v>
      </c>
      <c r="DX1315" s="3">
        <v>0</v>
      </c>
      <c r="DY1315" s="3">
        <v>0</v>
      </c>
      <c r="DZ1315" s="3">
        <v>0</v>
      </c>
      <c r="EA1315" s="3">
        <v>0</v>
      </c>
      <c r="EB1315" s="3">
        <v>0</v>
      </c>
      <c r="EC1315" s="3">
        <v>0</v>
      </c>
      <c r="ED1315" s="3">
        <v>0</v>
      </c>
      <c r="EE1315" s="3">
        <v>0</v>
      </c>
      <c r="EF1315" s="3">
        <v>0</v>
      </c>
    </row>
    <row r="1316" spans="1:136" ht="12.75" customHeight="1">
      <c r="A1316" s="2" t="s">
        <v>2138</v>
      </c>
      <c r="B1316" s="2" t="s">
        <v>1884</v>
      </c>
      <c r="C1316" s="2" t="s">
        <v>137</v>
      </c>
      <c r="D1316" s="2" t="s">
        <v>896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  <c r="AR1316" s="3">
        <v>0</v>
      </c>
      <c r="AS1316" s="3">
        <v>0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s="3">
        <v>0</v>
      </c>
      <c r="AZ1316" s="3">
        <v>0</v>
      </c>
      <c r="BA1316" s="3">
        <v>0</v>
      </c>
      <c r="BB1316" s="3">
        <v>0</v>
      </c>
      <c r="BC1316" s="3">
        <v>0</v>
      </c>
      <c r="BD1316" s="3">
        <v>0</v>
      </c>
      <c r="BE1316" s="3">
        <v>0</v>
      </c>
      <c r="BF1316" s="3">
        <v>0</v>
      </c>
      <c r="BG1316" s="3">
        <v>0</v>
      </c>
      <c r="BH1316" s="3">
        <v>0</v>
      </c>
      <c r="BI1316" s="3">
        <v>0</v>
      </c>
      <c r="BJ1316" s="3">
        <v>0</v>
      </c>
      <c r="BK1316" s="3">
        <v>0</v>
      </c>
      <c r="BL1316" s="3">
        <v>0</v>
      </c>
      <c r="BM1316" s="3">
        <v>0</v>
      </c>
      <c r="BN1316" s="3">
        <v>0</v>
      </c>
      <c r="BO1316" s="3">
        <v>0</v>
      </c>
      <c r="BP1316" s="3">
        <v>0</v>
      </c>
      <c r="BQ1316" s="3">
        <v>0</v>
      </c>
      <c r="BR1316" s="3">
        <v>0</v>
      </c>
      <c r="BS1316" s="3">
        <v>0</v>
      </c>
      <c r="BT1316" s="3">
        <v>0</v>
      </c>
      <c r="BU1316" s="3">
        <v>0</v>
      </c>
      <c r="BV1316" s="3">
        <v>0</v>
      </c>
      <c r="BW1316" s="3">
        <v>0</v>
      </c>
      <c r="BX1316" s="3">
        <v>0</v>
      </c>
      <c r="BY1316" s="3">
        <v>0</v>
      </c>
      <c r="BZ1316" s="3">
        <v>0</v>
      </c>
      <c r="CA1316" s="3">
        <v>0</v>
      </c>
      <c r="CB1316" s="3">
        <v>0</v>
      </c>
      <c r="CC1316" s="3">
        <v>0</v>
      </c>
      <c r="CD1316" s="3">
        <v>0</v>
      </c>
      <c r="CE1316" s="3">
        <v>0</v>
      </c>
      <c r="CF1316" s="3">
        <v>0</v>
      </c>
      <c r="CG1316" s="3">
        <v>0</v>
      </c>
      <c r="CH1316" s="3">
        <v>0</v>
      </c>
      <c r="CI1316" s="3">
        <v>0</v>
      </c>
      <c r="CJ1316" s="3">
        <v>0</v>
      </c>
      <c r="CK1316" s="3">
        <v>0</v>
      </c>
      <c r="CL1316" s="3">
        <v>0</v>
      </c>
      <c r="CM1316" s="3">
        <v>0</v>
      </c>
      <c r="CN1316" s="3">
        <v>0</v>
      </c>
      <c r="CO1316" s="3">
        <v>0</v>
      </c>
      <c r="CP1316" s="3">
        <v>0</v>
      </c>
      <c r="CQ1316" s="3">
        <v>0</v>
      </c>
      <c r="CR1316" s="3">
        <v>0</v>
      </c>
      <c r="CS1316" s="3">
        <v>0</v>
      </c>
      <c r="CT1316" s="3">
        <v>0</v>
      </c>
      <c r="CU1316" s="3">
        <v>0</v>
      </c>
      <c r="CV1316" s="3">
        <v>0</v>
      </c>
      <c r="CW1316" s="3">
        <v>0</v>
      </c>
      <c r="CX1316" s="3">
        <v>0</v>
      </c>
      <c r="CY1316" s="3">
        <v>0</v>
      </c>
      <c r="CZ1316" s="3">
        <v>0</v>
      </c>
      <c r="DA1316" s="3"/>
      <c r="DB1316" s="3">
        <v>0</v>
      </c>
      <c r="DC1316" s="3">
        <v>0</v>
      </c>
      <c r="DD1316" s="3">
        <v>0</v>
      </c>
      <c r="DE1316" s="3">
        <v>0</v>
      </c>
      <c r="DF1316" s="3">
        <v>0</v>
      </c>
      <c r="DG1316" s="3">
        <v>0</v>
      </c>
      <c r="DH1316" s="3">
        <v>0</v>
      </c>
      <c r="DI1316" s="3">
        <v>0</v>
      </c>
      <c r="DJ1316" s="3">
        <v>0</v>
      </c>
      <c r="DK1316" s="3">
        <v>0</v>
      </c>
      <c r="DL1316" s="3">
        <v>0</v>
      </c>
      <c r="DM1316" s="3">
        <v>0</v>
      </c>
      <c r="DN1316" s="3">
        <v>0</v>
      </c>
      <c r="DO1316" s="3">
        <v>0</v>
      </c>
      <c r="DP1316" s="3">
        <v>0</v>
      </c>
      <c r="DQ1316" s="3">
        <v>0</v>
      </c>
      <c r="DR1316" s="3">
        <v>0</v>
      </c>
      <c r="DS1316" s="3">
        <v>0</v>
      </c>
      <c r="DT1316" s="3">
        <v>0</v>
      </c>
      <c r="DU1316" s="3">
        <v>0</v>
      </c>
      <c r="DV1316" s="3">
        <v>0</v>
      </c>
      <c r="DW1316" s="3">
        <v>0</v>
      </c>
      <c r="DX1316" s="3">
        <v>0</v>
      </c>
      <c r="DY1316" s="3">
        <v>0</v>
      </c>
      <c r="DZ1316" s="3">
        <v>0</v>
      </c>
      <c r="EA1316" s="3">
        <v>0</v>
      </c>
      <c r="EB1316" s="3">
        <v>0</v>
      </c>
      <c r="EC1316" s="3">
        <v>0</v>
      </c>
      <c r="ED1316" s="3">
        <v>0</v>
      </c>
      <c r="EE1316" s="3">
        <v>0</v>
      </c>
      <c r="EF1316" s="3">
        <v>0</v>
      </c>
    </row>
    <row r="1317" spans="1:136" ht="12.75" customHeight="1">
      <c r="A1317" s="2" t="s">
        <v>2139</v>
      </c>
      <c r="B1317" s="2" t="s">
        <v>1886</v>
      </c>
      <c r="C1317" s="2" t="s">
        <v>137</v>
      </c>
      <c r="D1317" s="2" t="s">
        <v>896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  <c r="AR1317" s="3">
        <v>0</v>
      </c>
      <c r="AS1317" s="3">
        <v>0</v>
      </c>
      <c r="AT1317" s="3">
        <v>0</v>
      </c>
      <c r="AU1317" s="3">
        <v>0</v>
      </c>
      <c r="AV1317" s="3">
        <v>0</v>
      </c>
      <c r="AW1317" s="3">
        <v>0</v>
      </c>
      <c r="AX1317" s="3">
        <v>0</v>
      </c>
      <c r="AY1317" s="3">
        <v>0</v>
      </c>
      <c r="AZ1317" s="3">
        <v>0</v>
      </c>
      <c r="BA1317" s="3">
        <v>0</v>
      </c>
      <c r="BB1317" s="3">
        <v>0</v>
      </c>
      <c r="BC1317" s="3">
        <v>0</v>
      </c>
      <c r="BD1317" s="3">
        <v>0</v>
      </c>
      <c r="BE1317" s="3">
        <v>0</v>
      </c>
      <c r="BF1317" s="3">
        <v>0</v>
      </c>
      <c r="BG1317" s="3">
        <v>0</v>
      </c>
      <c r="BH1317" s="3">
        <v>0</v>
      </c>
      <c r="BI1317" s="3">
        <v>0</v>
      </c>
      <c r="BJ1317" s="3">
        <v>0</v>
      </c>
      <c r="BK1317" s="3">
        <v>0</v>
      </c>
      <c r="BL1317" s="3">
        <v>0</v>
      </c>
      <c r="BM1317" s="3">
        <v>0</v>
      </c>
      <c r="BN1317" s="3">
        <v>0</v>
      </c>
      <c r="BO1317" s="3">
        <v>0</v>
      </c>
      <c r="BP1317" s="3">
        <v>0</v>
      </c>
      <c r="BQ1317" s="3">
        <v>0</v>
      </c>
      <c r="BR1317" s="3">
        <v>0</v>
      </c>
      <c r="BS1317" s="3">
        <v>0</v>
      </c>
      <c r="BT1317" s="3">
        <v>0</v>
      </c>
      <c r="BU1317" s="3">
        <v>0</v>
      </c>
      <c r="BV1317" s="3">
        <v>0</v>
      </c>
      <c r="BW1317" s="3">
        <v>0</v>
      </c>
      <c r="BX1317" s="3">
        <v>0</v>
      </c>
      <c r="BY1317" s="3">
        <v>0</v>
      </c>
      <c r="BZ1317" s="3">
        <v>0</v>
      </c>
      <c r="CA1317" s="3">
        <v>0</v>
      </c>
      <c r="CB1317" s="3">
        <v>0</v>
      </c>
      <c r="CC1317" s="3">
        <v>0</v>
      </c>
      <c r="CD1317" s="3">
        <v>0</v>
      </c>
      <c r="CE1317" s="3">
        <v>0</v>
      </c>
      <c r="CF1317" s="3">
        <v>0</v>
      </c>
      <c r="CG1317" s="3">
        <v>0</v>
      </c>
      <c r="CH1317" s="3">
        <v>0</v>
      </c>
      <c r="CI1317" s="3">
        <v>0</v>
      </c>
      <c r="CJ1317" s="3">
        <v>0</v>
      </c>
      <c r="CK1317" s="3">
        <v>0</v>
      </c>
      <c r="CL1317" s="3">
        <v>0</v>
      </c>
      <c r="CM1317" s="3">
        <v>0</v>
      </c>
      <c r="CN1317" s="3">
        <v>0</v>
      </c>
      <c r="CO1317" s="3">
        <v>0</v>
      </c>
      <c r="CP1317" s="3">
        <v>0</v>
      </c>
      <c r="CQ1317" s="3">
        <v>0</v>
      </c>
      <c r="CR1317" s="3">
        <v>0</v>
      </c>
      <c r="CS1317" s="3">
        <v>0</v>
      </c>
      <c r="CT1317" s="3">
        <v>0</v>
      </c>
      <c r="CU1317" s="3">
        <v>0</v>
      </c>
      <c r="CV1317" s="3">
        <v>0</v>
      </c>
      <c r="CW1317" s="3">
        <v>0</v>
      </c>
      <c r="CX1317" s="3">
        <v>0</v>
      </c>
      <c r="CY1317" s="3">
        <v>0</v>
      </c>
      <c r="CZ1317" s="3">
        <v>0</v>
      </c>
      <c r="DA1317" s="3"/>
      <c r="DB1317" s="3">
        <v>0</v>
      </c>
      <c r="DC1317" s="3">
        <v>0</v>
      </c>
      <c r="DD1317" s="3">
        <v>0</v>
      </c>
      <c r="DE1317" s="3">
        <v>0</v>
      </c>
      <c r="DF1317" s="3">
        <v>0</v>
      </c>
      <c r="DG1317" s="3">
        <v>0</v>
      </c>
      <c r="DH1317" s="3">
        <v>0</v>
      </c>
      <c r="DI1317" s="3">
        <v>0</v>
      </c>
      <c r="DJ1317" s="3">
        <v>0</v>
      </c>
      <c r="DK1317" s="3">
        <v>0</v>
      </c>
      <c r="DL1317" s="3">
        <v>0</v>
      </c>
      <c r="DM1317" s="3">
        <v>0</v>
      </c>
      <c r="DN1317" s="3">
        <v>0</v>
      </c>
      <c r="DO1317" s="3">
        <v>0</v>
      </c>
      <c r="DP1317" s="3">
        <v>0</v>
      </c>
      <c r="DQ1317" s="3">
        <v>0</v>
      </c>
      <c r="DR1317" s="3">
        <v>0</v>
      </c>
      <c r="DS1317" s="3">
        <v>0</v>
      </c>
      <c r="DT1317" s="3">
        <v>0</v>
      </c>
      <c r="DU1317" s="3">
        <v>0</v>
      </c>
      <c r="DV1317" s="3">
        <v>0</v>
      </c>
      <c r="DW1317" s="3">
        <v>0</v>
      </c>
      <c r="DX1317" s="3">
        <v>0</v>
      </c>
      <c r="DY1317" s="3">
        <v>0</v>
      </c>
      <c r="DZ1317" s="3">
        <v>0</v>
      </c>
      <c r="EA1317" s="3">
        <v>0</v>
      </c>
      <c r="EB1317" s="3">
        <v>0</v>
      </c>
      <c r="EC1317" s="3">
        <v>0</v>
      </c>
      <c r="ED1317" s="3">
        <v>0</v>
      </c>
      <c r="EE1317" s="3">
        <v>0</v>
      </c>
      <c r="EF1317" s="3">
        <v>0</v>
      </c>
    </row>
    <row r="1318" spans="1:136" ht="12.75" customHeight="1">
      <c r="A1318" s="2" t="s">
        <v>2140</v>
      </c>
      <c r="B1318" s="2" t="s">
        <v>1888</v>
      </c>
      <c r="C1318" s="2" t="s">
        <v>137</v>
      </c>
      <c r="D1318" s="2" t="s">
        <v>896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  <c r="AR1318" s="3">
        <v>0</v>
      </c>
      <c r="AS1318" s="3">
        <v>0</v>
      </c>
      <c r="AT1318" s="3">
        <v>0</v>
      </c>
      <c r="AU1318" s="3">
        <v>0</v>
      </c>
      <c r="AV1318" s="3">
        <v>0</v>
      </c>
      <c r="AW1318" s="3">
        <v>0</v>
      </c>
      <c r="AX1318" s="3">
        <v>0</v>
      </c>
      <c r="AY1318" s="3">
        <v>0</v>
      </c>
      <c r="AZ1318" s="3">
        <v>0</v>
      </c>
      <c r="BA1318" s="3">
        <v>0</v>
      </c>
      <c r="BB1318" s="3">
        <v>0</v>
      </c>
      <c r="BC1318" s="3">
        <v>0</v>
      </c>
      <c r="BD1318" s="3">
        <v>0</v>
      </c>
      <c r="BE1318" s="3">
        <v>0</v>
      </c>
      <c r="BF1318" s="3">
        <v>0</v>
      </c>
      <c r="BG1318" s="3">
        <v>0</v>
      </c>
      <c r="BH1318" s="3">
        <v>0</v>
      </c>
      <c r="BI1318" s="3">
        <v>0</v>
      </c>
      <c r="BJ1318" s="3">
        <v>0</v>
      </c>
      <c r="BK1318" s="3">
        <v>0</v>
      </c>
      <c r="BL1318" s="3">
        <v>0</v>
      </c>
      <c r="BM1318" s="3">
        <v>0</v>
      </c>
      <c r="BN1318" s="3">
        <v>0</v>
      </c>
      <c r="BO1318" s="3">
        <v>0</v>
      </c>
      <c r="BP1318" s="3">
        <v>0</v>
      </c>
      <c r="BQ1318" s="3">
        <v>0</v>
      </c>
      <c r="BR1318" s="3">
        <v>0</v>
      </c>
      <c r="BS1318" s="3">
        <v>0</v>
      </c>
      <c r="BT1318" s="3">
        <v>0</v>
      </c>
      <c r="BU1318" s="3">
        <v>0</v>
      </c>
      <c r="BV1318" s="3">
        <v>0</v>
      </c>
      <c r="BW1318" s="3">
        <v>0</v>
      </c>
      <c r="BX1318" s="3">
        <v>0</v>
      </c>
      <c r="BY1318" s="3">
        <v>0</v>
      </c>
      <c r="BZ1318" s="3">
        <v>0</v>
      </c>
      <c r="CA1318" s="3">
        <v>0</v>
      </c>
      <c r="CB1318" s="3">
        <v>0</v>
      </c>
      <c r="CC1318" s="3">
        <v>0</v>
      </c>
      <c r="CD1318" s="3">
        <v>0</v>
      </c>
      <c r="CE1318" s="3">
        <v>0</v>
      </c>
      <c r="CF1318" s="3">
        <v>0</v>
      </c>
      <c r="CG1318" s="3">
        <v>0</v>
      </c>
      <c r="CH1318" s="3">
        <v>0</v>
      </c>
      <c r="CI1318" s="3">
        <v>0</v>
      </c>
      <c r="CJ1318" s="3">
        <v>0</v>
      </c>
      <c r="CK1318" s="3">
        <v>0</v>
      </c>
      <c r="CL1318" s="3">
        <v>0</v>
      </c>
      <c r="CM1318" s="3">
        <v>0</v>
      </c>
      <c r="CN1318" s="3">
        <v>0</v>
      </c>
      <c r="CO1318" s="3">
        <v>0</v>
      </c>
      <c r="CP1318" s="3">
        <v>0</v>
      </c>
      <c r="CQ1318" s="3">
        <v>0</v>
      </c>
      <c r="CR1318" s="3">
        <v>0</v>
      </c>
      <c r="CS1318" s="3">
        <v>0</v>
      </c>
      <c r="CT1318" s="3">
        <v>0</v>
      </c>
      <c r="CU1318" s="3">
        <v>0</v>
      </c>
      <c r="CV1318" s="3">
        <v>0</v>
      </c>
      <c r="CW1318" s="3">
        <v>0</v>
      </c>
      <c r="CX1318" s="3">
        <v>0</v>
      </c>
      <c r="CY1318" s="3">
        <v>0</v>
      </c>
      <c r="CZ1318" s="3">
        <v>0</v>
      </c>
      <c r="DA1318" s="3"/>
      <c r="DB1318" s="3">
        <v>0</v>
      </c>
      <c r="DC1318" s="3">
        <v>0</v>
      </c>
      <c r="DD1318" s="3">
        <v>0</v>
      </c>
      <c r="DE1318" s="3">
        <v>0</v>
      </c>
      <c r="DF1318" s="3">
        <v>0</v>
      </c>
      <c r="DG1318" s="3">
        <v>0</v>
      </c>
      <c r="DH1318" s="3">
        <v>0</v>
      </c>
      <c r="DI1318" s="3">
        <v>0</v>
      </c>
      <c r="DJ1318" s="3">
        <v>0</v>
      </c>
      <c r="DK1318" s="3">
        <v>0</v>
      </c>
      <c r="DL1318" s="3">
        <v>0</v>
      </c>
      <c r="DM1318" s="3">
        <v>0</v>
      </c>
      <c r="DN1318" s="3">
        <v>0</v>
      </c>
      <c r="DO1318" s="3">
        <v>0</v>
      </c>
      <c r="DP1318" s="3">
        <v>0</v>
      </c>
      <c r="DQ1318" s="3">
        <v>0</v>
      </c>
      <c r="DR1318" s="3">
        <v>0</v>
      </c>
      <c r="DS1318" s="3">
        <v>0</v>
      </c>
      <c r="DT1318" s="3">
        <v>0</v>
      </c>
      <c r="DU1318" s="3">
        <v>0</v>
      </c>
      <c r="DV1318" s="3">
        <v>0</v>
      </c>
      <c r="DW1318" s="3">
        <v>0</v>
      </c>
      <c r="DX1318" s="3">
        <v>0</v>
      </c>
      <c r="DY1318" s="3">
        <v>0</v>
      </c>
      <c r="DZ1318" s="3">
        <v>0</v>
      </c>
      <c r="EA1318" s="3">
        <v>0</v>
      </c>
      <c r="EB1318" s="3">
        <v>0</v>
      </c>
      <c r="EC1318" s="3">
        <v>0</v>
      </c>
      <c r="ED1318" s="3">
        <v>0</v>
      </c>
      <c r="EE1318" s="3">
        <v>0</v>
      </c>
      <c r="EF1318" s="3">
        <v>0</v>
      </c>
    </row>
    <row r="1319" spans="1:136" ht="12.75" customHeight="1">
      <c r="A1319" s="2" t="s">
        <v>2141</v>
      </c>
      <c r="B1319" s="2" t="s">
        <v>1890</v>
      </c>
      <c r="C1319" s="2" t="s">
        <v>137</v>
      </c>
      <c r="D1319" s="2" t="s">
        <v>896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3">
        <v>0</v>
      </c>
      <c r="AQ1319" s="3">
        <v>0</v>
      </c>
      <c r="AR1319" s="3">
        <v>0</v>
      </c>
      <c r="AS1319" s="3">
        <v>0</v>
      </c>
      <c r="AT1319" s="3">
        <v>0</v>
      </c>
      <c r="AU1319" s="3">
        <v>0</v>
      </c>
      <c r="AV1319" s="3">
        <v>0</v>
      </c>
      <c r="AW1319" s="3">
        <v>0</v>
      </c>
      <c r="AX1319" s="3">
        <v>0</v>
      </c>
      <c r="AY1319" s="3">
        <v>0</v>
      </c>
      <c r="AZ1319" s="3">
        <v>0</v>
      </c>
      <c r="BA1319" s="3">
        <v>0</v>
      </c>
      <c r="BB1319" s="3">
        <v>0</v>
      </c>
      <c r="BC1319" s="3">
        <v>0</v>
      </c>
      <c r="BD1319" s="3">
        <v>0</v>
      </c>
      <c r="BE1319" s="3">
        <v>0</v>
      </c>
      <c r="BF1319" s="3">
        <v>0</v>
      </c>
      <c r="BG1319" s="3">
        <v>0</v>
      </c>
      <c r="BH1319" s="3">
        <v>0</v>
      </c>
      <c r="BI1319" s="3">
        <v>0</v>
      </c>
      <c r="BJ1319" s="3">
        <v>0</v>
      </c>
      <c r="BK1319" s="3">
        <v>0</v>
      </c>
      <c r="BL1319" s="3">
        <v>0</v>
      </c>
      <c r="BM1319" s="3">
        <v>0</v>
      </c>
      <c r="BN1319" s="3">
        <v>0</v>
      </c>
      <c r="BO1319" s="3">
        <v>0</v>
      </c>
      <c r="BP1319" s="3">
        <v>0</v>
      </c>
      <c r="BQ1319" s="3">
        <v>0</v>
      </c>
      <c r="BR1319" s="3">
        <v>0</v>
      </c>
      <c r="BS1319" s="3">
        <v>0</v>
      </c>
      <c r="BT1319" s="3">
        <v>0</v>
      </c>
      <c r="BU1319" s="3">
        <v>0</v>
      </c>
      <c r="BV1319" s="3">
        <v>0</v>
      </c>
      <c r="BW1319" s="3">
        <v>0</v>
      </c>
      <c r="BX1319" s="3">
        <v>0</v>
      </c>
      <c r="BY1319" s="3">
        <v>0</v>
      </c>
      <c r="BZ1319" s="3">
        <v>0</v>
      </c>
      <c r="CA1319" s="3">
        <v>0</v>
      </c>
      <c r="CB1319" s="3">
        <v>0</v>
      </c>
      <c r="CC1319" s="3">
        <v>0</v>
      </c>
      <c r="CD1319" s="3">
        <v>0</v>
      </c>
      <c r="CE1319" s="3">
        <v>0</v>
      </c>
      <c r="CF1319" s="3">
        <v>0</v>
      </c>
      <c r="CG1319" s="3">
        <v>0</v>
      </c>
      <c r="CH1319" s="3">
        <v>0</v>
      </c>
      <c r="CI1319" s="3">
        <v>0</v>
      </c>
      <c r="CJ1319" s="3">
        <v>0</v>
      </c>
      <c r="CK1319" s="3">
        <v>0</v>
      </c>
      <c r="CL1319" s="3">
        <v>0</v>
      </c>
      <c r="CM1319" s="3">
        <v>0</v>
      </c>
      <c r="CN1319" s="3">
        <v>0</v>
      </c>
      <c r="CO1319" s="3">
        <v>0</v>
      </c>
      <c r="CP1319" s="3">
        <v>0</v>
      </c>
      <c r="CQ1319" s="3">
        <v>0</v>
      </c>
      <c r="CR1319" s="3">
        <v>0</v>
      </c>
      <c r="CS1319" s="3">
        <v>0</v>
      </c>
      <c r="CT1319" s="3">
        <v>0</v>
      </c>
      <c r="CU1319" s="3">
        <v>0</v>
      </c>
      <c r="CV1319" s="3">
        <v>0</v>
      </c>
      <c r="CW1319" s="3">
        <v>0</v>
      </c>
      <c r="CX1319" s="3">
        <v>0</v>
      </c>
      <c r="CY1319" s="3">
        <v>0</v>
      </c>
      <c r="CZ1319" s="3">
        <v>0</v>
      </c>
      <c r="DA1319" s="3"/>
      <c r="DB1319" s="3">
        <v>0</v>
      </c>
      <c r="DC1319" s="3">
        <v>0</v>
      </c>
      <c r="DD1319" s="3">
        <v>0</v>
      </c>
      <c r="DE1319" s="3">
        <v>0</v>
      </c>
      <c r="DF1319" s="3">
        <v>0</v>
      </c>
      <c r="DG1319" s="3">
        <v>0</v>
      </c>
      <c r="DH1319" s="3">
        <v>0</v>
      </c>
      <c r="DI1319" s="3">
        <v>0</v>
      </c>
      <c r="DJ1319" s="3">
        <v>0</v>
      </c>
      <c r="DK1319" s="3">
        <v>0</v>
      </c>
      <c r="DL1319" s="3">
        <v>0</v>
      </c>
      <c r="DM1319" s="3">
        <v>0</v>
      </c>
      <c r="DN1319" s="3">
        <v>0</v>
      </c>
      <c r="DO1319" s="3">
        <v>0</v>
      </c>
      <c r="DP1319" s="3">
        <v>0</v>
      </c>
      <c r="DQ1319" s="3">
        <v>0</v>
      </c>
      <c r="DR1319" s="3">
        <v>0</v>
      </c>
      <c r="DS1319" s="3">
        <v>0</v>
      </c>
      <c r="DT1319" s="3">
        <v>0</v>
      </c>
      <c r="DU1319" s="3">
        <v>0</v>
      </c>
      <c r="DV1319" s="3">
        <v>0</v>
      </c>
      <c r="DW1319" s="3">
        <v>0</v>
      </c>
      <c r="DX1319" s="3">
        <v>0</v>
      </c>
      <c r="DY1319" s="3">
        <v>0</v>
      </c>
      <c r="DZ1319" s="3">
        <v>0</v>
      </c>
      <c r="EA1319" s="3">
        <v>0</v>
      </c>
      <c r="EB1319" s="3">
        <v>0</v>
      </c>
      <c r="EC1319" s="3">
        <v>0</v>
      </c>
      <c r="ED1319" s="3">
        <v>0</v>
      </c>
      <c r="EE1319" s="3">
        <v>0</v>
      </c>
      <c r="EF1319" s="3">
        <v>0</v>
      </c>
    </row>
    <row r="1320" spans="1:136" ht="12.75" customHeight="1">
      <c r="A1320" s="2" t="s">
        <v>2142</v>
      </c>
      <c r="B1320" s="2" t="s">
        <v>1892</v>
      </c>
      <c r="C1320" s="2" t="s">
        <v>137</v>
      </c>
      <c r="D1320" s="2" t="s">
        <v>896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  <c r="AR1320" s="3">
        <v>0</v>
      </c>
      <c r="AS1320" s="3">
        <v>0</v>
      </c>
      <c r="AT1320" s="3">
        <v>0</v>
      </c>
      <c r="AU1320" s="3">
        <v>0</v>
      </c>
      <c r="AV1320" s="3">
        <v>0</v>
      </c>
      <c r="AW1320" s="3">
        <v>0</v>
      </c>
      <c r="AX1320" s="3">
        <v>0</v>
      </c>
      <c r="AY1320" s="3">
        <v>0</v>
      </c>
      <c r="AZ1320" s="3">
        <v>0</v>
      </c>
      <c r="BA1320" s="3">
        <v>0</v>
      </c>
      <c r="BB1320" s="3">
        <v>0</v>
      </c>
      <c r="BC1320" s="3">
        <v>0</v>
      </c>
      <c r="BD1320" s="3">
        <v>0</v>
      </c>
      <c r="BE1320" s="3">
        <v>0</v>
      </c>
      <c r="BF1320" s="3">
        <v>0</v>
      </c>
      <c r="BG1320" s="3">
        <v>0</v>
      </c>
      <c r="BH1320" s="3">
        <v>0</v>
      </c>
      <c r="BI1320" s="3">
        <v>0</v>
      </c>
      <c r="BJ1320" s="3">
        <v>0</v>
      </c>
      <c r="BK1320" s="3">
        <v>0</v>
      </c>
      <c r="BL1320" s="3">
        <v>0</v>
      </c>
      <c r="BM1320" s="3">
        <v>0</v>
      </c>
      <c r="BN1320" s="3">
        <v>0</v>
      </c>
      <c r="BO1320" s="3">
        <v>0</v>
      </c>
      <c r="BP1320" s="3">
        <v>0</v>
      </c>
      <c r="BQ1320" s="3">
        <v>0</v>
      </c>
      <c r="BR1320" s="3">
        <v>0</v>
      </c>
      <c r="BS1320" s="3">
        <v>0</v>
      </c>
      <c r="BT1320" s="3">
        <v>0</v>
      </c>
      <c r="BU1320" s="3">
        <v>0</v>
      </c>
      <c r="BV1320" s="3">
        <v>0</v>
      </c>
      <c r="BW1320" s="3">
        <v>0</v>
      </c>
      <c r="BX1320" s="3">
        <v>0</v>
      </c>
      <c r="BY1320" s="3">
        <v>0</v>
      </c>
      <c r="BZ1320" s="3">
        <v>0</v>
      </c>
      <c r="CA1320" s="3">
        <v>0</v>
      </c>
      <c r="CB1320" s="3">
        <v>0</v>
      </c>
      <c r="CC1320" s="3">
        <v>0</v>
      </c>
      <c r="CD1320" s="3">
        <v>0</v>
      </c>
      <c r="CE1320" s="3">
        <v>0</v>
      </c>
      <c r="CF1320" s="3">
        <v>0</v>
      </c>
      <c r="CG1320" s="3">
        <v>0</v>
      </c>
      <c r="CH1320" s="3">
        <v>0</v>
      </c>
      <c r="CI1320" s="3">
        <v>0</v>
      </c>
      <c r="CJ1320" s="3">
        <v>0</v>
      </c>
      <c r="CK1320" s="3">
        <v>0</v>
      </c>
      <c r="CL1320" s="3">
        <v>0</v>
      </c>
      <c r="CM1320" s="3">
        <v>0</v>
      </c>
      <c r="CN1320" s="3">
        <v>0</v>
      </c>
      <c r="CO1320" s="3">
        <v>0</v>
      </c>
      <c r="CP1320" s="3">
        <v>0</v>
      </c>
      <c r="CQ1320" s="3">
        <v>0</v>
      </c>
      <c r="CR1320" s="3">
        <v>0</v>
      </c>
      <c r="CS1320" s="3">
        <v>0</v>
      </c>
      <c r="CT1320" s="3">
        <v>0</v>
      </c>
      <c r="CU1320" s="3">
        <v>0</v>
      </c>
      <c r="CV1320" s="3">
        <v>0</v>
      </c>
      <c r="CW1320" s="3">
        <v>0</v>
      </c>
      <c r="CX1320" s="3">
        <v>0</v>
      </c>
      <c r="CY1320" s="3">
        <v>0</v>
      </c>
      <c r="CZ1320" s="3">
        <v>0</v>
      </c>
      <c r="DA1320" s="3"/>
      <c r="DB1320" s="3">
        <v>0</v>
      </c>
      <c r="DC1320" s="3">
        <v>0</v>
      </c>
      <c r="DD1320" s="3">
        <v>0</v>
      </c>
      <c r="DE1320" s="3">
        <v>0</v>
      </c>
      <c r="DF1320" s="3">
        <v>0</v>
      </c>
      <c r="DG1320" s="3">
        <v>0</v>
      </c>
      <c r="DH1320" s="3">
        <v>0</v>
      </c>
      <c r="DI1320" s="3">
        <v>0</v>
      </c>
      <c r="DJ1320" s="3">
        <v>0</v>
      </c>
      <c r="DK1320" s="3">
        <v>0</v>
      </c>
      <c r="DL1320" s="3">
        <v>0</v>
      </c>
      <c r="DM1320" s="3">
        <v>0</v>
      </c>
      <c r="DN1320" s="3">
        <v>0</v>
      </c>
      <c r="DO1320" s="3">
        <v>0</v>
      </c>
      <c r="DP1320" s="3">
        <v>0</v>
      </c>
      <c r="DQ1320" s="3">
        <v>0</v>
      </c>
      <c r="DR1320" s="3">
        <v>0</v>
      </c>
      <c r="DS1320" s="3">
        <v>0</v>
      </c>
      <c r="DT1320" s="3">
        <v>0</v>
      </c>
      <c r="DU1320" s="3">
        <v>0</v>
      </c>
      <c r="DV1320" s="3">
        <v>0</v>
      </c>
      <c r="DW1320" s="3">
        <v>0</v>
      </c>
      <c r="DX1320" s="3">
        <v>0</v>
      </c>
      <c r="DY1320" s="3">
        <v>0</v>
      </c>
      <c r="DZ1320" s="3">
        <v>0</v>
      </c>
      <c r="EA1320" s="3">
        <v>0</v>
      </c>
      <c r="EB1320" s="3">
        <v>0</v>
      </c>
      <c r="EC1320" s="3">
        <v>0</v>
      </c>
      <c r="ED1320" s="3">
        <v>0</v>
      </c>
      <c r="EE1320" s="3">
        <v>0</v>
      </c>
      <c r="EF1320" s="3">
        <v>0</v>
      </c>
    </row>
    <row r="1321" spans="1:136" ht="12.75" customHeight="1">
      <c r="A1321" s="2" t="s">
        <v>2143</v>
      </c>
      <c r="B1321" s="2" t="s">
        <v>1894</v>
      </c>
      <c r="C1321" s="2" t="s">
        <v>137</v>
      </c>
      <c r="D1321" s="2" t="s">
        <v>896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s="3">
        <v>0</v>
      </c>
      <c r="AR1321" s="3">
        <v>0</v>
      </c>
      <c r="AS1321" s="3">
        <v>0</v>
      </c>
      <c r="AT1321" s="3">
        <v>0</v>
      </c>
      <c r="AU1321" s="3">
        <v>0</v>
      </c>
      <c r="AV1321" s="3">
        <v>0</v>
      </c>
      <c r="AW1321" s="3">
        <v>0</v>
      </c>
      <c r="AX1321" s="3">
        <v>0</v>
      </c>
      <c r="AY1321" s="3">
        <v>0</v>
      </c>
      <c r="AZ1321" s="3">
        <v>0</v>
      </c>
      <c r="BA1321" s="3">
        <v>0</v>
      </c>
      <c r="BB1321" s="3">
        <v>0</v>
      </c>
      <c r="BC1321" s="3">
        <v>0</v>
      </c>
      <c r="BD1321" s="3">
        <v>0</v>
      </c>
      <c r="BE1321" s="3">
        <v>0</v>
      </c>
      <c r="BF1321" s="3">
        <v>0</v>
      </c>
      <c r="BG1321" s="3">
        <v>0</v>
      </c>
      <c r="BH1321" s="3">
        <v>0</v>
      </c>
      <c r="BI1321" s="3">
        <v>0</v>
      </c>
      <c r="BJ1321" s="3">
        <v>0</v>
      </c>
      <c r="BK1321" s="3">
        <v>0</v>
      </c>
      <c r="BL1321" s="3">
        <v>0</v>
      </c>
      <c r="BM1321" s="3">
        <v>0</v>
      </c>
      <c r="BN1321" s="3">
        <v>0</v>
      </c>
      <c r="BO1321" s="3">
        <v>0</v>
      </c>
      <c r="BP1321" s="3">
        <v>0</v>
      </c>
      <c r="BQ1321" s="3">
        <v>0</v>
      </c>
      <c r="BR1321" s="3">
        <v>0</v>
      </c>
      <c r="BS1321" s="3">
        <v>0</v>
      </c>
      <c r="BT1321" s="3">
        <v>0</v>
      </c>
      <c r="BU1321" s="3">
        <v>0</v>
      </c>
      <c r="BV1321" s="3">
        <v>0</v>
      </c>
      <c r="BW1321" s="3">
        <v>0</v>
      </c>
      <c r="BX1321" s="3">
        <v>0</v>
      </c>
      <c r="BY1321" s="3">
        <v>0</v>
      </c>
      <c r="BZ1321" s="3">
        <v>0</v>
      </c>
      <c r="CA1321" s="3">
        <v>0</v>
      </c>
      <c r="CB1321" s="3">
        <v>0</v>
      </c>
      <c r="CC1321" s="3">
        <v>0</v>
      </c>
      <c r="CD1321" s="3">
        <v>0</v>
      </c>
      <c r="CE1321" s="3">
        <v>0</v>
      </c>
      <c r="CF1321" s="3">
        <v>0</v>
      </c>
      <c r="CG1321" s="3">
        <v>0</v>
      </c>
      <c r="CH1321" s="3">
        <v>0</v>
      </c>
      <c r="CI1321" s="3">
        <v>0</v>
      </c>
      <c r="CJ1321" s="3">
        <v>0</v>
      </c>
      <c r="CK1321" s="3">
        <v>0</v>
      </c>
      <c r="CL1321" s="3">
        <v>0</v>
      </c>
      <c r="CM1321" s="3">
        <v>0</v>
      </c>
      <c r="CN1321" s="3">
        <v>0</v>
      </c>
      <c r="CO1321" s="3">
        <v>0</v>
      </c>
      <c r="CP1321" s="3">
        <v>0</v>
      </c>
      <c r="CQ1321" s="3">
        <v>0</v>
      </c>
      <c r="CR1321" s="3">
        <v>0</v>
      </c>
      <c r="CS1321" s="3">
        <v>0</v>
      </c>
      <c r="CT1321" s="3">
        <v>0</v>
      </c>
      <c r="CU1321" s="3">
        <v>0</v>
      </c>
      <c r="CV1321" s="3">
        <v>0</v>
      </c>
      <c r="CW1321" s="3">
        <v>0</v>
      </c>
      <c r="CX1321" s="3">
        <v>0</v>
      </c>
      <c r="CY1321" s="3">
        <v>0</v>
      </c>
      <c r="CZ1321" s="3">
        <v>0</v>
      </c>
      <c r="DA1321" s="3"/>
      <c r="DB1321" s="3">
        <v>0</v>
      </c>
      <c r="DC1321" s="3">
        <v>0</v>
      </c>
      <c r="DD1321" s="3">
        <v>0</v>
      </c>
      <c r="DE1321" s="3">
        <v>0</v>
      </c>
      <c r="DF1321" s="3">
        <v>0</v>
      </c>
      <c r="DG1321" s="3">
        <v>0</v>
      </c>
      <c r="DH1321" s="3">
        <v>0</v>
      </c>
      <c r="DI1321" s="3">
        <v>0</v>
      </c>
      <c r="DJ1321" s="3">
        <v>0</v>
      </c>
      <c r="DK1321" s="3">
        <v>0</v>
      </c>
      <c r="DL1321" s="3">
        <v>0</v>
      </c>
      <c r="DM1321" s="3">
        <v>0</v>
      </c>
      <c r="DN1321" s="3">
        <v>0</v>
      </c>
      <c r="DO1321" s="3">
        <v>0</v>
      </c>
      <c r="DP1321" s="3">
        <v>0</v>
      </c>
      <c r="DQ1321" s="3">
        <v>0</v>
      </c>
      <c r="DR1321" s="3">
        <v>0</v>
      </c>
      <c r="DS1321" s="3">
        <v>0</v>
      </c>
      <c r="DT1321" s="3">
        <v>0</v>
      </c>
      <c r="DU1321" s="3">
        <v>0</v>
      </c>
      <c r="DV1321" s="3">
        <v>0</v>
      </c>
      <c r="DW1321" s="3">
        <v>0</v>
      </c>
      <c r="DX1321" s="3">
        <v>0</v>
      </c>
      <c r="DY1321" s="3">
        <v>0</v>
      </c>
      <c r="DZ1321" s="3">
        <v>0</v>
      </c>
      <c r="EA1321" s="3">
        <v>0</v>
      </c>
      <c r="EB1321" s="3">
        <v>0</v>
      </c>
      <c r="EC1321" s="3">
        <v>0</v>
      </c>
      <c r="ED1321" s="3">
        <v>0</v>
      </c>
      <c r="EE1321" s="3">
        <v>0</v>
      </c>
      <c r="EF1321" s="3">
        <v>0</v>
      </c>
    </row>
    <row r="1322" spans="1:136" ht="12.75" customHeight="1">
      <c r="A1322" s="2" t="s">
        <v>2144</v>
      </c>
      <c r="B1322" s="2" t="s">
        <v>1896</v>
      </c>
      <c r="C1322" s="2" t="s">
        <v>137</v>
      </c>
      <c r="D1322" s="2" t="s">
        <v>896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 s="3">
        <v>0</v>
      </c>
      <c r="AK1322" s="3">
        <v>0</v>
      </c>
      <c r="AL1322" s="3">
        <v>0</v>
      </c>
      <c r="AM1322" s="3">
        <v>0</v>
      </c>
      <c r="AN1322" s="3">
        <v>0</v>
      </c>
      <c r="AO1322" s="3">
        <v>0</v>
      </c>
      <c r="AP1322" s="3">
        <v>0</v>
      </c>
      <c r="AQ1322" s="3">
        <v>0</v>
      </c>
      <c r="AR1322" s="3">
        <v>0</v>
      </c>
      <c r="AS1322" s="3">
        <v>0</v>
      </c>
      <c r="AT1322" s="3">
        <v>0</v>
      </c>
      <c r="AU1322" s="3">
        <v>0</v>
      </c>
      <c r="AV1322" s="3">
        <v>0</v>
      </c>
      <c r="AW1322" s="3">
        <v>0</v>
      </c>
      <c r="AX1322" s="3">
        <v>0</v>
      </c>
      <c r="AY1322" s="3">
        <v>0</v>
      </c>
      <c r="AZ1322" s="3">
        <v>0</v>
      </c>
      <c r="BA1322" s="3">
        <v>0</v>
      </c>
      <c r="BB1322" s="3">
        <v>0</v>
      </c>
      <c r="BC1322" s="3">
        <v>0</v>
      </c>
      <c r="BD1322" s="3">
        <v>0</v>
      </c>
      <c r="BE1322" s="3">
        <v>0</v>
      </c>
      <c r="BF1322" s="3">
        <v>0</v>
      </c>
      <c r="BG1322" s="3">
        <v>0</v>
      </c>
      <c r="BH1322" s="3">
        <v>0</v>
      </c>
      <c r="BI1322" s="3">
        <v>0</v>
      </c>
      <c r="BJ1322" s="3">
        <v>0</v>
      </c>
      <c r="BK1322" s="3">
        <v>0</v>
      </c>
      <c r="BL1322" s="3">
        <v>0</v>
      </c>
      <c r="BM1322" s="3">
        <v>0</v>
      </c>
      <c r="BN1322" s="3">
        <v>0</v>
      </c>
      <c r="BO1322" s="3">
        <v>0</v>
      </c>
      <c r="BP1322" s="3">
        <v>0</v>
      </c>
      <c r="BQ1322" s="3">
        <v>0</v>
      </c>
      <c r="BR1322" s="3">
        <v>0</v>
      </c>
      <c r="BS1322" s="3">
        <v>0</v>
      </c>
      <c r="BT1322" s="3">
        <v>0</v>
      </c>
      <c r="BU1322" s="3">
        <v>0</v>
      </c>
      <c r="BV1322" s="3">
        <v>0</v>
      </c>
      <c r="BW1322" s="3">
        <v>0</v>
      </c>
      <c r="BX1322" s="3">
        <v>0</v>
      </c>
      <c r="BY1322" s="3">
        <v>0</v>
      </c>
      <c r="BZ1322" s="3">
        <v>0</v>
      </c>
      <c r="CA1322" s="3">
        <v>0</v>
      </c>
      <c r="CB1322" s="3">
        <v>0</v>
      </c>
      <c r="CC1322" s="3">
        <v>0</v>
      </c>
      <c r="CD1322" s="3">
        <v>0</v>
      </c>
      <c r="CE1322" s="3">
        <v>0</v>
      </c>
      <c r="CF1322" s="3">
        <v>0</v>
      </c>
      <c r="CG1322" s="3">
        <v>0</v>
      </c>
      <c r="CH1322" s="3">
        <v>0</v>
      </c>
      <c r="CI1322" s="3">
        <v>0</v>
      </c>
      <c r="CJ1322" s="3">
        <v>0</v>
      </c>
      <c r="CK1322" s="3">
        <v>0</v>
      </c>
      <c r="CL1322" s="3">
        <v>0</v>
      </c>
      <c r="CM1322" s="3">
        <v>0</v>
      </c>
      <c r="CN1322" s="3">
        <v>0</v>
      </c>
      <c r="CO1322" s="3">
        <v>0</v>
      </c>
      <c r="CP1322" s="3">
        <v>0</v>
      </c>
      <c r="CQ1322" s="3">
        <v>0</v>
      </c>
      <c r="CR1322" s="3">
        <v>0</v>
      </c>
      <c r="CS1322" s="3">
        <v>0</v>
      </c>
      <c r="CT1322" s="3">
        <v>0</v>
      </c>
      <c r="CU1322" s="3">
        <v>0</v>
      </c>
      <c r="CV1322" s="3">
        <v>0</v>
      </c>
      <c r="CW1322" s="3">
        <v>0</v>
      </c>
      <c r="CX1322" s="3">
        <v>0</v>
      </c>
      <c r="CY1322" s="3">
        <v>0</v>
      </c>
      <c r="CZ1322" s="3">
        <v>0</v>
      </c>
      <c r="DA1322" s="3"/>
      <c r="DB1322" s="3">
        <v>0</v>
      </c>
      <c r="DC1322" s="3">
        <v>0</v>
      </c>
      <c r="DD1322" s="3">
        <v>0</v>
      </c>
      <c r="DE1322" s="3">
        <v>0</v>
      </c>
      <c r="DF1322" s="3">
        <v>0</v>
      </c>
      <c r="DG1322" s="3">
        <v>0</v>
      </c>
      <c r="DH1322" s="3">
        <v>0</v>
      </c>
      <c r="DI1322" s="3">
        <v>0</v>
      </c>
      <c r="DJ1322" s="3">
        <v>0</v>
      </c>
      <c r="DK1322" s="3">
        <v>0</v>
      </c>
      <c r="DL1322" s="3">
        <v>0</v>
      </c>
      <c r="DM1322" s="3">
        <v>0</v>
      </c>
      <c r="DN1322" s="3">
        <v>0</v>
      </c>
      <c r="DO1322" s="3">
        <v>0</v>
      </c>
      <c r="DP1322" s="3">
        <v>0</v>
      </c>
      <c r="DQ1322" s="3">
        <v>0</v>
      </c>
      <c r="DR1322" s="3">
        <v>0</v>
      </c>
      <c r="DS1322" s="3">
        <v>0</v>
      </c>
      <c r="DT1322" s="3">
        <v>0</v>
      </c>
      <c r="DU1322" s="3">
        <v>0</v>
      </c>
      <c r="DV1322" s="3">
        <v>0</v>
      </c>
      <c r="DW1322" s="3">
        <v>0</v>
      </c>
      <c r="DX1322" s="3">
        <v>0</v>
      </c>
      <c r="DY1322" s="3">
        <v>0</v>
      </c>
      <c r="DZ1322" s="3">
        <v>0</v>
      </c>
      <c r="EA1322" s="3">
        <v>0</v>
      </c>
      <c r="EB1322" s="3">
        <v>0</v>
      </c>
      <c r="EC1322" s="3">
        <v>0</v>
      </c>
      <c r="ED1322" s="3">
        <v>0</v>
      </c>
      <c r="EE1322" s="3">
        <v>0</v>
      </c>
      <c r="EF1322" s="3">
        <v>0</v>
      </c>
    </row>
    <row r="1323" spans="1:136" ht="12.75" customHeight="1">
      <c r="A1323" s="2" t="s">
        <v>2145</v>
      </c>
      <c r="B1323" s="2" t="s">
        <v>1898</v>
      </c>
      <c r="C1323" s="2" t="s">
        <v>137</v>
      </c>
      <c r="D1323" s="2" t="s">
        <v>896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</v>
      </c>
      <c r="AM1323" s="3">
        <v>0</v>
      </c>
      <c r="AN1323" s="3">
        <v>0</v>
      </c>
      <c r="AO1323" s="3">
        <v>0</v>
      </c>
      <c r="AP1323" s="3">
        <v>0</v>
      </c>
      <c r="AQ1323" s="3">
        <v>0</v>
      </c>
      <c r="AR1323" s="3">
        <v>0</v>
      </c>
      <c r="AS1323" s="3">
        <v>0</v>
      </c>
      <c r="AT1323" s="3">
        <v>0</v>
      </c>
      <c r="AU1323" s="3">
        <v>0</v>
      </c>
      <c r="AV1323" s="3">
        <v>0</v>
      </c>
      <c r="AW1323" s="3">
        <v>0</v>
      </c>
      <c r="AX1323" s="3">
        <v>0</v>
      </c>
      <c r="AY1323" s="3">
        <v>0</v>
      </c>
      <c r="AZ1323" s="3">
        <v>0</v>
      </c>
      <c r="BA1323" s="3">
        <v>0</v>
      </c>
      <c r="BB1323" s="3">
        <v>0</v>
      </c>
      <c r="BC1323" s="3">
        <v>0</v>
      </c>
      <c r="BD1323" s="3">
        <v>0</v>
      </c>
      <c r="BE1323" s="3">
        <v>0</v>
      </c>
      <c r="BF1323" s="3">
        <v>0</v>
      </c>
      <c r="BG1323" s="3">
        <v>0</v>
      </c>
      <c r="BH1323" s="3">
        <v>0</v>
      </c>
      <c r="BI1323" s="3">
        <v>0</v>
      </c>
      <c r="BJ1323" s="3">
        <v>0</v>
      </c>
      <c r="BK1323" s="3">
        <v>0</v>
      </c>
      <c r="BL1323" s="3">
        <v>0</v>
      </c>
      <c r="BM1323" s="3">
        <v>0</v>
      </c>
      <c r="BN1323" s="3">
        <v>0</v>
      </c>
      <c r="BO1323" s="3">
        <v>0</v>
      </c>
      <c r="BP1323" s="3">
        <v>0</v>
      </c>
      <c r="BQ1323" s="3">
        <v>0</v>
      </c>
      <c r="BR1323" s="3">
        <v>0</v>
      </c>
      <c r="BS1323" s="3">
        <v>0</v>
      </c>
      <c r="BT1323" s="3">
        <v>0</v>
      </c>
      <c r="BU1323" s="3">
        <v>0</v>
      </c>
      <c r="BV1323" s="3">
        <v>0</v>
      </c>
      <c r="BW1323" s="3">
        <v>0</v>
      </c>
      <c r="BX1323" s="3">
        <v>0</v>
      </c>
      <c r="BY1323" s="3">
        <v>0</v>
      </c>
      <c r="BZ1323" s="3">
        <v>0</v>
      </c>
      <c r="CA1323" s="3">
        <v>0</v>
      </c>
      <c r="CB1323" s="3">
        <v>0</v>
      </c>
      <c r="CC1323" s="3">
        <v>0</v>
      </c>
      <c r="CD1323" s="3">
        <v>0</v>
      </c>
      <c r="CE1323" s="3">
        <v>0</v>
      </c>
      <c r="CF1323" s="3">
        <v>0</v>
      </c>
      <c r="CG1323" s="3">
        <v>0</v>
      </c>
      <c r="CH1323" s="3">
        <v>0</v>
      </c>
      <c r="CI1323" s="3">
        <v>0</v>
      </c>
      <c r="CJ1323" s="3">
        <v>0</v>
      </c>
      <c r="CK1323" s="3">
        <v>0</v>
      </c>
      <c r="CL1323" s="3">
        <v>0</v>
      </c>
      <c r="CM1323" s="3">
        <v>0</v>
      </c>
      <c r="CN1323" s="3">
        <v>0</v>
      </c>
      <c r="CO1323" s="3">
        <v>0</v>
      </c>
      <c r="CP1323" s="3">
        <v>0</v>
      </c>
      <c r="CQ1323" s="3">
        <v>0</v>
      </c>
      <c r="CR1323" s="3">
        <v>0</v>
      </c>
      <c r="CS1323" s="3">
        <v>0</v>
      </c>
      <c r="CT1323" s="3">
        <v>0</v>
      </c>
      <c r="CU1323" s="3">
        <v>0</v>
      </c>
      <c r="CV1323" s="3">
        <v>0</v>
      </c>
      <c r="CW1323" s="3">
        <v>0</v>
      </c>
      <c r="CX1323" s="3">
        <v>0</v>
      </c>
      <c r="CY1323" s="3">
        <v>0</v>
      </c>
      <c r="CZ1323" s="3">
        <v>0</v>
      </c>
      <c r="DA1323" s="3"/>
      <c r="DB1323" s="3">
        <v>0</v>
      </c>
      <c r="DC1323" s="3">
        <v>0</v>
      </c>
      <c r="DD1323" s="3">
        <v>0</v>
      </c>
      <c r="DE1323" s="3">
        <v>0</v>
      </c>
      <c r="DF1323" s="3">
        <v>0</v>
      </c>
      <c r="DG1323" s="3">
        <v>0</v>
      </c>
      <c r="DH1323" s="3">
        <v>0</v>
      </c>
      <c r="DI1323" s="3">
        <v>0</v>
      </c>
      <c r="DJ1323" s="3">
        <v>0</v>
      </c>
      <c r="DK1323" s="3">
        <v>0</v>
      </c>
      <c r="DL1323" s="3">
        <v>0</v>
      </c>
      <c r="DM1323" s="3">
        <v>0</v>
      </c>
      <c r="DN1323" s="3">
        <v>0</v>
      </c>
      <c r="DO1323" s="3">
        <v>0</v>
      </c>
      <c r="DP1323" s="3">
        <v>0</v>
      </c>
      <c r="DQ1323" s="3">
        <v>0</v>
      </c>
      <c r="DR1323" s="3">
        <v>0</v>
      </c>
      <c r="DS1323" s="3">
        <v>0</v>
      </c>
      <c r="DT1323" s="3">
        <v>0</v>
      </c>
      <c r="DU1323" s="3">
        <v>0</v>
      </c>
      <c r="DV1323" s="3">
        <v>0</v>
      </c>
      <c r="DW1323" s="3">
        <v>0</v>
      </c>
      <c r="DX1323" s="3">
        <v>0</v>
      </c>
      <c r="DY1323" s="3">
        <v>0</v>
      </c>
      <c r="DZ1323" s="3">
        <v>0</v>
      </c>
      <c r="EA1323" s="3">
        <v>0</v>
      </c>
      <c r="EB1323" s="3">
        <v>0</v>
      </c>
      <c r="EC1323" s="3">
        <v>0</v>
      </c>
      <c r="ED1323" s="3">
        <v>0</v>
      </c>
      <c r="EE1323" s="3">
        <v>0</v>
      </c>
      <c r="EF1323" s="3">
        <v>0</v>
      </c>
    </row>
    <row r="1324" spans="1:136" ht="12.75" customHeight="1">
      <c r="A1324" s="2" t="s">
        <v>2146</v>
      </c>
      <c r="B1324" s="2" t="s">
        <v>1900</v>
      </c>
      <c r="C1324" s="2" t="s">
        <v>137</v>
      </c>
      <c r="D1324" s="2" t="s">
        <v>896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s="3">
        <v>0</v>
      </c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0</v>
      </c>
      <c r="AQ1324" s="3">
        <v>0</v>
      </c>
      <c r="AR1324" s="3">
        <v>0</v>
      </c>
      <c r="AS1324" s="3">
        <v>0</v>
      </c>
      <c r="AT1324" s="3">
        <v>0</v>
      </c>
      <c r="AU1324" s="3">
        <v>0</v>
      </c>
      <c r="AV1324" s="3">
        <v>0</v>
      </c>
      <c r="AW1324" s="3">
        <v>0</v>
      </c>
      <c r="AX1324" s="3">
        <v>0</v>
      </c>
      <c r="AY1324" s="3">
        <v>0</v>
      </c>
      <c r="AZ1324" s="3">
        <v>0</v>
      </c>
      <c r="BA1324" s="3">
        <v>0</v>
      </c>
      <c r="BB1324" s="3">
        <v>0</v>
      </c>
      <c r="BC1324" s="3">
        <v>0</v>
      </c>
      <c r="BD1324" s="3">
        <v>0</v>
      </c>
      <c r="BE1324" s="3">
        <v>0</v>
      </c>
      <c r="BF1324" s="3">
        <v>0</v>
      </c>
      <c r="BG1324" s="3">
        <v>0</v>
      </c>
      <c r="BH1324" s="3">
        <v>0</v>
      </c>
      <c r="BI1324" s="3">
        <v>0</v>
      </c>
      <c r="BJ1324" s="3">
        <v>0</v>
      </c>
      <c r="BK1324" s="3">
        <v>0</v>
      </c>
      <c r="BL1324" s="3">
        <v>0</v>
      </c>
      <c r="BM1324" s="3">
        <v>0</v>
      </c>
      <c r="BN1324" s="3">
        <v>0</v>
      </c>
      <c r="BO1324" s="3">
        <v>0</v>
      </c>
      <c r="BP1324" s="3">
        <v>0</v>
      </c>
      <c r="BQ1324" s="3">
        <v>0</v>
      </c>
      <c r="BR1324" s="3">
        <v>0</v>
      </c>
      <c r="BS1324" s="3">
        <v>0</v>
      </c>
      <c r="BT1324" s="3">
        <v>0</v>
      </c>
      <c r="BU1324" s="3">
        <v>0</v>
      </c>
      <c r="BV1324" s="3">
        <v>0</v>
      </c>
      <c r="BW1324" s="3">
        <v>0</v>
      </c>
      <c r="BX1324" s="3">
        <v>0</v>
      </c>
      <c r="BY1324" s="3">
        <v>0</v>
      </c>
      <c r="BZ1324" s="3">
        <v>0</v>
      </c>
      <c r="CA1324" s="3">
        <v>0</v>
      </c>
      <c r="CB1324" s="3">
        <v>0</v>
      </c>
      <c r="CC1324" s="3">
        <v>0</v>
      </c>
      <c r="CD1324" s="3">
        <v>0</v>
      </c>
      <c r="CE1324" s="3">
        <v>0</v>
      </c>
      <c r="CF1324" s="3">
        <v>0</v>
      </c>
      <c r="CG1324" s="3">
        <v>0</v>
      </c>
      <c r="CH1324" s="3">
        <v>0</v>
      </c>
      <c r="CI1324" s="3">
        <v>0</v>
      </c>
      <c r="CJ1324" s="3">
        <v>0</v>
      </c>
      <c r="CK1324" s="3">
        <v>0</v>
      </c>
      <c r="CL1324" s="3">
        <v>0</v>
      </c>
      <c r="CM1324" s="3">
        <v>0</v>
      </c>
      <c r="CN1324" s="3">
        <v>0</v>
      </c>
      <c r="CO1324" s="3">
        <v>0</v>
      </c>
      <c r="CP1324" s="3">
        <v>0</v>
      </c>
      <c r="CQ1324" s="3">
        <v>0</v>
      </c>
      <c r="CR1324" s="3">
        <v>0</v>
      </c>
      <c r="CS1324" s="3">
        <v>0</v>
      </c>
      <c r="CT1324" s="3">
        <v>0</v>
      </c>
      <c r="CU1324" s="3">
        <v>0</v>
      </c>
      <c r="CV1324" s="3">
        <v>0</v>
      </c>
      <c r="CW1324" s="3">
        <v>0</v>
      </c>
      <c r="CX1324" s="3">
        <v>0</v>
      </c>
      <c r="CY1324" s="3">
        <v>0</v>
      </c>
      <c r="CZ1324" s="3">
        <v>0</v>
      </c>
      <c r="DA1324" s="3"/>
      <c r="DB1324" s="3">
        <v>0</v>
      </c>
      <c r="DC1324" s="3">
        <v>0</v>
      </c>
      <c r="DD1324" s="3">
        <v>0</v>
      </c>
      <c r="DE1324" s="3">
        <v>0</v>
      </c>
      <c r="DF1324" s="3">
        <v>0</v>
      </c>
      <c r="DG1324" s="3">
        <v>0</v>
      </c>
      <c r="DH1324" s="3">
        <v>0</v>
      </c>
      <c r="DI1324" s="3">
        <v>0</v>
      </c>
      <c r="DJ1324" s="3">
        <v>0</v>
      </c>
      <c r="DK1324" s="3">
        <v>0</v>
      </c>
      <c r="DL1324" s="3">
        <v>0</v>
      </c>
      <c r="DM1324" s="3">
        <v>0</v>
      </c>
      <c r="DN1324" s="3">
        <v>0</v>
      </c>
      <c r="DO1324" s="3">
        <v>0</v>
      </c>
      <c r="DP1324" s="3">
        <v>0</v>
      </c>
      <c r="DQ1324" s="3">
        <v>0</v>
      </c>
      <c r="DR1324" s="3">
        <v>0</v>
      </c>
      <c r="DS1324" s="3">
        <v>0</v>
      </c>
      <c r="DT1324" s="3">
        <v>0</v>
      </c>
      <c r="DU1324" s="3">
        <v>0</v>
      </c>
      <c r="DV1324" s="3">
        <v>0</v>
      </c>
      <c r="DW1324" s="3">
        <v>0</v>
      </c>
      <c r="DX1324" s="3">
        <v>0</v>
      </c>
      <c r="DY1324" s="3">
        <v>0</v>
      </c>
      <c r="DZ1324" s="3">
        <v>0</v>
      </c>
      <c r="EA1324" s="3">
        <v>0</v>
      </c>
      <c r="EB1324" s="3">
        <v>0</v>
      </c>
      <c r="EC1324" s="3">
        <v>0</v>
      </c>
      <c r="ED1324" s="3">
        <v>0</v>
      </c>
      <c r="EE1324" s="3">
        <v>0</v>
      </c>
      <c r="EF1324" s="3">
        <v>0</v>
      </c>
    </row>
    <row r="1325" spans="1:136" ht="12.75" customHeight="1">
      <c r="A1325" s="2" t="s">
        <v>2147</v>
      </c>
      <c r="B1325" s="2" t="s">
        <v>1902</v>
      </c>
      <c r="C1325" s="2" t="s">
        <v>137</v>
      </c>
      <c r="D1325" s="2" t="s">
        <v>896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s="3">
        <v>0</v>
      </c>
      <c r="AO1325" s="3">
        <v>0</v>
      </c>
      <c r="AP1325" s="3">
        <v>0</v>
      </c>
      <c r="AQ1325" s="3">
        <v>0</v>
      </c>
      <c r="AR1325" s="3">
        <v>0</v>
      </c>
      <c r="AS1325" s="3">
        <v>0</v>
      </c>
      <c r="AT1325" s="3">
        <v>0</v>
      </c>
      <c r="AU1325" s="3">
        <v>0</v>
      </c>
      <c r="AV1325" s="3">
        <v>0</v>
      </c>
      <c r="AW1325" s="3">
        <v>0</v>
      </c>
      <c r="AX1325" s="3">
        <v>0</v>
      </c>
      <c r="AY1325" s="3">
        <v>0</v>
      </c>
      <c r="AZ1325" s="3">
        <v>0</v>
      </c>
      <c r="BA1325" s="3">
        <v>0</v>
      </c>
      <c r="BB1325" s="3">
        <v>0</v>
      </c>
      <c r="BC1325" s="3">
        <v>0</v>
      </c>
      <c r="BD1325" s="3">
        <v>0</v>
      </c>
      <c r="BE1325" s="3">
        <v>0</v>
      </c>
      <c r="BF1325" s="3">
        <v>0</v>
      </c>
      <c r="BG1325" s="3">
        <v>0</v>
      </c>
      <c r="BH1325" s="3">
        <v>0</v>
      </c>
      <c r="BI1325" s="3">
        <v>0</v>
      </c>
      <c r="BJ1325" s="3">
        <v>0</v>
      </c>
      <c r="BK1325" s="3">
        <v>0</v>
      </c>
      <c r="BL1325" s="3">
        <v>0</v>
      </c>
      <c r="BM1325" s="3">
        <v>0</v>
      </c>
      <c r="BN1325" s="3">
        <v>0</v>
      </c>
      <c r="BO1325" s="3">
        <v>0</v>
      </c>
      <c r="BP1325" s="3">
        <v>0</v>
      </c>
      <c r="BQ1325" s="3">
        <v>0</v>
      </c>
      <c r="BR1325" s="3">
        <v>0</v>
      </c>
      <c r="BS1325" s="3">
        <v>0</v>
      </c>
      <c r="BT1325" s="3">
        <v>0</v>
      </c>
      <c r="BU1325" s="3">
        <v>0</v>
      </c>
      <c r="BV1325" s="3">
        <v>0</v>
      </c>
      <c r="BW1325" s="3">
        <v>0</v>
      </c>
      <c r="BX1325" s="3">
        <v>0</v>
      </c>
      <c r="BY1325" s="3">
        <v>0</v>
      </c>
      <c r="BZ1325" s="3">
        <v>0</v>
      </c>
      <c r="CA1325" s="3">
        <v>0</v>
      </c>
      <c r="CB1325" s="3">
        <v>0</v>
      </c>
      <c r="CC1325" s="3">
        <v>0</v>
      </c>
      <c r="CD1325" s="3">
        <v>0</v>
      </c>
      <c r="CE1325" s="3">
        <v>0</v>
      </c>
      <c r="CF1325" s="3">
        <v>0</v>
      </c>
      <c r="CG1325" s="3">
        <v>0</v>
      </c>
      <c r="CH1325" s="3">
        <v>0</v>
      </c>
      <c r="CI1325" s="3">
        <v>0</v>
      </c>
      <c r="CJ1325" s="3">
        <v>0</v>
      </c>
      <c r="CK1325" s="3">
        <v>0</v>
      </c>
      <c r="CL1325" s="3">
        <v>0</v>
      </c>
      <c r="CM1325" s="3">
        <v>0</v>
      </c>
      <c r="CN1325" s="3">
        <v>0</v>
      </c>
      <c r="CO1325" s="3">
        <v>0</v>
      </c>
      <c r="CP1325" s="3">
        <v>0</v>
      </c>
      <c r="CQ1325" s="3">
        <v>0</v>
      </c>
      <c r="CR1325" s="3">
        <v>0</v>
      </c>
      <c r="CS1325" s="3">
        <v>0</v>
      </c>
      <c r="CT1325" s="3">
        <v>0</v>
      </c>
      <c r="CU1325" s="3">
        <v>0</v>
      </c>
      <c r="CV1325" s="3">
        <v>0</v>
      </c>
      <c r="CW1325" s="3">
        <v>0</v>
      </c>
      <c r="CX1325" s="3">
        <v>0</v>
      </c>
      <c r="CY1325" s="3">
        <v>0</v>
      </c>
      <c r="CZ1325" s="3">
        <v>0</v>
      </c>
      <c r="DA1325" s="3"/>
      <c r="DB1325" s="3">
        <v>0</v>
      </c>
      <c r="DC1325" s="3">
        <v>0</v>
      </c>
      <c r="DD1325" s="3">
        <v>0</v>
      </c>
      <c r="DE1325" s="3">
        <v>0</v>
      </c>
      <c r="DF1325" s="3">
        <v>0</v>
      </c>
      <c r="DG1325" s="3">
        <v>0</v>
      </c>
      <c r="DH1325" s="3">
        <v>0</v>
      </c>
      <c r="DI1325" s="3">
        <v>0</v>
      </c>
      <c r="DJ1325" s="3">
        <v>0</v>
      </c>
      <c r="DK1325" s="3">
        <v>0</v>
      </c>
      <c r="DL1325" s="3">
        <v>0</v>
      </c>
      <c r="DM1325" s="3">
        <v>0</v>
      </c>
      <c r="DN1325" s="3">
        <v>0</v>
      </c>
      <c r="DO1325" s="3">
        <v>0</v>
      </c>
      <c r="DP1325" s="3">
        <v>0</v>
      </c>
      <c r="DQ1325" s="3">
        <v>0</v>
      </c>
      <c r="DR1325" s="3">
        <v>0</v>
      </c>
      <c r="DS1325" s="3">
        <v>0</v>
      </c>
      <c r="DT1325" s="3">
        <v>0</v>
      </c>
      <c r="DU1325" s="3">
        <v>0</v>
      </c>
      <c r="DV1325" s="3">
        <v>0</v>
      </c>
      <c r="DW1325" s="3">
        <v>0</v>
      </c>
      <c r="DX1325" s="3">
        <v>0</v>
      </c>
      <c r="DY1325" s="3">
        <v>0</v>
      </c>
      <c r="DZ1325" s="3">
        <v>0</v>
      </c>
      <c r="EA1325" s="3">
        <v>0</v>
      </c>
      <c r="EB1325" s="3">
        <v>0</v>
      </c>
      <c r="EC1325" s="3">
        <v>0</v>
      </c>
      <c r="ED1325" s="3">
        <v>0</v>
      </c>
      <c r="EE1325" s="3">
        <v>0</v>
      </c>
      <c r="EF1325" s="3">
        <v>0</v>
      </c>
    </row>
    <row r="1326" spans="1:136" ht="12.75" customHeight="1">
      <c r="A1326" s="2" t="s">
        <v>2148</v>
      </c>
      <c r="B1326" s="2" t="s">
        <v>1904</v>
      </c>
      <c r="C1326" s="2" t="s">
        <v>137</v>
      </c>
      <c r="D1326" s="2" t="s">
        <v>896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  <c r="AN1326" s="3">
        <v>0</v>
      </c>
      <c r="AO1326" s="3">
        <v>0</v>
      </c>
      <c r="AP1326" s="3">
        <v>0</v>
      </c>
      <c r="AQ1326" s="3">
        <v>0</v>
      </c>
      <c r="AR1326" s="3">
        <v>0</v>
      </c>
      <c r="AS1326" s="3">
        <v>0</v>
      </c>
      <c r="AT1326" s="3">
        <v>0</v>
      </c>
      <c r="AU1326" s="3">
        <v>0</v>
      </c>
      <c r="AV1326" s="3">
        <v>0</v>
      </c>
      <c r="AW1326" s="3">
        <v>0</v>
      </c>
      <c r="AX1326" s="3">
        <v>0</v>
      </c>
      <c r="AY1326" s="3">
        <v>0</v>
      </c>
      <c r="AZ1326" s="3">
        <v>0</v>
      </c>
      <c r="BA1326" s="3">
        <v>0</v>
      </c>
      <c r="BB1326" s="3">
        <v>0</v>
      </c>
      <c r="BC1326" s="3">
        <v>0</v>
      </c>
      <c r="BD1326" s="3">
        <v>0</v>
      </c>
      <c r="BE1326" s="3">
        <v>0</v>
      </c>
      <c r="BF1326" s="3">
        <v>0</v>
      </c>
      <c r="BG1326" s="3">
        <v>0</v>
      </c>
      <c r="BH1326" s="3">
        <v>0</v>
      </c>
      <c r="BI1326" s="3">
        <v>0</v>
      </c>
      <c r="BJ1326" s="3">
        <v>0</v>
      </c>
      <c r="BK1326" s="3">
        <v>0</v>
      </c>
      <c r="BL1326" s="3">
        <v>0</v>
      </c>
      <c r="BM1326" s="3">
        <v>0</v>
      </c>
      <c r="BN1326" s="3">
        <v>0</v>
      </c>
      <c r="BO1326" s="3">
        <v>0</v>
      </c>
      <c r="BP1326" s="3">
        <v>0</v>
      </c>
      <c r="BQ1326" s="3">
        <v>0</v>
      </c>
      <c r="BR1326" s="3">
        <v>0</v>
      </c>
      <c r="BS1326" s="3">
        <v>0</v>
      </c>
      <c r="BT1326" s="3">
        <v>0</v>
      </c>
      <c r="BU1326" s="3">
        <v>0</v>
      </c>
      <c r="BV1326" s="3">
        <v>0</v>
      </c>
      <c r="BW1326" s="3">
        <v>0</v>
      </c>
      <c r="BX1326" s="3">
        <v>0</v>
      </c>
      <c r="BY1326" s="3">
        <v>0</v>
      </c>
      <c r="BZ1326" s="3">
        <v>0</v>
      </c>
      <c r="CA1326" s="3">
        <v>0</v>
      </c>
      <c r="CB1326" s="3">
        <v>0</v>
      </c>
      <c r="CC1326" s="3">
        <v>0</v>
      </c>
      <c r="CD1326" s="3">
        <v>0</v>
      </c>
      <c r="CE1326" s="3">
        <v>0</v>
      </c>
      <c r="CF1326" s="3">
        <v>0</v>
      </c>
      <c r="CG1326" s="3">
        <v>0</v>
      </c>
      <c r="CH1326" s="3">
        <v>0</v>
      </c>
      <c r="CI1326" s="3">
        <v>0</v>
      </c>
      <c r="CJ1326" s="3">
        <v>0</v>
      </c>
      <c r="CK1326" s="3">
        <v>0</v>
      </c>
      <c r="CL1326" s="3">
        <v>0</v>
      </c>
      <c r="CM1326" s="3">
        <v>0</v>
      </c>
      <c r="CN1326" s="3">
        <v>0</v>
      </c>
      <c r="CO1326" s="3">
        <v>0</v>
      </c>
      <c r="CP1326" s="3">
        <v>0</v>
      </c>
      <c r="CQ1326" s="3">
        <v>0</v>
      </c>
      <c r="CR1326" s="3">
        <v>0</v>
      </c>
      <c r="CS1326" s="3">
        <v>0</v>
      </c>
      <c r="CT1326" s="3">
        <v>0</v>
      </c>
      <c r="CU1326" s="3">
        <v>0</v>
      </c>
      <c r="CV1326" s="3">
        <v>0</v>
      </c>
      <c r="CW1326" s="3">
        <v>0</v>
      </c>
      <c r="CX1326" s="3">
        <v>0</v>
      </c>
      <c r="CY1326" s="3">
        <v>0</v>
      </c>
      <c r="CZ1326" s="3">
        <v>0</v>
      </c>
      <c r="DA1326" s="3"/>
      <c r="DB1326" s="3">
        <v>0</v>
      </c>
      <c r="DC1326" s="3">
        <v>0</v>
      </c>
      <c r="DD1326" s="3">
        <v>0</v>
      </c>
      <c r="DE1326" s="3">
        <v>0</v>
      </c>
      <c r="DF1326" s="3">
        <v>0</v>
      </c>
      <c r="DG1326" s="3">
        <v>0</v>
      </c>
      <c r="DH1326" s="3">
        <v>0</v>
      </c>
      <c r="DI1326" s="3">
        <v>0</v>
      </c>
      <c r="DJ1326" s="3">
        <v>0</v>
      </c>
      <c r="DK1326" s="3">
        <v>0</v>
      </c>
      <c r="DL1326" s="3">
        <v>0</v>
      </c>
      <c r="DM1326" s="3">
        <v>0</v>
      </c>
      <c r="DN1326" s="3">
        <v>0</v>
      </c>
      <c r="DO1326" s="3">
        <v>0</v>
      </c>
      <c r="DP1326" s="3">
        <v>0</v>
      </c>
      <c r="DQ1326" s="3">
        <v>0</v>
      </c>
      <c r="DR1326" s="3">
        <v>0</v>
      </c>
      <c r="DS1326" s="3">
        <v>0</v>
      </c>
      <c r="DT1326" s="3">
        <v>0</v>
      </c>
      <c r="DU1326" s="3">
        <v>0</v>
      </c>
      <c r="DV1326" s="3">
        <v>0</v>
      </c>
      <c r="DW1326" s="3">
        <v>0</v>
      </c>
      <c r="DX1326" s="3">
        <v>0</v>
      </c>
      <c r="DY1326" s="3">
        <v>0</v>
      </c>
      <c r="DZ1326" s="3">
        <v>0</v>
      </c>
      <c r="EA1326" s="3">
        <v>0</v>
      </c>
      <c r="EB1326" s="3">
        <v>0</v>
      </c>
      <c r="EC1326" s="3">
        <v>0</v>
      </c>
      <c r="ED1326" s="3">
        <v>0</v>
      </c>
      <c r="EE1326" s="3">
        <v>0</v>
      </c>
      <c r="EF1326" s="3">
        <v>0</v>
      </c>
    </row>
    <row r="1327" spans="1:136" ht="12.75" customHeight="1">
      <c r="A1327" s="2" t="s">
        <v>2149</v>
      </c>
      <c r="B1327" s="2" t="s">
        <v>1906</v>
      </c>
      <c r="C1327" s="2" t="s">
        <v>137</v>
      </c>
      <c r="D1327" s="2" t="s">
        <v>896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s="3">
        <v>0</v>
      </c>
      <c r="AK1327" s="3">
        <v>0</v>
      </c>
      <c r="AL1327" s="3">
        <v>0</v>
      </c>
      <c r="AM1327" s="3">
        <v>0</v>
      </c>
      <c r="AN1327" s="3">
        <v>0</v>
      </c>
      <c r="AO1327" s="3">
        <v>0</v>
      </c>
      <c r="AP1327" s="3">
        <v>0</v>
      </c>
      <c r="AQ1327" s="3">
        <v>0</v>
      </c>
      <c r="AR1327" s="3">
        <v>0</v>
      </c>
      <c r="AS1327" s="3">
        <v>0</v>
      </c>
      <c r="AT1327" s="3">
        <v>0</v>
      </c>
      <c r="AU1327" s="3">
        <v>0</v>
      </c>
      <c r="AV1327" s="3">
        <v>0</v>
      </c>
      <c r="AW1327" s="3">
        <v>0</v>
      </c>
      <c r="AX1327" s="3">
        <v>0</v>
      </c>
      <c r="AY1327" s="3">
        <v>0</v>
      </c>
      <c r="AZ1327" s="3">
        <v>0</v>
      </c>
      <c r="BA1327" s="3">
        <v>0</v>
      </c>
      <c r="BB1327" s="3">
        <v>0</v>
      </c>
      <c r="BC1327" s="3">
        <v>0</v>
      </c>
      <c r="BD1327" s="3">
        <v>0</v>
      </c>
      <c r="BE1327" s="3">
        <v>0</v>
      </c>
      <c r="BF1327" s="3">
        <v>0</v>
      </c>
      <c r="BG1327" s="3">
        <v>0</v>
      </c>
      <c r="BH1327" s="3">
        <v>0</v>
      </c>
      <c r="BI1327" s="3">
        <v>0</v>
      </c>
      <c r="BJ1327" s="3">
        <v>0</v>
      </c>
      <c r="BK1327" s="3">
        <v>0</v>
      </c>
      <c r="BL1327" s="3">
        <v>0</v>
      </c>
      <c r="BM1327" s="3">
        <v>0</v>
      </c>
      <c r="BN1327" s="3">
        <v>0</v>
      </c>
      <c r="BO1327" s="3">
        <v>0</v>
      </c>
      <c r="BP1327" s="3">
        <v>0</v>
      </c>
      <c r="BQ1327" s="3">
        <v>0</v>
      </c>
      <c r="BR1327" s="3">
        <v>0</v>
      </c>
      <c r="BS1327" s="3">
        <v>0</v>
      </c>
      <c r="BT1327" s="3">
        <v>0</v>
      </c>
      <c r="BU1327" s="3">
        <v>0</v>
      </c>
      <c r="BV1327" s="3">
        <v>0</v>
      </c>
      <c r="BW1327" s="3">
        <v>0</v>
      </c>
      <c r="BX1327" s="3">
        <v>0</v>
      </c>
      <c r="BY1327" s="3">
        <v>0</v>
      </c>
      <c r="BZ1327" s="3">
        <v>0</v>
      </c>
      <c r="CA1327" s="3">
        <v>0</v>
      </c>
      <c r="CB1327" s="3">
        <v>0</v>
      </c>
      <c r="CC1327" s="3">
        <v>0</v>
      </c>
      <c r="CD1327" s="3">
        <v>0</v>
      </c>
      <c r="CE1327" s="3">
        <v>0</v>
      </c>
      <c r="CF1327" s="3">
        <v>0</v>
      </c>
      <c r="CG1327" s="3">
        <v>0</v>
      </c>
      <c r="CH1327" s="3">
        <v>0</v>
      </c>
      <c r="CI1327" s="3">
        <v>0</v>
      </c>
      <c r="CJ1327" s="3">
        <v>0</v>
      </c>
      <c r="CK1327" s="3">
        <v>0</v>
      </c>
      <c r="CL1327" s="3">
        <v>0</v>
      </c>
      <c r="CM1327" s="3">
        <v>0</v>
      </c>
      <c r="CN1327" s="3">
        <v>0</v>
      </c>
      <c r="CO1327" s="3">
        <v>0</v>
      </c>
      <c r="CP1327" s="3">
        <v>0</v>
      </c>
      <c r="CQ1327" s="3">
        <v>0</v>
      </c>
      <c r="CR1327" s="3">
        <v>0</v>
      </c>
      <c r="CS1327" s="3">
        <v>0</v>
      </c>
      <c r="CT1327" s="3">
        <v>0</v>
      </c>
      <c r="CU1327" s="3">
        <v>0</v>
      </c>
      <c r="CV1327" s="3">
        <v>0</v>
      </c>
      <c r="CW1327" s="3">
        <v>0</v>
      </c>
      <c r="CX1327" s="3">
        <v>0</v>
      </c>
      <c r="CY1327" s="3">
        <v>0</v>
      </c>
      <c r="CZ1327" s="3">
        <v>0</v>
      </c>
      <c r="DA1327" s="3"/>
      <c r="DB1327" s="3">
        <v>0</v>
      </c>
      <c r="DC1327" s="3">
        <v>0</v>
      </c>
      <c r="DD1327" s="3">
        <v>0</v>
      </c>
      <c r="DE1327" s="3">
        <v>0</v>
      </c>
      <c r="DF1327" s="3">
        <v>0</v>
      </c>
      <c r="DG1327" s="3">
        <v>0</v>
      </c>
      <c r="DH1327" s="3">
        <v>0</v>
      </c>
      <c r="DI1327" s="3">
        <v>0</v>
      </c>
      <c r="DJ1327" s="3">
        <v>0</v>
      </c>
      <c r="DK1327" s="3">
        <v>0</v>
      </c>
      <c r="DL1327" s="3">
        <v>0</v>
      </c>
      <c r="DM1327" s="3">
        <v>0</v>
      </c>
      <c r="DN1327" s="3">
        <v>0</v>
      </c>
      <c r="DO1327" s="3">
        <v>0</v>
      </c>
      <c r="DP1327" s="3">
        <v>0</v>
      </c>
      <c r="DQ1327" s="3">
        <v>0</v>
      </c>
      <c r="DR1327" s="3">
        <v>0</v>
      </c>
      <c r="DS1327" s="3">
        <v>0</v>
      </c>
      <c r="DT1327" s="3">
        <v>0</v>
      </c>
      <c r="DU1327" s="3">
        <v>0</v>
      </c>
      <c r="DV1327" s="3">
        <v>0</v>
      </c>
      <c r="DW1327" s="3">
        <v>0</v>
      </c>
      <c r="DX1327" s="3">
        <v>0</v>
      </c>
      <c r="DY1327" s="3">
        <v>0</v>
      </c>
      <c r="DZ1327" s="3">
        <v>0</v>
      </c>
      <c r="EA1327" s="3">
        <v>0</v>
      </c>
      <c r="EB1327" s="3">
        <v>0</v>
      </c>
      <c r="EC1327" s="3">
        <v>0</v>
      </c>
      <c r="ED1327" s="3">
        <v>0</v>
      </c>
      <c r="EE1327" s="3">
        <v>0</v>
      </c>
      <c r="EF1327" s="3">
        <v>0</v>
      </c>
    </row>
    <row r="1328" spans="1:136" ht="12.75" customHeight="1">
      <c r="A1328" s="2" t="s">
        <v>2150</v>
      </c>
      <c r="B1328" s="2" t="s">
        <v>1908</v>
      </c>
      <c r="C1328" s="2" t="s">
        <v>137</v>
      </c>
      <c r="D1328" s="2" t="s">
        <v>896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  <c r="AN1328" s="3">
        <v>0</v>
      </c>
      <c r="AO1328" s="3">
        <v>0</v>
      </c>
      <c r="AP1328" s="3">
        <v>0</v>
      </c>
      <c r="AQ1328" s="3">
        <v>0</v>
      </c>
      <c r="AR1328" s="3">
        <v>0</v>
      </c>
      <c r="AS1328" s="3">
        <v>0</v>
      </c>
      <c r="AT1328" s="3">
        <v>0</v>
      </c>
      <c r="AU1328" s="3">
        <v>0</v>
      </c>
      <c r="AV1328" s="3">
        <v>0</v>
      </c>
      <c r="AW1328" s="3">
        <v>0</v>
      </c>
      <c r="AX1328" s="3">
        <v>0</v>
      </c>
      <c r="AY1328" s="3">
        <v>0</v>
      </c>
      <c r="AZ1328" s="3">
        <v>0</v>
      </c>
      <c r="BA1328" s="3">
        <v>0</v>
      </c>
      <c r="BB1328" s="3">
        <v>0</v>
      </c>
      <c r="BC1328" s="3">
        <v>0</v>
      </c>
      <c r="BD1328" s="3">
        <v>0</v>
      </c>
      <c r="BE1328" s="3">
        <v>0</v>
      </c>
      <c r="BF1328" s="3">
        <v>0</v>
      </c>
      <c r="BG1328" s="3">
        <v>0</v>
      </c>
      <c r="BH1328" s="3">
        <v>0</v>
      </c>
      <c r="BI1328" s="3">
        <v>0</v>
      </c>
      <c r="BJ1328" s="3">
        <v>0</v>
      </c>
      <c r="BK1328" s="3">
        <v>0</v>
      </c>
      <c r="BL1328" s="3">
        <v>0</v>
      </c>
      <c r="BM1328" s="3">
        <v>0</v>
      </c>
      <c r="BN1328" s="3">
        <v>0</v>
      </c>
      <c r="BO1328" s="3">
        <v>0</v>
      </c>
      <c r="BP1328" s="3">
        <v>0</v>
      </c>
      <c r="BQ1328" s="3">
        <v>0</v>
      </c>
      <c r="BR1328" s="3">
        <v>0</v>
      </c>
      <c r="BS1328" s="3">
        <v>0</v>
      </c>
      <c r="BT1328" s="3">
        <v>0</v>
      </c>
      <c r="BU1328" s="3">
        <v>0</v>
      </c>
      <c r="BV1328" s="3">
        <v>0</v>
      </c>
      <c r="BW1328" s="3">
        <v>0</v>
      </c>
      <c r="BX1328" s="3">
        <v>0</v>
      </c>
      <c r="BY1328" s="3">
        <v>0</v>
      </c>
      <c r="BZ1328" s="3">
        <v>0</v>
      </c>
      <c r="CA1328" s="3">
        <v>0</v>
      </c>
      <c r="CB1328" s="3">
        <v>0</v>
      </c>
      <c r="CC1328" s="3">
        <v>0</v>
      </c>
      <c r="CD1328" s="3">
        <v>0</v>
      </c>
      <c r="CE1328" s="3">
        <v>0</v>
      </c>
      <c r="CF1328" s="3">
        <v>0</v>
      </c>
      <c r="CG1328" s="3">
        <v>0</v>
      </c>
      <c r="CH1328" s="3">
        <v>0</v>
      </c>
      <c r="CI1328" s="3">
        <v>0</v>
      </c>
      <c r="CJ1328" s="3">
        <v>0</v>
      </c>
      <c r="CK1328" s="3">
        <v>0</v>
      </c>
      <c r="CL1328" s="3">
        <v>0</v>
      </c>
      <c r="CM1328" s="3">
        <v>0</v>
      </c>
      <c r="CN1328" s="3">
        <v>0</v>
      </c>
      <c r="CO1328" s="3">
        <v>0</v>
      </c>
      <c r="CP1328" s="3">
        <v>0</v>
      </c>
      <c r="CQ1328" s="3">
        <v>0</v>
      </c>
      <c r="CR1328" s="3">
        <v>0</v>
      </c>
      <c r="CS1328" s="3">
        <v>0</v>
      </c>
      <c r="CT1328" s="3">
        <v>0</v>
      </c>
      <c r="CU1328" s="3">
        <v>0</v>
      </c>
      <c r="CV1328" s="3">
        <v>0</v>
      </c>
      <c r="CW1328" s="3">
        <v>0</v>
      </c>
      <c r="CX1328" s="3">
        <v>0</v>
      </c>
      <c r="CY1328" s="3">
        <v>0</v>
      </c>
      <c r="CZ1328" s="3">
        <v>0</v>
      </c>
      <c r="DA1328" s="3"/>
      <c r="DB1328" s="3">
        <v>0</v>
      </c>
      <c r="DC1328" s="3">
        <v>0</v>
      </c>
      <c r="DD1328" s="3">
        <v>0</v>
      </c>
      <c r="DE1328" s="3">
        <v>0</v>
      </c>
      <c r="DF1328" s="3">
        <v>0</v>
      </c>
      <c r="DG1328" s="3">
        <v>0</v>
      </c>
      <c r="DH1328" s="3">
        <v>0</v>
      </c>
      <c r="DI1328" s="3">
        <v>0</v>
      </c>
      <c r="DJ1328" s="3">
        <v>0</v>
      </c>
      <c r="DK1328" s="3">
        <v>0</v>
      </c>
      <c r="DL1328" s="3">
        <v>0</v>
      </c>
      <c r="DM1328" s="3">
        <v>0</v>
      </c>
      <c r="DN1328" s="3">
        <v>0</v>
      </c>
      <c r="DO1328" s="3">
        <v>0</v>
      </c>
      <c r="DP1328" s="3">
        <v>0</v>
      </c>
      <c r="DQ1328" s="3">
        <v>0</v>
      </c>
      <c r="DR1328" s="3">
        <v>0</v>
      </c>
      <c r="DS1328" s="3">
        <v>0</v>
      </c>
      <c r="DT1328" s="3">
        <v>0</v>
      </c>
      <c r="DU1328" s="3">
        <v>0</v>
      </c>
      <c r="DV1328" s="3">
        <v>0</v>
      </c>
      <c r="DW1328" s="3">
        <v>0</v>
      </c>
      <c r="DX1328" s="3">
        <v>0</v>
      </c>
      <c r="DY1328" s="3">
        <v>0</v>
      </c>
      <c r="DZ1328" s="3">
        <v>0</v>
      </c>
      <c r="EA1328" s="3">
        <v>0</v>
      </c>
      <c r="EB1328" s="3">
        <v>0</v>
      </c>
      <c r="EC1328" s="3">
        <v>0</v>
      </c>
      <c r="ED1328" s="3">
        <v>0</v>
      </c>
      <c r="EE1328" s="3">
        <v>0</v>
      </c>
      <c r="EF1328" s="3">
        <v>0</v>
      </c>
    </row>
    <row r="1329" spans="1:136" ht="12.75" customHeight="1">
      <c r="A1329" s="2" t="s">
        <v>2151</v>
      </c>
      <c r="B1329" s="2" t="s">
        <v>1910</v>
      </c>
      <c r="C1329" s="2" t="s">
        <v>137</v>
      </c>
      <c r="D1329" s="2" t="s">
        <v>896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v>0</v>
      </c>
      <c r="AP1329" s="3">
        <v>0</v>
      </c>
      <c r="AQ1329" s="3">
        <v>0</v>
      </c>
      <c r="AR1329" s="3">
        <v>0</v>
      </c>
      <c r="AS1329" s="3">
        <v>0</v>
      </c>
      <c r="AT1329" s="3">
        <v>0</v>
      </c>
      <c r="AU1329" s="3">
        <v>0</v>
      </c>
      <c r="AV1329" s="3">
        <v>0</v>
      </c>
      <c r="AW1329" s="3">
        <v>0</v>
      </c>
      <c r="AX1329" s="3">
        <v>0</v>
      </c>
      <c r="AY1329" s="3">
        <v>0</v>
      </c>
      <c r="AZ1329" s="3">
        <v>0</v>
      </c>
      <c r="BA1329" s="3">
        <v>0</v>
      </c>
      <c r="BB1329" s="3">
        <v>0</v>
      </c>
      <c r="BC1329" s="3">
        <v>0</v>
      </c>
      <c r="BD1329" s="3">
        <v>0</v>
      </c>
      <c r="BE1329" s="3">
        <v>0</v>
      </c>
      <c r="BF1329" s="3">
        <v>0</v>
      </c>
      <c r="BG1329" s="3">
        <v>0</v>
      </c>
      <c r="BH1329" s="3">
        <v>0</v>
      </c>
      <c r="BI1329" s="3">
        <v>0</v>
      </c>
      <c r="BJ1329" s="3">
        <v>0</v>
      </c>
      <c r="BK1329" s="3">
        <v>0</v>
      </c>
      <c r="BL1329" s="3">
        <v>0</v>
      </c>
      <c r="BM1329" s="3">
        <v>0</v>
      </c>
      <c r="BN1329" s="3">
        <v>0</v>
      </c>
      <c r="BO1329" s="3">
        <v>0</v>
      </c>
      <c r="BP1329" s="3">
        <v>0</v>
      </c>
      <c r="BQ1329" s="3">
        <v>0</v>
      </c>
      <c r="BR1329" s="3">
        <v>0</v>
      </c>
      <c r="BS1329" s="3">
        <v>0</v>
      </c>
      <c r="BT1329" s="3">
        <v>0</v>
      </c>
      <c r="BU1329" s="3">
        <v>0</v>
      </c>
      <c r="BV1329" s="3">
        <v>0</v>
      </c>
      <c r="BW1329" s="3">
        <v>0</v>
      </c>
      <c r="BX1329" s="3">
        <v>0</v>
      </c>
      <c r="BY1329" s="3">
        <v>0</v>
      </c>
      <c r="BZ1329" s="3">
        <v>0</v>
      </c>
      <c r="CA1329" s="3">
        <v>0</v>
      </c>
      <c r="CB1329" s="3">
        <v>0</v>
      </c>
      <c r="CC1329" s="3">
        <v>0</v>
      </c>
      <c r="CD1329" s="3">
        <v>0</v>
      </c>
      <c r="CE1329" s="3">
        <v>0</v>
      </c>
      <c r="CF1329" s="3">
        <v>0</v>
      </c>
      <c r="CG1329" s="3">
        <v>0</v>
      </c>
      <c r="CH1329" s="3">
        <v>0</v>
      </c>
      <c r="CI1329" s="3">
        <v>0</v>
      </c>
      <c r="CJ1329" s="3">
        <v>0</v>
      </c>
      <c r="CK1329" s="3">
        <v>0</v>
      </c>
      <c r="CL1329" s="3">
        <v>0</v>
      </c>
      <c r="CM1329" s="3">
        <v>0</v>
      </c>
      <c r="CN1329" s="3">
        <v>0</v>
      </c>
      <c r="CO1329" s="3">
        <v>0</v>
      </c>
      <c r="CP1329" s="3">
        <v>0</v>
      </c>
      <c r="CQ1329" s="3">
        <v>0</v>
      </c>
      <c r="CR1329" s="3">
        <v>0</v>
      </c>
      <c r="CS1329" s="3">
        <v>0</v>
      </c>
      <c r="CT1329" s="3">
        <v>0</v>
      </c>
      <c r="CU1329" s="3">
        <v>0</v>
      </c>
      <c r="CV1329" s="3">
        <v>0</v>
      </c>
      <c r="CW1329" s="3">
        <v>0</v>
      </c>
      <c r="CX1329" s="3">
        <v>0</v>
      </c>
      <c r="CY1329" s="3">
        <v>0</v>
      </c>
      <c r="CZ1329" s="3">
        <v>0</v>
      </c>
      <c r="DA1329" s="3"/>
      <c r="DB1329" s="3">
        <v>0</v>
      </c>
      <c r="DC1329" s="3">
        <v>0</v>
      </c>
      <c r="DD1329" s="3">
        <v>0</v>
      </c>
      <c r="DE1329" s="3">
        <v>0</v>
      </c>
      <c r="DF1329" s="3">
        <v>0</v>
      </c>
      <c r="DG1329" s="3">
        <v>0</v>
      </c>
      <c r="DH1329" s="3">
        <v>0</v>
      </c>
      <c r="DI1329" s="3">
        <v>0</v>
      </c>
      <c r="DJ1329" s="3">
        <v>0</v>
      </c>
      <c r="DK1329" s="3">
        <v>0</v>
      </c>
      <c r="DL1329" s="3">
        <v>0</v>
      </c>
      <c r="DM1329" s="3">
        <v>0</v>
      </c>
      <c r="DN1329" s="3">
        <v>0</v>
      </c>
      <c r="DO1329" s="3">
        <v>0</v>
      </c>
      <c r="DP1329" s="3">
        <v>0</v>
      </c>
      <c r="DQ1329" s="3">
        <v>0</v>
      </c>
      <c r="DR1329" s="3">
        <v>0</v>
      </c>
      <c r="DS1329" s="3">
        <v>0</v>
      </c>
      <c r="DT1329" s="3">
        <v>0</v>
      </c>
      <c r="DU1329" s="3">
        <v>0</v>
      </c>
      <c r="DV1329" s="3">
        <v>0</v>
      </c>
      <c r="DW1329" s="3">
        <v>0</v>
      </c>
      <c r="DX1329" s="3">
        <v>0</v>
      </c>
      <c r="DY1329" s="3">
        <v>0</v>
      </c>
      <c r="DZ1329" s="3">
        <v>0</v>
      </c>
      <c r="EA1329" s="3">
        <v>0</v>
      </c>
      <c r="EB1329" s="3">
        <v>0</v>
      </c>
      <c r="EC1329" s="3">
        <v>0</v>
      </c>
      <c r="ED1329" s="3">
        <v>0</v>
      </c>
      <c r="EE1329" s="3">
        <v>0</v>
      </c>
      <c r="EF1329" s="3">
        <v>0</v>
      </c>
    </row>
    <row r="1330" spans="1:136" ht="12.75" customHeight="1">
      <c r="A1330" s="2" t="s">
        <v>2152</v>
      </c>
      <c r="B1330" s="2" t="s">
        <v>1912</v>
      </c>
      <c r="C1330" s="2" t="s">
        <v>137</v>
      </c>
      <c r="D1330" s="2" t="s">
        <v>896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  <c r="AR1330" s="3">
        <v>0</v>
      </c>
      <c r="AS1330" s="3">
        <v>0</v>
      </c>
      <c r="AT1330" s="3">
        <v>0</v>
      </c>
      <c r="AU1330" s="3">
        <v>0</v>
      </c>
      <c r="AV1330" s="3">
        <v>0</v>
      </c>
      <c r="AW1330" s="3">
        <v>0</v>
      </c>
      <c r="AX1330" s="3">
        <v>0</v>
      </c>
      <c r="AY1330" s="3">
        <v>0</v>
      </c>
      <c r="AZ1330" s="3">
        <v>0</v>
      </c>
      <c r="BA1330" s="3">
        <v>0</v>
      </c>
      <c r="BB1330" s="3">
        <v>0</v>
      </c>
      <c r="BC1330" s="3">
        <v>0</v>
      </c>
      <c r="BD1330" s="3">
        <v>0</v>
      </c>
      <c r="BE1330" s="3">
        <v>0</v>
      </c>
      <c r="BF1330" s="3">
        <v>0</v>
      </c>
      <c r="BG1330" s="3">
        <v>0</v>
      </c>
      <c r="BH1330" s="3">
        <v>0</v>
      </c>
      <c r="BI1330" s="3">
        <v>0</v>
      </c>
      <c r="BJ1330" s="3">
        <v>0</v>
      </c>
      <c r="BK1330" s="3">
        <v>0</v>
      </c>
      <c r="BL1330" s="3">
        <v>0</v>
      </c>
      <c r="BM1330" s="3">
        <v>0</v>
      </c>
      <c r="BN1330" s="3">
        <v>0</v>
      </c>
      <c r="BO1330" s="3">
        <v>0</v>
      </c>
      <c r="BP1330" s="3">
        <v>0</v>
      </c>
      <c r="BQ1330" s="3">
        <v>0</v>
      </c>
      <c r="BR1330" s="3">
        <v>0</v>
      </c>
      <c r="BS1330" s="3">
        <v>0</v>
      </c>
      <c r="BT1330" s="3">
        <v>0</v>
      </c>
      <c r="BU1330" s="3">
        <v>0</v>
      </c>
      <c r="BV1330" s="3">
        <v>0</v>
      </c>
      <c r="BW1330" s="3">
        <v>0</v>
      </c>
      <c r="BX1330" s="3">
        <v>0</v>
      </c>
      <c r="BY1330" s="3">
        <v>0</v>
      </c>
      <c r="BZ1330" s="3">
        <v>0</v>
      </c>
      <c r="CA1330" s="3">
        <v>0</v>
      </c>
      <c r="CB1330" s="3">
        <v>0</v>
      </c>
      <c r="CC1330" s="3">
        <v>0</v>
      </c>
      <c r="CD1330" s="3">
        <v>0</v>
      </c>
      <c r="CE1330" s="3">
        <v>0</v>
      </c>
      <c r="CF1330" s="3">
        <v>0</v>
      </c>
      <c r="CG1330" s="3">
        <v>0</v>
      </c>
      <c r="CH1330" s="3">
        <v>0</v>
      </c>
      <c r="CI1330" s="3">
        <v>0</v>
      </c>
      <c r="CJ1330" s="3">
        <v>0</v>
      </c>
      <c r="CK1330" s="3">
        <v>0</v>
      </c>
      <c r="CL1330" s="3">
        <v>0</v>
      </c>
      <c r="CM1330" s="3">
        <v>0</v>
      </c>
      <c r="CN1330" s="3">
        <v>0</v>
      </c>
      <c r="CO1330" s="3">
        <v>0</v>
      </c>
      <c r="CP1330" s="3">
        <v>0</v>
      </c>
      <c r="CQ1330" s="3">
        <v>0</v>
      </c>
      <c r="CR1330" s="3">
        <v>0</v>
      </c>
      <c r="CS1330" s="3">
        <v>0</v>
      </c>
      <c r="CT1330" s="3">
        <v>0</v>
      </c>
      <c r="CU1330" s="3">
        <v>0</v>
      </c>
      <c r="CV1330" s="3">
        <v>0</v>
      </c>
      <c r="CW1330" s="3">
        <v>0</v>
      </c>
      <c r="CX1330" s="3">
        <v>0</v>
      </c>
      <c r="CY1330" s="3">
        <v>0</v>
      </c>
      <c r="CZ1330" s="3">
        <v>0</v>
      </c>
      <c r="DA1330" s="3"/>
      <c r="DB1330" s="3">
        <v>0</v>
      </c>
      <c r="DC1330" s="3">
        <v>0</v>
      </c>
      <c r="DD1330" s="3">
        <v>0</v>
      </c>
      <c r="DE1330" s="3">
        <v>0</v>
      </c>
      <c r="DF1330" s="3">
        <v>0</v>
      </c>
      <c r="DG1330" s="3">
        <v>0</v>
      </c>
      <c r="DH1330" s="3">
        <v>0</v>
      </c>
      <c r="DI1330" s="3">
        <v>0</v>
      </c>
      <c r="DJ1330" s="3">
        <v>0</v>
      </c>
      <c r="DK1330" s="3">
        <v>0</v>
      </c>
      <c r="DL1330" s="3">
        <v>0</v>
      </c>
      <c r="DM1330" s="3">
        <v>0</v>
      </c>
      <c r="DN1330" s="3">
        <v>0</v>
      </c>
      <c r="DO1330" s="3">
        <v>0</v>
      </c>
      <c r="DP1330" s="3">
        <v>0</v>
      </c>
      <c r="DQ1330" s="3">
        <v>0</v>
      </c>
      <c r="DR1330" s="3">
        <v>0</v>
      </c>
      <c r="DS1330" s="3">
        <v>0</v>
      </c>
      <c r="DT1330" s="3">
        <v>0</v>
      </c>
      <c r="DU1330" s="3">
        <v>0</v>
      </c>
      <c r="DV1330" s="3">
        <v>0</v>
      </c>
      <c r="DW1330" s="3">
        <v>0</v>
      </c>
      <c r="DX1330" s="3">
        <v>0</v>
      </c>
      <c r="DY1330" s="3">
        <v>0</v>
      </c>
      <c r="DZ1330" s="3">
        <v>0</v>
      </c>
      <c r="EA1330" s="3">
        <v>0</v>
      </c>
      <c r="EB1330" s="3">
        <v>0</v>
      </c>
      <c r="EC1330" s="3">
        <v>0</v>
      </c>
      <c r="ED1330" s="3">
        <v>0</v>
      </c>
      <c r="EE1330" s="3">
        <v>0</v>
      </c>
      <c r="EF1330" s="3">
        <v>0</v>
      </c>
    </row>
    <row r="1331" spans="1:136" ht="12.75" customHeight="1">
      <c r="A1331" s="2" t="s">
        <v>2153</v>
      </c>
      <c r="B1331" s="2" t="s">
        <v>1914</v>
      </c>
      <c r="C1331" s="2" t="s">
        <v>137</v>
      </c>
      <c r="D1331" s="2" t="s">
        <v>896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0</v>
      </c>
      <c r="AL1331" s="3">
        <v>0</v>
      </c>
      <c r="AM1331" s="3">
        <v>0</v>
      </c>
      <c r="AN1331" s="3">
        <v>0</v>
      </c>
      <c r="AO1331" s="3">
        <v>0</v>
      </c>
      <c r="AP1331" s="3">
        <v>0</v>
      </c>
      <c r="AQ1331" s="3">
        <v>0</v>
      </c>
      <c r="AR1331" s="3">
        <v>0</v>
      </c>
      <c r="AS1331" s="3">
        <v>0</v>
      </c>
      <c r="AT1331" s="3">
        <v>0</v>
      </c>
      <c r="AU1331" s="3">
        <v>0</v>
      </c>
      <c r="AV1331" s="3">
        <v>0</v>
      </c>
      <c r="AW1331" s="3">
        <v>0</v>
      </c>
      <c r="AX1331" s="3">
        <v>0</v>
      </c>
      <c r="AY1331" s="3">
        <v>0</v>
      </c>
      <c r="AZ1331" s="3">
        <v>0</v>
      </c>
      <c r="BA1331" s="3">
        <v>0</v>
      </c>
      <c r="BB1331" s="3">
        <v>0</v>
      </c>
      <c r="BC1331" s="3">
        <v>0</v>
      </c>
      <c r="BD1331" s="3">
        <v>0</v>
      </c>
      <c r="BE1331" s="3">
        <v>0</v>
      </c>
      <c r="BF1331" s="3">
        <v>0</v>
      </c>
      <c r="BG1331" s="3">
        <v>0</v>
      </c>
      <c r="BH1331" s="3">
        <v>0</v>
      </c>
      <c r="BI1331" s="3">
        <v>0</v>
      </c>
      <c r="BJ1331" s="3">
        <v>0</v>
      </c>
      <c r="BK1331" s="3">
        <v>0</v>
      </c>
      <c r="BL1331" s="3">
        <v>0</v>
      </c>
      <c r="BM1331" s="3">
        <v>0</v>
      </c>
      <c r="BN1331" s="3">
        <v>0</v>
      </c>
      <c r="BO1331" s="3">
        <v>0</v>
      </c>
      <c r="BP1331" s="3">
        <v>0</v>
      </c>
      <c r="BQ1331" s="3">
        <v>0</v>
      </c>
      <c r="BR1331" s="3">
        <v>0</v>
      </c>
      <c r="BS1331" s="3">
        <v>0</v>
      </c>
      <c r="BT1331" s="3">
        <v>0</v>
      </c>
      <c r="BU1331" s="3">
        <v>0</v>
      </c>
      <c r="BV1331" s="3">
        <v>0</v>
      </c>
      <c r="BW1331" s="3">
        <v>0</v>
      </c>
      <c r="BX1331" s="3">
        <v>0</v>
      </c>
      <c r="BY1331" s="3">
        <v>0</v>
      </c>
      <c r="BZ1331" s="3">
        <v>0</v>
      </c>
      <c r="CA1331" s="3">
        <v>0</v>
      </c>
      <c r="CB1331" s="3">
        <v>0</v>
      </c>
      <c r="CC1331" s="3">
        <v>0</v>
      </c>
      <c r="CD1331" s="3">
        <v>0</v>
      </c>
      <c r="CE1331" s="3">
        <v>0</v>
      </c>
      <c r="CF1331" s="3">
        <v>0</v>
      </c>
      <c r="CG1331" s="3">
        <v>0</v>
      </c>
      <c r="CH1331" s="3">
        <v>0</v>
      </c>
      <c r="CI1331" s="3">
        <v>0</v>
      </c>
      <c r="CJ1331" s="3">
        <v>0</v>
      </c>
      <c r="CK1331" s="3">
        <v>0</v>
      </c>
      <c r="CL1331" s="3">
        <v>0</v>
      </c>
      <c r="CM1331" s="3">
        <v>0</v>
      </c>
      <c r="CN1331" s="3">
        <v>0</v>
      </c>
      <c r="CO1331" s="3">
        <v>0</v>
      </c>
      <c r="CP1331" s="3">
        <v>0</v>
      </c>
      <c r="CQ1331" s="3">
        <v>0</v>
      </c>
      <c r="CR1331" s="3">
        <v>0</v>
      </c>
      <c r="CS1331" s="3">
        <v>0</v>
      </c>
      <c r="CT1331" s="3">
        <v>0</v>
      </c>
      <c r="CU1331" s="3">
        <v>0</v>
      </c>
      <c r="CV1331" s="3">
        <v>0</v>
      </c>
      <c r="CW1331" s="3">
        <v>0</v>
      </c>
      <c r="CX1331" s="3">
        <v>0</v>
      </c>
      <c r="CY1331" s="3">
        <v>0</v>
      </c>
      <c r="CZ1331" s="3">
        <v>0</v>
      </c>
      <c r="DA1331" s="3"/>
      <c r="DB1331" s="3">
        <v>0</v>
      </c>
      <c r="DC1331" s="3">
        <v>0</v>
      </c>
      <c r="DD1331" s="3">
        <v>0</v>
      </c>
      <c r="DE1331" s="3">
        <v>0</v>
      </c>
      <c r="DF1331" s="3">
        <v>0</v>
      </c>
      <c r="DG1331" s="3">
        <v>0</v>
      </c>
      <c r="DH1331" s="3">
        <v>0</v>
      </c>
      <c r="DI1331" s="3">
        <v>0</v>
      </c>
      <c r="DJ1331" s="3">
        <v>0</v>
      </c>
      <c r="DK1331" s="3">
        <v>0</v>
      </c>
      <c r="DL1331" s="3">
        <v>0</v>
      </c>
      <c r="DM1331" s="3">
        <v>0</v>
      </c>
      <c r="DN1331" s="3">
        <v>0</v>
      </c>
      <c r="DO1331" s="3">
        <v>0</v>
      </c>
      <c r="DP1331" s="3">
        <v>0</v>
      </c>
      <c r="DQ1331" s="3">
        <v>0</v>
      </c>
      <c r="DR1331" s="3">
        <v>0</v>
      </c>
      <c r="DS1331" s="3">
        <v>0</v>
      </c>
      <c r="DT1331" s="3">
        <v>0</v>
      </c>
      <c r="DU1331" s="3">
        <v>0</v>
      </c>
      <c r="DV1331" s="3">
        <v>0</v>
      </c>
      <c r="DW1331" s="3">
        <v>0</v>
      </c>
      <c r="DX1331" s="3">
        <v>0</v>
      </c>
      <c r="DY1331" s="3">
        <v>0</v>
      </c>
      <c r="DZ1331" s="3">
        <v>0</v>
      </c>
      <c r="EA1331" s="3">
        <v>0</v>
      </c>
      <c r="EB1331" s="3">
        <v>0</v>
      </c>
      <c r="EC1331" s="3">
        <v>0</v>
      </c>
      <c r="ED1331" s="3">
        <v>0</v>
      </c>
      <c r="EE1331" s="3">
        <v>0</v>
      </c>
      <c r="EF1331" s="3">
        <v>0</v>
      </c>
    </row>
    <row r="1332" spans="1:136" ht="12.75" customHeight="1">
      <c r="A1332" s="2" t="s">
        <v>2154</v>
      </c>
      <c r="B1332" s="2" t="s">
        <v>2155</v>
      </c>
      <c r="C1332" s="2" t="s">
        <v>137</v>
      </c>
      <c r="D1332" s="2" t="s">
        <v>896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3">
        <v>0</v>
      </c>
      <c r="AN1332" s="3">
        <v>0</v>
      </c>
      <c r="AO1332" s="3">
        <v>0</v>
      </c>
      <c r="AP1332" s="3">
        <v>0</v>
      </c>
      <c r="AQ1332" s="3">
        <v>0</v>
      </c>
      <c r="AR1332" s="3">
        <v>0</v>
      </c>
      <c r="AS1332" s="3">
        <v>0</v>
      </c>
      <c r="AT1332" s="3">
        <v>0</v>
      </c>
      <c r="AU1332" s="3">
        <v>0</v>
      </c>
      <c r="AV1332" s="3">
        <v>0</v>
      </c>
      <c r="AW1332" s="3">
        <v>0</v>
      </c>
      <c r="AX1332" s="3">
        <v>0</v>
      </c>
      <c r="AY1332" s="3">
        <v>0</v>
      </c>
      <c r="AZ1332" s="3">
        <v>0</v>
      </c>
      <c r="BA1332" s="3">
        <v>0</v>
      </c>
      <c r="BB1332" s="3">
        <v>0</v>
      </c>
      <c r="BC1332" s="3">
        <v>0</v>
      </c>
      <c r="BD1332" s="3">
        <v>0</v>
      </c>
      <c r="BE1332" s="3">
        <v>0</v>
      </c>
      <c r="BF1332" s="3">
        <v>0</v>
      </c>
      <c r="BG1332" s="3">
        <v>0</v>
      </c>
      <c r="BH1332" s="3">
        <v>0</v>
      </c>
      <c r="BI1332" s="3">
        <v>0</v>
      </c>
      <c r="BJ1332" s="3">
        <v>0</v>
      </c>
      <c r="BK1332" s="3">
        <v>0</v>
      </c>
      <c r="BL1332" s="3">
        <v>0</v>
      </c>
      <c r="BM1332" s="3">
        <v>0</v>
      </c>
      <c r="BN1332" s="3">
        <v>0</v>
      </c>
      <c r="BO1332" s="3">
        <v>0</v>
      </c>
      <c r="BP1332" s="3">
        <v>0</v>
      </c>
      <c r="BQ1332" s="3">
        <v>0</v>
      </c>
      <c r="BR1332" s="3">
        <v>0</v>
      </c>
      <c r="BS1332" s="3">
        <v>0</v>
      </c>
      <c r="BT1332" s="3">
        <v>0</v>
      </c>
      <c r="BU1332" s="3">
        <v>0</v>
      </c>
      <c r="BV1332" s="3">
        <v>0</v>
      </c>
      <c r="BW1332" s="3">
        <v>0</v>
      </c>
      <c r="BX1332" s="3">
        <v>0</v>
      </c>
      <c r="BY1332" s="3">
        <v>0</v>
      </c>
      <c r="BZ1332" s="3">
        <v>0</v>
      </c>
      <c r="CA1332" s="3">
        <v>0</v>
      </c>
      <c r="CB1332" s="3">
        <v>0</v>
      </c>
      <c r="CC1332" s="3">
        <v>0</v>
      </c>
      <c r="CD1332" s="3">
        <v>0</v>
      </c>
      <c r="CE1332" s="3">
        <v>0</v>
      </c>
      <c r="CF1332" s="3">
        <v>0</v>
      </c>
      <c r="CG1332" s="3">
        <v>0</v>
      </c>
      <c r="CH1332" s="3">
        <v>0</v>
      </c>
      <c r="CI1332" s="3">
        <v>0</v>
      </c>
      <c r="CJ1332" s="3">
        <v>0</v>
      </c>
      <c r="CK1332" s="3">
        <v>0</v>
      </c>
      <c r="CL1332" s="3">
        <v>0</v>
      </c>
      <c r="CM1332" s="3">
        <v>0</v>
      </c>
      <c r="CN1332" s="3">
        <v>0</v>
      </c>
      <c r="CO1332" s="3">
        <v>0</v>
      </c>
      <c r="CP1332" s="3">
        <v>0</v>
      </c>
      <c r="CQ1332" s="3">
        <v>0</v>
      </c>
      <c r="CR1332" s="3">
        <v>0</v>
      </c>
      <c r="CS1332" s="3">
        <v>0</v>
      </c>
      <c r="CT1332" s="3">
        <v>0</v>
      </c>
      <c r="CU1332" s="3">
        <v>0</v>
      </c>
      <c r="CV1332" s="3">
        <v>0</v>
      </c>
      <c r="CW1332" s="3">
        <v>0</v>
      </c>
      <c r="CX1332" s="3">
        <v>0</v>
      </c>
      <c r="CY1332" s="3">
        <v>0</v>
      </c>
      <c r="CZ1332" s="3">
        <v>0</v>
      </c>
      <c r="DA1332" s="3"/>
      <c r="DB1332" s="3">
        <v>0</v>
      </c>
      <c r="DC1332" s="3">
        <v>0</v>
      </c>
      <c r="DD1332" s="3">
        <v>0</v>
      </c>
      <c r="DE1332" s="3">
        <v>0</v>
      </c>
      <c r="DF1332" s="3">
        <v>0</v>
      </c>
      <c r="DG1332" s="3">
        <v>0</v>
      </c>
      <c r="DH1332" s="3">
        <v>0</v>
      </c>
      <c r="DI1332" s="3">
        <v>0</v>
      </c>
      <c r="DJ1332" s="3">
        <v>0</v>
      </c>
      <c r="DK1332" s="3">
        <v>0</v>
      </c>
      <c r="DL1332" s="3">
        <v>0</v>
      </c>
      <c r="DM1332" s="3">
        <v>0</v>
      </c>
      <c r="DN1332" s="3">
        <v>0</v>
      </c>
      <c r="DO1332" s="3">
        <v>0</v>
      </c>
      <c r="DP1332" s="3">
        <v>0</v>
      </c>
      <c r="DQ1332" s="3">
        <v>0</v>
      </c>
      <c r="DR1332" s="3">
        <v>0</v>
      </c>
      <c r="DS1332" s="3">
        <v>0</v>
      </c>
      <c r="DT1332" s="3">
        <v>0</v>
      </c>
      <c r="DU1332" s="3">
        <v>0</v>
      </c>
      <c r="DV1332" s="3">
        <v>0</v>
      </c>
      <c r="DW1332" s="3">
        <v>0</v>
      </c>
      <c r="DX1332" s="3">
        <v>0</v>
      </c>
      <c r="DY1332" s="3">
        <v>0</v>
      </c>
      <c r="DZ1332" s="3">
        <v>0</v>
      </c>
      <c r="EA1332" s="3">
        <v>0</v>
      </c>
      <c r="EB1332" s="3">
        <v>0</v>
      </c>
      <c r="EC1332" s="3">
        <v>0</v>
      </c>
      <c r="ED1332" s="3">
        <v>0</v>
      </c>
      <c r="EE1332" s="3">
        <v>0</v>
      </c>
      <c r="EF1332" s="3">
        <v>0</v>
      </c>
    </row>
    <row r="1333" spans="1:136" ht="12.75" customHeight="1">
      <c r="A1333" s="2" t="s">
        <v>2156</v>
      </c>
      <c r="B1333" s="2" t="s">
        <v>1982</v>
      </c>
      <c r="C1333" s="2" t="s">
        <v>137</v>
      </c>
      <c r="D1333" s="2" t="s">
        <v>896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v>0</v>
      </c>
      <c r="AN1333" s="3">
        <v>0</v>
      </c>
      <c r="AO1333" s="3">
        <v>0</v>
      </c>
      <c r="AP1333" s="3">
        <v>0</v>
      </c>
      <c r="AQ1333" s="3">
        <v>0</v>
      </c>
      <c r="AR1333" s="3">
        <v>0</v>
      </c>
      <c r="AS1333" s="3">
        <v>0</v>
      </c>
      <c r="AT1333" s="3">
        <v>0</v>
      </c>
      <c r="AU1333" s="3">
        <v>0</v>
      </c>
      <c r="AV1333" s="3">
        <v>0</v>
      </c>
      <c r="AW1333" s="3">
        <v>0</v>
      </c>
      <c r="AX1333" s="3">
        <v>0</v>
      </c>
      <c r="AY1333" s="3">
        <v>0</v>
      </c>
      <c r="AZ1333" s="3">
        <v>0</v>
      </c>
      <c r="BA1333" s="3">
        <v>0</v>
      </c>
      <c r="BB1333" s="3">
        <v>0</v>
      </c>
      <c r="BC1333" s="3">
        <v>0</v>
      </c>
      <c r="BD1333" s="3">
        <v>0</v>
      </c>
      <c r="BE1333" s="3">
        <v>0</v>
      </c>
      <c r="BF1333" s="3">
        <v>0</v>
      </c>
      <c r="BG1333" s="3">
        <v>0</v>
      </c>
      <c r="BH1333" s="3">
        <v>0</v>
      </c>
      <c r="BI1333" s="3">
        <v>0</v>
      </c>
      <c r="BJ1333" s="3">
        <v>0</v>
      </c>
      <c r="BK1333" s="3">
        <v>0</v>
      </c>
      <c r="BL1333" s="3">
        <v>0</v>
      </c>
      <c r="BM1333" s="3">
        <v>0</v>
      </c>
      <c r="BN1333" s="3">
        <v>0</v>
      </c>
      <c r="BO1333" s="3">
        <v>0</v>
      </c>
      <c r="BP1333" s="3">
        <v>0</v>
      </c>
      <c r="BQ1333" s="3">
        <v>0</v>
      </c>
      <c r="BR1333" s="3">
        <v>0</v>
      </c>
      <c r="BS1333" s="3">
        <v>0</v>
      </c>
      <c r="BT1333" s="3">
        <v>0</v>
      </c>
      <c r="BU1333" s="3">
        <v>0</v>
      </c>
      <c r="BV1333" s="3">
        <v>0</v>
      </c>
      <c r="BW1333" s="3">
        <v>0</v>
      </c>
      <c r="BX1333" s="3">
        <v>0</v>
      </c>
      <c r="BY1333" s="3">
        <v>0</v>
      </c>
      <c r="BZ1333" s="3">
        <v>0</v>
      </c>
      <c r="CA1333" s="3">
        <v>0</v>
      </c>
      <c r="CB1333" s="3">
        <v>0</v>
      </c>
      <c r="CC1333" s="3">
        <v>0</v>
      </c>
      <c r="CD1333" s="3">
        <v>0</v>
      </c>
      <c r="CE1333" s="3">
        <v>0</v>
      </c>
      <c r="CF1333" s="3">
        <v>0</v>
      </c>
      <c r="CG1333" s="3">
        <v>0</v>
      </c>
      <c r="CH1333" s="3">
        <v>0</v>
      </c>
      <c r="CI1333" s="3">
        <v>0</v>
      </c>
      <c r="CJ1333" s="3">
        <v>0</v>
      </c>
      <c r="CK1333" s="3">
        <v>0</v>
      </c>
      <c r="CL1333" s="3">
        <v>0</v>
      </c>
      <c r="CM1333" s="3">
        <v>0</v>
      </c>
      <c r="CN1333" s="3">
        <v>0</v>
      </c>
      <c r="CO1333" s="3">
        <v>0</v>
      </c>
      <c r="CP1333" s="3">
        <v>0</v>
      </c>
      <c r="CQ1333" s="3">
        <v>0</v>
      </c>
      <c r="CR1333" s="3">
        <v>0</v>
      </c>
      <c r="CS1333" s="3">
        <v>0</v>
      </c>
      <c r="CT1333" s="3">
        <v>0</v>
      </c>
      <c r="CU1333" s="3">
        <v>0</v>
      </c>
      <c r="CV1333" s="3">
        <v>0</v>
      </c>
      <c r="CW1333" s="3">
        <v>0</v>
      </c>
      <c r="CX1333" s="3">
        <v>0</v>
      </c>
      <c r="CY1333" s="3">
        <v>0</v>
      </c>
      <c r="CZ1333" s="3">
        <v>0</v>
      </c>
      <c r="DA1333" s="3"/>
      <c r="DB1333" s="3">
        <v>0</v>
      </c>
      <c r="DC1333" s="3">
        <v>0</v>
      </c>
      <c r="DD1333" s="3">
        <v>0</v>
      </c>
      <c r="DE1333" s="3">
        <v>0</v>
      </c>
      <c r="DF1333" s="3">
        <v>0</v>
      </c>
      <c r="DG1333" s="3">
        <v>0</v>
      </c>
      <c r="DH1333" s="3">
        <v>0</v>
      </c>
      <c r="DI1333" s="3">
        <v>0</v>
      </c>
      <c r="DJ1333" s="3">
        <v>0</v>
      </c>
      <c r="DK1333" s="3">
        <v>0</v>
      </c>
      <c r="DL1333" s="3">
        <v>0</v>
      </c>
      <c r="DM1333" s="3">
        <v>0</v>
      </c>
      <c r="DN1333" s="3">
        <v>0</v>
      </c>
      <c r="DO1333" s="3">
        <v>0</v>
      </c>
      <c r="DP1333" s="3">
        <v>0</v>
      </c>
      <c r="DQ1333" s="3">
        <v>0</v>
      </c>
      <c r="DR1333" s="3">
        <v>0</v>
      </c>
      <c r="DS1333" s="3">
        <v>0</v>
      </c>
      <c r="DT1333" s="3">
        <v>0</v>
      </c>
      <c r="DU1333" s="3">
        <v>0</v>
      </c>
      <c r="DV1333" s="3">
        <v>0</v>
      </c>
      <c r="DW1333" s="3">
        <v>0</v>
      </c>
      <c r="DX1333" s="3">
        <v>0</v>
      </c>
      <c r="DY1333" s="3">
        <v>0</v>
      </c>
      <c r="DZ1333" s="3">
        <v>0</v>
      </c>
      <c r="EA1333" s="3">
        <v>0</v>
      </c>
      <c r="EB1333" s="3">
        <v>0</v>
      </c>
      <c r="EC1333" s="3">
        <v>0</v>
      </c>
      <c r="ED1333" s="3">
        <v>0</v>
      </c>
      <c r="EE1333" s="3">
        <v>0</v>
      </c>
      <c r="EF1333" s="3">
        <v>0</v>
      </c>
    </row>
    <row r="1334" spans="1:136" ht="12.75" customHeight="1">
      <c r="A1334" s="2" t="s">
        <v>2157</v>
      </c>
      <c r="B1334" s="2" t="s">
        <v>2158</v>
      </c>
      <c r="C1334" s="2" t="s">
        <v>468</v>
      </c>
      <c r="D1334" s="2" t="s">
        <v>896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-1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143063.23000000001</v>
      </c>
      <c r="AM1334" s="3">
        <v>0</v>
      </c>
      <c r="AN1334" s="3">
        <v>13728.97</v>
      </c>
      <c r="AO1334" s="3">
        <v>0</v>
      </c>
      <c r="AP1334" s="3">
        <v>0</v>
      </c>
      <c r="AQ1334" s="3">
        <v>0</v>
      </c>
      <c r="AR1334" s="3">
        <v>219170.09</v>
      </c>
      <c r="AS1334" s="3">
        <v>0</v>
      </c>
      <c r="AT1334" s="3">
        <v>0</v>
      </c>
      <c r="AU1334" s="3">
        <v>0</v>
      </c>
      <c r="AV1334" s="3">
        <v>0</v>
      </c>
      <c r="AW1334" s="3">
        <v>0</v>
      </c>
      <c r="AX1334" s="3">
        <v>0</v>
      </c>
      <c r="AY1334" s="3">
        <v>0</v>
      </c>
      <c r="AZ1334" s="3">
        <v>0</v>
      </c>
      <c r="BA1334" s="3">
        <v>0</v>
      </c>
      <c r="BB1334" s="3">
        <v>0</v>
      </c>
      <c r="BC1334" s="3">
        <v>0</v>
      </c>
      <c r="BD1334" s="3">
        <v>0</v>
      </c>
      <c r="BE1334" s="3">
        <v>0</v>
      </c>
      <c r="BF1334" s="3">
        <v>0</v>
      </c>
      <c r="BG1334" s="3">
        <v>0</v>
      </c>
      <c r="BH1334" s="3">
        <v>0</v>
      </c>
      <c r="BI1334" s="3">
        <v>0</v>
      </c>
      <c r="BJ1334" s="3">
        <v>0</v>
      </c>
      <c r="BK1334" s="3">
        <v>0</v>
      </c>
      <c r="BL1334" s="3">
        <v>0</v>
      </c>
      <c r="BM1334" s="3">
        <v>0</v>
      </c>
      <c r="BN1334" s="3">
        <v>0</v>
      </c>
      <c r="BO1334" s="3">
        <v>0</v>
      </c>
      <c r="BP1334" s="3">
        <v>0</v>
      </c>
      <c r="BQ1334" s="3">
        <v>0</v>
      </c>
      <c r="BR1334" s="3">
        <v>0</v>
      </c>
      <c r="BS1334" s="3">
        <v>0</v>
      </c>
      <c r="BT1334" s="3">
        <v>0</v>
      </c>
      <c r="BU1334" s="3">
        <v>0</v>
      </c>
      <c r="BV1334" s="3">
        <v>0</v>
      </c>
      <c r="BW1334" s="3">
        <v>0</v>
      </c>
      <c r="BX1334" s="3">
        <v>0</v>
      </c>
      <c r="BY1334" s="3">
        <v>0</v>
      </c>
      <c r="BZ1334" s="3">
        <v>0</v>
      </c>
      <c r="CA1334" s="3">
        <v>0</v>
      </c>
      <c r="CB1334" s="3">
        <v>0</v>
      </c>
      <c r="CC1334" s="3">
        <v>0</v>
      </c>
      <c r="CD1334" s="3">
        <v>0</v>
      </c>
      <c r="CE1334" s="3">
        <v>0</v>
      </c>
      <c r="CF1334" s="3">
        <v>0</v>
      </c>
      <c r="CG1334" s="3">
        <v>0</v>
      </c>
      <c r="CH1334" s="3">
        <v>0</v>
      </c>
      <c r="CI1334" s="3">
        <v>0</v>
      </c>
      <c r="CJ1334" s="3">
        <v>0</v>
      </c>
      <c r="CK1334" s="3">
        <v>0</v>
      </c>
      <c r="CL1334" s="3">
        <v>0</v>
      </c>
      <c r="CM1334" s="3">
        <v>0</v>
      </c>
      <c r="CN1334" s="3">
        <v>0</v>
      </c>
      <c r="CO1334" s="3">
        <v>0</v>
      </c>
      <c r="CP1334" s="3">
        <v>0</v>
      </c>
      <c r="CQ1334" s="3">
        <v>0</v>
      </c>
      <c r="CR1334" s="3">
        <v>0</v>
      </c>
      <c r="CS1334" s="3">
        <v>0</v>
      </c>
      <c r="CT1334" s="3">
        <v>0</v>
      </c>
      <c r="CU1334" s="3">
        <v>0</v>
      </c>
      <c r="CV1334" s="3">
        <v>0</v>
      </c>
      <c r="CW1334" s="3">
        <v>0</v>
      </c>
      <c r="CX1334" s="3">
        <v>0</v>
      </c>
      <c r="CY1334" s="3">
        <v>0</v>
      </c>
      <c r="CZ1334" s="3">
        <v>0</v>
      </c>
      <c r="DA1334" s="3"/>
      <c r="DB1334" s="3">
        <v>0</v>
      </c>
      <c r="DC1334" s="3">
        <v>0</v>
      </c>
      <c r="DD1334" s="3">
        <v>0</v>
      </c>
      <c r="DE1334" s="3">
        <v>0</v>
      </c>
      <c r="DF1334" s="3">
        <v>0</v>
      </c>
      <c r="DG1334" s="3">
        <v>0</v>
      </c>
      <c r="DH1334" s="3">
        <v>0</v>
      </c>
      <c r="DI1334" s="3">
        <v>0</v>
      </c>
      <c r="DJ1334" s="3">
        <v>0</v>
      </c>
      <c r="DK1334" s="3">
        <v>0</v>
      </c>
      <c r="DL1334" s="3">
        <v>0</v>
      </c>
      <c r="DM1334" s="3">
        <v>0</v>
      </c>
      <c r="DN1334" s="3">
        <v>0</v>
      </c>
      <c r="DO1334" s="3">
        <v>0</v>
      </c>
      <c r="DP1334" s="3">
        <v>0</v>
      </c>
      <c r="DQ1334" s="3">
        <v>0</v>
      </c>
      <c r="DR1334" s="3">
        <v>0</v>
      </c>
      <c r="DS1334" s="3">
        <v>0</v>
      </c>
      <c r="DT1334" s="3">
        <v>0</v>
      </c>
      <c r="DU1334" s="3">
        <v>0</v>
      </c>
      <c r="DV1334" s="3">
        <v>0</v>
      </c>
      <c r="DW1334" s="3">
        <v>0</v>
      </c>
      <c r="DX1334" s="3">
        <v>0</v>
      </c>
      <c r="DY1334" s="3">
        <v>0</v>
      </c>
      <c r="DZ1334" s="3">
        <v>0</v>
      </c>
      <c r="EA1334" s="3">
        <v>0</v>
      </c>
      <c r="EB1334" s="3">
        <v>0</v>
      </c>
      <c r="EC1334" s="3">
        <v>0</v>
      </c>
      <c r="ED1334" s="3">
        <v>0</v>
      </c>
      <c r="EE1334" s="3">
        <v>0</v>
      </c>
      <c r="EF1334" s="3">
        <v>0</v>
      </c>
    </row>
    <row r="1335" spans="1:136" ht="12.75" customHeight="1">
      <c r="A1335" s="2" t="s">
        <v>2159</v>
      </c>
      <c r="B1335" s="2" t="s">
        <v>2160</v>
      </c>
      <c r="C1335" s="2" t="s">
        <v>137</v>
      </c>
      <c r="D1335" s="2" t="s">
        <v>896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-210279.44</v>
      </c>
      <c r="AI1335" s="3">
        <v>0</v>
      </c>
      <c r="AJ1335" s="3">
        <v>-15015.07</v>
      </c>
      <c r="AK1335" s="3">
        <v>0</v>
      </c>
      <c r="AL1335" s="3">
        <v>0</v>
      </c>
      <c r="AM1335" s="3">
        <v>0</v>
      </c>
      <c r="AN1335" s="3">
        <v>0</v>
      </c>
      <c r="AO1335" s="3">
        <v>6124.42</v>
      </c>
      <c r="AP1335" s="3">
        <v>0</v>
      </c>
      <c r="AQ1335" s="3">
        <v>0</v>
      </c>
      <c r="AR1335" s="3">
        <v>219170.09</v>
      </c>
      <c r="AS1335" s="3">
        <v>0</v>
      </c>
      <c r="AT1335" s="3">
        <v>0</v>
      </c>
      <c r="AU1335" s="3">
        <v>0</v>
      </c>
      <c r="AV1335" s="3">
        <v>0</v>
      </c>
      <c r="AW1335" s="3">
        <v>0</v>
      </c>
      <c r="AX1335" s="3">
        <v>0</v>
      </c>
      <c r="AY1335" s="3">
        <v>0</v>
      </c>
      <c r="AZ1335" s="3">
        <v>0</v>
      </c>
      <c r="BA1335" s="3">
        <v>0</v>
      </c>
      <c r="BB1335" s="3">
        <v>0</v>
      </c>
      <c r="BC1335" s="3">
        <v>0</v>
      </c>
      <c r="BD1335" s="3">
        <v>0</v>
      </c>
      <c r="BE1335" s="3">
        <v>0</v>
      </c>
      <c r="BF1335" s="3">
        <v>0</v>
      </c>
      <c r="BG1335" s="3">
        <v>0</v>
      </c>
      <c r="BH1335" s="3">
        <v>0</v>
      </c>
      <c r="BI1335" s="3">
        <v>0</v>
      </c>
      <c r="BJ1335" s="3">
        <v>0</v>
      </c>
      <c r="BK1335" s="3">
        <v>0</v>
      </c>
      <c r="BL1335" s="3">
        <v>0</v>
      </c>
      <c r="BM1335" s="3">
        <v>0</v>
      </c>
      <c r="BN1335" s="3">
        <v>0</v>
      </c>
      <c r="BO1335" s="3">
        <v>0</v>
      </c>
      <c r="BP1335" s="3">
        <v>0</v>
      </c>
      <c r="BQ1335" s="3">
        <v>0</v>
      </c>
      <c r="BR1335" s="3">
        <v>0</v>
      </c>
      <c r="BS1335" s="3">
        <v>0</v>
      </c>
      <c r="BT1335" s="3">
        <v>0</v>
      </c>
      <c r="BU1335" s="3">
        <v>0</v>
      </c>
      <c r="BV1335" s="3">
        <v>0</v>
      </c>
      <c r="BW1335" s="3">
        <v>0</v>
      </c>
      <c r="BX1335" s="3">
        <v>0</v>
      </c>
      <c r="BY1335" s="3">
        <v>0</v>
      </c>
      <c r="BZ1335" s="3">
        <v>0</v>
      </c>
      <c r="CA1335" s="3">
        <v>0</v>
      </c>
      <c r="CB1335" s="3">
        <v>0</v>
      </c>
      <c r="CC1335" s="3">
        <v>0</v>
      </c>
      <c r="CD1335" s="3">
        <v>0</v>
      </c>
      <c r="CE1335" s="3">
        <v>0</v>
      </c>
      <c r="CF1335" s="3">
        <v>0</v>
      </c>
      <c r="CG1335" s="3">
        <v>0</v>
      </c>
      <c r="CH1335" s="3">
        <v>0</v>
      </c>
      <c r="CI1335" s="3">
        <v>0</v>
      </c>
      <c r="CJ1335" s="3">
        <v>0</v>
      </c>
      <c r="CK1335" s="3">
        <v>0</v>
      </c>
      <c r="CL1335" s="3">
        <v>0</v>
      </c>
      <c r="CM1335" s="3">
        <v>0</v>
      </c>
      <c r="CN1335" s="3">
        <v>0</v>
      </c>
      <c r="CO1335" s="3">
        <v>0</v>
      </c>
      <c r="CP1335" s="3">
        <v>0</v>
      </c>
      <c r="CQ1335" s="3">
        <v>0</v>
      </c>
      <c r="CR1335" s="3">
        <v>0</v>
      </c>
      <c r="CS1335" s="3">
        <v>0</v>
      </c>
      <c r="CT1335" s="3">
        <v>0</v>
      </c>
      <c r="CU1335" s="3">
        <v>0</v>
      </c>
      <c r="CV1335" s="3">
        <v>0</v>
      </c>
      <c r="CW1335" s="3">
        <v>0</v>
      </c>
      <c r="CX1335" s="3">
        <v>0</v>
      </c>
      <c r="CY1335" s="3">
        <v>0</v>
      </c>
      <c r="CZ1335" s="3">
        <v>0</v>
      </c>
      <c r="DA1335" s="3"/>
      <c r="DB1335" s="3">
        <v>0</v>
      </c>
      <c r="DC1335" s="3">
        <v>0</v>
      </c>
      <c r="DD1335" s="3">
        <v>0</v>
      </c>
      <c r="DE1335" s="3">
        <v>0</v>
      </c>
      <c r="DF1335" s="3">
        <v>0</v>
      </c>
      <c r="DG1335" s="3">
        <v>0</v>
      </c>
      <c r="DH1335" s="3">
        <v>0</v>
      </c>
      <c r="DI1335" s="3">
        <v>0</v>
      </c>
      <c r="DJ1335" s="3">
        <v>0</v>
      </c>
      <c r="DK1335" s="3">
        <v>0</v>
      </c>
      <c r="DL1335" s="3">
        <v>0</v>
      </c>
      <c r="DM1335" s="3">
        <v>0</v>
      </c>
      <c r="DN1335" s="3">
        <v>0</v>
      </c>
      <c r="DO1335" s="3">
        <v>0</v>
      </c>
      <c r="DP1335" s="3">
        <v>0</v>
      </c>
      <c r="DQ1335" s="3">
        <v>0</v>
      </c>
      <c r="DR1335" s="3">
        <v>0</v>
      </c>
      <c r="DS1335" s="3">
        <v>0</v>
      </c>
      <c r="DT1335" s="3">
        <v>0</v>
      </c>
      <c r="DU1335" s="3">
        <v>0</v>
      </c>
      <c r="DV1335" s="3">
        <v>0</v>
      </c>
      <c r="DW1335" s="3">
        <v>0</v>
      </c>
      <c r="DX1335" s="3">
        <v>0</v>
      </c>
      <c r="DY1335" s="3">
        <v>0</v>
      </c>
      <c r="DZ1335" s="3">
        <v>0</v>
      </c>
      <c r="EA1335" s="3">
        <v>0</v>
      </c>
      <c r="EB1335" s="3">
        <v>0</v>
      </c>
      <c r="EC1335" s="3">
        <v>0</v>
      </c>
      <c r="ED1335" s="3">
        <v>0</v>
      </c>
      <c r="EE1335" s="3">
        <v>0</v>
      </c>
      <c r="EF1335" s="3">
        <v>0</v>
      </c>
    </row>
    <row r="1336" spans="1:136" ht="12.75" customHeight="1">
      <c r="A1336" s="2" t="s">
        <v>2161</v>
      </c>
      <c r="B1336" s="2" t="s">
        <v>2162</v>
      </c>
      <c r="C1336" s="2" t="s">
        <v>468</v>
      </c>
      <c r="D1336" s="2" t="s">
        <v>138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v>0</v>
      </c>
      <c r="AP1336" s="3">
        <v>0</v>
      </c>
      <c r="AQ1336" s="3">
        <v>0</v>
      </c>
      <c r="AR1336" s="3">
        <v>0</v>
      </c>
      <c r="AS1336" s="3">
        <v>0</v>
      </c>
      <c r="AT1336" s="3">
        <v>0</v>
      </c>
      <c r="AU1336" s="3">
        <v>0</v>
      </c>
      <c r="AV1336" s="3">
        <v>0</v>
      </c>
      <c r="AW1336" s="3">
        <v>0</v>
      </c>
      <c r="AX1336" s="3">
        <v>0</v>
      </c>
      <c r="AY1336" s="3">
        <v>0</v>
      </c>
      <c r="AZ1336" s="3">
        <v>0</v>
      </c>
      <c r="BA1336" s="3">
        <v>0</v>
      </c>
      <c r="BB1336" s="3">
        <v>0</v>
      </c>
      <c r="BC1336" s="3">
        <v>0</v>
      </c>
      <c r="BD1336" s="3">
        <v>0</v>
      </c>
      <c r="BE1336" s="3">
        <v>0</v>
      </c>
      <c r="BF1336" s="3">
        <v>0</v>
      </c>
      <c r="BG1336" s="3">
        <v>0</v>
      </c>
      <c r="BH1336" s="3">
        <v>0</v>
      </c>
      <c r="BI1336" s="3">
        <v>0</v>
      </c>
      <c r="BJ1336" s="3">
        <v>0</v>
      </c>
      <c r="BK1336" s="3">
        <v>0</v>
      </c>
      <c r="BL1336" s="3">
        <v>0</v>
      </c>
      <c r="BM1336" s="3">
        <v>0</v>
      </c>
      <c r="BN1336" s="3">
        <v>0</v>
      </c>
      <c r="BO1336" s="3">
        <v>0</v>
      </c>
      <c r="BP1336" s="3">
        <v>0</v>
      </c>
      <c r="BQ1336" s="3">
        <v>0</v>
      </c>
      <c r="BR1336" s="3">
        <v>0</v>
      </c>
      <c r="BS1336" s="3">
        <v>0</v>
      </c>
      <c r="BT1336" s="3">
        <v>0</v>
      </c>
      <c r="BU1336" s="3">
        <v>0</v>
      </c>
      <c r="BV1336" s="3">
        <v>0</v>
      </c>
      <c r="BW1336" s="3">
        <v>0</v>
      </c>
      <c r="BX1336" s="3">
        <v>0</v>
      </c>
      <c r="BY1336" s="3">
        <v>0</v>
      </c>
      <c r="BZ1336" s="3">
        <v>0</v>
      </c>
      <c r="CA1336" s="3">
        <v>0</v>
      </c>
      <c r="CB1336" s="3">
        <v>0</v>
      </c>
      <c r="CC1336" s="3">
        <v>0</v>
      </c>
      <c r="CD1336" s="3">
        <v>0</v>
      </c>
      <c r="CE1336" s="3">
        <v>0</v>
      </c>
      <c r="CF1336" s="3">
        <v>0</v>
      </c>
      <c r="CG1336" s="3">
        <v>0</v>
      </c>
      <c r="CH1336" s="3">
        <v>0</v>
      </c>
      <c r="CI1336" s="3">
        <v>0</v>
      </c>
      <c r="CJ1336" s="3">
        <v>0</v>
      </c>
      <c r="CK1336" s="3">
        <v>0</v>
      </c>
      <c r="CL1336" s="3">
        <v>0</v>
      </c>
      <c r="CM1336" s="3">
        <v>0</v>
      </c>
      <c r="CN1336" s="3">
        <v>0</v>
      </c>
      <c r="CO1336" s="3">
        <v>0</v>
      </c>
      <c r="CP1336" s="3">
        <v>0</v>
      </c>
      <c r="CQ1336" s="3">
        <v>0</v>
      </c>
      <c r="CR1336" s="3">
        <v>0</v>
      </c>
      <c r="CS1336" s="3">
        <v>0</v>
      </c>
      <c r="CT1336" s="3">
        <v>0</v>
      </c>
      <c r="CU1336" s="3">
        <v>0</v>
      </c>
      <c r="CV1336" s="3">
        <v>0</v>
      </c>
      <c r="CW1336" s="3">
        <v>0</v>
      </c>
      <c r="CX1336" s="3">
        <v>0</v>
      </c>
      <c r="CY1336" s="3">
        <v>0</v>
      </c>
      <c r="CZ1336" s="3">
        <v>0</v>
      </c>
      <c r="DA1336" s="3"/>
      <c r="DB1336" s="3">
        <v>0</v>
      </c>
      <c r="DC1336" s="3">
        <v>0</v>
      </c>
      <c r="DD1336" s="3">
        <v>0</v>
      </c>
      <c r="DE1336" s="3">
        <v>0</v>
      </c>
      <c r="DF1336" s="3">
        <v>0</v>
      </c>
      <c r="DG1336" s="3">
        <v>0</v>
      </c>
      <c r="DH1336" s="3">
        <v>0</v>
      </c>
      <c r="DI1336" s="3">
        <v>0</v>
      </c>
      <c r="DJ1336" s="3">
        <v>0</v>
      </c>
      <c r="DK1336" s="3">
        <v>0</v>
      </c>
      <c r="DL1336" s="3">
        <v>0</v>
      </c>
      <c r="DM1336" s="3">
        <v>0</v>
      </c>
      <c r="DN1336" s="3">
        <v>0</v>
      </c>
      <c r="DO1336" s="3">
        <v>0</v>
      </c>
      <c r="DP1336" s="3">
        <v>0</v>
      </c>
      <c r="DQ1336" s="3">
        <v>0</v>
      </c>
      <c r="DR1336" s="3">
        <v>0</v>
      </c>
      <c r="DS1336" s="3">
        <v>0</v>
      </c>
      <c r="DT1336" s="3">
        <v>0</v>
      </c>
      <c r="DU1336" s="3">
        <v>0</v>
      </c>
      <c r="DV1336" s="3">
        <v>0</v>
      </c>
      <c r="DW1336" s="3">
        <v>0</v>
      </c>
      <c r="DX1336" s="3">
        <v>0</v>
      </c>
      <c r="DY1336" s="3">
        <v>0</v>
      </c>
      <c r="DZ1336" s="3">
        <v>0</v>
      </c>
      <c r="EA1336" s="3">
        <v>0</v>
      </c>
      <c r="EB1336" s="3">
        <v>0</v>
      </c>
      <c r="EC1336" s="3">
        <v>0</v>
      </c>
      <c r="ED1336" s="3">
        <v>0</v>
      </c>
      <c r="EE1336" s="3">
        <v>0</v>
      </c>
      <c r="EF1336" s="3">
        <v>0</v>
      </c>
    </row>
    <row r="1337" spans="1:136" ht="12.75" customHeight="1">
      <c r="A1337" s="2" t="s">
        <v>2163</v>
      </c>
      <c r="B1337" s="2" t="s">
        <v>2164</v>
      </c>
      <c r="C1337" s="2" t="s">
        <v>137</v>
      </c>
      <c r="D1337" s="2" t="s">
        <v>896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3">
        <v>0</v>
      </c>
      <c r="AN1337" s="3">
        <v>0</v>
      </c>
      <c r="AO1337" s="3">
        <v>0</v>
      </c>
      <c r="AP1337" s="3">
        <v>0</v>
      </c>
      <c r="AQ1337" s="3">
        <v>0</v>
      </c>
      <c r="AR1337" s="3">
        <v>0</v>
      </c>
      <c r="AS1337" s="3">
        <v>0</v>
      </c>
      <c r="AT1337" s="3">
        <v>0</v>
      </c>
      <c r="AU1337" s="3">
        <v>0</v>
      </c>
      <c r="AV1337" s="3">
        <v>0</v>
      </c>
      <c r="AW1337" s="3">
        <v>0</v>
      </c>
      <c r="AX1337" s="3">
        <v>0</v>
      </c>
      <c r="AY1337" s="3">
        <v>0</v>
      </c>
      <c r="AZ1337" s="3">
        <v>0</v>
      </c>
      <c r="BA1337" s="3">
        <v>0</v>
      </c>
      <c r="BB1337" s="3">
        <v>0</v>
      </c>
      <c r="BC1337" s="3">
        <v>0</v>
      </c>
      <c r="BD1337" s="3">
        <v>0</v>
      </c>
      <c r="BE1337" s="3">
        <v>0</v>
      </c>
      <c r="BF1337" s="3">
        <v>0</v>
      </c>
      <c r="BG1337" s="3">
        <v>0</v>
      </c>
      <c r="BH1337" s="3">
        <v>0</v>
      </c>
      <c r="BI1337" s="3">
        <v>0</v>
      </c>
      <c r="BJ1337" s="3">
        <v>0</v>
      </c>
      <c r="BK1337" s="3">
        <v>0</v>
      </c>
      <c r="BL1337" s="3">
        <v>0</v>
      </c>
      <c r="BM1337" s="3">
        <v>0</v>
      </c>
      <c r="BN1337" s="3">
        <v>0</v>
      </c>
      <c r="BO1337" s="3">
        <v>0</v>
      </c>
      <c r="BP1337" s="3">
        <v>0</v>
      </c>
      <c r="BQ1337" s="3">
        <v>0</v>
      </c>
      <c r="BR1337" s="3">
        <v>0</v>
      </c>
      <c r="BS1337" s="3">
        <v>0</v>
      </c>
      <c r="BT1337" s="3">
        <v>0</v>
      </c>
      <c r="BU1337" s="3">
        <v>0</v>
      </c>
      <c r="BV1337" s="3">
        <v>0</v>
      </c>
      <c r="BW1337" s="3">
        <v>0</v>
      </c>
      <c r="BX1337" s="3">
        <v>0</v>
      </c>
      <c r="BY1337" s="3">
        <v>0</v>
      </c>
      <c r="BZ1337" s="3">
        <v>0</v>
      </c>
      <c r="CA1337" s="3">
        <v>0</v>
      </c>
      <c r="CB1337" s="3">
        <v>0</v>
      </c>
      <c r="CC1337" s="3">
        <v>0</v>
      </c>
      <c r="CD1337" s="3">
        <v>0</v>
      </c>
      <c r="CE1337" s="3">
        <v>0</v>
      </c>
      <c r="CF1337" s="3">
        <v>0</v>
      </c>
      <c r="CG1337" s="3">
        <v>0</v>
      </c>
      <c r="CH1337" s="3">
        <v>0</v>
      </c>
      <c r="CI1337" s="3">
        <v>0</v>
      </c>
      <c r="CJ1337" s="3">
        <v>0</v>
      </c>
      <c r="CK1337" s="3">
        <v>0</v>
      </c>
      <c r="CL1337" s="3">
        <v>0</v>
      </c>
      <c r="CM1337" s="3">
        <v>0</v>
      </c>
      <c r="CN1337" s="3">
        <v>0</v>
      </c>
      <c r="CO1337" s="3">
        <v>0</v>
      </c>
      <c r="CP1337" s="3">
        <v>0</v>
      </c>
      <c r="CQ1337" s="3">
        <v>0</v>
      </c>
      <c r="CR1337" s="3">
        <v>0</v>
      </c>
      <c r="CS1337" s="3">
        <v>0</v>
      </c>
      <c r="CT1337" s="3">
        <v>0</v>
      </c>
      <c r="CU1337" s="3">
        <v>0</v>
      </c>
      <c r="CV1337" s="3">
        <v>0</v>
      </c>
      <c r="CW1337" s="3">
        <v>0</v>
      </c>
      <c r="CX1337" s="3">
        <v>0</v>
      </c>
      <c r="CY1337" s="3">
        <v>0</v>
      </c>
      <c r="CZ1337" s="3">
        <v>0</v>
      </c>
      <c r="DA1337" s="3"/>
      <c r="DB1337" s="3">
        <v>0</v>
      </c>
      <c r="DC1337" s="3">
        <v>0</v>
      </c>
      <c r="DD1337" s="3">
        <v>0</v>
      </c>
      <c r="DE1337" s="3">
        <v>0</v>
      </c>
      <c r="DF1337" s="3">
        <v>0</v>
      </c>
      <c r="DG1337" s="3">
        <v>0</v>
      </c>
      <c r="DH1337" s="3">
        <v>0</v>
      </c>
      <c r="DI1337" s="3">
        <v>0</v>
      </c>
      <c r="DJ1337" s="3">
        <v>0</v>
      </c>
      <c r="DK1337" s="3">
        <v>0</v>
      </c>
      <c r="DL1337" s="3">
        <v>0</v>
      </c>
      <c r="DM1337" s="3">
        <v>0</v>
      </c>
      <c r="DN1337" s="3">
        <v>0</v>
      </c>
      <c r="DO1337" s="3">
        <v>0</v>
      </c>
      <c r="DP1337" s="3">
        <v>0</v>
      </c>
      <c r="DQ1337" s="3">
        <v>0</v>
      </c>
      <c r="DR1337" s="3">
        <v>0</v>
      </c>
      <c r="DS1337" s="3">
        <v>0</v>
      </c>
      <c r="DT1337" s="3">
        <v>0</v>
      </c>
      <c r="DU1337" s="3">
        <v>0</v>
      </c>
      <c r="DV1337" s="3">
        <v>0</v>
      </c>
      <c r="DW1337" s="3">
        <v>0</v>
      </c>
      <c r="DX1337" s="3">
        <v>0</v>
      </c>
      <c r="DY1337" s="3">
        <v>0</v>
      </c>
      <c r="DZ1337" s="3">
        <v>0</v>
      </c>
      <c r="EA1337" s="3">
        <v>0</v>
      </c>
      <c r="EB1337" s="3">
        <v>0</v>
      </c>
      <c r="EC1337" s="3">
        <v>0</v>
      </c>
      <c r="ED1337" s="3">
        <v>0</v>
      </c>
      <c r="EE1337" s="3">
        <v>0</v>
      </c>
      <c r="EF1337" s="3">
        <v>0</v>
      </c>
    </row>
    <row r="1338" spans="1:136" ht="12.75" customHeight="1">
      <c r="A1338" s="2" t="s">
        <v>2165</v>
      </c>
      <c r="B1338" s="2" t="s">
        <v>492</v>
      </c>
      <c r="C1338" s="2" t="s">
        <v>137</v>
      </c>
      <c r="D1338" s="2" t="s">
        <v>138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  <c r="AR1338" s="3">
        <v>0</v>
      </c>
      <c r="AS1338" s="3">
        <v>0</v>
      </c>
      <c r="AT1338" s="3">
        <v>0</v>
      </c>
      <c r="AU1338" s="3">
        <v>0</v>
      </c>
      <c r="AV1338" s="3">
        <v>0</v>
      </c>
      <c r="AW1338" s="3">
        <v>0</v>
      </c>
      <c r="AX1338" s="3">
        <v>0</v>
      </c>
      <c r="AY1338" s="3">
        <v>0</v>
      </c>
      <c r="AZ1338" s="3">
        <v>0</v>
      </c>
      <c r="BA1338" s="3">
        <v>0</v>
      </c>
      <c r="BB1338" s="3">
        <v>0</v>
      </c>
      <c r="BC1338" s="3">
        <v>0</v>
      </c>
      <c r="BD1338" s="3">
        <v>0</v>
      </c>
      <c r="BE1338" s="3">
        <v>0</v>
      </c>
      <c r="BF1338" s="3">
        <v>0</v>
      </c>
      <c r="BG1338" s="3">
        <v>0</v>
      </c>
      <c r="BH1338" s="3">
        <v>0</v>
      </c>
      <c r="BI1338" s="3">
        <v>0</v>
      </c>
      <c r="BJ1338" s="3">
        <v>0</v>
      </c>
      <c r="BK1338" s="3">
        <v>0</v>
      </c>
      <c r="BL1338" s="3">
        <v>0</v>
      </c>
      <c r="BM1338" s="3">
        <v>0</v>
      </c>
      <c r="BN1338" s="3">
        <v>0</v>
      </c>
      <c r="BO1338" s="3">
        <v>0</v>
      </c>
      <c r="BP1338" s="3">
        <v>0</v>
      </c>
      <c r="BQ1338" s="3">
        <v>0</v>
      </c>
      <c r="BR1338" s="3">
        <v>0</v>
      </c>
      <c r="BS1338" s="3">
        <v>0</v>
      </c>
      <c r="BT1338" s="3">
        <v>0</v>
      </c>
      <c r="BU1338" s="3">
        <v>0</v>
      </c>
      <c r="BV1338" s="3">
        <v>0</v>
      </c>
      <c r="BW1338" s="3">
        <v>0</v>
      </c>
      <c r="BX1338" s="3">
        <v>0</v>
      </c>
      <c r="BY1338" s="3">
        <v>0</v>
      </c>
      <c r="BZ1338" s="3">
        <v>0</v>
      </c>
      <c r="CA1338" s="3">
        <v>0</v>
      </c>
      <c r="CB1338" s="3">
        <v>0</v>
      </c>
      <c r="CC1338" s="3">
        <v>0</v>
      </c>
      <c r="CD1338" s="3">
        <v>0</v>
      </c>
      <c r="CE1338" s="3">
        <v>0</v>
      </c>
      <c r="CF1338" s="3">
        <v>0</v>
      </c>
      <c r="CG1338" s="3">
        <v>0</v>
      </c>
      <c r="CH1338" s="3">
        <v>0</v>
      </c>
      <c r="CI1338" s="3">
        <v>0</v>
      </c>
      <c r="CJ1338" s="3">
        <v>0</v>
      </c>
      <c r="CK1338" s="3">
        <v>0</v>
      </c>
      <c r="CL1338" s="3">
        <v>0</v>
      </c>
      <c r="CM1338" s="3">
        <v>0</v>
      </c>
      <c r="CN1338" s="3">
        <v>0</v>
      </c>
      <c r="CO1338" s="3">
        <v>0</v>
      </c>
      <c r="CP1338" s="3">
        <v>0</v>
      </c>
      <c r="CQ1338" s="3">
        <v>0</v>
      </c>
      <c r="CR1338" s="3">
        <v>0</v>
      </c>
      <c r="CS1338" s="3">
        <v>0</v>
      </c>
      <c r="CT1338" s="3">
        <v>0</v>
      </c>
      <c r="CU1338" s="3">
        <v>0</v>
      </c>
      <c r="CV1338" s="3">
        <v>0</v>
      </c>
      <c r="CW1338" s="3">
        <v>0</v>
      </c>
      <c r="CX1338" s="3">
        <v>0</v>
      </c>
      <c r="CY1338" s="3">
        <v>0</v>
      </c>
      <c r="CZ1338" s="3">
        <v>0</v>
      </c>
      <c r="DA1338" s="3"/>
      <c r="DB1338" s="3">
        <v>0</v>
      </c>
      <c r="DC1338" s="3">
        <v>0</v>
      </c>
      <c r="DD1338" s="3">
        <v>0</v>
      </c>
      <c r="DE1338" s="3">
        <v>0</v>
      </c>
      <c r="DF1338" s="3">
        <v>0</v>
      </c>
      <c r="DG1338" s="3">
        <v>0</v>
      </c>
      <c r="DH1338" s="3">
        <v>0</v>
      </c>
      <c r="DI1338" s="3">
        <v>0</v>
      </c>
      <c r="DJ1338" s="3">
        <v>0</v>
      </c>
      <c r="DK1338" s="3">
        <v>0</v>
      </c>
      <c r="DL1338" s="3">
        <v>0</v>
      </c>
      <c r="DM1338" s="3">
        <v>0</v>
      </c>
      <c r="DN1338" s="3">
        <v>0</v>
      </c>
      <c r="DO1338" s="3">
        <v>0</v>
      </c>
      <c r="DP1338" s="3">
        <v>0</v>
      </c>
      <c r="DQ1338" s="3">
        <v>0</v>
      </c>
      <c r="DR1338" s="3">
        <v>0</v>
      </c>
      <c r="DS1338" s="3">
        <v>0</v>
      </c>
      <c r="DT1338" s="3">
        <v>0</v>
      </c>
      <c r="DU1338" s="3">
        <v>0</v>
      </c>
      <c r="DV1338" s="3">
        <v>0</v>
      </c>
      <c r="DW1338" s="3">
        <v>0</v>
      </c>
      <c r="DX1338" s="3">
        <v>0</v>
      </c>
      <c r="DY1338" s="3">
        <v>0</v>
      </c>
      <c r="DZ1338" s="3">
        <v>0</v>
      </c>
      <c r="EA1338" s="3">
        <v>0</v>
      </c>
      <c r="EB1338" s="3">
        <v>0</v>
      </c>
      <c r="EC1338" s="3">
        <v>0</v>
      </c>
      <c r="ED1338" s="3">
        <v>0</v>
      </c>
      <c r="EE1338" s="3">
        <v>0</v>
      </c>
      <c r="EF1338" s="3">
        <v>0</v>
      </c>
    </row>
    <row r="1339" spans="1:136" ht="12.75" customHeight="1">
      <c r="A1339" s="2" t="s">
        <v>2166</v>
      </c>
      <c r="B1339" s="2" t="s">
        <v>2167</v>
      </c>
      <c r="C1339" s="2" t="s">
        <v>137</v>
      </c>
      <c r="D1339" s="2" t="s">
        <v>896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  <c r="AN1339" s="3">
        <v>0</v>
      </c>
      <c r="AO1339" s="3">
        <v>0</v>
      </c>
      <c r="AP1339" s="3">
        <v>0</v>
      </c>
      <c r="AQ1339" s="3">
        <v>0</v>
      </c>
      <c r="AR1339" s="3">
        <v>0</v>
      </c>
      <c r="AS1339" s="3">
        <v>0</v>
      </c>
      <c r="AT1339" s="3">
        <v>0</v>
      </c>
      <c r="AU1339" s="3">
        <v>0</v>
      </c>
      <c r="AV1339" s="3">
        <v>0</v>
      </c>
      <c r="AW1339" s="3">
        <v>0</v>
      </c>
      <c r="AX1339" s="3">
        <v>0</v>
      </c>
      <c r="AY1339" s="3">
        <v>0</v>
      </c>
      <c r="AZ1339" s="3">
        <v>0</v>
      </c>
      <c r="BA1339" s="3">
        <v>0</v>
      </c>
      <c r="BB1339" s="3">
        <v>0</v>
      </c>
      <c r="BC1339" s="3">
        <v>0</v>
      </c>
      <c r="BD1339" s="3">
        <v>0</v>
      </c>
      <c r="BE1339" s="3">
        <v>0</v>
      </c>
      <c r="BF1339" s="3">
        <v>0</v>
      </c>
      <c r="BG1339" s="3">
        <v>0</v>
      </c>
      <c r="BH1339" s="3">
        <v>0</v>
      </c>
      <c r="BI1339" s="3">
        <v>0</v>
      </c>
      <c r="BJ1339" s="3">
        <v>0</v>
      </c>
      <c r="BK1339" s="3">
        <v>0</v>
      </c>
      <c r="BL1339" s="3">
        <v>0</v>
      </c>
      <c r="BM1339" s="3">
        <v>0</v>
      </c>
      <c r="BN1339" s="3">
        <v>0</v>
      </c>
      <c r="BO1339" s="3">
        <v>0</v>
      </c>
      <c r="BP1339" s="3">
        <v>0</v>
      </c>
      <c r="BQ1339" s="3">
        <v>0</v>
      </c>
      <c r="BR1339" s="3">
        <v>0</v>
      </c>
      <c r="BS1339" s="3">
        <v>0</v>
      </c>
      <c r="BT1339" s="3">
        <v>0</v>
      </c>
      <c r="BU1339" s="3">
        <v>0</v>
      </c>
      <c r="BV1339" s="3">
        <v>0</v>
      </c>
      <c r="BW1339" s="3">
        <v>0</v>
      </c>
      <c r="BX1339" s="3">
        <v>0</v>
      </c>
      <c r="BY1339" s="3">
        <v>0</v>
      </c>
      <c r="BZ1339" s="3">
        <v>0</v>
      </c>
      <c r="CA1339" s="3">
        <v>0</v>
      </c>
      <c r="CB1339" s="3">
        <v>0</v>
      </c>
      <c r="CC1339" s="3">
        <v>0</v>
      </c>
      <c r="CD1339" s="3">
        <v>0</v>
      </c>
      <c r="CE1339" s="3">
        <v>0</v>
      </c>
      <c r="CF1339" s="3">
        <v>0</v>
      </c>
      <c r="CG1339" s="3">
        <v>0</v>
      </c>
      <c r="CH1339" s="3">
        <v>0</v>
      </c>
      <c r="CI1339" s="3">
        <v>0</v>
      </c>
      <c r="CJ1339" s="3">
        <v>0</v>
      </c>
      <c r="CK1339" s="3">
        <v>0</v>
      </c>
      <c r="CL1339" s="3">
        <v>0</v>
      </c>
      <c r="CM1339" s="3">
        <v>0</v>
      </c>
      <c r="CN1339" s="3">
        <v>0</v>
      </c>
      <c r="CO1339" s="3">
        <v>0</v>
      </c>
      <c r="CP1339" s="3">
        <v>0</v>
      </c>
      <c r="CQ1339" s="3">
        <v>0</v>
      </c>
      <c r="CR1339" s="3">
        <v>0</v>
      </c>
      <c r="CS1339" s="3">
        <v>0</v>
      </c>
      <c r="CT1339" s="3">
        <v>0</v>
      </c>
      <c r="CU1339" s="3">
        <v>0</v>
      </c>
      <c r="CV1339" s="3">
        <v>0</v>
      </c>
      <c r="CW1339" s="3">
        <v>0</v>
      </c>
      <c r="CX1339" s="3">
        <v>0</v>
      </c>
      <c r="CY1339" s="3">
        <v>0</v>
      </c>
      <c r="CZ1339" s="3">
        <v>0</v>
      </c>
      <c r="DA1339" s="3"/>
      <c r="DB1339" s="3">
        <v>0</v>
      </c>
      <c r="DC1339" s="3">
        <v>0</v>
      </c>
      <c r="DD1339" s="3">
        <v>0</v>
      </c>
      <c r="DE1339" s="3">
        <v>0</v>
      </c>
      <c r="DF1339" s="3">
        <v>0</v>
      </c>
      <c r="DG1339" s="3">
        <v>0</v>
      </c>
      <c r="DH1339" s="3">
        <v>0</v>
      </c>
      <c r="DI1339" s="3">
        <v>0</v>
      </c>
      <c r="DJ1339" s="3">
        <v>0</v>
      </c>
      <c r="DK1339" s="3">
        <v>0</v>
      </c>
      <c r="DL1339" s="3">
        <v>0</v>
      </c>
      <c r="DM1339" s="3">
        <v>0</v>
      </c>
      <c r="DN1339" s="3">
        <v>0</v>
      </c>
      <c r="DO1339" s="3">
        <v>0</v>
      </c>
      <c r="DP1339" s="3">
        <v>0</v>
      </c>
      <c r="DQ1339" s="3">
        <v>0</v>
      </c>
      <c r="DR1339" s="3">
        <v>0</v>
      </c>
      <c r="DS1339" s="3">
        <v>0</v>
      </c>
      <c r="DT1339" s="3">
        <v>0</v>
      </c>
      <c r="DU1339" s="3">
        <v>0</v>
      </c>
      <c r="DV1339" s="3">
        <v>0</v>
      </c>
      <c r="DW1339" s="3">
        <v>0</v>
      </c>
      <c r="DX1339" s="3">
        <v>0</v>
      </c>
      <c r="DY1339" s="3">
        <v>0</v>
      </c>
      <c r="DZ1339" s="3">
        <v>0</v>
      </c>
      <c r="EA1339" s="3">
        <v>0</v>
      </c>
      <c r="EB1339" s="3">
        <v>0</v>
      </c>
      <c r="EC1339" s="3">
        <v>0</v>
      </c>
      <c r="ED1339" s="3">
        <v>0</v>
      </c>
      <c r="EE1339" s="3">
        <v>0</v>
      </c>
      <c r="EF1339" s="3">
        <v>0</v>
      </c>
    </row>
    <row r="1340" spans="1:136" ht="12.75" customHeight="1">
      <c r="A1340" s="2" t="s">
        <v>2168</v>
      </c>
      <c r="B1340" s="2" t="s">
        <v>2169</v>
      </c>
      <c r="C1340" s="2" t="s">
        <v>137</v>
      </c>
      <c r="D1340" s="2" t="s">
        <v>896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  <c r="AN1340" s="3">
        <v>0</v>
      </c>
      <c r="AO1340" s="3">
        <v>0</v>
      </c>
      <c r="AP1340" s="3">
        <v>30.09</v>
      </c>
      <c r="AQ1340" s="3">
        <v>41.03</v>
      </c>
      <c r="AR1340" s="3">
        <v>-71.12</v>
      </c>
      <c r="AS1340" s="3">
        <v>0</v>
      </c>
      <c r="AT1340" s="3">
        <v>0</v>
      </c>
      <c r="AU1340" s="3">
        <v>0</v>
      </c>
      <c r="AV1340" s="3">
        <v>0</v>
      </c>
      <c r="AW1340" s="3">
        <v>0</v>
      </c>
      <c r="AX1340" s="3">
        <v>0</v>
      </c>
      <c r="AY1340" s="3">
        <v>0</v>
      </c>
      <c r="AZ1340" s="3">
        <v>0</v>
      </c>
      <c r="BA1340" s="3">
        <v>0</v>
      </c>
      <c r="BB1340" s="3">
        <v>0</v>
      </c>
      <c r="BC1340" s="3">
        <v>0</v>
      </c>
      <c r="BD1340" s="3">
        <v>0</v>
      </c>
      <c r="BE1340" s="3">
        <v>0</v>
      </c>
      <c r="BF1340" s="3">
        <v>0</v>
      </c>
      <c r="BG1340" s="3">
        <v>0</v>
      </c>
      <c r="BH1340" s="3">
        <v>0</v>
      </c>
      <c r="BI1340" s="3">
        <v>0</v>
      </c>
      <c r="BJ1340" s="3">
        <v>0</v>
      </c>
      <c r="BK1340" s="3">
        <v>0</v>
      </c>
      <c r="BL1340" s="3">
        <v>0</v>
      </c>
      <c r="BM1340" s="3">
        <v>0</v>
      </c>
      <c r="BN1340" s="3">
        <v>0</v>
      </c>
      <c r="BO1340" s="3">
        <v>0</v>
      </c>
      <c r="BP1340" s="3">
        <v>0</v>
      </c>
      <c r="BQ1340" s="3">
        <v>0</v>
      </c>
      <c r="BR1340" s="3">
        <v>0</v>
      </c>
      <c r="BS1340" s="3">
        <v>0</v>
      </c>
      <c r="BT1340" s="3">
        <v>0</v>
      </c>
      <c r="BU1340" s="3">
        <v>0</v>
      </c>
      <c r="BV1340" s="3">
        <v>0</v>
      </c>
      <c r="BW1340" s="3">
        <v>0</v>
      </c>
      <c r="BX1340" s="3">
        <v>0</v>
      </c>
      <c r="BY1340" s="3">
        <v>0</v>
      </c>
      <c r="BZ1340" s="3">
        <v>0</v>
      </c>
      <c r="CA1340" s="3">
        <v>0</v>
      </c>
      <c r="CB1340" s="3">
        <v>0</v>
      </c>
      <c r="CC1340" s="3">
        <v>0</v>
      </c>
      <c r="CD1340" s="3">
        <v>0</v>
      </c>
      <c r="CE1340" s="3">
        <v>0</v>
      </c>
      <c r="CF1340" s="3">
        <v>0</v>
      </c>
      <c r="CG1340" s="3">
        <v>0</v>
      </c>
      <c r="CH1340" s="3">
        <v>0</v>
      </c>
      <c r="CI1340" s="3">
        <v>0</v>
      </c>
      <c r="CJ1340" s="3">
        <v>0</v>
      </c>
      <c r="CK1340" s="3">
        <v>0</v>
      </c>
      <c r="CL1340" s="3">
        <v>0</v>
      </c>
      <c r="CM1340" s="3">
        <v>0</v>
      </c>
      <c r="CN1340" s="3">
        <v>0</v>
      </c>
      <c r="CO1340" s="3">
        <v>0</v>
      </c>
      <c r="CP1340" s="3">
        <v>0</v>
      </c>
      <c r="CQ1340" s="3">
        <v>0</v>
      </c>
      <c r="CR1340" s="3">
        <v>0</v>
      </c>
      <c r="CS1340" s="3">
        <v>0</v>
      </c>
      <c r="CT1340" s="3">
        <v>0</v>
      </c>
      <c r="CU1340" s="3">
        <v>0</v>
      </c>
      <c r="CV1340" s="3">
        <v>0</v>
      </c>
      <c r="CW1340" s="3">
        <v>0</v>
      </c>
      <c r="CX1340" s="3">
        <v>0</v>
      </c>
      <c r="CY1340" s="3">
        <v>0</v>
      </c>
      <c r="CZ1340" s="3">
        <v>0</v>
      </c>
      <c r="DA1340" s="3"/>
      <c r="DB1340" s="3">
        <v>0</v>
      </c>
      <c r="DC1340" s="3">
        <v>0</v>
      </c>
      <c r="DD1340" s="3">
        <v>0</v>
      </c>
      <c r="DE1340" s="3">
        <v>0</v>
      </c>
      <c r="DF1340" s="3">
        <v>0</v>
      </c>
      <c r="DG1340" s="3">
        <v>0</v>
      </c>
      <c r="DH1340" s="3">
        <v>0</v>
      </c>
      <c r="DI1340" s="3">
        <v>0</v>
      </c>
      <c r="DJ1340" s="3">
        <v>0</v>
      </c>
      <c r="DK1340" s="3">
        <v>0</v>
      </c>
      <c r="DL1340" s="3">
        <v>0</v>
      </c>
      <c r="DM1340" s="3">
        <v>0</v>
      </c>
      <c r="DN1340" s="3">
        <v>0</v>
      </c>
      <c r="DO1340" s="3">
        <v>0</v>
      </c>
      <c r="DP1340" s="3">
        <v>0</v>
      </c>
      <c r="DQ1340" s="3">
        <v>0</v>
      </c>
      <c r="DR1340" s="3">
        <v>0</v>
      </c>
      <c r="DS1340" s="3">
        <v>0</v>
      </c>
      <c r="DT1340" s="3">
        <v>0</v>
      </c>
      <c r="DU1340" s="3">
        <v>0</v>
      </c>
      <c r="DV1340" s="3">
        <v>0</v>
      </c>
      <c r="DW1340" s="3">
        <v>0</v>
      </c>
      <c r="DX1340" s="3">
        <v>0</v>
      </c>
      <c r="DY1340" s="3">
        <v>0</v>
      </c>
      <c r="DZ1340" s="3">
        <v>0</v>
      </c>
      <c r="EA1340" s="3">
        <v>0</v>
      </c>
      <c r="EB1340" s="3">
        <v>0</v>
      </c>
      <c r="EC1340" s="3">
        <v>0</v>
      </c>
      <c r="ED1340" s="3">
        <v>0</v>
      </c>
      <c r="EE1340" s="3">
        <v>0</v>
      </c>
      <c r="EF1340" s="3">
        <v>0</v>
      </c>
    </row>
    <row r="1341" spans="1:136" ht="12.75" customHeight="1">
      <c r="A1341" s="2" t="s">
        <v>2170</v>
      </c>
      <c r="B1341" s="2" t="s">
        <v>2171</v>
      </c>
      <c r="C1341" s="2" t="s">
        <v>137</v>
      </c>
      <c r="D1341" s="2" t="s">
        <v>896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214.67</v>
      </c>
      <c r="AH1341" s="3">
        <v>193.89</v>
      </c>
      <c r="AI1341" s="3">
        <v>214.65</v>
      </c>
      <c r="AJ1341" s="3">
        <v>207.74</v>
      </c>
      <c r="AK1341" s="3">
        <v>214.66</v>
      </c>
      <c r="AL1341" s="3">
        <v>207.74</v>
      </c>
      <c r="AM1341" s="3">
        <v>214.66</v>
      </c>
      <c r="AN1341" s="3">
        <v>214.66</v>
      </c>
      <c r="AO1341" s="3">
        <v>207.73</v>
      </c>
      <c r="AP1341" s="3">
        <v>214.67</v>
      </c>
      <c r="AQ1341" s="3">
        <v>207.73</v>
      </c>
      <c r="AR1341" s="3">
        <v>-423.83</v>
      </c>
      <c r="AS1341" s="3">
        <v>0</v>
      </c>
      <c r="AT1341" s="3">
        <v>0</v>
      </c>
      <c r="AU1341" s="3">
        <v>0</v>
      </c>
      <c r="AV1341" s="3">
        <v>0</v>
      </c>
      <c r="AW1341" s="3">
        <v>0</v>
      </c>
      <c r="AX1341" s="3">
        <v>0</v>
      </c>
      <c r="AY1341" s="3">
        <v>0</v>
      </c>
      <c r="AZ1341" s="3">
        <v>0</v>
      </c>
      <c r="BA1341" s="3">
        <v>0</v>
      </c>
      <c r="BB1341" s="3">
        <v>0</v>
      </c>
      <c r="BC1341" s="3">
        <v>0</v>
      </c>
      <c r="BD1341" s="3">
        <v>0</v>
      </c>
      <c r="BE1341" s="3">
        <v>0</v>
      </c>
      <c r="BF1341" s="3">
        <v>0</v>
      </c>
      <c r="BG1341" s="3">
        <v>0</v>
      </c>
      <c r="BH1341" s="3">
        <v>0</v>
      </c>
      <c r="BI1341" s="3">
        <v>0</v>
      </c>
      <c r="BJ1341" s="3">
        <v>0</v>
      </c>
      <c r="BK1341" s="3">
        <v>0</v>
      </c>
      <c r="BL1341" s="3">
        <v>0</v>
      </c>
      <c r="BM1341" s="3">
        <v>0</v>
      </c>
      <c r="BN1341" s="3">
        <v>0</v>
      </c>
      <c r="BO1341" s="3">
        <v>0</v>
      </c>
      <c r="BP1341" s="3">
        <v>0</v>
      </c>
      <c r="BQ1341" s="3">
        <v>0</v>
      </c>
      <c r="BR1341" s="3">
        <v>0</v>
      </c>
      <c r="BS1341" s="3">
        <v>0</v>
      </c>
      <c r="BT1341" s="3">
        <v>0</v>
      </c>
      <c r="BU1341" s="3">
        <v>0</v>
      </c>
      <c r="BV1341" s="3">
        <v>0</v>
      </c>
      <c r="BW1341" s="3">
        <v>0</v>
      </c>
      <c r="BX1341" s="3">
        <v>0</v>
      </c>
      <c r="BY1341" s="3">
        <v>0</v>
      </c>
      <c r="BZ1341" s="3">
        <v>0</v>
      </c>
      <c r="CA1341" s="3">
        <v>0</v>
      </c>
      <c r="CB1341" s="3">
        <v>0</v>
      </c>
      <c r="CC1341" s="3">
        <v>0</v>
      </c>
      <c r="CD1341" s="3">
        <v>0</v>
      </c>
      <c r="CE1341" s="3">
        <v>0</v>
      </c>
      <c r="CF1341" s="3">
        <v>0</v>
      </c>
      <c r="CG1341" s="3">
        <v>0</v>
      </c>
      <c r="CH1341" s="3">
        <v>0</v>
      </c>
      <c r="CI1341" s="3">
        <v>0</v>
      </c>
      <c r="CJ1341" s="3">
        <v>0</v>
      </c>
      <c r="CK1341" s="3">
        <v>0</v>
      </c>
      <c r="CL1341" s="3">
        <v>0</v>
      </c>
      <c r="CM1341" s="3">
        <v>0</v>
      </c>
      <c r="CN1341" s="3">
        <v>0</v>
      </c>
      <c r="CO1341" s="3">
        <v>0</v>
      </c>
      <c r="CP1341" s="3">
        <v>0</v>
      </c>
      <c r="CQ1341" s="3">
        <v>0</v>
      </c>
      <c r="CR1341" s="3">
        <v>0</v>
      </c>
      <c r="CS1341" s="3">
        <v>0</v>
      </c>
      <c r="CT1341" s="3">
        <v>0</v>
      </c>
      <c r="CU1341" s="3">
        <v>0</v>
      </c>
      <c r="CV1341" s="3">
        <v>0</v>
      </c>
      <c r="CW1341" s="3">
        <v>0</v>
      </c>
      <c r="CX1341" s="3">
        <v>0</v>
      </c>
      <c r="CY1341" s="3">
        <v>0</v>
      </c>
      <c r="CZ1341" s="3">
        <v>0</v>
      </c>
      <c r="DA1341" s="3"/>
      <c r="DB1341" s="3">
        <v>0</v>
      </c>
      <c r="DC1341" s="3">
        <v>0</v>
      </c>
      <c r="DD1341" s="3">
        <v>0</v>
      </c>
      <c r="DE1341" s="3">
        <v>0</v>
      </c>
      <c r="DF1341" s="3">
        <v>0</v>
      </c>
      <c r="DG1341" s="3">
        <v>0</v>
      </c>
      <c r="DH1341" s="3">
        <v>0</v>
      </c>
      <c r="DI1341" s="3">
        <v>0</v>
      </c>
      <c r="DJ1341" s="3">
        <v>0</v>
      </c>
      <c r="DK1341" s="3">
        <v>0</v>
      </c>
      <c r="DL1341" s="3">
        <v>0</v>
      </c>
      <c r="DM1341" s="3">
        <v>0</v>
      </c>
      <c r="DN1341" s="3">
        <v>0</v>
      </c>
      <c r="DO1341" s="3">
        <v>0</v>
      </c>
      <c r="DP1341" s="3">
        <v>0</v>
      </c>
      <c r="DQ1341" s="3">
        <v>0</v>
      </c>
      <c r="DR1341" s="3">
        <v>0</v>
      </c>
      <c r="DS1341" s="3">
        <v>0</v>
      </c>
      <c r="DT1341" s="3">
        <v>0</v>
      </c>
      <c r="DU1341" s="3">
        <v>0</v>
      </c>
      <c r="DV1341" s="3">
        <v>0</v>
      </c>
      <c r="DW1341" s="3">
        <v>0</v>
      </c>
      <c r="DX1341" s="3">
        <v>0</v>
      </c>
      <c r="DY1341" s="3">
        <v>0</v>
      </c>
      <c r="DZ1341" s="3">
        <v>0</v>
      </c>
      <c r="EA1341" s="3">
        <v>0</v>
      </c>
      <c r="EB1341" s="3">
        <v>0</v>
      </c>
      <c r="EC1341" s="3">
        <v>0</v>
      </c>
      <c r="ED1341" s="3">
        <v>0</v>
      </c>
      <c r="EE1341" s="3">
        <v>0</v>
      </c>
      <c r="EF1341" s="3">
        <v>0</v>
      </c>
    </row>
    <row r="1342" spans="1:136" ht="12.75" customHeight="1">
      <c r="A1342" s="2" t="s">
        <v>2172</v>
      </c>
      <c r="B1342" s="2" t="s">
        <v>2173</v>
      </c>
      <c r="C1342" s="2" t="s">
        <v>137</v>
      </c>
      <c r="D1342" s="2" t="s">
        <v>896</v>
      </c>
      <c r="E1342" s="3">
        <v>0</v>
      </c>
      <c r="F1342" s="3">
        <v>7830.42</v>
      </c>
      <c r="G1342" s="3">
        <v>7325.23</v>
      </c>
      <c r="H1342" s="3">
        <v>7830.41</v>
      </c>
      <c r="I1342" s="3">
        <v>7577.83</v>
      </c>
      <c r="J1342" s="3">
        <v>7830.41</v>
      </c>
      <c r="K1342" s="3">
        <v>7577.83</v>
      </c>
      <c r="L1342" s="3">
        <v>7830.41</v>
      </c>
      <c r="M1342" s="3">
        <v>7830.42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7776.65</v>
      </c>
      <c r="AH1342" s="3">
        <v>7024.07</v>
      </c>
      <c r="AI1342" s="3">
        <v>8665.27</v>
      </c>
      <c r="AJ1342" s="3">
        <v>9191.94</v>
      </c>
      <c r="AK1342" s="3">
        <v>9498.34</v>
      </c>
      <c r="AL1342" s="3">
        <v>9191.94</v>
      </c>
      <c r="AM1342" s="3">
        <v>9498.33</v>
      </c>
      <c r="AN1342" s="3">
        <v>9488.9500000000007</v>
      </c>
      <c r="AO1342" s="3">
        <v>8910.2000000000007</v>
      </c>
      <c r="AP1342" s="3">
        <v>9207.19</v>
      </c>
      <c r="AQ1342" s="3">
        <v>8910.2000000000007</v>
      </c>
      <c r="AR1342" s="3">
        <v>-3716.8</v>
      </c>
      <c r="AS1342" s="3">
        <v>0</v>
      </c>
      <c r="AT1342" s="3">
        <v>0</v>
      </c>
      <c r="AU1342" s="3">
        <v>0</v>
      </c>
      <c r="AV1342" s="3">
        <v>0</v>
      </c>
      <c r="AW1342" s="3">
        <v>0</v>
      </c>
      <c r="AX1342" s="3">
        <v>0</v>
      </c>
      <c r="AY1342" s="3">
        <v>0</v>
      </c>
      <c r="AZ1342" s="3">
        <v>0</v>
      </c>
      <c r="BA1342" s="3">
        <v>0</v>
      </c>
      <c r="BB1342" s="3">
        <v>0</v>
      </c>
      <c r="BC1342" s="3">
        <v>0</v>
      </c>
      <c r="BD1342" s="3">
        <v>0</v>
      </c>
      <c r="BE1342" s="3">
        <v>0</v>
      </c>
      <c r="BF1342" s="3">
        <v>0</v>
      </c>
      <c r="BG1342" s="3">
        <v>0</v>
      </c>
      <c r="BH1342" s="3">
        <v>0</v>
      </c>
      <c r="BI1342" s="3">
        <v>0</v>
      </c>
      <c r="BJ1342" s="3">
        <v>0</v>
      </c>
      <c r="BK1342" s="3">
        <v>0</v>
      </c>
      <c r="BL1342" s="3">
        <v>0</v>
      </c>
      <c r="BM1342" s="3">
        <v>0</v>
      </c>
      <c r="BN1342" s="3">
        <v>0</v>
      </c>
      <c r="BO1342" s="3">
        <v>0</v>
      </c>
      <c r="BP1342" s="3">
        <v>0</v>
      </c>
      <c r="BQ1342" s="3">
        <v>0</v>
      </c>
      <c r="BR1342" s="3">
        <v>0</v>
      </c>
      <c r="BS1342" s="3">
        <v>0</v>
      </c>
      <c r="BT1342" s="3">
        <v>0</v>
      </c>
      <c r="BU1342" s="3">
        <v>0</v>
      </c>
      <c r="BV1342" s="3">
        <v>0</v>
      </c>
      <c r="BW1342" s="3">
        <v>0</v>
      </c>
      <c r="BX1342" s="3">
        <v>0</v>
      </c>
      <c r="BY1342" s="3">
        <v>0</v>
      </c>
      <c r="BZ1342" s="3">
        <v>0</v>
      </c>
      <c r="CA1342" s="3">
        <v>0</v>
      </c>
      <c r="CB1342" s="3">
        <v>0</v>
      </c>
      <c r="CC1342" s="3">
        <v>0</v>
      </c>
      <c r="CD1342" s="3">
        <v>0</v>
      </c>
      <c r="CE1342" s="3">
        <v>0</v>
      </c>
      <c r="CF1342" s="3">
        <v>0</v>
      </c>
      <c r="CG1342" s="3">
        <v>0</v>
      </c>
      <c r="CH1342" s="3">
        <v>0</v>
      </c>
      <c r="CI1342" s="3">
        <v>0</v>
      </c>
      <c r="CJ1342" s="3">
        <v>0</v>
      </c>
      <c r="CK1342" s="3">
        <v>0</v>
      </c>
      <c r="CL1342" s="3">
        <v>0</v>
      </c>
      <c r="CM1342" s="3">
        <v>0</v>
      </c>
      <c r="CN1342" s="3">
        <v>0</v>
      </c>
      <c r="CO1342" s="3">
        <v>0</v>
      </c>
      <c r="CP1342" s="3">
        <v>0</v>
      </c>
      <c r="CQ1342" s="3">
        <v>0</v>
      </c>
      <c r="CR1342" s="3">
        <v>0</v>
      </c>
      <c r="CS1342" s="3">
        <v>0</v>
      </c>
      <c r="CT1342" s="3">
        <v>0</v>
      </c>
      <c r="CU1342" s="3">
        <v>0</v>
      </c>
      <c r="CV1342" s="3">
        <v>0</v>
      </c>
      <c r="CW1342" s="3">
        <v>0</v>
      </c>
      <c r="CX1342" s="3">
        <v>0</v>
      </c>
      <c r="CY1342" s="3">
        <v>0</v>
      </c>
      <c r="CZ1342" s="3">
        <v>0</v>
      </c>
      <c r="DA1342" s="3"/>
      <c r="DB1342" s="3">
        <v>0</v>
      </c>
      <c r="DC1342" s="3">
        <v>0</v>
      </c>
      <c r="DD1342" s="3">
        <v>0</v>
      </c>
      <c r="DE1342" s="3">
        <v>0</v>
      </c>
      <c r="DF1342" s="3">
        <v>0</v>
      </c>
      <c r="DG1342" s="3">
        <v>0</v>
      </c>
      <c r="DH1342" s="3">
        <v>0</v>
      </c>
      <c r="DI1342" s="3">
        <v>0</v>
      </c>
      <c r="DJ1342" s="3">
        <v>0</v>
      </c>
      <c r="DK1342" s="3">
        <v>0</v>
      </c>
      <c r="DL1342" s="3">
        <v>0</v>
      </c>
      <c r="DM1342" s="3">
        <v>0</v>
      </c>
      <c r="DN1342" s="3">
        <v>0</v>
      </c>
      <c r="DO1342" s="3">
        <v>0</v>
      </c>
      <c r="DP1342" s="3">
        <v>0</v>
      </c>
      <c r="DQ1342" s="3">
        <v>0</v>
      </c>
      <c r="DR1342" s="3">
        <v>0</v>
      </c>
      <c r="DS1342" s="3">
        <v>0</v>
      </c>
      <c r="DT1342" s="3">
        <v>0</v>
      </c>
      <c r="DU1342" s="3">
        <v>0</v>
      </c>
      <c r="DV1342" s="3">
        <v>0</v>
      </c>
      <c r="DW1342" s="3">
        <v>0</v>
      </c>
      <c r="DX1342" s="3">
        <v>0</v>
      </c>
      <c r="DY1342" s="3">
        <v>0</v>
      </c>
      <c r="DZ1342" s="3">
        <v>0</v>
      </c>
      <c r="EA1342" s="3">
        <v>0</v>
      </c>
      <c r="EB1342" s="3">
        <v>0</v>
      </c>
      <c r="EC1342" s="3">
        <v>0</v>
      </c>
      <c r="ED1342" s="3">
        <v>0</v>
      </c>
      <c r="EE1342" s="3">
        <v>0</v>
      </c>
      <c r="EF1342" s="3">
        <v>0</v>
      </c>
    </row>
    <row r="1343" spans="1:136" ht="12.75" customHeight="1">
      <c r="A1343" s="2" t="s">
        <v>2174</v>
      </c>
      <c r="B1343" s="2" t="s">
        <v>2175</v>
      </c>
      <c r="C1343" s="2" t="s">
        <v>137</v>
      </c>
      <c r="D1343" s="2" t="s">
        <v>896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0</v>
      </c>
      <c r="AP1343" s="3">
        <v>0</v>
      </c>
      <c r="AQ1343" s="3">
        <v>0</v>
      </c>
      <c r="AR1343" s="3">
        <v>0</v>
      </c>
      <c r="AS1343" s="3">
        <v>0</v>
      </c>
      <c r="AT1343" s="3">
        <v>0</v>
      </c>
      <c r="AU1343" s="3">
        <v>0</v>
      </c>
      <c r="AV1343" s="3">
        <v>0</v>
      </c>
      <c r="AW1343" s="3">
        <v>0</v>
      </c>
      <c r="AX1343" s="3">
        <v>0</v>
      </c>
      <c r="AY1343" s="3">
        <v>0</v>
      </c>
      <c r="AZ1343" s="3">
        <v>0</v>
      </c>
      <c r="BA1343" s="3">
        <v>0</v>
      </c>
      <c r="BB1343" s="3">
        <v>0</v>
      </c>
      <c r="BC1343" s="3">
        <v>0</v>
      </c>
      <c r="BD1343" s="3">
        <v>0</v>
      </c>
      <c r="BE1343" s="3">
        <v>0</v>
      </c>
      <c r="BF1343" s="3">
        <v>0</v>
      </c>
      <c r="BG1343" s="3">
        <v>0</v>
      </c>
      <c r="BH1343" s="3">
        <v>0</v>
      </c>
      <c r="BI1343" s="3">
        <v>0</v>
      </c>
      <c r="BJ1343" s="3">
        <v>0</v>
      </c>
      <c r="BK1343" s="3">
        <v>0</v>
      </c>
      <c r="BL1343" s="3">
        <v>0</v>
      </c>
      <c r="BM1343" s="3">
        <v>0</v>
      </c>
      <c r="BN1343" s="3">
        <v>0</v>
      </c>
      <c r="BO1343" s="3">
        <v>0</v>
      </c>
      <c r="BP1343" s="3">
        <v>0</v>
      </c>
      <c r="BQ1343" s="3">
        <v>0</v>
      </c>
      <c r="BR1343" s="3">
        <v>0</v>
      </c>
      <c r="BS1343" s="3">
        <v>0</v>
      </c>
      <c r="BT1343" s="3">
        <v>0</v>
      </c>
      <c r="BU1343" s="3">
        <v>0</v>
      </c>
      <c r="BV1343" s="3">
        <v>0</v>
      </c>
      <c r="BW1343" s="3">
        <v>0</v>
      </c>
      <c r="BX1343" s="3">
        <v>0</v>
      </c>
      <c r="BY1343" s="3">
        <v>0</v>
      </c>
      <c r="BZ1343" s="3">
        <v>0</v>
      </c>
      <c r="CA1343" s="3">
        <v>0</v>
      </c>
      <c r="CB1343" s="3">
        <v>0</v>
      </c>
      <c r="CC1343" s="3">
        <v>0</v>
      </c>
      <c r="CD1343" s="3">
        <v>0</v>
      </c>
      <c r="CE1343" s="3">
        <v>0</v>
      </c>
      <c r="CF1343" s="3">
        <v>0</v>
      </c>
      <c r="CG1343" s="3">
        <v>0</v>
      </c>
      <c r="CH1343" s="3">
        <v>0</v>
      </c>
      <c r="CI1343" s="3">
        <v>0</v>
      </c>
      <c r="CJ1343" s="3">
        <v>0</v>
      </c>
      <c r="CK1343" s="3">
        <v>0</v>
      </c>
      <c r="CL1343" s="3">
        <v>0</v>
      </c>
      <c r="CM1343" s="3">
        <v>0</v>
      </c>
      <c r="CN1343" s="3">
        <v>0</v>
      </c>
      <c r="CO1343" s="3">
        <v>0</v>
      </c>
      <c r="CP1343" s="3">
        <v>0</v>
      </c>
      <c r="CQ1343" s="3">
        <v>0</v>
      </c>
      <c r="CR1343" s="3">
        <v>0</v>
      </c>
      <c r="CS1343" s="3">
        <v>0</v>
      </c>
      <c r="CT1343" s="3">
        <v>0</v>
      </c>
      <c r="CU1343" s="3">
        <v>0</v>
      </c>
      <c r="CV1343" s="3">
        <v>0</v>
      </c>
      <c r="CW1343" s="3">
        <v>0</v>
      </c>
      <c r="CX1343" s="3">
        <v>0</v>
      </c>
      <c r="CY1343" s="3">
        <v>0</v>
      </c>
      <c r="CZ1343" s="3">
        <v>0</v>
      </c>
      <c r="DA1343" s="3"/>
      <c r="DB1343" s="3">
        <v>0</v>
      </c>
      <c r="DC1343" s="3">
        <v>0</v>
      </c>
      <c r="DD1343" s="3">
        <v>0</v>
      </c>
      <c r="DE1343" s="3">
        <v>0</v>
      </c>
      <c r="DF1343" s="3">
        <v>0</v>
      </c>
      <c r="DG1343" s="3">
        <v>0</v>
      </c>
      <c r="DH1343" s="3">
        <v>0</v>
      </c>
      <c r="DI1343" s="3">
        <v>0</v>
      </c>
      <c r="DJ1343" s="3">
        <v>0</v>
      </c>
      <c r="DK1343" s="3">
        <v>0</v>
      </c>
      <c r="DL1343" s="3">
        <v>0</v>
      </c>
      <c r="DM1343" s="3">
        <v>0</v>
      </c>
      <c r="DN1343" s="3">
        <v>0</v>
      </c>
      <c r="DO1343" s="3">
        <v>0</v>
      </c>
      <c r="DP1343" s="3">
        <v>0</v>
      </c>
      <c r="DQ1343" s="3">
        <v>0</v>
      </c>
      <c r="DR1343" s="3">
        <v>0</v>
      </c>
      <c r="DS1343" s="3">
        <v>0</v>
      </c>
      <c r="DT1343" s="3">
        <v>0</v>
      </c>
      <c r="DU1343" s="3">
        <v>0</v>
      </c>
      <c r="DV1343" s="3">
        <v>0</v>
      </c>
      <c r="DW1343" s="3">
        <v>0</v>
      </c>
      <c r="DX1343" s="3">
        <v>0</v>
      </c>
      <c r="DY1343" s="3">
        <v>0</v>
      </c>
      <c r="DZ1343" s="3">
        <v>0</v>
      </c>
      <c r="EA1343" s="3">
        <v>0</v>
      </c>
      <c r="EB1343" s="3">
        <v>0</v>
      </c>
      <c r="EC1343" s="3">
        <v>0</v>
      </c>
      <c r="ED1343" s="3">
        <v>0</v>
      </c>
      <c r="EE1343" s="3">
        <v>0</v>
      </c>
      <c r="EF1343" s="3">
        <v>0</v>
      </c>
    </row>
    <row r="1344" spans="1:136" ht="12.75" customHeight="1">
      <c r="A1344" s="2" t="s">
        <v>2176</v>
      </c>
      <c r="B1344" s="2" t="s">
        <v>504</v>
      </c>
      <c r="C1344" s="2" t="s">
        <v>137</v>
      </c>
      <c r="D1344" s="2" t="s">
        <v>138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s="3">
        <v>0</v>
      </c>
      <c r="AO1344" s="3">
        <v>0</v>
      </c>
      <c r="AP1344" s="3">
        <v>0</v>
      </c>
      <c r="AQ1344" s="3">
        <v>0</v>
      </c>
      <c r="AR1344" s="3">
        <v>0</v>
      </c>
      <c r="AS1344" s="3">
        <v>0</v>
      </c>
      <c r="AT1344" s="3">
        <v>0</v>
      </c>
      <c r="AU1344" s="3">
        <v>0</v>
      </c>
      <c r="AV1344" s="3">
        <v>0</v>
      </c>
      <c r="AW1344" s="3">
        <v>0</v>
      </c>
      <c r="AX1344" s="3">
        <v>0</v>
      </c>
      <c r="AY1344" s="3">
        <v>0</v>
      </c>
      <c r="AZ1344" s="3">
        <v>0</v>
      </c>
      <c r="BA1344" s="3">
        <v>0</v>
      </c>
      <c r="BB1344" s="3">
        <v>0</v>
      </c>
      <c r="BC1344" s="3">
        <v>0</v>
      </c>
      <c r="BD1344" s="3">
        <v>0</v>
      </c>
      <c r="BE1344" s="3">
        <v>0</v>
      </c>
      <c r="BF1344" s="3">
        <v>0</v>
      </c>
      <c r="BG1344" s="3">
        <v>0</v>
      </c>
      <c r="BH1344" s="3">
        <v>0</v>
      </c>
      <c r="BI1344" s="3">
        <v>0</v>
      </c>
      <c r="BJ1344" s="3">
        <v>0</v>
      </c>
      <c r="BK1344" s="3">
        <v>0</v>
      </c>
      <c r="BL1344" s="3">
        <v>0</v>
      </c>
      <c r="BM1344" s="3">
        <v>0</v>
      </c>
      <c r="BN1344" s="3">
        <v>0</v>
      </c>
      <c r="BO1344" s="3">
        <v>0</v>
      </c>
      <c r="BP1344" s="3">
        <v>0</v>
      </c>
      <c r="BQ1344" s="3">
        <v>0</v>
      </c>
      <c r="BR1344" s="3">
        <v>0</v>
      </c>
      <c r="BS1344" s="3">
        <v>0</v>
      </c>
      <c r="BT1344" s="3">
        <v>0</v>
      </c>
      <c r="BU1344" s="3">
        <v>0</v>
      </c>
      <c r="BV1344" s="3">
        <v>0</v>
      </c>
      <c r="BW1344" s="3">
        <v>0</v>
      </c>
      <c r="BX1344" s="3">
        <v>0</v>
      </c>
      <c r="BY1344" s="3">
        <v>0</v>
      </c>
      <c r="BZ1344" s="3">
        <v>0</v>
      </c>
      <c r="CA1344" s="3">
        <v>0</v>
      </c>
      <c r="CB1344" s="3">
        <v>0</v>
      </c>
      <c r="CC1344" s="3">
        <v>0</v>
      </c>
      <c r="CD1344" s="3">
        <v>0</v>
      </c>
      <c r="CE1344" s="3">
        <v>0</v>
      </c>
      <c r="CF1344" s="3">
        <v>0</v>
      </c>
      <c r="CG1344" s="3">
        <v>0</v>
      </c>
      <c r="CH1344" s="3">
        <v>0</v>
      </c>
      <c r="CI1344" s="3">
        <v>0</v>
      </c>
      <c r="CJ1344" s="3">
        <v>0</v>
      </c>
      <c r="CK1344" s="3">
        <v>0</v>
      </c>
      <c r="CL1344" s="3">
        <v>0</v>
      </c>
      <c r="CM1344" s="3">
        <v>0</v>
      </c>
      <c r="CN1344" s="3">
        <v>0</v>
      </c>
      <c r="CO1344" s="3">
        <v>0</v>
      </c>
      <c r="CP1344" s="3">
        <v>0</v>
      </c>
      <c r="CQ1344" s="3">
        <v>0</v>
      </c>
      <c r="CR1344" s="3">
        <v>0</v>
      </c>
      <c r="CS1344" s="3">
        <v>0</v>
      </c>
      <c r="CT1344" s="3">
        <v>0</v>
      </c>
      <c r="CU1344" s="3">
        <v>0</v>
      </c>
      <c r="CV1344" s="3">
        <v>0</v>
      </c>
      <c r="CW1344" s="3">
        <v>0</v>
      </c>
      <c r="CX1344" s="3">
        <v>0</v>
      </c>
      <c r="CY1344" s="3">
        <v>0</v>
      </c>
      <c r="CZ1344" s="3">
        <v>0</v>
      </c>
      <c r="DA1344" s="3"/>
      <c r="DB1344" s="3">
        <v>0</v>
      </c>
      <c r="DC1344" s="3">
        <v>0</v>
      </c>
      <c r="DD1344" s="3">
        <v>0</v>
      </c>
      <c r="DE1344" s="3">
        <v>0</v>
      </c>
      <c r="DF1344" s="3">
        <v>0</v>
      </c>
      <c r="DG1344" s="3">
        <v>0</v>
      </c>
      <c r="DH1344" s="3">
        <v>0</v>
      </c>
      <c r="DI1344" s="3">
        <v>0</v>
      </c>
      <c r="DJ1344" s="3">
        <v>0</v>
      </c>
      <c r="DK1344" s="3">
        <v>0</v>
      </c>
      <c r="DL1344" s="3">
        <v>0</v>
      </c>
      <c r="DM1344" s="3">
        <v>0</v>
      </c>
      <c r="DN1344" s="3">
        <v>0</v>
      </c>
      <c r="DO1344" s="3">
        <v>0</v>
      </c>
      <c r="DP1344" s="3">
        <v>0</v>
      </c>
      <c r="DQ1344" s="3">
        <v>0</v>
      </c>
      <c r="DR1344" s="3">
        <v>0</v>
      </c>
      <c r="DS1344" s="3">
        <v>0</v>
      </c>
      <c r="DT1344" s="3">
        <v>0</v>
      </c>
      <c r="DU1344" s="3">
        <v>0</v>
      </c>
      <c r="DV1344" s="3">
        <v>0</v>
      </c>
      <c r="DW1344" s="3">
        <v>0</v>
      </c>
      <c r="DX1344" s="3">
        <v>0</v>
      </c>
      <c r="DY1344" s="3">
        <v>0</v>
      </c>
      <c r="DZ1344" s="3">
        <v>0</v>
      </c>
      <c r="EA1344" s="3">
        <v>0</v>
      </c>
      <c r="EB1344" s="3">
        <v>0</v>
      </c>
      <c r="EC1344" s="3">
        <v>0</v>
      </c>
      <c r="ED1344" s="3">
        <v>0</v>
      </c>
      <c r="EE1344" s="3">
        <v>0</v>
      </c>
      <c r="EF1344" s="3">
        <v>0</v>
      </c>
    </row>
    <row r="1345" spans="1:136" ht="12.75" customHeight="1">
      <c r="A1345" s="2" t="s">
        <v>2177</v>
      </c>
      <c r="B1345" s="2" t="s">
        <v>2178</v>
      </c>
      <c r="C1345" s="2" t="s">
        <v>137</v>
      </c>
      <c r="D1345" s="2" t="s">
        <v>896</v>
      </c>
      <c r="E1345" s="3">
        <v>0</v>
      </c>
      <c r="F1345" s="3">
        <v>16496.61</v>
      </c>
      <c r="G1345" s="3">
        <v>14599.84</v>
      </c>
      <c r="H1345" s="3">
        <v>15606.72</v>
      </c>
      <c r="I1345" s="3">
        <v>13465.65</v>
      </c>
      <c r="J1345" s="3">
        <v>12769.75</v>
      </c>
      <c r="K1345" s="3">
        <v>17305.13</v>
      </c>
      <c r="L1345" s="3">
        <v>17881.97</v>
      </c>
      <c r="M1345" s="3">
        <v>17881.98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107414.66</v>
      </c>
      <c r="AH1345" s="3">
        <v>103048.57</v>
      </c>
      <c r="AI1345" s="3">
        <v>114089.53</v>
      </c>
      <c r="AJ1345" s="3">
        <v>110409.24</v>
      </c>
      <c r="AK1345" s="3">
        <v>114089.5</v>
      </c>
      <c r="AL1345" s="3">
        <v>110409.22</v>
      </c>
      <c r="AM1345" s="3">
        <v>114089.5</v>
      </c>
      <c r="AN1345" s="3">
        <v>114089.54</v>
      </c>
      <c r="AO1345" s="3">
        <v>109040.21</v>
      </c>
      <c r="AP1345" s="3">
        <v>112391.95</v>
      </c>
      <c r="AQ1345" s="3">
        <v>17772.86</v>
      </c>
      <c r="AR1345" s="3">
        <v>18365.240000000002</v>
      </c>
      <c r="AS1345" s="3">
        <v>0</v>
      </c>
      <c r="AT1345" s="3">
        <v>0</v>
      </c>
      <c r="AU1345" s="3">
        <v>0</v>
      </c>
      <c r="AV1345" s="3">
        <v>0</v>
      </c>
      <c r="AW1345" s="3">
        <v>0</v>
      </c>
      <c r="AX1345" s="3">
        <v>0</v>
      </c>
      <c r="AY1345" s="3">
        <v>0</v>
      </c>
      <c r="AZ1345" s="3">
        <v>0</v>
      </c>
      <c r="BA1345" s="3">
        <v>0</v>
      </c>
      <c r="BB1345" s="3">
        <v>0</v>
      </c>
      <c r="BC1345" s="3">
        <v>0</v>
      </c>
      <c r="BD1345" s="3">
        <v>0</v>
      </c>
      <c r="BE1345" s="3">
        <v>0</v>
      </c>
      <c r="BF1345" s="3">
        <v>0</v>
      </c>
      <c r="BG1345" s="3">
        <v>0</v>
      </c>
      <c r="BH1345" s="3">
        <v>0</v>
      </c>
      <c r="BI1345" s="3">
        <v>0</v>
      </c>
      <c r="BJ1345" s="3">
        <v>0</v>
      </c>
      <c r="BK1345" s="3">
        <v>0</v>
      </c>
      <c r="BL1345" s="3">
        <v>0</v>
      </c>
      <c r="BM1345" s="3">
        <v>0</v>
      </c>
      <c r="BN1345" s="3">
        <v>0</v>
      </c>
      <c r="BO1345" s="3">
        <v>0</v>
      </c>
      <c r="BP1345" s="3">
        <v>0</v>
      </c>
      <c r="BQ1345" s="3">
        <v>0</v>
      </c>
      <c r="BR1345" s="3">
        <v>0</v>
      </c>
      <c r="BS1345" s="3">
        <v>0</v>
      </c>
      <c r="BT1345" s="3">
        <v>0</v>
      </c>
      <c r="BU1345" s="3">
        <v>0</v>
      </c>
      <c r="BV1345" s="3">
        <v>0</v>
      </c>
      <c r="BW1345" s="3">
        <v>0</v>
      </c>
      <c r="BX1345" s="3">
        <v>0</v>
      </c>
      <c r="BY1345" s="3">
        <v>0</v>
      </c>
      <c r="BZ1345" s="3">
        <v>0</v>
      </c>
      <c r="CA1345" s="3">
        <v>0</v>
      </c>
      <c r="CB1345" s="3">
        <v>0</v>
      </c>
      <c r="CC1345" s="3">
        <v>0</v>
      </c>
      <c r="CD1345" s="3">
        <v>0</v>
      </c>
      <c r="CE1345" s="3">
        <v>0</v>
      </c>
      <c r="CF1345" s="3">
        <v>0</v>
      </c>
      <c r="CG1345" s="3">
        <v>0</v>
      </c>
      <c r="CH1345" s="3">
        <v>0</v>
      </c>
      <c r="CI1345" s="3">
        <v>0</v>
      </c>
      <c r="CJ1345" s="3">
        <v>0</v>
      </c>
      <c r="CK1345" s="3">
        <v>0</v>
      </c>
      <c r="CL1345" s="3">
        <v>0</v>
      </c>
      <c r="CM1345" s="3">
        <v>0</v>
      </c>
      <c r="CN1345" s="3">
        <v>0</v>
      </c>
      <c r="CO1345" s="3">
        <v>0</v>
      </c>
      <c r="CP1345" s="3">
        <v>0</v>
      </c>
      <c r="CQ1345" s="3">
        <v>0</v>
      </c>
      <c r="CR1345" s="3">
        <v>0</v>
      </c>
      <c r="CS1345" s="3">
        <v>0</v>
      </c>
      <c r="CT1345" s="3">
        <v>0</v>
      </c>
      <c r="CU1345" s="3">
        <v>0</v>
      </c>
      <c r="CV1345" s="3">
        <v>0</v>
      </c>
      <c r="CW1345" s="3">
        <v>0</v>
      </c>
      <c r="CX1345" s="3">
        <v>0</v>
      </c>
      <c r="CY1345" s="3">
        <v>0</v>
      </c>
      <c r="CZ1345" s="3">
        <v>0</v>
      </c>
      <c r="DA1345" s="3"/>
      <c r="DB1345" s="3">
        <v>0</v>
      </c>
      <c r="DC1345" s="3">
        <v>0</v>
      </c>
      <c r="DD1345" s="3">
        <v>0</v>
      </c>
      <c r="DE1345" s="3">
        <v>0</v>
      </c>
      <c r="DF1345" s="3">
        <v>0</v>
      </c>
      <c r="DG1345" s="3">
        <v>0</v>
      </c>
      <c r="DH1345" s="3">
        <v>0</v>
      </c>
      <c r="DI1345" s="3">
        <v>0</v>
      </c>
      <c r="DJ1345" s="3">
        <v>0</v>
      </c>
      <c r="DK1345" s="3">
        <v>0</v>
      </c>
      <c r="DL1345" s="3">
        <v>0</v>
      </c>
      <c r="DM1345" s="3">
        <v>0</v>
      </c>
      <c r="DN1345" s="3">
        <v>0</v>
      </c>
      <c r="DO1345" s="3">
        <v>0</v>
      </c>
      <c r="DP1345" s="3">
        <v>0</v>
      </c>
      <c r="DQ1345" s="3">
        <v>0</v>
      </c>
      <c r="DR1345" s="3">
        <v>0</v>
      </c>
      <c r="DS1345" s="3">
        <v>0</v>
      </c>
      <c r="DT1345" s="3">
        <v>0</v>
      </c>
      <c r="DU1345" s="3">
        <v>0</v>
      </c>
      <c r="DV1345" s="3">
        <v>0</v>
      </c>
      <c r="DW1345" s="3">
        <v>0</v>
      </c>
      <c r="DX1345" s="3">
        <v>0</v>
      </c>
      <c r="DY1345" s="3">
        <v>0</v>
      </c>
      <c r="DZ1345" s="3">
        <v>0</v>
      </c>
      <c r="EA1345" s="3">
        <v>0</v>
      </c>
      <c r="EB1345" s="3">
        <v>0</v>
      </c>
      <c r="EC1345" s="3">
        <v>0</v>
      </c>
      <c r="ED1345" s="3">
        <v>0</v>
      </c>
      <c r="EE1345" s="3">
        <v>0</v>
      </c>
      <c r="EF1345" s="3">
        <v>0</v>
      </c>
    </row>
    <row r="1346" spans="1:136" ht="12.75" customHeight="1">
      <c r="A1346" s="2" t="s">
        <v>2179</v>
      </c>
      <c r="B1346" s="2" t="s">
        <v>2180</v>
      </c>
      <c r="C1346" s="2" t="s">
        <v>137</v>
      </c>
      <c r="D1346" s="2" t="s">
        <v>896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0</v>
      </c>
      <c r="AJ1346" s="3">
        <v>0</v>
      </c>
      <c r="AK1346" s="3">
        <v>0</v>
      </c>
      <c r="AL1346" s="3">
        <v>0</v>
      </c>
      <c r="AM1346" s="3">
        <v>0</v>
      </c>
      <c r="AN1346" s="3">
        <v>0</v>
      </c>
      <c r="AO1346" s="3">
        <v>0</v>
      </c>
      <c r="AP1346" s="3">
        <v>0</v>
      </c>
      <c r="AQ1346" s="3">
        <v>0</v>
      </c>
      <c r="AR1346" s="3">
        <v>0</v>
      </c>
      <c r="AS1346" s="3">
        <v>0</v>
      </c>
      <c r="AT1346" s="3">
        <v>0</v>
      </c>
      <c r="AU1346" s="3">
        <v>0</v>
      </c>
      <c r="AV1346" s="3">
        <v>0</v>
      </c>
      <c r="AW1346" s="3">
        <v>0</v>
      </c>
      <c r="AX1346" s="3">
        <v>0</v>
      </c>
      <c r="AY1346" s="3">
        <v>0</v>
      </c>
      <c r="AZ1346" s="3">
        <v>0</v>
      </c>
      <c r="BA1346" s="3">
        <v>0</v>
      </c>
      <c r="BB1346" s="3">
        <v>0</v>
      </c>
      <c r="BC1346" s="3">
        <v>0</v>
      </c>
      <c r="BD1346" s="3">
        <v>0</v>
      </c>
      <c r="BE1346" s="3">
        <v>0</v>
      </c>
      <c r="BF1346" s="3">
        <v>0</v>
      </c>
      <c r="BG1346" s="3">
        <v>0</v>
      </c>
      <c r="BH1346" s="3">
        <v>0</v>
      </c>
      <c r="BI1346" s="3">
        <v>0</v>
      </c>
      <c r="BJ1346" s="3">
        <v>0</v>
      </c>
      <c r="BK1346" s="3">
        <v>0</v>
      </c>
      <c r="BL1346" s="3">
        <v>0</v>
      </c>
      <c r="BM1346" s="3">
        <v>0</v>
      </c>
      <c r="BN1346" s="3">
        <v>0</v>
      </c>
      <c r="BO1346" s="3">
        <v>0</v>
      </c>
      <c r="BP1346" s="3">
        <v>0</v>
      </c>
      <c r="BQ1346" s="3">
        <v>0</v>
      </c>
      <c r="BR1346" s="3">
        <v>0</v>
      </c>
      <c r="BS1346" s="3">
        <v>0</v>
      </c>
      <c r="BT1346" s="3">
        <v>0</v>
      </c>
      <c r="BU1346" s="3">
        <v>0</v>
      </c>
      <c r="BV1346" s="3">
        <v>0</v>
      </c>
      <c r="BW1346" s="3">
        <v>0</v>
      </c>
      <c r="BX1346" s="3">
        <v>0</v>
      </c>
      <c r="BY1346" s="3">
        <v>0</v>
      </c>
      <c r="BZ1346" s="3">
        <v>0</v>
      </c>
      <c r="CA1346" s="3">
        <v>0</v>
      </c>
      <c r="CB1346" s="3">
        <v>0</v>
      </c>
      <c r="CC1346" s="3">
        <v>0</v>
      </c>
      <c r="CD1346" s="3">
        <v>0</v>
      </c>
      <c r="CE1346" s="3">
        <v>0</v>
      </c>
      <c r="CF1346" s="3">
        <v>0</v>
      </c>
      <c r="CG1346" s="3">
        <v>0</v>
      </c>
      <c r="CH1346" s="3">
        <v>0</v>
      </c>
      <c r="CI1346" s="3">
        <v>0</v>
      </c>
      <c r="CJ1346" s="3">
        <v>0</v>
      </c>
      <c r="CK1346" s="3">
        <v>0</v>
      </c>
      <c r="CL1346" s="3">
        <v>0</v>
      </c>
      <c r="CM1346" s="3">
        <v>0</v>
      </c>
      <c r="CN1346" s="3">
        <v>0</v>
      </c>
      <c r="CO1346" s="3">
        <v>0</v>
      </c>
      <c r="CP1346" s="3">
        <v>0</v>
      </c>
      <c r="CQ1346" s="3">
        <v>0</v>
      </c>
      <c r="CR1346" s="3">
        <v>0</v>
      </c>
      <c r="CS1346" s="3">
        <v>0</v>
      </c>
      <c r="CT1346" s="3">
        <v>0</v>
      </c>
      <c r="CU1346" s="3">
        <v>0</v>
      </c>
      <c r="CV1346" s="3">
        <v>0</v>
      </c>
      <c r="CW1346" s="3">
        <v>0</v>
      </c>
      <c r="CX1346" s="3">
        <v>0</v>
      </c>
      <c r="CY1346" s="3">
        <v>0</v>
      </c>
      <c r="CZ1346" s="3">
        <v>0</v>
      </c>
      <c r="DA1346" s="3"/>
      <c r="DB1346" s="3">
        <v>0</v>
      </c>
      <c r="DC1346" s="3">
        <v>0</v>
      </c>
      <c r="DD1346" s="3">
        <v>0</v>
      </c>
      <c r="DE1346" s="3">
        <v>0</v>
      </c>
      <c r="DF1346" s="3">
        <v>0</v>
      </c>
      <c r="DG1346" s="3">
        <v>0</v>
      </c>
      <c r="DH1346" s="3">
        <v>0</v>
      </c>
      <c r="DI1346" s="3">
        <v>0</v>
      </c>
      <c r="DJ1346" s="3">
        <v>0</v>
      </c>
      <c r="DK1346" s="3">
        <v>0</v>
      </c>
      <c r="DL1346" s="3">
        <v>0</v>
      </c>
      <c r="DM1346" s="3">
        <v>0</v>
      </c>
      <c r="DN1346" s="3">
        <v>0</v>
      </c>
      <c r="DO1346" s="3">
        <v>0</v>
      </c>
      <c r="DP1346" s="3">
        <v>0</v>
      </c>
      <c r="DQ1346" s="3">
        <v>0</v>
      </c>
      <c r="DR1346" s="3">
        <v>0</v>
      </c>
      <c r="DS1346" s="3">
        <v>0</v>
      </c>
      <c r="DT1346" s="3">
        <v>0</v>
      </c>
      <c r="DU1346" s="3">
        <v>0</v>
      </c>
      <c r="DV1346" s="3">
        <v>0</v>
      </c>
      <c r="DW1346" s="3">
        <v>0</v>
      </c>
      <c r="DX1346" s="3">
        <v>0</v>
      </c>
      <c r="DY1346" s="3">
        <v>0</v>
      </c>
      <c r="DZ1346" s="3">
        <v>0</v>
      </c>
      <c r="EA1346" s="3">
        <v>0</v>
      </c>
      <c r="EB1346" s="3">
        <v>0</v>
      </c>
      <c r="EC1346" s="3">
        <v>0</v>
      </c>
      <c r="ED1346" s="3">
        <v>0</v>
      </c>
      <c r="EE1346" s="3">
        <v>0</v>
      </c>
      <c r="EF1346" s="3">
        <v>0</v>
      </c>
    </row>
    <row r="1347" spans="1:136" ht="12.75" customHeight="1">
      <c r="A1347" s="2" t="s">
        <v>2181</v>
      </c>
      <c r="B1347" s="2" t="s">
        <v>2182</v>
      </c>
      <c r="C1347" s="2" t="s">
        <v>137</v>
      </c>
      <c r="D1347" s="2" t="s">
        <v>896</v>
      </c>
      <c r="E1347" s="3">
        <v>0</v>
      </c>
      <c r="F1347" s="3">
        <v>2097.6</v>
      </c>
      <c r="G1347" s="3">
        <v>1989.8</v>
      </c>
      <c r="H1347" s="3">
        <v>2127</v>
      </c>
      <c r="I1347" s="3">
        <v>2058.41</v>
      </c>
      <c r="J1347" s="3">
        <v>2127.0300000000002</v>
      </c>
      <c r="K1347" s="3">
        <v>2058.4</v>
      </c>
      <c r="L1347" s="3">
        <v>2426.38</v>
      </c>
      <c r="M1347" s="3">
        <v>2426.36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1605.84</v>
      </c>
      <c r="AH1347" s="3">
        <v>1662.49</v>
      </c>
      <c r="AI1347" s="3">
        <v>2027.55</v>
      </c>
      <c r="AJ1347" s="3">
        <v>1981.52</v>
      </c>
      <c r="AK1347" s="3">
        <v>2047.58</v>
      </c>
      <c r="AL1347" s="3">
        <v>1981.52</v>
      </c>
      <c r="AM1347" s="3">
        <v>2047.57</v>
      </c>
      <c r="AN1347" s="3">
        <v>2090.69</v>
      </c>
      <c r="AO1347" s="3">
        <v>2033.24</v>
      </c>
      <c r="AP1347" s="3">
        <v>2100.9899999999998</v>
      </c>
      <c r="AQ1347" s="3">
        <v>2001.1</v>
      </c>
      <c r="AR1347" s="3">
        <v>2088.7800000000002</v>
      </c>
      <c r="AS1347" s="3">
        <v>0</v>
      </c>
      <c r="AT1347" s="3">
        <v>0</v>
      </c>
      <c r="AU1347" s="3">
        <v>0</v>
      </c>
      <c r="AV1347" s="3">
        <v>0</v>
      </c>
      <c r="AW1347" s="3">
        <v>0</v>
      </c>
      <c r="AX1347" s="3">
        <v>0</v>
      </c>
      <c r="AY1347" s="3">
        <v>0</v>
      </c>
      <c r="AZ1347" s="3">
        <v>0</v>
      </c>
      <c r="BA1347" s="3">
        <v>0</v>
      </c>
      <c r="BB1347" s="3">
        <v>0</v>
      </c>
      <c r="BC1347" s="3">
        <v>0</v>
      </c>
      <c r="BD1347" s="3">
        <v>0</v>
      </c>
      <c r="BE1347" s="3">
        <v>0</v>
      </c>
      <c r="BF1347" s="3">
        <v>0</v>
      </c>
      <c r="BG1347" s="3">
        <v>0</v>
      </c>
      <c r="BH1347" s="3">
        <v>0</v>
      </c>
      <c r="BI1347" s="3">
        <v>0</v>
      </c>
      <c r="BJ1347" s="3">
        <v>0</v>
      </c>
      <c r="BK1347" s="3">
        <v>0</v>
      </c>
      <c r="BL1347" s="3">
        <v>0</v>
      </c>
      <c r="BM1347" s="3">
        <v>0</v>
      </c>
      <c r="BN1347" s="3">
        <v>0</v>
      </c>
      <c r="BO1347" s="3">
        <v>0</v>
      </c>
      <c r="BP1347" s="3">
        <v>0</v>
      </c>
      <c r="BQ1347" s="3">
        <v>0</v>
      </c>
      <c r="BR1347" s="3">
        <v>0</v>
      </c>
      <c r="BS1347" s="3">
        <v>0</v>
      </c>
      <c r="BT1347" s="3">
        <v>0</v>
      </c>
      <c r="BU1347" s="3">
        <v>0</v>
      </c>
      <c r="BV1347" s="3">
        <v>0</v>
      </c>
      <c r="BW1347" s="3">
        <v>0</v>
      </c>
      <c r="BX1347" s="3">
        <v>0</v>
      </c>
      <c r="BY1347" s="3">
        <v>0</v>
      </c>
      <c r="BZ1347" s="3">
        <v>0</v>
      </c>
      <c r="CA1347" s="3">
        <v>0</v>
      </c>
      <c r="CB1347" s="3">
        <v>0</v>
      </c>
      <c r="CC1347" s="3">
        <v>0</v>
      </c>
      <c r="CD1347" s="3">
        <v>0</v>
      </c>
      <c r="CE1347" s="3">
        <v>0</v>
      </c>
      <c r="CF1347" s="3">
        <v>0</v>
      </c>
      <c r="CG1347" s="3">
        <v>0</v>
      </c>
      <c r="CH1347" s="3">
        <v>0</v>
      </c>
      <c r="CI1347" s="3">
        <v>0</v>
      </c>
      <c r="CJ1347" s="3">
        <v>0</v>
      </c>
      <c r="CK1347" s="3">
        <v>0</v>
      </c>
      <c r="CL1347" s="3">
        <v>0</v>
      </c>
      <c r="CM1347" s="3">
        <v>0</v>
      </c>
      <c r="CN1347" s="3">
        <v>0</v>
      </c>
      <c r="CO1347" s="3">
        <v>0</v>
      </c>
      <c r="CP1347" s="3">
        <v>0</v>
      </c>
      <c r="CQ1347" s="3">
        <v>0</v>
      </c>
      <c r="CR1347" s="3">
        <v>0</v>
      </c>
      <c r="CS1347" s="3">
        <v>0</v>
      </c>
      <c r="CT1347" s="3">
        <v>0</v>
      </c>
      <c r="CU1347" s="3">
        <v>0</v>
      </c>
      <c r="CV1347" s="3">
        <v>0</v>
      </c>
      <c r="CW1347" s="3">
        <v>0</v>
      </c>
      <c r="CX1347" s="3">
        <v>0</v>
      </c>
      <c r="CY1347" s="3">
        <v>0</v>
      </c>
      <c r="CZ1347" s="3">
        <v>0</v>
      </c>
      <c r="DA1347" s="3"/>
      <c r="DB1347" s="3">
        <v>0</v>
      </c>
      <c r="DC1347" s="3">
        <v>0</v>
      </c>
      <c r="DD1347" s="3">
        <v>0</v>
      </c>
      <c r="DE1347" s="3">
        <v>0</v>
      </c>
      <c r="DF1347" s="3">
        <v>0</v>
      </c>
      <c r="DG1347" s="3">
        <v>0</v>
      </c>
      <c r="DH1347" s="3">
        <v>0</v>
      </c>
      <c r="DI1347" s="3">
        <v>0</v>
      </c>
      <c r="DJ1347" s="3">
        <v>0</v>
      </c>
      <c r="DK1347" s="3">
        <v>0</v>
      </c>
      <c r="DL1347" s="3">
        <v>0</v>
      </c>
      <c r="DM1347" s="3">
        <v>0</v>
      </c>
      <c r="DN1347" s="3">
        <v>0</v>
      </c>
      <c r="DO1347" s="3">
        <v>0</v>
      </c>
      <c r="DP1347" s="3">
        <v>0</v>
      </c>
      <c r="DQ1347" s="3">
        <v>0</v>
      </c>
      <c r="DR1347" s="3">
        <v>0</v>
      </c>
      <c r="DS1347" s="3">
        <v>0</v>
      </c>
      <c r="DT1347" s="3">
        <v>0</v>
      </c>
      <c r="DU1347" s="3">
        <v>0</v>
      </c>
      <c r="DV1347" s="3">
        <v>0</v>
      </c>
      <c r="DW1347" s="3">
        <v>0</v>
      </c>
      <c r="DX1347" s="3">
        <v>0</v>
      </c>
      <c r="DY1347" s="3">
        <v>0</v>
      </c>
      <c r="DZ1347" s="3">
        <v>0</v>
      </c>
      <c r="EA1347" s="3">
        <v>0</v>
      </c>
      <c r="EB1347" s="3">
        <v>0</v>
      </c>
      <c r="EC1347" s="3">
        <v>0</v>
      </c>
      <c r="ED1347" s="3">
        <v>0</v>
      </c>
      <c r="EE1347" s="3">
        <v>0</v>
      </c>
      <c r="EF1347" s="3">
        <v>0</v>
      </c>
    </row>
    <row r="1348" spans="1:136" ht="12.75" customHeight="1">
      <c r="A1348" s="2" t="s">
        <v>2183</v>
      </c>
      <c r="B1348" s="2" t="s">
        <v>2184</v>
      </c>
      <c r="C1348" s="2" t="s">
        <v>137</v>
      </c>
      <c r="D1348" s="2" t="s">
        <v>896</v>
      </c>
      <c r="E1348" s="3">
        <v>0</v>
      </c>
      <c r="F1348" s="3">
        <v>1699.75</v>
      </c>
      <c r="G1348" s="3">
        <v>1590.07</v>
      </c>
      <c r="H1348" s="3">
        <v>1699.75</v>
      </c>
      <c r="I1348" s="3">
        <v>1644.95</v>
      </c>
      <c r="J1348" s="3">
        <v>1699.76</v>
      </c>
      <c r="K1348" s="3">
        <v>1644.95</v>
      </c>
      <c r="L1348" s="3">
        <v>1699.76</v>
      </c>
      <c r="M1348" s="3">
        <v>1699.75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3">
        <v>0</v>
      </c>
      <c r="AF1348" s="3">
        <v>0</v>
      </c>
      <c r="AG1348" s="3">
        <v>933.19</v>
      </c>
      <c r="AH1348" s="3">
        <v>913.3</v>
      </c>
      <c r="AI1348" s="3">
        <v>1131.6199999999999</v>
      </c>
      <c r="AJ1348" s="3">
        <v>1095.1300000000001</v>
      </c>
      <c r="AK1348" s="3">
        <v>1129.75</v>
      </c>
      <c r="AL1348" s="3">
        <v>1039.04</v>
      </c>
      <c r="AM1348" s="3">
        <v>1073.67</v>
      </c>
      <c r="AN1348" s="3">
        <v>1073.67</v>
      </c>
      <c r="AO1348" s="3">
        <v>1039.04</v>
      </c>
      <c r="AP1348" s="3">
        <v>1073.67</v>
      </c>
      <c r="AQ1348" s="3">
        <v>1099.74</v>
      </c>
      <c r="AR1348" s="3">
        <v>1699.73</v>
      </c>
      <c r="AS1348" s="3">
        <v>0</v>
      </c>
      <c r="AT1348" s="3">
        <v>0</v>
      </c>
      <c r="AU1348" s="3">
        <v>0</v>
      </c>
      <c r="AV1348" s="3">
        <v>0</v>
      </c>
      <c r="AW1348" s="3">
        <v>0</v>
      </c>
      <c r="AX1348" s="3">
        <v>0</v>
      </c>
      <c r="AY1348" s="3">
        <v>0</v>
      </c>
      <c r="AZ1348" s="3">
        <v>0</v>
      </c>
      <c r="BA1348" s="3">
        <v>0</v>
      </c>
      <c r="BB1348" s="3">
        <v>0</v>
      </c>
      <c r="BC1348" s="3">
        <v>0</v>
      </c>
      <c r="BD1348" s="3">
        <v>0</v>
      </c>
      <c r="BE1348" s="3">
        <v>0</v>
      </c>
      <c r="BF1348" s="3">
        <v>0</v>
      </c>
      <c r="BG1348" s="3">
        <v>0</v>
      </c>
      <c r="BH1348" s="3">
        <v>0</v>
      </c>
      <c r="BI1348" s="3">
        <v>0</v>
      </c>
      <c r="BJ1348" s="3">
        <v>0</v>
      </c>
      <c r="BK1348" s="3">
        <v>0</v>
      </c>
      <c r="BL1348" s="3">
        <v>0</v>
      </c>
      <c r="BM1348" s="3">
        <v>0</v>
      </c>
      <c r="BN1348" s="3">
        <v>0</v>
      </c>
      <c r="BO1348" s="3">
        <v>0</v>
      </c>
      <c r="BP1348" s="3">
        <v>0</v>
      </c>
      <c r="BQ1348" s="3">
        <v>0</v>
      </c>
      <c r="BR1348" s="3">
        <v>0</v>
      </c>
      <c r="BS1348" s="3">
        <v>0</v>
      </c>
      <c r="BT1348" s="3">
        <v>0</v>
      </c>
      <c r="BU1348" s="3">
        <v>0</v>
      </c>
      <c r="BV1348" s="3">
        <v>0</v>
      </c>
      <c r="BW1348" s="3">
        <v>0</v>
      </c>
      <c r="BX1348" s="3">
        <v>0</v>
      </c>
      <c r="BY1348" s="3">
        <v>0</v>
      </c>
      <c r="BZ1348" s="3">
        <v>0</v>
      </c>
      <c r="CA1348" s="3">
        <v>0</v>
      </c>
      <c r="CB1348" s="3">
        <v>0</v>
      </c>
      <c r="CC1348" s="3">
        <v>0</v>
      </c>
      <c r="CD1348" s="3">
        <v>0</v>
      </c>
      <c r="CE1348" s="3">
        <v>0</v>
      </c>
      <c r="CF1348" s="3">
        <v>0</v>
      </c>
      <c r="CG1348" s="3">
        <v>0</v>
      </c>
      <c r="CH1348" s="3">
        <v>0</v>
      </c>
      <c r="CI1348" s="3">
        <v>0</v>
      </c>
      <c r="CJ1348" s="3">
        <v>0</v>
      </c>
      <c r="CK1348" s="3">
        <v>0</v>
      </c>
      <c r="CL1348" s="3">
        <v>0</v>
      </c>
      <c r="CM1348" s="3">
        <v>0</v>
      </c>
      <c r="CN1348" s="3">
        <v>0</v>
      </c>
      <c r="CO1348" s="3">
        <v>0</v>
      </c>
      <c r="CP1348" s="3">
        <v>0</v>
      </c>
      <c r="CQ1348" s="3">
        <v>0</v>
      </c>
      <c r="CR1348" s="3">
        <v>0</v>
      </c>
      <c r="CS1348" s="3">
        <v>0</v>
      </c>
      <c r="CT1348" s="3">
        <v>0</v>
      </c>
      <c r="CU1348" s="3">
        <v>0</v>
      </c>
      <c r="CV1348" s="3">
        <v>0</v>
      </c>
      <c r="CW1348" s="3">
        <v>0</v>
      </c>
      <c r="CX1348" s="3">
        <v>0</v>
      </c>
      <c r="CY1348" s="3">
        <v>0</v>
      </c>
      <c r="CZ1348" s="3">
        <v>0</v>
      </c>
      <c r="DA1348" s="3"/>
      <c r="DB1348" s="3">
        <v>0</v>
      </c>
      <c r="DC1348" s="3">
        <v>0</v>
      </c>
      <c r="DD1348" s="3">
        <v>0</v>
      </c>
      <c r="DE1348" s="3">
        <v>0</v>
      </c>
      <c r="DF1348" s="3">
        <v>0</v>
      </c>
      <c r="DG1348" s="3">
        <v>0</v>
      </c>
      <c r="DH1348" s="3">
        <v>0</v>
      </c>
      <c r="DI1348" s="3">
        <v>0</v>
      </c>
      <c r="DJ1348" s="3">
        <v>0</v>
      </c>
      <c r="DK1348" s="3">
        <v>0</v>
      </c>
      <c r="DL1348" s="3">
        <v>0</v>
      </c>
      <c r="DM1348" s="3">
        <v>0</v>
      </c>
      <c r="DN1348" s="3">
        <v>0</v>
      </c>
      <c r="DO1348" s="3">
        <v>0</v>
      </c>
      <c r="DP1348" s="3">
        <v>0</v>
      </c>
      <c r="DQ1348" s="3">
        <v>0</v>
      </c>
      <c r="DR1348" s="3">
        <v>0</v>
      </c>
      <c r="DS1348" s="3">
        <v>0</v>
      </c>
      <c r="DT1348" s="3">
        <v>0</v>
      </c>
      <c r="DU1348" s="3">
        <v>0</v>
      </c>
      <c r="DV1348" s="3">
        <v>0</v>
      </c>
      <c r="DW1348" s="3">
        <v>0</v>
      </c>
      <c r="DX1348" s="3">
        <v>0</v>
      </c>
      <c r="DY1348" s="3">
        <v>0</v>
      </c>
      <c r="DZ1348" s="3">
        <v>0</v>
      </c>
      <c r="EA1348" s="3">
        <v>0</v>
      </c>
      <c r="EB1348" s="3">
        <v>0</v>
      </c>
      <c r="EC1348" s="3">
        <v>0</v>
      </c>
      <c r="ED1348" s="3">
        <v>0</v>
      </c>
      <c r="EE1348" s="3">
        <v>0</v>
      </c>
      <c r="EF1348" s="3">
        <v>0</v>
      </c>
    </row>
    <row r="1349" spans="1:136" ht="12.75" customHeight="1">
      <c r="A1349" s="2" t="s">
        <v>2185</v>
      </c>
      <c r="B1349" s="2" t="s">
        <v>2186</v>
      </c>
      <c r="C1349" s="2" t="s">
        <v>137</v>
      </c>
      <c r="D1349" s="2" t="s">
        <v>896</v>
      </c>
      <c r="E1349" s="3">
        <v>0</v>
      </c>
      <c r="F1349" s="3">
        <v>16314.69</v>
      </c>
      <c r="G1349" s="3">
        <v>14378.66</v>
      </c>
      <c r="H1349" s="3">
        <v>15493.1</v>
      </c>
      <c r="I1349" s="3">
        <v>14915.52</v>
      </c>
      <c r="J1349" s="3">
        <v>15408.33</v>
      </c>
      <c r="K1349" s="3">
        <v>14677.05</v>
      </c>
      <c r="L1349" s="3">
        <v>15610.04</v>
      </c>
      <c r="M1349" s="3">
        <v>15914.54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0</v>
      </c>
      <c r="AE1349" s="3">
        <v>0</v>
      </c>
      <c r="AF1349" s="3">
        <v>0</v>
      </c>
      <c r="AG1349" s="3">
        <v>15522.81</v>
      </c>
      <c r="AH1349" s="3">
        <v>14037.09</v>
      </c>
      <c r="AI1349" s="3">
        <v>15073.5</v>
      </c>
      <c r="AJ1349" s="3">
        <v>14782.34</v>
      </c>
      <c r="AK1349" s="3">
        <v>15275.1</v>
      </c>
      <c r="AL1349" s="3">
        <v>14782.33</v>
      </c>
      <c r="AM1349" s="3">
        <v>15436.73</v>
      </c>
      <c r="AN1349" s="3">
        <v>15497.59</v>
      </c>
      <c r="AO1349" s="3">
        <v>15238.67</v>
      </c>
      <c r="AP1349" s="3">
        <v>15852.4</v>
      </c>
      <c r="AQ1349" s="3">
        <v>15377.16</v>
      </c>
      <c r="AR1349" s="3">
        <v>16594.86</v>
      </c>
      <c r="AS1349" s="3">
        <v>0</v>
      </c>
      <c r="AT1349" s="3">
        <v>0</v>
      </c>
      <c r="AU1349" s="3">
        <v>0</v>
      </c>
      <c r="AV1349" s="3">
        <v>0</v>
      </c>
      <c r="AW1349" s="3">
        <v>0</v>
      </c>
      <c r="AX1349" s="3">
        <v>0</v>
      </c>
      <c r="AY1349" s="3">
        <v>0</v>
      </c>
      <c r="AZ1349" s="3">
        <v>0</v>
      </c>
      <c r="BA1349" s="3">
        <v>0</v>
      </c>
      <c r="BB1349" s="3">
        <v>0</v>
      </c>
      <c r="BC1349" s="3">
        <v>0</v>
      </c>
      <c r="BD1349" s="3">
        <v>0</v>
      </c>
      <c r="BE1349" s="3">
        <v>0</v>
      </c>
      <c r="BF1349" s="3">
        <v>0</v>
      </c>
      <c r="BG1349" s="3">
        <v>0</v>
      </c>
      <c r="BH1349" s="3">
        <v>0</v>
      </c>
      <c r="BI1349" s="3">
        <v>0</v>
      </c>
      <c r="BJ1349" s="3">
        <v>0</v>
      </c>
      <c r="BK1349" s="3">
        <v>0</v>
      </c>
      <c r="BL1349" s="3">
        <v>0</v>
      </c>
      <c r="BM1349" s="3">
        <v>0</v>
      </c>
      <c r="BN1349" s="3">
        <v>0</v>
      </c>
      <c r="BO1349" s="3">
        <v>0</v>
      </c>
      <c r="BP1349" s="3">
        <v>0</v>
      </c>
      <c r="BQ1349" s="3">
        <v>0</v>
      </c>
      <c r="BR1349" s="3">
        <v>0</v>
      </c>
      <c r="BS1349" s="3">
        <v>0</v>
      </c>
      <c r="BT1349" s="3">
        <v>0</v>
      </c>
      <c r="BU1349" s="3">
        <v>0</v>
      </c>
      <c r="BV1349" s="3">
        <v>0</v>
      </c>
      <c r="BW1349" s="3">
        <v>0</v>
      </c>
      <c r="BX1349" s="3">
        <v>0</v>
      </c>
      <c r="BY1349" s="3">
        <v>0</v>
      </c>
      <c r="BZ1349" s="3">
        <v>0</v>
      </c>
      <c r="CA1349" s="3">
        <v>0</v>
      </c>
      <c r="CB1349" s="3">
        <v>0</v>
      </c>
      <c r="CC1349" s="3">
        <v>0</v>
      </c>
      <c r="CD1349" s="3">
        <v>0</v>
      </c>
      <c r="CE1349" s="3">
        <v>0</v>
      </c>
      <c r="CF1349" s="3">
        <v>0</v>
      </c>
      <c r="CG1349" s="3">
        <v>0</v>
      </c>
      <c r="CH1349" s="3">
        <v>0</v>
      </c>
      <c r="CI1349" s="3">
        <v>0</v>
      </c>
      <c r="CJ1349" s="3">
        <v>0</v>
      </c>
      <c r="CK1349" s="3">
        <v>0</v>
      </c>
      <c r="CL1349" s="3">
        <v>0</v>
      </c>
      <c r="CM1349" s="3">
        <v>0</v>
      </c>
      <c r="CN1349" s="3">
        <v>0</v>
      </c>
      <c r="CO1349" s="3">
        <v>0</v>
      </c>
      <c r="CP1349" s="3">
        <v>0</v>
      </c>
      <c r="CQ1349" s="3">
        <v>0</v>
      </c>
      <c r="CR1349" s="3">
        <v>0</v>
      </c>
      <c r="CS1349" s="3">
        <v>0</v>
      </c>
      <c r="CT1349" s="3">
        <v>0</v>
      </c>
      <c r="CU1349" s="3">
        <v>0</v>
      </c>
      <c r="CV1349" s="3">
        <v>0</v>
      </c>
      <c r="CW1349" s="3">
        <v>0</v>
      </c>
      <c r="CX1349" s="3">
        <v>0</v>
      </c>
      <c r="CY1349" s="3">
        <v>0</v>
      </c>
      <c r="CZ1349" s="3">
        <v>0</v>
      </c>
      <c r="DA1349" s="3"/>
      <c r="DB1349" s="3">
        <v>0</v>
      </c>
      <c r="DC1349" s="3">
        <v>0</v>
      </c>
      <c r="DD1349" s="3">
        <v>0</v>
      </c>
      <c r="DE1349" s="3">
        <v>0</v>
      </c>
      <c r="DF1349" s="3">
        <v>0</v>
      </c>
      <c r="DG1349" s="3">
        <v>0</v>
      </c>
      <c r="DH1349" s="3">
        <v>0</v>
      </c>
      <c r="DI1349" s="3">
        <v>0</v>
      </c>
      <c r="DJ1349" s="3">
        <v>0</v>
      </c>
      <c r="DK1349" s="3">
        <v>0</v>
      </c>
      <c r="DL1349" s="3">
        <v>0</v>
      </c>
      <c r="DM1349" s="3">
        <v>0</v>
      </c>
      <c r="DN1349" s="3">
        <v>0</v>
      </c>
      <c r="DO1349" s="3">
        <v>0</v>
      </c>
      <c r="DP1349" s="3">
        <v>0</v>
      </c>
      <c r="DQ1349" s="3">
        <v>0</v>
      </c>
      <c r="DR1349" s="3">
        <v>0</v>
      </c>
      <c r="DS1349" s="3">
        <v>0</v>
      </c>
      <c r="DT1349" s="3">
        <v>0</v>
      </c>
      <c r="DU1349" s="3">
        <v>0</v>
      </c>
      <c r="DV1349" s="3">
        <v>0</v>
      </c>
      <c r="DW1349" s="3">
        <v>0</v>
      </c>
      <c r="DX1349" s="3">
        <v>0</v>
      </c>
      <c r="DY1349" s="3">
        <v>0</v>
      </c>
      <c r="DZ1349" s="3">
        <v>0</v>
      </c>
      <c r="EA1349" s="3">
        <v>0</v>
      </c>
      <c r="EB1349" s="3">
        <v>0</v>
      </c>
      <c r="EC1349" s="3">
        <v>0</v>
      </c>
      <c r="ED1349" s="3">
        <v>0</v>
      </c>
      <c r="EE1349" s="3">
        <v>0</v>
      </c>
      <c r="EF1349" s="3">
        <v>0</v>
      </c>
    </row>
    <row r="1350" spans="1:136" ht="12.75" customHeight="1">
      <c r="A1350" s="2" t="s">
        <v>2187</v>
      </c>
      <c r="B1350" s="2" t="s">
        <v>2188</v>
      </c>
      <c r="C1350" s="2" t="s">
        <v>137</v>
      </c>
      <c r="D1350" s="2" t="s">
        <v>896</v>
      </c>
      <c r="E1350" s="3">
        <v>0</v>
      </c>
      <c r="F1350" s="3">
        <v>3778.07</v>
      </c>
      <c r="G1350" s="3">
        <v>3534.32</v>
      </c>
      <c r="H1350" s="3">
        <v>3778.07</v>
      </c>
      <c r="I1350" s="3">
        <v>3656.19</v>
      </c>
      <c r="J1350" s="3">
        <v>3778.06</v>
      </c>
      <c r="K1350" s="3">
        <v>3656.19</v>
      </c>
      <c r="L1350" s="3">
        <v>3778.07</v>
      </c>
      <c r="M1350" s="3">
        <v>3778.06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v>0</v>
      </c>
      <c r="AP1350" s="3">
        <v>0</v>
      </c>
      <c r="AQ1350" s="3">
        <v>0</v>
      </c>
      <c r="AR1350" s="3">
        <v>3778.32</v>
      </c>
      <c r="AS1350" s="3">
        <v>0</v>
      </c>
      <c r="AT1350" s="3">
        <v>0</v>
      </c>
      <c r="AU1350" s="3">
        <v>0</v>
      </c>
      <c r="AV1350" s="3">
        <v>0</v>
      </c>
      <c r="AW1350" s="3">
        <v>0</v>
      </c>
      <c r="AX1350" s="3">
        <v>0</v>
      </c>
      <c r="AY1350" s="3">
        <v>0</v>
      </c>
      <c r="AZ1350" s="3">
        <v>0</v>
      </c>
      <c r="BA1350" s="3">
        <v>0</v>
      </c>
      <c r="BB1350" s="3">
        <v>0</v>
      </c>
      <c r="BC1350" s="3">
        <v>0</v>
      </c>
      <c r="BD1350" s="3">
        <v>0</v>
      </c>
      <c r="BE1350" s="3">
        <v>0</v>
      </c>
      <c r="BF1350" s="3">
        <v>0</v>
      </c>
      <c r="BG1350" s="3">
        <v>0</v>
      </c>
      <c r="BH1350" s="3">
        <v>0</v>
      </c>
      <c r="BI1350" s="3">
        <v>0</v>
      </c>
      <c r="BJ1350" s="3">
        <v>0</v>
      </c>
      <c r="BK1350" s="3">
        <v>0</v>
      </c>
      <c r="BL1350" s="3">
        <v>0</v>
      </c>
      <c r="BM1350" s="3">
        <v>0</v>
      </c>
      <c r="BN1350" s="3">
        <v>0</v>
      </c>
      <c r="BO1350" s="3">
        <v>0</v>
      </c>
      <c r="BP1350" s="3">
        <v>0</v>
      </c>
      <c r="BQ1350" s="3">
        <v>0</v>
      </c>
      <c r="BR1350" s="3">
        <v>0</v>
      </c>
      <c r="BS1350" s="3">
        <v>0</v>
      </c>
      <c r="BT1350" s="3">
        <v>0</v>
      </c>
      <c r="BU1350" s="3">
        <v>0</v>
      </c>
      <c r="BV1350" s="3">
        <v>0</v>
      </c>
      <c r="BW1350" s="3">
        <v>0</v>
      </c>
      <c r="BX1350" s="3">
        <v>0</v>
      </c>
      <c r="BY1350" s="3">
        <v>0</v>
      </c>
      <c r="BZ1350" s="3">
        <v>0</v>
      </c>
      <c r="CA1350" s="3">
        <v>0</v>
      </c>
      <c r="CB1350" s="3">
        <v>0</v>
      </c>
      <c r="CC1350" s="3">
        <v>0</v>
      </c>
      <c r="CD1350" s="3">
        <v>0</v>
      </c>
      <c r="CE1350" s="3">
        <v>0</v>
      </c>
      <c r="CF1350" s="3">
        <v>0</v>
      </c>
      <c r="CG1350" s="3">
        <v>0</v>
      </c>
      <c r="CH1350" s="3">
        <v>0</v>
      </c>
      <c r="CI1350" s="3">
        <v>0</v>
      </c>
      <c r="CJ1350" s="3">
        <v>0</v>
      </c>
      <c r="CK1350" s="3">
        <v>0</v>
      </c>
      <c r="CL1350" s="3">
        <v>0</v>
      </c>
      <c r="CM1350" s="3">
        <v>0</v>
      </c>
      <c r="CN1350" s="3">
        <v>0</v>
      </c>
      <c r="CO1350" s="3">
        <v>0</v>
      </c>
      <c r="CP1350" s="3">
        <v>0</v>
      </c>
      <c r="CQ1350" s="3">
        <v>0</v>
      </c>
      <c r="CR1350" s="3">
        <v>0</v>
      </c>
      <c r="CS1350" s="3">
        <v>0</v>
      </c>
      <c r="CT1350" s="3">
        <v>0</v>
      </c>
      <c r="CU1350" s="3">
        <v>0</v>
      </c>
      <c r="CV1350" s="3">
        <v>0</v>
      </c>
      <c r="CW1350" s="3">
        <v>0</v>
      </c>
      <c r="CX1350" s="3">
        <v>0</v>
      </c>
      <c r="CY1350" s="3">
        <v>0</v>
      </c>
      <c r="CZ1350" s="3">
        <v>0</v>
      </c>
      <c r="DA1350" s="3"/>
      <c r="DB1350" s="3">
        <v>0</v>
      </c>
      <c r="DC1350" s="3">
        <v>0</v>
      </c>
      <c r="DD1350" s="3">
        <v>0</v>
      </c>
      <c r="DE1350" s="3">
        <v>0</v>
      </c>
      <c r="DF1350" s="3">
        <v>0</v>
      </c>
      <c r="DG1350" s="3">
        <v>0</v>
      </c>
      <c r="DH1350" s="3">
        <v>0</v>
      </c>
      <c r="DI1350" s="3">
        <v>0</v>
      </c>
      <c r="DJ1350" s="3">
        <v>0</v>
      </c>
      <c r="DK1350" s="3">
        <v>0</v>
      </c>
      <c r="DL1350" s="3">
        <v>0</v>
      </c>
      <c r="DM1350" s="3">
        <v>0</v>
      </c>
      <c r="DN1350" s="3">
        <v>0</v>
      </c>
      <c r="DO1350" s="3">
        <v>0</v>
      </c>
      <c r="DP1350" s="3">
        <v>0</v>
      </c>
      <c r="DQ1350" s="3">
        <v>0</v>
      </c>
      <c r="DR1350" s="3">
        <v>0</v>
      </c>
      <c r="DS1350" s="3">
        <v>0</v>
      </c>
      <c r="DT1350" s="3">
        <v>0</v>
      </c>
      <c r="DU1350" s="3">
        <v>0</v>
      </c>
      <c r="DV1350" s="3">
        <v>0</v>
      </c>
      <c r="DW1350" s="3">
        <v>0</v>
      </c>
      <c r="DX1350" s="3">
        <v>0</v>
      </c>
      <c r="DY1350" s="3">
        <v>0</v>
      </c>
      <c r="DZ1350" s="3">
        <v>0</v>
      </c>
      <c r="EA1350" s="3">
        <v>0</v>
      </c>
      <c r="EB1350" s="3">
        <v>0</v>
      </c>
      <c r="EC1350" s="3">
        <v>0</v>
      </c>
      <c r="ED1350" s="3">
        <v>0</v>
      </c>
      <c r="EE1350" s="3">
        <v>0</v>
      </c>
      <c r="EF1350" s="3">
        <v>0</v>
      </c>
    </row>
    <row r="1351" spans="1:136" ht="12.75" customHeight="1">
      <c r="A1351" s="2" t="s">
        <v>2189</v>
      </c>
      <c r="B1351" s="2" t="s">
        <v>518</v>
      </c>
      <c r="C1351" s="2" t="s">
        <v>137</v>
      </c>
      <c r="D1351" s="2" t="s">
        <v>138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s="3">
        <v>0</v>
      </c>
      <c r="AR1351" s="3">
        <v>0</v>
      </c>
      <c r="AS1351" s="3">
        <v>0</v>
      </c>
      <c r="AT1351" s="3">
        <v>0</v>
      </c>
      <c r="AU1351" s="3">
        <v>0</v>
      </c>
      <c r="AV1351" s="3">
        <v>0</v>
      </c>
      <c r="AW1351" s="3">
        <v>0</v>
      </c>
      <c r="AX1351" s="3">
        <v>0</v>
      </c>
      <c r="AY1351" s="3">
        <v>0</v>
      </c>
      <c r="AZ1351" s="3">
        <v>0</v>
      </c>
      <c r="BA1351" s="3">
        <v>0</v>
      </c>
      <c r="BB1351" s="3">
        <v>0</v>
      </c>
      <c r="BC1351" s="3">
        <v>0</v>
      </c>
      <c r="BD1351" s="3">
        <v>0</v>
      </c>
      <c r="BE1351" s="3">
        <v>0</v>
      </c>
      <c r="BF1351" s="3">
        <v>0</v>
      </c>
      <c r="BG1351" s="3">
        <v>0</v>
      </c>
      <c r="BH1351" s="3">
        <v>0</v>
      </c>
      <c r="BI1351" s="3">
        <v>0</v>
      </c>
      <c r="BJ1351" s="3">
        <v>0</v>
      </c>
      <c r="BK1351" s="3">
        <v>0</v>
      </c>
      <c r="BL1351" s="3">
        <v>0</v>
      </c>
      <c r="BM1351" s="3">
        <v>0</v>
      </c>
      <c r="BN1351" s="3">
        <v>0</v>
      </c>
      <c r="BO1351" s="3">
        <v>0</v>
      </c>
      <c r="BP1351" s="3">
        <v>0</v>
      </c>
      <c r="BQ1351" s="3">
        <v>0</v>
      </c>
      <c r="BR1351" s="3">
        <v>0</v>
      </c>
      <c r="BS1351" s="3">
        <v>0</v>
      </c>
      <c r="BT1351" s="3">
        <v>0</v>
      </c>
      <c r="BU1351" s="3">
        <v>0</v>
      </c>
      <c r="BV1351" s="3">
        <v>0</v>
      </c>
      <c r="BW1351" s="3">
        <v>0</v>
      </c>
      <c r="BX1351" s="3">
        <v>0</v>
      </c>
      <c r="BY1351" s="3">
        <v>0</v>
      </c>
      <c r="BZ1351" s="3">
        <v>0</v>
      </c>
      <c r="CA1351" s="3">
        <v>0</v>
      </c>
      <c r="CB1351" s="3">
        <v>0</v>
      </c>
      <c r="CC1351" s="3">
        <v>0</v>
      </c>
      <c r="CD1351" s="3">
        <v>0</v>
      </c>
      <c r="CE1351" s="3">
        <v>0</v>
      </c>
      <c r="CF1351" s="3">
        <v>0</v>
      </c>
      <c r="CG1351" s="3">
        <v>0</v>
      </c>
      <c r="CH1351" s="3">
        <v>0</v>
      </c>
      <c r="CI1351" s="3">
        <v>0</v>
      </c>
      <c r="CJ1351" s="3">
        <v>0</v>
      </c>
      <c r="CK1351" s="3">
        <v>0</v>
      </c>
      <c r="CL1351" s="3">
        <v>0</v>
      </c>
      <c r="CM1351" s="3">
        <v>0</v>
      </c>
      <c r="CN1351" s="3">
        <v>0</v>
      </c>
      <c r="CO1351" s="3">
        <v>0</v>
      </c>
      <c r="CP1351" s="3">
        <v>0</v>
      </c>
      <c r="CQ1351" s="3">
        <v>0</v>
      </c>
      <c r="CR1351" s="3">
        <v>0</v>
      </c>
      <c r="CS1351" s="3">
        <v>0</v>
      </c>
      <c r="CT1351" s="3">
        <v>0</v>
      </c>
      <c r="CU1351" s="3">
        <v>0</v>
      </c>
      <c r="CV1351" s="3">
        <v>0</v>
      </c>
      <c r="CW1351" s="3">
        <v>0</v>
      </c>
      <c r="CX1351" s="3">
        <v>0</v>
      </c>
      <c r="CY1351" s="3">
        <v>0</v>
      </c>
      <c r="CZ1351" s="3">
        <v>0</v>
      </c>
      <c r="DA1351" s="3"/>
      <c r="DB1351" s="3">
        <v>0</v>
      </c>
      <c r="DC1351" s="3">
        <v>0</v>
      </c>
      <c r="DD1351" s="3">
        <v>0</v>
      </c>
      <c r="DE1351" s="3">
        <v>0</v>
      </c>
      <c r="DF1351" s="3">
        <v>0</v>
      </c>
      <c r="DG1351" s="3">
        <v>0</v>
      </c>
      <c r="DH1351" s="3">
        <v>0</v>
      </c>
      <c r="DI1351" s="3">
        <v>0</v>
      </c>
      <c r="DJ1351" s="3">
        <v>0</v>
      </c>
      <c r="DK1351" s="3">
        <v>0</v>
      </c>
      <c r="DL1351" s="3">
        <v>0</v>
      </c>
      <c r="DM1351" s="3">
        <v>0</v>
      </c>
      <c r="DN1351" s="3">
        <v>0</v>
      </c>
      <c r="DO1351" s="3">
        <v>0</v>
      </c>
      <c r="DP1351" s="3">
        <v>0</v>
      </c>
      <c r="DQ1351" s="3">
        <v>0</v>
      </c>
      <c r="DR1351" s="3">
        <v>0</v>
      </c>
      <c r="DS1351" s="3">
        <v>0</v>
      </c>
      <c r="DT1351" s="3">
        <v>0</v>
      </c>
      <c r="DU1351" s="3">
        <v>0</v>
      </c>
      <c r="DV1351" s="3">
        <v>0</v>
      </c>
      <c r="DW1351" s="3">
        <v>0</v>
      </c>
      <c r="DX1351" s="3">
        <v>0</v>
      </c>
      <c r="DY1351" s="3">
        <v>0</v>
      </c>
      <c r="DZ1351" s="3">
        <v>0</v>
      </c>
      <c r="EA1351" s="3">
        <v>0</v>
      </c>
      <c r="EB1351" s="3">
        <v>0</v>
      </c>
      <c r="EC1351" s="3">
        <v>0</v>
      </c>
      <c r="ED1351" s="3">
        <v>0</v>
      </c>
      <c r="EE1351" s="3">
        <v>0</v>
      </c>
      <c r="EF1351" s="3">
        <v>0</v>
      </c>
    </row>
    <row r="1352" spans="1:136" ht="12.75" customHeight="1">
      <c r="A1352" s="2" t="s">
        <v>2190</v>
      </c>
      <c r="B1352" s="2" t="s">
        <v>2191</v>
      </c>
      <c r="C1352" s="2" t="s">
        <v>137</v>
      </c>
      <c r="D1352" s="2" t="s">
        <v>896</v>
      </c>
      <c r="E1352" s="3">
        <v>0</v>
      </c>
      <c r="F1352" s="3">
        <v>26392.99</v>
      </c>
      <c r="G1352" s="3">
        <v>24716.41</v>
      </c>
      <c r="H1352" s="3">
        <v>26327.33</v>
      </c>
      <c r="I1352" s="3">
        <v>25450.32</v>
      </c>
      <c r="J1352" s="3">
        <v>26298.65</v>
      </c>
      <c r="K1352" s="3">
        <v>25484.87</v>
      </c>
      <c r="L1352" s="3">
        <v>26361.7</v>
      </c>
      <c r="M1352" s="3">
        <v>26357.95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22896.080000000002</v>
      </c>
      <c r="AH1352" s="3">
        <v>20561.04</v>
      </c>
      <c r="AI1352" s="3">
        <v>22702.3</v>
      </c>
      <c r="AJ1352" s="3">
        <v>21803.17</v>
      </c>
      <c r="AK1352" s="3">
        <v>22529.99</v>
      </c>
      <c r="AL1352" s="3">
        <v>21803.18</v>
      </c>
      <c r="AM1352" s="3">
        <v>22529.94</v>
      </c>
      <c r="AN1352" s="3">
        <v>22550.46</v>
      </c>
      <c r="AO1352" s="3">
        <v>21739.83</v>
      </c>
      <c r="AP1352" s="3">
        <v>22447.15</v>
      </c>
      <c r="AQ1352" s="3">
        <v>16475.8</v>
      </c>
      <c r="AR1352" s="3">
        <v>10804.18</v>
      </c>
      <c r="AS1352" s="3">
        <v>0</v>
      </c>
      <c r="AT1352" s="3">
        <v>0</v>
      </c>
      <c r="AU1352" s="3">
        <v>0</v>
      </c>
      <c r="AV1352" s="3">
        <v>0</v>
      </c>
      <c r="AW1352" s="3">
        <v>0</v>
      </c>
      <c r="AX1352" s="3">
        <v>0</v>
      </c>
      <c r="AY1352" s="3">
        <v>0</v>
      </c>
      <c r="AZ1352" s="3">
        <v>0</v>
      </c>
      <c r="BA1352" s="3">
        <v>0</v>
      </c>
      <c r="BB1352" s="3">
        <v>0</v>
      </c>
      <c r="BC1352" s="3">
        <v>0</v>
      </c>
      <c r="BD1352" s="3">
        <v>0</v>
      </c>
      <c r="BE1352" s="3">
        <v>0</v>
      </c>
      <c r="BF1352" s="3">
        <v>0</v>
      </c>
      <c r="BG1352" s="3">
        <v>0</v>
      </c>
      <c r="BH1352" s="3">
        <v>0</v>
      </c>
      <c r="BI1352" s="3">
        <v>0</v>
      </c>
      <c r="BJ1352" s="3">
        <v>0</v>
      </c>
      <c r="BK1352" s="3">
        <v>0</v>
      </c>
      <c r="BL1352" s="3">
        <v>0</v>
      </c>
      <c r="BM1352" s="3">
        <v>0</v>
      </c>
      <c r="BN1352" s="3">
        <v>0</v>
      </c>
      <c r="BO1352" s="3">
        <v>0</v>
      </c>
      <c r="BP1352" s="3">
        <v>0</v>
      </c>
      <c r="BQ1352" s="3">
        <v>0</v>
      </c>
      <c r="BR1352" s="3">
        <v>0</v>
      </c>
      <c r="BS1352" s="3">
        <v>0</v>
      </c>
      <c r="BT1352" s="3">
        <v>0</v>
      </c>
      <c r="BU1352" s="3">
        <v>0</v>
      </c>
      <c r="BV1352" s="3">
        <v>0</v>
      </c>
      <c r="BW1352" s="3">
        <v>0</v>
      </c>
      <c r="BX1352" s="3">
        <v>0</v>
      </c>
      <c r="BY1352" s="3">
        <v>0</v>
      </c>
      <c r="BZ1352" s="3">
        <v>0</v>
      </c>
      <c r="CA1352" s="3">
        <v>0</v>
      </c>
      <c r="CB1352" s="3">
        <v>0</v>
      </c>
      <c r="CC1352" s="3">
        <v>0</v>
      </c>
      <c r="CD1352" s="3">
        <v>0</v>
      </c>
      <c r="CE1352" s="3">
        <v>0</v>
      </c>
      <c r="CF1352" s="3">
        <v>0</v>
      </c>
      <c r="CG1352" s="3">
        <v>0</v>
      </c>
      <c r="CH1352" s="3">
        <v>0</v>
      </c>
      <c r="CI1352" s="3">
        <v>0</v>
      </c>
      <c r="CJ1352" s="3">
        <v>0</v>
      </c>
      <c r="CK1352" s="3">
        <v>0</v>
      </c>
      <c r="CL1352" s="3">
        <v>0</v>
      </c>
      <c r="CM1352" s="3">
        <v>0</v>
      </c>
      <c r="CN1352" s="3">
        <v>0</v>
      </c>
      <c r="CO1352" s="3">
        <v>0</v>
      </c>
      <c r="CP1352" s="3">
        <v>0</v>
      </c>
      <c r="CQ1352" s="3">
        <v>0</v>
      </c>
      <c r="CR1352" s="3">
        <v>0</v>
      </c>
      <c r="CS1352" s="3">
        <v>0</v>
      </c>
      <c r="CT1352" s="3">
        <v>0</v>
      </c>
      <c r="CU1352" s="3">
        <v>0</v>
      </c>
      <c r="CV1352" s="3">
        <v>0</v>
      </c>
      <c r="CW1352" s="3">
        <v>0</v>
      </c>
      <c r="CX1352" s="3">
        <v>0</v>
      </c>
      <c r="CY1352" s="3">
        <v>0</v>
      </c>
      <c r="CZ1352" s="3">
        <v>0</v>
      </c>
      <c r="DA1352" s="3"/>
      <c r="DB1352" s="3">
        <v>0</v>
      </c>
      <c r="DC1352" s="3">
        <v>0</v>
      </c>
      <c r="DD1352" s="3">
        <v>0</v>
      </c>
      <c r="DE1352" s="3">
        <v>0</v>
      </c>
      <c r="DF1352" s="3">
        <v>0</v>
      </c>
      <c r="DG1352" s="3">
        <v>0</v>
      </c>
      <c r="DH1352" s="3">
        <v>0</v>
      </c>
      <c r="DI1352" s="3">
        <v>0</v>
      </c>
      <c r="DJ1352" s="3">
        <v>0</v>
      </c>
      <c r="DK1352" s="3">
        <v>0</v>
      </c>
      <c r="DL1352" s="3">
        <v>0</v>
      </c>
      <c r="DM1352" s="3">
        <v>0</v>
      </c>
      <c r="DN1352" s="3">
        <v>0</v>
      </c>
      <c r="DO1352" s="3">
        <v>0</v>
      </c>
      <c r="DP1352" s="3">
        <v>0</v>
      </c>
      <c r="DQ1352" s="3">
        <v>0</v>
      </c>
      <c r="DR1352" s="3">
        <v>0</v>
      </c>
      <c r="DS1352" s="3">
        <v>0</v>
      </c>
      <c r="DT1352" s="3">
        <v>0</v>
      </c>
      <c r="DU1352" s="3">
        <v>0</v>
      </c>
      <c r="DV1352" s="3">
        <v>0</v>
      </c>
      <c r="DW1352" s="3">
        <v>0</v>
      </c>
      <c r="DX1352" s="3">
        <v>0</v>
      </c>
      <c r="DY1352" s="3">
        <v>0</v>
      </c>
      <c r="DZ1352" s="3">
        <v>0</v>
      </c>
      <c r="EA1352" s="3">
        <v>0</v>
      </c>
      <c r="EB1352" s="3">
        <v>0</v>
      </c>
      <c r="EC1352" s="3">
        <v>0</v>
      </c>
      <c r="ED1352" s="3">
        <v>0</v>
      </c>
      <c r="EE1352" s="3">
        <v>0</v>
      </c>
      <c r="EF1352" s="3">
        <v>0</v>
      </c>
    </row>
    <row r="1353" spans="1:136" ht="12.75" customHeight="1">
      <c r="A1353" s="2" t="s">
        <v>2192</v>
      </c>
      <c r="B1353" s="2" t="s">
        <v>2193</v>
      </c>
      <c r="C1353" s="2" t="s">
        <v>137</v>
      </c>
      <c r="D1353" s="2" t="s">
        <v>896</v>
      </c>
      <c r="E1353" s="3">
        <v>0</v>
      </c>
      <c r="F1353" s="3">
        <v>23475.19</v>
      </c>
      <c r="G1353" s="3">
        <v>22343.08</v>
      </c>
      <c r="H1353" s="3">
        <v>23533.03</v>
      </c>
      <c r="I1353" s="3">
        <v>20882.150000000001</v>
      </c>
      <c r="J1353" s="3">
        <v>21710.06</v>
      </c>
      <c r="K1353" s="3">
        <v>21016.69</v>
      </c>
      <c r="L1353" s="3">
        <v>21716.48</v>
      </c>
      <c r="M1353" s="3">
        <v>22005.37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66348.92</v>
      </c>
      <c r="AH1353" s="3">
        <v>60250.12</v>
      </c>
      <c r="AI1353" s="3">
        <v>67332.149999999994</v>
      </c>
      <c r="AJ1353" s="3">
        <v>65159.88</v>
      </c>
      <c r="AK1353" s="3">
        <v>67332.13</v>
      </c>
      <c r="AL1353" s="3">
        <v>65159.94</v>
      </c>
      <c r="AM1353" s="3">
        <v>67332.77</v>
      </c>
      <c r="AN1353" s="3">
        <v>66975.77</v>
      </c>
      <c r="AO1353" s="3">
        <v>43211.03</v>
      </c>
      <c r="AP1353" s="3">
        <v>38463.449999999997</v>
      </c>
      <c r="AQ1353" s="3">
        <v>25676.31</v>
      </c>
      <c r="AR1353" s="3">
        <v>46767.46</v>
      </c>
      <c r="AS1353" s="3">
        <v>0</v>
      </c>
      <c r="AT1353" s="3">
        <v>0</v>
      </c>
      <c r="AU1353" s="3">
        <v>0</v>
      </c>
      <c r="AV1353" s="3">
        <v>0</v>
      </c>
      <c r="AW1353" s="3">
        <v>0</v>
      </c>
      <c r="AX1353" s="3">
        <v>0</v>
      </c>
      <c r="AY1353" s="3">
        <v>0</v>
      </c>
      <c r="AZ1353" s="3">
        <v>0</v>
      </c>
      <c r="BA1353" s="3">
        <v>0</v>
      </c>
      <c r="BB1353" s="3">
        <v>0</v>
      </c>
      <c r="BC1353" s="3">
        <v>0</v>
      </c>
      <c r="BD1353" s="3">
        <v>0</v>
      </c>
      <c r="BE1353" s="3">
        <v>0</v>
      </c>
      <c r="BF1353" s="3">
        <v>0</v>
      </c>
      <c r="BG1353" s="3">
        <v>0</v>
      </c>
      <c r="BH1353" s="3">
        <v>0</v>
      </c>
      <c r="BI1353" s="3">
        <v>0</v>
      </c>
      <c r="BJ1353" s="3">
        <v>0</v>
      </c>
      <c r="BK1353" s="3">
        <v>0</v>
      </c>
      <c r="BL1353" s="3">
        <v>0</v>
      </c>
      <c r="BM1353" s="3">
        <v>0</v>
      </c>
      <c r="BN1353" s="3">
        <v>0</v>
      </c>
      <c r="BO1353" s="3">
        <v>0</v>
      </c>
      <c r="BP1353" s="3">
        <v>0</v>
      </c>
      <c r="BQ1353" s="3">
        <v>0</v>
      </c>
      <c r="BR1353" s="3">
        <v>0</v>
      </c>
      <c r="BS1353" s="3">
        <v>0</v>
      </c>
      <c r="BT1353" s="3">
        <v>0</v>
      </c>
      <c r="BU1353" s="3">
        <v>0</v>
      </c>
      <c r="BV1353" s="3">
        <v>0</v>
      </c>
      <c r="BW1353" s="3">
        <v>0</v>
      </c>
      <c r="BX1353" s="3">
        <v>0</v>
      </c>
      <c r="BY1353" s="3">
        <v>0</v>
      </c>
      <c r="BZ1353" s="3">
        <v>0</v>
      </c>
      <c r="CA1353" s="3">
        <v>0</v>
      </c>
      <c r="CB1353" s="3">
        <v>0</v>
      </c>
      <c r="CC1353" s="3">
        <v>0</v>
      </c>
      <c r="CD1353" s="3">
        <v>0</v>
      </c>
      <c r="CE1353" s="3">
        <v>0</v>
      </c>
      <c r="CF1353" s="3">
        <v>0</v>
      </c>
      <c r="CG1353" s="3">
        <v>0</v>
      </c>
      <c r="CH1353" s="3">
        <v>0</v>
      </c>
      <c r="CI1353" s="3">
        <v>0</v>
      </c>
      <c r="CJ1353" s="3">
        <v>0</v>
      </c>
      <c r="CK1353" s="3">
        <v>0</v>
      </c>
      <c r="CL1353" s="3">
        <v>0</v>
      </c>
      <c r="CM1353" s="3">
        <v>0</v>
      </c>
      <c r="CN1353" s="3">
        <v>0</v>
      </c>
      <c r="CO1353" s="3">
        <v>0</v>
      </c>
      <c r="CP1353" s="3">
        <v>0</v>
      </c>
      <c r="CQ1353" s="3">
        <v>0</v>
      </c>
      <c r="CR1353" s="3">
        <v>0</v>
      </c>
      <c r="CS1353" s="3">
        <v>0</v>
      </c>
      <c r="CT1353" s="3">
        <v>0</v>
      </c>
      <c r="CU1353" s="3">
        <v>0</v>
      </c>
      <c r="CV1353" s="3">
        <v>0</v>
      </c>
      <c r="CW1353" s="3">
        <v>0</v>
      </c>
      <c r="CX1353" s="3">
        <v>0</v>
      </c>
      <c r="CY1353" s="3">
        <v>0</v>
      </c>
      <c r="CZ1353" s="3">
        <v>0</v>
      </c>
      <c r="DA1353" s="3"/>
      <c r="DB1353" s="3">
        <v>0</v>
      </c>
      <c r="DC1353" s="3">
        <v>0</v>
      </c>
      <c r="DD1353" s="3">
        <v>0</v>
      </c>
      <c r="DE1353" s="3">
        <v>0</v>
      </c>
      <c r="DF1353" s="3">
        <v>0</v>
      </c>
      <c r="DG1353" s="3">
        <v>0</v>
      </c>
      <c r="DH1353" s="3">
        <v>0</v>
      </c>
      <c r="DI1353" s="3">
        <v>0</v>
      </c>
      <c r="DJ1353" s="3">
        <v>0</v>
      </c>
      <c r="DK1353" s="3">
        <v>0</v>
      </c>
      <c r="DL1353" s="3">
        <v>0</v>
      </c>
      <c r="DM1353" s="3">
        <v>0</v>
      </c>
      <c r="DN1353" s="3">
        <v>0</v>
      </c>
      <c r="DO1353" s="3">
        <v>0</v>
      </c>
      <c r="DP1353" s="3">
        <v>0</v>
      </c>
      <c r="DQ1353" s="3">
        <v>0</v>
      </c>
      <c r="DR1353" s="3">
        <v>0</v>
      </c>
      <c r="DS1353" s="3">
        <v>0</v>
      </c>
      <c r="DT1353" s="3">
        <v>0</v>
      </c>
      <c r="DU1353" s="3">
        <v>0</v>
      </c>
      <c r="DV1353" s="3">
        <v>0</v>
      </c>
      <c r="DW1353" s="3">
        <v>0</v>
      </c>
      <c r="DX1353" s="3">
        <v>0</v>
      </c>
      <c r="DY1353" s="3">
        <v>0</v>
      </c>
      <c r="DZ1353" s="3">
        <v>0</v>
      </c>
      <c r="EA1353" s="3">
        <v>0</v>
      </c>
      <c r="EB1353" s="3">
        <v>0</v>
      </c>
      <c r="EC1353" s="3">
        <v>0</v>
      </c>
      <c r="ED1353" s="3">
        <v>0</v>
      </c>
      <c r="EE1353" s="3">
        <v>0</v>
      </c>
      <c r="EF1353" s="3">
        <v>0</v>
      </c>
    </row>
    <row r="1354" spans="1:136" ht="12.75" customHeight="1">
      <c r="A1354" s="2" t="s">
        <v>2194</v>
      </c>
      <c r="B1354" s="2" t="s">
        <v>2195</v>
      </c>
      <c r="C1354" s="2" t="s">
        <v>137</v>
      </c>
      <c r="D1354" s="2" t="s">
        <v>896</v>
      </c>
      <c r="E1354" s="3">
        <v>0</v>
      </c>
      <c r="F1354" s="3">
        <v>22324.71</v>
      </c>
      <c r="G1354" s="3">
        <v>22863.41</v>
      </c>
      <c r="H1354" s="3">
        <v>24360.34</v>
      </c>
      <c r="I1354" s="3">
        <v>23498.78</v>
      </c>
      <c r="J1354" s="3">
        <v>24193.03</v>
      </c>
      <c r="K1354" s="3">
        <v>23368.720000000001</v>
      </c>
      <c r="L1354" s="3">
        <v>24226.42</v>
      </c>
      <c r="M1354" s="3">
        <v>24234.95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62333.18</v>
      </c>
      <c r="AH1354" s="3">
        <v>56301.01</v>
      </c>
      <c r="AI1354" s="3">
        <v>62333.17</v>
      </c>
      <c r="AJ1354" s="3">
        <v>60322.5</v>
      </c>
      <c r="AK1354" s="3">
        <v>62333.3</v>
      </c>
      <c r="AL1354" s="3">
        <v>60285.82</v>
      </c>
      <c r="AM1354" s="3">
        <v>62728.83</v>
      </c>
      <c r="AN1354" s="3">
        <v>63082.49</v>
      </c>
      <c r="AO1354" s="3">
        <v>55627.33</v>
      </c>
      <c r="AP1354" s="3">
        <v>56366.87</v>
      </c>
      <c r="AQ1354" s="3">
        <v>55041.45</v>
      </c>
      <c r="AR1354" s="3">
        <v>86860.11</v>
      </c>
      <c r="AS1354" s="3">
        <v>0</v>
      </c>
      <c r="AT1354" s="3">
        <v>0</v>
      </c>
      <c r="AU1354" s="3">
        <v>0</v>
      </c>
      <c r="AV1354" s="3">
        <v>0</v>
      </c>
      <c r="AW1354" s="3">
        <v>0</v>
      </c>
      <c r="AX1354" s="3">
        <v>0</v>
      </c>
      <c r="AY1354" s="3">
        <v>0</v>
      </c>
      <c r="AZ1354" s="3">
        <v>0</v>
      </c>
      <c r="BA1354" s="3">
        <v>0</v>
      </c>
      <c r="BB1354" s="3">
        <v>0</v>
      </c>
      <c r="BC1354" s="3">
        <v>0</v>
      </c>
      <c r="BD1354" s="3">
        <v>0</v>
      </c>
      <c r="BE1354" s="3">
        <v>0</v>
      </c>
      <c r="BF1354" s="3">
        <v>0</v>
      </c>
      <c r="BG1354" s="3">
        <v>0</v>
      </c>
      <c r="BH1354" s="3">
        <v>0</v>
      </c>
      <c r="BI1354" s="3">
        <v>0</v>
      </c>
      <c r="BJ1354" s="3">
        <v>0</v>
      </c>
      <c r="BK1354" s="3">
        <v>0</v>
      </c>
      <c r="BL1354" s="3">
        <v>0</v>
      </c>
      <c r="BM1354" s="3">
        <v>0</v>
      </c>
      <c r="BN1354" s="3">
        <v>0</v>
      </c>
      <c r="BO1354" s="3">
        <v>0</v>
      </c>
      <c r="BP1354" s="3">
        <v>0</v>
      </c>
      <c r="BQ1354" s="3">
        <v>0</v>
      </c>
      <c r="BR1354" s="3">
        <v>0</v>
      </c>
      <c r="BS1354" s="3">
        <v>0</v>
      </c>
      <c r="BT1354" s="3">
        <v>0</v>
      </c>
      <c r="BU1354" s="3">
        <v>0</v>
      </c>
      <c r="BV1354" s="3">
        <v>0</v>
      </c>
      <c r="BW1354" s="3">
        <v>0</v>
      </c>
      <c r="BX1354" s="3">
        <v>0</v>
      </c>
      <c r="BY1354" s="3">
        <v>0</v>
      </c>
      <c r="BZ1354" s="3">
        <v>0</v>
      </c>
      <c r="CA1354" s="3">
        <v>0</v>
      </c>
      <c r="CB1354" s="3">
        <v>0</v>
      </c>
      <c r="CC1354" s="3">
        <v>0</v>
      </c>
      <c r="CD1354" s="3">
        <v>0</v>
      </c>
      <c r="CE1354" s="3">
        <v>0</v>
      </c>
      <c r="CF1354" s="3">
        <v>0</v>
      </c>
      <c r="CG1354" s="3">
        <v>0</v>
      </c>
      <c r="CH1354" s="3">
        <v>0</v>
      </c>
      <c r="CI1354" s="3">
        <v>0</v>
      </c>
      <c r="CJ1354" s="3">
        <v>0</v>
      </c>
      <c r="CK1354" s="3">
        <v>0</v>
      </c>
      <c r="CL1354" s="3">
        <v>0</v>
      </c>
      <c r="CM1354" s="3">
        <v>0</v>
      </c>
      <c r="CN1354" s="3">
        <v>0</v>
      </c>
      <c r="CO1354" s="3">
        <v>0</v>
      </c>
      <c r="CP1354" s="3">
        <v>0</v>
      </c>
      <c r="CQ1354" s="3">
        <v>0</v>
      </c>
      <c r="CR1354" s="3">
        <v>0</v>
      </c>
      <c r="CS1354" s="3">
        <v>0</v>
      </c>
      <c r="CT1354" s="3">
        <v>0</v>
      </c>
      <c r="CU1354" s="3">
        <v>0</v>
      </c>
      <c r="CV1354" s="3">
        <v>0</v>
      </c>
      <c r="CW1354" s="3">
        <v>0</v>
      </c>
      <c r="CX1354" s="3">
        <v>0</v>
      </c>
      <c r="CY1354" s="3">
        <v>0</v>
      </c>
      <c r="CZ1354" s="3">
        <v>0</v>
      </c>
      <c r="DA1354" s="3"/>
      <c r="DB1354" s="3">
        <v>0</v>
      </c>
      <c r="DC1354" s="3">
        <v>0</v>
      </c>
      <c r="DD1354" s="3">
        <v>0</v>
      </c>
      <c r="DE1354" s="3">
        <v>0</v>
      </c>
      <c r="DF1354" s="3">
        <v>0</v>
      </c>
      <c r="DG1354" s="3">
        <v>0</v>
      </c>
      <c r="DH1354" s="3">
        <v>0</v>
      </c>
      <c r="DI1354" s="3">
        <v>0</v>
      </c>
      <c r="DJ1354" s="3">
        <v>0</v>
      </c>
      <c r="DK1354" s="3">
        <v>0</v>
      </c>
      <c r="DL1354" s="3">
        <v>0</v>
      </c>
      <c r="DM1354" s="3">
        <v>0</v>
      </c>
      <c r="DN1354" s="3">
        <v>0</v>
      </c>
      <c r="DO1354" s="3">
        <v>0</v>
      </c>
      <c r="DP1354" s="3">
        <v>0</v>
      </c>
      <c r="DQ1354" s="3">
        <v>0</v>
      </c>
      <c r="DR1354" s="3">
        <v>0</v>
      </c>
      <c r="DS1354" s="3">
        <v>0</v>
      </c>
      <c r="DT1354" s="3">
        <v>0</v>
      </c>
      <c r="DU1354" s="3">
        <v>0</v>
      </c>
      <c r="DV1354" s="3">
        <v>0</v>
      </c>
      <c r="DW1354" s="3">
        <v>0</v>
      </c>
      <c r="DX1354" s="3">
        <v>0</v>
      </c>
      <c r="DY1354" s="3">
        <v>0</v>
      </c>
      <c r="DZ1354" s="3">
        <v>0</v>
      </c>
      <c r="EA1354" s="3">
        <v>0</v>
      </c>
      <c r="EB1354" s="3">
        <v>0</v>
      </c>
      <c r="EC1354" s="3">
        <v>0</v>
      </c>
      <c r="ED1354" s="3">
        <v>0</v>
      </c>
      <c r="EE1354" s="3">
        <v>0</v>
      </c>
      <c r="EF1354" s="3">
        <v>0</v>
      </c>
    </row>
    <row r="1355" spans="1:136" ht="12.75" customHeight="1">
      <c r="A1355" s="2" t="s">
        <v>2196</v>
      </c>
      <c r="B1355" s="2" t="s">
        <v>2197</v>
      </c>
      <c r="C1355" s="2" t="s">
        <v>137</v>
      </c>
      <c r="D1355" s="2" t="s">
        <v>896</v>
      </c>
      <c r="E1355" s="3">
        <v>0</v>
      </c>
      <c r="F1355" s="3">
        <v>72.86</v>
      </c>
      <c r="G1355" s="3">
        <v>161.81</v>
      </c>
      <c r="H1355" s="3">
        <v>188.98</v>
      </c>
      <c r="I1355" s="3">
        <v>205.31</v>
      </c>
      <c r="J1355" s="3">
        <v>308.82</v>
      </c>
      <c r="K1355" s="3">
        <v>298.86</v>
      </c>
      <c r="L1355" s="3">
        <v>308.82</v>
      </c>
      <c r="M1355" s="3">
        <v>308.82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622.04999999999995</v>
      </c>
      <c r="AH1355" s="3">
        <v>561.85</v>
      </c>
      <c r="AI1355" s="3">
        <v>622.04999999999995</v>
      </c>
      <c r="AJ1355" s="3">
        <v>497.77</v>
      </c>
      <c r="AK1355" s="3">
        <v>328.41</v>
      </c>
      <c r="AL1355" s="3">
        <v>317.81</v>
      </c>
      <c r="AM1355" s="3">
        <v>328.4</v>
      </c>
      <c r="AN1355" s="3">
        <v>328.4</v>
      </c>
      <c r="AO1355" s="3">
        <v>289.25</v>
      </c>
      <c r="AP1355" s="3">
        <v>74.209999999999994</v>
      </c>
      <c r="AQ1355" s="3">
        <v>0</v>
      </c>
      <c r="AR1355" s="3">
        <v>-2851.06</v>
      </c>
      <c r="AS1355" s="3">
        <v>0</v>
      </c>
      <c r="AT1355" s="3">
        <v>0</v>
      </c>
      <c r="AU1355" s="3">
        <v>0</v>
      </c>
      <c r="AV1355" s="3">
        <v>0</v>
      </c>
      <c r="AW1355" s="3">
        <v>0</v>
      </c>
      <c r="AX1355" s="3">
        <v>0</v>
      </c>
      <c r="AY1355" s="3">
        <v>0</v>
      </c>
      <c r="AZ1355" s="3">
        <v>0</v>
      </c>
      <c r="BA1355" s="3">
        <v>0</v>
      </c>
      <c r="BB1355" s="3">
        <v>0</v>
      </c>
      <c r="BC1355" s="3">
        <v>0</v>
      </c>
      <c r="BD1355" s="3">
        <v>0</v>
      </c>
      <c r="BE1355" s="3">
        <v>0</v>
      </c>
      <c r="BF1355" s="3">
        <v>0</v>
      </c>
      <c r="BG1355" s="3">
        <v>0</v>
      </c>
      <c r="BH1355" s="3">
        <v>0</v>
      </c>
      <c r="BI1355" s="3">
        <v>0</v>
      </c>
      <c r="BJ1355" s="3">
        <v>0</v>
      </c>
      <c r="BK1355" s="3">
        <v>0</v>
      </c>
      <c r="BL1355" s="3">
        <v>0</v>
      </c>
      <c r="BM1355" s="3">
        <v>0</v>
      </c>
      <c r="BN1355" s="3">
        <v>0</v>
      </c>
      <c r="BO1355" s="3">
        <v>0</v>
      </c>
      <c r="BP1355" s="3">
        <v>0</v>
      </c>
      <c r="BQ1355" s="3">
        <v>0</v>
      </c>
      <c r="BR1355" s="3">
        <v>0</v>
      </c>
      <c r="BS1355" s="3">
        <v>0</v>
      </c>
      <c r="BT1355" s="3">
        <v>0</v>
      </c>
      <c r="BU1355" s="3">
        <v>0</v>
      </c>
      <c r="BV1355" s="3">
        <v>0</v>
      </c>
      <c r="BW1355" s="3">
        <v>0</v>
      </c>
      <c r="BX1355" s="3">
        <v>0</v>
      </c>
      <c r="BY1355" s="3">
        <v>0</v>
      </c>
      <c r="BZ1355" s="3">
        <v>0</v>
      </c>
      <c r="CA1355" s="3">
        <v>0</v>
      </c>
      <c r="CB1355" s="3">
        <v>0</v>
      </c>
      <c r="CC1355" s="3">
        <v>0</v>
      </c>
      <c r="CD1355" s="3">
        <v>0</v>
      </c>
      <c r="CE1355" s="3">
        <v>0</v>
      </c>
      <c r="CF1355" s="3">
        <v>0</v>
      </c>
      <c r="CG1355" s="3">
        <v>0</v>
      </c>
      <c r="CH1355" s="3">
        <v>0</v>
      </c>
      <c r="CI1355" s="3">
        <v>0</v>
      </c>
      <c r="CJ1355" s="3">
        <v>0</v>
      </c>
      <c r="CK1355" s="3">
        <v>0</v>
      </c>
      <c r="CL1355" s="3">
        <v>0</v>
      </c>
      <c r="CM1355" s="3">
        <v>0</v>
      </c>
      <c r="CN1355" s="3">
        <v>0</v>
      </c>
      <c r="CO1355" s="3">
        <v>0</v>
      </c>
      <c r="CP1355" s="3">
        <v>0</v>
      </c>
      <c r="CQ1355" s="3">
        <v>0</v>
      </c>
      <c r="CR1355" s="3">
        <v>0</v>
      </c>
      <c r="CS1355" s="3">
        <v>0</v>
      </c>
      <c r="CT1355" s="3">
        <v>0</v>
      </c>
      <c r="CU1355" s="3">
        <v>0</v>
      </c>
      <c r="CV1355" s="3">
        <v>0</v>
      </c>
      <c r="CW1355" s="3">
        <v>0</v>
      </c>
      <c r="CX1355" s="3">
        <v>0</v>
      </c>
      <c r="CY1355" s="3">
        <v>0</v>
      </c>
      <c r="CZ1355" s="3">
        <v>0</v>
      </c>
      <c r="DA1355" s="3"/>
      <c r="DB1355" s="3">
        <v>0</v>
      </c>
      <c r="DC1355" s="3">
        <v>0</v>
      </c>
      <c r="DD1355" s="3">
        <v>0</v>
      </c>
      <c r="DE1355" s="3">
        <v>0</v>
      </c>
      <c r="DF1355" s="3">
        <v>0</v>
      </c>
      <c r="DG1355" s="3">
        <v>0</v>
      </c>
      <c r="DH1355" s="3">
        <v>0</v>
      </c>
      <c r="DI1355" s="3">
        <v>0</v>
      </c>
      <c r="DJ1355" s="3">
        <v>0</v>
      </c>
      <c r="DK1355" s="3">
        <v>0</v>
      </c>
      <c r="DL1355" s="3">
        <v>0</v>
      </c>
      <c r="DM1355" s="3">
        <v>0</v>
      </c>
      <c r="DN1355" s="3">
        <v>0</v>
      </c>
      <c r="DO1355" s="3">
        <v>0</v>
      </c>
      <c r="DP1355" s="3">
        <v>0</v>
      </c>
      <c r="DQ1355" s="3">
        <v>0</v>
      </c>
      <c r="DR1355" s="3">
        <v>0</v>
      </c>
      <c r="DS1355" s="3">
        <v>0</v>
      </c>
      <c r="DT1355" s="3">
        <v>0</v>
      </c>
      <c r="DU1355" s="3">
        <v>0</v>
      </c>
      <c r="DV1355" s="3">
        <v>0</v>
      </c>
      <c r="DW1355" s="3">
        <v>0</v>
      </c>
      <c r="DX1355" s="3">
        <v>0</v>
      </c>
      <c r="DY1355" s="3">
        <v>0</v>
      </c>
      <c r="DZ1355" s="3">
        <v>0</v>
      </c>
      <c r="EA1355" s="3">
        <v>0</v>
      </c>
      <c r="EB1355" s="3">
        <v>0</v>
      </c>
      <c r="EC1355" s="3">
        <v>0</v>
      </c>
      <c r="ED1355" s="3">
        <v>0</v>
      </c>
      <c r="EE1355" s="3">
        <v>0</v>
      </c>
      <c r="EF1355" s="3">
        <v>0</v>
      </c>
    </row>
    <row r="1356" spans="1:136" ht="12.75" customHeight="1">
      <c r="A1356" s="2" t="s">
        <v>2198</v>
      </c>
      <c r="B1356" s="2" t="s">
        <v>2199</v>
      </c>
      <c r="C1356" s="2" t="s">
        <v>137</v>
      </c>
      <c r="D1356" s="2" t="s">
        <v>896</v>
      </c>
      <c r="E1356" s="3">
        <v>0</v>
      </c>
      <c r="F1356" s="3">
        <v>8643.34</v>
      </c>
      <c r="G1356" s="3">
        <v>7213.39</v>
      </c>
      <c r="H1356" s="3">
        <v>6780.56</v>
      </c>
      <c r="I1356" s="3">
        <v>6533.06</v>
      </c>
      <c r="J1356" s="3">
        <v>6750.79</v>
      </c>
      <c r="K1356" s="3">
        <v>6533.06</v>
      </c>
      <c r="L1356" s="3">
        <v>6804.47</v>
      </c>
      <c r="M1356" s="3">
        <v>6848.63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7584.03</v>
      </c>
      <c r="AH1356" s="3">
        <v>7448.02</v>
      </c>
      <c r="AI1356" s="3">
        <v>8718.57</v>
      </c>
      <c r="AJ1356" s="3">
        <v>8527.41</v>
      </c>
      <c r="AK1356" s="3">
        <v>8811.66</v>
      </c>
      <c r="AL1356" s="3">
        <v>8527.43</v>
      </c>
      <c r="AM1356" s="3">
        <v>9058.58</v>
      </c>
      <c r="AN1356" s="3">
        <v>9105.98</v>
      </c>
      <c r="AO1356" s="3">
        <v>8812.32</v>
      </c>
      <c r="AP1356" s="3">
        <v>9227.3700000000008</v>
      </c>
      <c r="AQ1356" s="3">
        <v>8576.7199999999993</v>
      </c>
      <c r="AR1356" s="3">
        <v>8913.16</v>
      </c>
      <c r="AS1356" s="3">
        <v>0</v>
      </c>
      <c r="AT1356" s="3">
        <v>0</v>
      </c>
      <c r="AU1356" s="3">
        <v>0</v>
      </c>
      <c r="AV1356" s="3">
        <v>0</v>
      </c>
      <c r="AW1356" s="3">
        <v>0</v>
      </c>
      <c r="AX1356" s="3">
        <v>0</v>
      </c>
      <c r="AY1356" s="3">
        <v>0</v>
      </c>
      <c r="AZ1356" s="3">
        <v>0</v>
      </c>
      <c r="BA1356" s="3">
        <v>0</v>
      </c>
      <c r="BB1356" s="3">
        <v>0</v>
      </c>
      <c r="BC1356" s="3">
        <v>0</v>
      </c>
      <c r="BD1356" s="3">
        <v>0</v>
      </c>
      <c r="BE1356" s="3">
        <v>0</v>
      </c>
      <c r="BF1356" s="3">
        <v>0</v>
      </c>
      <c r="BG1356" s="3">
        <v>0</v>
      </c>
      <c r="BH1356" s="3">
        <v>0</v>
      </c>
      <c r="BI1356" s="3">
        <v>0</v>
      </c>
      <c r="BJ1356" s="3">
        <v>0</v>
      </c>
      <c r="BK1356" s="3">
        <v>0</v>
      </c>
      <c r="BL1356" s="3">
        <v>0</v>
      </c>
      <c r="BM1356" s="3">
        <v>0</v>
      </c>
      <c r="BN1356" s="3">
        <v>0</v>
      </c>
      <c r="BO1356" s="3">
        <v>0</v>
      </c>
      <c r="BP1356" s="3">
        <v>0</v>
      </c>
      <c r="BQ1356" s="3">
        <v>0</v>
      </c>
      <c r="BR1356" s="3">
        <v>0</v>
      </c>
      <c r="BS1356" s="3">
        <v>0</v>
      </c>
      <c r="BT1356" s="3">
        <v>0</v>
      </c>
      <c r="BU1356" s="3">
        <v>0</v>
      </c>
      <c r="BV1356" s="3">
        <v>0</v>
      </c>
      <c r="BW1356" s="3">
        <v>0</v>
      </c>
      <c r="BX1356" s="3">
        <v>0</v>
      </c>
      <c r="BY1356" s="3">
        <v>0</v>
      </c>
      <c r="BZ1356" s="3">
        <v>0</v>
      </c>
      <c r="CA1356" s="3">
        <v>0</v>
      </c>
      <c r="CB1356" s="3">
        <v>0</v>
      </c>
      <c r="CC1356" s="3">
        <v>0</v>
      </c>
      <c r="CD1356" s="3">
        <v>0</v>
      </c>
      <c r="CE1356" s="3">
        <v>0</v>
      </c>
      <c r="CF1356" s="3">
        <v>0</v>
      </c>
      <c r="CG1356" s="3">
        <v>0</v>
      </c>
      <c r="CH1356" s="3">
        <v>0</v>
      </c>
      <c r="CI1356" s="3">
        <v>0</v>
      </c>
      <c r="CJ1356" s="3">
        <v>0</v>
      </c>
      <c r="CK1356" s="3">
        <v>0</v>
      </c>
      <c r="CL1356" s="3">
        <v>0</v>
      </c>
      <c r="CM1356" s="3">
        <v>0</v>
      </c>
      <c r="CN1356" s="3">
        <v>0</v>
      </c>
      <c r="CO1356" s="3">
        <v>0</v>
      </c>
      <c r="CP1356" s="3">
        <v>0</v>
      </c>
      <c r="CQ1356" s="3">
        <v>0</v>
      </c>
      <c r="CR1356" s="3">
        <v>0</v>
      </c>
      <c r="CS1356" s="3">
        <v>0</v>
      </c>
      <c r="CT1356" s="3">
        <v>0</v>
      </c>
      <c r="CU1356" s="3">
        <v>0</v>
      </c>
      <c r="CV1356" s="3">
        <v>0</v>
      </c>
      <c r="CW1356" s="3">
        <v>0</v>
      </c>
      <c r="CX1356" s="3">
        <v>0</v>
      </c>
      <c r="CY1356" s="3">
        <v>0</v>
      </c>
      <c r="CZ1356" s="3">
        <v>0</v>
      </c>
      <c r="DA1356" s="3"/>
      <c r="DB1356" s="3">
        <v>0</v>
      </c>
      <c r="DC1356" s="3">
        <v>0</v>
      </c>
      <c r="DD1356" s="3">
        <v>0</v>
      </c>
      <c r="DE1356" s="3">
        <v>0</v>
      </c>
      <c r="DF1356" s="3">
        <v>0</v>
      </c>
      <c r="DG1356" s="3">
        <v>0</v>
      </c>
      <c r="DH1356" s="3">
        <v>0</v>
      </c>
      <c r="DI1356" s="3">
        <v>0</v>
      </c>
      <c r="DJ1356" s="3">
        <v>0</v>
      </c>
      <c r="DK1356" s="3">
        <v>0</v>
      </c>
      <c r="DL1356" s="3">
        <v>0</v>
      </c>
      <c r="DM1356" s="3">
        <v>0</v>
      </c>
      <c r="DN1356" s="3">
        <v>0</v>
      </c>
      <c r="DO1356" s="3">
        <v>0</v>
      </c>
      <c r="DP1356" s="3">
        <v>0</v>
      </c>
      <c r="DQ1356" s="3">
        <v>0</v>
      </c>
      <c r="DR1356" s="3">
        <v>0</v>
      </c>
      <c r="DS1356" s="3">
        <v>0</v>
      </c>
      <c r="DT1356" s="3">
        <v>0</v>
      </c>
      <c r="DU1356" s="3">
        <v>0</v>
      </c>
      <c r="DV1356" s="3">
        <v>0</v>
      </c>
      <c r="DW1356" s="3">
        <v>0</v>
      </c>
      <c r="DX1356" s="3">
        <v>0</v>
      </c>
      <c r="DY1356" s="3">
        <v>0</v>
      </c>
      <c r="DZ1356" s="3">
        <v>0</v>
      </c>
      <c r="EA1356" s="3">
        <v>0</v>
      </c>
      <c r="EB1356" s="3">
        <v>0</v>
      </c>
      <c r="EC1356" s="3">
        <v>0</v>
      </c>
      <c r="ED1356" s="3">
        <v>0</v>
      </c>
      <c r="EE1356" s="3">
        <v>0</v>
      </c>
      <c r="EF1356" s="3">
        <v>0</v>
      </c>
    </row>
    <row r="1357" spans="1:136" ht="12.75" customHeight="1">
      <c r="A1357" s="2" t="s">
        <v>2200</v>
      </c>
      <c r="B1357" s="2" t="s">
        <v>2201</v>
      </c>
      <c r="C1357" s="2" t="s">
        <v>137</v>
      </c>
      <c r="D1357" s="2" t="s">
        <v>896</v>
      </c>
      <c r="E1357" s="3">
        <v>0</v>
      </c>
      <c r="F1357" s="3">
        <v>5038.8500000000004</v>
      </c>
      <c r="G1357" s="3">
        <v>4713.72</v>
      </c>
      <c r="H1357" s="3">
        <v>5038.8100000000004</v>
      </c>
      <c r="I1357" s="3">
        <v>4876.24</v>
      </c>
      <c r="J1357" s="3">
        <v>4936.6400000000003</v>
      </c>
      <c r="K1357" s="3">
        <v>4538.99</v>
      </c>
      <c r="L1357" s="3">
        <v>4446.99</v>
      </c>
      <c r="M1357" s="3">
        <v>4446.9799999999996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0</v>
      </c>
      <c r="AG1357" s="3">
        <v>4886.1499999999996</v>
      </c>
      <c r="AH1357" s="3">
        <v>4413.28</v>
      </c>
      <c r="AI1357" s="3">
        <v>4886.1499999999996</v>
      </c>
      <c r="AJ1357" s="3">
        <v>4728.5</v>
      </c>
      <c r="AK1357" s="3">
        <v>4886.13</v>
      </c>
      <c r="AL1357" s="3">
        <v>4728.5</v>
      </c>
      <c r="AM1357" s="3">
        <v>4886.1499999999996</v>
      </c>
      <c r="AN1357" s="3">
        <v>4886.1499999999996</v>
      </c>
      <c r="AO1357" s="3">
        <v>4728.5</v>
      </c>
      <c r="AP1357" s="3">
        <v>4886.13</v>
      </c>
      <c r="AQ1357" s="3">
        <v>4728.51</v>
      </c>
      <c r="AR1357" s="3">
        <v>4974.72</v>
      </c>
      <c r="AS1357" s="3">
        <v>0</v>
      </c>
      <c r="AT1357" s="3">
        <v>0</v>
      </c>
      <c r="AU1357" s="3">
        <v>0</v>
      </c>
      <c r="AV1357" s="3">
        <v>0</v>
      </c>
      <c r="AW1357" s="3">
        <v>0</v>
      </c>
      <c r="AX1357" s="3">
        <v>0</v>
      </c>
      <c r="AY1357" s="3">
        <v>0</v>
      </c>
      <c r="AZ1357" s="3">
        <v>0</v>
      </c>
      <c r="BA1357" s="3">
        <v>0</v>
      </c>
      <c r="BB1357" s="3">
        <v>0</v>
      </c>
      <c r="BC1357" s="3">
        <v>0</v>
      </c>
      <c r="BD1357" s="3">
        <v>0</v>
      </c>
      <c r="BE1357" s="3">
        <v>0</v>
      </c>
      <c r="BF1357" s="3">
        <v>0</v>
      </c>
      <c r="BG1357" s="3">
        <v>0</v>
      </c>
      <c r="BH1357" s="3">
        <v>0</v>
      </c>
      <c r="BI1357" s="3">
        <v>0</v>
      </c>
      <c r="BJ1357" s="3">
        <v>0</v>
      </c>
      <c r="BK1357" s="3">
        <v>0</v>
      </c>
      <c r="BL1357" s="3">
        <v>0</v>
      </c>
      <c r="BM1357" s="3">
        <v>0</v>
      </c>
      <c r="BN1357" s="3">
        <v>0</v>
      </c>
      <c r="BO1357" s="3">
        <v>0</v>
      </c>
      <c r="BP1357" s="3">
        <v>0</v>
      </c>
      <c r="BQ1357" s="3">
        <v>0</v>
      </c>
      <c r="BR1357" s="3">
        <v>0</v>
      </c>
      <c r="BS1357" s="3">
        <v>0</v>
      </c>
      <c r="BT1357" s="3">
        <v>0</v>
      </c>
      <c r="BU1357" s="3">
        <v>0</v>
      </c>
      <c r="BV1357" s="3">
        <v>0</v>
      </c>
      <c r="BW1357" s="3">
        <v>0</v>
      </c>
      <c r="BX1357" s="3">
        <v>0</v>
      </c>
      <c r="BY1357" s="3">
        <v>0</v>
      </c>
      <c r="BZ1357" s="3">
        <v>0</v>
      </c>
      <c r="CA1357" s="3">
        <v>0</v>
      </c>
      <c r="CB1357" s="3">
        <v>0</v>
      </c>
      <c r="CC1357" s="3">
        <v>0</v>
      </c>
      <c r="CD1357" s="3">
        <v>0</v>
      </c>
      <c r="CE1357" s="3">
        <v>0</v>
      </c>
      <c r="CF1357" s="3">
        <v>0</v>
      </c>
      <c r="CG1357" s="3">
        <v>0</v>
      </c>
      <c r="CH1357" s="3">
        <v>0</v>
      </c>
      <c r="CI1357" s="3">
        <v>0</v>
      </c>
      <c r="CJ1357" s="3">
        <v>0</v>
      </c>
      <c r="CK1357" s="3">
        <v>0</v>
      </c>
      <c r="CL1357" s="3">
        <v>0</v>
      </c>
      <c r="CM1357" s="3">
        <v>0</v>
      </c>
      <c r="CN1357" s="3">
        <v>0</v>
      </c>
      <c r="CO1357" s="3">
        <v>0</v>
      </c>
      <c r="CP1357" s="3">
        <v>0</v>
      </c>
      <c r="CQ1357" s="3">
        <v>0</v>
      </c>
      <c r="CR1357" s="3">
        <v>0</v>
      </c>
      <c r="CS1357" s="3">
        <v>0</v>
      </c>
      <c r="CT1357" s="3">
        <v>0</v>
      </c>
      <c r="CU1357" s="3">
        <v>0</v>
      </c>
      <c r="CV1357" s="3">
        <v>0</v>
      </c>
      <c r="CW1357" s="3">
        <v>0</v>
      </c>
      <c r="CX1357" s="3">
        <v>0</v>
      </c>
      <c r="CY1357" s="3">
        <v>0</v>
      </c>
      <c r="CZ1357" s="3">
        <v>0</v>
      </c>
      <c r="DA1357" s="3"/>
      <c r="DB1357" s="3">
        <v>0</v>
      </c>
      <c r="DC1357" s="3">
        <v>0</v>
      </c>
      <c r="DD1357" s="3">
        <v>0</v>
      </c>
      <c r="DE1357" s="3">
        <v>0</v>
      </c>
      <c r="DF1357" s="3">
        <v>0</v>
      </c>
      <c r="DG1357" s="3">
        <v>0</v>
      </c>
      <c r="DH1357" s="3">
        <v>0</v>
      </c>
      <c r="DI1357" s="3">
        <v>0</v>
      </c>
      <c r="DJ1357" s="3">
        <v>0</v>
      </c>
      <c r="DK1357" s="3">
        <v>0</v>
      </c>
      <c r="DL1357" s="3">
        <v>0</v>
      </c>
      <c r="DM1357" s="3">
        <v>0</v>
      </c>
      <c r="DN1357" s="3">
        <v>0</v>
      </c>
      <c r="DO1357" s="3">
        <v>0</v>
      </c>
      <c r="DP1357" s="3">
        <v>0</v>
      </c>
      <c r="DQ1357" s="3">
        <v>0</v>
      </c>
      <c r="DR1357" s="3">
        <v>0</v>
      </c>
      <c r="DS1357" s="3">
        <v>0</v>
      </c>
      <c r="DT1357" s="3">
        <v>0</v>
      </c>
      <c r="DU1357" s="3">
        <v>0</v>
      </c>
      <c r="DV1357" s="3">
        <v>0</v>
      </c>
      <c r="DW1357" s="3">
        <v>0</v>
      </c>
      <c r="DX1357" s="3">
        <v>0</v>
      </c>
      <c r="DY1357" s="3">
        <v>0</v>
      </c>
      <c r="DZ1357" s="3">
        <v>0</v>
      </c>
      <c r="EA1357" s="3">
        <v>0</v>
      </c>
      <c r="EB1357" s="3">
        <v>0</v>
      </c>
      <c r="EC1357" s="3">
        <v>0</v>
      </c>
      <c r="ED1357" s="3">
        <v>0</v>
      </c>
      <c r="EE1357" s="3">
        <v>0</v>
      </c>
      <c r="EF1357" s="3">
        <v>0</v>
      </c>
    </row>
    <row r="1358" spans="1:136" ht="12.75" customHeight="1">
      <c r="A1358" s="2" t="s">
        <v>2202</v>
      </c>
      <c r="B1358" s="2" t="s">
        <v>2203</v>
      </c>
      <c r="C1358" s="2" t="s">
        <v>137</v>
      </c>
      <c r="D1358" s="2" t="s">
        <v>896</v>
      </c>
      <c r="E1358" s="3">
        <v>0</v>
      </c>
      <c r="F1358" s="3">
        <v>139.69999999999999</v>
      </c>
      <c r="G1358" s="3">
        <v>130.68</v>
      </c>
      <c r="H1358" s="3">
        <v>139.69999999999999</v>
      </c>
      <c r="I1358" s="3">
        <v>135.18</v>
      </c>
      <c r="J1358" s="3">
        <v>139.69999999999999</v>
      </c>
      <c r="K1358" s="3">
        <v>135.18</v>
      </c>
      <c r="L1358" s="3">
        <v>139.69999999999999</v>
      </c>
      <c r="M1358" s="3">
        <v>142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3">
        <v>0</v>
      </c>
      <c r="AE1358" s="3">
        <v>0</v>
      </c>
      <c r="AF1358" s="3">
        <v>0</v>
      </c>
      <c r="AG1358" s="3">
        <v>369.72</v>
      </c>
      <c r="AH1358" s="3">
        <v>239.98</v>
      </c>
      <c r="AI1358" s="3">
        <v>344.51</v>
      </c>
      <c r="AJ1358" s="3">
        <v>250.41</v>
      </c>
      <c r="AK1358" s="3">
        <v>139.69999999999999</v>
      </c>
      <c r="AL1358" s="3">
        <v>135.19</v>
      </c>
      <c r="AM1358" s="3">
        <v>139.69999999999999</v>
      </c>
      <c r="AN1358" s="3">
        <v>139.69999999999999</v>
      </c>
      <c r="AO1358" s="3">
        <v>135.18</v>
      </c>
      <c r="AP1358" s="3">
        <v>139.69999999999999</v>
      </c>
      <c r="AQ1358" s="3">
        <v>135.18</v>
      </c>
      <c r="AR1358" s="3">
        <v>139.94999999999999</v>
      </c>
      <c r="AS1358" s="3">
        <v>0</v>
      </c>
      <c r="AT1358" s="3">
        <v>0</v>
      </c>
      <c r="AU1358" s="3">
        <v>0</v>
      </c>
      <c r="AV1358" s="3">
        <v>0</v>
      </c>
      <c r="AW1358" s="3">
        <v>0</v>
      </c>
      <c r="AX1358" s="3">
        <v>0</v>
      </c>
      <c r="AY1358" s="3">
        <v>0</v>
      </c>
      <c r="AZ1358" s="3">
        <v>0</v>
      </c>
      <c r="BA1358" s="3">
        <v>0</v>
      </c>
      <c r="BB1358" s="3">
        <v>0</v>
      </c>
      <c r="BC1358" s="3">
        <v>0</v>
      </c>
      <c r="BD1358" s="3">
        <v>0</v>
      </c>
      <c r="BE1358" s="3">
        <v>0</v>
      </c>
      <c r="BF1358" s="3">
        <v>0</v>
      </c>
      <c r="BG1358" s="3">
        <v>0</v>
      </c>
      <c r="BH1358" s="3">
        <v>0</v>
      </c>
      <c r="BI1358" s="3">
        <v>0</v>
      </c>
      <c r="BJ1358" s="3">
        <v>0</v>
      </c>
      <c r="BK1358" s="3">
        <v>0</v>
      </c>
      <c r="BL1358" s="3">
        <v>0</v>
      </c>
      <c r="BM1358" s="3">
        <v>0</v>
      </c>
      <c r="BN1358" s="3">
        <v>0</v>
      </c>
      <c r="BO1358" s="3">
        <v>0</v>
      </c>
      <c r="BP1358" s="3">
        <v>0</v>
      </c>
      <c r="BQ1358" s="3">
        <v>0</v>
      </c>
      <c r="BR1358" s="3">
        <v>0</v>
      </c>
      <c r="BS1358" s="3">
        <v>0</v>
      </c>
      <c r="BT1358" s="3">
        <v>0</v>
      </c>
      <c r="BU1358" s="3">
        <v>0</v>
      </c>
      <c r="BV1358" s="3">
        <v>0</v>
      </c>
      <c r="BW1358" s="3">
        <v>0</v>
      </c>
      <c r="BX1358" s="3">
        <v>0</v>
      </c>
      <c r="BY1358" s="3">
        <v>0</v>
      </c>
      <c r="BZ1358" s="3">
        <v>0</v>
      </c>
      <c r="CA1358" s="3">
        <v>0</v>
      </c>
      <c r="CB1358" s="3">
        <v>0</v>
      </c>
      <c r="CC1358" s="3">
        <v>0</v>
      </c>
      <c r="CD1358" s="3">
        <v>0</v>
      </c>
      <c r="CE1358" s="3">
        <v>0</v>
      </c>
      <c r="CF1358" s="3">
        <v>0</v>
      </c>
      <c r="CG1358" s="3">
        <v>0</v>
      </c>
      <c r="CH1358" s="3">
        <v>0</v>
      </c>
      <c r="CI1358" s="3">
        <v>0</v>
      </c>
      <c r="CJ1358" s="3">
        <v>0</v>
      </c>
      <c r="CK1358" s="3">
        <v>0</v>
      </c>
      <c r="CL1358" s="3">
        <v>0</v>
      </c>
      <c r="CM1358" s="3">
        <v>0</v>
      </c>
      <c r="CN1358" s="3">
        <v>0</v>
      </c>
      <c r="CO1358" s="3">
        <v>0</v>
      </c>
      <c r="CP1358" s="3">
        <v>0</v>
      </c>
      <c r="CQ1358" s="3">
        <v>0</v>
      </c>
      <c r="CR1358" s="3">
        <v>0</v>
      </c>
      <c r="CS1358" s="3">
        <v>0</v>
      </c>
      <c r="CT1358" s="3">
        <v>0</v>
      </c>
      <c r="CU1358" s="3">
        <v>0</v>
      </c>
      <c r="CV1358" s="3">
        <v>0</v>
      </c>
      <c r="CW1358" s="3">
        <v>0</v>
      </c>
      <c r="CX1358" s="3">
        <v>0</v>
      </c>
      <c r="CY1358" s="3">
        <v>0</v>
      </c>
      <c r="CZ1358" s="3">
        <v>0</v>
      </c>
      <c r="DA1358" s="3"/>
      <c r="DB1358" s="3">
        <v>0</v>
      </c>
      <c r="DC1358" s="3">
        <v>0</v>
      </c>
      <c r="DD1358" s="3">
        <v>0</v>
      </c>
      <c r="DE1358" s="3">
        <v>0</v>
      </c>
      <c r="DF1358" s="3">
        <v>0</v>
      </c>
      <c r="DG1358" s="3">
        <v>0</v>
      </c>
      <c r="DH1358" s="3">
        <v>0</v>
      </c>
      <c r="DI1358" s="3">
        <v>0</v>
      </c>
      <c r="DJ1358" s="3">
        <v>0</v>
      </c>
      <c r="DK1358" s="3">
        <v>0</v>
      </c>
      <c r="DL1358" s="3">
        <v>0</v>
      </c>
      <c r="DM1358" s="3">
        <v>0</v>
      </c>
      <c r="DN1358" s="3">
        <v>0</v>
      </c>
      <c r="DO1358" s="3">
        <v>0</v>
      </c>
      <c r="DP1358" s="3">
        <v>0</v>
      </c>
      <c r="DQ1358" s="3">
        <v>0</v>
      </c>
      <c r="DR1358" s="3">
        <v>0</v>
      </c>
      <c r="DS1358" s="3">
        <v>0</v>
      </c>
      <c r="DT1358" s="3">
        <v>0</v>
      </c>
      <c r="DU1358" s="3">
        <v>0</v>
      </c>
      <c r="DV1358" s="3">
        <v>0</v>
      </c>
      <c r="DW1358" s="3">
        <v>0</v>
      </c>
      <c r="DX1358" s="3">
        <v>0</v>
      </c>
      <c r="DY1358" s="3">
        <v>0</v>
      </c>
      <c r="DZ1358" s="3">
        <v>0</v>
      </c>
      <c r="EA1358" s="3">
        <v>0</v>
      </c>
      <c r="EB1358" s="3">
        <v>0</v>
      </c>
      <c r="EC1358" s="3">
        <v>0</v>
      </c>
      <c r="ED1358" s="3">
        <v>0</v>
      </c>
      <c r="EE1358" s="3">
        <v>0</v>
      </c>
      <c r="EF1358" s="3">
        <v>0</v>
      </c>
    </row>
    <row r="1359" spans="1:136" ht="12.75" customHeight="1">
      <c r="A1359" s="2" t="s">
        <v>2204</v>
      </c>
      <c r="B1359" s="2" t="s">
        <v>2205</v>
      </c>
      <c r="C1359" s="2" t="s">
        <v>137</v>
      </c>
      <c r="D1359" s="2" t="s">
        <v>896</v>
      </c>
      <c r="E1359" s="3">
        <v>0</v>
      </c>
      <c r="F1359" s="3">
        <v>8139.12</v>
      </c>
      <c r="G1359" s="3">
        <v>9905.69</v>
      </c>
      <c r="H1359" s="3">
        <v>10544.94</v>
      </c>
      <c r="I1359" s="3">
        <v>10227.5</v>
      </c>
      <c r="J1359" s="3">
        <v>10616.08</v>
      </c>
      <c r="K1359" s="3">
        <v>10273.61</v>
      </c>
      <c r="L1359" s="3">
        <v>10544.92</v>
      </c>
      <c r="M1359" s="3">
        <v>10395.5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38061.21</v>
      </c>
      <c r="AH1359" s="3">
        <v>34306.589999999997</v>
      </c>
      <c r="AI1359" s="3">
        <v>38020.559999999998</v>
      </c>
      <c r="AJ1359" s="3">
        <v>36854.67</v>
      </c>
      <c r="AK1359" s="3">
        <v>38208.58</v>
      </c>
      <c r="AL1359" s="3">
        <v>36975.93</v>
      </c>
      <c r="AM1359" s="3">
        <v>38208.550000000003</v>
      </c>
      <c r="AN1359" s="3">
        <v>38117.06</v>
      </c>
      <c r="AO1359" s="3">
        <v>34255.96</v>
      </c>
      <c r="AP1359" s="3">
        <v>30097.360000000001</v>
      </c>
      <c r="AQ1359" s="3">
        <v>13741.61</v>
      </c>
      <c r="AR1359" s="3">
        <v>8205.17</v>
      </c>
      <c r="AS1359" s="3">
        <v>0</v>
      </c>
      <c r="AT1359" s="3">
        <v>0</v>
      </c>
      <c r="AU1359" s="3">
        <v>0</v>
      </c>
      <c r="AV1359" s="3">
        <v>0</v>
      </c>
      <c r="AW1359" s="3">
        <v>0</v>
      </c>
      <c r="AX1359" s="3">
        <v>0</v>
      </c>
      <c r="AY1359" s="3">
        <v>0</v>
      </c>
      <c r="AZ1359" s="3">
        <v>0</v>
      </c>
      <c r="BA1359" s="3">
        <v>0</v>
      </c>
      <c r="BB1359" s="3">
        <v>0</v>
      </c>
      <c r="BC1359" s="3">
        <v>0</v>
      </c>
      <c r="BD1359" s="3">
        <v>0</v>
      </c>
      <c r="BE1359" s="3">
        <v>0</v>
      </c>
      <c r="BF1359" s="3">
        <v>0</v>
      </c>
      <c r="BG1359" s="3">
        <v>0</v>
      </c>
      <c r="BH1359" s="3">
        <v>0</v>
      </c>
      <c r="BI1359" s="3">
        <v>0</v>
      </c>
      <c r="BJ1359" s="3">
        <v>0</v>
      </c>
      <c r="BK1359" s="3">
        <v>0</v>
      </c>
      <c r="BL1359" s="3">
        <v>0</v>
      </c>
      <c r="BM1359" s="3">
        <v>0</v>
      </c>
      <c r="BN1359" s="3">
        <v>0</v>
      </c>
      <c r="BO1359" s="3">
        <v>0</v>
      </c>
      <c r="BP1359" s="3">
        <v>0</v>
      </c>
      <c r="BQ1359" s="3">
        <v>0</v>
      </c>
      <c r="BR1359" s="3">
        <v>0</v>
      </c>
      <c r="BS1359" s="3">
        <v>0</v>
      </c>
      <c r="BT1359" s="3">
        <v>0</v>
      </c>
      <c r="BU1359" s="3">
        <v>0</v>
      </c>
      <c r="BV1359" s="3">
        <v>0</v>
      </c>
      <c r="BW1359" s="3">
        <v>0</v>
      </c>
      <c r="BX1359" s="3">
        <v>0</v>
      </c>
      <c r="BY1359" s="3">
        <v>0</v>
      </c>
      <c r="BZ1359" s="3">
        <v>0</v>
      </c>
      <c r="CA1359" s="3">
        <v>0</v>
      </c>
      <c r="CB1359" s="3">
        <v>0</v>
      </c>
      <c r="CC1359" s="3">
        <v>0</v>
      </c>
      <c r="CD1359" s="3">
        <v>0</v>
      </c>
      <c r="CE1359" s="3">
        <v>0</v>
      </c>
      <c r="CF1359" s="3">
        <v>0</v>
      </c>
      <c r="CG1359" s="3">
        <v>0</v>
      </c>
      <c r="CH1359" s="3">
        <v>0</v>
      </c>
      <c r="CI1359" s="3">
        <v>0</v>
      </c>
      <c r="CJ1359" s="3">
        <v>0</v>
      </c>
      <c r="CK1359" s="3">
        <v>0</v>
      </c>
      <c r="CL1359" s="3">
        <v>0</v>
      </c>
      <c r="CM1359" s="3">
        <v>0</v>
      </c>
      <c r="CN1359" s="3">
        <v>0</v>
      </c>
      <c r="CO1359" s="3">
        <v>0</v>
      </c>
      <c r="CP1359" s="3">
        <v>0</v>
      </c>
      <c r="CQ1359" s="3">
        <v>0</v>
      </c>
      <c r="CR1359" s="3">
        <v>0</v>
      </c>
      <c r="CS1359" s="3">
        <v>0</v>
      </c>
      <c r="CT1359" s="3">
        <v>0</v>
      </c>
      <c r="CU1359" s="3">
        <v>0</v>
      </c>
      <c r="CV1359" s="3">
        <v>0</v>
      </c>
      <c r="CW1359" s="3">
        <v>0</v>
      </c>
      <c r="CX1359" s="3">
        <v>0</v>
      </c>
      <c r="CY1359" s="3">
        <v>0</v>
      </c>
      <c r="CZ1359" s="3">
        <v>0</v>
      </c>
      <c r="DA1359" s="3"/>
      <c r="DB1359" s="3">
        <v>0</v>
      </c>
      <c r="DC1359" s="3">
        <v>0</v>
      </c>
      <c r="DD1359" s="3">
        <v>0</v>
      </c>
      <c r="DE1359" s="3">
        <v>0</v>
      </c>
      <c r="DF1359" s="3">
        <v>0</v>
      </c>
      <c r="DG1359" s="3">
        <v>0</v>
      </c>
      <c r="DH1359" s="3">
        <v>0</v>
      </c>
      <c r="DI1359" s="3">
        <v>0</v>
      </c>
      <c r="DJ1359" s="3">
        <v>0</v>
      </c>
      <c r="DK1359" s="3">
        <v>0</v>
      </c>
      <c r="DL1359" s="3">
        <v>0</v>
      </c>
      <c r="DM1359" s="3">
        <v>0</v>
      </c>
      <c r="DN1359" s="3">
        <v>0</v>
      </c>
      <c r="DO1359" s="3">
        <v>0</v>
      </c>
      <c r="DP1359" s="3">
        <v>0</v>
      </c>
      <c r="DQ1359" s="3">
        <v>0</v>
      </c>
      <c r="DR1359" s="3">
        <v>0</v>
      </c>
      <c r="DS1359" s="3">
        <v>0</v>
      </c>
      <c r="DT1359" s="3">
        <v>0</v>
      </c>
      <c r="DU1359" s="3">
        <v>0</v>
      </c>
      <c r="DV1359" s="3">
        <v>0</v>
      </c>
      <c r="DW1359" s="3">
        <v>0</v>
      </c>
      <c r="DX1359" s="3">
        <v>0</v>
      </c>
      <c r="DY1359" s="3">
        <v>0</v>
      </c>
      <c r="DZ1359" s="3">
        <v>0</v>
      </c>
      <c r="EA1359" s="3">
        <v>0</v>
      </c>
      <c r="EB1359" s="3">
        <v>0</v>
      </c>
      <c r="EC1359" s="3">
        <v>0</v>
      </c>
      <c r="ED1359" s="3">
        <v>0</v>
      </c>
      <c r="EE1359" s="3">
        <v>0</v>
      </c>
      <c r="EF1359" s="3">
        <v>0</v>
      </c>
    </row>
    <row r="1360" spans="1:136" ht="12.75" customHeight="1">
      <c r="A1360" s="2" t="s">
        <v>2206</v>
      </c>
      <c r="B1360" s="2" t="s">
        <v>2207</v>
      </c>
      <c r="C1360" s="2" t="s">
        <v>137</v>
      </c>
      <c r="D1360" s="2" t="s">
        <v>896</v>
      </c>
      <c r="E1360" s="3">
        <v>0</v>
      </c>
      <c r="F1360" s="3">
        <v>859.68</v>
      </c>
      <c r="G1360" s="3">
        <v>804.23</v>
      </c>
      <c r="H1360" s="3">
        <v>859.7</v>
      </c>
      <c r="I1360" s="3">
        <v>831.96</v>
      </c>
      <c r="J1360" s="3">
        <v>859.7</v>
      </c>
      <c r="K1360" s="3">
        <v>831.96</v>
      </c>
      <c r="L1360" s="3">
        <v>859.71</v>
      </c>
      <c r="M1360" s="3">
        <v>859.71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8872.66</v>
      </c>
      <c r="AH1360" s="3">
        <v>8013.99</v>
      </c>
      <c r="AI1360" s="3">
        <v>8872.6299999999992</v>
      </c>
      <c r="AJ1360" s="3">
        <v>8586.42</v>
      </c>
      <c r="AK1360" s="3">
        <v>8872.66</v>
      </c>
      <c r="AL1360" s="3">
        <v>8586.42</v>
      </c>
      <c r="AM1360" s="3">
        <v>8872.67</v>
      </c>
      <c r="AN1360" s="3">
        <v>8872.65</v>
      </c>
      <c r="AO1360" s="3">
        <v>8586.41</v>
      </c>
      <c r="AP1360" s="3">
        <v>8872.66</v>
      </c>
      <c r="AQ1360" s="3">
        <v>5434.81</v>
      </c>
      <c r="AR1360" s="3">
        <v>859.71</v>
      </c>
      <c r="AS1360" s="3">
        <v>0</v>
      </c>
      <c r="AT1360" s="3">
        <v>0</v>
      </c>
      <c r="AU1360" s="3">
        <v>0</v>
      </c>
      <c r="AV1360" s="3">
        <v>0</v>
      </c>
      <c r="AW1360" s="3">
        <v>0</v>
      </c>
      <c r="AX1360" s="3">
        <v>0</v>
      </c>
      <c r="AY1360" s="3">
        <v>0</v>
      </c>
      <c r="AZ1360" s="3">
        <v>0</v>
      </c>
      <c r="BA1360" s="3">
        <v>0</v>
      </c>
      <c r="BB1360" s="3">
        <v>0</v>
      </c>
      <c r="BC1360" s="3">
        <v>0</v>
      </c>
      <c r="BD1360" s="3">
        <v>0</v>
      </c>
      <c r="BE1360" s="3">
        <v>0</v>
      </c>
      <c r="BF1360" s="3">
        <v>0</v>
      </c>
      <c r="BG1360" s="3">
        <v>0</v>
      </c>
      <c r="BH1360" s="3">
        <v>0</v>
      </c>
      <c r="BI1360" s="3">
        <v>0</v>
      </c>
      <c r="BJ1360" s="3">
        <v>0</v>
      </c>
      <c r="BK1360" s="3">
        <v>0</v>
      </c>
      <c r="BL1360" s="3">
        <v>0</v>
      </c>
      <c r="BM1360" s="3">
        <v>0</v>
      </c>
      <c r="BN1360" s="3">
        <v>0</v>
      </c>
      <c r="BO1360" s="3">
        <v>0</v>
      </c>
      <c r="BP1360" s="3">
        <v>0</v>
      </c>
      <c r="BQ1360" s="3">
        <v>0</v>
      </c>
      <c r="BR1360" s="3">
        <v>0</v>
      </c>
      <c r="BS1360" s="3">
        <v>0</v>
      </c>
      <c r="BT1360" s="3">
        <v>0</v>
      </c>
      <c r="BU1360" s="3">
        <v>0</v>
      </c>
      <c r="BV1360" s="3">
        <v>0</v>
      </c>
      <c r="BW1360" s="3">
        <v>0</v>
      </c>
      <c r="BX1360" s="3">
        <v>0</v>
      </c>
      <c r="BY1360" s="3">
        <v>0</v>
      </c>
      <c r="BZ1360" s="3">
        <v>0</v>
      </c>
      <c r="CA1360" s="3">
        <v>0</v>
      </c>
      <c r="CB1360" s="3">
        <v>0</v>
      </c>
      <c r="CC1360" s="3">
        <v>0</v>
      </c>
      <c r="CD1360" s="3">
        <v>0</v>
      </c>
      <c r="CE1360" s="3">
        <v>0</v>
      </c>
      <c r="CF1360" s="3">
        <v>0</v>
      </c>
      <c r="CG1360" s="3">
        <v>0</v>
      </c>
      <c r="CH1360" s="3">
        <v>0</v>
      </c>
      <c r="CI1360" s="3">
        <v>0</v>
      </c>
      <c r="CJ1360" s="3">
        <v>0</v>
      </c>
      <c r="CK1360" s="3">
        <v>0</v>
      </c>
      <c r="CL1360" s="3">
        <v>0</v>
      </c>
      <c r="CM1360" s="3">
        <v>0</v>
      </c>
      <c r="CN1360" s="3">
        <v>0</v>
      </c>
      <c r="CO1360" s="3">
        <v>0</v>
      </c>
      <c r="CP1360" s="3">
        <v>0</v>
      </c>
      <c r="CQ1360" s="3">
        <v>0</v>
      </c>
      <c r="CR1360" s="3">
        <v>0</v>
      </c>
      <c r="CS1360" s="3">
        <v>0</v>
      </c>
      <c r="CT1360" s="3">
        <v>0</v>
      </c>
      <c r="CU1360" s="3">
        <v>0</v>
      </c>
      <c r="CV1360" s="3">
        <v>0</v>
      </c>
      <c r="CW1360" s="3">
        <v>0</v>
      </c>
      <c r="CX1360" s="3">
        <v>0</v>
      </c>
      <c r="CY1360" s="3">
        <v>0</v>
      </c>
      <c r="CZ1360" s="3">
        <v>0</v>
      </c>
      <c r="DA1360" s="3"/>
      <c r="DB1360" s="3">
        <v>0</v>
      </c>
      <c r="DC1360" s="3">
        <v>0</v>
      </c>
      <c r="DD1360" s="3">
        <v>0</v>
      </c>
      <c r="DE1360" s="3">
        <v>0</v>
      </c>
      <c r="DF1360" s="3">
        <v>0</v>
      </c>
      <c r="DG1360" s="3">
        <v>0</v>
      </c>
      <c r="DH1360" s="3">
        <v>0</v>
      </c>
      <c r="DI1360" s="3">
        <v>0</v>
      </c>
      <c r="DJ1360" s="3">
        <v>0</v>
      </c>
      <c r="DK1360" s="3">
        <v>0</v>
      </c>
      <c r="DL1360" s="3">
        <v>0</v>
      </c>
      <c r="DM1360" s="3">
        <v>0</v>
      </c>
      <c r="DN1360" s="3">
        <v>0</v>
      </c>
      <c r="DO1360" s="3">
        <v>0</v>
      </c>
      <c r="DP1360" s="3">
        <v>0</v>
      </c>
      <c r="DQ1360" s="3">
        <v>0</v>
      </c>
      <c r="DR1360" s="3">
        <v>0</v>
      </c>
      <c r="DS1360" s="3">
        <v>0</v>
      </c>
      <c r="DT1360" s="3">
        <v>0</v>
      </c>
      <c r="DU1360" s="3">
        <v>0</v>
      </c>
      <c r="DV1360" s="3">
        <v>0</v>
      </c>
      <c r="DW1360" s="3">
        <v>0</v>
      </c>
      <c r="DX1360" s="3">
        <v>0</v>
      </c>
      <c r="DY1360" s="3">
        <v>0</v>
      </c>
      <c r="DZ1360" s="3">
        <v>0</v>
      </c>
      <c r="EA1360" s="3">
        <v>0</v>
      </c>
      <c r="EB1360" s="3">
        <v>0</v>
      </c>
      <c r="EC1360" s="3">
        <v>0</v>
      </c>
      <c r="ED1360" s="3">
        <v>0</v>
      </c>
      <c r="EE1360" s="3">
        <v>0</v>
      </c>
      <c r="EF1360" s="3">
        <v>0</v>
      </c>
    </row>
    <row r="1361" spans="1:136" ht="12.75" customHeight="1">
      <c r="A1361" s="2" t="s">
        <v>2208</v>
      </c>
      <c r="B1361" s="2" t="s">
        <v>538</v>
      </c>
      <c r="C1361" s="2" t="s">
        <v>137</v>
      </c>
      <c r="D1361" s="2" t="s">
        <v>138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>
        <v>0</v>
      </c>
      <c r="AO1361" s="3">
        <v>0</v>
      </c>
      <c r="AP1361" s="3">
        <v>0</v>
      </c>
      <c r="AQ1361" s="3">
        <v>0</v>
      </c>
      <c r="AR1361" s="3">
        <v>0</v>
      </c>
      <c r="AS1361" s="3">
        <v>0</v>
      </c>
      <c r="AT1361" s="3">
        <v>0</v>
      </c>
      <c r="AU1361" s="3">
        <v>0</v>
      </c>
      <c r="AV1361" s="3">
        <v>0</v>
      </c>
      <c r="AW1361" s="3">
        <v>0</v>
      </c>
      <c r="AX1361" s="3">
        <v>0</v>
      </c>
      <c r="AY1361" s="3">
        <v>0</v>
      </c>
      <c r="AZ1361" s="3">
        <v>0</v>
      </c>
      <c r="BA1361" s="3">
        <v>0</v>
      </c>
      <c r="BB1361" s="3">
        <v>0</v>
      </c>
      <c r="BC1361" s="3">
        <v>0</v>
      </c>
      <c r="BD1361" s="3">
        <v>0</v>
      </c>
      <c r="BE1361" s="3">
        <v>0</v>
      </c>
      <c r="BF1361" s="3">
        <v>0</v>
      </c>
      <c r="BG1361" s="3">
        <v>0</v>
      </c>
      <c r="BH1361" s="3">
        <v>0</v>
      </c>
      <c r="BI1361" s="3">
        <v>0</v>
      </c>
      <c r="BJ1361" s="3">
        <v>0</v>
      </c>
      <c r="BK1361" s="3">
        <v>0</v>
      </c>
      <c r="BL1361" s="3">
        <v>0</v>
      </c>
      <c r="BM1361" s="3">
        <v>0</v>
      </c>
      <c r="BN1361" s="3">
        <v>0</v>
      </c>
      <c r="BO1361" s="3">
        <v>0</v>
      </c>
      <c r="BP1361" s="3">
        <v>0</v>
      </c>
      <c r="BQ1361" s="3">
        <v>0</v>
      </c>
      <c r="BR1361" s="3">
        <v>0</v>
      </c>
      <c r="BS1361" s="3">
        <v>0</v>
      </c>
      <c r="BT1361" s="3">
        <v>0</v>
      </c>
      <c r="BU1361" s="3">
        <v>0</v>
      </c>
      <c r="BV1361" s="3">
        <v>0</v>
      </c>
      <c r="BW1361" s="3">
        <v>0</v>
      </c>
      <c r="BX1361" s="3">
        <v>0</v>
      </c>
      <c r="BY1361" s="3">
        <v>0</v>
      </c>
      <c r="BZ1361" s="3">
        <v>0</v>
      </c>
      <c r="CA1361" s="3">
        <v>0</v>
      </c>
      <c r="CB1361" s="3">
        <v>0</v>
      </c>
      <c r="CC1361" s="3">
        <v>0</v>
      </c>
      <c r="CD1361" s="3">
        <v>0</v>
      </c>
      <c r="CE1361" s="3">
        <v>0</v>
      </c>
      <c r="CF1361" s="3">
        <v>0</v>
      </c>
      <c r="CG1361" s="3">
        <v>0</v>
      </c>
      <c r="CH1361" s="3">
        <v>0</v>
      </c>
      <c r="CI1361" s="3">
        <v>0</v>
      </c>
      <c r="CJ1361" s="3">
        <v>0</v>
      </c>
      <c r="CK1361" s="3">
        <v>0</v>
      </c>
      <c r="CL1361" s="3">
        <v>0</v>
      </c>
      <c r="CM1361" s="3">
        <v>0</v>
      </c>
      <c r="CN1361" s="3">
        <v>0</v>
      </c>
      <c r="CO1361" s="3">
        <v>0</v>
      </c>
      <c r="CP1361" s="3">
        <v>0</v>
      </c>
      <c r="CQ1361" s="3">
        <v>0</v>
      </c>
      <c r="CR1361" s="3">
        <v>0</v>
      </c>
      <c r="CS1361" s="3">
        <v>0</v>
      </c>
      <c r="CT1361" s="3">
        <v>0</v>
      </c>
      <c r="CU1361" s="3">
        <v>0</v>
      </c>
      <c r="CV1361" s="3">
        <v>0</v>
      </c>
      <c r="CW1361" s="3">
        <v>0</v>
      </c>
      <c r="CX1361" s="3">
        <v>0</v>
      </c>
      <c r="CY1361" s="3">
        <v>0</v>
      </c>
      <c r="CZ1361" s="3">
        <v>0</v>
      </c>
      <c r="DA1361" s="3"/>
      <c r="DB1361" s="3">
        <v>0</v>
      </c>
      <c r="DC1361" s="3">
        <v>0</v>
      </c>
      <c r="DD1361" s="3">
        <v>0</v>
      </c>
      <c r="DE1361" s="3">
        <v>0</v>
      </c>
      <c r="DF1361" s="3">
        <v>0</v>
      </c>
      <c r="DG1361" s="3">
        <v>0</v>
      </c>
      <c r="DH1361" s="3">
        <v>0</v>
      </c>
      <c r="DI1361" s="3">
        <v>0</v>
      </c>
      <c r="DJ1361" s="3">
        <v>0</v>
      </c>
      <c r="DK1361" s="3">
        <v>0</v>
      </c>
      <c r="DL1361" s="3">
        <v>0</v>
      </c>
      <c r="DM1361" s="3">
        <v>0</v>
      </c>
      <c r="DN1361" s="3">
        <v>0</v>
      </c>
      <c r="DO1361" s="3">
        <v>0</v>
      </c>
      <c r="DP1361" s="3">
        <v>0</v>
      </c>
      <c r="DQ1361" s="3">
        <v>0</v>
      </c>
      <c r="DR1361" s="3">
        <v>0</v>
      </c>
      <c r="DS1361" s="3">
        <v>0</v>
      </c>
      <c r="DT1361" s="3">
        <v>0</v>
      </c>
      <c r="DU1361" s="3">
        <v>0</v>
      </c>
      <c r="DV1361" s="3">
        <v>0</v>
      </c>
      <c r="DW1361" s="3">
        <v>0</v>
      </c>
      <c r="DX1361" s="3">
        <v>0</v>
      </c>
      <c r="DY1361" s="3">
        <v>0</v>
      </c>
      <c r="DZ1361" s="3">
        <v>0</v>
      </c>
      <c r="EA1361" s="3">
        <v>0</v>
      </c>
      <c r="EB1361" s="3">
        <v>0</v>
      </c>
      <c r="EC1361" s="3">
        <v>0</v>
      </c>
      <c r="ED1361" s="3">
        <v>0</v>
      </c>
      <c r="EE1361" s="3">
        <v>0</v>
      </c>
      <c r="EF1361" s="3">
        <v>0</v>
      </c>
    </row>
    <row r="1362" spans="1:136" ht="12.75" customHeight="1">
      <c r="A1362" s="2" t="s">
        <v>2209</v>
      </c>
      <c r="B1362" s="2" t="s">
        <v>2210</v>
      </c>
      <c r="C1362" s="2" t="s">
        <v>137</v>
      </c>
      <c r="D1362" s="2" t="s">
        <v>896</v>
      </c>
      <c r="E1362" s="3">
        <v>0</v>
      </c>
      <c r="F1362" s="3">
        <v>3043.14</v>
      </c>
      <c r="G1362" s="3">
        <v>2904.01</v>
      </c>
      <c r="H1362" s="3">
        <v>3123.79</v>
      </c>
      <c r="I1362" s="3">
        <v>3158.39</v>
      </c>
      <c r="J1362" s="3">
        <v>3323.67</v>
      </c>
      <c r="K1362" s="3">
        <v>3188.09</v>
      </c>
      <c r="L1362" s="3">
        <v>3271.99</v>
      </c>
      <c r="M1362" s="3">
        <v>3271.99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51.69</v>
      </c>
      <c r="AH1362" s="3">
        <v>46.68</v>
      </c>
      <c r="AI1362" s="3">
        <v>86.54</v>
      </c>
      <c r="AJ1362" s="3">
        <v>108.1</v>
      </c>
      <c r="AK1362" s="3">
        <v>111.7</v>
      </c>
      <c r="AL1362" s="3">
        <v>108.1</v>
      </c>
      <c r="AM1362" s="3">
        <v>111.7</v>
      </c>
      <c r="AN1362" s="3">
        <v>111.71</v>
      </c>
      <c r="AO1362" s="3">
        <v>148.91999999999999</v>
      </c>
      <c r="AP1362" s="3">
        <v>238.64</v>
      </c>
      <c r="AQ1362" s="3">
        <v>290.05</v>
      </c>
      <c r="AR1362" s="3">
        <v>5540.47</v>
      </c>
      <c r="AS1362" s="3">
        <v>0</v>
      </c>
      <c r="AT1362" s="3">
        <v>0</v>
      </c>
      <c r="AU1362" s="3">
        <v>0</v>
      </c>
      <c r="AV1362" s="3">
        <v>0</v>
      </c>
      <c r="AW1362" s="3">
        <v>0</v>
      </c>
      <c r="AX1362" s="3">
        <v>0</v>
      </c>
      <c r="AY1362" s="3">
        <v>0</v>
      </c>
      <c r="AZ1362" s="3">
        <v>0</v>
      </c>
      <c r="BA1362" s="3">
        <v>0</v>
      </c>
      <c r="BB1362" s="3">
        <v>0</v>
      </c>
      <c r="BC1362" s="3">
        <v>0</v>
      </c>
      <c r="BD1362" s="3">
        <v>0</v>
      </c>
      <c r="BE1362" s="3">
        <v>0</v>
      </c>
      <c r="BF1362" s="3">
        <v>0</v>
      </c>
      <c r="BG1362" s="3">
        <v>0</v>
      </c>
      <c r="BH1362" s="3">
        <v>0</v>
      </c>
      <c r="BI1362" s="3">
        <v>0</v>
      </c>
      <c r="BJ1362" s="3">
        <v>0</v>
      </c>
      <c r="BK1362" s="3">
        <v>0</v>
      </c>
      <c r="BL1362" s="3">
        <v>0</v>
      </c>
      <c r="BM1362" s="3">
        <v>0</v>
      </c>
      <c r="BN1362" s="3">
        <v>0</v>
      </c>
      <c r="BO1362" s="3">
        <v>0</v>
      </c>
      <c r="BP1362" s="3">
        <v>0</v>
      </c>
      <c r="BQ1362" s="3">
        <v>0</v>
      </c>
      <c r="BR1362" s="3">
        <v>0</v>
      </c>
      <c r="BS1362" s="3">
        <v>0</v>
      </c>
      <c r="BT1362" s="3">
        <v>0</v>
      </c>
      <c r="BU1362" s="3">
        <v>0</v>
      </c>
      <c r="BV1362" s="3">
        <v>0</v>
      </c>
      <c r="BW1362" s="3">
        <v>0</v>
      </c>
      <c r="BX1362" s="3">
        <v>0</v>
      </c>
      <c r="BY1362" s="3">
        <v>0</v>
      </c>
      <c r="BZ1362" s="3">
        <v>0</v>
      </c>
      <c r="CA1362" s="3">
        <v>0</v>
      </c>
      <c r="CB1362" s="3">
        <v>0</v>
      </c>
      <c r="CC1362" s="3">
        <v>0</v>
      </c>
      <c r="CD1362" s="3">
        <v>0</v>
      </c>
      <c r="CE1362" s="3">
        <v>0</v>
      </c>
      <c r="CF1362" s="3">
        <v>0</v>
      </c>
      <c r="CG1362" s="3">
        <v>0</v>
      </c>
      <c r="CH1362" s="3">
        <v>0</v>
      </c>
      <c r="CI1362" s="3">
        <v>0</v>
      </c>
      <c r="CJ1362" s="3">
        <v>0</v>
      </c>
      <c r="CK1362" s="3">
        <v>0</v>
      </c>
      <c r="CL1362" s="3">
        <v>0</v>
      </c>
      <c r="CM1362" s="3">
        <v>0</v>
      </c>
      <c r="CN1362" s="3">
        <v>0</v>
      </c>
      <c r="CO1362" s="3">
        <v>0</v>
      </c>
      <c r="CP1362" s="3">
        <v>0</v>
      </c>
      <c r="CQ1362" s="3">
        <v>0</v>
      </c>
      <c r="CR1362" s="3">
        <v>0</v>
      </c>
      <c r="CS1362" s="3">
        <v>0</v>
      </c>
      <c r="CT1362" s="3">
        <v>0</v>
      </c>
      <c r="CU1362" s="3">
        <v>0</v>
      </c>
      <c r="CV1362" s="3">
        <v>0</v>
      </c>
      <c r="CW1362" s="3">
        <v>0</v>
      </c>
      <c r="CX1362" s="3">
        <v>0</v>
      </c>
      <c r="CY1362" s="3">
        <v>0</v>
      </c>
      <c r="CZ1362" s="3">
        <v>0</v>
      </c>
      <c r="DA1362" s="3"/>
      <c r="DB1362" s="3">
        <v>0</v>
      </c>
      <c r="DC1362" s="3">
        <v>0</v>
      </c>
      <c r="DD1362" s="3">
        <v>0</v>
      </c>
      <c r="DE1362" s="3">
        <v>0</v>
      </c>
      <c r="DF1362" s="3">
        <v>0</v>
      </c>
      <c r="DG1362" s="3">
        <v>0</v>
      </c>
      <c r="DH1362" s="3">
        <v>0</v>
      </c>
      <c r="DI1362" s="3">
        <v>0</v>
      </c>
      <c r="DJ1362" s="3">
        <v>0</v>
      </c>
      <c r="DK1362" s="3">
        <v>0</v>
      </c>
      <c r="DL1362" s="3">
        <v>0</v>
      </c>
      <c r="DM1362" s="3">
        <v>0</v>
      </c>
      <c r="DN1362" s="3">
        <v>0</v>
      </c>
      <c r="DO1362" s="3">
        <v>0</v>
      </c>
      <c r="DP1362" s="3">
        <v>0</v>
      </c>
      <c r="DQ1362" s="3">
        <v>0</v>
      </c>
      <c r="DR1362" s="3">
        <v>0</v>
      </c>
      <c r="DS1362" s="3">
        <v>0</v>
      </c>
      <c r="DT1362" s="3">
        <v>0</v>
      </c>
      <c r="DU1362" s="3">
        <v>0</v>
      </c>
      <c r="DV1362" s="3">
        <v>0</v>
      </c>
      <c r="DW1362" s="3">
        <v>0</v>
      </c>
      <c r="DX1362" s="3">
        <v>0</v>
      </c>
      <c r="DY1362" s="3">
        <v>0</v>
      </c>
      <c r="DZ1362" s="3">
        <v>0</v>
      </c>
      <c r="EA1362" s="3">
        <v>0</v>
      </c>
      <c r="EB1362" s="3">
        <v>0</v>
      </c>
      <c r="EC1362" s="3">
        <v>0</v>
      </c>
      <c r="ED1362" s="3">
        <v>0</v>
      </c>
      <c r="EE1362" s="3">
        <v>0</v>
      </c>
      <c r="EF1362" s="3">
        <v>0</v>
      </c>
    </row>
    <row r="1363" spans="1:136" ht="12.75" customHeight="1">
      <c r="A1363" s="2" t="s">
        <v>2211</v>
      </c>
      <c r="B1363" s="2" t="s">
        <v>2212</v>
      </c>
      <c r="C1363" s="2" t="s">
        <v>137</v>
      </c>
      <c r="D1363" s="2" t="s">
        <v>896</v>
      </c>
      <c r="E1363" s="3">
        <v>0</v>
      </c>
      <c r="F1363" s="3">
        <v>2963.76</v>
      </c>
      <c r="G1363" s="3">
        <v>3100.68</v>
      </c>
      <c r="H1363" s="3">
        <v>3980.97</v>
      </c>
      <c r="I1363" s="3">
        <v>3852.54</v>
      </c>
      <c r="J1363" s="3">
        <v>3980.97</v>
      </c>
      <c r="K1363" s="3">
        <v>3852.54</v>
      </c>
      <c r="L1363" s="3">
        <v>3980.96</v>
      </c>
      <c r="M1363" s="3">
        <v>3980.97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31571.919999999998</v>
      </c>
      <c r="AH1363" s="3">
        <v>28374.55</v>
      </c>
      <c r="AI1363" s="3">
        <v>31414.639999999999</v>
      </c>
      <c r="AJ1363" s="3">
        <v>30401.31</v>
      </c>
      <c r="AK1363" s="3">
        <v>31414.639999999999</v>
      </c>
      <c r="AL1363" s="3">
        <v>30401.29</v>
      </c>
      <c r="AM1363" s="3">
        <v>31414.639999999999</v>
      </c>
      <c r="AN1363" s="3">
        <v>31290.91</v>
      </c>
      <c r="AO1363" s="3">
        <v>22192.91</v>
      </c>
      <c r="AP1363" s="3">
        <v>10137.98</v>
      </c>
      <c r="AQ1363" s="3">
        <v>838.85</v>
      </c>
      <c r="AR1363" s="3">
        <v>2287.3200000000002</v>
      </c>
      <c r="AS1363" s="3">
        <v>0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  <c r="AY1363" s="3">
        <v>0</v>
      </c>
      <c r="AZ1363" s="3">
        <v>0</v>
      </c>
      <c r="BA1363" s="3">
        <v>0</v>
      </c>
      <c r="BB1363" s="3">
        <v>0</v>
      </c>
      <c r="BC1363" s="3">
        <v>0</v>
      </c>
      <c r="BD1363" s="3">
        <v>0</v>
      </c>
      <c r="BE1363" s="3">
        <v>0</v>
      </c>
      <c r="BF1363" s="3">
        <v>0</v>
      </c>
      <c r="BG1363" s="3">
        <v>0</v>
      </c>
      <c r="BH1363" s="3">
        <v>0</v>
      </c>
      <c r="BI1363" s="3">
        <v>0</v>
      </c>
      <c r="BJ1363" s="3">
        <v>0</v>
      </c>
      <c r="BK1363" s="3">
        <v>0</v>
      </c>
      <c r="BL1363" s="3">
        <v>0</v>
      </c>
      <c r="BM1363" s="3">
        <v>0</v>
      </c>
      <c r="BN1363" s="3">
        <v>0</v>
      </c>
      <c r="BO1363" s="3">
        <v>0</v>
      </c>
      <c r="BP1363" s="3">
        <v>0</v>
      </c>
      <c r="BQ1363" s="3">
        <v>0</v>
      </c>
      <c r="BR1363" s="3">
        <v>0</v>
      </c>
      <c r="BS1363" s="3">
        <v>0</v>
      </c>
      <c r="BT1363" s="3">
        <v>0</v>
      </c>
      <c r="BU1363" s="3">
        <v>0</v>
      </c>
      <c r="BV1363" s="3">
        <v>0</v>
      </c>
      <c r="BW1363" s="3">
        <v>0</v>
      </c>
      <c r="BX1363" s="3">
        <v>0</v>
      </c>
      <c r="BY1363" s="3">
        <v>0</v>
      </c>
      <c r="BZ1363" s="3">
        <v>0</v>
      </c>
      <c r="CA1363" s="3">
        <v>0</v>
      </c>
      <c r="CB1363" s="3">
        <v>0</v>
      </c>
      <c r="CC1363" s="3">
        <v>0</v>
      </c>
      <c r="CD1363" s="3">
        <v>0</v>
      </c>
      <c r="CE1363" s="3">
        <v>0</v>
      </c>
      <c r="CF1363" s="3">
        <v>0</v>
      </c>
      <c r="CG1363" s="3">
        <v>0</v>
      </c>
      <c r="CH1363" s="3">
        <v>0</v>
      </c>
      <c r="CI1363" s="3">
        <v>0</v>
      </c>
      <c r="CJ1363" s="3">
        <v>0</v>
      </c>
      <c r="CK1363" s="3">
        <v>0</v>
      </c>
      <c r="CL1363" s="3">
        <v>0</v>
      </c>
      <c r="CM1363" s="3">
        <v>0</v>
      </c>
      <c r="CN1363" s="3">
        <v>0</v>
      </c>
      <c r="CO1363" s="3">
        <v>0</v>
      </c>
      <c r="CP1363" s="3">
        <v>0</v>
      </c>
      <c r="CQ1363" s="3">
        <v>0</v>
      </c>
      <c r="CR1363" s="3">
        <v>0</v>
      </c>
      <c r="CS1363" s="3">
        <v>0</v>
      </c>
      <c r="CT1363" s="3">
        <v>0</v>
      </c>
      <c r="CU1363" s="3">
        <v>0</v>
      </c>
      <c r="CV1363" s="3">
        <v>0</v>
      </c>
      <c r="CW1363" s="3">
        <v>0</v>
      </c>
      <c r="CX1363" s="3">
        <v>0</v>
      </c>
      <c r="CY1363" s="3">
        <v>0</v>
      </c>
      <c r="CZ1363" s="3">
        <v>0</v>
      </c>
      <c r="DA1363" s="3"/>
      <c r="DB1363" s="3">
        <v>0</v>
      </c>
      <c r="DC1363" s="3">
        <v>0</v>
      </c>
      <c r="DD1363" s="3">
        <v>0</v>
      </c>
      <c r="DE1363" s="3">
        <v>0</v>
      </c>
      <c r="DF1363" s="3">
        <v>0</v>
      </c>
      <c r="DG1363" s="3">
        <v>0</v>
      </c>
      <c r="DH1363" s="3">
        <v>0</v>
      </c>
      <c r="DI1363" s="3">
        <v>0</v>
      </c>
      <c r="DJ1363" s="3">
        <v>0</v>
      </c>
      <c r="DK1363" s="3">
        <v>0</v>
      </c>
      <c r="DL1363" s="3">
        <v>0</v>
      </c>
      <c r="DM1363" s="3">
        <v>0</v>
      </c>
      <c r="DN1363" s="3">
        <v>0</v>
      </c>
      <c r="DO1363" s="3">
        <v>0</v>
      </c>
      <c r="DP1363" s="3">
        <v>0</v>
      </c>
      <c r="DQ1363" s="3">
        <v>0</v>
      </c>
      <c r="DR1363" s="3">
        <v>0</v>
      </c>
      <c r="DS1363" s="3">
        <v>0</v>
      </c>
      <c r="DT1363" s="3">
        <v>0</v>
      </c>
      <c r="DU1363" s="3">
        <v>0</v>
      </c>
      <c r="DV1363" s="3">
        <v>0</v>
      </c>
      <c r="DW1363" s="3">
        <v>0</v>
      </c>
      <c r="DX1363" s="3">
        <v>0</v>
      </c>
      <c r="DY1363" s="3">
        <v>0</v>
      </c>
      <c r="DZ1363" s="3">
        <v>0</v>
      </c>
      <c r="EA1363" s="3">
        <v>0</v>
      </c>
      <c r="EB1363" s="3">
        <v>0</v>
      </c>
      <c r="EC1363" s="3">
        <v>0</v>
      </c>
      <c r="ED1363" s="3">
        <v>0</v>
      </c>
      <c r="EE1363" s="3">
        <v>0</v>
      </c>
      <c r="EF1363" s="3">
        <v>0</v>
      </c>
    </row>
    <row r="1364" spans="1:136" ht="12.75" customHeight="1">
      <c r="A1364" s="2" t="s">
        <v>2213</v>
      </c>
      <c r="B1364" s="2" t="s">
        <v>2214</v>
      </c>
      <c r="C1364" s="2" t="s">
        <v>137</v>
      </c>
      <c r="D1364" s="2" t="s">
        <v>896</v>
      </c>
      <c r="E1364" s="3">
        <v>0</v>
      </c>
      <c r="F1364" s="3">
        <v>110396.62</v>
      </c>
      <c r="G1364" s="3">
        <v>103746.83</v>
      </c>
      <c r="H1364" s="3">
        <v>110511.07</v>
      </c>
      <c r="I1364" s="3">
        <v>106946.2</v>
      </c>
      <c r="J1364" s="3">
        <v>113732.9</v>
      </c>
      <c r="K1364" s="3">
        <v>110064.09</v>
      </c>
      <c r="L1364" s="3">
        <v>113732.9</v>
      </c>
      <c r="M1364" s="3">
        <v>113732.88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0</v>
      </c>
      <c r="AG1364" s="3">
        <v>23885.66</v>
      </c>
      <c r="AH1364" s="3">
        <v>21574.15</v>
      </c>
      <c r="AI1364" s="3">
        <v>26182.799999999999</v>
      </c>
      <c r="AJ1364" s="3">
        <v>26120.69</v>
      </c>
      <c r="AK1364" s="3">
        <v>26991.39</v>
      </c>
      <c r="AL1364" s="3">
        <v>26120.66</v>
      </c>
      <c r="AM1364" s="3">
        <v>26991.41</v>
      </c>
      <c r="AN1364" s="3">
        <v>27365.68</v>
      </c>
      <c r="AO1364" s="3">
        <v>25013.82</v>
      </c>
      <c r="AP1364" s="3">
        <v>16056.91</v>
      </c>
      <c r="AQ1364" s="3">
        <v>15783.51</v>
      </c>
      <c r="AR1364" s="3">
        <v>107891.31</v>
      </c>
      <c r="AS1364" s="3">
        <v>0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s="3">
        <v>0</v>
      </c>
      <c r="AZ1364" s="3">
        <v>0</v>
      </c>
      <c r="BA1364" s="3">
        <v>0</v>
      </c>
      <c r="BB1364" s="3">
        <v>0</v>
      </c>
      <c r="BC1364" s="3">
        <v>0</v>
      </c>
      <c r="BD1364" s="3">
        <v>0</v>
      </c>
      <c r="BE1364" s="3">
        <v>0</v>
      </c>
      <c r="BF1364" s="3">
        <v>0</v>
      </c>
      <c r="BG1364" s="3">
        <v>0</v>
      </c>
      <c r="BH1364" s="3">
        <v>0</v>
      </c>
      <c r="BI1364" s="3">
        <v>0</v>
      </c>
      <c r="BJ1364" s="3">
        <v>0</v>
      </c>
      <c r="BK1364" s="3">
        <v>0</v>
      </c>
      <c r="BL1364" s="3">
        <v>0</v>
      </c>
      <c r="BM1364" s="3">
        <v>0</v>
      </c>
      <c r="BN1364" s="3">
        <v>0</v>
      </c>
      <c r="BO1364" s="3">
        <v>0</v>
      </c>
      <c r="BP1364" s="3">
        <v>0</v>
      </c>
      <c r="BQ1364" s="3">
        <v>0</v>
      </c>
      <c r="BR1364" s="3">
        <v>0</v>
      </c>
      <c r="BS1364" s="3">
        <v>0</v>
      </c>
      <c r="BT1364" s="3">
        <v>0</v>
      </c>
      <c r="BU1364" s="3">
        <v>0</v>
      </c>
      <c r="BV1364" s="3">
        <v>0</v>
      </c>
      <c r="BW1364" s="3">
        <v>0</v>
      </c>
      <c r="BX1364" s="3">
        <v>0</v>
      </c>
      <c r="BY1364" s="3">
        <v>0</v>
      </c>
      <c r="BZ1364" s="3">
        <v>0</v>
      </c>
      <c r="CA1364" s="3">
        <v>0</v>
      </c>
      <c r="CB1364" s="3">
        <v>0</v>
      </c>
      <c r="CC1364" s="3">
        <v>0</v>
      </c>
      <c r="CD1364" s="3">
        <v>0</v>
      </c>
      <c r="CE1364" s="3">
        <v>0</v>
      </c>
      <c r="CF1364" s="3">
        <v>0</v>
      </c>
      <c r="CG1364" s="3">
        <v>0</v>
      </c>
      <c r="CH1364" s="3">
        <v>0</v>
      </c>
      <c r="CI1364" s="3">
        <v>0</v>
      </c>
      <c r="CJ1364" s="3">
        <v>0</v>
      </c>
      <c r="CK1364" s="3">
        <v>0</v>
      </c>
      <c r="CL1364" s="3">
        <v>0</v>
      </c>
      <c r="CM1364" s="3">
        <v>0</v>
      </c>
      <c r="CN1364" s="3">
        <v>0</v>
      </c>
      <c r="CO1364" s="3">
        <v>0</v>
      </c>
      <c r="CP1364" s="3">
        <v>0</v>
      </c>
      <c r="CQ1364" s="3">
        <v>0</v>
      </c>
      <c r="CR1364" s="3">
        <v>0</v>
      </c>
      <c r="CS1364" s="3">
        <v>0</v>
      </c>
      <c r="CT1364" s="3">
        <v>0</v>
      </c>
      <c r="CU1364" s="3">
        <v>0</v>
      </c>
      <c r="CV1364" s="3">
        <v>0</v>
      </c>
      <c r="CW1364" s="3">
        <v>0</v>
      </c>
      <c r="CX1364" s="3">
        <v>0</v>
      </c>
      <c r="CY1364" s="3">
        <v>0</v>
      </c>
      <c r="CZ1364" s="3">
        <v>0</v>
      </c>
      <c r="DA1364" s="3"/>
      <c r="DB1364" s="3">
        <v>0</v>
      </c>
      <c r="DC1364" s="3">
        <v>0</v>
      </c>
      <c r="DD1364" s="3">
        <v>0</v>
      </c>
      <c r="DE1364" s="3">
        <v>0</v>
      </c>
      <c r="DF1364" s="3">
        <v>0</v>
      </c>
      <c r="DG1364" s="3">
        <v>0</v>
      </c>
      <c r="DH1364" s="3">
        <v>0</v>
      </c>
      <c r="DI1364" s="3">
        <v>0</v>
      </c>
      <c r="DJ1364" s="3">
        <v>0</v>
      </c>
      <c r="DK1364" s="3">
        <v>0</v>
      </c>
      <c r="DL1364" s="3">
        <v>0</v>
      </c>
      <c r="DM1364" s="3">
        <v>0</v>
      </c>
      <c r="DN1364" s="3">
        <v>0</v>
      </c>
      <c r="DO1364" s="3">
        <v>0</v>
      </c>
      <c r="DP1364" s="3">
        <v>0</v>
      </c>
      <c r="DQ1364" s="3">
        <v>0</v>
      </c>
      <c r="DR1364" s="3">
        <v>0</v>
      </c>
      <c r="DS1364" s="3">
        <v>0</v>
      </c>
      <c r="DT1364" s="3">
        <v>0</v>
      </c>
      <c r="DU1364" s="3">
        <v>0</v>
      </c>
      <c r="DV1364" s="3">
        <v>0</v>
      </c>
      <c r="DW1364" s="3">
        <v>0</v>
      </c>
      <c r="DX1364" s="3">
        <v>0</v>
      </c>
      <c r="DY1364" s="3">
        <v>0</v>
      </c>
      <c r="DZ1364" s="3">
        <v>0</v>
      </c>
      <c r="EA1364" s="3">
        <v>0</v>
      </c>
      <c r="EB1364" s="3">
        <v>0</v>
      </c>
      <c r="EC1364" s="3">
        <v>0</v>
      </c>
      <c r="ED1364" s="3">
        <v>0</v>
      </c>
      <c r="EE1364" s="3">
        <v>0</v>
      </c>
      <c r="EF1364" s="3">
        <v>0</v>
      </c>
    </row>
    <row r="1365" spans="1:136" ht="12.75" customHeight="1">
      <c r="A1365" s="2" t="s">
        <v>2215</v>
      </c>
      <c r="B1365" s="2" t="s">
        <v>2216</v>
      </c>
      <c r="C1365" s="2" t="s">
        <v>137</v>
      </c>
      <c r="D1365" s="2" t="s">
        <v>896</v>
      </c>
      <c r="E1365" s="3">
        <v>0</v>
      </c>
      <c r="F1365" s="3">
        <v>799.23</v>
      </c>
      <c r="G1365" s="3">
        <v>747.67</v>
      </c>
      <c r="H1365" s="3">
        <v>902.66</v>
      </c>
      <c r="I1365" s="3">
        <v>897.56</v>
      </c>
      <c r="J1365" s="3">
        <v>927.47</v>
      </c>
      <c r="K1365" s="3">
        <v>897.56</v>
      </c>
      <c r="L1365" s="3">
        <v>927.47</v>
      </c>
      <c r="M1365" s="3">
        <v>927.47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>
        <v>0</v>
      </c>
      <c r="AG1365" s="3">
        <v>746.95</v>
      </c>
      <c r="AH1365" s="3">
        <v>674.67</v>
      </c>
      <c r="AI1365" s="3">
        <v>746.95</v>
      </c>
      <c r="AJ1365" s="3">
        <v>722.86</v>
      </c>
      <c r="AK1365" s="3">
        <v>746.95</v>
      </c>
      <c r="AL1365" s="3">
        <v>722.86</v>
      </c>
      <c r="AM1365" s="3">
        <v>746.95</v>
      </c>
      <c r="AN1365" s="3">
        <v>746.95</v>
      </c>
      <c r="AO1365" s="3">
        <v>722.86</v>
      </c>
      <c r="AP1365" s="3">
        <v>746.95</v>
      </c>
      <c r="AQ1365" s="3">
        <v>722.86</v>
      </c>
      <c r="AR1365" s="3">
        <v>797.54</v>
      </c>
      <c r="AS1365" s="3">
        <v>0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  <c r="AY1365" s="3">
        <v>0</v>
      </c>
      <c r="AZ1365" s="3">
        <v>0</v>
      </c>
      <c r="BA1365" s="3">
        <v>0</v>
      </c>
      <c r="BB1365" s="3">
        <v>0</v>
      </c>
      <c r="BC1365" s="3">
        <v>0</v>
      </c>
      <c r="BD1365" s="3">
        <v>0</v>
      </c>
      <c r="BE1365" s="3">
        <v>0</v>
      </c>
      <c r="BF1365" s="3">
        <v>0</v>
      </c>
      <c r="BG1365" s="3">
        <v>0</v>
      </c>
      <c r="BH1365" s="3">
        <v>0</v>
      </c>
      <c r="BI1365" s="3">
        <v>0</v>
      </c>
      <c r="BJ1365" s="3">
        <v>0</v>
      </c>
      <c r="BK1365" s="3">
        <v>0</v>
      </c>
      <c r="BL1365" s="3">
        <v>0</v>
      </c>
      <c r="BM1365" s="3">
        <v>0</v>
      </c>
      <c r="BN1365" s="3">
        <v>0</v>
      </c>
      <c r="BO1365" s="3">
        <v>0</v>
      </c>
      <c r="BP1365" s="3">
        <v>0</v>
      </c>
      <c r="BQ1365" s="3">
        <v>0</v>
      </c>
      <c r="BR1365" s="3">
        <v>0</v>
      </c>
      <c r="BS1365" s="3">
        <v>0</v>
      </c>
      <c r="BT1365" s="3">
        <v>0</v>
      </c>
      <c r="BU1365" s="3">
        <v>0</v>
      </c>
      <c r="BV1365" s="3">
        <v>0</v>
      </c>
      <c r="BW1365" s="3">
        <v>0</v>
      </c>
      <c r="BX1365" s="3">
        <v>0</v>
      </c>
      <c r="BY1365" s="3">
        <v>0</v>
      </c>
      <c r="BZ1365" s="3">
        <v>0</v>
      </c>
      <c r="CA1365" s="3">
        <v>0</v>
      </c>
      <c r="CB1365" s="3">
        <v>0</v>
      </c>
      <c r="CC1365" s="3">
        <v>0</v>
      </c>
      <c r="CD1365" s="3">
        <v>0</v>
      </c>
      <c r="CE1365" s="3">
        <v>0</v>
      </c>
      <c r="CF1365" s="3">
        <v>0</v>
      </c>
      <c r="CG1365" s="3">
        <v>0</v>
      </c>
      <c r="CH1365" s="3">
        <v>0</v>
      </c>
      <c r="CI1365" s="3">
        <v>0</v>
      </c>
      <c r="CJ1365" s="3">
        <v>0</v>
      </c>
      <c r="CK1365" s="3">
        <v>0</v>
      </c>
      <c r="CL1365" s="3">
        <v>0</v>
      </c>
      <c r="CM1365" s="3">
        <v>0</v>
      </c>
      <c r="CN1365" s="3">
        <v>0</v>
      </c>
      <c r="CO1365" s="3">
        <v>0</v>
      </c>
      <c r="CP1365" s="3">
        <v>0</v>
      </c>
      <c r="CQ1365" s="3">
        <v>0</v>
      </c>
      <c r="CR1365" s="3">
        <v>0</v>
      </c>
      <c r="CS1365" s="3">
        <v>0</v>
      </c>
      <c r="CT1365" s="3">
        <v>0</v>
      </c>
      <c r="CU1365" s="3">
        <v>0</v>
      </c>
      <c r="CV1365" s="3">
        <v>0</v>
      </c>
      <c r="CW1365" s="3">
        <v>0</v>
      </c>
      <c r="CX1365" s="3">
        <v>0</v>
      </c>
      <c r="CY1365" s="3">
        <v>0</v>
      </c>
      <c r="CZ1365" s="3">
        <v>0</v>
      </c>
      <c r="DA1365" s="3"/>
      <c r="DB1365" s="3">
        <v>0</v>
      </c>
      <c r="DC1365" s="3">
        <v>0</v>
      </c>
      <c r="DD1365" s="3">
        <v>0</v>
      </c>
      <c r="DE1365" s="3">
        <v>0</v>
      </c>
      <c r="DF1365" s="3">
        <v>0</v>
      </c>
      <c r="DG1365" s="3">
        <v>0</v>
      </c>
      <c r="DH1365" s="3">
        <v>0</v>
      </c>
      <c r="DI1365" s="3">
        <v>0</v>
      </c>
      <c r="DJ1365" s="3">
        <v>0</v>
      </c>
      <c r="DK1365" s="3">
        <v>0</v>
      </c>
      <c r="DL1365" s="3">
        <v>0</v>
      </c>
      <c r="DM1365" s="3">
        <v>0</v>
      </c>
      <c r="DN1365" s="3">
        <v>0</v>
      </c>
      <c r="DO1365" s="3">
        <v>0</v>
      </c>
      <c r="DP1365" s="3">
        <v>0</v>
      </c>
      <c r="DQ1365" s="3">
        <v>0</v>
      </c>
      <c r="DR1365" s="3">
        <v>0</v>
      </c>
      <c r="DS1365" s="3">
        <v>0</v>
      </c>
      <c r="DT1365" s="3">
        <v>0</v>
      </c>
      <c r="DU1365" s="3">
        <v>0</v>
      </c>
      <c r="DV1365" s="3">
        <v>0</v>
      </c>
      <c r="DW1365" s="3">
        <v>0</v>
      </c>
      <c r="DX1365" s="3">
        <v>0</v>
      </c>
      <c r="DY1365" s="3">
        <v>0</v>
      </c>
      <c r="DZ1365" s="3">
        <v>0</v>
      </c>
      <c r="EA1365" s="3">
        <v>0</v>
      </c>
      <c r="EB1365" s="3">
        <v>0</v>
      </c>
      <c r="EC1365" s="3">
        <v>0</v>
      </c>
      <c r="ED1365" s="3">
        <v>0</v>
      </c>
      <c r="EE1365" s="3">
        <v>0</v>
      </c>
      <c r="EF1365" s="3">
        <v>0</v>
      </c>
    </row>
    <row r="1366" spans="1:136" ht="12.75" customHeight="1">
      <c r="A1366" s="2" t="s">
        <v>2217</v>
      </c>
      <c r="B1366" s="2" t="s">
        <v>2218</v>
      </c>
      <c r="C1366" s="2" t="s">
        <v>137</v>
      </c>
      <c r="D1366" s="2" t="s">
        <v>896</v>
      </c>
      <c r="E1366" s="3">
        <v>0</v>
      </c>
      <c r="F1366" s="3">
        <v>2288.0100000000002</v>
      </c>
      <c r="G1366" s="3">
        <v>2140.39</v>
      </c>
      <c r="H1366" s="3">
        <v>2287.9899999999998</v>
      </c>
      <c r="I1366" s="3">
        <v>2214.19</v>
      </c>
      <c r="J1366" s="3">
        <v>2288</v>
      </c>
      <c r="K1366" s="3">
        <v>2214.1799999999998</v>
      </c>
      <c r="L1366" s="3">
        <v>2288.0100000000002</v>
      </c>
      <c r="M1366" s="3">
        <v>2288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2402.11</v>
      </c>
      <c r="AH1366" s="3">
        <v>2169.62</v>
      </c>
      <c r="AI1366" s="3">
        <v>2402.11</v>
      </c>
      <c r="AJ1366" s="3">
        <v>2324.59</v>
      </c>
      <c r="AK1366" s="3">
        <v>2402.11</v>
      </c>
      <c r="AL1366" s="3">
        <v>2324.58</v>
      </c>
      <c r="AM1366" s="3">
        <v>2402.11</v>
      </c>
      <c r="AN1366" s="3">
        <v>2402.09</v>
      </c>
      <c r="AO1366" s="3">
        <v>2324.63</v>
      </c>
      <c r="AP1366" s="3">
        <v>2372.64</v>
      </c>
      <c r="AQ1366" s="3">
        <v>2214.1999999999998</v>
      </c>
      <c r="AR1366" s="3">
        <v>2443.7399999999998</v>
      </c>
      <c r="AS1366" s="3">
        <v>0</v>
      </c>
      <c r="AT1366" s="3">
        <v>0</v>
      </c>
      <c r="AU1366" s="3">
        <v>0</v>
      </c>
      <c r="AV1366" s="3">
        <v>0</v>
      </c>
      <c r="AW1366" s="3">
        <v>0</v>
      </c>
      <c r="AX1366" s="3">
        <v>0</v>
      </c>
      <c r="AY1366" s="3">
        <v>0</v>
      </c>
      <c r="AZ1366" s="3">
        <v>0</v>
      </c>
      <c r="BA1366" s="3">
        <v>0</v>
      </c>
      <c r="BB1366" s="3">
        <v>0</v>
      </c>
      <c r="BC1366" s="3">
        <v>0</v>
      </c>
      <c r="BD1366" s="3">
        <v>0</v>
      </c>
      <c r="BE1366" s="3">
        <v>0</v>
      </c>
      <c r="BF1366" s="3">
        <v>0</v>
      </c>
      <c r="BG1366" s="3">
        <v>0</v>
      </c>
      <c r="BH1366" s="3">
        <v>0</v>
      </c>
      <c r="BI1366" s="3">
        <v>0</v>
      </c>
      <c r="BJ1366" s="3">
        <v>0</v>
      </c>
      <c r="BK1366" s="3">
        <v>0</v>
      </c>
      <c r="BL1366" s="3">
        <v>0</v>
      </c>
      <c r="BM1366" s="3">
        <v>0</v>
      </c>
      <c r="BN1366" s="3">
        <v>0</v>
      </c>
      <c r="BO1366" s="3">
        <v>0</v>
      </c>
      <c r="BP1366" s="3">
        <v>0</v>
      </c>
      <c r="BQ1366" s="3">
        <v>0</v>
      </c>
      <c r="BR1366" s="3">
        <v>0</v>
      </c>
      <c r="BS1366" s="3">
        <v>0</v>
      </c>
      <c r="BT1366" s="3">
        <v>0</v>
      </c>
      <c r="BU1366" s="3">
        <v>0</v>
      </c>
      <c r="BV1366" s="3">
        <v>0</v>
      </c>
      <c r="BW1366" s="3">
        <v>0</v>
      </c>
      <c r="BX1366" s="3">
        <v>0</v>
      </c>
      <c r="BY1366" s="3">
        <v>0</v>
      </c>
      <c r="BZ1366" s="3">
        <v>0</v>
      </c>
      <c r="CA1366" s="3">
        <v>0</v>
      </c>
      <c r="CB1366" s="3">
        <v>0</v>
      </c>
      <c r="CC1366" s="3">
        <v>0</v>
      </c>
      <c r="CD1366" s="3">
        <v>0</v>
      </c>
      <c r="CE1366" s="3">
        <v>0</v>
      </c>
      <c r="CF1366" s="3">
        <v>0</v>
      </c>
      <c r="CG1366" s="3">
        <v>0</v>
      </c>
      <c r="CH1366" s="3">
        <v>0</v>
      </c>
      <c r="CI1366" s="3">
        <v>0</v>
      </c>
      <c r="CJ1366" s="3">
        <v>0</v>
      </c>
      <c r="CK1366" s="3">
        <v>0</v>
      </c>
      <c r="CL1366" s="3">
        <v>0</v>
      </c>
      <c r="CM1366" s="3">
        <v>0</v>
      </c>
      <c r="CN1366" s="3">
        <v>0</v>
      </c>
      <c r="CO1366" s="3">
        <v>0</v>
      </c>
      <c r="CP1366" s="3">
        <v>0</v>
      </c>
      <c r="CQ1366" s="3">
        <v>0</v>
      </c>
      <c r="CR1366" s="3">
        <v>0</v>
      </c>
      <c r="CS1366" s="3">
        <v>0</v>
      </c>
      <c r="CT1366" s="3">
        <v>0</v>
      </c>
      <c r="CU1366" s="3">
        <v>0</v>
      </c>
      <c r="CV1366" s="3">
        <v>0</v>
      </c>
      <c r="CW1366" s="3">
        <v>0</v>
      </c>
      <c r="CX1366" s="3">
        <v>0</v>
      </c>
      <c r="CY1366" s="3">
        <v>0</v>
      </c>
      <c r="CZ1366" s="3">
        <v>0</v>
      </c>
      <c r="DA1366" s="3"/>
      <c r="DB1366" s="3">
        <v>0</v>
      </c>
      <c r="DC1366" s="3">
        <v>0</v>
      </c>
      <c r="DD1366" s="3">
        <v>0</v>
      </c>
      <c r="DE1366" s="3">
        <v>0</v>
      </c>
      <c r="DF1366" s="3">
        <v>0</v>
      </c>
      <c r="DG1366" s="3">
        <v>0</v>
      </c>
      <c r="DH1366" s="3">
        <v>0</v>
      </c>
      <c r="DI1366" s="3">
        <v>0</v>
      </c>
      <c r="DJ1366" s="3">
        <v>0</v>
      </c>
      <c r="DK1366" s="3">
        <v>0</v>
      </c>
      <c r="DL1366" s="3">
        <v>0</v>
      </c>
      <c r="DM1366" s="3">
        <v>0</v>
      </c>
      <c r="DN1366" s="3">
        <v>0</v>
      </c>
      <c r="DO1366" s="3">
        <v>0</v>
      </c>
      <c r="DP1366" s="3">
        <v>0</v>
      </c>
      <c r="DQ1366" s="3">
        <v>0</v>
      </c>
      <c r="DR1366" s="3">
        <v>0</v>
      </c>
      <c r="DS1366" s="3">
        <v>0</v>
      </c>
      <c r="DT1366" s="3">
        <v>0</v>
      </c>
      <c r="DU1366" s="3">
        <v>0</v>
      </c>
      <c r="DV1366" s="3">
        <v>0</v>
      </c>
      <c r="DW1366" s="3">
        <v>0</v>
      </c>
      <c r="DX1366" s="3">
        <v>0</v>
      </c>
      <c r="DY1366" s="3">
        <v>0</v>
      </c>
      <c r="DZ1366" s="3">
        <v>0</v>
      </c>
      <c r="EA1366" s="3">
        <v>0</v>
      </c>
      <c r="EB1366" s="3">
        <v>0</v>
      </c>
      <c r="EC1366" s="3">
        <v>0</v>
      </c>
      <c r="ED1366" s="3">
        <v>0</v>
      </c>
      <c r="EE1366" s="3">
        <v>0</v>
      </c>
      <c r="EF1366" s="3">
        <v>0</v>
      </c>
    </row>
    <row r="1367" spans="1:136" ht="12.75" customHeight="1">
      <c r="A1367" s="2" t="s">
        <v>2219</v>
      </c>
      <c r="B1367" s="2" t="s">
        <v>2220</v>
      </c>
      <c r="C1367" s="2" t="s">
        <v>137</v>
      </c>
      <c r="D1367" s="2" t="s">
        <v>896</v>
      </c>
      <c r="E1367" s="3">
        <v>0</v>
      </c>
      <c r="F1367" s="3">
        <v>160.91999999999999</v>
      </c>
      <c r="G1367" s="3">
        <v>150.54</v>
      </c>
      <c r="H1367" s="3">
        <v>160.91999999999999</v>
      </c>
      <c r="I1367" s="3">
        <v>155.72999999999999</v>
      </c>
      <c r="J1367" s="3">
        <v>160.91999999999999</v>
      </c>
      <c r="K1367" s="3">
        <v>155.72999999999999</v>
      </c>
      <c r="L1367" s="3">
        <v>160.91999999999999</v>
      </c>
      <c r="M1367" s="3">
        <v>160.91999999999999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10.91</v>
      </c>
      <c r="AJ1367" s="3">
        <v>51.28</v>
      </c>
      <c r="AK1367" s="3">
        <v>59.2</v>
      </c>
      <c r="AL1367" s="3">
        <v>57.29</v>
      </c>
      <c r="AM1367" s="3">
        <v>59.2</v>
      </c>
      <c r="AN1367" s="3">
        <v>59.2</v>
      </c>
      <c r="AO1367" s="3">
        <v>122.92</v>
      </c>
      <c r="AP1367" s="3">
        <v>140.58000000000001</v>
      </c>
      <c r="AQ1367" s="3">
        <v>136.04</v>
      </c>
      <c r="AR1367" s="3">
        <v>156.99</v>
      </c>
      <c r="AS1367" s="3">
        <v>0</v>
      </c>
      <c r="AT1367" s="3">
        <v>0</v>
      </c>
      <c r="AU1367" s="3">
        <v>0</v>
      </c>
      <c r="AV1367" s="3">
        <v>0</v>
      </c>
      <c r="AW1367" s="3">
        <v>0</v>
      </c>
      <c r="AX1367" s="3">
        <v>0</v>
      </c>
      <c r="AY1367" s="3">
        <v>0</v>
      </c>
      <c r="AZ1367" s="3">
        <v>0</v>
      </c>
      <c r="BA1367" s="3">
        <v>0</v>
      </c>
      <c r="BB1367" s="3">
        <v>0</v>
      </c>
      <c r="BC1367" s="3">
        <v>0</v>
      </c>
      <c r="BD1367" s="3">
        <v>0</v>
      </c>
      <c r="BE1367" s="3">
        <v>0</v>
      </c>
      <c r="BF1367" s="3">
        <v>0</v>
      </c>
      <c r="BG1367" s="3">
        <v>0</v>
      </c>
      <c r="BH1367" s="3">
        <v>0</v>
      </c>
      <c r="BI1367" s="3">
        <v>0</v>
      </c>
      <c r="BJ1367" s="3">
        <v>0</v>
      </c>
      <c r="BK1367" s="3">
        <v>0</v>
      </c>
      <c r="BL1367" s="3">
        <v>0</v>
      </c>
      <c r="BM1367" s="3">
        <v>0</v>
      </c>
      <c r="BN1367" s="3">
        <v>0</v>
      </c>
      <c r="BO1367" s="3">
        <v>0</v>
      </c>
      <c r="BP1367" s="3">
        <v>0</v>
      </c>
      <c r="BQ1367" s="3">
        <v>0</v>
      </c>
      <c r="BR1367" s="3">
        <v>0</v>
      </c>
      <c r="BS1367" s="3">
        <v>0</v>
      </c>
      <c r="BT1367" s="3">
        <v>0</v>
      </c>
      <c r="BU1367" s="3">
        <v>0</v>
      </c>
      <c r="BV1367" s="3">
        <v>0</v>
      </c>
      <c r="BW1367" s="3">
        <v>0</v>
      </c>
      <c r="BX1367" s="3">
        <v>0</v>
      </c>
      <c r="BY1367" s="3">
        <v>0</v>
      </c>
      <c r="BZ1367" s="3">
        <v>0</v>
      </c>
      <c r="CA1367" s="3">
        <v>0</v>
      </c>
      <c r="CB1367" s="3">
        <v>0</v>
      </c>
      <c r="CC1367" s="3">
        <v>0</v>
      </c>
      <c r="CD1367" s="3">
        <v>0</v>
      </c>
      <c r="CE1367" s="3">
        <v>0</v>
      </c>
      <c r="CF1367" s="3">
        <v>0</v>
      </c>
      <c r="CG1367" s="3">
        <v>0</v>
      </c>
      <c r="CH1367" s="3">
        <v>0</v>
      </c>
      <c r="CI1367" s="3">
        <v>0</v>
      </c>
      <c r="CJ1367" s="3">
        <v>0</v>
      </c>
      <c r="CK1367" s="3">
        <v>0</v>
      </c>
      <c r="CL1367" s="3">
        <v>0</v>
      </c>
      <c r="CM1367" s="3">
        <v>0</v>
      </c>
      <c r="CN1367" s="3">
        <v>0</v>
      </c>
      <c r="CO1367" s="3">
        <v>0</v>
      </c>
      <c r="CP1367" s="3">
        <v>0</v>
      </c>
      <c r="CQ1367" s="3">
        <v>0</v>
      </c>
      <c r="CR1367" s="3">
        <v>0</v>
      </c>
      <c r="CS1367" s="3">
        <v>0</v>
      </c>
      <c r="CT1367" s="3">
        <v>0</v>
      </c>
      <c r="CU1367" s="3">
        <v>0</v>
      </c>
      <c r="CV1367" s="3">
        <v>0</v>
      </c>
      <c r="CW1367" s="3">
        <v>0</v>
      </c>
      <c r="CX1367" s="3">
        <v>0</v>
      </c>
      <c r="CY1367" s="3">
        <v>0</v>
      </c>
      <c r="CZ1367" s="3">
        <v>0</v>
      </c>
      <c r="DA1367" s="3"/>
      <c r="DB1367" s="3">
        <v>0</v>
      </c>
      <c r="DC1367" s="3">
        <v>0</v>
      </c>
      <c r="DD1367" s="3">
        <v>0</v>
      </c>
      <c r="DE1367" s="3">
        <v>0</v>
      </c>
      <c r="DF1367" s="3">
        <v>0</v>
      </c>
      <c r="DG1367" s="3">
        <v>0</v>
      </c>
      <c r="DH1367" s="3">
        <v>0</v>
      </c>
      <c r="DI1367" s="3">
        <v>0</v>
      </c>
      <c r="DJ1367" s="3">
        <v>0</v>
      </c>
      <c r="DK1367" s="3">
        <v>0</v>
      </c>
      <c r="DL1367" s="3">
        <v>0</v>
      </c>
      <c r="DM1367" s="3">
        <v>0</v>
      </c>
      <c r="DN1367" s="3">
        <v>0</v>
      </c>
      <c r="DO1367" s="3">
        <v>0</v>
      </c>
      <c r="DP1367" s="3">
        <v>0</v>
      </c>
      <c r="DQ1367" s="3">
        <v>0</v>
      </c>
      <c r="DR1367" s="3">
        <v>0</v>
      </c>
      <c r="DS1367" s="3">
        <v>0</v>
      </c>
      <c r="DT1367" s="3">
        <v>0</v>
      </c>
      <c r="DU1367" s="3">
        <v>0</v>
      </c>
      <c r="DV1367" s="3">
        <v>0</v>
      </c>
      <c r="DW1367" s="3">
        <v>0</v>
      </c>
      <c r="DX1367" s="3">
        <v>0</v>
      </c>
      <c r="DY1367" s="3">
        <v>0</v>
      </c>
      <c r="DZ1367" s="3">
        <v>0</v>
      </c>
      <c r="EA1367" s="3">
        <v>0</v>
      </c>
      <c r="EB1367" s="3">
        <v>0</v>
      </c>
      <c r="EC1367" s="3">
        <v>0</v>
      </c>
      <c r="ED1367" s="3">
        <v>0</v>
      </c>
      <c r="EE1367" s="3">
        <v>0</v>
      </c>
      <c r="EF1367" s="3">
        <v>0</v>
      </c>
    </row>
    <row r="1368" spans="1:136" ht="12.75" customHeight="1">
      <c r="A1368" s="2" t="s">
        <v>2221</v>
      </c>
      <c r="B1368" s="2" t="s">
        <v>2222</v>
      </c>
      <c r="C1368" s="2" t="s">
        <v>137</v>
      </c>
      <c r="D1368" s="2" t="s">
        <v>896</v>
      </c>
      <c r="E1368" s="3">
        <v>0</v>
      </c>
      <c r="F1368" s="3">
        <v>178.18</v>
      </c>
      <c r="G1368" s="3">
        <v>166.68</v>
      </c>
      <c r="H1368" s="3">
        <v>178.17</v>
      </c>
      <c r="I1368" s="3">
        <v>172.43</v>
      </c>
      <c r="J1368" s="3">
        <v>178.17</v>
      </c>
      <c r="K1368" s="3">
        <v>172.43</v>
      </c>
      <c r="L1368" s="3">
        <v>178.18</v>
      </c>
      <c r="M1368" s="3">
        <v>178.17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2827.4</v>
      </c>
      <c r="AH1368" s="3">
        <v>2553.7800000000002</v>
      </c>
      <c r="AI1368" s="3">
        <v>2827.42</v>
      </c>
      <c r="AJ1368" s="3">
        <v>2736.21</v>
      </c>
      <c r="AK1368" s="3">
        <v>2827.4</v>
      </c>
      <c r="AL1368" s="3">
        <v>2736.21</v>
      </c>
      <c r="AM1368" s="3">
        <v>2827.41</v>
      </c>
      <c r="AN1368" s="3">
        <v>2827.41</v>
      </c>
      <c r="AO1368" s="3">
        <v>2506.1999999999998</v>
      </c>
      <c r="AP1368" s="3">
        <v>1085.7</v>
      </c>
      <c r="AQ1368" s="3">
        <v>172.43</v>
      </c>
      <c r="AR1368" s="3">
        <v>178.17</v>
      </c>
      <c r="AS1368" s="3">
        <v>0</v>
      </c>
      <c r="AT1368" s="3">
        <v>0</v>
      </c>
      <c r="AU1368" s="3">
        <v>0</v>
      </c>
      <c r="AV1368" s="3">
        <v>0</v>
      </c>
      <c r="AW1368" s="3">
        <v>0</v>
      </c>
      <c r="AX1368" s="3">
        <v>0</v>
      </c>
      <c r="AY1368" s="3">
        <v>0</v>
      </c>
      <c r="AZ1368" s="3">
        <v>0</v>
      </c>
      <c r="BA1368" s="3">
        <v>0</v>
      </c>
      <c r="BB1368" s="3">
        <v>0</v>
      </c>
      <c r="BC1368" s="3">
        <v>0</v>
      </c>
      <c r="BD1368" s="3">
        <v>0</v>
      </c>
      <c r="BE1368" s="3">
        <v>0</v>
      </c>
      <c r="BF1368" s="3">
        <v>0</v>
      </c>
      <c r="BG1368" s="3">
        <v>0</v>
      </c>
      <c r="BH1368" s="3">
        <v>0</v>
      </c>
      <c r="BI1368" s="3">
        <v>0</v>
      </c>
      <c r="BJ1368" s="3">
        <v>0</v>
      </c>
      <c r="BK1368" s="3">
        <v>0</v>
      </c>
      <c r="BL1368" s="3">
        <v>0</v>
      </c>
      <c r="BM1368" s="3">
        <v>0</v>
      </c>
      <c r="BN1368" s="3">
        <v>0</v>
      </c>
      <c r="BO1368" s="3">
        <v>0</v>
      </c>
      <c r="BP1368" s="3">
        <v>0</v>
      </c>
      <c r="BQ1368" s="3">
        <v>0</v>
      </c>
      <c r="BR1368" s="3">
        <v>0</v>
      </c>
      <c r="BS1368" s="3">
        <v>0</v>
      </c>
      <c r="BT1368" s="3">
        <v>0</v>
      </c>
      <c r="BU1368" s="3">
        <v>0</v>
      </c>
      <c r="BV1368" s="3">
        <v>0</v>
      </c>
      <c r="BW1368" s="3">
        <v>0</v>
      </c>
      <c r="BX1368" s="3">
        <v>0</v>
      </c>
      <c r="BY1368" s="3">
        <v>0</v>
      </c>
      <c r="BZ1368" s="3">
        <v>0</v>
      </c>
      <c r="CA1368" s="3">
        <v>0</v>
      </c>
      <c r="CB1368" s="3">
        <v>0</v>
      </c>
      <c r="CC1368" s="3">
        <v>0</v>
      </c>
      <c r="CD1368" s="3">
        <v>0</v>
      </c>
      <c r="CE1368" s="3">
        <v>0</v>
      </c>
      <c r="CF1368" s="3">
        <v>0</v>
      </c>
      <c r="CG1368" s="3">
        <v>0</v>
      </c>
      <c r="CH1368" s="3">
        <v>0</v>
      </c>
      <c r="CI1368" s="3">
        <v>0</v>
      </c>
      <c r="CJ1368" s="3">
        <v>0</v>
      </c>
      <c r="CK1368" s="3">
        <v>0</v>
      </c>
      <c r="CL1368" s="3">
        <v>0</v>
      </c>
      <c r="CM1368" s="3">
        <v>0</v>
      </c>
      <c r="CN1368" s="3">
        <v>0</v>
      </c>
      <c r="CO1368" s="3">
        <v>0</v>
      </c>
      <c r="CP1368" s="3">
        <v>0</v>
      </c>
      <c r="CQ1368" s="3">
        <v>0</v>
      </c>
      <c r="CR1368" s="3">
        <v>0</v>
      </c>
      <c r="CS1368" s="3">
        <v>0</v>
      </c>
      <c r="CT1368" s="3">
        <v>0</v>
      </c>
      <c r="CU1368" s="3">
        <v>0</v>
      </c>
      <c r="CV1368" s="3">
        <v>0</v>
      </c>
      <c r="CW1368" s="3">
        <v>0</v>
      </c>
      <c r="CX1368" s="3">
        <v>0</v>
      </c>
      <c r="CY1368" s="3">
        <v>0</v>
      </c>
      <c r="CZ1368" s="3">
        <v>0</v>
      </c>
      <c r="DA1368" s="3"/>
      <c r="DB1368" s="3">
        <v>0</v>
      </c>
      <c r="DC1368" s="3">
        <v>0</v>
      </c>
      <c r="DD1368" s="3">
        <v>0</v>
      </c>
      <c r="DE1368" s="3">
        <v>0</v>
      </c>
      <c r="DF1368" s="3">
        <v>0</v>
      </c>
      <c r="DG1368" s="3">
        <v>0</v>
      </c>
      <c r="DH1368" s="3">
        <v>0</v>
      </c>
      <c r="DI1368" s="3">
        <v>0</v>
      </c>
      <c r="DJ1368" s="3">
        <v>0</v>
      </c>
      <c r="DK1368" s="3">
        <v>0</v>
      </c>
      <c r="DL1368" s="3">
        <v>0</v>
      </c>
      <c r="DM1368" s="3">
        <v>0</v>
      </c>
      <c r="DN1368" s="3">
        <v>0</v>
      </c>
      <c r="DO1368" s="3">
        <v>0</v>
      </c>
      <c r="DP1368" s="3">
        <v>0</v>
      </c>
      <c r="DQ1368" s="3">
        <v>0</v>
      </c>
      <c r="DR1368" s="3">
        <v>0</v>
      </c>
      <c r="DS1368" s="3">
        <v>0</v>
      </c>
      <c r="DT1368" s="3">
        <v>0</v>
      </c>
      <c r="DU1368" s="3">
        <v>0</v>
      </c>
      <c r="DV1368" s="3">
        <v>0</v>
      </c>
      <c r="DW1368" s="3">
        <v>0</v>
      </c>
      <c r="DX1368" s="3">
        <v>0</v>
      </c>
      <c r="DY1368" s="3">
        <v>0</v>
      </c>
      <c r="DZ1368" s="3">
        <v>0</v>
      </c>
      <c r="EA1368" s="3">
        <v>0</v>
      </c>
      <c r="EB1368" s="3">
        <v>0</v>
      </c>
      <c r="EC1368" s="3">
        <v>0</v>
      </c>
      <c r="ED1368" s="3">
        <v>0</v>
      </c>
      <c r="EE1368" s="3">
        <v>0</v>
      </c>
      <c r="EF1368" s="3">
        <v>0</v>
      </c>
    </row>
    <row r="1369" spans="1:136" ht="12.75" customHeight="1">
      <c r="A1369" s="2" t="s">
        <v>2223</v>
      </c>
      <c r="B1369" s="2" t="s">
        <v>554</v>
      </c>
      <c r="C1369" s="2" t="s">
        <v>137</v>
      </c>
      <c r="D1369" s="2" t="s">
        <v>138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s="3">
        <v>0</v>
      </c>
      <c r="AO1369" s="3">
        <v>0</v>
      </c>
      <c r="AP1369" s="3">
        <v>0</v>
      </c>
      <c r="AQ1369" s="3">
        <v>0</v>
      </c>
      <c r="AR1369" s="3">
        <v>0</v>
      </c>
      <c r="AS1369" s="3">
        <v>0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  <c r="AY1369" s="3">
        <v>0</v>
      </c>
      <c r="AZ1369" s="3">
        <v>0</v>
      </c>
      <c r="BA1369" s="3">
        <v>0</v>
      </c>
      <c r="BB1369" s="3">
        <v>0</v>
      </c>
      <c r="BC1369" s="3">
        <v>0</v>
      </c>
      <c r="BD1369" s="3">
        <v>0</v>
      </c>
      <c r="BE1369" s="3">
        <v>0</v>
      </c>
      <c r="BF1369" s="3">
        <v>0</v>
      </c>
      <c r="BG1369" s="3">
        <v>0</v>
      </c>
      <c r="BH1369" s="3">
        <v>0</v>
      </c>
      <c r="BI1369" s="3">
        <v>0</v>
      </c>
      <c r="BJ1369" s="3">
        <v>0</v>
      </c>
      <c r="BK1369" s="3">
        <v>0</v>
      </c>
      <c r="BL1369" s="3">
        <v>0</v>
      </c>
      <c r="BM1369" s="3">
        <v>0</v>
      </c>
      <c r="BN1369" s="3">
        <v>0</v>
      </c>
      <c r="BO1369" s="3">
        <v>0</v>
      </c>
      <c r="BP1369" s="3">
        <v>0</v>
      </c>
      <c r="BQ1369" s="3">
        <v>0</v>
      </c>
      <c r="BR1369" s="3">
        <v>0</v>
      </c>
      <c r="BS1369" s="3">
        <v>0</v>
      </c>
      <c r="BT1369" s="3">
        <v>0</v>
      </c>
      <c r="BU1369" s="3">
        <v>0</v>
      </c>
      <c r="BV1369" s="3">
        <v>0</v>
      </c>
      <c r="BW1369" s="3">
        <v>0</v>
      </c>
      <c r="BX1369" s="3">
        <v>0</v>
      </c>
      <c r="BY1369" s="3">
        <v>0</v>
      </c>
      <c r="BZ1369" s="3">
        <v>0</v>
      </c>
      <c r="CA1369" s="3">
        <v>0</v>
      </c>
      <c r="CB1369" s="3">
        <v>0</v>
      </c>
      <c r="CC1369" s="3">
        <v>0</v>
      </c>
      <c r="CD1369" s="3">
        <v>0</v>
      </c>
      <c r="CE1369" s="3">
        <v>0</v>
      </c>
      <c r="CF1369" s="3">
        <v>0</v>
      </c>
      <c r="CG1369" s="3">
        <v>0</v>
      </c>
      <c r="CH1369" s="3">
        <v>0</v>
      </c>
      <c r="CI1369" s="3">
        <v>0</v>
      </c>
      <c r="CJ1369" s="3">
        <v>0</v>
      </c>
      <c r="CK1369" s="3">
        <v>0</v>
      </c>
      <c r="CL1369" s="3">
        <v>0</v>
      </c>
      <c r="CM1369" s="3">
        <v>0</v>
      </c>
      <c r="CN1369" s="3">
        <v>0</v>
      </c>
      <c r="CO1369" s="3">
        <v>0</v>
      </c>
      <c r="CP1369" s="3">
        <v>0</v>
      </c>
      <c r="CQ1369" s="3">
        <v>0</v>
      </c>
      <c r="CR1369" s="3">
        <v>0</v>
      </c>
      <c r="CS1369" s="3">
        <v>0</v>
      </c>
      <c r="CT1369" s="3">
        <v>0</v>
      </c>
      <c r="CU1369" s="3">
        <v>0</v>
      </c>
      <c r="CV1369" s="3">
        <v>0</v>
      </c>
      <c r="CW1369" s="3">
        <v>0</v>
      </c>
      <c r="CX1369" s="3">
        <v>0</v>
      </c>
      <c r="CY1369" s="3">
        <v>0</v>
      </c>
      <c r="CZ1369" s="3">
        <v>0</v>
      </c>
      <c r="DA1369" s="3"/>
      <c r="DB1369" s="3">
        <v>0</v>
      </c>
      <c r="DC1369" s="3">
        <v>0</v>
      </c>
      <c r="DD1369" s="3">
        <v>0</v>
      </c>
      <c r="DE1369" s="3">
        <v>0</v>
      </c>
      <c r="DF1369" s="3">
        <v>0</v>
      </c>
      <c r="DG1369" s="3">
        <v>0</v>
      </c>
      <c r="DH1369" s="3">
        <v>0</v>
      </c>
      <c r="DI1369" s="3">
        <v>0</v>
      </c>
      <c r="DJ1369" s="3">
        <v>0</v>
      </c>
      <c r="DK1369" s="3">
        <v>0</v>
      </c>
      <c r="DL1369" s="3">
        <v>0</v>
      </c>
      <c r="DM1369" s="3">
        <v>0</v>
      </c>
      <c r="DN1369" s="3">
        <v>0</v>
      </c>
      <c r="DO1369" s="3">
        <v>0</v>
      </c>
      <c r="DP1369" s="3">
        <v>0</v>
      </c>
      <c r="DQ1369" s="3">
        <v>0</v>
      </c>
      <c r="DR1369" s="3">
        <v>0</v>
      </c>
      <c r="DS1369" s="3">
        <v>0</v>
      </c>
      <c r="DT1369" s="3">
        <v>0</v>
      </c>
      <c r="DU1369" s="3">
        <v>0</v>
      </c>
      <c r="DV1369" s="3">
        <v>0</v>
      </c>
      <c r="DW1369" s="3">
        <v>0</v>
      </c>
      <c r="DX1369" s="3">
        <v>0</v>
      </c>
      <c r="DY1369" s="3">
        <v>0</v>
      </c>
      <c r="DZ1369" s="3">
        <v>0</v>
      </c>
      <c r="EA1369" s="3">
        <v>0</v>
      </c>
      <c r="EB1369" s="3">
        <v>0</v>
      </c>
      <c r="EC1369" s="3">
        <v>0</v>
      </c>
      <c r="ED1369" s="3">
        <v>0</v>
      </c>
      <c r="EE1369" s="3">
        <v>0</v>
      </c>
      <c r="EF1369" s="3">
        <v>0</v>
      </c>
    </row>
    <row r="1370" spans="1:136" ht="12.75" customHeight="1">
      <c r="A1370" s="2" t="s">
        <v>2224</v>
      </c>
      <c r="B1370" s="2" t="s">
        <v>2225</v>
      </c>
      <c r="C1370" s="2" t="s">
        <v>137</v>
      </c>
      <c r="D1370" s="2" t="s">
        <v>896</v>
      </c>
      <c r="E1370" s="3">
        <v>0</v>
      </c>
      <c r="F1370" s="3">
        <v>59178.51</v>
      </c>
      <c r="G1370" s="3">
        <v>44832.07</v>
      </c>
      <c r="H1370" s="3">
        <v>46123.21</v>
      </c>
      <c r="I1370" s="3">
        <v>44635.35</v>
      </c>
      <c r="J1370" s="3">
        <v>46123.199999999997</v>
      </c>
      <c r="K1370" s="3">
        <v>44635.35</v>
      </c>
      <c r="L1370" s="3">
        <v>46123.199999999997</v>
      </c>
      <c r="M1370" s="3">
        <v>87360.320000000007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13055.3</v>
      </c>
      <c r="AH1370" s="3">
        <v>11791.88</v>
      </c>
      <c r="AI1370" s="3">
        <v>13055.29</v>
      </c>
      <c r="AJ1370" s="3">
        <v>12634.16</v>
      </c>
      <c r="AK1370" s="3">
        <v>13055.29</v>
      </c>
      <c r="AL1370" s="3">
        <v>24391.34</v>
      </c>
      <c r="AM1370" s="3">
        <v>34494.839999999997</v>
      </c>
      <c r="AN1370" s="3">
        <v>34494.85</v>
      </c>
      <c r="AO1370" s="3">
        <v>54585.32</v>
      </c>
      <c r="AP1370" s="3">
        <v>58681.3</v>
      </c>
      <c r="AQ1370" s="3">
        <v>56788.36</v>
      </c>
      <c r="AR1370" s="3">
        <v>59178.53</v>
      </c>
      <c r="AS1370" s="3">
        <v>0</v>
      </c>
      <c r="AT1370" s="3">
        <v>0</v>
      </c>
      <c r="AU1370" s="3">
        <v>0</v>
      </c>
      <c r="AV1370" s="3">
        <v>0</v>
      </c>
      <c r="AW1370" s="3">
        <v>0</v>
      </c>
      <c r="AX1370" s="3">
        <v>0</v>
      </c>
      <c r="AY1370" s="3">
        <v>0</v>
      </c>
      <c r="AZ1370" s="3">
        <v>0</v>
      </c>
      <c r="BA1370" s="3">
        <v>0</v>
      </c>
      <c r="BB1370" s="3">
        <v>0</v>
      </c>
      <c r="BC1370" s="3">
        <v>0</v>
      </c>
      <c r="BD1370" s="3">
        <v>0</v>
      </c>
      <c r="BE1370" s="3">
        <v>0</v>
      </c>
      <c r="BF1370" s="3">
        <v>0</v>
      </c>
      <c r="BG1370" s="3">
        <v>0</v>
      </c>
      <c r="BH1370" s="3">
        <v>0</v>
      </c>
      <c r="BI1370" s="3">
        <v>0</v>
      </c>
      <c r="BJ1370" s="3">
        <v>0</v>
      </c>
      <c r="BK1370" s="3">
        <v>0</v>
      </c>
      <c r="BL1370" s="3">
        <v>0</v>
      </c>
      <c r="BM1370" s="3">
        <v>0</v>
      </c>
      <c r="BN1370" s="3">
        <v>0</v>
      </c>
      <c r="BO1370" s="3">
        <v>0</v>
      </c>
      <c r="BP1370" s="3">
        <v>0</v>
      </c>
      <c r="BQ1370" s="3">
        <v>0</v>
      </c>
      <c r="BR1370" s="3">
        <v>0</v>
      </c>
      <c r="BS1370" s="3">
        <v>0</v>
      </c>
      <c r="BT1370" s="3">
        <v>0</v>
      </c>
      <c r="BU1370" s="3">
        <v>0</v>
      </c>
      <c r="BV1370" s="3">
        <v>0</v>
      </c>
      <c r="BW1370" s="3">
        <v>0</v>
      </c>
      <c r="BX1370" s="3">
        <v>0</v>
      </c>
      <c r="BY1370" s="3">
        <v>0</v>
      </c>
      <c r="BZ1370" s="3">
        <v>0</v>
      </c>
      <c r="CA1370" s="3">
        <v>0</v>
      </c>
      <c r="CB1370" s="3">
        <v>0</v>
      </c>
      <c r="CC1370" s="3">
        <v>0</v>
      </c>
      <c r="CD1370" s="3">
        <v>0</v>
      </c>
      <c r="CE1370" s="3">
        <v>0</v>
      </c>
      <c r="CF1370" s="3">
        <v>0</v>
      </c>
      <c r="CG1370" s="3">
        <v>0</v>
      </c>
      <c r="CH1370" s="3">
        <v>0</v>
      </c>
      <c r="CI1370" s="3">
        <v>0</v>
      </c>
      <c r="CJ1370" s="3">
        <v>0</v>
      </c>
      <c r="CK1370" s="3">
        <v>0</v>
      </c>
      <c r="CL1370" s="3">
        <v>0</v>
      </c>
      <c r="CM1370" s="3">
        <v>0</v>
      </c>
      <c r="CN1370" s="3">
        <v>0</v>
      </c>
      <c r="CO1370" s="3">
        <v>0</v>
      </c>
      <c r="CP1370" s="3">
        <v>0</v>
      </c>
      <c r="CQ1370" s="3">
        <v>0</v>
      </c>
      <c r="CR1370" s="3">
        <v>0</v>
      </c>
      <c r="CS1370" s="3">
        <v>0</v>
      </c>
      <c r="CT1370" s="3">
        <v>0</v>
      </c>
      <c r="CU1370" s="3">
        <v>0</v>
      </c>
      <c r="CV1370" s="3">
        <v>0</v>
      </c>
      <c r="CW1370" s="3">
        <v>0</v>
      </c>
      <c r="CX1370" s="3">
        <v>0</v>
      </c>
      <c r="CY1370" s="3">
        <v>0</v>
      </c>
      <c r="CZ1370" s="3">
        <v>0</v>
      </c>
      <c r="DA1370" s="3"/>
      <c r="DB1370" s="3">
        <v>0</v>
      </c>
      <c r="DC1370" s="3">
        <v>0</v>
      </c>
      <c r="DD1370" s="3">
        <v>0</v>
      </c>
      <c r="DE1370" s="3">
        <v>0</v>
      </c>
      <c r="DF1370" s="3">
        <v>0</v>
      </c>
      <c r="DG1370" s="3">
        <v>0</v>
      </c>
      <c r="DH1370" s="3">
        <v>0</v>
      </c>
      <c r="DI1370" s="3">
        <v>0</v>
      </c>
      <c r="DJ1370" s="3">
        <v>0</v>
      </c>
      <c r="DK1370" s="3">
        <v>0</v>
      </c>
      <c r="DL1370" s="3">
        <v>0</v>
      </c>
      <c r="DM1370" s="3">
        <v>0</v>
      </c>
      <c r="DN1370" s="3">
        <v>0</v>
      </c>
      <c r="DO1370" s="3">
        <v>0</v>
      </c>
      <c r="DP1370" s="3">
        <v>0</v>
      </c>
      <c r="DQ1370" s="3">
        <v>0</v>
      </c>
      <c r="DR1370" s="3">
        <v>0</v>
      </c>
      <c r="DS1370" s="3">
        <v>0</v>
      </c>
      <c r="DT1370" s="3">
        <v>0</v>
      </c>
      <c r="DU1370" s="3">
        <v>0</v>
      </c>
      <c r="DV1370" s="3">
        <v>0</v>
      </c>
      <c r="DW1370" s="3">
        <v>0</v>
      </c>
      <c r="DX1370" s="3">
        <v>0</v>
      </c>
      <c r="DY1370" s="3">
        <v>0</v>
      </c>
      <c r="DZ1370" s="3">
        <v>0</v>
      </c>
      <c r="EA1370" s="3">
        <v>0</v>
      </c>
      <c r="EB1370" s="3">
        <v>0</v>
      </c>
      <c r="EC1370" s="3">
        <v>0</v>
      </c>
      <c r="ED1370" s="3">
        <v>0</v>
      </c>
      <c r="EE1370" s="3">
        <v>0</v>
      </c>
      <c r="EF1370" s="3">
        <v>0</v>
      </c>
    </row>
    <row r="1371" spans="1:136" ht="12.75" customHeight="1">
      <c r="A1371" s="2" t="s">
        <v>2226</v>
      </c>
      <c r="B1371" s="2" t="s">
        <v>2227</v>
      </c>
      <c r="C1371" s="2" t="s">
        <v>137</v>
      </c>
      <c r="D1371" s="2" t="s">
        <v>896</v>
      </c>
      <c r="E1371" s="3">
        <v>0</v>
      </c>
      <c r="F1371" s="3">
        <v>9536.23</v>
      </c>
      <c r="G1371" s="3">
        <v>8921</v>
      </c>
      <c r="H1371" s="3">
        <v>9536.23</v>
      </c>
      <c r="I1371" s="3">
        <v>9228.6</v>
      </c>
      <c r="J1371" s="3">
        <v>9536.23</v>
      </c>
      <c r="K1371" s="3">
        <v>9228.6</v>
      </c>
      <c r="L1371" s="3">
        <v>9536.23</v>
      </c>
      <c r="M1371" s="3">
        <v>9536.23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8178.83</v>
      </c>
      <c r="AH1371" s="3">
        <v>7387.33</v>
      </c>
      <c r="AI1371" s="3">
        <v>8178.83</v>
      </c>
      <c r="AJ1371" s="3">
        <v>7914.99</v>
      </c>
      <c r="AK1371" s="3">
        <v>8178.83</v>
      </c>
      <c r="AL1371" s="3">
        <v>7914.99</v>
      </c>
      <c r="AM1371" s="3">
        <v>8178.83</v>
      </c>
      <c r="AN1371" s="3">
        <v>8178.83</v>
      </c>
      <c r="AO1371" s="3">
        <v>7914.99</v>
      </c>
      <c r="AP1371" s="3">
        <v>8178.83</v>
      </c>
      <c r="AQ1371" s="3">
        <v>7914.99</v>
      </c>
      <c r="AR1371" s="3">
        <v>9536.23</v>
      </c>
      <c r="AS1371" s="3">
        <v>0</v>
      </c>
      <c r="AT1371" s="3">
        <v>0</v>
      </c>
      <c r="AU1371" s="3">
        <v>0</v>
      </c>
      <c r="AV1371" s="3">
        <v>0</v>
      </c>
      <c r="AW1371" s="3">
        <v>0</v>
      </c>
      <c r="AX1371" s="3">
        <v>0</v>
      </c>
      <c r="AY1371" s="3">
        <v>0</v>
      </c>
      <c r="AZ1371" s="3">
        <v>0</v>
      </c>
      <c r="BA1371" s="3">
        <v>0</v>
      </c>
      <c r="BB1371" s="3">
        <v>0</v>
      </c>
      <c r="BC1371" s="3">
        <v>0</v>
      </c>
      <c r="BD1371" s="3">
        <v>0</v>
      </c>
      <c r="BE1371" s="3">
        <v>0</v>
      </c>
      <c r="BF1371" s="3">
        <v>0</v>
      </c>
      <c r="BG1371" s="3">
        <v>0</v>
      </c>
      <c r="BH1371" s="3">
        <v>0</v>
      </c>
      <c r="BI1371" s="3">
        <v>0</v>
      </c>
      <c r="BJ1371" s="3">
        <v>0</v>
      </c>
      <c r="BK1371" s="3">
        <v>0</v>
      </c>
      <c r="BL1371" s="3">
        <v>0</v>
      </c>
      <c r="BM1371" s="3">
        <v>0</v>
      </c>
      <c r="BN1371" s="3">
        <v>0</v>
      </c>
      <c r="BO1371" s="3">
        <v>0</v>
      </c>
      <c r="BP1371" s="3">
        <v>0</v>
      </c>
      <c r="BQ1371" s="3">
        <v>0</v>
      </c>
      <c r="BR1371" s="3">
        <v>0</v>
      </c>
      <c r="BS1371" s="3">
        <v>0</v>
      </c>
      <c r="BT1371" s="3">
        <v>0</v>
      </c>
      <c r="BU1371" s="3">
        <v>0</v>
      </c>
      <c r="BV1371" s="3">
        <v>0</v>
      </c>
      <c r="BW1371" s="3">
        <v>0</v>
      </c>
      <c r="BX1371" s="3">
        <v>0</v>
      </c>
      <c r="BY1371" s="3">
        <v>0</v>
      </c>
      <c r="BZ1371" s="3">
        <v>0</v>
      </c>
      <c r="CA1371" s="3">
        <v>0</v>
      </c>
      <c r="CB1371" s="3">
        <v>0</v>
      </c>
      <c r="CC1371" s="3">
        <v>0</v>
      </c>
      <c r="CD1371" s="3">
        <v>0</v>
      </c>
      <c r="CE1371" s="3">
        <v>0</v>
      </c>
      <c r="CF1371" s="3">
        <v>0</v>
      </c>
      <c r="CG1371" s="3">
        <v>0</v>
      </c>
      <c r="CH1371" s="3">
        <v>0</v>
      </c>
      <c r="CI1371" s="3">
        <v>0</v>
      </c>
      <c r="CJ1371" s="3">
        <v>0</v>
      </c>
      <c r="CK1371" s="3">
        <v>0</v>
      </c>
      <c r="CL1371" s="3">
        <v>0</v>
      </c>
      <c r="CM1371" s="3">
        <v>0</v>
      </c>
      <c r="CN1371" s="3">
        <v>0</v>
      </c>
      <c r="CO1371" s="3">
        <v>0</v>
      </c>
      <c r="CP1371" s="3">
        <v>0</v>
      </c>
      <c r="CQ1371" s="3">
        <v>0</v>
      </c>
      <c r="CR1371" s="3">
        <v>0</v>
      </c>
      <c r="CS1371" s="3">
        <v>0</v>
      </c>
      <c r="CT1371" s="3">
        <v>0</v>
      </c>
      <c r="CU1371" s="3">
        <v>0</v>
      </c>
      <c r="CV1371" s="3">
        <v>0</v>
      </c>
      <c r="CW1371" s="3">
        <v>0</v>
      </c>
      <c r="CX1371" s="3">
        <v>0</v>
      </c>
      <c r="CY1371" s="3">
        <v>0</v>
      </c>
      <c r="CZ1371" s="3">
        <v>0</v>
      </c>
      <c r="DA1371" s="3"/>
      <c r="DB1371" s="3">
        <v>0</v>
      </c>
      <c r="DC1371" s="3">
        <v>0</v>
      </c>
      <c r="DD1371" s="3">
        <v>0</v>
      </c>
      <c r="DE1371" s="3">
        <v>0</v>
      </c>
      <c r="DF1371" s="3">
        <v>0</v>
      </c>
      <c r="DG1371" s="3">
        <v>0</v>
      </c>
      <c r="DH1371" s="3">
        <v>0</v>
      </c>
      <c r="DI1371" s="3">
        <v>0</v>
      </c>
      <c r="DJ1371" s="3">
        <v>0</v>
      </c>
      <c r="DK1371" s="3">
        <v>0</v>
      </c>
      <c r="DL1371" s="3">
        <v>0</v>
      </c>
      <c r="DM1371" s="3">
        <v>0</v>
      </c>
      <c r="DN1371" s="3">
        <v>0</v>
      </c>
      <c r="DO1371" s="3">
        <v>0</v>
      </c>
      <c r="DP1371" s="3">
        <v>0</v>
      </c>
      <c r="DQ1371" s="3">
        <v>0</v>
      </c>
      <c r="DR1371" s="3">
        <v>0</v>
      </c>
      <c r="DS1371" s="3">
        <v>0</v>
      </c>
      <c r="DT1371" s="3">
        <v>0</v>
      </c>
      <c r="DU1371" s="3">
        <v>0</v>
      </c>
      <c r="DV1371" s="3">
        <v>0</v>
      </c>
      <c r="DW1371" s="3">
        <v>0</v>
      </c>
      <c r="DX1371" s="3">
        <v>0</v>
      </c>
      <c r="DY1371" s="3">
        <v>0</v>
      </c>
      <c r="DZ1371" s="3">
        <v>0</v>
      </c>
      <c r="EA1371" s="3">
        <v>0</v>
      </c>
      <c r="EB1371" s="3">
        <v>0</v>
      </c>
      <c r="EC1371" s="3">
        <v>0</v>
      </c>
      <c r="ED1371" s="3">
        <v>0</v>
      </c>
      <c r="EE1371" s="3">
        <v>0</v>
      </c>
      <c r="EF1371" s="3">
        <v>0</v>
      </c>
    </row>
    <row r="1372" spans="1:136" ht="12.75" customHeight="1">
      <c r="A1372" s="2" t="s">
        <v>2228</v>
      </c>
      <c r="B1372" s="2" t="s">
        <v>2229</v>
      </c>
      <c r="C1372" s="2" t="s">
        <v>137</v>
      </c>
      <c r="D1372" s="2" t="s">
        <v>896</v>
      </c>
      <c r="E1372" s="3">
        <v>0</v>
      </c>
      <c r="F1372" s="3">
        <v>10863.04</v>
      </c>
      <c r="G1372" s="3">
        <v>10162.200000000001</v>
      </c>
      <c r="H1372" s="3">
        <v>10863.05</v>
      </c>
      <c r="I1372" s="3">
        <v>10512.62</v>
      </c>
      <c r="J1372" s="3">
        <v>11546.37</v>
      </c>
      <c r="K1372" s="3">
        <v>12562.56</v>
      </c>
      <c r="L1372" s="3">
        <v>12981.33</v>
      </c>
      <c r="M1372" s="3">
        <v>12981.32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11966.51</v>
      </c>
      <c r="AH1372" s="3">
        <v>10808.46</v>
      </c>
      <c r="AI1372" s="3">
        <v>11966.51</v>
      </c>
      <c r="AJ1372" s="3">
        <v>11580.5</v>
      </c>
      <c r="AK1372" s="3">
        <v>11966.53</v>
      </c>
      <c r="AL1372" s="3">
        <v>11580.5</v>
      </c>
      <c r="AM1372" s="3">
        <v>11966.51</v>
      </c>
      <c r="AN1372" s="3">
        <v>11966.51</v>
      </c>
      <c r="AO1372" s="3">
        <v>11580.5</v>
      </c>
      <c r="AP1372" s="3">
        <v>11112.22</v>
      </c>
      <c r="AQ1372" s="3">
        <v>10512.62</v>
      </c>
      <c r="AR1372" s="3">
        <v>10863.06</v>
      </c>
      <c r="AS1372" s="3">
        <v>0</v>
      </c>
      <c r="AT1372" s="3">
        <v>0</v>
      </c>
      <c r="AU1372" s="3">
        <v>0</v>
      </c>
      <c r="AV1372" s="3">
        <v>0</v>
      </c>
      <c r="AW1372" s="3">
        <v>0</v>
      </c>
      <c r="AX1372" s="3">
        <v>0</v>
      </c>
      <c r="AY1372" s="3">
        <v>0</v>
      </c>
      <c r="AZ1372" s="3">
        <v>0</v>
      </c>
      <c r="BA1372" s="3">
        <v>0</v>
      </c>
      <c r="BB1372" s="3">
        <v>0</v>
      </c>
      <c r="BC1372" s="3">
        <v>0</v>
      </c>
      <c r="BD1372" s="3">
        <v>0</v>
      </c>
      <c r="BE1372" s="3">
        <v>0</v>
      </c>
      <c r="BF1372" s="3">
        <v>0</v>
      </c>
      <c r="BG1372" s="3">
        <v>0</v>
      </c>
      <c r="BH1372" s="3">
        <v>0</v>
      </c>
      <c r="BI1372" s="3">
        <v>0</v>
      </c>
      <c r="BJ1372" s="3">
        <v>0</v>
      </c>
      <c r="BK1372" s="3">
        <v>0</v>
      </c>
      <c r="BL1372" s="3">
        <v>0</v>
      </c>
      <c r="BM1372" s="3">
        <v>0</v>
      </c>
      <c r="BN1372" s="3">
        <v>0</v>
      </c>
      <c r="BO1372" s="3">
        <v>0</v>
      </c>
      <c r="BP1372" s="3">
        <v>0</v>
      </c>
      <c r="BQ1372" s="3">
        <v>0</v>
      </c>
      <c r="BR1372" s="3">
        <v>0</v>
      </c>
      <c r="BS1372" s="3">
        <v>0</v>
      </c>
      <c r="BT1372" s="3">
        <v>0</v>
      </c>
      <c r="BU1372" s="3">
        <v>0</v>
      </c>
      <c r="BV1372" s="3">
        <v>0</v>
      </c>
      <c r="BW1372" s="3">
        <v>0</v>
      </c>
      <c r="BX1372" s="3">
        <v>0</v>
      </c>
      <c r="BY1372" s="3">
        <v>0</v>
      </c>
      <c r="BZ1372" s="3">
        <v>0</v>
      </c>
      <c r="CA1372" s="3">
        <v>0</v>
      </c>
      <c r="CB1372" s="3">
        <v>0</v>
      </c>
      <c r="CC1372" s="3">
        <v>0</v>
      </c>
      <c r="CD1372" s="3">
        <v>0</v>
      </c>
      <c r="CE1372" s="3">
        <v>0</v>
      </c>
      <c r="CF1372" s="3">
        <v>0</v>
      </c>
      <c r="CG1372" s="3">
        <v>0</v>
      </c>
      <c r="CH1372" s="3">
        <v>0</v>
      </c>
      <c r="CI1372" s="3">
        <v>0</v>
      </c>
      <c r="CJ1372" s="3">
        <v>0</v>
      </c>
      <c r="CK1372" s="3">
        <v>0</v>
      </c>
      <c r="CL1372" s="3">
        <v>0</v>
      </c>
      <c r="CM1372" s="3">
        <v>0</v>
      </c>
      <c r="CN1372" s="3">
        <v>0</v>
      </c>
      <c r="CO1372" s="3">
        <v>0</v>
      </c>
      <c r="CP1372" s="3">
        <v>0</v>
      </c>
      <c r="CQ1372" s="3">
        <v>0</v>
      </c>
      <c r="CR1372" s="3">
        <v>0</v>
      </c>
      <c r="CS1372" s="3">
        <v>0</v>
      </c>
      <c r="CT1372" s="3">
        <v>0</v>
      </c>
      <c r="CU1372" s="3">
        <v>0</v>
      </c>
      <c r="CV1372" s="3">
        <v>0</v>
      </c>
      <c r="CW1372" s="3">
        <v>0</v>
      </c>
      <c r="CX1372" s="3">
        <v>0</v>
      </c>
      <c r="CY1372" s="3">
        <v>0</v>
      </c>
      <c r="CZ1372" s="3">
        <v>0</v>
      </c>
      <c r="DA1372" s="3"/>
      <c r="DB1372" s="3">
        <v>0</v>
      </c>
      <c r="DC1372" s="3">
        <v>0</v>
      </c>
      <c r="DD1372" s="3">
        <v>0</v>
      </c>
      <c r="DE1372" s="3">
        <v>0</v>
      </c>
      <c r="DF1372" s="3">
        <v>0</v>
      </c>
      <c r="DG1372" s="3">
        <v>0</v>
      </c>
      <c r="DH1372" s="3">
        <v>0</v>
      </c>
      <c r="DI1372" s="3">
        <v>0</v>
      </c>
      <c r="DJ1372" s="3">
        <v>0</v>
      </c>
      <c r="DK1372" s="3">
        <v>0</v>
      </c>
      <c r="DL1372" s="3">
        <v>0</v>
      </c>
      <c r="DM1372" s="3">
        <v>0</v>
      </c>
      <c r="DN1372" s="3">
        <v>0</v>
      </c>
      <c r="DO1372" s="3">
        <v>0</v>
      </c>
      <c r="DP1372" s="3">
        <v>0</v>
      </c>
      <c r="DQ1372" s="3">
        <v>0</v>
      </c>
      <c r="DR1372" s="3">
        <v>0</v>
      </c>
      <c r="DS1372" s="3">
        <v>0</v>
      </c>
      <c r="DT1372" s="3">
        <v>0</v>
      </c>
      <c r="DU1372" s="3">
        <v>0</v>
      </c>
      <c r="DV1372" s="3">
        <v>0</v>
      </c>
      <c r="DW1372" s="3">
        <v>0</v>
      </c>
      <c r="DX1372" s="3">
        <v>0</v>
      </c>
      <c r="DY1372" s="3">
        <v>0</v>
      </c>
      <c r="DZ1372" s="3">
        <v>0</v>
      </c>
      <c r="EA1372" s="3">
        <v>0</v>
      </c>
      <c r="EB1372" s="3">
        <v>0</v>
      </c>
      <c r="EC1372" s="3">
        <v>0</v>
      </c>
      <c r="ED1372" s="3">
        <v>0</v>
      </c>
      <c r="EE1372" s="3">
        <v>0</v>
      </c>
      <c r="EF1372" s="3">
        <v>0</v>
      </c>
    </row>
    <row r="1373" spans="1:136" ht="12.75" customHeight="1">
      <c r="A1373" s="2" t="s">
        <v>2230</v>
      </c>
      <c r="B1373" s="2" t="s">
        <v>2231</v>
      </c>
      <c r="C1373" s="2" t="s">
        <v>137</v>
      </c>
      <c r="D1373" s="2" t="s">
        <v>138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  <c r="AR1373" s="3">
        <v>0</v>
      </c>
      <c r="AS1373" s="3">
        <v>0</v>
      </c>
      <c r="AT1373" s="3">
        <v>0</v>
      </c>
      <c r="AU1373" s="3">
        <v>0</v>
      </c>
      <c r="AV1373" s="3">
        <v>0</v>
      </c>
      <c r="AW1373" s="3">
        <v>0</v>
      </c>
      <c r="AX1373" s="3">
        <v>0</v>
      </c>
      <c r="AY1373" s="3">
        <v>0</v>
      </c>
      <c r="AZ1373" s="3">
        <v>0</v>
      </c>
      <c r="BA1373" s="3">
        <v>0</v>
      </c>
      <c r="BB1373" s="3">
        <v>0</v>
      </c>
      <c r="BC1373" s="3">
        <v>0</v>
      </c>
      <c r="BD1373" s="3">
        <v>0</v>
      </c>
      <c r="BE1373" s="3">
        <v>0</v>
      </c>
      <c r="BF1373" s="3">
        <v>0</v>
      </c>
      <c r="BG1373" s="3">
        <v>0</v>
      </c>
      <c r="BH1373" s="3">
        <v>0</v>
      </c>
      <c r="BI1373" s="3">
        <v>0</v>
      </c>
      <c r="BJ1373" s="3">
        <v>0</v>
      </c>
      <c r="BK1373" s="3">
        <v>0</v>
      </c>
      <c r="BL1373" s="3">
        <v>0</v>
      </c>
      <c r="BM1373" s="3">
        <v>0</v>
      </c>
      <c r="BN1373" s="3">
        <v>0</v>
      </c>
      <c r="BO1373" s="3">
        <v>0</v>
      </c>
      <c r="BP1373" s="3">
        <v>0</v>
      </c>
      <c r="BQ1373" s="3">
        <v>0</v>
      </c>
      <c r="BR1373" s="3">
        <v>0</v>
      </c>
      <c r="BS1373" s="3">
        <v>0</v>
      </c>
      <c r="BT1373" s="3">
        <v>0</v>
      </c>
      <c r="BU1373" s="3">
        <v>0</v>
      </c>
      <c r="BV1373" s="3">
        <v>0</v>
      </c>
      <c r="BW1373" s="3">
        <v>0</v>
      </c>
      <c r="BX1373" s="3">
        <v>0</v>
      </c>
      <c r="BY1373" s="3">
        <v>0</v>
      </c>
      <c r="BZ1373" s="3">
        <v>0</v>
      </c>
      <c r="CA1373" s="3">
        <v>0</v>
      </c>
      <c r="CB1373" s="3">
        <v>0</v>
      </c>
      <c r="CC1373" s="3">
        <v>0</v>
      </c>
      <c r="CD1373" s="3">
        <v>0</v>
      </c>
      <c r="CE1373" s="3">
        <v>0</v>
      </c>
      <c r="CF1373" s="3">
        <v>0</v>
      </c>
      <c r="CG1373" s="3">
        <v>0</v>
      </c>
      <c r="CH1373" s="3">
        <v>0</v>
      </c>
      <c r="CI1373" s="3">
        <v>0</v>
      </c>
      <c r="CJ1373" s="3">
        <v>0</v>
      </c>
      <c r="CK1373" s="3">
        <v>0</v>
      </c>
      <c r="CL1373" s="3">
        <v>0</v>
      </c>
      <c r="CM1373" s="3">
        <v>0</v>
      </c>
      <c r="CN1373" s="3">
        <v>0</v>
      </c>
      <c r="CO1373" s="3">
        <v>0</v>
      </c>
      <c r="CP1373" s="3">
        <v>0</v>
      </c>
      <c r="CQ1373" s="3">
        <v>0</v>
      </c>
      <c r="CR1373" s="3">
        <v>0</v>
      </c>
      <c r="CS1373" s="3">
        <v>0</v>
      </c>
      <c r="CT1373" s="3">
        <v>0</v>
      </c>
      <c r="CU1373" s="3">
        <v>0</v>
      </c>
      <c r="CV1373" s="3">
        <v>0</v>
      </c>
      <c r="CW1373" s="3">
        <v>0</v>
      </c>
      <c r="CX1373" s="3">
        <v>0</v>
      </c>
      <c r="CY1373" s="3">
        <v>0</v>
      </c>
      <c r="CZ1373" s="3">
        <v>0</v>
      </c>
      <c r="DA1373" s="3"/>
      <c r="DB1373" s="3">
        <v>0</v>
      </c>
      <c r="DC1373" s="3">
        <v>0</v>
      </c>
      <c r="DD1373" s="3">
        <v>0</v>
      </c>
      <c r="DE1373" s="3">
        <v>0</v>
      </c>
      <c r="DF1373" s="3">
        <v>0</v>
      </c>
      <c r="DG1373" s="3">
        <v>0</v>
      </c>
      <c r="DH1373" s="3">
        <v>0</v>
      </c>
      <c r="DI1373" s="3">
        <v>0</v>
      </c>
      <c r="DJ1373" s="3">
        <v>0</v>
      </c>
      <c r="DK1373" s="3">
        <v>0</v>
      </c>
      <c r="DL1373" s="3">
        <v>0</v>
      </c>
      <c r="DM1373" s="3">
        <v>0</v>
      </c>
      <c r="DN1373" s="3">
        <v>0</v>
      </c>
      <c r="DO1373" s="3">
        <v>0</v>
      </c>
      <c r="DP1373" s="3">
        <v>0</v>
      </c>
      <c r="DQ1373" s="3">
        <v>0</v>
      </c>
      <c r="DR1373" s="3">
        <v>0</v>
      </c>
      <c r="DS1373" s="3">
        <v>0</v>
      </c>
      <c r="DT1373" s="3">
        <v>0</v>
      </c>
      <c r="DU1373" s="3">
        <v>0</v>
      </c>
      <c r="DV1373" s="3">
        <v>0</v>
      </c>
      <c r="DW1373" s="3">
        <v>0</v>
      </c>
      <c r="DX1373" s="3">
        <v>0</v>
      </c>
      <c r="DY1373" s="3">
        <v>0</v>
      </c>
      <c r="DZ1373" s="3">
        <v>0</v>
      </c>
      <c r="EA1373" s="3">
        <v>0</v>
      </c>
      <c r="EB1373" s="3">
        <v>0</v>
      </c>
      <c r="EC1373" s="3">
        <v>0</v>
      </c>
      <c r="ED1373" s="3">
        <v>0</v>
      </c>
      <c r="EE1373" s="3">
        <v>0</v>
      </c>
      <c r="EF1373" s="3">
        <v>0</v>
      </c>
    </row>
    <row r="1374" spans="1:136" ht="12.75" customHeight="1">
      <c r="A1374" s="2" t="s">
        <v>2232</v>
      </c>
      <c r="B1374" s="2" t="s">
        <v>2231</v>
      </c>
      <c r="C1374" s="2" t="s">
        <v>137</v>
      </c>
      <c r="D1374" s="2" t="s">
        <v>896</v>
      </c>
      <c r="E1374" s="3">
        <v>0</v>
      </c>
      <c r="F1374" s="3">
        <v>20052.32</v>
      </c>
      <c r="G1374" s="3">
        <v>18286.5</v>
      </c>
      <c r="H1374" s="3">
        <v>16494.68</v>
      </c>
      <c r="I1374" s="3">
        <v>599.29</v>
      </c>
      <c r="J1374" s="3">
        <v>619.28</v>
      </c>
      <c r="K1374" s="3">
        <v>599.29</v>
      </c>
      <c r="L1374" s="3">
        <v>619.28</v>
      </c>
      <c r="M1374" s="3">
        <v>619.28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3">
        <v>0</v>
      </c>
      <c r="AF1374" s="3">
        <v>0</v>
      </c>
      <c r="AG1374" s="3">
        <v>36396.199999999997</v>
      </c>
      <c r="AH1374" s="3">
        <v>32874.019999999997</v>
      </c>
      <c r="AI1374" s="3">
        <v>36396.26</v>
      </c>
      <c r="AJ1374" s="3">
        <v>35222.160000000003</v>
      </c>
      <c r="AK1374" s="3">
        <v>36396.19</v>
      </c>
      <c r="AL1374" s="3">
        <v>35222.160000000003</v>
      </c>
      <c r="AM1374" s="3">
        <v>36396.28</v>
      </c>
      <c r="AN1374" s="3">
        <v>36380.01</v>
      </c>
      <c r="AO1374" s="3">
        <v>34735.879999999997</v>
      </c>
      <c r="AP1374" s="3">
        <v>36333.25</v>
      </c>
      <c r="AQ1374" s="3">
        <v>19547.91</v>
      </c>
      <c r="AR1374" s="3">
        <v>20199.53</v>
      </c>
      <c r="AS1374" s="3">
        <v>0</v>
      </c>
      <c r="AT1374" s="3">
        <v>0</v>
      </c>
      <c r="AU1374" s="3">
        <v>0</v>
      </c>
      <c r="AV1374" s="3">
        <v>0</v>
      </c>
      <c r="AW1374" s="3">
        <v>0</v>
      </c>
      <c r="AX1374" s="3">
        <v>0</v>
      </c>
      <c r="AY1374" s="3">
        <v>0</v>
      </c>
      <c r="AZ1374" s="3">
        <v>0</v>
      </c>
      <c r="BA1374" s="3">
        <v>0</v>
      </c>
      <c r="BB1374" s="3">
        <v>0</v>
      </c>
      <c r="BC1374" s="3">
        <v>0</v>
      </c>
      <c r="BD1374" s="3">
        <v>0</v>
      </c>
      <c r="BE1374" s="3">
        <v>0</v>
      </c>
      <c r="BF1374" s="3">
        <v>0</v>
      </c>
      <c r="BG1374" s="3">
        <v>0</v>
      </c>
      <c r="BH1374" s="3">
        <v>0</v>
      </c>
      <c r="BI1374" s="3">
        <v>0</v>
      </c>
      <c r="BJ1374" s="3">
        <v>0</v>
      </c>
      <c r="BK1374" s="3">
        <v>0</v>
      </c>
      <c r="BL1374" s="3">
        <v>0</v>
      </c>
      <c r="BM1374" s="3">
        <v>0</v>
      </c>
      <c r="BN1374" s="3">
        <v>0</v>
      </c>
      <c r="BO1374" s="3">
        <v>0</v>
      </c>
      <c r="BP1374" s="3">
        <v>0</v>
      </c>
      <c r="BQ1374" s="3">
        <v>0</v>
      </c>
      <c r="BR1374" s="3">
        <v>0</v>
      </c>
      <c r="BS1374" s="3">
        <v>0</v>
      </c>
      <c r="BT1374" s="3">
        <v>0</v>
      </c>
      <c r="BU1374" s="3">
        <v>0</v>
      </c>
      <c r="BV1374" s="3">
        <v>0</v>
      </c>
      <c r="BW1374" s="3">
        <v>0</v>
      </c>
      <c r="BX1374" s="3">
        <v>0</v>
      </c>
      <c r="BY1374" s="3">
        <v>0</v>
      </c>
      <c r="BZ1374" s="3">
        <v>0</v>
      </c>
      <c r="CA1374" s="3">
        <v>0</v>
      </c>
      <c r="CB1374" s="3">
        <v>0</v>
      </c>
      <c r="CC1374" s="3">
        <v>0</v>
      </c>
      <c r="CD1374" s="3">
        <v>0</v>
      </c>
      <c r="CE1374" s="3">
        <v>0</v>
      </c>
      <c r="CF1374" s="3">
        <v>0</v>
      </c>
      <c r="CG1374" s="3">
        <v>0</v>
      </c>
      <c r="CH1374" s="3">
        <v>0</v>
      </c>
      <c r="CI1374" s="3">
        <v>0</v>
      </c>
      <c r="CJ1374" s="3">
        <v>0</v>
      </c>
      <c r="CK1374" s="3">
        <v>0</v>
      </c>
      <c r="CL1374" s="3">
        <v>0</v>
      </c>
      <c r="CM1374" s="3">
        <v>0</v>
      </c>
      <c r="CN1374" s="3">
        <v>0</v>
      </c>
      <c r="CO1374" s="3">
        <v>0</v>
      </c>
      <c r="CP1374" s="3">
        <v>0</v>
      </c>
      <c r="CQ1374" s="3">
        <v>0</v>
      </c>
      <c r="CR1374" s="3">
        <v>0</v>
      </c>
      <c r="CS1374" s="3">
        <v>0</v>
      </c>
      <c r="CT1374" s="3">
        <v>0</v>
      </c>
      <c r="CU1374" s="3">
        <v>0</v>
      </c>
      <c r="CV1374" s="3">
        <v>0</v>
      </c>
      <c r="CW1374" s="3">
        <v>0</v>
      </c>
      <c r="CX1374" s="3">
        <v>0</v>
      </c>
      <c r="CY1374" s="3">
        <v>0</v>
      </c>
      <c r="CZ1374" s="3">
        <v>0</v>
      </c>
      <c r="DA1374" s="3"/>
      <c r="DB1374" s="3">
        <v>0</v>
      </c>
      <c r="DC1374" s="3">
        <v>0</v>
      </c>
      <c r="DD1374" s="3">
        <v>0</v>
      </c>
      <c r="DE1374" s="3">
        <v>0</v>
      </c>
      <c r="DF1374" s="3">
        <v>0</v>
      </c>
      <c r="DG1374" s="3">
        <v>0</v>
      </c>
      <c r="DH1374" s="3">
        <v>0</v>
      </c>
      <c r="DI1374" s="3">
        <v>0</v>
      </c>
      <c r="DJ1374" s="3">
        <v>0</v>
      </c>
      <c r="DK1374" s="3">
        <v>0</v>
      </c>
      <c r="DL1374" s="3">
        <v>0</v>
      </c>
      <c r="DM1374" s="3">
        <v>0</v>
      </c>
      <c r="DN1374" s="3">
        <v>0</v>
      </c>
      <c r="DO1374" s="3">
        <v>0</v>
      </c>
      <c r="DP1374" s="3">
        <v>0</v>
      </c>
      <c r="DQ1374" s="3">
        <v>0</v>
      </c>
      <c r="DR1374" s="3">
        <v>0</v>
      </c>
      <c r="DS1374" s="3">
        <v>0</v>
      </c>
      <c r="DT1374" s="3">
        <v>0</v>
      </c>
      <c r="DU1374" s="3">
        <v>0</v>
      </c>
      <c r="DV1374" s="3">
        <v>0</v>
      </c>
      <c r="DW1374" s="3">
        <v>0</v>
      </c>
      <c r="DX1374" s="3">
        <v>0</v>
      </c>
      <c r="DY1374" s="3">
        <v>0</v>
      </c>
      <c r="DZ1374" s="3">
        <v>0</v>
      </c>
      <c r="EA1374" s="3">
        <v>0</v>
      </c>
      <c r="EB1374" s="3">
        <v>0</v>
      </c>
      <c r="EC1374" s="3">
        <v>0</v>
      </c>
      <c r="ED1374" s="3">
        <v>0</v>
      </c>
      <c r="EE1374" s="3">
        <v>0</v>
      </c>
      <c r="EF1374" s="3">
        <v>0</v>
      </c>
    </row>
    <row r="1375" spans="1:136" ht="12.75" customHeight="1">
      <c r="A1375" s="2" t="s">
        <v>2233</v>
      </c>
      <c r="B1375" s="2" t="s">
        <v>567</v>
      </c>
      <c r="C1375" s="2" t="s">
        <v>137</v>
      </c>
      <c r="D1375" s="2" t="s">
        <v>138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v>0</v>
      </c>
      <c r="AP1375" s="3">
        <v>0</v>
      </c>
      <c r="AQ1375" s="3">
        <v>0</v>
      </c>
      <c r="AR1375" s="3">
        <v>0</v>
      </c>
      <c r="AS1375" s="3">
        <v>0</v>
      </c>
      <c r="AT1375" s="3">
        <v>0</v>
      </c>
      <c r="AU1375" s="3">
        <v>0</v>
      </c>
      <c r="AV1375" s="3">
        <v>0</v>
      </c>
      <c r="AW1375" s="3">
        <v>0</v>
      </c>
      <c r="AX1375" s="3">
        <v>0</v>
      </c>
      <c r="AY1375" s="3">
        <v>0</v>
      </c>
      <c r="AZ1375" s="3">
        <v>0</v>
      </c>
      <c r="BA1375" s="3">
        <v>0</v>
      </c>
      <c r="BB1375" s="3">
        <v>0</v>
      </c>
      <c r="BC1375" s="3">
        <v>0</v>
      </c>
      <c r="BD1375" s="3">
        <v>0</v>
      </c>
      <c r="BE1375" s="3">
        <v>0</v>
      </c>
      <c r="BF1375" s="3">
        <v>0</v>
      </c>
      <c r="BG1375" s="3">
        <v>0</v>
      </c>
      <c r="BH1375" s="3">
        <v>0</v>
      </c>
      <c r="BI1375" s="3">
        <v>0</v>
      </c>
      <c r="BJ1375" s="3">
        <v>0</v>
      </c>
      <c r="BK1375" s="3">
        <v>0</v>
      </c>
      <c r="BL1375" s="3">
        <v>0</v>
      </c>
      <c r="BM1375" s="3">
        <v>0</v>
      </c>
      <c r="BN1375" s="3">
        <v>0</v>
      </c>
      <c r="BO1375" s="3">
        <v>0</v>
      </c>
      <c r="BP1375" s="3">
        <v>0</v>
      </c>
      <c r="BQ1375" s="3">
        <v>0</v>
      </c>
      <c r="BR1375" s="3">
        <v>0</v>
      </c>
      <c r="BS1375" s="3">
        <v>0</v>
      </c>
      <c r="BT1375" s="3">
        <v>0</v>
      </c>
      <c r="BU1375" s="3">
        <v>0</v>
      </c>
      <c r="BV1375" s="3">
        <v>0</v>
      </c>
      <c r="BW1375" s="3">
        <v>0</v>
      </c>
      <c r="BX1375" s="3">
        <v>0</v>
      </c>
      <c r="BY1375" s="3">
        <v>0</v>
      </c>
      <c r="BZ1375" s="3">
        <v>0</v>
      </c>
      <c r="CA1375" s="3">
        <v>0</v>
      </c>
      <c r="CB1375" s="3">
        <v>0</v>
      </c>
      <c r="CC1375" s="3">
        <v>0</v>
      </c>
      <c r="CD1375" s="3">
        <v>0</v>
      </c>
      <c r="CE1375" s="3">
        <v>0</v>
      </c>
      <c r="CF1375" s="3">
        <v>0</v>
      </c>
      <c r="CG1375" s="3">
        <v>0</v>
      </c>
      <c r="CH1375" s="3">
        <v>0</v>
      </c>
      <c r="CI1375" s="3">
        <v>0</v>
      </c>
      <c r="CJ1375" s="3">
        <v>0</v>
      </c>
      <c r="CK1375" s="3">
        <v>0</v>
      </c>
      <c r="CL1375" s="3">
        <v>0</v>
      </c>
      <c r="CM1375" s="3">
        <v>0</v>
      </c>
      <c r="CN1375" s="3">
        <v>0</v>
      </c>
      <c r="CO1375" s="3">
        <v>0</v>
      </c>
      <c r="CP1375" s="3">
        <v>0</v>
      </c>
      <c r="CQ1375" s="3">
        <v>0</v>
      </c>
      <c r="CR1375" s="3">
        <v>0</v>
      </c>
      <c r="CS1375" s="3">
        <v>0</v>
      </c>
      <c r="CT1375" s="3">
        <v>0</v>
      </c>
      <c r="CU1375" s="3">
        <v>0</v>
      </c>
      <c r="CV1375" s="3">
        <v>0</v>
      </c>
      <c r="CW1375" s="3">
        <v>0</v>
      </c>
      <c r="CX1375" s="3">
        <v>0</v>
      </c>
      <c r="CY1375" s="3">
        <v>0</v>
      </c>
      <c r="CZ1375" s="3">
        <v>0</v>
      </c>
      <c r="DA1375" s="3"/>
      <c r="DB1375" s="3">
        <v>0</v>
      </c>
      <c r="DC1375" s="3">
        <v>0</v>
      </c>
      <c r="DD1375" s="3">
        <v>0</v>
      </c>
      <c r="DE1375" s="3">
        <v>0</v>
      </c>
      <c r="DF1375" s="3">
        <v>0</v>
      </c>
      <c r="DG1375" s="3">
        <v>0</v>
      </c>
      <c r="DH1375" s="3">
        <v>0</v>
      </c>
      <c r="DI1375" s="3">
        <v>0</v>
      </c>
      <c r="DJ1375" s="3">
        <v>0</v>
      </c>
      <c r="DK1375" s="3">
        <v>0</v>
      </c>
      <c r="DL1375" s="3">
        <v>0</v>
      </c>
      <c r="DM1375" s="3">
        <v>0</v>
      </c>
      <c r="DN1375" s="3">
        <v>0</v>
      </c>
      <c r="DO1375" s="3">
        <v>0</v>
      </c>
      <c r="DP1375" s="3">
        <v>0</v>
      </c>
      <c r="DQ1375" s="3">
        <v>0</v>
      </c>
      <c r="DR1375" s="3">
        <v>0</v>
      </c>
      <c r="DS1375" s="3">
        <v>0</v>
      </c>
      <c r="DT1375" s="3">
        <v>0</v>
      </c>
      <c r="DU1375" s="3">
        <v>0</v>
      </c>
      <c r="DV1375" s="3">
        <v>0</v>
      </c>
      <c r="DW1375" s="3">
        <v>0</v>
      </c>
      <c r="DX1375" s="3">
        <v>0</v>
      </c>
      <c r="DY1375" s="3">
        <v>0</v>
      </c>
      <c r="DZ1375" s="3">
        <v>0</v>
      </c>
      <c r="EA1375" s="3">
        <v>0</v>
      </c>
      <c r="EB1375" s="3">
        <v>0</v>
      </c>
      <c r="EC1375" s="3">
        <v>0</v>
      </c>
      <c r="ED1375" s="3">
        <v>0</v>
      </c>
      <c r="EE1375" s="3">
        <v>0</v>
      </c>
      <c r="EF1375" s="3">
        <v>0</v>
      </c>
    </row>
    <row r="1376" spans="1:136" ht="12.75" customHeight="1">
      <c r="A1376" s="2" t="s">
        <v>2234</v>
      </c>
      <c r="B1376" s="2" t="s">
        <v>2231</v>
      </c>
      <c r="C1376" s="2" t="s">
        <v>137</v>
      </c>
      <c r="D1376" s="2" t="s">
        <v>896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0</v>
      </c>
      <c r="AM1376" s="3">
        <v>0</v>
      </c>
      <c r="AN1376" s="3">
        <v>0</v>
      </c>
      <c r="AO1376" s="3">
        <v>0</v>
      </c>
      <c r="AP1376" s="3">
        <v>0</v>
      </c>
      <c r="AQ1376" s="3">
        <v>0</v>
      </c>
      <c r="AR1376" s="3">
        <v>0</v>
      </c>
      <c r="AS1376" s="3">
        <v>0</v>
      </c>
      <c r="AT1376" s="3">
        <v>0</v>
      </c>
      <c r="AU1376" s="3">
        <v>0</v>
      </c>
      <c r="AV1376" s="3">
        <v>0</v>
      </c>
      <c r="AW1376" s="3">
        <v>0</v>
      </c>
      <c r="AX1376" s="3">
        <v>0</v>
      </c>
      <c r="AY1376" s="3">
        <v>0</v>
      </c>
      <c r="AZ1376" s="3">
        <v>0</v>
      </c>
      <c r="BA1376" s="3">
        <v>0</v>
      </c>
      <c r="BB1376" s="3">
        <v>0</v>
      </c>
      <c r="BC1376" s="3">
        <v>0</v>
      </c>
      <c r="BD1376" s="3">
        <v>0</v>
      </c>
      <c r="BE1376" s="3">
        <v>0</v>
      </c>
      <c r="BF1376" s="3">
        <v>0</v>
      </c>
      <c r="BG1376" s="3">
        <v>0</v>
      </c>
      <c r="BH1376" s="3">
        <v>0</v>
      </c>
      <c r="BI1376" s="3">
        <v>0</v>
      </c>
      <c r="BJ1376" s="3">
        <v>0</v>
      </c>
      <c r="BK1376" s="3">
        <v>0</v>
      </c>
      <c r="BL1376" s="3">
        <v>0</v>
      </c>
      <c r="BM1376" s="3">
        <v>0</v>
      </c>
      <c r="BN1376" s="3">
        <v>0</v>
      </c>
      <c r="BO1376" s="3">
        <v>0</v>
      </c>
      <c r="BP1376" s="3">
        <v>0</v>
      </c>
      <c r="BQ1376" s="3">
        <v>0</v>
      </c>
      <c r="BR1376" s="3">
        <v>0</v>
      </c>
      <c r="BS1376" s="3">
        <v>0</v>
      </c>
      <c r="BT1376" s="3">
        <v>0</v>
      </c>
      <c r="BU1376" s="3">
        <v>0</v>
      </c>
      <c r="BV1376" s="3">
        <v>0</v>
      </c>
      <c r="BW1376" s="3">
        <v>0</v>
      </c>
      <c r="BX1376" s="3">
        <v>0</v>
      </c>
      <c r="BY1376" s="3">
        <v>0</v>
      </c>
      <c r="BZ1376" s="3">
        <v>0</v>
      </c>
      <c r="CA1376" s="3">
        <v>0</v>
      </c>
      <c r="CB1376" s="3">
        <v>0</v>
      </c>
      <c r="CC1376" s="3">
        <v>0</v>
      </c>
      <c r="CD1376" s="3">
        <v>0</v>
      </c>
      <c r="CE1376" s="3">
        <v>0</v>
      </c>
      <c r="CF1376" s="3">
        <v>0</v>
      </c>
      <c r="CG1376" s="3">
        <v>0</v>
      </c>
      <c r="CH1376" s="3">
        <v>0</v>
      </c>
      <c r="CI1376" s="3">
        <v>0</v>
      </c>
      <c r="CJ1376" s="3">
        <v>0</v>
      </c>
      <c r="CK1376" s="3">
        <v>0</v>
      </c>
      <c r="CL1376" s="3">
        <v>0</v>
      </c>
      <c r="CM1376" s="3">
        <v>0</v>
      </c>
      <c r="CN1376" s="3">
        <v>0</v>
      </c>
      <c r="CO1376" s="3">
        <v>0</v>
      </c>
      <c r="CP1376" s="3">
        <v>0</v>
      </c>
      <c r="CQ1376" s="3">
        <v>0</v>
      </c>
      <c r="CR1376" s="3">
        <v>0</v>
      </c>
      <c r="CS1376" s="3">
        <v>0</v>
      </c>
      <c r="CT1376" s="3">
        <v>0</v>
      </c>
      <c r="CU1376" s="3">
        <v>0</v>
      </c>
      <c r="CV1376" s="3">
        <v>0</v>
      </c>
      <c r="CW1376" s="3">
        <v>0</v>
      </c>
      <c r="CX1376" s="3">
        <v>0</v>
      </c>
      <c r="CY1376" s="3">
        <v>0</v>
      </c>
      <c r="CZ1376" s="3">
        <v>0</v>
      </c>
      <c r="DA1376" s="3"/>
      <c r="DB1376" s="3">
        <v>0</v>
      </c>
      <c r="DC1376" s="3">
        <v>0</v>
      </c>
      <c r="DD1376" s="3">
        <v>0</v>
      </c>
      <c r="DE1376" s="3">
        <v>0</v>
      </c>
      <c r="DF1376" s="3">
        <v>0</v>
      </c>
      <c r="DG1376" s="3">
        <v>0</v>
      </c>
      <c r="DH1376" s="3">
        <v>0</v>
      </c>
      <c r="DI1376" s="3">
        <v>0</v>
      </c>
      <c r="DJ1376" s="3">
        <v>0</v>
      </c>
      <c r="DK1376" s="3">
        <v>0</v>
      </c>
      <c r="DL1376" s="3">
        <v>0</v>
      </c>
      <c r="DM1376" s="3">
        <v>0</v>
      </c>
      <c r="DN1376" s="3">
        <v>0</v>
      </c>
      <c r="DO1376" s="3">
        <v>0</v>
      </c>
      <c r="DP1376" s="3">
        <v>0</v>
      </c>
      <c r="DQ1376" s="3">
        <v>0</v>
      </c>
      <c r="DR1376" s="3">
        <v>0</v>
      </c>
      <c r="DS1376" s="3">
        <v>0</v>
      </c>
      <c r="DT1376" s="3">
        <v>0</v>
      </c>
      <c r="DU1376" s="3">
        <v>0</v>
      </c>
      <c r="DV1376" s="3">
        <v>0</v>
      </c>
      <c r="DW1376" s="3">
        <v>0</v>
      </c>
      <c r="DX1376" s="3">
        <v>0</v>
      </c>
      <c r="DY1376" s="3">
        <v>0</v>
      </c>
      <c r="DZ1376" s="3">
        <v>0</v>
      </c>
      <c r="EA1376" s="3">
        <v>0</v>
      </c>
      <c r="EB1376" s="3">
        <v>0</v>
      </c>
      <c r="EC1376" s="3">
        <v>0</v>
      </c>
      <c r="ED1376" s="3">
        <v>0</v>
      </c>
      <c r="EE1376" s="3">
        <v>0</v>
      </c>
      <c r="EF1376" s="3">
        <v>0</v>
      </c>
    </row>
    <row r="1377" spans="1:136" ht="12.75" customHeight="1">
      <c r="A1377" s="2" t="s">
        <v>2235</v>
      </c>
      <c r="B1377" s="2" t="s">
        <v>2236</v>
      </c>
      <c r="C1377" s="2" t="s">
        <v>137</v>
      </c>
      <c r="D1377" s="2" t="s">
        <v>896</v>
      </c>
      <c r="E1377" s="3">
        <v>0</v>
      </c>
      <c r="F1377" s="3">
        <v>158.38999999999999</v>
      </c>
      <c r="G1377" s="3">
        <v>112.21</v>
      </c>
      <c r="H1377" s="3">
        <v>119.95</v>
      </c>
      <c r="I1377" s="3">
        <v>116.08</v>
      </c>
      <c r="J1377" s="3">
        <v>119.94</v>
      </c>
      <c r="K1377" s="3">
        <v>116.08</v>
      </c>
      <c r="L1377" s="3">
        <v>119.95</v>
      </c>
      <c r="M1377" s="3">
        <v>119.95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  <c r="AF1377" s="3">
        <v>0</v>
      </c>
      <c r="AG1377" s="3">
        <v>109.5</v>
      </c>
      <c r="AH1377" s="3">
        <v>98.91</v>
      </c>
      <c r="AI1377" s="3">
        <v>109.51</v>
      </c>
      <c r="AJ1377" s="3">
        <v>105.97</v>
      </c>
      <c r="AK1377" s="3">
        <v>109.52</v>
      </c>
      <c r="AL1377" s="3">
        <v>105.97</v>
      </c>
      <c r="AM1377" s="3">
        <v>109.52</v>
      </c>
      <c r="AN1377" s="3">
        <v>109.52</v>
      </c>
      <c r="AO1377" s="3">
        <v>105.97</v>
      </c>
      <c r="AP1377" s="3">
        <v>109.51</v>
      </c>
      <c r="AQ1377" s="3">
        <v>129.1</v>
      </c>
      <c r="AR1377" s="3">
        <v>-173.03</v>
      </c>
      <c r="AS1377" s="3">
        <v>0</v>
      </c>
      <c r="AT1377" s="3">
        <v>0</v>
      </c>
      <c r="AU1377" s="3">
        <v>0</v>
      </c>
      <c r="AV1377" s="3">
        <v>0</v>
      </c>
      <c r="AW1377" s="3">
        <v>0</v>
      </c>
      <c r="AX1377" s="3">
        <v>0</v>
      </c>
      <c r="AY1377" s="3">
        <v>0</v>
      </c>
      <c r="AZ1377" s="3">
        <v>0</v>
      </c>
      <c r="BA1377" s="3">
        <v>0</v>
      </c>
      <c r="BB1377" s="3">
        <v>0</v>
      </c>
      <c r="BC1377" s="3">
        <v>0</v>
      </c>
      <c r="BD1377" s="3">
        <v>0</v>
      </c>
      <c r="BE1377" s="3">
        <v>0</v>
      </c>
      <c r="BF1377" s="3">
        <v>0</v>
      </c>
      <c r="BG1377" s="3">
        <v>0</v>
      </c>
      <c r="BH1377" s="3">
        <v>0</v>
      </c>
      <c r="BI1377" s="3">
        <v>0</v>
      </c>
      <c r="BJ1377" s="3">
        <v>0</v>
      </c>
      <c r="BK1377" s="3">
        <v>0</v>
      </c>
      <c r="BL1377" s="3">
        <v>0</v>
      </c>
      <c r="BM1377" s="3">
        <v>0</v>
      </c>
      <c r="BN1377" s="3">
        <v>0</v>
      </c>
      <c r="BO1377" s="3">
        <v>0</v>
      </c>
      <c r="BP1377" s="3">
        <v>0</v>
      </c>
      <c r="BQ1377" s="3">
        <v>0</v>
      </c>
      <c r="BR1377" s="3">
        <v>0</v>
      </c>
      <c r="BS1377" s="3">
        <v>0</v>
      </c>
      <c r="BT1377" s="3">
        <v>0</v>
      </c>
      <c r="BU1377" s="3">
        <v>0</v>
      </c>
      <c r="BV1377" s="3">
        <v>0</v>
      </c>
      <c r="BW1377" s="3">
        <v>0</v>
      </c>
      <c r="BX1377" s="3">
        <v>0</v>
      </c>
      <c r="BY1377" s="3">
        <v>0</v>
      </c>
      <c r="BZ1377" s="3">
        <v>0</v>
      </c>
      <c r="CA1377" s="3">
        <v>0</v>
      </c>
      <c r="CB1377" s="3">
        <v>0</v>
      </c>
      <c r="CC1377" s="3">
        <v>0</v>
      </c>
      <c r="CD1377" s="3">
        <v>0</v>
      </c>
      <c r="CE1377" s="3">
        <v>0</v>
      </c>
      <c r="CF1377" s="3">
        <v>0</v>
      </c>
      <c r="CG1377" s="3">
        <v>0</v>
      </c>
      <c r="CH1377" s="3">
        <v>0</v>
      </c>
      <c r="CI1377" s="3">
        <v>0</v>
      </c>
      <c r="CJ1377" s="3">
        <v>0</v>
      </c>
      <c r="CK1377" s="3">
        <v>0</v>
      </c>
      <c r="CL1377" s="3">
        <v>0</v>
      </c>
      <c r="CM1377" s="3">
        <v>0</v>
      </c>
      <c r="CN1377" s="3">
        <v>0</v>
      </c>
      <c r="CO1377" s="3">
        <v>0</v>
      </c>
      <c r="CP1377" s="3">
        <v>0</v>
      </c>
      <c r="CQ1377" s="3">
        <v>0</v>
      </c>
      <c r="CR1377" s="3">
        <v>0</v>
      </c>
      <c r="CS1377" s="3">
        <v>0</v>
      </c>
      <c r="CT1377" s="3">
        <v>0</v>
      </c>
      <c r="CU1377" s="3">
        <v>0</v>
      </c>
      <c r="CV1377" s="3">
        <v>0</v>
      </c>
      <c r="CW1377" s="3">
        <v>0</v>
      </c>
      <c r="CX1377" s="3">
        <v>0</v>
      </c>
      <c r="CY1377" s="3">
        <v>0</v>
      </c>
      <c r="CZ1377" s="3">
        <v>0</v>
      </c>
      <c r="DA1377" s="3"/>
      <c r="DB1377" s="3">
        <v>0</v>
      </c>
      <c r="DC1377" s="3">
        <v>0</v>
      </c>
      <c r="DD1377" s="3">
        <v>0</v>
      </c>
      <c r="DE1377" s="3">
        <v>0</v>
      </c>
      <c r="DF1377" s="3">
        <v>0</v>
      </c>
      <c r="DG1377" s="3">
        <v>0</v>
      </c>
      <c r="DH1377" s="3">
        <v>0</v>
      </c>
      <c r="DI1377" s="3">
        <v>0</v>
      </c>
      <c r="DJ1377" s="3">
        <v>0</v>
      </c>
      <c r="DK1377" s="3">
        <v>0</v>
      </c>
      <c r="DL1377" s="3">
        <v>0</v>
      </c>
      <c r="DM1377" s="3">
        <v>0</v>
      </c>
      <c r="DN1377" s="3">
        <v>0</v>
      </c>
      <c r="DO1377" s="3">
        <v>0</v>
      </c>
      <c r="DP1377" s="3">
        <v>0</v>
      </c>
      <c r="DQ1377" s="3">
        <v>0</v>
      </c>
      <c r="DR1377" s="3">
        <v>0</v>
      </c>
      <c r="DS1377" s="3">
        <v>0</v>
      </c>
      <c r="DT1377" s="3">
        <v>0</v>
      </c>
      <c r="DU1377" s="3">
        <v>0</v>
      </c>
      <c r="DV1377" s="3">
        <v>0</v>
      </c>
      <c r="DW1377" s="3">
        <v>0</v>
      </c>
      <c r="DX1377" s="3">
        <v>0</v>
      </c>
      <c r="DY1377" s="3">
        <v>0</v>
      </c>
      <c r="DZ1377" s="3">
        <v>0</v>
      </c>
      <c r="EA1377" s="3">
        <v>0</v>
      </c>
      <c r="EB1377" s="3">
        <v>0</v>
      </c>
      <c r="EC1377" s="3">
        <v>0</v>
      </c>
      <c r="ED1377" s="3">
        <v>0</v>
      </c>
      <c r="EE1377" s="3">
        <v>0</v>
      </c>
      <c r="EF1377" s="3">
        <v>0</v>
      </c>
    </row>
    <row r="1378" spans="1:136" ht="12.75" customHeight="1">
      <c r="A1378" s="2" t="s">
        <v>2237</v>
      </c>
      <c r="B1378" s="2" t="s">
        <v>2238</v>
      </c>
      <c r="C1378" s="2" t="s">
        <v>137</v>
      </c>
      <c r="D1378" s="2" t="s">
        <v>896</v>
      </c>
      <c r="E1378" s="3">
        <v>0</v>
      </c>
      <c r="F1378" s="3">
        <v>266.55</v>
      </c>
      <c r="G1378" s="3">
        <v>249.36</v>
      </c>
      <c r="H1378" s="3">
        <v>266.55</v>
      </c>
      <c r="I1378" s="3">
        <v>257.95</v>
      </c>
      <c r="J1378" s="3">
        <v>266.55</v>
      </c>
      <c r="K1378" s="3">
        <v>257.95</v>
      </c>
      <c r="L1378" s="3">
        <v>266.54000000000002</v>
      </c>
      <c r="M1378" s="3">
        <v>266.55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588.26</v>
      </c>
      <c r="AH1378" s="3">
        <v>531.34</v>
      </c>
      <c r="AI1378" s="3">
        <v>588.29</v>
      </c>
      <c r="AJ1378" s="3">
        <v>569.30999999999995</v>
      </c>
      <c r="AK1378" s="3">
        <v>588.27</v>
      </c>
      <c r="AL1378" s="3">
        <v>569.30999999999995</v>
      </c>
      <c r="AM1378" s="3">
        <v>588.25</v>
      </c>
      <c r="AN1378" s="3">
        <v>588.29</v>
      </c>
      <c r="AO1378" s="3">
        <v>391.11</v>
      </c>
      <c r="AP1378" s="3">
        <v>294.57</v>
      </c>
      <c r="AQ1378" s="3">
        <v>281.68</v>
      </c>
      <c r="AR1378" s="3">
        <v>736.77</v>
      </c>
      <c r="AS1378" s="3">
        <v>0</v>
      </c>
      <c r="AT1378" s="3">
        <v>0</v>
      </c>
      <c r="AU1378" s="3">
        <v>0</v>
      </c>
      <c r="AV1378" s="3">
        <v>0</v>
      </c>
      <c r="AW1378" s="3">
        <v>0</v>
      </c>
      <c r="AX1378" s="3">
        <v>0</v>
      </c>
      <c r="AY1378" s="3">
        <v>0</v>
      </c>
      <c r="AZ1378" s="3">
        <v>0</v>
      </c>
      <c r="BA1378" s="3">
        <v>0</v>
      </c>
      <c r="BB1378" s="3">
        <v>0</v>
      </c>
      <c r="BC1378" s="3">
        <v>0</v>
      </c>
      <c r="BD1378" s="3">
        <v>0</v>
      </c>
      <c r="BE1378" s="3">
        <v>0</v>
      </c>
      <c r="BF1378" s="3">
        <v>0</v>
      </c>
      <c r="BG1378" s="3">
        <v>0</v>
      </c>
      <c r="BH1378" s="3">
        <v>0</v>
      </c>
      <c r="BI1378" s="3">
        <v>0</v>
      </c>
      <c r="BJ1378" s="3">
        <v>0</v>
      </c>
      <c r="BK1378" s="3">
        <v>0</v>
      </c>
      <c r="BL1378" s="3">
        <v>0</v>
      </c>
      <c r="BM1378" s="3">
        <v>0</v>
      </c>
      <c r="BN1378" s="3">
        <v>0</v>
      </c>
      <c r="BO1378" s="3">
        <v>0</v>
      </c>
      <c r="BP1378" s="3">
        <v>0</v>
      </c>
      <c r="BQ1378" s="3">
        <v>0</v>
      </c>
      <c r="BR1378" s="3">
        <v>0</v>
      </c>
      <c r="BS1378" s="3">
        <v>0</v>
      </c>
      <c r="BT1378" s="3">
        <v>0</v>
      </c>
      <c r="BU1378" s="3">
        <v>0</v>
      </c>
      <c r="BV1378" s="3">
        <v>0</v>
      </c>
      <c r="BW1378" s="3">
        <v>0</v>
      </c>
      <c r="BX1378" s="3">
        <v>0</v>
      </c>
      <c r="BY1378" s="3">
        <v>0</v>
      </c>
      <c r="BZ1378" s="3">
        <v>0</v>
      </c>
      <c r="CA1378" s="3">
        <v>0</v>
      </c>
      <c r="CB1378" s="3">
        <v>0</v>
      </c>
      <c r="CC1378" s="3">
        <v>0</v>
      </c>
      <c r="CD1378" s="3">
        <v>0</v>
      </c>
      <c r="CE1378" s="3">
        <v>0</v>
      </c>
      <c r="CF1378" s="3">
        <v>0</v>
      </c>
      <c r="CG1378" s="3">
        <v>0</v>
      </c>
      <c r="CH1378" s="3">
        <v>0</v>
      </c>
      <c r="CI1378" s="3">
        <v>0</v>
      </c>
      <c r="CJ1378" s="3">
        <v>0</v>
      </c>
      <c r="CK1378" s="3">
        <v>0</v>
      </c>
      <c r="CL1378" s="3">
        <v>0</v>
      </c>
      <c r="CM1378" s="3">
        <v>0</v>
      </c>
      <c r="CN1378" s="3">
        <v>0</v>
      </c>
      <c r="CO1378" s="3">
        <v>0</v>
      </c>
      <c r="CP1378" s="3">
        <v>0</v>
      </c>
      <c r="CQ1378" s="3">
        <v>0</v>
      </c>
      <c r="CR1378" s="3">
        <v>0</v>
      </c>
      <c r="CS1378" s="3">
        <v>0</v>
      </c>
      <c r="CT1378" s="3">
        <v>0</v>
      </c>
      <c r="CU1378" s="3">
        <v>0</v>
      </c>
      <c r="CV1378" s="3">
        <v>0</v>
      </c>
      <c r="CW1378" s="3">
        <v>0</v>
      </c>
      <c r="CX1378" s="3">
        <v>0</v>
      </c>
      <c r="CY1378" s="3">
        <v>0</v>
      </c>
      <c r="CZ1378" s="3">
        <v>0</v>
      </c>
      <c r="DA1378" s="3"/>
      <c r="DB1378" s="3">
        <v>0</v>
      </c>
      <c r="DC1378" s="3">
        <v>0</v>
      </c>
      <c r="DD1378" s="3">
        <v>0</v>
      </c>
      <c r="DE1378" s="3">
        <v>0</v>
      </c>
      <c r="DF1378" s="3">
        <v>0</v>
      </c>
      <c r="DG1378" s="3">
        <v>0</v>
      </c>
      <c r="DH1378" s="3">
        <v>0</v>
      </c>
      <c r="DI1378" s="3">
        <v>0</v>
      </c>
      <c r="DJ1378" s="3">
        <v>0</v>
      </c>
      <c r="DK1378" s="3">
        <v>0</v>
      </c>
      <c r="DL1378" s="3">
        <v>0</v>
      </c>
      <c r="DM1378" s="3">
        <v>0</v>
      </c>
      <c r="DN1378" s="3">
        <v>0</v>
      </c>
      <c r="DO1378" s="3">
        <v>0</v>
      </c>
      <c r="DP1378" s="3">
        <v>0</v>
      </c>
      <c r="DQ1378" s="3">
        <v>0</v>
      </c>
      <c r="DR1378" s="3">
        <v>0</v>
      </c>
      <c r="DS1378" s="3">
        <v>0</v>
      </c>
      <c r="DT1378" s="3">
        <v>0</v>
      </c>
      <c r="DU1378" s="3">
        <v>0</v>
      </c>
      <c r="DV1378" s="3">
        <v>0</v>
      </c>
      <c r="DW1378" s="3">
        <v>0</v>
      </c>
      <c r="DX1378" s="3">
        <v>0</v>
      </c>
      <c r="DY1378" s="3">
        <v>0</v>
      </c>
      <c r="DZ1378" s="3">
        <v>0</v>
      </c>
      <c r="EA1378" s="3">
        <v>0</v>
      </c>
      <c r="EB1378" s="3">
        <v>0</v>
      </c>
      <c r="EC1378" s="3">
        <v>0</v>
      </c>
      <c r="ED1378" s="3">
        <v>0</v>
      </c>
      <c r="EE1378" s="3">
        <v>0</v>
      </c>
      <c r="EF1378" s="3">
        <v>0</v>
      </c>
    </row>
    <row r="1379" spans="1:136" ht="12.75" customHeight="1">
      <c r="A1379" s="2" t="s">
        <v>2239</v>
      </c>
      <c r="B1379" s="2" t="s">
        <v>2240</v>
      </c>
      <c r="C1379" s="2" t="s">
        <v>137</v>
      </c>
      <c r="D1379" s="2" t="s">
        <v>896</v>
      </c>
      <c r="E1379" s="3">
        <v>0</v>
      </c>
      <c r="F1379" s="3">
        <v>40559.39</v>
      </c>
      <c r="G1379" s="3">
        <v>39926.550000000003</v>
      </c>
      <c r="H1379" s="3">
        <v>42393.85</v>
      </c>
      <c r="I1379" s="3">
        <v>40349.21</v>
      </c>
      <c r="J1379" s="3">
        <v>41694.199999999997</v>
      </c>
      <c r="K1379" s="3">
        <v>40349.25</v>
      </c>
      <c r="L1379" s="3">
        <v>43078.37</v>
      </c>
      <c r="M1379" s="3">
        <v>46680.31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0</v>
      </c>
      <c r="AF1379" s="3">
        <v>0</v>
      </c>
      <c r="AG1379" s="3">
        <v>43616.37</v>
      </c>
      <c r="AH1379" s="3">
        <v>39401.769999999997</v>
      </c>
      <c r="AI1379" s="3">
        <v>43869.71</v>
      </c>
      <c r="AJ1379" s="3">
        <v>43784.57</v>
      </c>
      <c r="AK1379" s="3">
        <v>45396.17</v>
      </c>
      <c r="AL1379" s="3">
        <v>43996.62</v>
      </c>
      <c r="AM1379" s="3">
        <v>45463.22</v>
      </c>
      <c r="AN1379" s="3">
        <v>48741.57</v>
      </c>
      <c r="AO1379" s="3">
        <v>45633.68</v>
      </c>
      <c r="AP1379" s="3">
        <v>43917.2</v>
      </c>
      <c r="AQ1379" s="3">
        <v>39226.410000000003</v>
      </c>
      <c r="AR1379" s="3">
        <v>40859.14</v>
      </c>
      <c r="AS1379" s="3">
        <v>0</v>
      </c>
      <c r="AT1379" s="3">
        <v>0</v>
      </c>
      <c r="AU1379" s="3">
        <v>0</v>
      </c>
      <c r="AV1379" s="3">
        <v>0</v>
      </c>
      <c r="AW1379" s="3">
        <v>0</v>
      </c>
      <c r="AX1379" s="3">
        <v>0</v>
      </c>
      <c r="AY1379" s="3">
        <v>0</v>
      </c>
      <c r="AZ1379" s="3">
        <v>0</v>
      </c>
      <c r="BA1379" s="3">
        <v>0</v>
      </c>
      <c r="BB1379" s="3">
        <v>0</v>
      </c>
      <c r="BC1379" s="3">
        <v>0</v>
      </c>
      <c r="BD1379" s="3">
        <v>0</v>
      </c>
      <c r="BE1379" s="3">
        <v>0</v>
      </c>
      <c r="BF1379" s="3">
        <v>0</v>
      </c>
      <c r="BG1379" s="3">
        <v>0</v>
      </c>
      <c r="BH1379" s="3">
        <v>0</v>
      </c>
      <c r="BI1379" s="3">
        <v>0</v>
      </c>
      <c r="BJ1379" s="3">
        <v>0</v>
      </c>
      <c r="BK1379" s="3">
        <v>0</v>
      </c>
      <c r="BL1379" s="3">
        <v>0</v>
      </c>
      <c r="BM1379" s="3">
        <v>0</v>
      </c>
      <c r="BN1379" s="3">
        <v>0</v>
      </c>
      <c r="BO1379" s="3">
        <v>0</v>
      </c>
      <c r="BP1379" s="3">
        <v>0</v>
      </c>
      <c r="BQ1379" s="3">
        <v>0</v>
      </c>
      <c r="BR1379" s="3">
        <v>0</v>
      </c>
      <c r="BS1379" s="3">
        <v>0</v>
      </c>
      <c r="BT1379" s="3">
        <v>0</v>
      </c>
      <c r="BU1379" s="3">
        <v>0</v>
      </c>
      <c r="BV1379" s="3">
        <v>0</v>
      </c>
      <c r="BW1379" s="3">
        <v>0</v>
      </c>
      <c r="BX1379" s="3">
        <v>0</v>
      </c>
      <c r="BY1379" s="3">
        <v>0</v>
      </c>
      <c r="BZ1379" s="3">
        <v>0</v>
      </c>
      <c r="CA1379" s="3">
        <v>0</v>
      </c>
      <c r="CB1379" s="3">
        <v>0</v>
      </c>
      <c r="CC1379" s="3">
        <v>0</v>
      </c>
      <c r="CD1379" s="3">
        <v>0</v>
      </c>
      <c r="CE1379" s="3">
        <v>0</v>
      </c>
      <c r="CF1379" s="3">
        <v>0</v>
      </c>
      <c r="CG1379" s="3">
        <v>0</v>
      </c>
      <c r="CH1379" s="3">
        <v>0</v>
      </c>
      <c r="CI1379" s="3">
        <v>0</v>
      </c>
      <c r="CJ1379" s="3">
        <v>0</v>
      </c>
      <c r="CK1379" s="3">
        <v>0</v>
      </c>
      <c r="CL1379" s="3">
        <v>0</v>
      </c>
      <c r="CM1379" s="3">
        <v>0</v>
      </c>
      <c r="CN1379" s="3">
        <v>0</v>
      </c>
      <c r="CO1379" s="3">
        <v>0</v>
      </c>
      <c r="CP1379" s="3">
        <v>0</v>
      </c>
      <c r="CQ1379" s="3">
        <v>0</v>
      </c>
      <c r="CR1379" s="3">
        <v>0</v>
      </c>
      <c r="CS1379" s="3">
        <v>0</v>
      </c>
      <c r="CT1379" s="3">
        <v>0</v>
      </c>
      <c r="CU1379" s="3">
        <v>0</v>
      </c>
      <c r="CV1379" s="3">
        <v>0</v>
      </c>
      <c r="CW1379" s="3">
        <v>0</v>
      </c>
      <c r="CX1379" s="3">
        <v>0</v>
      </c>
      <c r="CY1379" s="3">
        <v>0</v>
      </c>
      <c r="CZ1379" s="3">
        <v>0</v>
      </c>
      <c r="DA1379" s="3"/>
      <c r="DB1379" s="3">
        <v>0</v>
      </c>
      <c r="DC1379" s="3">
        <v>0</v>
      </c>
      <c r="DD1379" s="3">
        <v>0</v>
      </c>
      <c r="DE1379" s="3">
        <v>0</v>
      </c>
      <c r="DF1379" s="3">
        <v>0</v>
      </c>
      <c r="DG1379" s="3">
        <v>0</v>
      </c>
      <c r="DH1379" s="3">
        <v>0</v>
      </c>
      <c r="DI1379" s="3">
        <v>0</v>
      </c>
      <c r="DJ1379" s="3">
        <v>0</v>
      </c>
      <c r="DK1379" s="3">
        <v>0</v>
      </c>
      <c r="DL1379" s="3">
        <v>0</v>
      </c>
      <c r="DM1379" s="3">
        <v>0</v>
      </c>
      <c r="DN1379" s="3">
        <v>0</v>
      </c>
      <c r="DO1379" s="3">
        <v>0</v>
      </c>
      <c r="DP1379" s="3">
        <v>0</v>
      </c>
      <c r="DQ1379" s="3">
        <v>0</v>
      </c>
      <c r="DR1379" s="3">
        <v>0</v>
      </c>
      <c r="DS1379" s="3">
        <v>0</v>
      </c>
      <c r="DT1379" s="3">
        <v>0</v>
      </c>
      <c r="DU1379" s="3">
        <v>0</v>
      </c>
      <c r="DV1379" s="3">
        <v>0</v>
      </c>
      <c r="DW1379" s="3">
        <v>0</v>
      </c>
      <c r="DX1379" s="3">
        <v>0</v>
      </c>
      <c r="DY1379" s="3">
        <v>0</v>
      </c>
      <c r="DZ1379" s="3">
        <v>0</v>
      </c>
      <c r="EA1379" s="3">
        <v>0</v>
      </c>
      <c r="EB1379" s="3">
        <v>0</v>
      </c>
      <c r="EC1379" s="3">
        <v>0</v>
      </c>
      <c r="ED1379" s="3">
        <v>0</v>
      </c>
      <c r="EE1379" s="3">
        <v>0</v>
      </c>
      <c r="EF1379" s="3">
        <v>0</v>
      </c>
    </row>
    <row r="1380" spans="1:136" ht="12.75" customHeight="1">
      <c r="A1380" s="2" t="s">
        <v>2241</v>
      </c>
      <c r="B1380" s="2" t="s">
        <v>2242</v>
      </c>
      <c r="C1380" s="2" t="s">
        <v>137</v>
      </c>
      <c r="D1380" s="2" t="s">
        <v>896</v>
      </c>
      <c r="E1380" s="3">
        <v>0</v>
      </c>
      <c r="F1380" s="3">
        <v>5571.41</v>
      </c>
      <c r="G1380" s="3">
        <v>5340.62</v>
      </c>
      <c r="H1380" s="3">
        <v>5800.34</v>
      </c>
      <c r="I1380" s="3">
        <v>5773.31</v>
      </c>
      <c r="J1380" s="3">
        <v>6438.47</v>
      </c>
      <c r="K1380" s="3">
        <v>7211</v>
      </c>
      <c r="L1380" s="3">
        <v>7451.45</v>
      </c>
      <c r="M1380" s="3">
        <v>7842.92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3280.34</v>
      </c>
      <c r="AH1380" s="3">
        <v>2962.9</v>
      </c>
      <c r="AI1380" s="3">
        <v>3405.16</v>
      </c>
      <c r="AJ1380" s="3">
        <v>3229.61</v>
      </c>
      <c r="AK1380" s="3">
        <v>3457.99</v>
      </c>
      <c r="AL1380" s="3">
        <v>3339.05</v>
      </c>
      <c r="AM1380" s="3">
        <v>3450.39</v>
      </c>
      <c r="AN1380" s="3">
        <v>3482.36</v>
      </c>
      <c r="AO1380" s="3">
        <v>3445.8</v>
      </c>
      <c r="AP1380" s="3">
        <v>3560.66</v>
      </c>
      <c r="AQ1380" s="3">
        <v>3456.82</v>
      </c>
      <c r="AR1380" s="3">
        <v>22687.87</v>
      </c>
      <c r="AS1380" s="3">
        <v>0</v>
      </c>
      <c r="AT1380" s="3">
        <v>0</v>
      </c>
      <c r="AU1380" s="3">
        <v>0</v>
      </c>
      <c r="AV1380" s="3">
        <v>0</v>
      </c>
      <c r="AW1380" s="3">
        <v>0</v>
      </c>
      <c r="AX1380" s="3">
        <v>0</v>
      </c>
      <c r="AY1380" s="3">
        <v>0</v>
      </c>
      <c r="AZ1380" s="3">
        <v>0</v>
      </c>
      <c r="BA1380" s="3">
        <v>0</v>
      </c>
      <c r="BB1380" s="3">
        <v>0</v>
      </c>
      <c r="BC1380" s="3">
        <v>0</v>
      </c>
      <c r="BD1380" s="3">
        <v>0</v>
      </c>
      <c r="BE1380" s="3">
        <v>0</v>
      </c>
      <c r="BF1380" s="3">
        <v>0</v>
      </c>
      <c r="BG1380" s="3">
        <v>0</v>
      </c>
      <c r="BH1380" s="3">
        <v>0</v>
      </c>
      <c r="BI1380" s="3">
        <v>0</v>
      </c>
      <c r="BJ1380" s="3">
        <v>0</v>
      </c>
      <c r="BK1380" s="3">
        <v>0</v>
      </c>
      <c r="BL1380" s="3">
        <v>0</v>
      </c>
      <c r="BM1380" s="3">
        <v>0</v>
      </c>
      <c r="BN1380" s="3">
        <v>0</v>
      </c>
      <c r="BO1380" s="3">
        <v>0</v>
      </c>
      <c r="BP1380" s="3">
        <v>0</v>
      </c>
      <c r="BQ1380" s="3">
        <v>0</v>
      </c>
      <c r="BR1380" s="3">
        <v>0</v>
      </c>
      <c r="BS1380" s="3">
        <v>0</v>
      </c>
      <c r="BT1380" s="3">
        <v>0</v>
      </c>
      <c r="BU1380" s="3">
        <v>0</v>
      </c>
      <c r="BV1380" s="3">
        <v>0</v>
      </c>
      <c r="BW1380" s="3">
        <v>0</v>
      </c>
      <c r="BX1380" s="3">
        <v>0</v>
      </c>
      <c r="BY1380" s="3">
        <v>0</v>
      </c>
      <c r="BZ1380" s="3">
        <v>0</v>
      </c>
      <c r="CA1380" s="3">
        <v>0</v>
      </c>
      <c r="CB1380" s="3">
        <v>0</v>
      </c>
      <c r="CC1380" s="3">
        <v>0</v>
      </c>
      <c r="CD1380" s="3">
        <v>0</v>
      </c>
      <c r="CE1380" s="3">
        <v>0</v>
      </c>
      <c r="CF1380" s="3">
        <v>0</v>
      </c>
      <c r="CG1380" s="3">
        <v>0</v>
      </c>
      <c r="CH1380" s="3">
        <v>0</v>
      </c>
      <c r="CI1380" s="3">
        <v>0</v>
      </c>
      <c r="CJ1380" s="3">
        <v>0</v>
      </c>
      <c r="CK1380" s="3">
        <v>0</v>
      </c>
      <c r="CL1380" s="3">
        <v>0</v>
      </c>
      <c r="CM1380" s="3">
        <v>0</v>
      </c>
      <c r="CN1380" s="3">
        <v>0</v>
      </c>
      <c r="CO1380" s="3">
        <v>0</v>
      </c>
      <c r="CP1380" s="3">
        <v>0</v>
      </c>
      <c r="CQ1380" s="3">
        <v>0</v>
      </c>
      <c r="CR1380" s="3">
        <v>0</v>
      </c>
      <c r="CS1380" s="3">
        <v>0</v>
      </c>
      <c r="CT1380" s="3">
        <v>0</v>
      </c>
      <c r="CU1380" s="3">
        <v>0</v>
      </c>
      <c r="CV1380" s="3">
        <v>0</v>
      </c>
      <c r="CW1380" s="3">
        <v>0</v>
      </c>
      <c r="CX1380" s="3">
        <v>0</v>
      </c>
      <c r="CY1380" s="3">
        <v>0</v>
      </c>
      <c r="CZ1380" s="3">
        <v>0</v>
      </c>
      <c r="DA1380" s="3"/>
      <c r="DB1380" s="3">
        <v>0</v>
      </c>
      <c r="DC1380" s="3">
        <v>0</v>
      </c>
      <c r="DD1380" s="3">
        <v>0</v>
      </c>
      <c r="DE1380" s="3">
        <v>0</v>
      </c>
      <c r="DF1380" s="3">
        <v>0</v>
      </c>
      <c r="DG1380" s="3">
        <v>0</v>
      </c>
      <c r="DH1380" s="3">
        <v>0</v>
      </c>
      <c r="DI1380" s="3">
        <v>0</v>
      </c>
      <c r="DJ1380" s="3">
        <v>0</v>
      </c>
      <c r="DK1380" s="3">
        <v>0</v>
      </c>
      <c r="DL1380" s="3">
        <v>0</v>
      </c>
      <c r="DM1380" s="3">
        <v>0</v>
      </c>
      <c r="DN1380" s="3">
        <v>0</v>
      </c>
      <c r="DO1380" s="3">
        <v>0</v>
      </c>
      <c r="DP1380" s="3">
        <v>0</v>
      </c>
      <c r="DQ1380" s="3">
        <v>0</v>
      </c>
      <c r="DR1380" s="3">
        <v>0</v>
      </c>
      <c r="DS1380" s="3">
        <v>0</v>
      </c>
      <c r="DT1380" s="3">
        <v>0</v>
      </c>
      <c r="DU1380" s="3">
        <v>0</v>
      </c>
      <c r="DV1380" s="3">
        <v>0</v>
      </c>
      <c r="DW1380" s="3">
        <v>0</v>
      </c>
      <c r="DX1380" s="3">
        <v>0</v>
      </c>
      <c r="DY1380" s="3">
        <v>0</v>
      </c>
      <c r="DZ1380" s="3">
        <v>0</v>
      </c>
      <c r="EA1380" s="3">
        <v>0</v>
      </c>
      <c r="EB1380" s="3">
        <v>0</v>
      </c>
      <c r="EC1380" s="3">
        <v>0</v>
      </c>
      <c r="ED1380" s="3">
        <v>0</v>
      </c>
      <c r="EE1380" s="3">
        <v>0</v>
      </c>
      <c r="EF1380" s="3">
        <v>0</v>
      </c>
    </row>
    <row r="1381" spans="1:136" ht="12.75" customHeight="1">
      <c r="A1381" s="2" t="s">
        <v>2243</v>
      </c>
      <c r="B1381" s="2" t="s">
        <v>2244</v>
      </c>
      <c r="C1381" s="2" t="s">
        <v>137</v>
      </c>
      <c r="D1381" s="2" t="s">
        <v>896</v>
      </c>
      <c r="E1381" s="3">
        <v>0</v>
      </c>
      <c r="F1381" s="3">
        <v>2677.06</v>
      </c>
      <c r="G1381" s="3">
        <v>2287.12</v>
      </c>
      <c r="H1381" s="3">
        <v>2429.39</v>
      </c>
      <c r="I1381" s="3">
        <v>2403.02</v>
      </c>
      <c r="J1381" s="3">
        <v>2557</v>
      </c>
      <c r="K1381" s="3">
        <v>2580.66</v>
      </c>
      <c r="L1381" s="3">
        <v>2711.37</v>
      </c>
      <c r="M1381" s="3">
        <v>2787.39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3">
        <v>0</v>
      </c>
      <c r="AF1381" s="3">
        <v>0</v>
      </c>
      <c r="AG1381" s="3">
        <v>1833.85</v>
      </c>
      <c r="AH1381" s="3">
        <v>1649.16</v>
      </c>
      <c r="AI1381" s="3">
        <v>1825.87</v>
      </c>
      <c r="AJ1381" s="3">
        <v>1759.28</v>
      </c>
      <c r="AK1381" s="3">
        <v>1804.43</v>
      </c>
      <c r="AL1381" s="3">
        <v>1727.01</v>
      </c>
      <c r="AM1381" s="3">
        <v>1796.3</v>
      </c>
      <c r="AN1381" s="3">
        <v>2506.1</v>
      </c>
      <c r="AO1381" s="3">
        <v>2543.79</v>
      </c>
      <c r="AP1381" s="3">
        <v>2607.02</v>
      </c>
      <c r="AQ1381" s="3">
        <v>2585.0300000000002</v>
      </c>
      <c r="AR1381" s="3">
        <v>2514.48</v>
      </c>
      <c r="AS1381" s="3">
        <v>0</v>
      </c>
      <c r="AT1381" s="3">
        <v>0</v>
      </c>
      <c r="AU1381" s="3">
        <v>0</v>
      </c>
      <c r="AV1381" s="3">
        <v>0</v>
      </c>
      <c r="AW1381" s="3">
        <v>0</v>
      </c>
      <c r="AX1381" s="3">
        <v>0</v>
      </c>
      <c r="AY1381" s="3">
        <v>0</v>
      </c>
      <c r="AZ1381" s="3">
        <v>0</v>
      </c>
      <c r="BA1381" s="3">
        <v>0</v>
      </c>
      <c r="BB1381" s="3">
        <v>0</v>
      </c>
      <c r="BC1381" s="3">
        <v>0</v>
      </c>
      <c r="BD1381" s="3">
        <v>0</v>
      </c>
      <c r="BE1381" s="3">
        <v>0</v>
      </c>
      <c r="BF1381" s="3">
        <v>0</v>
      </c>
      <c r="BG1381" s="3">
        <v>0</v>
      </c>
      <c r="BH1381" s="3">
        <v>0</v>
      </c>
      <c r="BI1381" s="3">
        <v>0</v>
      </c>
      <c r="BJ1381" s="3">
        <v>0</v>
      </c>
      <c r="BK1381" s="3">
        <v>0</v>
      </c>
      <c r="BL1381" s="3">
        <v>0</v>
      </c>
      <c r="BM1381" s="3">
        <v>0</v>
      </c>
      <c r="BN1381" s="3">
        <v>0</v>
      </c>
      <c r="BO1381" s="3">
        <v>0</v>
      </c>
      <c r="BP1381" s="3">
        <v>0</v>
      </c>
      <c r="BQ1381" s="3">
        <v>0</v>
      </c>
      <c r="BR1381" s="3">
        <v>0</v>
      </c>
      <c r="BS1381" s="3">
        <v>0</v>
      </c>
      <c r="BT1381" s="3">
        <v>0</v>
      </c>
      <c r="BU1381" s="3">
        <v>0</v>
      </c>
      <c r="BV1381" s="3">
        <v>0</v>
      </c>
      <c r="BW1381" s="3">
        <v>0</v>
      </c>
      <c r="BX1381" s="3">
        <v>0</v>
      </c>
      <c r="BY1381" s="3">
        <v>0</v>
      </c>
      <c r="BZ1381" s="3">
        <v>0</v>
      </c>
      <c r="CA1381" s="3">
        <v>0</v>
      </c>
      <c r="CB1381" s="3">
        <v>0</v>
      </c>
      <c r="CC1381" s="3">
        <v>0</v>
      </c>
      <c r="CD1381" s="3">
        <v>0</v>
      </c>
      <c r="CE1381" s="3">
        <v>0</v>
      </c>
      <c r="CF1381" s="3">
        <v>0</v>
      </c>
      <c r="CG1381" s="3">
        <v>0</v>
      </c>
      <c r="CH1381" s="3">
        <v>0</v>
      </c>
      <c r="CI1381" s="3">
        <v>0</v>
      </c>
      <c r="CJ1381" s="3">
        <v>0</v>
      </c>
      <c r="CK1381" s="3">
        <v>0</v>
      </c>
      <c r="CL1381" s="3">
        <v>0</v>
      </c>
      <c r="CM1381" s="3">
        <v>0</v>
      </c>
      <c r="CN1381" s="3">
        <v>0</v>
      </c>
      <c r="CO1381" s="3">
        <v>0</v>
      </c>
      <c r="CP1381" s="3">
        <v>0</v>
      </c>
      <c r="CQ1381" s="3">
        <v>0</v>
      </c>
      <c r="CR1381" s="3">
        <v>0</v>
      </c>
      <c r="CS1381" s="3">
        <v>0</v>
      </c>
      <c r="CT1381" s="3">
        <v>0</v>
      </c>
      <c r="CU1381" s="3">
        <v>0</v>
      </c>
      <c r="CV1381" s="3">
        <v>0</v>
      </c>
      <c r="CW1381" s="3">
        <v>0</v>
      </c>
      <c r="CX1381" s="3">
        <v>0</v>
      </c>
      <c r="CY1381" s="3">
        <v>0</v>
      </c>
      <c r="CZ1381" s="3">
        <v>0</v>
      </c>
      <c r="DA1381" s="3"/>
      <c r="DB1381" s="3">
        <v>0</v>
      </c>
      <c r="DC1381" s="3">
        <v>0</v>
      </c>
      <c r="DD1381" s="3">
        <v>0</v>
      </c>
      <c r="DE1381" s="3">
        <v>0</v>
      </c>
      <c r="DF1381" s="3">
        <v>0</v>
      </c>
      <c r="DG1381" s="3">
        <v>0</v>
      </c>
      <c r="DH1381" s="3">
        <v>0</v>
      </c>
      <c r="DI1381" s="3">
        <v>0</v>
      </c>
      <c r="DJ1381" s="3">
        <v>0</v>
      </c>
      <c r="DK1381" s="3">
        <v>0</v>
      </c>
      <c r="DL1381" s="3">
        <v>0</v>
      </c>
      <c r="DM1381" s="3">
        <v>0</v>
      </c>
      <c r="DN1381" s="3">
        <v>0</v>
      </c>
      <c r="DO1381" s="3">
        <v>0</v>
      </c>
      <c r="DP1381" s="3">
        <v>0</v>
      </c>
      <c r="DQ1381" s="3">
        <v>0</v>
      </c>
      <c r="DR1381" s="3">
        <v>0</v>
      </c>
      <c r="DS1381" s="3">
        <v>0</v>
      </c>
      <c r="DT1381" s="3">
        <v>0</v>
      </c>
      <c r="DU1381" s="3">
        <v>0</v>
      </c>
      <c r="DV1381" s="3">
        <v>0</v>
      </c>
      <c r="DW1381" s="3">
        <v>0</v>
      </c>
      <c r="DX1381" s="3">
        <v>0</v>
      </c>
      <c r="DY1381" s="3">
        <v>0</v>
      </c>
      <c r="DZ1381" s="3">
        <v>0</v>
      </c>
      <c r="EA1381" s="3">
        <v>0</v>
      </c>
      <c r="EB1381" s="3">
        <v>0</v>
      </c>
      <c r="EC1381" s="3">
        <v>0</v>
      </c>
      <c r="ED1381" s="3">
        <v>0</v>
      </c>
      <c r="EE1381" s="3">
        <v>0</v>
      </c>
      <c r="EF1381" s="3">
        <v>0</v>
      </c>
    </row>
    <row r="1382" spans="1:136" ht="12.75" customHeight="1">
      <c r="A1382" s="2" t="s">
        <v>2245</v>
      </c>
      <c r="B1382" s="2" t="s">
        <v>2246</v>
      </c>
      <c r="C1382" s="2" t="s">
        <v>137</v>
      </c>
      <c r="D1382" s="2" t="s">
        <v>896</v>
      </c>
      <c r="E1382" s="3">
        <v>0</v>
      </c>
      <c r="F1382" s="3">
        <v>1147.95</v>
      </c>
      <c r="G1382" s="3">
        <v>1144.1600000000001</v>
      </c>
      <c r="H1382" s="3">
        <v>1203.75</v>
      </c>
      <c r="I1382" s="3">
        <v>1130.98</v>
      </c>
      <c r="J1382" s="3">
        <v>1168.69</v>
      </c>
      <c r="K1382" s="3">
        <v>1130.98</v>
      </c>
      <c r="L1382" s="3">
        <v>1168.7</v>
      </c>
      <c r="M1382" s="3">
        <v>1215.95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>
        <v>0</v>
      </c>
      <c r="AG1382" s="3">
        <v>793.81</v>
      </c>
      <c r="AH1382" s="3">
        <v>716.97</v>
      </c>
      <c r="AI1382" s="3">
        <v>793.82</v>
      </c>
      <c r="AJ1382" s="3">
        <v>768.21</v>
      </c>
      <c r="AK1382" s="3">
        <v>793.83</v>
      </c>
      <c r="AL1382" s="3">
        <v>823.62</v>
      </c>
      <c r="AM1382" s="3">
        <v>884.22</v>
      </c>
      <c r="AN1382" s="3">
        <v>884.22</v>
      </c>
      <c r="AO1382" s="3">
        <v>855.7</v>
      </c>
      <c r="AP1382" s="3">
        <v>884.22</v>
      </c>
      <c r="AQ1382" s="3">
        <v>855.7</v>
      </c>
      <c r="AR1382" s="3">
        <v>1448.97</v>
      </c>
      <c r="AS1382" s="3">
        <v>0</v>
      </c>
      <c r="AT1382" s="3">
        <v>0</v>
      </c>
      <c r="AU1382" s="3">
        <v>0</v>
      </c>
      <c r="AV1382" s="3">
        <v>0</v>
      </c>
      <c r="AW1382" s="3">
        <v>0</v>
      </c>
      <c r="AX1382" s="3">
        <v>0</v>
      </c>
      <c r="AY1382" s="3">
        <v>0</v>
      </c>
      <c r="AZ1382" s="3">
        <v>0</v>
      </c>
      <c r="BA1382" s="3">
        <v>0</v>
      </c>
      <c r="BB1382" s="3">
        <v>0</v>
      </c>
      <c r="BC1382" s="3">
        <v>0</v>
      </c>
      <c r="BD1382" s="3">
        <v>0</v>
      </c>
      <c r="BE1382" s="3">
        <v>0</v>
      </c>
      <c r="BF1382" s="3">
        <v>0</v>
      </c>
      <c r="BG1382" s="3">
        <v>0</v>
      </c>
      <c r="BH1382" s="3">
        <v>0</v>
      </c>
      <c r="BI1382" s="3">
        <v>0</v>
      </c>
      <c r="BJ1382" s="3">
        <v>0</v>
      </c>
      <c r="BK1382" s="3">
        <v>0</v>
      </c>
      <c r="BL1382" s="3">
        <v>0</v>
      </c>
      <c r="BM1382" s="3">
        <v>0</v>
      </c>
      <c r="BN1382" s="3">
        <v>0</v>
      </c>
      <c r="BO1382" s="3">
        <v>0</v>
      </c>
      <c r="BP1382" s="3">
        <v>0</v>
      </c>
      <c r="BQ1382" s="3">
        <v>0</v>
      </c>
      <c r="BR1382" s="3">
        <v>0</v>
      </c>
      <c r="BS1382" s="3">
        <v>0</v>
      </c>
      <c r="BT1382" s="3">
        <v>0</v>
      </c>
      <c r="BU1382" s="3">
        <v>0</v>
      </c>
      <c r="BV1382" s="3">
        <v>0</v>
      </c>
      <c r="BW1382" s="3">
        <v>0</v>
      </c>
      <c r="BX1382" s="3">
        <v>0</v>
      </c>
      <c r="BY1382" s="3">
        <v>0</v>
      </c>
      <c r="BZ1382" s="3">
        <v>0</v>
      </c>
      <c r="CA1382" s="3">
        <v>0</v>
      </c>
      <c r="CB1382" s="3">
        <v>0</v>
      </c>
      <c r="CC1382" s="3">
        <v>0</v>
      </c>
      <c r="CD1382" s="3">
        <v>0</v>
      </c>
      <c r="CE1382" s="3">
        <v>0</v>
      </c>
      <c r="CF1382" s="3">
        <v>0</v>
      </c>
      <c r="CG1382" s="3">
        <v>0</v>
      </c>
      <c r="CH1382" s="3">
        <v>0</v>
      </c>
      <c r="CI1382" s="3">
        <v>0</v>
      </c>
      <c r="CJ1382" s="3">
        <v>0</v>
      </c>
      <c r="CK1382" s="3">
        <v>0</v>
      </c>
      <c r="CL1382" s="3">
        <v>0</v>
      </c>
      <c r="CM1382" s="3">
        <v>0</v>
      </c>
      <c r="CN1382" s="3">
        <v>0</v>
      </c>
      <c r="CO1382" s="3">
        <v>0</v>
      </c>
      <c r="CP1382" s="3">
        <v>0</v>
      </c>
      <c r="CQ1382" s="3">
        <v>0</v>
      </c>
      <c r="CR1382" s="3">
        <v>0</v>
      </c>
      <c r="CS1382" s="3">
        <v>0</v>
      </c>
      <c r="CT1382" s="3">
        <v>0</v>
      </c>
      <c r="CU1382" s="3">
        <v>0</v>
      </c>
      <c r="CV1382" s="3">
        <v>0</v>
      </c>
      <c r="CW1382" s="3">
        <v>0</v>
      </c>
      <c r="CX1382" s="3">
        <v>0</v>
      </c>
      <c r="CY1382" s="3">
        <v>0</v>
      </c>
      <c r="CZ1382" s="3">
        <v>0</v>
      </c>
      <c r="DA1382" s="3"/>
      <c r="DB1382" s="3">
        <v>0</v>
      </c>
      <c r="DC1382" s="3">
        <v>0</v>
      </c>
      <c r="DD1382" s="3">
        <v>0</v>
      </c>
      <c r="DE1382" s="3">
        <v>0</v>
      </c>
      <c r="DF1382" s="3">
        <v>0</v>
      </c>
      <c r="DG1382" s="3">
        <v>0</v>
      </c>
      <c r="DH1382" s="3">
        <v>0</v>
      </c>
      <c r="DI1382" s="3">
        <v>0</v>
      </c>
      <c r="DJ1382" s="3">
        <v>0</v>
      </c>
      <c r="DK1382" s="3">
        <v>0</v>
      </c>
      <c r="DL1382" s="3">
        <v>0</v>
      </c>
      <c r="DM1382" s="3">
        <v>0</v>
      </c>
      <c r="DN1382" s="3">
        <v>0</v>
      </c>
      <c r="DO1382" s="3">
        <v>0</v>
      </c>
      <c r="DP1382" s="3">
        <v>0</v>
      </c>
      <c r="DQ1382" s="3">
        <v>0</v>
      </c>
      <c r="DR1382" s="3">
        <v>0</v>
      </c>
      <c r="DS1382" s="3">
        <v>0</v>
      </c>
      <c r="DT1382" s="3">
        <v>0</v>
      </c>
      <c r="DU1382" s="3">
        <v>0</v>
      </c>
      <c r="DV1382" s="3">
        <v>0</v>
      </c>
      <c r="DW1382" s="3">
        <v>0</v>
      </c>
      <c r="DX1382" s="3">
        <v>0</v>
      </c>
      <c r="DY1382" s="3">
        <v>0</v>
      </c>
      <c r="DZ1382" s="3">
        <v>0</v>
      </c>
      <c r="EA1382" s="3">
        <v>0</v>
      </c>
      <c r="EB1382" s="3">
        <v>0</v>
      </c>
      <c r="EC1382" s="3">
        <v>0</v>
      </c>
      <c r="ED1382" s="3">
        <v>0</v>
      </c>
      <c r="EE1382" s="3">
        <v>0</v>
      </c>
      <c r="EF1382" s="3">
        <v>0</v>
      </c>
    </row>
    <row r="1383" spans="1:136" ht="12.75" customHeight="1">
      <c r="A1383" s="2" t="s">
        <v>2247</v>
      </c>
      <c r="B1383" s="2" t="s">
        <v>2248</v>
      </c>
      <c r="C1383" s="2" t="s">
        <v>137</v>
      </c>
      <c r="D1383" s="2" t="s">
        <v>896</v>
      </c>
      <c r="E1383" s="3">
        <v>0</v>
      </c>
      <c r="F1383" s="3">
        <v>2471.4</v>
      </c>
      <c r="G1383" s="3">
        <v>2311.98</v>
      </c>
      <c r="H1383" s="3">
        <v>2288.16</v>
      </c>
      <c r="I1383" s="3">
        <v>1891.92</v>
      </c>
      <c r="J1383" s="3">
        <v>1954.99</v>
      </c>
      <c r="K1383" s="3">
        <v>1874</v>
      </c>
      <c r="L1383" s="3">
        <v>1875.59</v>
      </c>
      <c r="M1383" s="3">
        <v>1875.58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3">
        <v>0</v>
      </c>
      <c r="AF1383" s="3">
        <v>0</v>
      </c>
      <c r="AG1383" s="3">
        <v>2695.13</v>
      </c>
      <c r="AH1383" s="3">
        <v>2434.34</v>
      </c>
      <c r="AI1383" s="3">
        <v>2826.51</v>
      </c>
      <c r="AJ1383" s="3">
        <v>2854.46</v>
      </c>
      <c r="AK1383" s="3">
        <v>2949.59</v>
      </c>
      <c r="AL1383" s="3">
        <v>3061.89</v>
      </c>
      <c r="AM1383" s="3">
        <v>3534.15</v>
      </c>
      <c r="AN1383" s="3">
        <v>3534.14</v>
      </c>
      <c r="AO1383" s="3">
        <v>3420.14</v>
      </c>
      <c r="AP1383" s="3">
        <v>3534.15</v>
      </c>
      <c r="AQ1383" s="3">
        <v>3420.14</v>
      </c>
      <c r="AR1383" s="3">
        <v>2883.43</v>
      </c>
      <c r="AS1383" s="3">
        <v>0</v>
      </c>
      <c r="AT1383" s="3">
        <v>0</v>
      </c>
      <c r="AU1383" s="3">
        <v>0</v>
      </c>
      <c r="AV1383" s="3">
        <v>0</v>
      </c>
      <c r="AW1383" s="3">
        <v>0</v>
      </c>
      <c r="AX1383" s="3">
        <v>0</v>
      </c>
      <c r="AY1383" s="3">
        <v>0</v>
      </c>
      <c r="AZ1383" s="3">
        <v>0</v>
      </c>
      <c r="BA1383" s="3">
        <v>0</v>
      </c>
      <c r="BB1383" s="3">
        <v>0</v>
      </c>
      <c r="BC1383" s="3">
        <v>0</v>
      </c>
      <c r="BD1383" s="3">
        <v>0</v>
      </c>
      <c r="BE1383" s="3">
        <v>0</v>
      </c>
      <c r="BF1383" s="3">
        <v>0</v>
      </c>
      <c r="BG1383" s="3">
        <v>0</v>
      </c>
      <c r="BH1383" s="3">
        <v>0</v>
      </c>
      <c r="BI1383" s="3">
        <v>0</v>
      </c>
      <c r="BJ1383" s="3">
        <v>0</v>
      </c>
      <c r="BK1383" s="3">
        <v>0</v>
      </c>
      <c r="BL1383" s="3">
        <v>0</v>
      </c>
      <c r="BM1383" s="3">
        <v>0</v>
      </c>
      <c r="BN1383" s="3">
        <v>0</v>
      </c>
      <c r="BO1383" s="3">
        <v>0</v>
      </c>
      <c r="BP1383" s="3">
        <v>0</v>
      </c>
      <c r="BQ1383" s="3">
        <v>0</v>
      </c>
      <c r="BR1383" s="3">
        <v>0</v>
      </c>
      <c r="BS1383" s="3">
        <v>0</v>
      </c>
      <c r="BT1383" s="3">
        <v>0</v>
      </c>
      <c r="BU1383" s="3">
        <v>0</v>
      </c>
      <c r="BV1383" s="3">
        <v>0</v>
      </c>
      <c r="BW1383" s="3">
        <v>0</v>
      </c>
      <c r="BX1383" s="3">
        <v>0</v>
      </c>
      <c r="BY1383" s="3">
        <v>0</v>
      </c>
      <c r="BZ1383" s="3">
        <v>0</v>
      </c>
      <c r="CA1383" s="3">
        <v>0</v>
      </c>
      <c r="CB1383" s="3">
        <v>0</v>
      </c>
      <c r="CC1383" s="3">
        <v>0</v>
      </c>
      <c r="CD1383" s="3">
        <v>0</v>
      </c>
      <c r="CE1383" s="3">
        <v>0</v>
      </c>
      <c r="CF1383" s="3">
        <v>0</v>
      </c>
      <c r="CG1383" s="3">
        <v>0</v>
      </c>
      <c r="CH1383" s="3">
        <v>0</v>
      </c>
      <c r="CI1383" s="3">
        <v>0</v>
      </c>
      <c r="CJ1383" s="3">
        <v>0</v>
      </c>
      <c r="CK1383" s="3">
        <v>0</v>
      </c>
      <c r="CL1383" s="3">
        <v>0</v>
      </c>
      <c r="CM1383" s="3">
        <v>0</v>
      </c>
      <c r="CN1383" s="3">
        <v>0</v>
      </c>
      <c r="CO1383" s="3">
        <v>0</v>
      </c>
      <c r="CP1383" s="3">
        <v>0</v>
      </c>
      <c r="CQ1383" s="3">
        <v>0</v>
      </c>
      <c r="CR1383" s="3">
        <v>0</v>
      </c>
      <c r="CS1383" s="3">
        <v>0</v>
      </c>
      <c r="CT1383" s="3">
        <v>0</v>
      </c>
      <c r="CU1383" s="3">
        <v>0</v>
      </c>
      <c r="CV1383" s="3">
        <v>0</v>
      </c>
      <c r="CW1383" s="3">
        <v>0</v>
      </c>
      <c r="CX1383" s="3">
        <v>0</v>
      </c>
      <c r="CY1383" s="3">
        <v>0</v>
      </c>
      <c r="CZ1383" s="3">
        <v>0</v>
      </c>
      <c r="DA1383" s="3"/>
      <c r="DB1383" s="3">
        <v>0</v>
      </c>
      <c r="DC1383" s="3">
        <v>0</v>
      </c>
      <c r="DD1383" s="3">
        <v>0</v>
      </c>
      <c r="DE1383" s="3">
        <v>0</v>
      </c>
      <c r="DF1383" s="3">
        <v>0</v>
      </c>
      <c r="DG1383" s="3">
        <v>0</v>
      </c>
      <c r="DH1383" s="3">
        <v>0</v>
      </c>
      <c r="DI1383" s="3">
        <v>0</v>
      </c>
      <c r="DJ1383" s="3">
        <v>0</v>
      </c>
      <c r="DK1383" s="3">
        <v>0</v>
      </c>
      <c r="DL1383" s="3">
        <v>0</v>
      </c>
      <c r="DM1383" s="3">
        <v>0</v>
      </c>
      <c r="DN1383" s="3">
        <v>0</v>
      </c>
      <c r="DO1383" s="3">
        <v>0</v>
      </c>
      <c r="DP1383" s="3">
        <v>0</v>
      </c>
      <c r="DQ1383" s="3">
        <v>0</v>
      </c>
      <c r="DR1383" s="3">
        <v>0</v>
      </c>
      <c r="DS1383" s="3">
        <v>0</v>
      </c>
      <c r="DT1383" s="3">
        <v>0</v>
      </c>
      <c r="DU1383" s="3">
        <v>0</v>
      </c>
      <c r="DV1383" s="3">
        <v>0</v>
      </c>
      <c r="DW1383" s="3">
        <v>0</v>
      </c>
      <c r="DX1383" s="3">
        <v>0</v>
      </c>
      <c r="DY1383" s="3">
        <v>0</v>
      </c>
      <c r="DZ1383" s="3">
        <v>0</v>
      </c>
      <c r="EA1383" s="3">
        <v>0</v>
      </c>
      <c r="EB1383" s="3">
        <v>0</v>
      </c>
      <c r="EC1383" s="3">
        <v>0</v>
      </c>
      <c r="ED1383" s="3">
        <v>0</v>
      </c>
      <c r="EE1383" s="3">
        <v>0</v>
      </c>
      <c r="EF1383" s="3">
        <v>0</v>
      </c>
    </row>
    <row r="1384" spans="1:136" ht="12.75" customHeight="1">
      <c r="A1384" s="2" t="s">
        <v>2249</v>
      </c>
      <c r="B1384" s="2" t="s">
        <v>2250</v>
      </c>
      <c r="C1384" s="2" t="s">
        <v>137</v>
      </c>
      <c r="D1384" s="2" t="s">
        <v>2251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s="3">
        <v>0</v>
      </c>
      <c r="AR1384" s="3">
        <v>0</v>
      </c>
      <c r="AS1384" s="3">
        <v>0</v>
      </c>
      <c r="AT1384" s="3">
        <v>0</v>
      </c>
      <c r="AU1384" s="3">
        <v>0</v>
      </c>
      <c r="AV1384" s="3">
        <v>0</v>
      </c>
      <c r="AW1384" s="3">
        <v>0</v>
      </c>
      <c r="AX1384" s="3">
        <v>0</v>
      </c>
      <c r="AY1384" s="3">
        <v>0</v>
      </c>
      <c r="AZ1384" s="3">
        <v>0</v>
      </c>
      <c r="BA1384" s="3">
        <v>0</v>
      </c>
      <c r="BB1384" s="3">
        <v>0</v>
      </c>
      <c r="BC1384" s="3">
        <v>0</v>
      </c>
      <c r="BD1384" s="3">
        <v>0</v>
      </c>
      <c r="BE1384" s="3">
        <v>0</v>
      </c>
      <c r="BF1384" s="3">
        <v>0</v>
      </c>
      <c r="BG1384" s="3">
        <v>0</v>
      </c>
      <c r="BH1384" s="3">
        <v>0</v>
      </c>
      <c r="BI1384" s="3">
        <v>0</v>
      </c>
      <c r="BJ1384" s="3">
        <v>0</v>
      </c>
      <c r="BK1384" s="3">
        <v>0</v>
      </c>
      <c r="BL1384" s="3">
        <v>0</v>
      </c>
      <c r="BM1384" s="3">
        <v>0</v>
      </c>
      <c r="BN1384" s="3">
        <v>0</v>
      </c>
      <c r="BO1384" s="3">
        <v>0</v>
      </c>
      <c r="BP1384" s="3">
        <v>0</v>
      </c>
      <c r="BQ1384" s="3">
        <v>0</v>
      </c>
      <c r="BR1384" s="3">
        <v>0</v>
      </c>
      <c r="BS1384" s="3">
        <v>0</v>
      </c>
      <c r="BT1384" s="3">
        <v>0</v>
      </c>
      <c r="BU1384" s="3">
        <v>0</v>
      </c>
      <c r="BV1384" s="3">
        <v>0</v>
      </c>
      <c r="BW1384" s="3">
        <v>0</v>
      </c>
      <c r="BX1384" s="3">
        <v>0</v>
      </c>
      <c r="BY1384" s="3">
        <v>0</v>
      </c>
      <c r="BZ1384" s="3">
        <v>0</v>
      </c>
      <c r="CA1384" s="3">
        <v>0</v>
      </c>
      <c r="CB1384" s="3">
        <v>0</v>
      </c>
      <c r="CC1384" s="3">
        <v>0</v>
      </c>
      <c r="CD1384" s="3">
        <v>0</v>
      </c>
      <c r="CE1384" s="3">
        <v>0</v>
      </c>
      <c r="CF1384" s="3">
        <v>0</v>
      </c>
      <c r="CG1384" s="3">
        <v>0</v>
      </c>
      <c r="CH1384" s="3">
        <v>0</v>
      </c>
      <c r="CI1384" s="3">
        <v>0</v>
      </c>
      <c r="CJ1384" s="3">
        <v>0</v>
      </c>
      <c r="CK1384" s="3">
        <v>0</v>
      </c>
      <c r="CL1384" s="3">
        <v>0</v>
      </c>
      <c r="CM1384" s="3">
        <v>0</v>
      </c>
      <c r="CN1384" s="3">
        <v>0</v>
      </c>
      <c r="CO1384" s="3">
        <v>0</v>
      </c>
      <c r="CP1384" s="3">
        <v>0</v>
      </c>
      <c r="CQ1384" s="3">
        <v>0</v>
      </c>
      <c r="CR1384" s="3">
        <v>0</v>
      </c>
      <c r="CS1384" s="3">
        <v>0</v>
      </c>
      <c r="CT1384" s="3">
        <v>0</v>
      </c>
      <c r="CU1384" s="3">
        <v>0</v>
      </c>
      <c r="CV1384" s="3">
        <v>0</v>
      </c>
      <c r="CW1384" s="3">
        <v>0</v>
      </c>
      <c r="CX1384" s="3">
        <v>0</v>
      </c>
      <c r="CY1384" s="3">
        <v>0</v>
      </c>
      <c r="CZ1384" s="3">
        <v>0</v>
      </c>
      <c r="DA1384" s="3"/>
      <c r="DB1384" s="3">
        <v>0</v>
      </c>
      <c r="DC1384" s="3">
        <v>0</v>
      </c>
      <c r="DD1384" s="3">
        <v>0</v>
      </c>
      <c r="DE1384" s="3">
        <v>0</v>
      </c>
      <c r="DF1384" s="3">
        <v>0</v>
      </c>
      <c r="DG1384" s="3">
        <v>0</v>
      </c>
      <c r="DH1384" s="3">
        <v>0</v>
      </c>
      <c r="DI1384" s="3">
        <v>0</v>
      </c>
      <c r="DJ1384" s="3">
        <v>0</v>
      </c>
      <c r="DK1384" s="3">
        <v>0</v>
      </c>
      <c r="DL1384" s="3">
        <v>0</v>
      </c>
      <c r="DM1384" s="3">
        <v>0</v>
      </c>
      <c r="DN1384" s="3">
        <v>0</v>
      </c>
      <c r="DO1384" s="3">
        <v>0</v>
      </c>
      <c r="DP1384" s="3">
        <v>0</v>
      </c>
      <c r="DQ1384" s="3">
        <v>0</v>
      </c>
      <c r="DR1384" s="3">
        <v>0</v>
      </c>
      <c r="DS1384" s="3">
        <v>0</v>
      </c>
      <c r="DT1384" s="3">
        <v>0</v>
      </c>
      <c r="DU1384" s="3">
        <v>0</v>
      </c>
      <c r="DV1384" s="3">
        <v>0</v>
      </c>
      <c r="DW1384" s="3">
        <v>0</v>
      </c>
      <c r="DX1384" s="3">
        <v>0</v>
      </c>
      <c r="DY1384" s="3">
        <v>0</v>
      </c>
      <c r="DZ1384" s="3">
        <v>0</v>
      </c>
      <c r="EA1384" s="3">
        <v>0</v>
      </c>
      <c r="EB1384" s="3">
        <v>0</v>
      </c>
      <c r="EC1384" s="3">
        <v>0</v>
      </c>
      <c r="ED1384" s="3">
        <v>0</v>
      </c>
      <c r="EE1384" s="3">
        <v>0</v>
      </c>
      <c r="EF1384" s="3">
        <v>0</v>
      </c>
    </row>
  </sheetData>
  <pageMargins left="0.75" right="0.75" top="1" bottom="1" header="0.5" footer="0.5"/>
  <pageSetup paperSize="9" orientation="landscape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9CCFF"/>
  </sheetPr>
  <dimension ref="A1:S981"/>
  <sheetViews>
    <sheetView topLeftCell="A10" workbookViewId="0">
      <selection activeCell="G26" sqref="G26"/>
    </sheetView>
  </sheetViews>
  <sheetFormatPr defaultColWidth="14.453125" defaultRowHeight="15" customHeight="1"/>
  <cols>
    <col min="1" max="1" width="1.26953125" style="544" customWidth="1"/>
    <col min="2" max="5" width="20.1796875" style="544" customWidth="1"/>
  </cols>
  <sheetData>
    <row r="1" spans="1:19" ht="14.5">
      <c r="A1" s="502"/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R1" s="502"/>
      <c r="S1" s="502"/>
    </row>
    <row r="2" spans="1:19" ht="14.5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</row>
    <row r="3" spans="1:19" ht="14.5">
      <c r="A3" s="502"/>
      <c r="B3" s="502"/>
      <c r="C3" s="502"/>
      <c r="D3" s="502"/>
      <c r="E3" s="502"/>
      <c r="F3" s="502"/>
      <c r="G3" s="502"/>
      <c r="H3" s="502"/>
      <c r="I3" s="502"/>
      <c r="J3" s="502"/>
      <c r="K3" s="502"/>
      <c r="L3" s="502"/>
      <c r="M3" s="502"/>
      <c r="N3" s="502"/>
      <c r="O3" s="502"/>
      <c r="P3" s="502"/>
      <c r="Q3" s="502"/>
      <c r="R3" s="502"/>
      <c r="S3" s="502"/>
    </row>
    <row r="4" spans="1:19" ht="14.5">
      <c r="A4" s="502"/>
      <c r="B4" s="502"/>
      <c r="C4" s="502"/>
      <c r="D4" s="502"/>
      <c r="E4" s="502"/>
      <c r="F4" s="502"/>
      <c r="G4" s="502"/>
      <c r="H4" s="502"/>
      <c r="I4" s="502"/>
      <c r="J4" s="502"/>
      <c r="K4" s="502"/>
      <c r="L4" s="502"/>
      <c r="M4" s="502"/>
      <c r="N4" s="502"/>
      <c r="O4" s="502"/>
      <c r="P4" s="502"/>
      <c r="Q4" s="502"/>
      <c r="R4" s="502"/>
      <c r="S4" s="502"/>
    </row>
    <row r="5" spans="1:19" ht="14.5">
      <c r="A5" s="502"/>
      <c r="B5" s="502"/>
      <c r="C5" s="502"/>
      <c r="D5" s="502"/>
      <c r="E5" s="502"/>
      <c r="F5" s="502"/>
      <c r="G5" s="502"/>
      <c r="H5" s="502"/>
      <c r="I5" s="502"/>
      <c r="J5" s="502"/>
      <c r="K5" s="502"/>
      <c r="L5" s="502"/>
      <c r="M5" s="502"/>
      <c r="N5" s="502"/>
      <c r="O5" s="502"/>
      <c r="P5" s="502"/>
      <c r="Q5" s="502"/>
      <c r="R5" s="502"/>
      <c r="S5" s="502"/>
    </row>
    <row r="6" spans="1:19" ht="14.5">
      <c r="A6" s="502"/>
      <c r="B6" s="503"/>
      <c r="C6" s="503"/>
      <c r="D6" s="503"/>
      <c r="E6" s="503" t="s">
        <v>2252</v>
      </c>
      <c r="F6" s="502"/>
      <c r="G6" s="502"/>
      <c r="H6" s="502"/>
      <c r="I6" s="502"/>
      <c r="J6" s="502"/>
      <c r="K6" s="502"/>
      <c r="L6" s="502"/>
      <c r="M6" s="502"/>
      <c r="N6" s="502"/>
      <c r="O6" s="502"/>
      <c r="P6" s="502"/>
      <c r="Q6" s="502"/>
      <c r="R6" s="502"/>
      <c r="S6" s="502"/>
    </row>
    <row r="7" spans="1:19" ht="15" customHeight="1">
      <c r="A7" s="502"/>
      <c r="B7" s="722" t="s">
        <v>2253</v>
      </c>
      <c r="C7" s="723"/>
      <c r="D7" s="723"/>
      <c r="E7" s="724"/>
      <c r="F7" s="502"/>
      <c r="G7" s="502"/>
      <c r="H7" s="502"/>
      <c r="I7" s="502"/>
      <c r="J7" s="502"/>
      <c r="K7" s="502"/>
      <c r="L7" s="502"/>
      <c r="M7" s="502"/>
      <c r="N7" s="502"/>
      <c r="O7" s="502"/>
      <c r="P7" s="502"/>
      <c r="Q7" s="502"/>
      <c r="R7" s="502"/>
      <c r="S7" s="502"/>
    </row>
    <row r="8" spans="1:19" ht="15" customHeight="1">
      <c r="A8" s="502"/>
      <c r="B8" s="725"/>
      <c r="C8" s="726"/>
      <c r="D8" s="726"/>
      <c r="E8" s="727"/>
      <c r="F8" s="502"/>
      <c r="G8" s="502"/>
      <c r="H8" s="502"/>
      <c r="I8" s="502"/>
      <c r="J8" s="502"/>
      <c r="K8" s="502"/>
      <c r="L8" s="502"/>
      <c r="M8" s="502"/>
      <c r="N8" s="502"/>
      <c r="O8" s="502"/>
      <c r="P8" s="502"/>
      <c r="Q8" s="502"/>
      <c r="R8" s="502"/>
      <c r="S8" s="502"/>
    </row>
    <row r="9" spans="1:19" ht="14.5">
      <c r="A9" s="502"/>
      <c r="B9" s="507"/>
      <c r="C9" s="504"/>
      <c r="D9" s="504"/>
      <c r="E9" s="508"/>
      <c r="F9" s="502"/>
      <c r="G9" s="502"/>
      <c r="H9" s="502"/>
      <c r="I9" s="502"/>
      <c r="J9" s="502"/>
      <c r="K9" s="502"/>
      <c r="L9" s="502"/>
      <c r="M9" s="502"/>
      <c r="N9" s="502"/>
      <c r="O9" s="502"/>
      <c r="P9" s="502"/>
      <c r="Q9" s="502"/>
      <c r="R9" s="502"/>
      <c r="S9" s="502"/>
    </row>
    <row r="10" spans="1:19" ht="23.15" customHeight="1">
      <c r="A10" s="502"/>
      <c r="B10" s="717" t="s">
        <v>2254</v>
      </c>
      <c r="C10" s="718"/>
      <c r="D10" s="718"/>
      <c r="E10" s="719"/>
      <c r="F10" s="502"/>
      <c r="G10" s="502"/>
      <c r="H10" s="502"/>
      <c r="I10" s="502"/>
      <c r="J10" s="502"/>
      <c r="K10" s="502"/>
      <c r="L10" s="502"/>
      <c r="M10" s="502"/>
      <c r="N10" s="502"/>
      <c r="O10" s="502"/>
      <c r="P10" s="502"/>
      <c r="Q10" s="502"/>
      <c r="R10" s="502"/>
      <c r="S10" s="502"/>
    </row>
    <row r="11" spans="1:19" ht="24" customHeight="1">
      <c r="A11" s="502"/>
      <c r="B11" s="721" t="s">
        <v>2255</v>
      </c>
      <c r="C11" s="718"/>
      <c r="D11" s="718"/>
      <c r="E11" s="719"/>
      <c r="F11" s="502"/>
      <c r="G11" s="502"/>
      <c r="H11" s="502"/>
      <c r="I11" s="502"/>
      <c r="J11" s="502"/>
      <c r="K11" s="502"/>
      <c r="L11" s="502"/>
      <c r="M11" s="502"/>
      <c r="N11" s="502"/>
      <c r="O11" s="502"/>
      <c r="P11" s="502"/>
      <c r="Q11" s="502"/>
      <c r="R11" s="502"/>
      <c r="S11" s="502"/>
    </row>
    <row r="12" spans="1:19" ht="18" customHeight="1">
      <c r="A12" s="502"/>
      <c r="B12" s="720" t="s">
        <v>2256</v>
      </c>
      <c r="C12" s="718"/>
      <c r="D12" s="718"/>
      <c r="E12" s="719"/>
      <c r="F12" s="502"/>
      <c r="G12" s="502"/>
      <c r="H12" s="502"/>
      <c r="I12" s="502"/>
      <c r="J12" s="502"/>
      <c r="K12" s="502"/>
      <c r="L12" s="502"/>
      <c r="M12" s="502"/>
      <c r="N12" s="502"/>
      <c r="O12" s="502"/>
      <c r="P12" s="502"/>
      <c r="Q12" s="502"/>
      <c r="R12" s="502"/>
      <c r="S12" s="502"/>
    </row>
    <row r="13" spans="1:19">
      <c r="A13" s="502"/>
      <c r="B13" s="509"/>
      <c r="C13" s="71" t="s">
        <v>2257</v>
      </c>
      <c r="D13" s="515" t="s">
        <v>3325</v>
      </c>
      <c r="E13" s="510"/>
      <c r="F13" s="502"/>
      <c r="G13" s="502"/>
      <c r="H13" s="502"/>
      <c r="I13" s="502"/>
      <c r="J13" s="502"/>
      <c r="K13" s="502"/>
      <c r="L13" s="502"/>
      <c r="M13" s="502"/>
      <c r="N13" s="502"/>
      <c r="O13" s="502"/>
      <c r="P13" s="502"/>
      <c r="Q13" s="502"/>
      <c r="R13" s="502"/>
      <c r="S13" s="502"/>
    </row>
    <row r="14" spans="1:19">
      <c r="A14" s="502"/>
      <c r="B14" s="509"/>
      <c r="C14" s="71" t="s">
        <v>2258</v>
      </c>
      <c r="D14" s="515" t="s">
        <v>3323</v>
      </c>
      <c r="E14" s="510"/>
      <c r="F14" s="502"/>
      <c r="G14" s="502"/>
      <c r="H14" s="502"/>
      <c r="I14" s="502"/>
      <c r="J14" s="502"/>
      <c r="K14" s="502"/>
      <c r="L14" s="502"/>
      <c r="M14" s="502"/>
      <c r="N14" s="502"/>
      <c r="O14" s="502"/>
      <c r="P14" s="502"/>
      <c r="Q14" s="502"/>
      <c r="R14" s="502"/>
      <c r="S14" s="502"/>
    </row>
    <row r="15" spans="1:19" ht="15.75" customHeight="1">
      <c r="A15" s="502"/>
      <c r="B15" s="509"/>
      <c r="C15" s="71" t="s">
        <v>2259</v>
      </c>
      <c r="D15" s="515" t="s">
        <v>3321</v>
      </c>
      <c r="E15" s="511"/>
      <c r="F15" s="502"/>
      <c r="G15" s="502"/>
      <c r="H15" s="502"/>
      <c r="I15" s="502"/>
      <c r="J15" s="502"/>
      <c r="K15" s="502"/>
      <c r="L15" s="502"/>
      <c r="M15" s="502"/>
      <c r="N15" s="502"/>
      <c r="O15" s="502"/>
      <c r="P15" s="502"/>
      <c r="Q15" s="502"/>
      <c r="R15" s="502"/>
      <c r="S15" s="502"/>
    </row>
    <row r="16" spans="1:19" ht="15.75" customHeight="1">
      <c r="A16" s="502"/>
      <c r="B16" s="509"/>
      <c r="C16" s="71" t="s">
        <v>2259</v>
      </c>
      <c r="D16" s="515" t="s">
        <v>3327</v>
      </c>
      <c r="E16" s="511"/>
      <c r="F16" s="502"/>
      <c r="G16" s="502"/>
      <c r="H16" s="502"/>
      <c r="I16" s="502"/>
      <c r="J16" s="502"/>
      <c r="K16" s="502"/>
      <c r="L16" s="502"/>
      <c r="M16" s="502"/>
      <c r="N16" s="502"/>
      <c r="O16" s="502"/>
      <c r="P16" s="502"/>
      <c r="Q16" s="502"/>
      <c r="R16" s="502"/>
      <c r="S16" s="502"/>
    </row>
    <row r="17" spans="1:19" ht="15.75" customHeight="1">
      <c r="A17" s="502"/>
      <c r="B17" s="509"/>
      <c r="C17" s="71" t="s">
        <v>2260</v>
      </c>
      <c r="D17" s="515" t="s">
        <v>3322</v>
      </c>
      <c r="E17" s="511"/>
      <c r="F17" s="502"/>
      <c r="G17" s="502"/>
      <c r="H17" s="502"/>
      <c r="I17" s="502"/>
      <c r="J17" s="502"/>
      <c r="K17" s="502"/>
      <c r="L17" s="502"/>
      <c r="M17" s="502"/>
      <c r="N17" s="502"/>
      <c r="O17" s="502"/>
      <c r="P17" s="502"/>
      <c r="Q17" s="502"/>
      <c r="R17" s="502"/>
      <c r="S17" s="502"/>
    </row>
    <row r="18" spans="1:19" ht="15.75" customHeight="1">
      <c r="A18" s="502"/>
      <c r="B18" s="512"/>
      <c r="C18" s="513"/>
      <c r="D18" s="513"/>
      <c r="E18" s="514"/>
      <c r="F18" s="502"/>
      <c r="G18" s="502"/>
      <c r="H18" s="502"/>
      <c r="I18" s="502"/>
      <c r="J18" s="502"/>
      <c r="K18" s="502"/>
      <c r="L18" s="502"/>
      <c r="M18" s="502"/>
      <c r="N18" s="502"/>
      <c r="O18" s="502"/>
      <c r="P18" s="502"/>
      <c r="Q18" s="502"/>
      <c r="R18" s="502"/>
      <c r="S18" s="502"/>
    </row>
    <row r="19" spans="1:19" ht="15.75" customHeight="1">
      <c r="A19" s="502"/>
      <c r="B19" s="502"/>
      <c r="C19" s="502"/>
      <c r="D19" s="502"/>
      <c r="E19" s="502"/>
      <c r="F19" s="502"/>
      <c r="G19" s="502"/>
      <c r="H19" s="502"/>
      <c r="I19" s="502"/>
      <c r="J19" s="502"/>
      <c r="K19" s="502"/>
      <c r="L19" s="502"/>
      <c r="M19" s="502"/>
      <c r="N19" s="502"/>
      <c r="O19" s="502"/>
      <c r="P19" s="502"/>
      <c r="Q19" s="502"/>
      <c r="R19" s="502"/>
      <c r="S19" s="502"/>
    </row>
    <row r="20" spans="1:19" ht="15.75" customHeight="1">
      <c r="A20" s="502"/>
      <c r="B20" s="502"/>
      <c r="C20" s="502"/>
      <c r="D20" s="502"/>
      <c r="E20" s="502"/>
      <c r="F20" s="502"/>
      <c r="G20" s="502"/>
      <c r="H20" s="502"/>
      <c r="I20" s="502"/>
      <c r="J20" s="502"/>
      <c r="K20" s="502"/>
      <c r="L20" s="502"/>
      <c r="M20" s="502"/>
      <c r="N20" s="502"/>
      <c r="O20" s="502"/>
      <c r="P20" s="502"/>
      <c r="Q20" s="502"/>
      <c r="R20" s="502"/>
      <c r="S20" s="502"/>
    </row>
    <row r="21" spans="1:19" ht="15.75" customHeight="1">
      <c r="A21" s="502"/>
      <c r="B21" s="502"/>
      <c r="C21" s="502"/>
      <c r="D21" s="502"/>
      <c r="E21" s="502"/>
      <c r="F21" s="502"/>
      <c r="G21" s="502"/>
      <c r="H21" s="502"/>
      <c r="I21" s="502"/>
      <c r="J21" s="502"/>
      <c r="K21" s="502"/>
      <c r="L21" s="502"/>
      <c r="M21" s="502"/>
      <c r="N21" s="502"/>
      <c r="O21" s="502"/>
      <c r="P21" s="502"/>
      <c r="Q21" s="502"/>
      <c r="R21" s="502"/>
      <c r="S21" s="502"/>
    </row>
    <row r="22" spans="1:19" ht="15.75" customHeight="1">
      <c r="A22" s="502"/>
      <c r="B22" s="502"/>
      <c r="C22" s="502"/>
      <c r="D22" s="502"/>
      <c r="E22" s="502"/>
      <c r="F22" s="502"/>
      <c r="G22" s="502"/>
      <c r="H22" s="502"/>
      <c r="I22" s="502"/>
      <c r="J22" s="502"/>
      <c r="K22" s="502"/>
      <c r="L22" s="502"/>
      <c r="M22" s="502"/>
      <c r="N22" s="502"/>
      <c r="O22" s="502"/>
      <c r="P22" s="502"/>
      <c r="Q22" s="502"/>
      <c r="R22" s="502"/>
      <c r="S22" s="502"/>
    </row>
    <row r="23" spans="1:19" ht="15.75" customHeight="1">
      <c r="A23" s="502"/>
      <c r="B23" s="502"/>
      <c r="C23" s="502"/>
      <c r="D23" s="502" t="str">
        <f t="array" aca="1" ref="D23:D25" ca="1">_xll.GetBusinessUnitList()</f>
        <v>ramadakhaolak</v>
      </c>
      <c r="E23" s="502"/>
      <c r="F23" s="502"/>
      <c r="G23" s="502"/>
      <c r="H23" s="502"/>
      <c r="I23" s="502"/>
      <c r="J23" s="502"/>
      <c r="K23" s="502"/>
      <c r="L23" s="502"/>
      <c r="M23" s="502"/>
      <c r="N23" s="502"/>
      <c r="O23" s="502"/>
      <c r="P23" s="502"/>
      <c r="Q23" s="502"/>
      <c r="R23" s="502"/>
      <c r="S23" s="502"/>
    </row>
    <row r="24" spans="1:19" ht="15.75" customHeight="1">
      <c r="A24" s="502"/>
      <c r="B24" s="502"/>
      <c r="C24" s="502"/>
      <c r="D24" s="502" t="str">
        <f ca="1"/>
        <v>ramadakhaolak_training</v>
      </c>
      <c r="E24" s="502"/>
      <c r="F24" s="502"/>
      <c r="G24" s="502"/>
      <c r="H24" s="502"/>
      <c r="I24" s="502"/>
      <c r="J24" s="502"/>
      <c r="K24" s="502"/>
      <c r="L24" s="502"/>
      <c r="M24" s="502"/>
      <c r="N24" s="502"/>
      <c r="O24" s="502"/>
      <c r="P24" s="502"/>
      <c r="Q24" s="502"/>
      <c r="R24" s="502"/>
      <c r="S24" s="502"/>
    </row>
    <row r="25" spans="1:19" ht="15.75" customHeight="1">
      <c r="A25" s="502"/>
      <c r="B25" s="502"/>
      <c r="C25" s="502"/>
      <c r="D25" s="502" t="str">
        <f ca="1"/>
        <v>stwasset</v>
      </c>
      <c r="E25" s="502"/>
      <c r="F25" s="502"/>
      <c r="G25" s="502"/>
      <c r="H25" s="502"/>
      <c r="I25" s="502"/>
      <c r="J25" s="502"/>
      <c r="K25" s="502"/>
      <c r="L25" s="502"/>
      <c r="M25" s="502"/>
      <c r="N25" s="502"/>
      <c r="O25" s="502"/>
      <c r="P25" s="502"/>
      <c r="Q25" s="502"/>
      <c r="R25" s="502"/>
      <c r="S25" s="502"/>
    </row>
    <row r="26" spans="1:19" ht="15.75" customHeight="1">
      <c r="A26" s="502"/>
      <c r="B26" s="502"/>
      <c r="C26" s="502"/>
      <c r="D26" s="502"/>
      <c r="E26" s="502"/>
      <c r="F26" s="502"/>
      <c r="G26" s="502"/>
      <c r="H26" s="502"/>
      <c r="I26" s="502"/>
      <c r="J26" s="502"/>
      <c r="K26" s="502"/>
      <c r="L26" s="502"/>
      <c r="M26" s="502"/>
      <c r="N26" s="502"/>
      <c r="O26" s="502"/>
      <c r="P26" s="502"/>
      <c r="Q26" s="502"/>
      <c r="R26" s="502"/>
      <c r="S26" s="502"/>
    </row>
    <row r="27" spans="1:19" ht="15.75" customHeight="1">
      <c r="A27" s="502"/>
      <c r="B27" s="502"/>
      <c r="C27" s="502"/>
      <c r="D27" s="502"/>
      <c r="E27" s="502"/>
      <c r="F27" s="502"/>
      <c r="G27" s="502"/>
      <c r="H27" s="502"/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</row>
    <row r="28" spans="1:19" ht="15.75" customHeight="1">
      <c r="A28" s="502"/>
      <c r="B28" s="502"/>
      <c r="C28" s="502"/>
      <c r="D28" s="502"/>
      <c r="E28" s="502"/>
      <c r="F28" s="502"/>
      <c r="G28" s="502"/>
      <c r="H28" s="502"/>
      <c r="I28" s="502"/>
      <c r="J28" s="502"/>
      <c r="K28" s="502"/>
      <c r="L28" s="502"/>
      <c r="M28" s="502"/>
      <c r="N28" s="502"/>
      <c r="O28" s="502"/>
      <c r="P28" s="502"/>
      <c r="Q28" s="502"/>
      <c r="R28" s="502"/>
      <c r="S28" s="502"/>
    </row>
    <row r="29" spans="1:19" ht="15.75" customHeight="1">
      <c r="A29" s="502"/>
      <c r="B29" s="502"/>
      <c r="C29" s="502"/>
      <c r="D29" s="502"/>
      <c r="E29" s="502"/>
      <c r="F29" s="502"/>
      <c r="G29" s="502"/>
      <c r="H29" s="502"/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</row>
    <row r="30" spans="1:19" ht="15.75" customHeight="1">
      <c r="A30" s="502"/>
      <c r="B30" s="502"/>
      <c r="C30" s="502"/>
      <c r="D30" s="502"/>
      <c r="E30" s="502"/>
      <c r="F30" s="502"/>
      <c r="G30" s="502"/>
      <c r="H30" s="502"/>
      <c r="I30" s="502"/>
      <c r="J30" s="502"/>
      <c r="K30" s="502"/>
      <c r="L30" s="502"/>
      <c r="M30" s="502"/>
      <c r="N30" s="502"/>
      <c r="O30" s="502"/>
      <c r="P30" s="502"/>
      <c r="Q30" s="502"/>
      <c r="R30" s="502"/>
      <c r="S30" s="502"/>
    </row>
    <row r="31" spans="1:19" ht="15.75" customHeight="1">
      <c r="A31" s="502"/>
      <c r="B31" s="502"/>
      <c r="C31" s="502"/>
      <c r="D31" s="502"/>
      <c r="E31" s="502"/>
      <c r="F31" s="502"/>
      <c r="G31" s="502"/>
      <c r="H31" s="502"/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</row>
    <row r="32" spans="1:19" ht="15.75" customHeight="1">
      <c r="A32" s="502"/>
      <c r="B32" s="502"/>
      <c r="C32" s="502"/>
      <c r="D32" s="502"/>
      <c r="E32" s="502"/>
      <c r="F32" s="502"/>
      <c r="G32" s="502"/>
      <c r="H32" s="502"/>
      <c r="I32" s="502"/>
      <c r="J32" s="502"/>
      <c r="K32" s="502"/>
      <c r="L32" s="502"/>
      <c r="M32" s="502"/>
      <c r="N32" s="502"/>
      <c r="O32" s="502"/>
      <c r="P32" s="502"/>
      <c r="Q32" s="502"/>
      <c r="R32" s="502"/>
      <c r="S32" s="502"/>
    </row>
    <row r="33" spans="1:19" ht="15.75" customHeight="1">
      <c r="A33" s="502"/>
      <c r="B33" s="502"/>
      <c r="C33" s="502"/>
      <c r="D33" s="502"/>
      <c r="E33" s="502"/>
      <c r="F33" s="502"/>
      <c r="G33" s="502"/>
      <c r="H33" s="502"/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</row>
    <row r="34" spans="1:19" ht="15.75" customHeight="1">
      <c r="A34" s="502"/>
      <c r="B34" s="502"/>
      <c r="C34" s="502"/>
      <c r="D34" s="502"/>
      <c r="E34" s="502"/>
      <c r="F34" s="502"/>
      <c r="G34" s="502"/>
      <c r="H34" s="502"/>
      <c r="I34" s="502"/>
      <c r="J34" s="502"/>
      <c r="K34" s="502"/>
      <c r="L34" s="502"/>
      <c r="M34" s="502"/>
      <c r="N34" s="502"/>
      <c r="O34" s="502"/>
      <c r="P34" s="502"/>
      <c r="Q34" s="502"/>
      <c r="R34" s="502"/>
      <c r="S34" s="502"/>
    </row>
    <row r="35" spans="1:19" ht="15.75" customHeight="1">
      <c r="A35" s="502"/>
      <c r="B35" s="502"/>
      <c r="C35" s="502"/>
      <c r="D35" s="502"/>
      <c r="E35" s="502"/>
      <c r="F35" s="502"/>
      <c r="G35" s="502"/>
      <c r="H35" s="502"/>
      <c r="I35" s="502"/>
      <c r="J35" s="502"/>
      <c r="K35" s="502"/>
      <c r="L35" s="502"/>
      <c r="M35" s="502"/>
      <c r="N35" s="502"/>
      <c r="O35" s="502"/>
      <c r="P35" s="502"/>
      <c r="Q35" s="502"/>
      <c r="R35" s="502"/>
      <c r="S35" s="502"/>
    </row>
    <row r="36" spans="1:19" ht="15.75" customHeight="1">
      <c r="A36" s="502"/>
      <c r="B36" s="502"/>
      <c r="C36" s="502"/>
      <c r="D36" s="502"/>
      <c r="E36" s="502"/>
      <c r="F36" s="502"/>
      <c r="G36" s="502"/>
      <c r="H36" s="502"/>
      <c r="I36" s="502"/>
      <c r="J36" s="502"/>
      <c r="K36" s="502"/>
      <c r="L36" s="502"/>
      <c r="M36" s="502"/>
      <c r="N36" s="502"/>
      <c r="O36" s="502"/>
      <c r="P36" s="502"/>
      <c r="Q36" s="502"/>
      <c r="R36" s="502"/>
      <c r="S36" s="502"/>
    </row>
    <row r="37" spans="1:19" ht="15.75" customHeight="1">
      <c r="A37" s="502"/>
      <c r="B37" s="502"/>
      <c r="C37" s="502"/>
      <c r="D37" s="502"/>
      <c r="E37" s="502"/>
      <c r="F37" s="502"/>
      <c r="G37" s="502"/>
      <c r="H37" s="502"/>
      <c r="I37" s="502"/>
      <c r="J37" s="502"/>
      <c r="K37" s="502"/>
      <c r="L37" s="502"/>
      <c r="M37" s="502"/>
      <c r="N37" s="502"/>
      <c r="O37" s="502"/>
      <c r="P37" s="502"/>
      <c r="Q37" s="502"/>
      <c r="R37" s="502"/>
      <c r="S37" s="502"/>
    </row>
    <row r="38" spans="1:19" ht="15.75" customHeight="1">
      <c r="A38" s="502"/>
      <c r="B38" s="502"/>
      <c r="C38" s="502"/>
      <c r="D38" s="502"/>
      <c r="E38" s="502"/>
      <c r="F38" s="502"/>
      <c r="G38" s="502"/>
      <c r="H38" s="502"/>
      <c r="I38" s="502"/>
      <c r="J38" s="502"/>
      <c r="K38" s="502"/>
      <c r="L38" s="502"/>
      <c r="M38" s="502"/>
      <c r="N38" s="502"/>
      <c r="O38" s="502"/>
      <c r="P38" s="502"/>
      <c r="Q38" s="502"/>
      <c r="R38" s="502"/>
      <c r="S38" s="502"/>
    </row>
    <row r="39" spans="1:19" ht="15.75" customHeight="1">
      <c r="A39" s="502"/>
      <c r="B39" s="502"/>
      <c r="C39" s="502"/>
      <c r="D39" s="502"/>
      <c r="E39" s="502"/>
      <c r="F39" s="502"/>
      <c r="G39" s="502"/>
      <c r="H39" s="502"/>
      <c r="I39" s="502"/>
      <c r="J39" s="502"/>
      <c r="K39" s="502"/>
      <c r="L39" s="502"/>
      <c r="M39" s="502"/>
      <c r="N39" s="502"/>
      <c r="O39" s="502"/>
      <c r="P39" s="502"/>
      <c r="Q39" s="502"/>
      <c r="R39" s="502"/>
      <c r="S39" s="502"/>
    </row>
    <row r="40" spans="1:19" ht="15.75" customHeight="1">
      <c r="A40" s="502"/>
      <c r="B40" s="502"/>
      <c r="C40" s="502"/>
      <c r="D40" s="502"/>
      <c r="E40" s="502"/>
      <c r="F40" s="502"/>
      <c r="G40" s="502"/>
      <c r="H40" s="502"/>
      <c r="I40" s="502"/>
      <c r="J40" s="502"/>
      <c r="K40" s="502"/>
      <c r="L40" s="502"/>
      <c r="M40" s="502"/>
      <c r="N40" s="502"/>
      <c r="O40" s="502"/>
      <c r="P40" s="502"/>
      <c r="Q40" s="502"/>
      <c r="R40" s="502"/>
      <c r="S40" s="502"/>
    </row>
    <row r="41" spans="1:19" ht="15.75" customHeight="1">
      <c r="A41" s="502"/>
      <c r="B41" s="502"/>
      <c r="C41" s="502"/>
      <c r="D41" s="502"/>
      <c r="E41" s="502"/>
      <c r="F41" s="502"/>
      <c r="G41" s="502"/>
      <c r="H41" s="502"/>
      <c r="I41" s="502"/>
      <c r="J41" s="502"/>
      <c r="K41" s="502"/>
      <c r="L41" s="502"/>
      <c r="M41" s="502"/>
      <c r="N41" s="502"/>
      <c r="O41" s="502"/>
      <c r="P41" s="502"/>
      <c r="Q41" s="502"/>
      <c r="R41" s="502"/>
      <c r="S41" s="502"/>
    </row>
    <row r="42" spans="1:19" ht="15.75" customHeight="1">
      <c r="A42" s="502"/>
      <c r="B42" s="502"/>
      <c r="C42" s="502"/>
      <c r="D42" s="502"/>
      <c r="E42" s="502"/>
      <c r="F42" s="502"/>
      <c r="G42" s="502"/>
      <c r="H42" s="502"/>
      <c r="I42" s="502"/>
      <c r="J42" s="502"/>
      <c r="K42" s="502"/>
      <c r="L42" s="502"/>
      <c r="M42" s="502"/>
      <c r="N42" s="502"/>
      <c r="O42" s="502"/>
      <c r="P42" s="502"/>
      <c r="Q42" s="502"/>
      <c r="R42" s="502"/>
      <c r="S42" s="502"/>
    </row>
    <row r="43" spans="1:19" ht="15.75" customHeight="1">
      <c r="A43" s="502"/>
      <c r="B43" s="502"/>
      <c r="C43" s="502"/>
      <c r="D43" s="502"/>
      <c r="E43" s="502"/>
      <c r="F43" s="502"/>
      <c r="G43" s="502"/>
      <c r="H43" s="502"/>
      <c r="I43" s="502"/>
      <c r="J43" s="502"/>
      <c r="K43" s="502"/>
      <c r="L43" s="502"/>
      <c r="M43" s="502"/>
      <c r="N43" s="502"/>
      <c r="O43" s="502"/>
      <c r="P43" s="502"/>
      <c r="Q43" s="502"/>
      <c r="R43" s="502"/>
      <c r="S43" s="502"/>
    </row>
    <row r="44" spans="1:19" ht="15.75" customHeight="1">
      <c r="A44" s="502"/>
      <c r="B44" s="502"/>
      <c r="C44" s="502"/>
      <c r="D44" s="502"/>
      <c r="E44" s="502"/>
      <c r="F44" s="502"/>
      <c r="G44" s="502"/>
      <c r="H44" s="502"/>
      <c r="I44" s="502"/>
      <c r="J44" s="502"/>
      <c r="K44" s="502"/>
      <c r="L44" s="502"/>
      <c r="M44" s="502"/>
      <c r="N44" s="502"/>
      <c r="O44" s="502"/>
      <c r="P44" s="502"/>
      <c r="Q44" s="502"/>
      <c r="R44" s="502"/>
      <c r="S44" s="502"/>
    </row>
    <row r="45" spans="1:19" ht="15.75" customHeight="1">
      <c r="A45" s="502"/>
      <c r="B45" s="502"/>
      <c r="C45" s="502"/>
      <c r="D45" s="502"/>
      <c r="E45" s="502"/>
      <c r="F45" s="502"/>
      <c r="G45" s="502"/>
      <c r="H45" s="502"/>
      <c r="I45" s="502"/>
      <c r="J45" s="502"/>
      <c r="K45" s="502"/>
      <c r="L45" s="502"/>
      <c r="M45" s="502"/>
      <c r="N45" s="502"/>
      <c r="O45" s="502"/>
      <c r="P45" s="502"/>
      <c r="Q45" s="502"/>
      <c r="R45" s="502"/>
      <c r="S45" s="502"/>
    </row>
    <row r="46" spans="1:19" ht="15.75" customHeight="1">
      <c r="A46" s="502"/>
      <c r="B46" s="506"/>
      <c r="C46" s="506"/>
      <c r="D46" s="505"/>
      <c r="E46" s="505"/>
      <c r="F46" s="502"/>
      <c r="G46" s="502"/>
      <c r="H46" s="502"/>
      <c r="I46" s="502"/>
      <c r="J46" s="502"/>
      <c r="K46" s="502"/>
      <c r="L46" s="502"/>
      <c r="M46" s="502"/>
      <c r="N46" s="502"/>
      <c r="O46" s="502"/>
      <c r="P46" s="502"/>
      <c r="Q46" s="502"/>
      <c r="R46" s="502"/>
      <c r="S46" s="502"/>
    </row>
    <row r="47" spans="1:19" ht="15.75" customHeight="1">
      <c r="A47" s="502"/>
      <c r="B47" s="505"/>
      <c r="C47" s="506"/>
      <c r="D47" s="505"/>
      <c r="E47" s="505"/>
      <c r="F47" s="502"/>
      <c r="G47" s="502"/>
      <c r="H47" s="502"/>
      <c r="I47" s="502"/>
      <c r="J47" s="502"/>
      <c r="K47" s="502"/>
      <c r="L47" s="502"/>
      <c r="M47" s="502"/>
      <c r="N47" s="502"/>
      <c r="O47" s="502"/>
      <c r="P47" s="502"/>
      <c r="Q47" s="502"/>
      <c r="R47" s="502"/>
      <c r="S47" s="502"/>
    </row>
    <row r="48" spans="1:19" ht="15.75" customHeight="1">
      <c r="A48" s="502"/>
      <c r="B48" s="505"/>
      <c r="C48" s="505"/>
      <c r="D48" s="505"/>
      <c r="E48" s="505"/>
      <c r="F48" s="502"/>
      <c r="G48" s="502"/>
      <c r="H48" s="502"/>
      <c r="I48" s="502"/>
      <c r="J48" s="502"/>
      <c r="K48" s="502"/>
      <c r="L48" s="502"/>
      <c r="M48" s="502"/>
      <c r="N48" s="502"/>
      <c r="O48" s="502"/>
      <c r="P48" s="502"/>
      <c r="Q48" s="502"/>
      <c r="R48" s="502"/>
      <c r="S48" s="502"/>
    </row>
    <row r="49" spans="1:19" ht="15.75" customHeight="1">
      <c r="A49" s="502"/>
      <c r="B49" s="506"/>
      <c r="C49" s="506"/>
      <c r="D49" s="505"/>
      <c r="E49" s="505"/>
      <c r="F49" s="502"/>
      <c r="G49" s="502"/>
      <c r="H49" s="502"/>
      <c r="I49" s="502"/>
      <c r="J49" s="502"/>
      <c r="K49" s="502"/>
      <c r="L49" s="502"/>
      <c r="M49" s="502"/>
      <c r="N49" s="502"/>
      <c r="O49" s="502"/>
      <c r="P49" s="502"/>
      <c r="Q49" s="502"/>
      <c r="R49" s="502"/>
      <c r="S49" s="502"/>
    </row>
    <row r="50" spans="1:19" ht="15.75" customHeight="1">
      <c r="A50" s="502"/>
      <c r="B50" s="505"/>
      <c r="C50" s="505"/>
      <c r="D50" s="505"/>
      <c r="E50" s="505"/>
      <c r="F50" s="502"/>
      <c r="G50" s="502"/>
      <c r="H50" s="502"/>
      <c r="I50" s="502"/>
      <c r="J50" s="502"/>
      <c r="K50" s="502"/>
      <c r="L50" s="502"/>
      <c r="M50" s="502"/>
      <c r="N50" s="502"/>
      <c r="O50" s="502"/>
      <c r="P50" s="502"/>
      <c r="Q50" s="502"/>
      <c r="R50" s="502"/>
      <c r="S50" s="502"/>
    </row>
    <row r="51" spans="1:19" ht="15.75" customHeight="1">
      <c r="A51" s="502"/>
      <c r="B51" s="505"/>
      <c r="C51" s="505"/>
      <c r="D51" s="505"/>
      <c r="E51" s="505"/>
      <c r="F51" s="502"/>
      <c r="G51" s="502"/>
      <c r="H51" s="502"/>
      <c r="I51" s="502"/>
      <c r="J51" s="502"/>
      <c r="K51" s="502"/>
      <c r="L51" s="502"/>
      <c r="M51" s="502"/>
      <c r="N51" s="502"/>
      <c r="O51" s="502"/>
      <c r="P51" s="502"/>
      <c r="Q51" s="502"/>
      <c r="R51" s="502"/>
      <c r="S51" s="502"/>
    </row>
    <row r="52" spans="1:19" ht="15.75" customHeight="1">
      <c r="A52" s="502"/>
      <c r="B52" s="505"/>
      <c r="C52" s="505"/>
      <c r="D52" s="505"/>
      <c r="E52" s="505" t="s">
        <v>2252</v>
      </c>
      <c r="F52" s="502"/>
      <c r="G52" s="502"/>
      <c r="H52" s="502"/>
      <c r="I52" s="502"/>
      <c r="J52" s="502"/>
      <c r="K52" s="502"/>
      <c r="L52" s="502"/>
      <c r="M52" s="502"/>
      <c r="N52" s="502"/>
      <c r="O52" s="502"/>
      <c r="P52" s="502"/>
      <c r="Q52" s="502"/>
      <c r="R52" s="502"/>
      <c r="S52" s="502"/>
    </row>
    <row r="53" spans="1:19" ht="15.75" customHeight="1">
      <c r="A53" s="502"/>
      <c r="B53" s="505"/>
      <c r="C53" s="505"/>
      <c r="D53" s="505"/>
      <c r="E53" s="505"/>
      <c r="F53" s="502"/>
      <c r="G53" s="502"/>
      <c r="H53" s="502"/>
      <c r="I53" s="502"/>
      <c r="J53" s="502"/>
      <c r="K53" s="502"/>
      <c r="L53" s="502"/>
      <c r="M53" s="502"/>
      <c r="N53" s="502"/>
      <c r="O53" s="502"/>
      <c r="P53" s="502"/>
      <c r="Q53" s="502"/>
      <c r="R53" s="502"/>
      <c r="S53" s="502"/>
    </row>
    <row r="54" spans="1:19" ht="15.75" customHeight="1">
      <c r="A54" s="502"/>
      <c r="B54" s="505" t="s">
        <v>2252</v>
      </c>
      <c r="C54" s="505"/>
      <c r="D54" s="505"/>
      <c r="E54" s="505" t="s">
        <v>2252</v>
      </c>
      <c r="F54" s="502"/>
      <c r="G54" s="502"/>
      <c r="H54" s="502"/>
      <c r="I54" s="502"/>
      <c r="J54" s="502"/>
      <c r="K54" s="502"/>
      <c r="L54" s="502"/>
      <c r="M54" s="502"/>
      <c r="N54" s="502"/>
      <c r="O54" s="502"/>
      <c r="P54" s="502"/>
      <c r="Q54" s="502"/>
      <c r="R54" s="502"/>
      <c r="S54" s="502"/>
    </row>
    <row r="55" spans="1:19" ht="15.75" customHeight="1">
      <c r="A55" s="502"/>
      <c r="B55" s="505"/>
      <c r="C55" s="505"/>
      <c r="D55" s="505"/>
      <c r="E55" s="505"/>
      <c r="F55" s="502"/>
      <c r="G55" s="502"/>
      <c r="H55" s="502"/>
      <c r="I55" s="502"/>
      <c r="J55" s="502"/>
      <c r="K55" s="502"/>
      <c r="L55" s="502"/>
      <c r="M55" s="502"/>
      <c r="N55" s="502"/>
      <c r="O55" s="502"/>
      <c r="P55" s="502"/>
      <c r="Q55" s="502"/>
      <c r="R55" s="502"/>
      <c r="S55" s="502"/>
    </row>
    <row r="56" spans="1:19" ht="15.75" customHeight="1">
      <c r="A56" s="502"/>
      <c r="B56" s="506" t="s">
        <v>2252</v>
      </c>
      <c r="C56" s="506"/>
      <c r="D56" s="505"/>
      <c r="E56" s="505" t="s">
        <v>2252</v>
      </c>
      <c r="F56" s="502"/>
      <c r="G56" s="502"/>
      <c r="H56" s="502"/>
      <c r="I56" s="502"/>
      <c r="J56" s="502"/>
      <c r="K56" s="502"/>
      <c r="L56" s="502"/>
      <c r="M56" s="502"/>
      <c r="N56" s="502"/>
      <c r="O56" s="502"/>
      <c r="P56" s="502"/>
      <c r="Q56" s="502"/>
      <c r="R56" s="502"/>
      <c r="S56" s="502"/>
    </row>
    <row r="57" spans="1:19" ht="15.75" customHeight="1">
      <c r="A57" s="502"/>
      <c r="B57" s="505"/>
      <c r="C57" s="505"/>
      <c r="D57" s="505"/>
      <c r="E57" s="505" t="s">
        <v>2252</v>
      </c>
      <c r="F57" s="502"/>
      <c r="G57" s="502"/>
      <c r="H57" s="502"/>
      <c r="I57" s="502"/>
      <c r="J57" s="502"/>
      <c r="K57" s="502"/>
      <c r="L57" s="502"/>
      <c r="M57" s="502"/>
      <c r="N57" s="502"/>
      <c r="O57" s="502"/>
      <c r="P57" s="502"/>
      <c r="Q57" s="502"/>
      <c r="R57" s="502"/>
      <c r="S57" s="502"/>
    </row>
    <row r="58" spans="1:19" ht="15.75" customHeight="1">
      <c r="A58" s="502"/>
      <c r="B58" s="505"/>
      <c r="C58" s="505"/>
      <c r="D58" s="505"/>
      <c r="E58" s="505"/>
      <c r="F58" s="502"/>
      <c r="G58" s="502"/>
      <c r="H58" s="502"/>
      <c r="I58" s="502"/>
      <c r="J58" s="502"/>
      <c r="K58" s="502"/>
      <c r="L58" s="502"/>
      <c r="M58" s="502"/>
      <c r="N58" s="502"/>
      <c r="O58" s="502"/>
      <c r="P58" s="502"/>
      <c r="Q58" s="502"/>
      <c r="R58" s="502"/>
      <c r="S58" s="502"/>
    </row>
    <row r="59" spans="1:19" ht="15.75" customHeight="1">
      <c r="A59" s="502"/>
      <c r="B59" s="505" t="s">
        <v>2252</v>
      </c>
      <c r="C59" s="505"/>
      <c r="D59" s="505"/>
      <c r="E59" s="505" t="s">
        <v>2252</v>
      </c>
      <c r="F59" s="502"/>
      <c r="G59" s="502"/>
      <c r="H59" s="502"/>
      <c r="I59" s="502"/>
      <c r="J59" s="502"/>
      <c r="K59" s="502"/>
      <c r="L59" s="502"/>
      <c r="M59" s="502"/>
      <c r="N59" s="502"/>
      <c r="O59" s="502"/>
      <c r="P59" s="502"/>
      <c r="Q59" s="502"/>
      <c r="R59" s="502"/>
      <c r="S59" s="502"/>
    </row>
    <row r="60" spans="1:19" ht="15.75" customHeight="1">
      <c r="A60" s="502"/>
      <c r="B60" s="505"/>
      <c r="C60" s="505"/>
      <c r="D60" s="505"/>
      <c r="E60" s="505"/>
      <c r="F60" s="502"/>
      <c r="G60" s="502"/>
      <c r="H60" s="502"/>
      <c r="I60" s="502"/>
      <c r="J60" s="502"/>
      <c r="K60" s="502"/>
      <c r="L60" s="502"/>
      <c r="M60" s="502"/>
      <c r="N60" s="502"/>
      <c r="O60" s="502"/>
      <c r="P60" s="502"/>
      <c r="Q60" s="502"/>
      <c r="R60" s="502"/>
      <c r="S60" s="502"/>
    </row>
    <row r="61" spans="1:19" ht="15.75" customHeight="1">
      <c r="A61" s="502"/>
      <c r="B61" s="505"/>
      <c r="C61" s="505"/>
      <c r="D61" s="505"/>
      <c r="E61" s="505" t="s">
        <v>2252</v>
      </c>
      <c r="F61" s="502"/>
      <c r="G61" s="502"/>
      <c r="H61" s="502"/>
      <c r="I61" s="502"/>
      <c r="J61" s="502"/>
      <c r="K61" s="502"/>
      <c r="L61" s="502"/>
      <c r="M61" s="502"/>
      <c r="N61" s="502"/>
      <c r="O61" s="502"/>
      <c r="P61" s="502"/>
      <c r="Q61" s="502"/>
      <c r="R61" s="502"/>
      <c r="S61" s="502"/>
    </row>
    <row r="62" spans="1:19" ht="15.75" customHeight="1">
      <c r="A62" s="502"/>
      <c r="B62" s="502"/>
      <c r="C62" s="502"/>
      <c r="D62" s="502"/>
      <c r="E62" s="502"/>
      <c r="F62" s="502"/>
      <c r="G62" s="502"/>
      <c r="H62" s="502"/>
      <c r="I62" s="502"/>
      <c r="J62" s="502"/>
      <c r="K62" s="502"/>
      <c r="L62" s="502"/>
      <c r="M62" s="502"/>
      <c r="N62" s="502"/>
      <c r="O62" s="502"/>
      <c r="P62" s="502"/>
      <c r="Q62" s="502"/>
      <c r="R62" s="502"/>
      <c r="S62" s="502"/>
    </row>
    <row r="63" spans="1:19" ht="15.75" customHeight="1">
      <c r="A63" s="502"/>
      <c r="B63" s="502"/>
      <c r="C63" s="502"/>
      <c r="D63" s="502"/>
      <c r="E63" s="502"/>
      <c r="F63" s="502"/>
      <c r="G63" s="502"/>
      <c r="H63" s="502"/>
      <c r="I63" s="502"/>
      <c r="J63" s="502"/>
      <c r="K63" s="502"/>
      <c r="L63" s="502"/>
      <c r="M63" s="502"/>
      <c r="N63" s="502"/>
      <c r="O63" s="502"/>
      <c r="P63" s="502"/>
      <c r="Q63" s="502"/>
      <c r="R63" s="502"/>
      <c r="S63" s="502"/>
    </row>
    <row r="64" spans="1:19" ht="15.75" customHeight="1">
      <c r="A64" s="502"/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2"/>
      <c r="Q64" s="502"/>
      <c r="R64" s="502"/>
      <c r="S64" s="502"/>
    </row>
    <row r="65" spans="1:19" ht="15.75" customHeight="1">
      <c r="A65" s="502"/>
      <c r="B65" s="502"/>
      <c r="C65" s="502"/>
      <c r="D65" s="502"/>
      <c r="E65" s="502"/>
      <c r="F65" s="502"/>
      <c r="G65" s="502"/>
      <c r="H65" s="502"/>
      <c r="I65" s="502"/>
      <c r="J65" s="502"/>
      <c r="K65" s="502"/>
      <c r="L65" s="502"/>
      <c r="M65" s="502"/>
      <c r="N65" s="502"/>
      <c r="O65" s="502"/>
      <c r="P65" s="502"/>
      <c r="Q65" s="502"/>
      <c r="R65" s="502"/>
      <c r="S65" s="502"/>
    </row>
    <row r="66" spans="1:19" ht="15.75" customHeight="1">
      <c r="A66" s="502"/>
      <c r="B66" s="502"/>
      <c r="C66" s="502"/>
      <c r="D66" s="502"/>
      <c r="E66" s="502"/>
      <c r="F66" s="502"/>
      <c r="G66" s="502"/>
      <c r="H66" s="502"/>
      <c r="I66" s="502"/>
      <c r="J66" s="502"/>
      <c r="K66" s="502"/>
      <c r="L66" s="502"/>
      <c r="M66" s="502"/>
      <c r="N66" s="502"/>
      <c r="O66" s="502"/>
      <c r="P66" s="502"/>
      <c r="Q66" s="502"/>
      <c r="R66" s="502"/>
      <c r="S66" s="502"/>
    </row>
    <row r="67" spans="1:19" ht="15.75" customHeight="1">
      <c r="A67" s="502"/>
      <c r="B67" s="502"/>
      <c r="C67" s="502"/>
      <c r="D67" s="502"/>
      <c r="E67" s="502"/>
      <c r="F67" s="502"/>
      <c r="G67" s="502"/>
      <c r="H67" s="502"/>
      <c r="I67" s="502"/>
      <c r="J67" s="502"/>
      <c r="K67" s="502"/>
      <c r="L67" s="502"/>
      <c r="M67" s="502"/>
      <c r="N67" s="502"/>
      <c r="O67" s="502"/>
      <c r="P67" s="502"/>
      <c r="Q67" s="502"/>
      <c r="R67" s="502"/>
      <c r="S67" s="502"/>
    </row>
    <row r="68" spans="1:19" ht="15.75" customHeight="1">
      <c r="A68" s="502"/>
      <c r="B68" s="502"/>
      <c r="C68" s="502"/>
      <c r="D68" s="502"/>
      <c r="E68" s="502"/>
      <c r="F68" s="502"/>
      <c r="G68" s="502"/>
      <c r="H68" s="502"/>
      <c r="I68" s="502"/>
      <c r="J68" s="502"/>
      <c r="K68" s="502"/>
      <c r="L68" s="502"/>
      <c r="M68" s="502"/>
      <c r="N68" s="502"/>
      <c r="O68" s="502"/>
      <c r="P68" s="502"/>
      <c r="Q68" s="502"/>
      <c r="R68" s="502"/>
      <c r="S68" s="502"/>
    </row>
    <row r="69" spans="1:19" ht="15.75" customHeight="1">
      <c r="A69" s="502"/>
      <c r="B69" s="502"/>
      <c r="C69" s="502"/>
      <c r="D69" s="502"/>
      <c r="E69" s="502"/>
      <c r="F69" s="502"/>
      <c r="G69" s="502"/>
      <c r="H69" s="502"/>
      <c r="I69" s="502"/>
      <c r="J69" s="502"/>
      <c r="K69" s="502"/>
      <c r="L69" s="502"/>
      <c r="M69" s="502"/>
      <c r="N69" s="502"/>
      <c r="O69" s="502"/>
      <c r="P69" s="502"/>
      <c r="Q69" s="502"/>
      <c r="R69" s="502"/>
      <c r="S69" s="502"/>
    </row>
    <row r="70" spans="1:19" ht="15.75" customHeight="1">
      <c r="A70" s="502"/>
      <c r="B70" s="502"/>
      <c r="C70" s="502"/>
      <c r="D70" s="502"/>
      <c r="E70" s="502"/>
      <c r="F70" s="502"/>
      <c r="G70" s="502"/>
      <c r="H70" s="502"/>
      <c r="I70" s="502"/>
      <c r="J70" s="502"/>
      <c r="K70" s="502"/>
      <c r="L70" s="502"/>
      <c r="M70" s="502"/>
      <c r="N70" s="502"/>
      <c r="O70" s="502"/>
      <c r="P70" s="502"/>
      <c r="Q70" s="502"/>
      <c r="R70" s="502"/>
      <c r="S70" s="502"/>
    </row>
    <row r="71" spans="1:19" ht="15.75" customHeight="1">
      <c r="A71" s="502"/>
      <c r="B71" s="502"/>
      <c r="C71" s="502"/>
      <c r="D71" s="502"/>
      <c r="E71" s="502"/>
      <c r="F71" s="502"/>
      <c r="G71" s="502"/>
      <c r="H71" s="502"/>
      <c r="I71" s="502"/>
      <c r="J71" s="502"/>
      <c r="K71" s="502"/>
      <c r="L71" s="502"/>
      <c r="M71" s="502"/>
      <c r="N71" s="502"/>
      <c r="O71" s="502"/>
      <c r="P71" s="502"/>
      <c r="Q71" s="502"/>
      <c r="R71" s="502"/>
      <c r="S71" s="502"/>
    </row>
    <row r="72" spans="1:19" ht="15.75" customHeight="1">
      <c r="A72" s="502"/>
      <c r="B72" s="502"/>
      <c r="C72" s="502"/>
      <c r="D72" s="502"/>
      <c r="E72" s="502"/>
      <c r="F72" s="502"/>
      <c r="G72" s="502"/>
      <c r="H72" s="502"/>
      <c r="I72" s="502"/>
      <c r="J72" s="502"/>
      <c r="K72" s="502"/>
      <c r="L72" s="502"/>
      <c r="M72" s="502"/>
      <c r="N72" s="502"/>
      <c r="O72" s="502"/>
      <c r="P72" s="502"/>
      <c r="Q72" s="502"/>
      <c r="R72" s="502"/>
      <c r="S72" s="502"/>
    </row>
    <row r="73" spans="1:19" ht="15.75" customHeight="1">
      <c r="A73" s="502"/>
      <c r="B73" s="502"/>
      <c r="C73" s="502"/>
      <c r="D73" s="502"/>
      <c r="E73" s="502"/>
      <c r="F73" s="502"/>
      <c r="G73" s="502"/>
      <c r="H73" s="502"/>
      <c r="I73" s="502"/>
      <c r="J73" s="502"/>
      <c r="K73" s="502"/>
      <c r="L73" s="502"/>
      <c r="M73" s="502"/>
      <c r="N73" s="502"/>
      <c r="O73" s="502"/>
      <c r="P73" s="502"/>
      <c r="Q73" s="502"/>
      <c r="R73" s="502"/>
      <c r="S73" s="502"/>
    </row>
    <row r="74" spans="1:19" ht="15.75" customHeight="1">
      <c r="A74" s="502"/>
      <c r="B74" s="502"/>
      <c r="C74" s="502"/>
      <c r="D74" s="502"/>
      <c r="E74" s="502"/>
      <c r="F74" s="502"/>
      <c r="G74" s="502"/>
      <c r="H74" s="502"/>
      <c r="I74" s="502"/>
      <c r="J74" s="502"/>
      <c r="K74" s="502"/>
      <c r="L74" s="502"/>
      <c r="M74" s="502"/>
      <c r="N74" s="502"/>
      <c r="O74" s="502"/>
      <c r="P74" s="502"/>
      <c r="Q74" s="502"/>
      <c r="R74" s="502"/>
      <c r="S74" s="502"/>
    </row>
    <row r="75" spans="1:19" ht="15.75" customHeight="1">
      <c r="A75" s="502"/>
      <c r="B75" s="502"/>
      <c r="C75" s="502"/>
      <c r="D75" s="502"/>
      <c r="E75" s="502"/>
      <c r="F75" s="502"/>
      <c r="G75" s="502"/>
      <c r="H75" s="502"/>
      <c r="I75" s="502"/>
      <c r="J75" s="502"/>
      <c r="K75" s="502"/>
      <c r="L75" s="502"/>
      <c r="M75" s="502"/>
      <c r="N75" s="502"/>
      <c r="O75" s="502"/>
      <c r="P75" s="502"/>
      <c r="Q75" s="502"/>
      <c r="R75" s="502"/>
      <c r="S75" s="502"/>
    </row>
    <row r="76" spans="1:19" ht="15.75" customHeight="1">
      <c r="A76" s="502"/>
      <c r="B76" s="502"/>
      <c r="C76" s="502"/>
      <c r="D76" s="502"/>
      <c r="E76" s="502"/>
      <c r="F76" s="502"/>
      <c r="G76" s="502"/>
      <c r="H76" s="502"/>
      <c r="I76" s="502"/>
      <c r="J76" s="502"/>
      <c r="K76" s="502"/>
      <c r="L76" s="502"/>
      <c r="M76" s="502"/>
      <c r="N76" s="502"/>
      <c r="O76" s="502"/>
      <c r="P76" s="502"/>
      <c r="Q76" s="502"/>
      <c r="R76" s="502"/>
      <c r="S76" s="502"/>
    </row>
    <row r="77" spans="1:19" ht="15.75" customHeight="1">
      <c r="A77" s="502"/>
      <c r="B77" s="502"/>
      <c r="C77" s="502"/>
      <c r="D77" s="502"/>
      <c r="E77" s="502"/>
      <c r="F77" s="502"/>
      <c r="G77" s="502"/>
      <c r="H77" s="502"/>
      <c r="I77" s="502"/>
      <c r="J77" s="502"/>
      <c r="K77" s="502"/>
      <c r="L77" s="502"/>
      <c r="M77" s="502"/>
      <c r="N77" s="502"/>
      <c r="O77" s="502"/>
      <c r="P77" s="502"/>
      <c r="Q77" s="502"/>
      <c r="R77" s="502"/>
      <c r="S77" s="502"/>
    </row>
    <row r="78" spans="1:19" ht="15.75" customHeight="1">
      <c r="A78" s="502"/>
      <c r="B78" s="502"/>
      <c r="C78" s="502"/>
      <c r="D78" s="502"/>
      <c r="E78" s="502"/>
      <c r="F78" s="502"/>
      <c r="G78" s="502"/>
      <c r="H78" s="502"/>
      <c r="I78" s="502"/>
      <c r="J78" s="502"/>
      <c r="K78" s="502"/>
      <c r="L78" s="502"/>
      <c r="M78" s="502"/>
      <c r="N78" s="502"/>
      <c r="O78" s="502"/>
      <c r="P78" s="502"/>
      <c r="Q78" s="502"/>
      <c r="R78" s="502"/>
      <c r="S78" s="502"/>
    </row>
    <row r="79" spans="1:19" ht="15.75" customHeight="1">
      <c r="A79" s="502"/>
      <c r="B79" s="502"/>
      <c r="C79" s="502"/>
      <c r="D79" s="502"/>
      <c r="E79" s="502"/>
      <c r="F79" s="502"/>
      <c r="G79" s="502"/>
      <c r="H79" s="502"/>
      <c r="I79" s="502"/>
      <c r="J79" s="502"/>
      <c r="K79" s="502"/>
      <c r="L79" s="502"/>
      <c r="M79" s="502"/>
      <c r="N79" s="502"/>
      <c r="O79" s="502"/>
      <c r="P79" s="502"/>
      <c r="Q79" s="502"/>
      <c r="R79" s="502"/>
      <c r="S79" s="502"/>
    </row>
    <row r="80" spans="1:19" ht="15.75" customHeight="1">
      <c r="A80" s="502"/>
      <c r="B80" s="502"/>
      <c r="C80" s="502"/>
      <c r="D80" s="502"/>
      <c r="E80" s="502"/>
      <c r="F80" s="502"/>
      <c r="G80" s="502"/>
      <c r="H80" s="502"/>
      <c r="I80" s="502"/>
      <c r="J80" s="502"/>
      <c r="K80" s="502"/>
      <c r="L80" s="502"/>
      <c r="M80" s="502"/>
      <c r="N80" s="502"/>
      <c r="O80" s="502"/>
      <c r="P80" s="502"/>
      <c r="Q80" s="502"/>
      <c r="R80" s="502"/>
      <c r="S80" s="502"/>
    </row>
    <row r="81" spans="1:19" ht="15.75" customHeight="1">
      <c r="A81" s="502"/>
      <c r="B81" s="502"/>
      <c r="C81" s="502"/>
      <c r="D81" s="502"/>
      <c r="E81" s="502"/>
      <c r="F81" s="502"/>
      <c r="G81" s="502"/>
      <c r="H81" s="502"/>
      <c r="I81" s="502"/>
      <c r="J81" s="502"/>
      <c r="K81" s="502"/>
      <c r="L81" s="502"/>
      <c r="M81" s="502"/>
      <c r="N81" s="502"/>
      <c r="O81" s="502"/>
      <c r="P81" s="502"/>
      <c r="Q81" s="502"/>
      <c r="R81" s="502"/>
      <c r="S81" s="502"/>
    </row>
    <row r="82" spans="1:19" ht="15.75" customHeight="1">
      <c r="A82" s="502"/>
      <c r="B82" s="502"/>
      <c r="C82" s="502"/>
      <c r="D82" s="502"/>
      <c r="E82" s="502"/>
      <c r="F82" s="502"/>
      <c r="G82" s="502"/>
      <c r="H82" s="502"/>
      <c r="I82" s="502"/>
      <c r="J82" s="502"/>
      <c r="K82" s="502"/>
      <c r="L82" s="502"/>
      <c r="M82" s="502"/>
      <c r="N82" s="502"/>
      <c r="O82" s="502"/>
      <c r="P82" s="502"/>
      <c r="Q82" s="502"/>
      <c r="R82" s="502"/>
      <c r="S82" s="502"/>
    </row>
    <row r="83" spans="1:19" ht="15.75" customHeight="1">
      <c r="A83" s="502"/>
      <c r="B83" s="502"/>
      <c r="C83" s="502"/>
      <c r="D83" s="502"/>
      <c r="E83" s="502"/>
      <c r="F83" s="502"/>
      <c r="G83" s="502"/>
      <c r="H83" s="502"/>
      <c r="I83" s="502"/>
      <c r="J83" s="502"/>
      <c r="K83" s="502"/>
      <c r="L83" s="502"/>
      <c r="M83" s="502"/>
      <c r="N83" s="502"/>
      <c r="O83" s="502"/>
      <c r="P83" s="502"/>
      <c r="Q83" s="502"/>
      <c r="R83" s="502"/>
      <c r="S83" s="502"/>
    </row>
    <row r="84" spans="1:19" ht="15.75" customHeight="1">
      <c r="A84" s="502"/>
      <c r="B84" s="502"/>
      <c r="C84" s="502"/>
      <c r="D84" s="502"/>
      <c r="E84" s="502"/>
      <c r="F84" s="502"/>
      <c r="G84" s="502"/>
      <c r="H84" s="502"/>
      <c r="I84" s="502"/>
      <c r="J84" s="502"/>
      <c r="K84" s="502"/>
      <c r="L84" s="502"/>
      <c r="M84" s="502"/>
      <c r="N84" s="502"/>
      <c r="O84" s="502"/>
      <c r="P84" s="502"/>
      <c r="Q84" s="502"/>
      <c r="R84" s="502"/>
      <c r="S84" s="502"/>
    </row>
    <row r="85" spans="1:19" ht="15.75" customHeight="1">
      <c r="A85" s="502"/>
      <c r="B85" s="502"/>
      <c r="C85" s="502"/>
      <c r="D85" s="502"/>
      <c r="E85" s="502"/>
      <c r="F85" s="502"/>
      <c r="G85" s="502"/>
      <c r="H85" s="502"/>
      <c r="I85" s="502"/>
      <c r="J85" s="502"/>
      <c r="K85" s="502"/>
      <c r="L85" s="502"/>
      <c r="M85" s="502"/>
      <c r="N85" s="502"/>
      <c r="O85" s="502"/>
      <c r="P85" s="502"/>
      <c r="Q85" s="502"/>
      <c r="R85" s="502"/>
      <c r="S85" s="502"/>
    </row>
    <row r="86" spans="1:19" ht="15.75" customHeight="1">
      <c r="A86" s="502"/>
      <c r="B86" s="502"/>
      <c r="C86" s="502"/>
      <c r="D86" s="502"/>
      <c r="E86" s="502"/>
      <c r="F86" s="502"/>
      <c r="G86" s="502"/>
      <c r="H86" s="502"/>
      <c r="I86" s="502"/>
      <c r="J86" s="502"/>
      <c r="K86" s="502"/>
      <c r="L86" s="502"/>
      <c r="M86" s="502"/>
      <c r="N86" s="502"/>
      <c r="O86" s="502"/>
      <c r="P86" s="502"/>
      <c r="Q86" s="502"/>
      <c r="R86" s="502"/>
      <c r="S86" s="502"/>
    </row>
    <row r="87" spans="1:19" ht="15.75" customHeight="1">
      <c r="A87" s="502"/>
      <c r="B87" s="502"/>
      <c r="C87" s="502"/>
      <c r="D87" s="502"/>
      <c r="E87" s="502"/>
      <c r="F87" s="502"/>
      <c r="G87" s="502"/>
      <c r="H87" s="502"/>
      <c r="I87" s="502"/>
      <c r="J87" s="502"/>
      <c r="K87" s="502"/>
      <c r="L87" s="502"/>
      <c r="M87" s="502"/>
      <c r="N87" s="502"/>
      <c r="O87" s="502"/>
      <c r="P87" s="502"/>
      <c r="Q87" s="502"/>
      <c r="R87" s="502"/>
      <c r="S87" s="502"/>
    </row>
    <row r="88" spans="1:19" ht="15.75" customHeight="1">
      <c r="A88" s="502"/>
      <c r="B88" s="502"/>
      <c r="C88" s="502"/>
      <c r="D88" s="502"/>
      <c r="E88" s="502"/>
      <c r="F88" s="502"/>
      <c r="G88" s="502"/>
      <c r="H88" s="502"/>
      <c r="I88" s="502"/>
      <c r="J88" s="502"/>
      <c r="K88" s="502"/>
      <c r="L88" s="502"/>
      <c r="M88" s="502"/>
      <c r="N88" s="502"/>
      <c r="O88" s="502"/>
      <c r="P88" s="502"/>
      <c r="Q88" s="502"/>
      <c r="R88" s="502"/>
      <c r="S88" s="502"/>
    </row>
    <row r="89" spans="1:19" ht="15.75" customHeight="1">
      <c r="A89" s="502"/>
      <c r="B89" s="502"/>
      <c r="C89" s="502"/>
      <c r="D89" s="502"/>
      <c r="E89" s="502"/>
      <c r="F89" s="502"/>
      <c r="G89" s="502"/>
      <c r="H89" s="502"/>
      <c r="I89" s="502"/>
      <c r="J89" s="502"/>
      <c r="K89" s="502"/>
      <c r="L89" s="502"/>
      <c r="M89" s="502"/>
      <c r="N89" s="502"/>
      <c r="O89" s="502"/>
      <c r="P89" s="502"/>
      <c r="Q89" s="502"/>
      <c r="R89" s="502"/>
      <c r="S89" s="502"/>
    </row>
    <row r="90" spans="1:19" ht="15.75" customHeight="1">
      <c r="A90" s="502"/>
      <c r="B90" s="502"/>
      <c r="C90" s="502"/>
      <c r="D90" s="502"/>
      <c r="E90" s="502"/>
      <c r="F90" s="502"/>
      <c r="G90" s="502"/>
      <c r="H90" s="502"/>
      <c r="I90" s="502"/>
      <c r="J90" s="502"/>
      <c r="K90" s="502"/>
      <c r="L90" s="502"/>
      <c r="M90" s="502"/>
      <c r="N90" s="502"/>
      <c r="O90" s="502"/>
      <c r="P90" s="502"/>
      <c r="Q90" s="502"/>
      <c r="R90" s="502"/>
      <c r="S90" s="502"/>
    </row>
    <row r="91" spans="1:19" ht="15.75" customHeight="1">
      <c r="A91" s="502"/>
      <c r="B91" s="502"/>
      <c r="C91" s="502"/>
      <c r="D91" s="502"/>
      <c r="E91" s="502"/>
      <c r="F91" s="502"/>
      <c r="G91" s="502"/>
      <c r="H91" s="502"/>
      <c r="I91" s="502"/>
      <c r="J91" s="502"/>
      <c r="K91" s="502"/>
      <c r="L91" s="502"/>
      <c r="M91" s="502"/>
      <c r="N91" s="502"/>
      <c r="O91" s="502"/>
      <c r="P91" s="502"/>
      <c r="Q91" s="502"/>
      <c r="R91" s="502"/>
      <c r="S91" s="502"/>
    </row>
    <row r="92" spans="1:19" ht="15.75" customHeight="1">
      <c r="A92" s="502"/>
      <c r="B92" s="502"/>
      <c r="C92" s="502"/>
      <c r="D92" s="502"/>
      <c r="E92" s="502"/>
      <c r="F92" s="502"/>
      <c r="G92" s="502"/>
      <c r="H92" s="502"/>
      <c r="I92" s="502"/>
      <c r="J92" s="502"/>
      <c r="K92" s="502"/>
      <c r="L92" s="502"/>
      <c r="M92" s="502"/>
      <c r="N92" s="502"/>
      <c r="O92" s="502"/>
      <c r="P92" s="502"/>
      <c r="Q92" s="502"/>
      <c r="R92" s="502"/>
      <c r="S92" s="502"/>
    </row>
    <row r="93" spans="1:19" ht="15.75" customHeight="1">
      <c r="A93" s="502"/>
      <c r="B93" s="502"/>
      <c r="C93" s="502"/>
      <c r="D93" s="502"/>
      <c r="E93" s="502"/>
      <c r="F93" s="502"/>
      <c r="G93" s="502"/>
      <c r="H93" s="502"/>
      <c r="I93" s="502"/>
      <c r="J93" s="502"/>
      <c r="K93" s="502"/>
      <c r="L93" s="502"/>
      <c r="M93" s="502"/>
      <c r="N93" s="502"/>
      <c r="O93" s="502"/>
      <c r="P93" s="502"/>
      <c r="Q93" s="502"/>
      <c r="R93" s="502"/>
      <c r="S93" s="502"/>
    </row>
    <row r="94" spans="1:19" ht="15.75" customHeight="1">
      <c r="A94" s="502"/>
      <c r="B94" s="502"/>
      <c r="C94" s="502"/>
      <c r="D94" s="502"/>
      <c r="E94" s="502"/>
      <c r="F94" s="502"/>
      <c r="G94" s="502"/>
      <c r="H94" s="502"/>
      <c r="I94" s="502"/>
      <c r="J94" s="502"/>
      <c r="K94" s="502"/>
      <c r="L94" s="502"/>
      <c r="M94" s="502"/>
      <c r="N94" s="502"/>
      <c r="O94" s="502"/>
      <c r="P94" s="502"/>
      <c r="Q94" s="502"/>
      <c r="R94" s="502"/>
      <c r="S94" s="502"/>
    </row>
    <row r="95" spans="1:19" ht="15.75" customHeight="1">
      <c r="A95" s="502"/>
      <c r="B95" s="502"/>
      <c r="C95" s="502"/>
      <c r="D95" s="502"/>
      <c r="E95" s="502"/>
      <c r="F95" s="502"/>
      <c r="G95" s="502"/>
      <c r="H95" s="502"/>
      <c r="I95" s="502"/>
      <c r="J95" s="502"/>
      <c r="K95" s="502"/>
      <c r="L95" s="502"/>
      <c r="M95" s="502"/>
      <c r="N95" s="502"/>
      <c r="O95" s="502"/>
      <c r="P95" s="502"/>
      <c r="Q95" s="502"/>
      <c r="R95" s="502"/>
      <c r="S95" s="502"/>
    </row>
    <row r="96" spans="1:19" ht="15.75" customHeight="1">
      <c r="A96" s="502"/>
      <c r="B96" s="502"/>
      <c r="C96" s="502"/>
      <c r="D96" s="502"/>
      <c r="E96" s="502"/>
      <c r="F96" s="502"/>
      <c r="G96" s="502"/>
      <c r="H96" s="502"/>
      <c r="I96" s="502"/>
      <c r="J96" s="502"/>
      <c r="K96" s="502"/>
      <c r="L96" s="502"/>
      <c r="M96" s="502"/>
      <c r="N96" s="502"/>
      <c r="O96" s="502"/>
      <c r="P96" s="502"/>
      <c r="Q96" s="502"/>
      <c r="R96" s="502"/>
      <c r="S96" s="502"/>
    </row>
    <row r="97" spans="1:19" ht="15.75" customHeight="1">
      <c r="A97" s="502"/>
      <c r="B97" s="502"/>
      <c r="C97" s="502"/>
      <c r="D97" s="502"/>
      <c r="E97" s="502"/>
      <c r="F97" s="502"/>
      <c r="G97" s="502"/>
      <c r="H97" s="502"/>
      <c r="I97" s="502"/>
      <c r="J97" s="502"/>
      <c r="K97" s="502"/>
      <c r="L97" s="502"/>
      <c r="M97" s="502"/>
      <c r="N97" s="502"/>
      <c r="O97" s="502"/>
      <c r="P97" s="502"/>
      <c r="Q97" s="502"/>
      <c r="R97" s="502"/>
      <c r="S97" s="502"/>
    </row>
    <row r="98" spans="1:19" ht="15.75" customHeight="1">
      <c r="A98" s="502"/>
      <c r="B98" s="502"/>
      <c r="C98" s="502"/>
      <c r="D98" s="502"/>
      <c r="E98" s="502"/>
      <c r="F98" s="502"/>
      <c r="G98" s="502"/>
      <c r="H98" s="502"/>
      <c r="I98" s="502"/>
      <c r="J98" s="502"/>
      <c r="K98" s="502"/>
      <c r="L98" s="502"/>
      <c r="M98" s="502"/>
      <c r="N98" s="502"/>
      <c r="O98" s="502"/>
      <c r="P98" s="502"/>
      <c r="Q98" s="502"/>
      <c r="R98" s="502"/>
      <c r="S98" s="502"/>
    </row>
    <row r="99" spans="1:19" ht="15.75" customHeight="1">
      <c r="A99" s="502"/>
      <c r="B99" s="502"/>
      <c r="C99" s="502"/>
      <c r="D99" s="502"/>
      <c r="E99" s="502"/>
      <c r="F99" s="502"/>
      <c r="G99" s="502"/>
      <c r="H99" s="502"/>
      <c r="I99" s="502"/>
      <c r="J99" s="502"/>
      <c r="K99" s="502"/>
      <c r="L99" s="502"/>
      <c r="M99" s="502"/>
      <c r="N99" s="502"/>
      <c r="O99" s="502"/>
      <c r="P99" s="502"/>
      <c r="Q99" s="502"/>
      <c r="R99" s="502"/>
      <c r="S99" s="502"/>
    </row>
    <row r="100" spans="1:19" ht="15.75" customHeight="1">
      <c r="A100" s="502"/>
      <c r="B100" s="502"/>
      <c r="C100" s="502"/>
      <c r="D100" s="502"/>
      <c r="E100" s="502"/>
      <c r="F100" s="502"/>
      <c r="G100" s="502"/>
      <c r="H100" s="502"/>
      <c r="I100" s="502"/>
      <c r="J100" s="502"/>
      <c r="K100" s="502"/>
      <c r="L100" s="502"/>
      <c r="M100" s="502"/>
      <c r="N100" s="502"/>
      <c r="O100" s="502"/>
      <c r="P100" s="502"/>
      <c r="Q100" s="502"/>
      <c r="R100" s="502"/>
      <c r="S100" s="502"/>
    </row>
    <row r="101" spans="1:19" ht="15.75" customHeight="1">
      <c r="A101" s="502"/>
      <c r="B101" s="502"/>
      <c r="C101" s="502"/>
      <c r="D101" s="502"/>
      <c r="E101" s="502"/>
      <c r="F101" s="502"/>
      <c r="G101" s="502"/>
      <c r="H101" s="502"/>
      <c r="I101" s="502"/>
      <c r="J101" s="502"/>
      <c r="K101" s="502"/>
      <c r="L101" s="502"/>
      <c r="M101" s="502"/>
      <c r="N101" s="502"/>
      <c r="O101" s="502"/>
      <c r="P101" s="502"/>
      <c r="Q101" s="502"/>
      <c r="R101" s="502"/>
      <c r="S101" s="502"/>
    </row>
    <row r="102" spans="1:19" ht="15.75" customHeight="1">
      <c r="A102" s="502"/>
      <c r="B102" s="502"/>
      <c r="C102" s="502"/>
      <c r="D102" s="502"/>
      <c r="E102" s="502"/>
      <c r="F102" s="502"/>
      <c r="G102" s="502"/>
      <c r="H102" s="502"/>
      <c r="I102" s="502"/>
      <c r="J102" s="502"/>
      <c r="K102" s="502"/>
      <c r="L102" s="502"/>
      <c r="M102" s="502"/>
      <c r="N102" s="502"/>
      <c r="O102" s="502"/>
      <c r="P102" s="502"/>
      <c r="Q102" s="502"/>
      <c r="R102" s="502"/>
      <c r="S102" s="502"/>
    </row>
    <row r="103" spans="1:19" ht="15.75" customHeight="1">
      <c r="A103" s="502"/>
      <c r="B103" s="502"/>
      <c r="C103" s="502"/>
      <c r="D103" s="502"/>
      <c r="E103" s="502"/>
      <c r="F103" s="502"/>
      <c r="G103" s="502"/>
      <c r="H103" s="502"/>
      <c r="I103" s="502"/>
      <c r="J103" s="502"/>
      <c r="K103" s="502"/>
      <c r="L103" s="502"/>
      <c r="M103" s="502"/>
      <c r="N103" s="502"/>
      <c r="O103" s="502"/>
      <c r="P103" s="502"/>
      <c r="Q103" s="502"/>
      <c r="R103" s="502"/>
      <c r="S103" s="502"/>
    </row>
    <row r="104" spans="1:19" ht="15.75" customHeight="1">
      <c r="A104" s="502"/>
      <c r="B104" s="502"/>
      <c r="C104" s="502"/>
      <c r="D104" s="502"/>
      <c r="E104" s="502"/>
      <c r="F104" s="502"/>
      <c r="G104" s="502"/>
      <c r="H104" s="502"/>
      <c r="I104" s="502"/>
      <c r="J104" s="502"/>
      <c r="K104" s="502"/>
      <c r="L104" s="502"/>
      <c r="M104" s="502"/>
      <c r="N104" s="502"/>
      <c r="O104" s="502"/>
      <c r="P104" s="502"/>
      <c r="Q104" s="502"/>
      <c r="R104" s="502"/>
      <c r="S104" s="502"/>
    </row>
    <row r="105" spans="1:19" ht="15.75" customHeight="1">
      <c r="A105" s="502"/>
      <c r="B105" s="502"/>
      <c r="C105" s="502"/>
      <c r="D105" s="502"/>
      <c r="E105" s="502"/>
      <c r="F105" s="502"/>
      <c r="G105" s="502"/>
      <c r="H105" s="502"/>
      <c r="I105" s="502"/>
      <c r="J105" s="502"/>
      <c r="K105" s="502"/>
      <c r="L105" s="502"/>
      <c r="M105" s="502"/>
      <c r="N105" s="502"/>
      <c r="O105" s="502"/>
      <c r="P105" s="502"/>
      <c r="Q105" s="502"/>
      <c r="R105" s="502"/>
      <c r="S105" s="502"/>
    </row>
    <row r="106" spans="1:19" ht="15.75" customHeight="1">
      <c r="A106" s="502"/>
      <c r="B106" s="502"/>
      <c r="C106" s="502"/>
      <c r="D106" s="502"/>
      <c r="E106" s="502"/>
      <c r="F106" s="502"/>
      <c r="G106" s="502"/>
      <c r="H106" s="502"/>
      <c r="I106" s="502"/>
      <c r="J106" s="502"/>
      <c r="K106" s="502"/>
      <c r="L106" s="502"/>
      <c r="M106" s="502"/>
      <c r="N106" s="502"/>
      <c r="O106" s="502"/>
      <c r="P106" s="502"/>
      <c r="Q106" s="502"/>
      <c r="R106" s="502"/>
      <c r="S106" s="502"/>
    </row>
    <row r="107" spans="1:19" ht="15.75" customHeight="1">
      <c r="A107" s="502"/>
      <c r="B107" s="502"/>
      <c r="C107" s="502"/>
      <c r="D107" s="502"/>
      <c r="E107" s="502"/>
      <c r="F107" s="502"/>
      <c r="G107" s="502"/>
      <c r="H107" s="502"/>
      <c r="I107" s="502"/>
      <c r="J107" s="502"/>
      <c r="K107" s="502"/>
      <c r="L107" s="502"/>
      <c r="M107" s="502"/>
      <c r="N107" s="502"/>
      <c r="O107" s="502"/>
      <c r="P107" s="502"/>
      <c r="Q107" s="502"/>
      <c r="R107" s="502"/>
      <c r="S107" s="502"/>
    </row>
    <row r="108" spans="1:19" ht="15.75" customHeight="1">
      <c r="A108" s="502"/>
      <c r="B108" s="502"/>
      <c r="C108" s="502"/>
      <c r="D108" s="502"/>
      <c r="E108" s="502"/>
      <c r="F108" s="502"/>
      <c r="G108" s="502"/>
      <c r="H108" s="502"/>
      <c r="I108" s="502"/>
      <c r="J108" s="502"/>
      <c r="K108" s="502"/>
      <c r="L108" s="502"/>
      <c r="M108" s="502"/>
      <c r="N108" s="502"/>
      <c r="O108" s="502"/>
      <c r="P108" s="502"/>
      <c r="Q108" s="502"/>
      <c r="R108" s="502"/>
      <c r="S108" s="502"/>
    </row>
    <row r="109" spans="1:19" ht="15.75" customHeight="1">
      <c r="A109" s="502"/>
      <c r="B109" s="502"/>
      <c r="C109" s="502"/>
      <c r="D109" s="502"/>
      <c r="E109" s="502"/>
      <c r="F109" s="502"/>
      <c r="G109" s="502"/>
      <c r="H109" s="502"/>
      <c r="I109" s="502"/>
      <c r="J109" s="502"/>
      <c r="K109" s="502"/>
      <c r="L109" s="502"/>
      <c r="M109" s="502"/>
      <c r="N109" s="502"/>
      <c r="O109" s="502"/>
      <c r="P109" s="502"/>
      <c r="Q109" s="502"/>
      <c r="R109" s="502"/>
      <c r="S109" s="502"/>
    </row>
    <row r="110" spans="1:19" ht="15.75" customHeight="1">
      <c r="A110" s="502"/>
      <c r="B110" s="502"/>
      <c r="C110" s="502"/>
      <c r="D110" s="502"/>
      <c r="E110" s="502"/>
      <c r="F110" s="502"/>
      <c r="G110" s="502"/>
      <c r="H110" s="502"/>
      <c r="I110" s="502"/>
      <c r="J110" s="502"/>
      <c r="K110" s="502"/>
      <c r="L110" s="502"/>
      <c r="M110" s="502"/>
      <c r="N110" s="502"/>
      <c r="O110" s="502"/>
      <c r="P110" s="502"/>
      <c r="Q110" s="502"/>
      <c r="R110" s="502"/>
      <c r="S110" s="502"/>
    </row>
    <row r="111" spans="1:19" ht="15.75" customHeight="1">
      <c r="A111" s="502"/>
      <c r="B111" s="502"/>
      <c r="C111" s="502"/>
      <c r="D111" s="502"/>
      <c r="E111" s="502"/>
      <c r="F111" s="502"/>
      <c r="G111" s="502"/>
      <c r="H111" s="502"/>
      <c r="I111" s="502"/>
      <c r="J111" s="502"/>
      <c r="K111" s="502"/>
      <c r="L111" s="502"/>
      <c r="M111" s="502"/>
      <c r="N111" s="502"/>
      <c r="O111" s="502"/>
      <c r="P111" s="502"/>
      <c r="Q111" s="502"/>
      <c r="R111" s="502"/>
      <c r="S111" s="502"/>
    </row>
    <row r="112" spans="1:19" ht="15.75" customHeight="1">
      <c r="A112" s="502"/>
      <c r="B112" s="502"/>
      <c r="C112" s="502"/>
      <c r="D112" s="502"/>
      <c r="E112" s="502"/>
      <c r="F112" s="502"/>
      <c r="G112" s="502"/>
      <c r="H112" s="502"/>
      <c r="I112" s="502"/>
      <c r="J112" s="502"/>
      <c r="K112" s="502"/>
      <c r="L112" s="502"/>
      <c r="M112" s="502"/>
      <c r="N112" s="502"/>
      <c r="O112" s="502"/>
      <c r="P112" s="502"/>
      <c r="Q112" s="502"/>
      <c r="R112" s="502"/>
      <c r="S112" s="502"/>
    </row>
    <row r="113" spans="1:19" ht="15.75" customHeight="1">
      <c r="A113" s="502"/>
      <c r="B113" s="502"/>
      <c r="C113" s="502"/>
      <c r="D113" s="502"/>
      <c r="E113" s="502"/>
      <c r="F113" s="502"/>
      <c r="G113" s="502"/>
      <c r="H113" s="502"/>
      <c r="I113" s="502"/>
      <c r="J113" s="502"/>
      <c r="K113" s="502"/>
      <c r="L113" s="502"/>
      <c r="M113" s="502"/>
      <c r="N113" s="502"/>
      <c r="O113" s="502"/>
      <c r="P113" s="502"/>
      <c r="Q113" s="502"/>
      <c r="R113" s="502"/>
      <c r="S113" s="502"/>
    </row>
    <row r="114" spans="1:19" ht="15.75" customHeight="1">
      <c r="A114" s="502"/>
      <c r="B114" s="502"/>
      <c r="C114" s="502"/>
      <c r="D114" s="502"/>
      <c r="E114" s="502"/>
      <c r="F114" s="502"/>
      <c r="G114" s="502"/>
      <c r="H114" s="502"/>
      <c r="I114" s="502"/>
      <c r="J114" s="502"/>
      <c r="K114" s="502"/>
      <c r="L114" s="502"/>
      <c r="M114" s="502"/>
      <c r="N114" s="502"/>
      <c r="O114" s="502"/>
      <c r="P114" s="502"/>
      <c r="Q114" s="502"/>
      <c r="R114" s="502"/>
      <c r="S114" s="502"/>
    </row>
    <row r="115" spans="1:19" ht="15.75" customHeight="1">
      <c r="A115" s="502"/>
      <c r="B115" s="502"/>
      <c r="C115" s="502"/>
      <c r="D115" s="502"/>
      <c r="E115" s="502"/>
      <c r="F115" s="502"/>
      <c r="G115" s="502"/>
      <c r="H115" s="502"/>
      <c r="I115" s="502"/>
      <c r="J115" s="502"/>
      <c r="K115" s="502"/>
      <c r="L115" s="502"/>
      <c r="M115" s="502"/>
      <c r="N115" s="502"/>
      <c r="O115" s="502"/>
      <c r="P115" s="502"/>
      <c r="Q115" s="502"/>
      <c r="R115" s="502"/>
      <c r="S115" s="502"/>
    </row>
    <row r="116" spans="1:19" ht="15.75" customHeight="1">
      <c r="A116" s="502"/>
      <c r="B116" s="502"/>
      <c r="C116" s="502"/>
      <c r="D116" s="502"/>
      <c r="E116" s="502"/>
      <c r="F116" s="502"/>
      <c r="G116" s="502"/>
      <c r="H116" s="502"/>
      <c r="I116" s="502"/>
      <c r="J116" s="502"/>
      <c r="K116" s="502"/>
      <c r="L116" s="502"/>
      <c r="M116" s="502"/>
      <c r="N116" s="502"/>
      <c r="O116" s="502"/>
      <c r="P116" s="502"/>
      <c r="Q116" s="502"/>
      <c r="R116" s="502"/>
      <c r="S116" s="502"/>
    </row>
    <row r="117" spans="1:19" ht="15.75" customHeight="1">
      <c r="A117" s="502"/>
      <c r="B117" s="502"/>
      <c r="C117" s="502"/>
      <c r="D117" s="502"/>
      <c r="E117" s="502"/>
      <c r="F117" s="502"/>
      <c r="G117" s="502"/>
      <c r="H117" s="502"/>
      <c r="I117" s="502"/>
      <c r="J117" s="502"/>
      <c r="K117" s="502"/>
      <c r="L117" s="502"/>
      <c r="M117" s="502"/>
      <c r="N117" s="502"/>
      <c r="O117" s="502"/>
      <c r="P117" s="502"/>
      <c r="Q117" s="502"/>
      <c r="R117" s="502"/>
      <c r="S117" s="502"/>
    </row>
    <row r="118" spans="1:19" ht="15.75" customHeight="1">
      <c r="A118" s="502"/>
      <c r="B118" s="502"/>
      <c r="C118" s="502"/>
      <c r="D118" s="502"/>
      <c r="E118" s="502"/>
      <c r="F118" s="502"/>
      <c r="G118" s="502"/>
      <c r="H118" s="502"/>
      <c r="I118" s="502"/>
      <c r="J118" s="502"/>
      <c r="K118" s="502"/>
      <c r="L118" s="502"/>
      <c r="M118" s="502"/>
      <c r="N118" s="502"/>
      <c r="O118" s="502"/>
      <c r="P118" s="502"/>
      <c r="Q118" s="502"/>
      <c r="R118" s="502"/>
      <c r="S118" s="502"/>
    </row>
    <row r="119" spans="1:19" ht="15.75" customHeight="1">
      <c r="A119" s="502"/>
      <c r="B119" s="502"/>
      <c r="C119" s="502"/>
      <c r="D119" s="502"/>
      <c r="E119" s="502"/>
      <c r="F119" s="502"/>
      <c r="G119" s="502"/>
      <c r="H119" s="502"/>
      <c r="I119" s="502"/>
      <c r="J119" s="502"/>
      <c r="K119" s="502"/>
      <c r="L119" s="502"/>
      <c r="M119" s="502"/>
      <c r="N119" s="502"/>
      <c r="O119" s="502"/>
      <c r="P119" s="502"/>
      <c r="Q119" s="502"/>
      <c r="R119" s="502"/>
      <c r="S119" s="502"/>
    </row>
    <row r="120" spans="1:19" ht="15.75" customHeight="1">
      <c r="A120" s="502"/>
      <c r="B120" s="502"/>
      <c r="C120" s="502"/>
      <c r="D120" s="502"/>
      <c r="E120" s="502"/>
      <c r="F120" s="502"/>
      <c r="G120" s="502"/>
      <c r="H120" s="502"/>
      <c r="I120" s="502"/>
      <c r="J120" s="502"/>
      <c r="K120" s="502"/>
      <c r="L120" s="502"/>
      <c r="M120" s="502"/>
      <c r="N120" s="502"/>
      <c r="O120" s="502"/>
      <c r="P120" s="502"/>
      <c r="Q120" s="502"/>
      <c r="R120" s="502"/>
      <c r="S120" s="502"/>
    </row>
    <row r="121" spans="1:19" ht="15.75" customHeight="1">
      <c r="A121" s="502"/>
      <c r="B121" s="502"/>
      <c r="C121" s="502"/>
      <c r="D121" s="502"/>
      <c r="E121" s="502"/>
      <c r="F121" s="502"/>
      <c r="G121" s="502"/>
      <c r="H121" s="502"/>
      <c r="I121" s="502"/>
      <c r="J121" s="502"/>
      <c r="K121" s="502"/>
      <c r="L121" s="502"/>
      <c r="M121" s="502"/>
      <c r="N121" s="502"/>
      <c r="O121" s="502"/>
      <c r="P121" s="502"/>
      <c r="Q121" s="502"/>
      <c r="R121" s="502"/>
      <c r="S121" s="502"/>
    </row>
    <row r="122" spans="1:19" ht="15.75" customHeight="1">
      <c r="A122" s="502"/>
      <c r="B122" s="502"/>
      <c r="C122" s="502"/>
      <c r="D122" s="502"/>
      <c r="E122" s="502"/>
      <c r="F122" s="502"/>
      <c r="G122" s="502"/>
      <c r="H122" s="502"/>
      <c r="I122" s="502"/>
      <c r="J122" s="502"/>
      <c r="K122" s="502"/>
      <c r="L122" s="502"/>
      <c r="M122" s="502"/>
      <c r="N122" s="502"/>
      <c r="O122" s="502"/>
      <c r="P122" s="502"/>
      <c r="Q122" s="502"/>
      <c r="R122" s="502"/>
      <c r="S122" s="502"/>
    </row>
    <row r="123" spans="1:19" ht="15.75" customHeight="1">
      <c r="A123" s="502"/>
      <c r="B123" s="502"/>
      <c r="C123" s="502"/>
      <c r="D123" s="502"/>
      <c r="E123" s="502"/>
      <c r="F123" s="502"/>
      <c r="G123" s="502"/>
      <c r="H123" s="502"/>
      <c r="I123" s="502"/>
      <c r="J123" s="502"/>
      <c r="K123" s="502"/>
      <c r="L123" s="502"/>
      <c r="M123" s="502"/>
      <c r="N123" s="502"/>
      <c r="O123" s="502"/>
      <c r="P123" s="502"/>
      <c r="Q123" s="502"/>
      <c r="R123" s="502"/>
      <c r="S123" s="502"/>
    </row>
    <row r="124" spans="1:19" ht="15.75" customHeight="1">
      <c r="A124" s="502"/>
      <c r="B124" s="502"/>
      <c r="C124" s="502"/>
      <c r="D124" s="502"/>
      <c r="E124" s="502"/>
      <c r="F124" s="502"/>
      <c r="G124" s="502"/>
      <c r="H124" s="502"/>
      <c r="I124" s="502"/>
      <c r="J124" s="502"/>
      <c r="K124" s="502"/>
      <c r="L124" s="502"/>
      <c r="M124" s="502"/>
      <c r="N124" s="502"/>
      <c r="O124" s="502"/>
      <c r="P124" s="502"/>
      <c r="Q124" s="502"/>
      <c r="R124" s="502"/>
      <c r="S124" s="502"/>
    </row>
    <row r="125" spans="1:19" ht="15.75" customHeight="1">
      <c r="A125" s="502"/>
      <c r="B125" s="502"/>
      <c r="C125" s="502"/>
      <c r="D125" s="502"/>
      <c r="E125" s="502"/>
      <c r="F125" s="502"/>
      <c r="G125" s="502"/>
      <c r="H125" s="502"/>
      <c r="I125" s="502"/>
      <c r="J125" s="502"/>
      <c r="K125" s="502"/>
      <c r="L125" s="502"/>
      <c r="M125" s="502"/>
      <c r="N125" s="502"/>
      <c r="O125" s="502"/>
      <c r="P125" s="502"/>
      <c r="Q125" s="502"/>
      <c r="R125" s="502"/>
      <c r="S125" s="502"/>
    </row>
    <row r="126" spans="1:19" ht="15.75" customHeight="1">
      <c r="A126" s="502"/>
      <c r="B126" s="502"/>
      <c r="C126" s="502"/>
      <c r="D126" s="502"/>
      <c r="E126" s="502"/>
      <c r="F126" s="502"/>
      <c r="G126" s="502"/>
      <c r="H126" s="502"/>
      <c r="I126" s="502"/>
      <c r="J126" s="502"/>
      <c r="K126" s="502"/>
      <c r="L126" s="502"/>
      <c r="M126" s="502"/>
      <c r="N126" s="502"/>
      <c r="O126" s="502"/>
      <c r="P126" s="502"/>
      <c r="Q126" s="502"/>
      <c r="R126" s="502"/>
      <c r="S126" s="502"/>
    </row>
    <row r="127" spans="1:19" ht="15.75" customHeight="1">
      <c r="A127" s="502"/>
      <c r="B127" s="502"/>
      <c r="C127" s="502"/>
      <c r="D127" s="502"/>
      <c r="E127" s="502"/>
      <c r="F127" s="502"/>
      <c r="G127" s="502"/>
      <c r="H127" s="502"/>
      <c r="I127" s="502"/>
      <c r="J127" s="502"/>
      <c r="K127" s="502"/>
      <c r="L127" s="502"/>
      <c r="M127" s="502"/>
      <c r="N127" s="502"/>
      <c r="O127" s="502"/>
      <c r="P127" s="502"/>
      <c r="Q127" s="502"/>
      <c r="R127" s="502"/>
      <c r="S127" s="502"/>
    </row>
    <row r="128" spans="1:19" ht="15.75" customHeight="1">
      <c r="A128" s="502"/>
      <c r="B128" s="502"/>
      <c r="C128" s="502"/>
      <c r="D128" s="502"/>
      <c r="E128" s="502"/>
      <c r="F128" s="502"/>
      <c r="G128" s="502"/>
      <c r="H128" s="502"/>
      <c r="I128" s="502"/>
      <c r="J128" s="502"/>
      <c r="K128" s="502"/>
      <c r="L128" s="502"/>
      <c r="M128" s="502"/>
      <c r="N128" s="502"/>
      <c r="O128" s="502"/>
      <c r="P128" s="502"/>
      <c r="Q128" s="502"/>
      <c r="R128" s="502"/>
      <c r="S128" s="502"/>
    </row>
    <row r="129" spans="1:19" ht="15.75" customHeight="1">
      <c r="A129" s="502"/>
      <c r="B129" s="502"/>
      <c r="C129" s="502"/>
      <c r="D129" s="502"/>
      <c r="E129" s="502"/>
      <c r="F129" s="502"/>
      <c r="G129" s="502"/>
      <c r="H129" s="502"/>
      <c r="I129" s="502"/>
      <c r="J129" s="502"/>
      <c r="K129" s="502"/>
      <c r="L129" s="502"/>
      <c r="M129" s="502"/>
      <c r="N129" s="502"/>
      <c r="O129" s="502"/>
      <c r="P129" s="502"/>
      <c r="Q129" s="502"/>
      <c r="R129" s="502"/>
      <c r="S129" s="502"/>
    </row>
    <row r="130" spans="1:19" ht="15.75" customHeight="1">
      <c r="A130" s="502"/>
      <c r="B130" s="502"/>
      <c r="C130" s="502"/>
      <c r="D130" s="502"/>
      <c r="E130" s="502"/>
      <c r="F130" s="502"/>
      <c r="G130" s="502"/>
      <c r="H130" s="502"/>
      <c r="I130" s="502"/>
      <c r="J130" s="502"/>
      <c r="K130" s="502"/>
      <c r="L130" s="502"/>
      <c r="M130" s="502"/>
      <c r="N130" s="502"/>
      <c r="O130" s="502"/>
      <c r="P130" s="502"/>
      <c r="Q130" s="502"/>
      <c r="R130" s="502"/>
      <c r="S130" s="502"/>
    </row>
    <row r="131" spans="1:19" ht="15.75" customHeight="1">
      <c r="A131" s="502"/>
      <c r="B131" s="502"/>
      <c r="C131" s="502"/>
      <c r="D131" s="502"/>
      <c r="E131" s="502"/>
      <c r="F131" s="502"/>
      <c r="G131" s="502"/>
      <c r="H131" s="502"/>
      <c r="I131" s="502"/>
      <c r="J131" s="502"/>
      <c r="K131" s="502"/>
      <c r="L131" s="502"/>
      <c r="M131" s="502"/>
      <c r="N131" s="502"/>
      <c r="O131" s="502"/>
      <c r="P131" s="502"/>
      <c r="Q131" s="502"/>
      <c r="R131" s="502"/>
      <c r="S131" s="502"/>
    </row>
    <row r="132" spans="1:19" ht="15.75" customHeight="1">
      <c r="A132" s="502"/>
      <c r="B132" s="502"/>
      <c r="C132" s="502"/>
      <c r="D132" s="502"/>
      <c r="E132" s="502"/>
      <c r="F132" s="502"/>
      <c r="G132" s="502"/>
      <c r="H132" s="502"/>
      <c r="I132" s="502"/>
      <c r="J132" s="502"/>
      <c r="K132" s="502"/>
      <c r="L132" s="502"/>
      <c r="M132" s="502"/>
      <c r="N132" s="502"/>
      <c r="O132" s="502"/>
      <c r="P132" s="502"/>
      <c r="Q132" s="502"/>
      <c r="R132" s="502"/>
      <c r="S132" s="502"/>
    </row>
    <row r="133" spans="1:19" ht="15.75" customHeight="1">
      <c r="A133" s="502"/>
      <c r="B133" s="502"/>
      <c r="C133" s="502"/>
      <c r="D133" s="502"/>
      <c r="E133" s="502"/>
      <c r="F133" s="502"/>
      <c r="G133" s="502"/>
      <c r="H133" s="502"/>
      <c r="I133" s="502"/>
      <c r="J133" s="502"/>
      <c r="K133" s="502"/>
      <c r="L133" s="502"/>
      <c r="M133" s="502"/>
      <c r="N133" s="502"/>
      <c r="O133" s="502"/>
      <c r="P133" s="502"/>
      <c r="Q133" s="502"/>
      <c r="R133" s="502"/>
      <c r="S133" s="502"/>
    </row>
    <row r="134" spans="1:19" ht="15.75" customHeight="1">
      <c r="A134" s="502"/>
      <c r="B134" s="502"/>
      <c r="C134" s="502"/>
      <c r="D134" s="502"/>
      <c r="E134" s="502"/>
      <c r="F134" s="502"/>
      <c r="G134" s="502"/>
      <c r="H134" s="502"/>
      <c r="I134" s="502"/>
      <c r="J134" s="502"/>
      <c r="K134" s="502"/>
      <c r="L134" s="502"/>
      <c r="M134" s="502"/>
      <c r="N134" s="502"/>
      <c r="O134" s="502"/>
      <c r="P134" s="502"/>
      <c r="Q134" s="502"/>
      <c r="R134" s="502"/>
      <c r="S134" s="502"/>
    </row>
    <row r="135" spans="1:19" ht="15.75" customHeight="1">
      <c r="A135" s="502"/>
      <c r="B135" s="502"/>
      <c r="C135" s="502"/>
      <c r="D135" s="502"/>
      <c r="E135" s="502"/>
      <c r="F135" s="502"/>
      <c r="G135" s="502"/>
      <c r="H135" s="502"/>
      <c r="I135" s="502"/>
      <c r="J135" s="502"/>
      <c r="K135" s="502"/>
      <c r="L135" s="502"/>
      <c r="M135" s="502"/>
      <c r="N135" s="502"/>
      <c r="O135" s="502"/>
      <c r="P135" s="502"/>
      <c r="Q135" s="502"/>
      <c r="R135" s="502"/>
      <c r="S135" s="502"/>
    </row>
    <row r="136" spans="1:19" ht="15.75" customHeight="1">
      <c r="A136" s="502"/>
      <c r="B136" s="502"/>
      <c r="C136" s="502"/>
      <c r="D136" s="502"/>
      <c r="E136" s="502"/>
      <c r="F136" s="502"/>
      <c r="G136" s="502"/>
      <c r="H136" s="502"/>
      <c r="I136" s="502"/>
      <c r="J136" s="502"/>
      <c r="K136" s="502"/>
      <c r="L136" s="502"/>
      <c r="M136" s="502"/>
      <c r="N136" s="502"/>
      <c r="O136" s="502"/>
      <c r="P136" s="502"/>
      <c r="Q136" s="502"/>
      <c r="R136" s="502"/>
      <c r="S136" s="502"/>
    </row>
    <row r="137" spans="1:19" ht="15.75" customHeight="1">
      <c r="A137" s="502"/>
      <c r="B137" s="502"/>
      <c r="C137" s="502"/>
      <c r="D137" s="502"/>
      <c r="E137" s="502"/>
      <c r="F137" s="502"/>
      <c r="G137" s="502"/>
      <c r="H137" s="502"/>
      <c r="I137" s="502"/>
      <c r="J137" s="502"/>
      <c r="K137" s="502"/>
      <c r="L137" s="502"/>
      <c r="M137" s="502"/>
      <c r="N137" s="502"/>
      <c r="O137" s="502"/>
      <c r="P137" s="502"/>
      <c r="Q137" s="502"/>
      <c r="R137" s="502"/>
      <c r="S137" s="502"/>
    </row>
    <row r="138" spans="1:19" ht="15.75" customHeight="1">
      <c r="A138" s="502"/>
      <c r="B138" s="502"/>
      <c r="C138" s="502"/>
      <c r="D138" s="502"/>
      <c r="E138" s="502"/>
      <c r="F138" s="502"/>
      <c r="G138" s="502"/>
      <c r="H138" s="502"/>
      <c r="I138" s="502"/>
      <c r="J138" s="502"/>
      <c r="K138" s="502"/>
      <c r="L138" s="502"/>
      <c r="M138" s="502"/>
      <c r="N138" s="502"/>
      <c r="O138" s="502"/>
      <c r="P138" s="502"/>
      <c r="Q138" s="502"/>
      <c r="R138" s="502"/>
      <c r="S138" s="502"/>
    </row>
    <row r="139" spans="1:19" ht="15.75" customHeight="1">
      <c r="A139" s="502"/>
      <c r="B139" s="502"/>
      <c r="C139" s="502"/>
      <c r="D139" s="502"/>
      <c r="E139" s="502"/>
      <c r="F139" s="502"/>
      <c r="G139" s="502"/>
      <c r="H139" s="502"/>
      <c r="I139" s="502"/>
      <c r="J139" s="502"/>
      <c r="K139" s="502"/>
      <c r="L139" s="502"/>
      <c r="M139" s="502"/>
      <c r="N139" s="502"/>
      <c r="O139" s="502"/>
      <c r="P139" s="502"/>
      <c r="Q139" s="502"/>
      <c r="R139" s="502"/>
      <c r="S139" s="502"/>
    </row>
    <row r="140" spans="1:19" ht="15.75" customHeight="1">
      <c r="A140" s="502"/>
      <c r="B140" s="502"/>
      <c r="C140" s="502"/>
      <c r="D140" s="502"/>
      <c r="E140" s="502"/>
      <c r="F140" s="502"/>
      <c r="G140" s="502"/>
      <c r="H140" s="502"/>
      <c r="I140" s="502"/>
      <c r="J140" s="502"/>
      <c r="K140" s="502"/>
      <c r="L140" s="502"/>
      <c r="M140" s="502"/>
      <c r="N140" s="502"/>
      <c r="O140" s="502"/>
      <c r="P140" s="502"/>
      <c r="Q140" s="502"/>
      <c r="R140" s="502"/>
      <c r="S140" s="502"/>
    </row>
    <row r="141" spans="1:19" ht="15.75" customHeight="1">
      <c r="A141" s="502"/>
      <c r="B141" s="502"/>
      <c r="C141" s="502"/>
      <c r="D141" s="502"/>
      <c r="E141" s="502"/>
      <c r="F141" s="502"/>
      <c r="G141" s="502"/>
      <c r="H141" s="502"/>
      <c r="I141" s="502"/>
      <c r="J141" s="502"/>
      <c r="K141" s="502"/>
      <c r="L141" s="502"/>
      <c r="M141" s="502"/>
      <c r="N141" s="502"/>
      <c r="O141" s="502"/>
      <c r="P141" s="502"/>
      <c r="Q141" s="502"/>
      <c r="R141" s="502"/>
      <c r="S141" s="502"/>
    </row>
    <row r="142" spans="1:19" ht="15.75" customHeight="1">
      <c r="A142" s="502"/>
      <c r="B142" s="502"/>
      <c r="C142" s="502"/>
      <c r="D142" s="502"/>
      <c r="E142" s="502"/>
      <c r="F142" s="502"/>
      <c r="G142" s="502"/>
      <c r="H142" s="502"/>
      <c r="I142" s="502"/>
      <c r="J142" s="502"/>
      <c r="K142" s="502"/>
      <c r="L142" s="502"/>
      <c r="M142" s="502"/>
      <c r="N142" s="502"/>
      <c r="O142" s="502"/>
      <c r="P142" s="502"/>
      <c r="Q142" s="502"/>
      <c r="R142" s="502"/>
      <c r="S142" s="502"/>
    </row>
    <row r="143" spans="1:19" ht="15.75" customHeight="1">
      <c r="A143" s="502"/>
      <c r="B143" s="502"/>
      <c r="C143" s="502"/>
      <c r="D143" s="502"/>
      <c r="E143" s="502"/>
      <c r="F143" s="502"/>
      <c r="G143" s="502"/>
      <c r="H143" s="502"/>
      <c r="I143" s="502"/>
      <c r="J143" s="502"/>
      <c r="K143" s="502"/>
      <c r="L143" s="502"/>
      <c r="M143" s="502"/>
      <c r="N143" s="502"/>
      <c r="O143" s="502"/>
      <c r="P143" s="502"/>
      <c r="Q143" s="502"/>
      <c r="R143" s="502"/>
      <c r="S143" s="502"/>
    </row>
    <row r="144" spans="1:19" ht="15.75" customHeight="1">
      <c r="A144" s="502"/>
      <c r="B144" s="502"/>
      <c r="C144" s="502"/>
      <c r="D144" s="502"/>
      <c r="E144" s="502"/>
      <c r="F144" s="502"/>
      <c r="G144" s="502"/>
      <c r="H144" s="502"/>
      <c r="I144" s="502"/>
      <c r="J144" s="502"/>
      <c r="K144" s="502"/>
      <c r="L144" s="502"/>
      <c r="M144" s="502"/>
      <c r="N144" s="502"/>
      <c r="O144" s="502"/>
      <c r="P144" s="502"/>
      <c r="Q144" s="502"/>
      <c r="R144" s="502"/>
      <c r="S144" s="502"/>
    </row>
    <row r="145" spans="1:19" ht="15.75" customHeight="1">
      <c r="A145" s="502"/>
      <c r="B145" s="502"/>
      <c r="C145" s="502"/>
      <c r="D145" s="502"/>
      <c r="E145" s="502"/>
      <c r="F145" s="502"/>
      <c r="G145" s="502"/>
      <c r="H145" s="502"/>
      <c r="I145" s="502"/>
      <c r="J145" s="502"/>
      <c r="K145" s="502"/>
      <c r="L145" s="502"/>
      <c r="M145" s="502"/>
      <c r="N145" s="502"/>
      <c r="O145" s="502"/>
      <c r="P145" s="502"/>
      <c r="Q145" s="502"/>
      <c r="R145" s="502"/>
      <c r="S145" s="502"/>
    </row>
    <row r="146" spans="1:19" ht="15.75" customHeight="1">
      <c r="A146" s="502"/>
      <c r="B146" s="502"/>
      <c r="C146" s="502"/>
      <c r="D146" s="502"/>
      <c r="E146" s="502"/>
      <c r="F146" s="502"/>
      <c r="G146" s="502"/>
      <c r="H146" s="502"/>
      <c r="I146" s="502"/>
      <c r="J146" s="502"/>
      <c r="K146" s="502"/>
      <c r="L146" s="502"/>
      <c r="M146" s="502"/>
      <c r="N146" s="502"/>
      <c r="O146" s="502"/>
      <c r="P146" s="502"/>
      <c r="Q146" s="502"/>
      <c r="R146" s="502"/>
      <c r="S146" s="502"/>
    </row>
    <row r="147" spans="1:19" ht="15.75" customHeight="1">
      <c r="A147" s="502"/>
      <c r="B147" s="502"/>
      <c r="C147" s="502"/>
      <c r="D147" s="502"/>
      <c r="E147" s="502"/>
      <c r="F147" s="502"/>
      <c r="G147" s="502"/>
      <c r="H147" s="502"/>
      <c r="I147" s="502"/>
      <c r="J147" s="502"/>
      <c r="K147" s="502"/>
      <c r="L147" s="502"/>
      <c r="M147" s="502"/>
      <c r="N147" s="502"/>
      <c r="O147" s="502"/>
      <c r="P147" s="502"/>
      <c r="Q147" s="502"/>
      <c r="R147" s="502"/>
      <c r="S147" s="502"/>
    </row>
    <row r="148" spans="1:19" ht="15.75" customHeight="1">
      <c r="A148" s="502"/>
      <c r="B148" s="502"/>
      <c r="C148" s="502"/>
      <c r="D148" s="502"/>
      <c r="E148" s="502"/>
      <c r="F148" s="502"/>
      <c r="G148" s="502"/>
      <c r="H148" s="502"/>
      <c r="I148" s="502"/>
      <c r="J148" s="502"/>
      <c r="K148" s="502"/>
      <c r="L148" s="502"/>
      <c r="M148" s="502"/>
      <c r="N148" s="502"/>
      <c r="O148" s="502"/>
      <c r="P148" s="502"/>
      <c r="Q148" s="502"/>
      <c r="R148" s="502"/>
      <c r="S148" s="502"/>
    </row>
    <row r="149" spans="1:19" ht="15.75" customHeight="1">
      <c r="A149" s="502"/>
      <c r="B149" s="502"/>
      <c r="C149" s="502"/>
      <c r="D149" s="502"/>
      <c r="E149" s="502"/>
      <c r="F149" s="502"/>
      <c r="G149" s="502"/>
      <c r="H149" s="502"/>
      <c r="I149" s="502"/>
      <c r="J149" s="502"/>
      <c r="K149" s="502"/>
      <c r="L149" s="502"/>
      <c r="M149" s="502"/>
      <c r="N149" s="502"/>
      <c r="O149" s="502"/>
      <c r="P149" s="502"/>
      <c r="Q149" s="502"/>
      <c r="R149" s="502"/>
      <c r="S149" s="502"/>
    </row>
    <row r="150" spans="1:19" ht="15.75" customHeight="1">
      <c r="A150" s="502"/>
      <c r="B150" s="502"/>
      <c r="C150" s="502"/>
      <c r="D150" s="502"/>
      <c r="E150" s="502"/>
      <c r="F150" s="502"/>
      <c r="G150" s="502"/>
      <c r="H150" s="502"/>
      <c r="I150" s="502"/>
      <c r="J150" s="502"/>
      <c r="K150" s="502"/>
      <c r="L150" s="502"/>
      <c r="M150" s="502"/>
      <c r="N150" s="502"/>
      <c r="O150" s="502"/>
      <c r="P150" s="502"/>
      <c r="Q150" s="502"/>
      <c r="R150" s="502"/>
      <c r="S150" s="502"/>
    </row>
    <row r="151" spans="1:19" ht="15.75" customHeight="1">
      <c r="A151" s="502"/>
      <c r="B151" s="502"/>
      <c r="C151" s="502"/>
      <c r="D151" s="502"/>
      <c r="E151" s="502"/>
      <c r="F151" s="502"/>
      <c r="G151" s="502"/>
      <c r="H151" s="502"/>
      <c r="I151" s="502"/>
      <c r="J151" s="502"/>
      <c r="K151" s="502"/>
      <c r="L151" s="502"/>
      <c r="M151" s="502"/>
      <c r="N151" s="502"/>
      <c r="O151" s="502"/>
      <c r="P151" s="502"/>
      <c r="Q151" s="502"/>
      <c r="R151" s="502"/>
      <c r="S151" s="502"/>
    </row>
    <row r="152" spans="1:19" ht="15.75" customHeight="1">
      <c r="A152" s="502"/>
      <c r="B152" s="502"/>
      <c r="C152" s="502"/>
      <c r="D152" s="502"/>
      <c r="E152" s="502"/>
      <c r="F152" s="502"/>
      <c r="G152" s="502"/>
      <c r="H152" s="502"/>
      <c r="I152" s="502"/>
      <c r="J152" s="502"/>
      <c r="K152" s="502"/>
      <c r="L152" s="502"/>
      <c r="M152" s="502"/>
      <c r="N152" s="502"/>
      <c r="O152" s="502"/>
      <c r="P152" s="502"/>
      <c r="Q152" s="502"/>
      <c r="R152" s="502"/>
      <c r="S152" s="502"/>
    </row>
    <row r="153" spans="1:19" ht="15.75" customHeight="1">
      <c r="A153" s="502"/>
      <c r="B153" s="502"/>
      <c r="C153" s="502"/>
      <c r="D153" s="502"/>
      <c r="E153" s="502"/>
      <c r="F153" s="502"/>
      <c r="G153" s="502"/>
      <c r="H153" s="502"/>
      <c r="I153" s="502"/>
      <c r="J153" s="502"/>
      <c r="K153" s="502"/>
      <c r="L153" s="502"/>
      <c r="M153" s="502"/>
      <c r="N153" s="502"/>
      <c r="O153" s="502"/>
      <c r="P153" s="502"/>
      <c r="Q153" s="502"/>
      <c r="R153" s="502"/>
      <c r="S153" s="502"/>
    </row>
    <row r="154" spans="1:19" ht="15.75" customHeight="1">
      <c r="A154" s="502"/>
      <c r="B154" s="502"/>
      <c r="C154" s="502"/>
      <c r="D154" s="502"/>
      <c r="E154" s="502"/>
      <c r="F154" s="502"/>
      <c r="G154" s="502"/>
      <c r="H154" s="502"/>
      <c r="I154" s="502"/>
      <c r="J154" s="502"/>
      <c r="K154" s="502"/>
      <c r="L154" s="502"/>
      <c r="M154" s="502"/>
      <c r="N154" s="502"/>
      <c r="O154" s="502"/>
      <c r="P154" s="502"/>
      <c r="Q154" s="502"/>
      <c r="R154" s="502"/>
      <c r="S154" s="502"/>
    </row>
    <row r="155" spans="1:19" ht="15.75" customHeight="1">
      <c r="A155" s="502"/>
      <c r="B155" s="502"/>
      <c r="C155" s="502"/>
      <c r="D155" s="502"/>
      <c r="E155" s="502"/>
      <c r="F155" s="502"/>
      <c r="G155" s="502"/>
      <c r="H155" s="502"/>
      <c r="I155" s="502"/>
      <c r="J155" s="502"/>
      <c r="K155" s="502"/>
      <c r="L155" s="502"/>
      <c r="M155" s="502"/>
      <c r="N155" s="502"/>
      <c r="O155" s="502"/>
      <c r="P155" s="502"/>
      <c r="Q155" s="502"/>
      <c r="R155" s="502"/>
      <c r="S155" s="502"/>
    </row>
    <row r="156" spans="1:19" ht="15.75" customHeight="1">
      <c r="A156" s="502"/>
      <c r="B156" s="502"/>
      <c r="C156" s="502"/>
      <c r="D156" s="502"/>
      <c r="E156" s="502"/>
      <c r="F156" s="502"/>
      <c r="G156" s="502"/>
      <c r="H156" s="502"/>
      <c r="I156" s="502"/>
      <c r="J156" s="502"/>
      <c r="K156" s="502"/>
      <c r="L156" s="502"/>
      <c r="M156" s="502"/>
      <c r="N156" s="502"/>
      <c r="O156" s="502"/>
      <c r="P156" s="502"/>
      <c r="Q156" s="502"/>
      <c r="R156" s="502"/>
      <c r="S156" s="502"/>
    </row>
    <row r="157" spans="1:19" ht="15.75" customHeight="1">
      <c r="A157" s="502"/>
      <c r="B157" s="502"/>
      <c r="C157" s="502"/>
      <c r="D157" s="502"/>
      <c r="E157" s="502"/>
      <c r="F157" s="502"/>
      <c r="G157" s="502"/>
      <c r="H157" s="502"/>
      <c r="I157" s="502"/>
      <c r="J157" s="502"/>
      <c r="K157" s="502"/>
      <c r="L157" s="502"/>
      <c r="M157" s="502"/>
      <c r="N157" s="502"/>
      <c r="O157" s="502"/>
      <c r="P157" s="502"/>
      <c r="Q157" s="502"/>
      <c r="R157" s="502"/>
      <c r="S157" s="502"/>
    </row>
    <row r="158" spans="1:19" ht="15.75" customHeight="1">
      <c r="A158" s="502"/>
      <c r="B158" s="502"/>
      <c r="C158" s="502"/>
      <c r="D158" s="502"/>
      <c r="E158" s="502"/>
      <c r="F158" s="502"/>
      <c r="G158" s="502"/>
      <c r="H158" s="502"/>
      <c r="I158" s="502"/>
      <c r="J158" s="502"/>
      <c r="K158" s="502"/>
      <c r="L158" s="502"/>
      <c r="M158" s="502"/>
      <c r="N158" s="502"/>
      <c r="O158" s="502"/>
      <c r="P158" s="502"/>
      <c r="Q158" s="502"/>
      <c r="R158" s="502"/>
      <c r="S158" s="502"/>
    </row>
    <row r="159" spans="1:19" ht="15.75" customHeight="1">
      <c r="A159" s="502"/>
      <c r="B159" s="502"/>
      <c r="C159" s="502"/>
      <c r="D159" s="502"/>
      <c r="E159" s="502"/>
      <c r="F159" s="502"/>
      <c r="G159" s="502"/>
      <c r="H159" s="502"/>
      <c r="I159" s="502"/>
      <c r="J159" s="502"/>
      <c r="K159" s="502"/>
      <c r="L159" s="502"/>
      <c r="M159" s="502"/>
      <c r="N159" s="502"/>
      <c r="O159" s="502"/>
      <c r="P159" s="502"/>
      <c r="Q159" s="502"/>
      <c r="R159" s="502"/>
      <c r="S159" s="502"/>
    </row>
    <row r="160" spans="1:19" ht="15.75" customHeight="1">
      <c r="A160" s="502"/>
      <c r="B160" s="502"/>
      <c r="C160" s="502"/>
      <c r="D160" s="502"/>
      <c r="E160" s="502"/>
      <c r="F160" s="502"/>
      <c r="G160" s="502"/>
      <c r="H160" s="502"/>
      <c r="I160" s="502"/>
      <c r="J160" s="502"/>
      <c r="K160" s="502"/>
      <c r="L160" s="502"/>
      <c r="M160" s="502"/>
      <c r="N160" s="502"/>
      <c r="O160" s="502"/>
      <c r="P160" s="502"/>
      <c r="Q160" s="502"/>
      <c r="R160" s="502"/>
      <c r="S160" s="502"/>
    </row>
    <row r="161" spans="1:19" ht="15.75" customHeight="1">
      <c r="A161" s="502"/>
      <c r="B161" s="502"/>
      <c r="C161" s="502"/>
      <c r="D161" s="502"/>
      <c r="E161" s="502"/>
      <c r="F161" s="502"/>
      <c r="G161" s="502"/>
      <c r="H161" s="502"/>
      <c r="I161" s="502"/>
      <c r="J161" s="502"/>
      <c r="K161" s="502"/>
      <c r="L161" s="502"/>
      <c r="M161" s="502"/>
      <c r="N161" s="502"/>
      <c r="O161" s="502"/>
      <c r="P161" s="502"/>
      <c r="Q161" s="502"/>
      <c r="R161" s="502"/>
      <c r="S161" s="502"/>
    </row>
    <row r="162" spans="1:19" ht="15.75" customHeight="1">
      <c r="A162" s="502"/>
      <c r="B162" s="502"/>
      <c r="C162" s="502"/>
      <c r="D162" s="502"/>
      <c r="E162" s="502"/>
      <c r="F162" s="502"/>
      <c r="G162" s="502"/>
      <c r="H162" s="502"/>
      <c r="I162" s="502"/>
      <c r="J162" s="502"/>
      <c r="K162" s="502"/>
      <c r="L162" s="502"/>
      <c r="M162" s="502"/>
      <c r="N162" s="502"/>
      <c r="O162" s="502"/>
      <c r="P162" s="502"/>
      <c r="Q162" s="502"/>
      <c r="R162" s="502"/>
      <c r="S162" s="502"/>
    </row>
    <row r="163" spans="1:19" ht="15.75" customHeight="1">
      <c r="A163" s="502"/>
      <c r="B163" s="502"/>
      <c r="C163" s="502"/>
      <c r="D163" s="502"/>
      <c r="E163" s="502"/>
      <c r="F163" s="502"/>
      <c r="G163" s="502"/>
      <c r="H163" s="502"/>
      <c r="I163" s="502"/>
      <c r="J163" s="502"/>
      <c r="K163" s="502"/>
      <c r="L163" s="502"/>
      <c r="M163" s="502"/>
      <c r="N163" s="502"/>
      <c r="O163" s="502"/>
      <c r="P163" s="502"/>
      <c r="Q163" s="502"/>
      <c r="R163" s="502"/>
      <c r="S163" s="502"/>
    </row>
    <row r="164" spans="1:19" ht="15.75" customHeight="1">
      <c r="A164" s="502"/>
      <c r="B164" s="502"/>
      <c r="C164" s="502"/>
      <c r="D164" s="502"/>
      <c r="E164" s="502"/>
      <c r="F164" s="502"/>
      <c r="G164" s="502"/>
      <c r="H164" s="502"/>
      <c r="I164" s="502"/>
      <c r="J164" s="502"/>
      <c r="K164" s="502"/>
      <c r="L164" s="502"/>
      <c r="M164" s="502"/>
      <c r="N164" s="502"/>
      <c r="O164" s="502"/>
      <c r="P164" s="502"/>
      <c r="Q164" s="502"/>
      <c r="R164" s="502"/>
      <c r="S164" s="502"/>
    </row>
    <row r="165" spans="1:19" ht="15.75" customHeight="1">
      <c r="A165" s="502"/>
      <c r="B165" s="502"/>
      <c r="C165" s="502"/>
      <c r="D165" s="502"/>
      <c r="E165" s="502"/>
      <c r="F165" s="502"/>
      <c r="G165" s="502"/>
      <c r="H165" s="502"/>
      <c r="I165" s="502"/>
      <c r="J165" s="502"/>
      <c r="K165" s="502"/>
      <c r="L165" s="502"/>
      <c r="M165" s="502"/>
      <c r="N165" s="502"/>
      <c r="O165" s="502"/>
      <c r="P165" s="502"/>
      <c r="Q165" s="502"/>
      <c r="R165" s="502"/>
      <c r="S165" s="502"/>
    </row>
    <row r="166" spans="1:19" ht="15.75" customHeight="1">
      <c r="A166" s="502"/>
      <c r="B166" s="502"/>
      <c r="C166" s="502"/>
      <c r="D166" s="502"/>
      <c r="E166" s="502"/>
      <c r="F166" s="502"/>
      <c r="G166" s="502"/>
      <c r="H166" s="502"/>
      <c r="I166" s="502"/>
      <c r="J166" s="502"/>
      <c r="K166" s="502"/>
      <c r="L166" s="502"/>
      <c r="M166" s="502"/>
      <c r="N166" s="502"/>
      <c r="O166" s="502"/>
      <c r="P166" s="502"/>
      <c r="Q166" s="502"/>
      <c r="R166" s="502"/>
      <c r="S166" s="502"/>
    </row>
    <row r="167" spans="1:19" ht="15.75" customHeight="1">
      <c r="A167" s="502"/>
      <c r="B167" s="502"/>
      <c r="C167" s="502"/>
      <c r="D167" s="502"/>
      <c r="E167" s="502"/>
      <c r="F167" s="502"/>
      <c r="G167" s="502"/>
      <c r="H167" s="502"/>
      <c r="I167" s="502"/>
      <c r="J167" s="502"/>
      <c r="K167" s="502"/>
      <c r="L167" s="502"/>
      <c r="M167" s="502"/>
      <c r="N167" s="502"/>
      <c r="O167" s="502"/>
      <c r="P167" s="502"/>
      <c r="Q167" s="502"/>
      <c r="R167" s="502"/>
      <c r="S167" s="502"/>
    </row>
    <row r="168" spans="1:19" ht="15.75" customHeight="1">
      <c r="A168" s="502"/>
      <c r="B168" s="502"/>
      <c r="C168" s="502"/>
      <c r="D168" s="502"/>
      <c r="E168" s="502"/>
      <c r="F168" s="502"/>
      <c r="G168" s="502"/>
      <c r="H168" s="502"/>
      <c r="I168" s="502"/>
      <c r="J168" s="502"/>
      <c r="K168" s="502"/>
      <c r="L168" s="502"/>
      <c r="M168" s="502"/>
      <c r="N168" s="502"/>
      <c r="O168" s="502"/>
      <c r="P168" s="502"/>
      <c r="Q168" s="502"/>
      <c r="R168" s="502"/>
      <c r="S168" s="502"/>
    </row>
    <row r="169" spans="1:19" ht="15.75" customHeight="1">
      <c r="A169" s="502"/>
      <c r="B169" s="502"/>
      <c r="C169" s="502"/>
      <c r="D169" s="502"/>
      <c r="E169" s="502"/>
      <c r="F169" s="502"/>
      <c r="G169" s="502"/>
      <c r="H169" s="502"/>
      <c r="I169" s="502"/>
      <c r="J169" s="502"/>
      <c r="K169" s="502"/>
      <c r="L169" s="502"/>
      <c r="M169" s="502"/>
      <c r="N169" s="502"/>
      <c r="O169" s="502"/>
      <c r="P169" s="502"/>
      <c r="Q169" s="502"/>
      <c r="R169" s="502"/>
      <c r="S169" s="502"/>
    </row>
    <row r="170" spans="1:19" ht="15.75" customHeight="1">
      <c r="A170" s="502"/>
      <c r="B170" s="502"/>
      <c r="C170" s="502"/>
      <c r="D170" s="502"/>
      <c r="E170" s="502"/>
      <c r="F170" s="502"/>
      <c r="G170" s="502"/>
      <c r="H170" s="502"/>
      <c r="I170" s="502"/>
      <c r="J170" s="502"/>
      <c r="K170" s="502"/>
      <c r="L170" s="502"/>
      <c r="M170" s="502"/>
      <c r="N170" s="502"/>
      <c r="O170" s="502"/>
      <c r="P170" s="502"/>
      <c r="Q170" s="502"/>
      <c r="R170" s="502"/>
      <c r="S170" s="502"/>
    </row>
    <row r="171" spans="1:19" ht="15.75" customHeight="1">
      <c r="A171" s="502"/>
      <c r="B171" s="502"/>
      <c r="C171" s="502"/>
      <c r="D171" s="502"/>
      <c r="E171" s="502"/>
      <c r="F171" s="502"/>
      <c r="G171" s="502"/>
      <c r="H171" s="502"/>
      <c r="I171" s="502"/>
      <c r="J171" s="502"/>
      <c r="K171" s="502"/>
      <c r="L171" s="502"/>
      <c r="M171" s="502"/>
      <c r="N171" s="502"/>
      <c r="O171" s="502"/>
      <c r="P171" s="502"/>
      <c r="Q171" s="502"/>
      <c r="R171" s="502"/>
      <c r="S171" s="502"/>
    </row>
    <row r="172" spans="1:19" ht="15.75" customHeight="1">
      <c r="A172" s="502"/>
      <c r="B172" s="502"/>
      <c r="C172" s="502"/>
      <c r="D172" s="502"/>
      <c r="E172" s="502"/>
      <c r="F172" s="502"/>
      <c r="G172" s="502"/>
      <c r="H172" s="502"/>
      <c r="I172" s="502"/>
      <c r="J172" s="502"/>
      <c r="K172" s="502"/>
      <c r="L172" s="502"/>
      <c r="M172" s="502"/>
      <c r="N172" s="502"/>
      <c r="O172" s="502"/>
      <c r="P172" s="502"/>
      <c r="Q172" s="502"/>
      <c r="R172" s="502"/>
      <c r="S172" s="502"/>
    </row>
    <row r="173" spans="1:19" ht="15.75" customHeight="1">
      <c r="A173" s="502"/>
      <c r="B173" s="502"/>
      <c r="C173" s="502"/>
      <c r="D173" s="502"/>
      <c r="E173" s="502"/>
      <c r="F173" s="502"/>
      <c r="G173" s="502"/>
      <c r="H173" s="502"/>
      <c r="I173" s="502"/>
      <c r="J173" s="502"/>
      <c r="K173" s="502"/>
      <c r="L173" s="502"/>
      <c r="M173" s="502"/>
      <c r="N173" s="502"/>
      <c r="O173" s="502"/>
      <c r="P173" s="502"/>
      <c r="Q173" s="502"/>
      <c r="R173" s="502"/>
      <c r="S173" s="502"/>
    </row>
    <row r="174" spans="1:19" ht="15.75" customHeight="1">
      <c r="A174" s="502"/>
      <c r="B174" s="502"/>
      <c r="C174" s="502"/>
      <c r="D174" s="502"/>
      <c r="E174" s="502"/>
      <c r="F174" s="502"/>
      <c r="G174" s="502"/>
      <c r="H174" s="502"/>
      <c r="I174" s="502"/>
      <c r="J174" s="502"/>
      <c r="K174" s="502"/>
      <c r="L174" s="502"/>
      <c r="M174" s="502"/>
      <c r="N174" s="502"/>
      <c r="O174" s="502"/>
      <c r="P174" s="502"/>
      <c r="Q174" s="502"/>
      <c r="R174" s="502"/>
      <c r="S174" s="502"/>
    </row>
    <row r="175" spans="1:19" ht="15.75" customHeight="1">
      <c r="A175" s="502"/>
      <c r="B175" s="502"/>
      <c r="C175" s="502"/>
      <c r="D175" s="502"/>
      <c r="E175" s="502"/>
      <c r="F175" s="502"/>
      <c r="G175" s="502"/>
      <c r="H175" s="502"/>
      <c r="I175" s="502"/>
      <c r="J175" s="502"/>
      <c r="K175" s="502"/>
      <c r="L175" s="502"/>
      <c r="M175" s="502"/>
      <c r="N175" s="502"/>
      <c r="O175" s="502"/>
      <c r="P175" s="502"/>
      <c r="Q175" s="502"/>
      <c r="R175" s="502"/>
      <c r="S175" s="502"/>
    </row>
    <row r="176" spans="1:19" ht="15.75" customHeight="1">
      <c r="A176" s="502"/>
      <c r="B176" s="502"/>
      <c r="C176" s="502"/>
      <c r="D176" s="502"/>
      <c r="E176" s="502"/>
      <c r="F176" s="502"/>
      <c r="G176" s="502"/>
      <c r="H176" s="502"/>
      <c r="I176" s="502"/>
      <c r="J176" s="502"/>
      <c r="K176" s="502"/>
      <c r="L176" s="502"/>
      <c r="M176" s="502"/>
      <c r="N176" s="502"/>
      <c r="O176" s="502"/>
      <c r="P176" s="502"/>
      <c r="Q176" s="502"/>
      <c r="R176" s="502"/>
      <c r="S176" s="502"/>
    </row>
    <row r="177" spans="1:19" ht="15.75" customHeight="1">
      <c r="A177" s="502"/>
      <c r="B177" s="502"/>
      <c r="C177" s="502"/>
      <c r="D177" s="502"/>
      <c r="E177" s="502"/>
      <c r="F177" s="502"/>
      <c r="G177" s="502"/>
      <c r="H177" s="502"/>
      <c r="I177" s="502"/>
      <c r="J177" s="502"/>
      <c r="K177" s="502"/>
      <c r="L177" s="502"/>
      <c r="M177" s="502"/>
      <c r="N177" s="502"/>
      <c r="O177" s="502"/>
      <c r="P177" s="502"/>
      <c r="Q177" s="502"/>
      <c r="R177" s="502"/>
      <c r="S177" s="502"/>
    </row>
    <row r="178" spans="1:19" ht="15.75" customHeight="1">
      <c r="A178" s="502"/>
      <c r="B178" s="502"/>
      <c r="C178" s="502"/>
      <c r="D178" s="502"/>
      <c r="E178" s="502"/>
      <c r="F178" s="502"/>
      <c r="G178" s="502"/>
      <c r="H178" s="502"/>
      <c r="I178" s="502"/>
      <c r="J178" s="502"/>
      <c r="K178" s="502"/>
      <c r="L178" s="502"/>
      <c r="M178" s="502"/>
      <c r="N178" s="502"/>
      <c r="O178" s="502"/>
      <c r="P178" s="502"/>
      <c r="Q178" s="502"/>
      <c r="R178" s="502"/>
      <c r="S178" s="502"/>
    </row>
    <row r="179" spans="1:19" ht="15.75" customHeight="1">
      <c r="A179" s="502"/>
      <c r="B179" s="502"/>
      <c r="C179" s="502"/>
      <c r="D179" s="502"/>
      <c r="E179" s="502"/>
      <c r="F179" s="502"/>
      <c r="G179" s="502"/>
      <c r="H179" s="502"/>
      <c r="I179" s="502"/>
      <c r="J179" s="502"/>
      <c r="K179" s="502"/>
      <c r="L179" s="502"/>
      <c r="M179" s="502"/>
      <c r="N179" s="502"/>
      <c r="O179" s="502"/>
      <c r="P179" s="502"/>
      <c r="Q179" s="502"/>
      <c r="R179" s="502"/>
      <c r="S179" s="502"/>
    </row>
    <row r="180" spans="1:19" ht="15.75" customHeight="1">
      <c r="A180" s="502"/>
      <c r="B180" s="502"/>
      <c r="C180" s="502"/>
      <c r="D180" s="502"/>
      <c r="E180" s="502"/>
      <c r="F180" s="502"/>
      <c r="G180" s="502"/>
      <c r="H180" s="502"/>
      <c r="I180" s="502"/>
      <c r="J180" s="502"/>
      <c r="K180" s="502"/>
      <c r="L180" s="502"/>
      <c r="M180" s="502"/>
      <c r="N180" s="502"/>
      <c r="O180" s="502"/>
      <c r="P180" s="502"/>
      <c r="Q180" s="502"/>
      <c r="R180" s="502"/>
      <c r="S180" s="502"/>
    </row>
    <row r="181" spans="1:19" ht="15.75" customHeight="1">
      <c r="A181" s="502"/>
      <c r="B181" s="502"/>
      <c r="C181" s="502"/>
      <c r="D181" s="502"/>
      <c r="E181" s="502"/>
      <c r="F181" s="502"/>
      <c r="G181" s="502"/>
      <c r="H181" s="502"/>
      <c r="I181" s="502"/>
      <c r="J181" s="502"/>
      <c r="K181" s="502"/>
      <c r="L181" s="502"/>
      <c r="M181" s="502"/>
      <c r="N181" s="502"/>
      <c r="O181" s="502"/>
      <c r="P181" s="502"/>
      <c r="Q181" s="502"/>
      <c r="R181" s="502"/>
      <c r="S181" s="502"/>
    </row>
    <row r="182" spans="1:19" ht="15.75" customHeight="1">
      <c r="A182" s="502"/>
      <c r="B182" s="502"/>
      <c r="C182" s="502"/>
      <c r="D182" s="502"/>
      <c r="E182" s="502"/>
      <c r="F182" s="502"/>
      <c r="G182" s="502"/>
      <c r="H182" s="502"/>
      <c r="I182" s="502"/>
      <c r="J182" s="502"/>
      <c r="K182" s="502"/>
      <c r="L182" s="502"/>
      <c r="M182" s="502"/>
      <c r="N182" s="502"/>
      <c r="O182" s="502"/>
      <c r="P182" s="502"/>
      <c r="Q182" s="502"/>
      <c r="R182" s="502"/>
      <c r="S182" s="502"/>
    </row>
    <row r="183" spans="1:19" ht="15.75" customHeight="1">
      <c r="A183" s="502"/>
      <c r="B183" s="502"/>
      <c r="C183" s="502"/>
      <c r="D183" s="502"/>
      <c r="E183" s="502"/>
      <c r="F183" s="502"/>
      <c r="G183" s="502"/>
      <c r="H183" s="502"/>
      <c r="I183" s="502"/>
      <c r="J183" s="502"/>
      <c r="K183" s="502"/>
      <c r="L183" s="502"/>
      <c r="M183" s="502"/>
      <c r="N183" s="502"/>
      <c r="O183" s="502"/>
      <c r="P183" s="502"/>
      <c r="Q183" s="502"/>
      <c r="R183" s="502"/>
      <c r="S183" s="502"/>
    </row>
    <row r="184" spans="1:19" ht="15.75" customHeight="1">
      <c r="A184" s="502"/>
      <c r="B184" s="502"/>
      <c r="C184" s="502"/>
      <c r="D184" s="502"/>
      <c r="E184" s="502"/>
      <c r="F184" s="502"/>
      <c r="G184" s="502"/>
      <c r="H184" s="502"/>
      <c r="I184" s="502"/>
      <c r="J184" s="502"/>
      <c r="K184" s="502"/>
      <c r="L184" s="502"/>
      <c r="M184" s="502"/>
      <c r="N184" s="502"/>
      <c r="O184" s="502"/>
      <c r="P184" s="502"/>
      <c r="Q184" s="502"/>
      <c r="R184" s="502"/>
      <c r="S184" s="502"/>
    </row>
    <row r="185" spans="1:19" ht="15.75" customHeight="1">
      <c r="A185" s="502"/>
      <c r="B185" s="502"/>
      <c r="C185" s="502"/>
      <c r="D185" s="502"/>
      <c r="E185" s="502"/>
      <c r="F185" s="502"/>
      <c r="G185" s="502"/>
      <c r="H185" s="502"/>
      <c r="I185" s="502"/>
      <c r="J185" s="502"/>
      <c r="K185" s="502"/>
      <c r="L185" s="502"/>
      <c r="M185" s="502"/>
      <c r="N185" s="502"/>
      <c r="O185" s="502"/>
      <c r="P185" s="502"/>
      <c r="Q185" s="502"/>
      <c r="R185" s="502"/>
      <c r="S185" s="502"/>
    </row>
    <row r="186" spans="1:19" ht="15.75" customHeight="1">
      <c r="A186" s="502"/>
      <c r="B186" s="502"/>
      <c r="C186" s="502"/>
      <c r="D186" s="502"/>
      <c r="E186" s="502"/>
      <c r="F186" s="502"/>
      <c r="G186" s="502"/>
      <c r="H186" s="502"/>
      <c r="I186" s="502"/>
      <c r="J186" s="502"/>
      <c r="K186" s="502"/>
      <c r="L186" s="502"/>
      <c r="M186" s="502"/>
      <c r="N186" s="502"/>
      <c r="O186" s="502"/>
      <c r="P186" s="502"/>
      <c r="Q186" s="502"/>
      <c r="R186" s="502"/>
      <c r="S186" s="502"/>
    </row>
    <row r="187" spans="1:19" ht="15.75" customHeight="1">
      <c r="A187" s="502"/>
      <c r="B187" s="502"/>
      <c r="C187" s="502"/>
      <c r="D187" s="502"/>
      <c r="E187" s="502"/>
      <c r="F187" s="502"/>
      <c r="G187" s="502"/>
      <c r="H187" s="502"/>
      <c r="I187" s="502"/>
      <c r="J187" s="502"/>
      <c r="K187" s="502"/>
      <c r="L187" s="502"/>
      <c r="M187" s="502"/>
      <c r="N187" s="502"/>
      <c r="O187" s="502"/>
      <c r="P187" s="502"/>
      <c r="Q187" s="502"/>
      <c r="R187" s="502"/>
      <c r="S187" s="502"/>
    </row>
    <row r="188" spans="1:19" ht="15.75" customHeight="1">
      <c r="A188" s="502"/>
      <c r="B188" s="502"/>
      <c r="C188" s="502"/>
      <c r="D188" s="502"/>
      <c r="E188" s="502"/>
      <c r="F188" s="502"/>
      <c r="G188" s="502"/>
      <c r="H188" s="502"/>
      <c r="I188" s="502"/>
      <c r="J188" s="502"/>
      <c r="K188" s="502"/>
      <c r="L188" s="502"/>
      <c r="M188" s="502"/>
      <c r="N188" s="502"/>
      <c r="O188" s="502"/>
      <c r="P188" s="502"/>
      <c r="Q188" s="502"/>
      <c r="R188" s="502"/>
      <c r="S188" s="502"/>
    </row>
    <row r="189" spans="1:19" ht="15.75" customHeight="1">
      <c r="A189" s="502"/>
      <c r="B189" s="502"/>
      <c r="C189" s="502"/>
      <c r="D189" s="502"/>
      <c r="E189" s="502"/>
      <c r="F189" s="502"/>
      <c r="G189" s="502"/>
      <c r="H189" s="502"/>
      <c r="I189" s="502"/>
      <c r="J189" s="502"/>
      <c r="K189" s="502"/>
      <c r="L189" s="502"/>
      <c r="M189" s="502"/>
      <c r="N189" s="502"/>
      <c r="O189" s="502"/>
      <c r="P189" s="502"/>
      <c r="Q189" s="502"/>
      <c r="R189" s="502"/>
      <c r="S189" s="502"/>
    </row>
    <row r="190" spans="1:19" ht="15.75" customHeight="1">
      <c r="A190" s="502"/>
      <c r="B190" s="502"/>
      <c r="C190" s="502"/>
      <c r="D190" s="502"/>
      <c r="E190" s="502"/>
      <c r="F190" s="502"/>
      <c r="G190" s="502"/>
      <c r="H190" s="502"/>
      <c r="I190" s="502"/>
      <c r="J190" s="502"/>
      <c r="K190" s="502"/>
      <c r="L190" s="502"/>
      <c r="M190" s="502"/>
      <c r="N190" s="502"/>
      <c r="O190" s="502"/>
      <c r="P190" s="502"/>
      <c r="Q190" s="502"/>
      <c r="R190" s="502"/>
      <c r="S190" s="502"/>
    </row>
    <row r="191" spans="1:19" ht="15.75" customHeight="1">
      <c r="A191" s="502"/>
      <c r="B191" s="502"/>
      <c r="C191" s="502"/>
      <c r="D191" s="502"/>
      <c r="E191" s="502"/>
      <c r="F191" s="502"/>
      <c r="G191" s="502"/>
      <c r="H191" s="502"/>
      <c r="I191" s="502"/>
      <c r="J191" s="502"/>
      <c r="K191" s="502"/>
      <c r="L191" s="502"/>
      <c r="M191" s="502"/>
      <c r="N191" s="502"/>
      <c r="O191" s="502"/>
      <c r="P191" s="502"/>
      <c r="Q191" s="502"/>
      <c r="R191" s="502"/>
      <c r="S191" s="502"/>
    </row>
    <row r="192" spans="1:19" ht="15.75" customHeight="1">
      <c r="A192" s="502"/>
      <c r="B192" s="502"/>
      <c r="C192" s="502"/>
      <c r="D192" s="502"/>
      <c r="E192" s="502"/>
      <c r="F192" s="502"/>
      <c r="G192" s="502"/>
      <c r="H192" s="502"/>
      <c r="I192" s="502"/>
      <c r="J192" s="502"/>
      <c r="K192" s="502"/>
      <c r="L192" s="502"/>
      <c r="M192" s="502"/>
      <c r="N192" s="502"/>
      <c r="O192" s="502"/>
      <c r="P192" s="502"/>
      <c r="Q192" s="502"/>
      <c r="R192" s="502"/>
      <c r="S192" s="502"/>
    </row>
    <row r="193" spans="1:19" ht="15.75" customHeight="1">
      <c r="A193" s="502"/>
      <c r="B193" s="502"/>
      <c r="C193" s="502"/>
      <c r="D193" s="502"/>
      <c r="E193" s="502"/>
      <c r="F193" s="502"/>
      <c r="G193" s="502"/>
      <c r="H193" s="502"/>
      <c r="I193" s="502"/>
      <c r="J193" s="502"/>
      <c r="K193" s="502"/>
      <c r="L193" s="502"/>
      <c r="M193" s="502"/>
      <c r="N193" s="502"/>
      <c r="O193" s="502"/>
      <c r="P193" s="502"/>
      <c r="Q193" s="502"/>
      <c r="R193" s="502"/>
      <c r="S193" s="502"/>
    </row>
    <row r="194" spans="1:19" ht="15.75" customHeight="1">
      <c r="A194" s="502"/>
      <c r="B194" s="502"/>
      <c r="C194" s="502"/>
      <c r="D194" s="502"/>
      <c r="E194" s="502"/>
      <c r="F194" s="502"/>
      <c r="G194" s="502"/>
      <c r="H194" s="502"/>
      <c r="I194" s="502"/>
      <c r="J194" s="502"/>
      <c r="K194" s="502"/>
      <c r="L194" s="502"/>
      <c r="M194" s="502"/>
      <c r="N194" s="502"/>
      <c r="O194" s="502"/>
      <c r="P194" s="502"/>
      <c r="Q194" s="502"/>
      <c r="R194" s="502"/>
      <c r="S194" s="502"/>
    </row>
    <row r="195" spans="1:19" ht="15.75" customHeight="1">
      <c r="A195" s="502"/>
      <c r="B195" s="502"/>
      <c r="C195" s="502"/>
      <c r="D195" s="502"/>
      <c r="E195" s="502"/>
      <c r="F195" s="502"/>
      <c r="G195" s="502"/>
      <c r="H195" s="502"/>
      <c r="I195" s="502"/>
      <c r="J195" s="502"/>
      <c r="K195" s="502"/>
      <c r="L195" s="502"/>
      <c r="M195" s="502"/>
      <c r="N195" s="502"/>
      <c r="O195" s="502"/>
      <c r="P195" s="502"/>
      <c r="Q195" s="502"/>
      <c r="R195" s="502"/>
      <c r="S195" s="502"/>
    </row>
    <row r="196" spans="1:19" ht="15.75" customHeight="1">
      <c r="A196" s="502"/>
      <c r="B196" s="502"/>
      <c r="C196" s="502"/>
      <c r="D196" s="502"/>
      <c r="E196" s="502"/>
      <c r="F196" s="502"/>
      <c r="G196" s="502"/>
      <c r="H196" s="502"/>
      <c r="I196" s="502"/>
      <c r="J196" s="502"/>
      <c r="K196" s="502"/>
      <c r="L196" s="502"/>
      <c r="M196" s="502"/>
      <c r="N196" s="502"/>
      <c r="O196" s="502"/>
      <c r="P196" s="502"/>
      <c r="Q196" s="502"/>
      <c r="R196" s="502"/>
      <c r="S196" s="502"/>
    </row>
    <row r="197" spans="1:19" ht="15.75" customHeight="1">
      <c r="A197" s="502"/>
      <c r="B197" s="502"/>
      <c r="C197" s="502"/>
      <c r="D197" s="502"/>
      <c r="E197" s="502"/>
      <c r="F197" s="502"/>
      <c r="G197" s="502"/>
      <c r="H197" s="502"/>
      <c r="I197" s="502"/>
      <c r="J197" s="502"/>
      <c r="K197" s="502"/>
      <c r="L197" s="502"/>
      <c r="M197" s="502"/>
      <c r="N197" s="502"/>
      <c r="O197" s="502"/>
      <c r="P197" s="502"/>
      <c r="Q197" s="502"/>
      <c r="R197" s="502"/>
      <c r="S197" s="502"/>
    </row>
    <row r="198" spans="1:19" ht="15.75" customHeight="1">
      <c r="A198" s="502"/>
      <c r="B198" s="502"/>
      <c r="C198" s="502"/>
      <c r="D198" s="502"/>
      <c r="E198" s="502"/>
      <c r="F198" s="502"/>
      <c r="G198" s="502"/>
      <c r="H198" s="502"/>
      <c r="I198" s="502"/>
      <c r="J198" s="502"/>
      <c r="K198" s="502"/>
      <c r="L198" s="502"/>
      <c r="M198" s="502"/>
      <c r="N198" s="502"/>
      <c r="O198" s="502"/>
      <c r="P198" s="502"/>
      <c r="Q198" s="502"/>
      <c r="R198" s="502"/>
      <c r="S198" s="502"/>
    </row>
    <row r="199" spans="1:19" ht="15.75" customHeight="1">
      <c r="A199" s="502"/>
      <c r="B199" s="502"/>
      <c r="C199" s="502"/>
      <c r="D199" s="502"/>
      <c r="E199" s="502"/>
      <c r="F199" s="502"/>
      <c r="G199" s="502"/>
      <c r="H199" s="502"/>
      <c r="I199" s="502"/>
      <c r="J199" s="502"/>
      <c r="K199" s="502"/>
      <c r="L199" s="502"/>
      <c r="M199" s="502"/>
      <c r="N199" s="502"/>
      <c r="O199" s="502"/>
      <c r="P199" s="502"/>
      <c r="Q199" s="502"/>
      <c r="R199" s="502"/>
      <c r="S199" s="502"/>
    </row>
    <row r="200" spans="1:19" ht="15.75" customHeight="1">
      <c r="A200" s="502"/>
      <c r="B200" s="502"/>
      <c r="C200" s="502"/>
      <c r="D200" s="502"/>
      <c r="E200" s="502"/>
      <c r="F200" s="502"/>
      <c r="G200" s="502"/>
      <c r="H200" s="502"/>
      <c r="I200" s="502"/>
      <c r="J200" s="502"/>
      <c r="K200" s="502"/>
      <c r="L200" s="502"/>
      <c r="M200" s="502"/>
      <c r="N200" s="502"/>
      <c r="O200" s="502"/>
      <c r="P200" s="502"/>
      <c r="Q200" s="502"/>
      <c r="R200" s="502"/>
      <c r="S200" s="502"/>
    </row>
    <row r="201" spans="1:19" ht="15.75" customHeight="1">
      <c r="A201" s="502"/>
      <c r="B201" s="502"/>
      <c r="C201" s="502"/>
      <c r="D201" s="502"/>
      <c r="E201" s="502"/>
      <c r="F201" s="502"/>
      <c r="G201" s="502"/>
      <c r="H201" s="502"/>
      <c r="I201" s="502"/>
      <c r="J201" s="502"/>
      <c r="K201" s="502"/>
      <c r="L201" s="502"/>
      <c r="M201" s="502"/>
      <c r="N201" s="502"/>
      <c r="O201" s="502"/>
      <c r="P201" s="502"/>
      <c r="Q201" s="502"/>
      <c r="R201" s="502"/>
      <c r="S201" s="502"/>
    </row>
    <row r="202" spans="1:19" ht="15.75" customHeight="1">
      <c r="A202" s="502"/>
      <c r="B202" s="502"/>
      <c r="C202" s="502"/>
      <c r="D202" s="502"/>
      <c r="E202" s="502"/>
      <c r="F202" s="502"/>
      <c r="G202" s="502"/>
      <c r="H202" s="502"/>
      <c r="I202" s="502"/>
      <c r="J202" s="502"/>
      <c r="K202" s="502"/>
      <c r="L202" s="502"/>
      <c r="M202" s="502"/>
      <c r="N202" s="502"/>
      <c r="O202" s="502"/>
      <c r="P202" s="502"/>
      <c r="Q202" s="502"/>
      <c r="R202" s="502"/>
      <c r="S202" s="502"/>
    </row>
    <row r="203" spans="1:19" ht="15.75" customHeight="1">
      <c r="A203" s="502"/>
      <c r="B203" s="502"/>
      <c r="C203" s="502"/>
      <c r="D203" s="502"/>
      <c r="E203" s="502"/>
      <c r="F203" s="502"/>
      <c r="G203" s="502"/>
      <c r="H203" s="502"/>
      <c r="I203" s="502"/>
      <c r="J203" s="502"/>
      <c r="K203" s="502"/>
      <c r="L203" s="502"/>
      <c r="M203" s="502"/>
      <c r="N203" s="502"/>
      <c r="O203" s="502"/>
      <c r="P203" s="502"/>
      <c r="Q203" s="502"/>
      <c r="R203" s="502"/>
      <c r="S203" s="502"/>
    </row>
    <row r="204" spans="1:19" ht="15.75" customHeight="1">
      <c r="A204" s="502"/>
      <c r="B204" s="502"/>
      <c r="C204" s="502"/>
      <c r="D204" s="502"/>
      <c r="E204" s="502"/>
      <c r="F204" s="502"/>
      <c r="G204" s="502"/>
      <c r="H204" s="502"/>
      <c r="I204" s="502"/>
      <c r="J204" s="502"/>
      <c r="K204" s="502"/>
      <c r="L204" s="502"/>
      <c r="M204" s="502"/>
      <c r="N204" s="502"/>
      <c r="O204" s="502"/>
      <c r="P204" s="502"/>
      <c r="Q204" s="502"/>
      <c r="R204" s="502"/>
      <c r="S204" s="502"/>
    </row>
    <row r="205" spans="1:19" ht="15.75" customHeight="1">
      <c r="A205" s="502"/>
      <c r="B205" s="502"/>
      <c r="C205" s="502"/>
      <c r="D205" s="502"/>
      <c r="E205" s="502"/>
      <c r="F205" s="502"/>
      <c r="G205" s="502"/>
      <c r="H205" s="502"/>
      <c r="I205" s="502"/>
      <c r="J205" s="502"/>
      <c r="K205" s="502"/>
      <c r="L205" s="502"/>
      <c r="M205" s="502"/>
      <c r="N205" s="502"/>
      <c r="O205" s="502"/>
      <c r="P205" s="502"/>
      <c r="Q205" s="502"/>
      <c r="R205" s="502"/>
      <c r="S205" s="502"/>
    </row>
    <row r="206" spans="1:19" ht="15.75" customHeight="1">
      <c r="A206" s="502"/>
      <c r="B206" s="502"/>
      <c r="C206" s="502"/>
      <c r="D206" s="502"/>
      <c r="E206" s="502"/>
      <c r="F206" s="502"/>
      <c r="G206" s="502"/>
      <c r="H206" s="502"/>
      <c r="I206" s="502"/>
      <c r="J206" s="502"/>
      <c r="K206" s="502"/>
      <c r="L206" s="502"/>
      <c r="M206" s="502"/>
      <c r="N206" s="502"/>
      <c r="O206" s="502"/>
      <c r="P206" s="502"/>
      <c r="Q206" s="502"/>
      <c r="R206" s="502"/>
      <c r="S206" s="502"/>
    </row>
    <row r="207" spans="1:19" ht="15.75" customHeight="1">
      <c r="A207" s="502"/>
      <c r="B207" s="502"/>
      <c r="C207" s="502"/>
      <c r="D207" s="502"/>
      <c r="E207" s="502"/>
      <c r="F207" s="502"/>
      <c r="G207" s="502"/>
      <c r="H207" s="502"/>
      <c r="I207" s="502"/>
      <c r="J207" s="502"/>
      <c r="K207" s="502"/>
      <c r="L207" s="502"/>
      <c r="M207" s="502"/>
      <c r="N207" s="502"/>
      <c r="O207" s="502"/>
      <c r="P207" s="502"/>
      <c r="Q207" s="502"/>
      <c r="R207" s="502"/>
      <c r="S207" s="502"/>
    </row>
    <row r="208" spans="1:19" ht="15.75" customHeight="1">
      <c r="A208" s="502"/>
      <c r="B208" s="502"/>
      <c r="C208" s="502"/>
      <c r="D208" s="502"/>
      <c r="E208" s="502"/>
      <c r="F208" s="502"/>
      <c r="G208" s="502"/>
      <c r="H208" s="502"/>
      <c r="I208" s="502"/>
      <c r="J208" s="502"/>
      <c r="K208" s="502"/>
      <c r="L208" s="502"/>
      <c r="M208" s="502"/>
      <c r="N208" s="502"/>
      <c r="O208" s="502"/>
      <c r="P208" s="502"/>
      <c r="Q208" s="502"/>
      <c r="R208" s="502"/>
      <c r="S208" s="502"/>
    </row>
    <row r="209" spans="1:19" ht="15.75" customHeight="1">
      <c r="A209" s="502"/>
      <c r="B209" s="502"/>
      <c r="C209" s="502"/>
      <c r="D209" s="502"/>
      <c r="E209" s="502"/>
      <c r="F209" s="502"/>
      <c r="G209" s="502"/>
      <c r="H209" s="502"/>
      <c r="I209" s="502"/>
      <c r="J209" s="502"/>
      <c r="K209" s="502"/>
      <c r="L209" s="502"/>
      <c r="M209" s="502"/>
      <c r="N209" s="502"/>
      <c r="O209" s="502"/>
      <c r="P209" s="502"/>
      <c r="Q209" s="502"/>
      <c r="R209" s="502"/>
      <c r="S209" s="502"/>
    </row>
    <row r="210" spans="1:19" ht="15.75" customHeight="1">
      <c r="A210" s="502"/>
      <c r="B210" s="502"/>
      <c r="C210" s="502"/>
      <c r="D210" s="502"/>
      <c r="E210" s="502"/>
      <c r="F210" s="502"/>
      <c r="G210" s="502"/>
      <c r="H210" s="502"/>
      <c r="I210" s="502"/>
      <c r="J210" s="502"/>
      <c r="K210" s="502"/>
      <c r="L210" s="502"/>
      <c r="M210" s="502"/>
      <c r="N210" s="502"/>
      <c r="O210" s="502"/>
      <c r="P210" s="502"/>
      <c r="Q210" s="502"/>
      <c r="R210" s="502"/>
      <c r="S210" s="502"/>
    </row>
    <row r="211" spans="1:19" ht="15.75" customHeight="1">
      <c r="A211" s="502"/>
      <c r="B211" s="502"/>
      <c r="C211" s="502"/>
      <c r="D211" s="502"/>
      <c r="E211" s="502"/>
      <c r="F211" s="502"/>
      <c r="G211" s="502"/>
      <c r="H211" s="502"/>
      <c r="I211" s="502"/>
      <c r="J211" s="502"/>
      <c r="K211" s="502"/>
      <c r="L211" s="502"/>
      <c r="M211" s="502"/>
      <c r="N211" s="502"/>
      <c r="O211" s="502"/>
      <c r="P211" s="502"/>
      <c r="Q211" s="502"/>
      <c r="R211" s="502"/>
      <c r="S211" s="502"/>
    </row>
    <row r="212" spans="1:19" ht="15.75" customHeight="1">
      <c r="A212" s="502"/>
      <c r="B212" s="502"/>
      <c r="C212" s="502"/>
      <c r="D212" s="502"/>
      <c r="E212" s="502"/>
      <c r="F212" s="502"/>
      <c r="G212" s="502"/>
      <c r="H212" s="502"/>
      <c r="I212" s="502"/>
      <c r="J212" s="502"/>
      <c r="K212" s="502"/>
      <c r="L212" s="502"/>
      <c r="M212" s="502"/>
      <c r="N212" s="502"/>
      <c r="O212" s="502"/>
      <c r="P212" s="502"/>
      <c r="Q212" s="502"/>
      <c r="R212" s="502"/>
      <c r="S212" s="502"/>
    </row>
    <row r="213" spans="1:19" ht="15.75" customHeight="1">
      <c r="A213" s="502"/>
      <c r="B213" s="502"/>
      <c r="C213" s="502"/>
      <c r="D213" s="502"/>
      <c r="E213" s="502"/>
      <c r="F213" s="502"/>
      <c r="G213" s="502"/>
      <c r="H213" s="502"/>
      <c r="I213" s="502"/>
      <c r="J213" s="502"/>
      <c r="K213" s="502"/>
      <c r="L213" s="502"/>
      <c r="M213" s="502"/>
      <c r="N213" s="502"/>
      <c r="O213" s="502"/>
      <c r="P213" s="502"/>
      <c r="Q213" s="502"/>
      <c r="R213" s="502"/>
      <c r="S213" s="502"/>
    </row>
    <row r="214" spans="1:19" ht="15.75" customHeight="1">
      <c r="A214" s="502"/>
      <c r="B214" s="502"/>
      <c r="C214" s="502"/>
      <c r="D214" s="502"/>
      <c r="E214" s="502"/>
      <c r="F214" s="502"/>
      <c r="G214" s="502"/>
      <c r="H214" s="502"/>
      <c r="I214" s="502"/>
      <c r="J214" s="502"/>
      <c r="K214" s="502"/>
      <c r="L214" s="502"/>
      <c r="M214" s="502"/>
      <c r="N214" s="502"/>
      <c r="O214" s="502"/>
      <c r="P214" s="502"/>
      <c r="Q214" s="502"/>
      <c r="R214" s="502"/>
      <c r="S214" s="502"/>
    </row>
    <row r="215" spans="1:19" ht="15.75" customHeight="1">
      <c r="A215" s="502"/>
      <c r="B215" s="502"/>
      <c r="C215" s="502"/>
      <c r="D215" s="502"/>
      <c r="E215" s="502"/>
      <c r="F215" s="502"/>
      <c r="G215" s="502"/>
      <c r="H215" s="502"/>
      <c r="I215" s="502"/>
      <c r="J215" s="502"/>
      <c r="K215" s="502"/>
      <c r="L215" s="502"/>
      <c r="M215" s="502"/>
      <c r="N215" s="502"/>
      <c r="O215" s="502"/>
      <c r="P215" s="502"/>
      <c r="Q215" s="502"/>
      <c r="R215" s="502"/>
      <c r="S215" s="502"/>
    </row>
    <row r="216" spans="1:19" ht="15.75" customHeight="1">
      <c r="A216" s="502"/>
      <c r="B216" s="502"/>
      <c r="C216" s="502"/>
      <c r="D216" s="502"/>
      <c r="E216" s="502"/>
      <c r="F216" s="502"/>
      <c r="G216" s="502"/>
      <c r="H216" s="502"/>
      <c r="I216" s="502"/>
      <c r="J216" s="502"/>
      <c r="K216" s="502"/>
      <c r="L216" s="502"/>
      <c r="M216" s="502"/>
      <c r="N216" s="502"/>
      <c r="O216" s="502"/>
      <c r="P216" s="502"/>
      <c r="Q216" s="502"/>
      <c r="R216" s="502"/>
      <c r="S216" s="502"/>
    </row>
    <row r="217" spans="1:19" ht="15.75" customHeight="1">
      <c r="A217" s="502"/>
      <c r="B217" s="502"/>
      <c r="C217" s="502"/>
      <c r="D217" s="502"/>
      <c r="E217" s="502"/>
      <c r="F217" s="502"/>
      <c r="G217" s="502"/>
      <c r="H217" s="502"/>
      <c r="I217" s="502"/>
      <c r="J217" s="502"/>
      <c r="K217" s="502"/>
      <c r="L217" s="502"/>
      <c r="M217" s="502"/>
      <c r="N217" s="502"/>
      <c r="O217" s="502"/>
      <c r="P217" s="502"/>
      <c r="Q217" s="502"/>
      <c r="R217" s="502"/>
      <c r="S217" s="502"/>
    </row>
    <row r="218" spans="1:19" ht="15.75" customHeight="1">
      <c r="A218" s="502"/>
      <c r="B218" s="502"/>
      <c r="C218" s="502"/>
      <c r="D218" s="502"/>
      <c r="E218" s="502"/>
      <c r="F218" s="502"/>
      <c r="G218" s="502"/>
      <c r="H218" s="502"/>
      <c r="I218" s="502"/>
      <c r="J218" s="502"/>
      <c r="K218" s="502"/>
      <c r="L218" s="502"/>
      <c r="M218" s="502"/>
      <c r="N218" s="502"/>
      <c r="O218" s="502"/>
      <c r="P218" s="502"/>
      <c r="Q218" s="502"/>
      <c r="R218" s="502"/>
      <c r="S218" s="502"/>
    </row>
    <row r="219" spans="1:19" ht="15.75" customHeight="1">
      <c r="A219" s="502"/>
      <c r="B219" s="502"/>
      <c r="C219" s="502"/>
      <c r="D219" s="502"/>
      <c r="E219" s="502"/>
      <c r="F219" s="502"/>
      <c r="G219" s="502"/>
      <c r="H219" s="502"/>
      <c r="I219" s="502"/>
      <c r="J219" s="502"/>
      <c r="K219" s="502"/>
      <c r="L219" s="502"/>
      <c r="M219" s="502"/>
      <c r="N219" s="502"/>
      <c r="O219" s="502"/>
      <c r="P219" s="502"/>
      <c r="Q219" s="502"/>
      <c r="R219" s="502"/>
      <c r="S219" s="502"/>
    </row>
    <row r="220" spans="1:19" ht="15.75" customHeight="1">
      <c r="A220" s="502"/>
      <c r="B220" s="502"/>
      <c r="C220" s="502"/>
      <c r="D220" s="502"/>
      <c r="E220" s="502"/>
      <c r="F220" s="502"/>
      <c r="G220" s="502"/>
      <c r="H220" s="502"/>
      <c r="I220" s="502"/>
      <c r="J220" s="502"/>
      <c r="K220" s="502"/>
      <c r="L220" s="502"/>
      <c r="M220" s="502"/>
      <c r="N220" s="502"/>
      <c r="O220" s="502"/>
      <c r="P220" s="502"/>
      <c r="Q220" s="502"/>
      <c r="R220" s="502"/>
      <c r="S220" s="502"/>
    </row>
    <row r="221" spans="1:19" ht="15.75" customHeight="1">
      <c r="A221" s="502"/>
      <c r="B221" s="502"/>
      <c r="C221" s="502"/>
      <c r="D221" s="502"/>
      <c r="E221" s="502"/>
      <c r="F221" s="502"/>
      <c r="G221" s="502"/>
      <c r="H221" s="502"/>
      <c r="I221" s="502"/>
      <c r="J221" s="502"/>
      <c r="K221" s="502"/>
      <c r="L221" s="502"/>
      <c r="M221" s="502"/>
      <c r="N221" s="502"/>
      <c r="O221" s="502"/>
      <c r="P221" s="502"/>
      <c r="Q221" s="502"/>
      <c r="R221" s="502"/>
      <c r="S221" s="502"/>
    </row>
    <row r="222" spans="1:19" ht="15.75" customHeight="1">
      <c r="A222" s="502"/>
      <c r="B222" s="502"/>
      <c r="C222" s="502"/>
      <c r="D222" s="502"/>
      <c r="E222" s="502"/>
      <c r="F222" s="502"/>
      <c r="G222" s="502"/>
      <c r="H222" s="502"/>
      <c r="I222" s="502"/>
      <c r="J222" s="502"/>
      <c r="K222" s="502"/>
      <c r="L222" s="502"/>
      <c r="M222" s="502"/>
      <c r="N222" s="502"/>
      <c r="O222" s="502"/>
      <c r="P222" s="502"/>
      <c r="Q222" s="502"/>
      <c r="R222" s="502"/>
      <c r="S222" s="502"/>
    </row>
    <row r="223" spans="1:19" ht="15.75" customHeight="1">
      <c r="A223" s="502"/>
      <c r="B223" s="502"/>
      <c r="C223" s="502"/>
      <c r="D223" s="502"/>
      <c r="E223" s="502"/>
      <c r="F223" s="502"/>
      <c r="G223" s="502"/>
      <c r="H223" s="502"/>
      <c r="I223" s="502"/>
      <c r="J223" s="502"/>
      <c r="K223" s="502"/>
      <c r="L223" s="502"/>
      <c r="M223" s="502"/>
      <c r="N223" s="502"/>
      <c r="O223" s="502"/>
      <c r="P223" s="502"/>
      <c r="Q223" s="502"/>
      <c r="R223" s="502"/>
      <c r="S223" s="502"/>
    </row>
    <row r="224" spans="1:19" ht="15.75" customHeight="1">
      <c r="A224" s="502"/>
      <c r="B224" s="502"/>
      <c r="C224" s="502"/>
      <c r="D224" s="502"/>
      <c r="E224" s="502"/>
      <c r="F224" s="502"/>
      <c r="G224" s="502"/>
      <c r="H224" s="502"/>
      <c r="I224" s="502"/>
      <c r="J224" s="502"/>
      <c r="K224" s="502"/>
      <c r="L224" s="502"/>
      <c r="M224" s="502"/>
      <c r="N224" s="502"/>
      <c r="O224" s="502"/>
      <c r="P224" s="502"/>
      <c r="Q224" s="502"/>
      <c r="R224" s="502"/>
      <c r="S224" s="502"/>
    </row>
    <row r="225" spans="1:19" ht="15.75" customHeight="1">
      <c r="A225" s="502"/>
      <c r="B225" s="502"/>
      <c r="C225" s="502"/>
      <c r="D225" s="502"/>
      <c r="E225" s="502"/>
      <c r="F225" s="502"/>
      <c r="G225" s="502"/>
      <c r="H225" s="502"/>
      <c r="I225" s="502"/>
      <c r="J225" s="502"/>
      <c r="K225" s="502"/>
      <c r="L225" s="502"/>
      <c r="M225" s="502"/>
      <c r="N225" s="502"/>
      <c r="O225" s="502"/>
      <c r="P225" s="502"/>
      <c r="Q225" s="502"/>
      <c r="R225" s="502"/>
      <c r="S225" s="502"/>
    </row>
    <row r="226" spans="1:19" ht="15.75" customHeight="1">
      <c r="A226" s="502"/>
      <c r="B226" s="502"/>
      <c r="C226" s="502"/>
      <c r="D226" s="502"/>
      <c r="E226" s="502"/>
      <c r="F226" s="502"/>
      <c r="G226" s="502"/>
      <c r="H226" s="502"/>
      <c r="I226" s="502"/>
      <c r="J226" s="502"/>
      <c r="K226" s="502"/>
      <c r="L226" s="502"/>
      <c r="M226" s="502"/>
      <c r="N226" s="502"/>
      <c r="O226" s="502"/>
      <c r="P226" s="502"/>
      <c r="Q226" s="502"/>
      <c r="R226" s="502"/>
      <c r="S226" s="502"/>
    </row>
    <row r="227" spans="1:19" ht="15.75" customHeight="1">
      <c r="A227" s="502"/>
      <c r="B227" s="502"/>
      <c r="C227" s="502"/>
      <c r="D227" s="502"/>
      <c r="E227" s="502"/>
      <c r="F227" s="502"/>
      <c r="G227" s="502"/>
      <c r="H227" s="502"/>
      <c r="I227" s="502"/>
      <c r="J227" s="502"/>
      <c r="K227" s="502"/>
      <c r="L227" s="502"/>
      <c r="M227" s="502"/>
      <c r="N227" s="502"/>
      <c r="O227" s="502"/>
      <c r="P227" s="502"/>
      <c r="Q227" s="502"/>
      <c r="R227" s="502"/>
      <c r="S227" s="502"/>
    </row>
    <row r="228" spans="1:19" ht="15.75" customHeight="1">
      <c r="A228" s="502"/>
      <c r="B228" s="502"/>
      <c r="C228" s="502"/>
      <c r="D228" s="502"/>
      <c r="E228" s="502"/>
      <c r="F228" s="502"/>
      <c r="G228" s="502"/>
      <c r="H228" s="502"/>
      <c r="I228" s="502"/>
      <c r="J228" s="502"/>
      <c r="K228" s="502"/>
      <c r="L228" s="502"/>
      <c r="M228" s="502"/>
      <c r="N228" s="502"/>
      <c r="O228" s="502"/>
      <c r="P228" s="502"/>
      <c r="Q228" s="502"/>
      <c r="R228" s="502"/>
      <c r="S228" s="502"/>
    </row>
    <row r="229" spans="1:19" ht="15.75" customHeight="1">
      <c r="A229" s="502"/>
      <c r="B229" s="502"/>
      <c r="C229" s="502"/>
      <c r="D229" s="502"/>
      <c r="E229" s="502"/>
      <c r="F229" s="502"/>
      <c r="G229" s="502"/>
      <c r="H229" s="502"/>
      <c r="I229" s="502"/>
      <c r="J229" s="502"/>
      <c r="K229" s="502"/>
      <c r="L229" s="502"/>
      <c r="M229" s="502"/>
      <c r="N229" s="502"/>
      <c r="O229" s="502"/>
      <c r="P229" s="502"/>
      <c r="Q229" s="502"/>
      <c r="R229" s="502"/>
      <c r="S229" s="502"/>
    </row>
    <row r="230" spans="1:19" ht="15.75" customHeight="1">
      <c r="A230" s="502"/>
      <c r="B230" s="502"/>
      <c r="C230" s="502"/>
      <c r="D230" s="502"/>
      <c r="E230" s="502"/>
      <c r="F230" s="502"/>
      <c r="G230" s="502"/>
      <c r="H230" s="502"/>
      <c r="I230" s="502"/>
      <c r="J230" s="502"/>
      <c r="K230" s="502"/>
      <c r="L230" s="502"/>
      <c r="M230" s="502"/>
      <c r="N230" s="502"/>
      <c r="O230" s="502"/>
      <c r="P230" s="502"/>
      <c r="Q230" s="502"/>
      <c r="R230" s="502"/>
      <c r="S230" s="502"/>
    </row>
    <row r="231" spans="1:19" ht="15.75" customHeight="1">
      <c r="A231" s="502"/>
      <c r="B231" s="502"/>
      <c r="C231" s="502"/>
      <c r="D231" s="502"/>
      <c r="E231" s="502"/>
      <c r="F231" s="502"/>
      <c r="G231" s="502"/>
      <c r="H231" s="502"/>
      <c r="I231" s="502"/>
      <c r="J231" s="502"/>
      <c r="K231" s="502"/>
      <c r="L231" s="502"/>
      <c r="M231" s="502"/>
      <c r="N231" s="502"/>
      <c r="O231" s="502"/>
      <c r="P231" s="502"/>
      <c r="Q231" s="502"/>
      <c r="R231" s="502"/>
      <c r="S231" s="502"/>
    </row>
    <row r="232" spans="1:19" ht="15.75" customHeight="1">
      <c r="A232" s="502"/>
      <c r="B232" s="502"/>
      <c r="C232" s="502"/>
      <c r="D232" s="502"/>
      <c r="E232" s="502"/>
      <c r="F232" s="502"/>
      <c r="G232" s="502"/>
      <c r="H232" s="502"/>
      <c r="I232" s="502"/>
      <c r="J232" s="502"/>
      <c r="K232" s="502"/>
      <c r="L232" s="502"/>
      <c r="M232" s="502"/>
      <c r="N232" s="502"/>
      <c r="O232" s="502"/>
      <c r="P232" s="502"/>
      <c r="Q232" s="502"/>
      <c r="R232" s="502"/>
      <c r="S232" s="502"/>
    </row>
    <row r="233" spans="1:19" ht="15.75" customHeight="1">
      <c r="A233" s="502"/>
      <c r="B233" s="502"/>
      <c r="C233" s="502"/>
      <c r="D233" s="502"/>
      <c r="E233" s="502"/>
      <c r="F233" s="502"/>
      <c r="G233" s="502"/>
      <c r="H233" s="502"/>
      <c r="I233" s="502"/>
      <c r="J233" s="502"/>
      <c r="K233" s="502"/>
      <c r="L233" s="502"/>
      <c r="M233" s="502"/>
      <c r="N233" s="502"/>
      <c r="O233" s="502"/>
      <c r="P233" s="502"/>
      <c r="Q233" s="502"/>
      <c r="R233" s="502"/>
      <c r="S233" s="502"/>
    </row>
    <row r="234" spans="1:19" ht="15.75" customHeight="1">
      <c r="A234" s="502"/>
      <c r="B234" s="502"/>
      <c r="C234" s="502"/>
      <c r="D234" s="502"/>
      <c r="E234" s="502"/>
      <c r="F234" s="502"/>
      <c r="G234" s="502"/>
      <c r="H234" s="502"/>
      <c r="I234" s="502"/>
      <c r="J234" s="502"/>
      <c r="K234" s="502"/>
      <c r="L234" s="502"/>
      <c r="M234" s="502"/>
      <c r="N234" s="502"/>
      <c r="O234" s="502"/>
      <c r="P234" s="502"/>
      <c r="Q234" s="502"/>
      <c r="R234" s="502"/>
      <c r="S234" s="502"/>
    </row>
    <row r="235" spans="1:19" ht="15.75" customHeight="1">
      <c r="A235" s="502"/>
      <c r="B235" s="502"/>
      <c r="C235" s="502"/>
      <c r="D235" s="502"/>
      <c r="E235" s="502"/>
      <c r="F235" s="502"/>
      <c r="G235" s="502"/>
      <c r="H235" s="502"/>
      <c r="I235" s="502"/>
      <c r="J235" s="502"/>
      <c r="K235" s="502"/>
      <c r="L235" s="502"/>
      <c r="M235" s="502"/>
      <c r="N235" s="502"/>
      <c r="O235" s="502"/>
      <c r="P235" s="502"/>
      <c r="Q235" s="502"/>
      <c r="R235" s="502"/>
      <c r="S235" s="502"/>
    </row>
    <row r="236" spans="1:19" ht="15.75" customHeight="1">
      <c r="A236" s="502"/>
      <c r="B236" s="502"/>
      <c r="C236" s="502"/>
      <c r="D236" s="502"/>
      <c r="E236" s="502"/>
      <c r="F236" s="502"/>
      <c r="G236" s="502"/>
      <c r="H236" s="502"/>
      <c r="I236" s="502"/>
      <c r="J236" s="502"/>
      <c r="K236" s="502"/>
      <c r="L236" s="502"/>
      <c r="M236" s="502"/>
      <c r="N236" s="502"/>
      <c r="O236" s="502"/>
      <c r="P236" s="502"/>
      <c r="Q236" s="502"/>
      <c r="R236" s="502"/>
      <c r="S236" s="502"/>
    </row>
    <row r="237" spans="1:19" ht="15.75" customHeight="1">
      <c r="A237" s="502"/>
      <c r="B237" s="502"/>
      <c r="C237" s="502"/>
      <c r="D237" s="502"/>
      <c r="E237" s="502"/>
      <c r="F237" s="502"/>
      <c r="G237" s="502"/>
      <c r="H237" s="502"/>
      <c r="I237" s="502"/>
      <c r="J237" s="502"/>
      <c r="K237" s="502"/>
      <c r="L237" s="502"/>
      <c r="M237" s="502"/>
      <c r="N237" s="502"/>
      <c r="O237" s="502"/>
      <c r="P237" s="502"/>
      <c r="Q237" s="502"/>
      <c r="R237" s="502"/>
      <c r="S237" s="502"/>
    </row>
    <row r="238" spans="1:19" ht="15.75" customHeight="1">
      <c r="A238" s="502"/>
      <c r="B238" s="502"/>
      <c r="C238" s="502"/>
      <c r="D238" s="502"/>
      <c r="E238" s="502"/>
      <c r="F238" s="502"/>
      <c r="G238" s="502"/>
      <c r="H238" s="502"/>
      <c r="I238" s="502"/>
      <c r="J238" s="502"/>
      <c r="K238" s="502"/>
      <c r="L238" s="502"/>
      <c r="M238" s="502"/>
      <c r="N238" s="502"/>
      <c r="O238" s="502"/>
      <c r="P238" s="502"/>
      <c r="Q238" s="502"/>
      <c r="R238" s="502"/>
      <c r="S238" s="502"/>
    </row>
    <row r="239" spans="1:19" ht="15.75" customHeight="1">
      <c r="A239" s="502"/>
      <c r="B239" s="502"/>
      <c r="C239" s="502"/>
      <c r="D239" s="502"/>
      <c r="E239" s="502"/>
      <c r="F239" s="502"/>
      <c r="G239" s="502"/>
      <c r="H239" s="502"/>
      <c r="I239" s="502"/>
      <c r="J239" s="502"/>
      <c r="K239" s="502"/>
      <c r="L239" s="502"/>
      <c r="M239" s="502"/>
      <c r="N239" s="502"/>
      <c r="O239" s="502"/>
      <c r="P239" s="502"/>
      <c r="Q239" s="502"/>
      <c r="R239" s="502"/>
      <c r="S239" s="502"/>
    </row>
    <row r="240" spans="1:19" ht="15.75" customHeight="1">
      <c r="A240" s="502"/>
      <c r="B240" s="502"/>
      <c r="C240" s="502"/>
      <c r="D240" s="502"/>
      <c r="E240" s="502"/>
      <c r="F240" s="502"/>
      <c r="G240" s="502"/>
      <c r="H240" s="502"/>
      <c r="I240" s="502"/>
      <c r="J240" s="502"/>
      <c r="K240" s="502"/>
      <c r="L240" s="502"/>
      <c r="M240" s="502"/>
      <c r="N240" s="502"/>
      <c r="O240" s="502"/>
      <c r="P240" s="502"/>
      <c r="Q240" s="502"/>
      <c r="R240" s="502"/>
      <c r="S240" s="502"/>
    </row>
    <row r="241" spans="1:19" ht="15.75" customHeight="1">
      <c r="A241" s="502"/>
      <c r="B241" s="502"/>
      <c r="C241" s="502"/>
      <c r="D241" s="502"/>
      <c r="E241" s="502"/>
      <c r="F241" s="502"/>
      <c r="G241" s="502"/>
      <c r="H241" s="502"/>
      <c r="I241" s="502"/>
      <c r="J241" s="502"/>
      <c r="K241" s="502"/>
      <c r="L241" s="502"/>
      <c r="M241" s="502"/>
      <c r="N241" s="502"/>
      <c r="O241" s="502"/>
      <c r="P241" s="502"/>
      <c r="Q241" s="502"/>
      <c r="R241" s="502"/>
      <c r="S241" s="502"/>
    </row>
    <row r="242" spans="1:19" ht="15.75" customHeight="1">
      <c r="A242" s="502"/>
      <c r="B242" s="502"/>
      <c r="C242" s="502"/>
      <c r="D242" s="502"/>
      <c r="E242" s="502"/>
      <c r="F242" s="502"/>
      <c r="G242" s="502"/>
      <c r="H242" s="502"/>
      <c r="I242" s="502"/>
      <c r="J242" s="502"/>
      <c r="K242" s="502"/>
      <c r="L242" s="502"/>
      <c r="M242" s="502"/>
      <c r="N242" s="502"/>
      <c r="O242" s="502"/>
      <c r="P242" s="502"/>
      <c r="Q242" s="502"/>
      <c r="R242" s="502"/>
      <c r="S242" s="502"/>
    </row>
    <row r="243" spans="1:19" ht="15.75" customHeight="1">
      <c r="A243" s="502"/>
      <c r="B243" s="502"/>
      <c r="C243" s="502"/>
      <c r="D243" s="502"/>
      <c r="E243" s="502"/>
      <c r="F243" s="502"/>
      <c r="G243" s="502"/>
      <c r="H243" s="502"/>
      <c r="I243" s="502"/>
      <c r="J243" s="502"/>
      <c r="K243" s="502"/>
      <c r="L243" s="502"/>
      <c r="M243" s="502"/>
      <c r="N243" s="502"/>
      <c r="O243" s="502"/>
      <c r="P243" s="502"/>
      <c r="Q243" s="502"/>
      <c r="R243" s="502"/>
      <c r="S243" s="502"/>
    </row>
    <row r="244" spans="1:19" ht="15.75" customHeight="1">
      <c r="A244" s="502"/>
      <c r="B244" s="502"/>
      <c r="C244" s="502"/>
      <c r="D244" s="502"/>
      <c r="E244" s="502"/>
      <c r="F244" s="502"/>
      <c r="G244" s="502"/>
      <c r="H244" s="502"/>
      <c r="I244" s="502"/>
      <c r="J244" s="502"/>
      <c r="K244" s="502"/>
      <c r="L244" s="502"/>
      <c r="M244" s="502"/>
      <c r="N244" s="502"/>
      <c r="O244" s="502"/>
      <c r="P244" s="502"/>
      <c r="Q244" s="502"/>
      <c r="R244" s="502"/>
      <c r="S244" s="502"/>
    </row>
    <row r="245" spans="1:19" ht="15.75" customHeight="1">
      <c r="A245" s="502"/>
      <c r="B245" s="502"/>
      <c r="C245" s="502"/>
      <c r="D245" s="502"/>
      <c r="E245" s="502"/>
      <c r="F245" s="502"/>
      <c r="G245" s="502"/>
      <c r="H245" s="502"/>
      <c r="I245" s="502"/>
      <c r="J245" s="502"/>
      <c r="K245" s="502"/>
      <c r="L245" s="502"/>
      <c r="M245" s="502"/>
      <c r="N245" s="502"/>
      <c r="O245" s="502"/>
      <c r="P245" s="502"/>
      <c r="Q245" s="502"/>
      <c r="R245" s="502"/>
      <c r="S245" s="502"/>
    </row>
    <row r="246" spans="1:19" ht="15.75" customHeight="1">
      <c r="A246" s="502"/>
      <c r="B246" s="502"/>
      <c r="C246" s="502"/>
      <c r="D246" s="502"/>
      <c r="E246" s="502"/>
      <c r="F246" s="502"/>
      <c r="G246" s="502"/>
      <c r="H246" s="502"/>
      <c r="I246" s="502"/>
      <c r="J246" s="502"/>
      <c r="K246" s="502"/>
      <c r="L246" s="502"/>
      <c r="M246" s="502"/>
      <c r="N246" s="502"/>
      <c r="O246" s="502"/>
      <c r="P246" s="502"/>
      <c r="Q246" s="502"/>
      <c r="R246" s="502"/>
      <c r="S246" s="502"/>
    </row>
    <row r="247" spans="1:19" ht="15.75" customHeight="1">
      <c r="A247" s="502"/>
      <c r="B247" s="502"/>
      <c r="C247" s="502"/>
      <c r="D247" s="502"/>
      <c r="E247" s="502"/>
      <c r="F247" s="502"/>
      <c r="G247" s="502"/>
      <c r="H247" s="502"/>
      <c r="I247" s="502"/>
      <c r="J247" s="502"/>
      <c r="K247" s="502"/>
      <c r="L247" s="502"/>
      <c r="M247" s="502"/>
      <c r="N247" s="502"/>
      <c r="O247" s="502"/>
      <c r="P247" s="502"/>
      <c r="Q247" s="502"/>
      <c r="R247" s="502"/>
      <c r="S247" s="502"/>
    </row>
    <row r="248" spans="1:19" ht="15.75" customHeight="1">
      <c r="A248" s="502"/>
      <c r="B248" s="502"/>
      <c r="C248" s="502"/>
      <c r="D248" s="502"/>
      <c r="E248" s="502"/>
      <c r="F248" s="502"/>
      <c r="G248" s="502"/>
      <c r="H248" s="502"/>
      <c r="I248" s="502"/>
      <c r="J248" s="502"/>
      <c r="K248" s="502"/>
      <c r="L248" s="502"/>
      <c r="M248" s="502"/>
      <c r="N248" s="502"/>
      <c r="O248" s="502"/>
      <c r="P248" s="502"/>
      <c r="Q248" s="502"/>
      <c r="R248" s="502"/>
      <c r="S248" s="502"/>
    </row>
    <row r="249" spans="1:19" ht="15.75" customHeight="1">
      <c r="A249" s="502"/>
      <c r="B249" s="502"/>
      <c r="C249" s="502"/>
      <c r="D249" s="502"/>
      <c r="E249" s="502"/>
      <c r="F249" s="502"/>
      <c r="G249" s="502"/>
      <c r="H249" s="502"/>
      <c r="I249" s="502"/>
      <c r="J249" s="502"/>
      <c r="K249" s="502"/>
      <c r="L249" s="502"/>
      <c r="M249" s="502"/>
      <c r="N249" s="502"/>
      <c r="O249" s="502"/>
      <c r="P249" s="502"/>
      <c r="Q249" s="502"/>
      <c r="R249" s="502"/>
      <c r="S249" s="502"/>
    </row>
    <row r="250" spans="1:19" ht="15.75" customHeight="1">
      <c r="A250" s="502"/>
      <c r="B250" s="502"/>
      <c r="C250" s="502"/>
      <c r="D250" s="502"/>
      <c r="E250" s="502"/>
      <c r="F250" s="502"/>
      <c r="G250" s="502"/>
      <c r="H250" s="502"/>
      <c r="I250" s="502"/>
      <c r="J250" s="502"/>
      <c r="K250" s="502"/>
      <c r="L250" s="502"/>
      <c r="M250" s="502"/>
      <c r="N250" s="502"/>
      <c r="O250" s="502"/>
      <c r="P250" s="502"/>
      <c r="Q250" s="502"/>
      <c r="R250" s="502"/>
      <c r="S250" s="502"/>
    </row>
    <row r="251" spans="1:19" ht="15.75" customHeight="1">
      <c r="A251" s="502"/>
      <c r="B251" s="502"/>
      <c r="C251" s="502"/>
      <c r="D251" s="502"/>
      <c r="E251" s="502"/>
      <c r="F251" s="502"/>
      <c r="G251" s="502"/>
      <c r="H251" s="502"/>
      <c r="I251" s="502"/>
      <c r="J251" s="502"/>
      <c r="K251" s="502"/>
      <c r="L251" s="502"/>
      <c r="M251" s="502"/>
      <c r="N251" s="502"/>
      <c r="O251" s="502"/>
      <c r="P251" s="502"/>
      <c r="Q251" s="502"/>
      <c r="R251" s="502"/>
      <c r="S251" s="502"/>
    </row>
    <row r="252" spans="1:19" ht="15.75" customHeight="1">
      <c r="A252" s="502"/>
      <c r="B252" s="502"/>
      <c r="C252" s="502"/>
      <c r="D252" s="502"/>
      <c r="E252" s="502"/>
      <c r="F252" s="502"/>
      <c r="G252" s="502"/>
      <c r="H252" s="502"/>
      <c r="I252" s="502"/>
      <c r="J252" s="502"/>
      <c r="K252" s="502"/>
      <c r="L252" s="502"/>
      <c r="M252" s="502"/>
      <c r="N252" s="502"/>
      <c r="O252" s="502"/>
      <c r="P252" s="502"/>
      <c r="Q252" s="502"/>
      <c r="R252" s="502"/>
      <c r="S252" s="502"/>
    </row>
    <row r="253" spans="1:19" ht="15.75" customHeight="1">
      <c r="A253" s="502"/>
      <c r="B253" s="502"/>
      <c r="C253" s="502"/>
      <c r="D253" s="502"/>
      <c r="E253" s="502"/>
      <c r="F253" s="502"/>
      <c r="G253" s="502"/>
      <c r="H253" s="502"/>
      <c r="I253" s="502"/>
      <c r="J253" s="502"/>
      <c r="K253" s="502"/>
      <c r="L253" s="502"/>
      <c r="M253" s="502"/>
      <c r="N253" s="502"/>
      <c r="O253" s="502"/>
      <c r="P253" s="502"/>
      <c r="Q253" s="502"/>
      <c r="R253" s="502"/>
      <c r="S253" s="502"/>
    </row>
    <row r="254" spans="1:19" ht="15.75" customHeight="1">
      <c r="A254" s="502"/>
      <c r="B254" s="502"/>
      <c r="C254" s="502"/>
      <c r="D254" s="502"/>
      <c r="E254" s="502"/>
      <c r="F254" s="502"/>
      <c r="G254" s="502"/>
      <c r="H254" s="502"/>
      <c r="I254" s="502"/>
      <c r="J254" s="502"/>
      <c r="K254" s="502"/>
      <c r="L254" s="502"/>
      <c r="M254" s="502"/>
      <c r="N254" s="502"/>
      <c r="O254" s="502"/>
      <c r="P254" s="502"/>
      <c r="Q254" s="502"/>
      <c r="R254" s="502"/>
      <c r="S254" s="502"/>
    </row>
    <row r="255" spans="1:19" ht="15.75" customHeight="1">
      <c r="A255" s="502"/>
      <c r="B255" s="502"/>
      <c r="C255" s="502"/>
      <c r="D255" s="502"/>
      <c r="E255" s="502"/>
      <c r="F255" s="502"/>
      <c r="G255" s="502"/>
      <c r="H255" s="502"/>
      <c r="I255" s="502"/>
      <c r="J255" s="502"/>
      <c r="K255" s="502"/>
      <c r="L255" s="502"/>
      <c r="M255" s="502"/>
      <c r="N255" s="502"/>
      <c r="O255" s="502"/>
      <c r="P255" s="502"/>
      <c r="Q255" s="502"/>
      <c r="R255" s="502"/>
      <c r="S255" s="502"/>
    </row>
    <row r="256" spans="1:19" ht="15.75" customHeight="1">
      <c r="A256" s="502"/>
      <c r="B256" s="502"/>
      <c r="C256" s="502"/>
      <c r="D256" s="502"/>
      <c r="E256" s="502"/>
      <c r="F256" s="502"/>
      <c r="G256" s="502"/>
      <c r="H256" s="502"/>
      <c r="I256" s="502"/>
      <c r="J256" s="502"/>
      <c r="K256" s="502"/>
      <c r="L256" s="502"/>
      <c r="M256" s="502"/>
      <c r="N256" s="502"/>
      <c r="O256" s="502"/>
      <c r="P256" s="502"/>
      <c r="Q256" s="502"/>
      <c r="R256" s="502"/>
      <c r="S256" s="502"/>
    </row>
    <row r="257" spans="1:19" ht="15.75" customHeight="1">
      <c r="A257" s="502"/>
      <c r="B257" s="502"/>
      <c r="C257" s="502"/>
      <c r="D257" s="502"/>
      <c r="E257" s="502"/>
      <c r="F257" s="502"/>
      <c r="G257" s="502"/>
      <c r="H257" s="502"/>
      <c r="I257" s="502"/>
      <c r="J257" s="502"/>
      <c r="K257" s="502"/>
      <c r="L257" s="502"/>
      <c r="M257" s="502"/>
      <c r="N257" s="502"/>
      <c r="O257" s="502"/>
      <c r="P257" s="502"/>
      <c r="Q257" s="502"/>
      <c r="R257" s="502"/>
      <c r="S257" s="502"/>
    </row>
    <row r="258" spans="1:19" ht="15.75" customHeight="1">
      <c r="A258" s="502"/>
      <c r="B258" s="502"/>
      <c r="C258" s="502"/>
      <c r="D258" s="502"/>
      <c r="E258" s="502"/>
      <c r="F258" s="502"/>
      <c r="G258" s="502"/>
      <c r="H258" s="502"/>
      <c r="I258" s="502"/>
      <c r="J258" s="502"/>
      <c r="K258" s="502"/>
      <c r="L258" s="502"/>
      <c r="M258" s="502"/>
      <c r="N258" s="502"/>
      <c r="O258" s="502"/>
      <c r="P258" s="502"/>
      <c r="Q258" s="502"/>
      <c r="R258" s="502"/>
      <c r="S258" s="502"/>
    </row>
    <row r="259" spans="1:19" ht="15.75" customHeight="1">
      <c r="A259" s="502"/>
      <c r="B259" s="502"/>
      <c r="C259" s="502"/>
      <c r="D259" s="502"/>
      <c r="E259" s="502"/>
      <c r="F259" s="502"/>
      <c r="G259" s="502"/>
      <c r="H259" s="502"/>
      <c r="I259" s="502"/>
      <c r="J259" s="502"/>
      <c r="K259" s="502"/>
      <c r="L259" s="502"/>
      <c r="M259" s="502"/>
      <c r="N259" s="502"/>
      <c r="O259" s="502"/>
      <c r="P259" s="502"/>
      <c r="Q259" s="502"/>
      <c r="R259" s="502"/>
      <c r="S259" s="502"/>
    </row>
    <row r="260" spans="1:19" ht="15.75" customHeight="1">
      <c r="A260" s="502"/>
      <c r="B260" s="502"/>
      <c r="C260" s="502"/>
      <c r="D260" s="502"/>
      <c r="E260" s="502"/>
      <c r="F260" s="502"/>
      <c r="G260" s="502"/>
      <c r="H260" s="502"/>
      <c r="I260" s="502"/>
      <c r="J260" s="502"/>
      <c r="K260" s="502"/>
      <c r="L260" s="502"/>
      <c r="M260" s="502"/>
      <c r="N260" s="502"/>
      <c r="O260" s="502"/>
      <c r="P260" s="502"/>
      <c r="Q260" s="502"/>
      <c r="R260" s="502"/>
      <c r="S260" s="502"/>
    </row>
    <row r="261" spans="1:19" ht="15.75" customHeight="1">
      <c r="A261" s="502"/>
      <c r="B261" s="502"/>
      <c r="C261" s="502"/>
      <c r="D261" s="502"/>
      <c r="E261" s="502"/>
      <c r="F261" s="502"/>
      <c r="G261" s="502"/>
      <c r="H261" s="502"/>
      <c r="I261" s="502"/>
      <c r="J261" s="502"/>
      <c r="K261" s="502"/>
      <c r="L261" s="502"/>
      <c r="M261" s="502"/>
      <c r="N261" s="502"/>
      <c r="O261" s="502"/>
      <c r="P261" s="502"/>
      <c r="Q261" s="502"/>
      <c r="R261" s="502"/>
      <c r="S261" s="502"/>
    </row>
    <row r="262" spans="1:19" ht="15.75" customHeight="1">
      <c r="A262" s="502"/>
      <c r="B262" s="502"/>
      <c r="C262" s="502"/>
      <c r="D262" s="502"/>
      <c r="E262" s="502"/>
      <c r="F262" s="502"/>
      <c r="G262" s="502"/>
      <c r="H262" s="502"/>
      <c r="I262" s="502"/>
      <c r="J262" s="502"/>
      <c r="K262" s="502"/>
      <c r="L262" s="502"/>
      <c r="M262" s="502"/>
      <c r="N262" s="502"/>
      <c r="O262" s="502"/>
      <c r="P262" s="502"/>
      <c r="Q262" s="502"/>
      <c r="R262" s="502"/>
      <c r="S262" s="502"/>
    </row>
    <row r="263" spans="1:19" ht="15.75" customHeight="1">
      <c r="A263" s="502"/>
      <c r="B263" s="502"/>
      <c r="C263" s="502"/>
      <c r="D263" s="502"/>
      <c r="E263" s="502"/>
      <c r="F263" s="502"/>
      <c r="G263" s="502"/>
      <c r="H263" s="502"/>
      <c r="I263" s="502"/>
      <c r="J263" s="502"/>
      <c r="K263" s="502"/>
      <c r="L263" s="502"/>
      <c r="M263" s="502"/>
      <c r="N263" s="502"/>
      <c r="O263" s="502"/>
      <c r="P263" s="502"/>
      <c r="Q263" s="502"/>
      <c r="R263" s="502"/>
      <c r="S263" s="502"/>
    </row>
    <row r="264" spans="1:19" ht="15.75" customHeight="1">
      <c r="A264" s="502"/>
      <c r="B264" s="502"/>
      <c r="C264" s="502"/>
      <c r="D264" s="502"/>
      <c r="E264" s="502"/>
      <c r="F264" s="502"/>
      <c r="G264" s="502"/>
      <c r="H264" s="502"/>
      <c r="I264" s="502"/>
      <c r="J264" s="502"/>
      <c r="K264" s="502"/>
      <c r="L264" s="502"/>
      <c r="M264" s="502"/>
      <c r="N264" s="502"/>
      <c r="O264" s="502"/>
      <c r="P264" s="502"/>
      <c r="Q264" s="502"/>
      <c r="R264" s="502"/>
      <c r="S264" s="502"/>
    </row>
    <row r="265" spans="1:19" ht="15.75" customHeight="1">
      <c r="A265" s="502"/>
      <c r="B265" s="502"/>
      <c r="C265" s="502"/>
      <c r="D265" s="502"/>
      <c r="E265" s="502"/>
      <c r="F265" s="502"/>
      <c r="G265" s="502"/>
      <c r="H265" s="502"/>
      <c r="I265" s="502"/>
      <c r="J265" s="502"/>
      <c r="K265" s="502"/>
      <c r="L265" s="502"/>
      <c r="M265" s="502"/>
      <c r="N265" s="502"/>
      <c r="O265" s="502"/>
      <c r="P265" s="502"/>
      <c r="Q265" s="502"/>
      <c r="R265" s="502"/>
      <c r="S265" s="502"/>
    </row>
    <row r="266" spans="1:19" ht="15.75" customHeight="1">
      <c r="A266" s="502"/>
      <c r="B266" s="502"/>
      <c r="C266" s="502"/>
      <c r="D266" s="502"/>
      <c r="E266" s="502"/>
      <c r="F266" s="502"/>
      <c r="G266" s="502"/>
      <c r="H266" s="502"/>
      <c r="I266" s="502"/>
      <c r="J266" s="502"/>
      <c r="K266" s="502"/>
      <c r="L266" s="502"/>
      <c r="M266" s="502"/>
      <c r="N266" s="502"/>
      <c r="O266" s="502"/>
      <c r="P266" s="502"/>
      <c r="Q266" s="502"/>
      <c r="R266" s="502"/>
      <c r="S266" s="502"/>
    </row>
    <row r="267" spans="1:19" ht="15.75" customHeight="1">
      <c r="A267" s="502"/>
      <c r="B267" s="502"/>
      <c r="C267" s="502"/>
      <c r="D267" s="502"/>
      <c r="E267" s="502"/>
      <c r="F267" s="502"/>
      <c r="G267" s="502"/>
      <c r="H267" s="502"/>
      <c r="I267" s="502"/>
      <c r="J267" s="502"/>
      <c r="K267" s="502"/>
      <c r="L267" s="502"/>
      <c r="M267" s="502"/>
      <c r="N267" s="502"/>
      <c r="O267" s="502"/>
      <c r="P267" s="502"/>
      <c r="Q267" s="502"/>
      <c r="R267" s="502"/>
      <c r="S267" s="502"/>
    </row>
    <row r="268" spans="1:19" ht="15.75" customHeight="1">
      <c r="A268" s="502"/>
      <c r="B268" s="502"/>
      <c r="C268" s="502"/>
      <c r="D268" s="502"/>
      <c r="E268" s="502"/>
      <c r="F268" s="502"/>
      <c r="G268" s="502"/>
      <c r="H268" s="502"/>
      <c r="I268" s="502"/>
      <c r="J268" s="502"/>
      <c r="K268" s="502"/>
      <c r="L268" s="502"/>
      <c r="M268" s="502"/>
      <c r="N268" s="502"/>
      <c r="O268" s="502"/>
      <c r="P268" s="502"/>
      <c r="Q268" s="502"/>
      <c r="R268" s="502"/>
      <c r="S268" s="502"/>
    </row>
    <row r="269" spans="1:19" ht="15.75" customHeight="1">
      <c r="A269" s="502"/>
      <c r="B269" s="502"/>
      <c r="C269" s="502"/>
      <c r="D269" s="502"/>
      <c r="E269" s="502"/>
      <c r="F269" s="502"/>
      <c r="G269" s="502"/>
      <c r="H269" s="502"/>
      <c r="I269" s="502"/>
      <c r="J269" s="502"/>
      <c r="K269" s="502"/>
      <c r="L269" s="502"/>
      <c r="M269" s="502"/>
      <c r="N269" s="502"/>
      <c r="O269" s="502"/>
      <c r="P269" s="502"/>
      <c r="Q269" s="502"/>
      <c r="R269" s="502"/>
      <c r="S269" s="502"/>
    </row>
    <row r="270" spans="1:19" ht="15.75" customHeight="1">
      <c r="A270" s="502"/>
      <c r="B270" s="502"/>
      <c r="C270" s="502"/>
      <c r="D270" s="502"/>
      <c r="E270" s="502"/>
      <c r="F270" s="502"/>
      <c r="G270" s="502"/>
      <c r="H270" s="502"/>
      <c r="I270" s="502"/>
      <c r="J270" s="502"/>
      <c r="K270" s="502"/>
      <c r="L270" s="502"/>
      <c r="M270" s="502"/>
      <c r="N270" s="502"/>
      <c r="O270" s="502"/>
      <c r="P270" s="502"/>
      <c r="Q270" s="502"/>
      <c r="R270" s="502"/>
      <c r="S270" s="502"/>
    </row>
    <row r="271" spans="1:19" ht="15.75" customHeight="1">
      <c r="A271" s="502"/>
      <c r="B271" s="502"/>
      <c r="C271" s="502"/>
      <c r="D271" s="502"/>
      <c r="E271" s="502"/>
      <c r="F271" s="502"/>
      <c r="G271" s="502"/>
      <c r="H271" s="502"/>
      <c r="I271" s="502"/>
      <c r="J271" s="502"/>
      <c r="K271" s="502"/>
      <c r="L271" s="502"/>
      <c r="M271" s="502"/>
      <c r="N271" s="502"/>
      <c r="O271" s="502"/>
      <c r="P271" s="502"/>
      <c r="Q271" s="502"/>
      <c r="R271" s="502"/>
      <c r="S271" s="502"/>
    </row>
    <row r="272" spans="1:19" ht="15.75" customHeight="1">
      <c r="A272" s="502"/>
      <c r="B272" s="502"/>
      <c r="C272" s="502"/>
      <c r="D272" s="502"/>
      <c r="E272" s="502"/>
      <c r="F272" s="502"/>
      <c r="G272" s="502"/>
      <c r="H272" s="502"/>
      <c r="I272" s="502"/>
      <c r="J272" s="502"/>
      <c r="K272" s="502"/>
      <c r="L272" s="502"/>
      <c r="M272" s="502"/>
      <c r="N272" s="502"/>
      <c r="O272" s="502"/>
      <c r="P272" s="502"/>
      <c r="Q272" s="502"/>
      <c r="R272" s="502"/>
      <c r="S272" s="502"/>
    </row>
    <row r="273" spans="1:19" ht="15.75" customHeight="1">
      <c r="A273" s="502"/>
      <c r="B273" s="502"/>
      <c r="C273" s="502"/>
      <c r="D273" s="502"/>
      <c r="E273" s="502"/>
      <c r="F273" s="502"/>
      <c r="G273" s="502"/>
      <c r="H273" s="502"/>
      <c r="I273" s="502"/>
      <c r="J273" s="502"/>
      <c r="K273" s="502"/>
      <c r="L273" s="502"/>
      <c r="M273" s="502"/>
      <c r="N273" s="502"/>
      <c r="O273" s="502"/>
      <c r="P273" s="502"/>
      <c r="Q273" s="502"/>
      <c r="R273" s="502"/>
      <c r="S273" s="502"/>
    </row>
    <row r="274" spans="1:19" ht="15.75" customHeight="1">
      <c r="A274" s="502"/>
      <c r="B274" s="502"/>
      <c r="C274" s="502"/>
      <c r="D274" s="502"/>
      <c r="E274" s="502"/>
      <c r="F274" s="502"/>
      <c r="G274" s="502"/>
      <c r="H274" s="502"/>
      <c r="I274" s="502"/>
      <c r="J274" s="502"/>
      <c r="K274" s="502"/>
      <c r="L274" s="502"/>
      <c r="M274" s="502"/>
      <c r="N274" s="502"/>
      <c r="O274" s="502"/>
      <c r="P274" s="502"/>
      <c r="Q274" s="502"/>
      <c r="R274" s="502"/>
      <c r="S274" s="502"/>
    </row>
    <row r="275" spans="1:19" ht="15.75" customHeight="1">
      <c r="A275" s="502"/>
      <c r="B275" s="502"/>
      <c r="C275" s="502"/>
      <c r="D275" s="502"/>
      <c r="E275" s="502"/>
      <c r="F275" s="502"/>
      <c r="G275" s="502"/>
      <c r="H275" s="502"/>
      <c r="I275" s="502"/>
      <c r="J275" s="502"/>
      <c r="K275" s="502"/>
      <c r="L275" s="502"/>
      <c r="M275" s="502"/>
      <c r="N275" s="502"/>
      <c r="O275" s="502"/>
      <c r="P275" s="502"/>
      <c r="Q275" s="502"/>
      <c r="R275" s="502"/>
      <c r="S275" s="502"/>
    </row>
    <row r="276" spans="1:19" ht="15.75" customHeight="1">
      <c r="A276" s="502"/>
      <c r="B276" s="502"/>
      <c r="C276" s="502"/>
      <c r="D276" s="502"/>
      <c r="E276" s="502"/>
      <c r="F276" s="502"/>
      <c r="G276" s="502"/>
      <c r="H276" s="502"/>
      <c r="I276" s="502"/>
      <c r="J276" s="502"/>
      <c r="K276" s="502"/>
      <c r="L276" s="502"/>
      <c r="M276" s="502"/>
      <c r="N276" s="502"/>
      <c r="O276" s="502"/>
      <c r="P276" s="502"/>
      <c r="Q276" s="502"/>
      <c r="R276" s="502"/>
      <c r="S276" s="502"/>
    </row>
    <row r="277" spans="1:19" ht="15.75" customHeight="1">
      <c r="A277" s="502"/>
      <c r="B277" s="502"/>
      <c r="C277" s="502"/>
      <c r="D277" s="502"/>
      <c r="E277" s="502"/>
      <c r="F277" s="502"/>
      <c r="G277" s="502"/>
      <c r="H277" s="502"/>
      <c r="I277" s="502"/>
      <c r="J277" s="502"/>
      <c r="K277" s="502"/>
      <c r="L277" s="502"/>
      <c r="M277" s="502"/>
      <c r="N277" s="502"/>
      <c r="O277" s="502"/>
      <c r="P277" s="502"/>
      <c r="Q277" s="502"/>
      <c r="R277" s="502"/>
      <c r="S277" s="502"/>
    </row>
    <row r="278" spans="1:19" ht="15.75" customHeight="1">
      <c r="A278" s="502"/>
      <c r="B278" s="502"/>
      <c r="C278" s="502"/>
      <c r="D278" s="502"/>
      <c r="E278" s="502"/>
      <c r="F278" s="502"/>
      <c r="G278" s="502"/>
      <c r="H278" s="502"/>
      <c r="I278" s="502"/>
      <c r="J278" s="502"/>
      <c r="K278" s="502"/>
      <c r="L278" s="502"/>
      <c r="M278" s="502"/>
      <c r="N278" s="502"/>
      <c r="O278" s="502"/>
      <c r="P278" s="502"/>
      <c r="Q278" s="502"/>
      <c r="R278" s="502"/>
      <c r="S278" s="502"/>
    </row>
    <row r="279" spans="1:19" ht="15.75" customHeight="1">
      <c r="A279" s="502"/>
      <c r="B279" s="502"/>
      <c r="C279" s="502"/>
      <c r="D279" s="502"/>
      <c r="E279" s="502"/>
      <c r="F279" s="502"/>
      <c r="G279" s="502"/>
      <c r="H279" s="502"/>
      <c r="I279" s="502"/>
      <c r="J279" s="502"/>
      <c r="K279" s="502"/>
      <c r="L279" s="502"/>
      <c r="M279" s="502"/>
      <c r="N279" s="502"/>
      <c r="O279" s="502"/>
      <c r="P279" s="502"/>
      <c r="Q279" s="502"/>
      <c r="R279" s="502"/>
      <c r="S279" s="502"/>
    </row>
    <row r="280" spans="1:19" ht="15.75" customHeight="1">
      <c r="A280" s="502"/>
      <c r="B280" s="502"/>
      <c r="C280" s="502"/>
      <c r="D280" s="502"/>
      <c r="E280" s="502"/>
      <c r="F280" s="502"/>
      <c r="G280" s="502"/>
      <c r="H280" s="502"/>
      <c r="I280" s="502"/>
      <c r="J280" s="502"/>
      <c r="K280" s="502"/>
      <c r="L280" s="502"/>
      <c r="M280" s="502"/>
      <c r="N280" s="502"/>
      <c r="O280" s="502"/>
      <c r="P280" s="502"/>
      <c r="Q280" s="502"/>
      <c r="R280" s="502"/>
      <c r="S280" s="502"/>
    </row>
    <row r="281" spans="1:19" ht="15.75" customHeight="1">
      <c r="A281" s="502"/>
      <c r="B281" s="502"/>
      <c r="C281" s="502"/>
      <c r="D281" s="502"/>
      <c r="E281" s="502"/>
      <c r="F281" s="502"/>
      <c r="G281" s="502"/>
      <c r="H281" s="502"/>
      <c r="I281" s="502"/>
      <c r="J281" s="502"/>
      <c r="K281" s="502"/>
      <c r="L281" s="502"/>
      <c r="M281" s="502"/>
      <c r="N281" s="502"/>
      <c r="O281" s="502"/>
      <c r="P281" s="502"/>
      <c r="Q281" s="502"/>
      <c r="R281" s="502"/>
      <c r="S281" s="502"/>
    </row>
    <row r="282" spans="1:19" ht="15.75" customHeight="1">
      <c r="A282" s="502"/>
      <c r="B282" s="502"/>
      <c r="C282" s="502"/>
      <c r="D282" s="502"/>
      <c r="E282" s="502"/>
      <c r="F282" s="502"/>
      <c r="G282" s="502"/>
      <c r="H282" s="502"/>
      <c r="I282" s="502"/>
      <c r="J282" s="502"/>
      <c r="K282" s="502"/>
      <c r="L282" s="502"/>
      <c r="M282" s="502"/>
      <c r="N282" s="502"/>
      <c r="O282" s="502"/>
      <c r="P282" s="502"/>
      <c r="Q282" s="502"/>
      <c r="R282" s="502"/>
      <c r="S282" s="502"/>
    </row>
    <row r="283" spans="1:19" ht="15.75" customHeight="1">
      <c r="A283" s="502"/>
      <c r="B283" s="502"/>
      <c r="C283" s="502"/>
      <c r="D283" s="502"/>
      <c r="E283" s="502"/>
      <c r="F283" s="502"/>
      <c r="G283" s="502"/>
      <c r="H283" s="502"/>
      <c r="I283" s="502"/>
      <c r="J283" s="502"/>
      <c r="K283" s="502"/>
      <c r="L283" s="502"/>
      <c r="M283" s="502"/>
      <c r="N283" s="502"/>
      <c r="O283" s="502"/>
      <c r="P283" s="502"/>
      <c r="Q283" s="502"/>
      <c r="R283" s="502"/>
      <c r="S283" s="502"/>
    </row>
    <row r="284" spans="1:19" ht="15.75" customHeight="1">
      <c r="A284" s="502"/>
      <c r="B284" s="502"/>
      <c r="C284" s="502"/>
      <c r="D284" s="502"/>
      <c r="E284" s="502"/>
      <c r="F284" s="502"/>
      <c r="G284" s="502"/>
      <c r="H284" s="502"/>
      <c r="I284" s="502"/>
      <c r="J284" s="502"/>
      <c r="K284" s="502"/>
      <c r="L284" s="502"/>
      <c r="M284" s="502"/>
      <c r="N284" s="502"/>
      <c r="O284" s="502"/>
      <c r="P284" s="502"/>
      <c r="Q284" s="502"/>
      <c r="R284" s="502"/>
      <c r="S284" s="502"/>
    </row>
    <row r="285" spans="1:19" ht="15.75" customHeight="1">
      <c r="A285" s="502"/>
      <c r="B285" s="502"/>
      <c r="C285" s="502"/>
      <c r="D285" s="502"/>
      <c r="E285" s="502"/>
      <c r="F285" s="502"/>
      <c r="G285" s="502"/>
      <c r="H285" s="502"/>
      <c r="I285" s="502"/>
      <c r="J285" s="502"/>
      <c r="K285" s="502"/>
      <c r="L285" s="502"/>
      <c r="M285" s="502"/>
      <c r="N285" s="502"/>
      <c r="O285" s="502"/>
      <c r="P285" s="502"/>
      <c r="Q285" s="502"/>
      <c r="R285" s="502"/>
      <c r="S285" s="502"/>
    </row>
    <row r="286" spans="1:19" ht="15.75" customHeight="1">
      <c r="A286" s="502"/>
      <c r="B286" s="502"/>
      <c r="C286" s="502"/>
      <c r="D286" s="502"/>
      <c r="E286" s="502"/>
      <c r="F286" s="502"/>
      <c r="G286" s="502"/>
      <c r="H286" s="502"/>
      <c r="I286" s="502"/>
      <c r="J286" s="502"/>
      <c r="K286" s="502"/>
      <c r="L286" s="502"/>
      <c r="M286" s="502"/>
      <c r="N286" s="502"/>
      <c r="O286" s="502"/>
      <c r="P286" s="502"/>
      <c r="Q286" s="502"/>
      <c r="R286" s="502"/>
      <c r="S286" s="502"/>
    </row>
    <row r="287" spans="1:19" ht="15.75" customHeight="1">
      <c r="A287" s="502"/>
      <c r="B287" s="502"/>
      <c r="C287" s="502"/>
      <c r="D287" s="502"/>
      <c r="E287" s="502"/>
      <c r="F287" s="502"/>
      <c r="G287" s="502"/>
      <c r="H287" s="502"/>
      <c r="I287" s="502"/>
      <c r="J287" s="502"/>
      <c r="K287" s="502"/>
      <c r="L287" s="502"/>
      <c r="M287" s="502"/>
      <c r="N287" s="502"/>
      <c r="O287" s="502"/>
      <c r="P287" s="502"/>
      <c r="Q287" s="502"/>
      <c r="R287" s="502"/>
      <c r="S287" s="502"/>
    </row>
    <row r="288" spans="1:19" ht="15.75" customHeight="1">
      <c r="A288" s="502"/>
      <c r="B288" s="502"/>
      <c r="C288" s="502"/>
      <c r="D288" s="502"/>
      <c r="E288" s="502"/>
      <c r="F288" s="502"/>
      <c r="G288" s="502"/>
      <c r="H288" s="502"/>
      <c r="I288" s="502"/>
      <c r="J288" s="502"/>
      <c r="K288" s="502"/>
      <c r="L288" s="502"/>
      <c r="M288" s="502"/>
      <c r="N288" s="502"/>
      <c r="O288" s="502"/>
      <c r="P288" s="502"/>
      <c r="Q288" s="502"/>
      <c r="R288" s="502"/>
      <c r="S288" s="502"/>
    </row>
    <row r="289" spans="1:19" ht="15.75" customHeight="1">
      <c r="A289" s="502"/>
      <c r="B289" s="502"/>
      <c r="C289" s="502"/>
      <c r="D289" s="502"/>
      <c r="E289" s="502"/>
      <c r="F289" s="502"/>
      <c r="G289" s="502"/>
      <c r="H289" s="502"/>
      <c r="I289" s="502"/>
      <c r="J289" s="502"/>
      <c r="K289" s="502"/>
      <c r="L289" s="502"/>
      <c r="M289" s="502"/>
      <c r="N289" s="502"/>
      <c r="O289" s="502"/>
      <c r="P289" s="502"/>
      <c r="Q289" s="502"/>
      <c r="R289" s="502"/>
      <c r="S289" s="502"/>
    </row>
    <row r="290" spans="1:19" ht="15.75" customHeight="1">
      <c r="A290" s="502"/>
      <c r="B290" s="502"/>
      <c r="C290" s="502"/>
      <c r="D290" s="502"/>
      <c r="E290" s="502"/>
      <c r="F290" s="502"/>
      <c r="G290" s="502"/>
      <c r="H290" s="502"/>
      <c r="I290" s="502"/>
      <c r="J290" s="502"/>
      <c r="K290" s="502"/>
      <c r="L290" s="502"/>
      <c r="M290" s="502"/>
      <c r="N290" s="502"/>
      <c r="O290" s="502"/>
      <c r="P290" s="502"/>
      <c r="Q290" s="502"/>
      <c r="R290" s="502"/>
      <c r="S290" s="502"/>
    </row>
    <row r="291" spans="1:19" ht="15.75" customHeight="1">
      <c r="A291" s="502"/>
      <c r="B291" s="502"/>
      <c r="C291" s="502"/>
      <c r="D291" s="502"/>
      <c r="E291" s="502"/>
      <c r="F291" s="502"/>
      <c r="G291" s="502"/>
      <c r="H291" s="502"/>
      <c r="I291" s="502"/>
      <c r="J291" s="502"/>
      <c r="K291" s="502"/>
      <c r="L291" s="502"/>
      <c r="M291" s="502"/>
      <c r="N291" s="502"/>
      <c r="O291" s="502"/>
      <c r="P291" s="502"/>
      <c r="Q291" s="502"/>
      <c r="R291" s="502"/>
      <c r="S291" s="502"/>
    </row>
    <row r="292" spans="1:19" ht="15.75" customHeight="1">
      <c r="A292" s="502"/>
      <c r="B292" s="502"/>
      <c r="C292" s="502"/>
      <c r="D292" s="502"/>
      <c r="E292" s="502"/>
      <c r="F292" s="502"/>
      <c r="G292" s="502"/>
      <c r="H292" s="502"/>
      <c r="I292" s="502"/>
      <c r="J292" s="502"/>
      <c r="K292" s="502"/>
      <c r="L292" s="502"/>
      <c r="M292" s="502"/>
      <c r="N292" s="502"/>
      <c r="O292" s="502"/>
      <c r="P292" s="502"/>
      <c r="Q292" s="502"/>
      <c r="R292" s="502"/>
      <c r="S292" s="502"/>
    </row>
    <row r="293" spans="1:19" ht="15.75" customHeight="1">
      <c r="A293" s="502"/>
      <c r="B293" s="502"/>
      <c r="C293" s="502"/>
      <c r="D293" s="502"/>
      <c r="E293" s="502"/>
      <c r="F293" s="502"/>
      <c r="G293" s="502"/>
      <c r="H293" s="502"/>
      <c r="I293" s="502"/>
      <c r="J293" s="502"/>
      <c r="K293" s="502"/>
      <c r="L293" s="502"/>
      <c r="M293" s="502"/>
      <c r="N293" s="502"/>
      <c r="O293" s="502"/>
      <c r="P293" s="502"/>
      <c r="Q293" s="502"/>
      <c r="R293" s="502"/>
      <c r="S293" s="502"/>
    </row>
    <row r="294" spans="1:19" ht="15.75" customHeight="1">
      <c r="A294" s="502"/>
      <c r="B294" s="502"/>
      <c r="C294" s="502"/>
      <c r="D294" s="502"/>
      <c r="E294" s="502"/>
      <c r="F294" s="502"/>
      <c r="G294" s="502"/>
      <c r="H294" s="502"/>
      <c r="I294" s="502"/>
      <c r="J294" s="502"/>
      <c r="K294" s="502"/>
      <c r="L294" s="502"/>
      <c r="M294" s="502"/>
      <c r="N294" s="502"/>
      <c r="O294" s="502"/>
      <c r="P294" s="502"/>
      <c r="Q294" s="502"/>
      <c r="R294" s="502"/>
      <c r="S294" s="502"/>
    </row>
    <row r="295" spans="1:19" ht="15.75" customHeight="1">
      <c r="A295" s="502"/>
      <c r="B295" s="502"/>
      <c r="C295" s="502"/>
      <c r="D295" s="502"/>
      <c r="E295" s="502"/>
      <c r="F295" s="502"/>
      <c r="G295" s="502"/>
      <c r="H295" s="502"/>
      <c r="I295" s="502"/>
      <c r="J295" s="502"/>
      <c r="K295" s="502"/>
      <c r="L295" s="502"/>
      <c r="M295" s="502"/>
      <c r="N295" s="502"/>
      <c r="O295" s="502"/>
      <c r="P295" s="502"/>
      <c r="Q295" s="502"/>
      <c r="R295" s="502"/>
      <c r="S295" s="502"/>
    </row>
    <row r="296" spans="1:19" ht="15.75" customHeight="1">
      <c r="A296" s="502"/>
      <c r="B296" s="502"/>
      <c r="C296" s="502"/>
      <c r="D296" s="502"/>
      <c r="E296" s="502"/>
      <c r="F296" s="502"/>
      <c r="G296" s="502"/>
      <c r="H296" s="502"/>
      <c r="I296" s="502"/>
      <c r="J296" s="502"/>
      <c r="K296" s="502"/>
      <c r="L296" s="502"/>
      <c r="M296" s="502"/>
      <c r="N296" s="502"/>
      <c r="O296" s="502"/>
      <c r="P296" s="502"/>
      <c r="Q296" s="502"/>
      <c r="R296" s="502"/>
      <c r="S296" s="502"/>
    </row>
    <row r="297" spans="1:19" ht="15.75" customHeight="1">
      <c r="A297" s="502"/>
      <c r="B297" s="502"/>
      <c r="C297" s="502"/>
      <c r="D297" s="502"/>
      <c r="E297" s="502"/>
      <c r="F297" s="502"/>
      <c r="G297" s="502"/>
      <c r="H297" s="502"/>
      <c r="I297" s="502"/>
      <c r="J297" s="502"/>
      <c r="K297" s="502"/>
      <c r="L297" s="502"/>
      <c r="M297" s="502"/>
      <c r="N297" s="502"/>
      <c r="O297" s="502"/>
      <c r="P297" s="502"/>
      <c r="Q297" s="502"/>
      <c r="R297" s="502"/>
      <c r="S297" s="502"/>
    </row>
    <row r="298" spans="1:19" ht="15.75" customHeight="1">
      <c r="A298" s="502"/>
      <c r="B298" s="502"/>
      <c r="C298" s="502"/>
      <c r="D298" s="502"/>
      <c r="E298" s="502"/>
      <c r="F298" s="502"/>
      <c r="G298" s="502"/>
      <c r="H298" s="502"/>
      <c r="I298" s="502"/>
      <c r="J298" s="502"/>
      <c r="K298" s="502"/>
      <c r="L298" s="502"/>
      <c r="M298" s="502"/>
      <c r="N298" s="502"/>
      <c r="O298" s="502"/>
      <c r="P298" s="502"/>
      <c r="Q298" s="502"/>
      <c r="R298" s="502"/>
      <c r="S298" s="502"/>
    </row>
    <row r="299" spans="1:19" ht="15.75" customHeight="1">
      <c r="A299" s="502"/>
      <c r="B299" s="502"/>
      <c r="C299" s="502"/>
      <c r="D299" s="502"/>
      <c r="E299" s="502"/>
      <c r="F299" s="502"/>
      <c r="G299" s="502"/>
      <c r="H299" s="502"/>
      <c r="I299" s="502"/>
      <c r="J299" s="502"/>
      <c r="K299" s="502"/>
      <c r="L299" s="502"/>
      <c r="M299" s="502"/>
      <c r="N299" s="502"/>
      <c r="O299" s="502"/>
      <c r="P299" s="502"/>
      <c r="Q299" s="502"/>
      <c r="R299" s="502"/>
      <c r="S299" s="502"/>
    </row>
    <row r="300" spans="1:19" ht="15.75" customHeight="1">
      <c r="A300" s="502"/>
      <c r="B300" s="502"/>
      <c r="C300" s="502"/>
      <c r="D300" s="502"/>
      <c r="E300" s="502"/>
      <c r="F300" s="502"/>
      <c r="G300" s="502"/>
      <c r="H300" s="502"/>
      <c r="I300" s="502"/>
      <c r="J300" s="502"/>
      <c r="K300" s="502"/>
      <c r="L300" s="502"/>
      <c r="M300" s="502"/>
      <c r="N300" s="502"/>
      <c r="O300" s="502"/>
      <c r="P300" s="502"/>
      <c r="Q300" s="502"/>
      <c r="R300" s="502"/>
      <c r="S300" s="502"/>
    </row>
    <row r="301" spans="1:19" ht="15.75" customHeight="1">
      <c r="A301" s="502"/>
      <c r="B301" s="502"/>
      <c r="C301" s="502"/>
      <c r="D301" s="502"/>
      <c r="E301" s="502"/>
      <c r="F301" s="502"/>
      <c r="G301" s="502"/>
      <c r="H301" s="502"/>
      <c r="I301" s="502"/>
      <c r="J301" s="502"/>
      <c r="K301" s="502"/>
      <c r="L301" s="502"/>
      <c r="M301" s="502"/>
      <c r="N301" s="502"/>
      <c r="O301" s="502"/>
      <c r="P301" s="502"/>
      <c r="Q301" s="502"/>
      <c r="R301" s="502"/>
      <c r="S301" s="502"/>
    </row>
    <row r="302" spans="1:19" ht="15.75" customHeight="1">
      <c r="A302" s="502"/>
      <c r="B302" s="502"/>
      <c r="C302" s="502"/>
      <c r="D302" s="502"/>
      <c r="E302" s="502"/>
      <c r="F302" s="502"/>
      <c r="G302" s="502"/>
      <c r="H302" s="502"/>
      <c r="I302" s="502"/>
      <c r="J302" s="502"/>
      <c r="K302" s="502"/>
      <c r="L302" s="502"/>
      <c r="M302" s="502"/>
      <c r="N302" s="502"/>
      <c r="O302" s="502"/>
      <c r="P302" s="502"/>
      <c r="Q302" s="502"/>
      <c r="R302" s="502"/>
      <c r="S302" s="502"/>
    </row>
    <row r="303" spans="1:19" ht="15.75" customHeight="1">
      <c r="A303" s="502"/>
      <c r="B303" s="502"/>
      <c r="C303" s="502"/>
      <c r="D303" s="502"/>
      <c r="E303" s="502"/>
      <c r="F303" s="502"/>
      <c r="G303" s="502"/>
      <c r="H303" s="502"/>
      <c r="I303" s="502"/>
      <c r="J303" s="502"/>
      <c r="K303" s="502"/>
      <c r="L303" s="502"/>
      <c r="M303" s="502"/>
      <c r="N303" s="502"/>
      <c r="O303" s="502"/>
      <c r="P303" s="502"/>
      <c r="Q303" s="502"/>
      <c r="R303" s="502"/>
      <c r="S303" s="502"/>
    </row>
    <row r="304" spans="1:19" ht="15.75" customHeight="1">
      <c r="A304" s="502"/>
      <c r="B304" s="502"/>
      <c r="C304" s="502"/>
      <c r="D304" s="502"/>
      <c r="E304" s="502"/>
      <c r="F304" s="502"/>
      <c r="G304" s="502"/>
      <c r="H304" s="502"/>
      <c r="I304" s="502"/>
      <c r="J304" s="502"/>
      <c r="K304" s="502"/>
      <c r="L304" s="502"/>
      <c r="M304" s="502"/>
      <c r="N304" s="502"/>
      <c r="O304" s="502"/>
      <c r="P304" s="502"/>
      <c r="Q304" s="502"/>
      <c r="R304" s="502"/>
      <c r="S304" s="502"/>
    </row>
    <row r="305" spans="1:19" ht="15.75" customHeight="1">
      <c r="A305" s="502"/>
      <c r="B305" s="502"/>
      <c r="C305" s="502"/>
      <c r="D305" s="502"/>
      <c r="E305" s="502"/>
      <c r="F305" s="502"/>
      <c r="G305" s="502"/>
      <c r="H305" s="502"/>
      <c r="I305" s="502"/>
      <c r="J305" s="502"/>
      <c r="K305" s="502"/>
      <c r="L305" s="502"/>
      <c r="M305" s="502"/>
      <c r="N305" s="502"/>
      <c r="O305" s="502"/>
      <c r="P305" s="502"/>
      <c r="Q305" s="502"/>
      <c r="R305" s="502"/>
      <c r="S305" s="502"/>
    </row>
    <row r="306" spans="1:19" ht="15.75" customHeight="1">
      <c r="A306" s="502"/>
      <c r="B306" s="502"/>
      <c r="C306" s="502"/>
      <c r="D306" s="502"/>
      <c r="E306" s="502"/>
      <c r="F306" s="502"/>
      <c r="G306" s="502"/>
      <c r="H306" s="502"/>
      <c r="I306" s="502"/>
      <c r="J306" s="502"/>
      <c r="K306" s="502"/>
      <c r="L306" s="502"/>
      <c r="M306" s="502"/>
      <c r="N306" s="502"/>
      <c r="O306" s="502"/>
      <c r="P306" s="502"/>
      <c r="Q306" s="502"/>
      <c r="R306" s="502"/>
      <c r="S306" s="502"/>
    </row>
    <row r="307" spans="1:19" ht="15.75" customHeight="1">
      <c r="A307" s="502"/>
      <c r="B307" s="502"/>
      <c r="C307" s="502"/>
      <c r="D307" s="502"/>
      <c r="E307" s="502"/>
      <c r="F307" s="502"/>
      <c r="G307" s="502"/>
      <c r="H307" s="502"/>
      <c r="I307" s="502"/>
      <c r="J307" s="502"/>
      <c r="K307" s="502"/>
      <c r="L307" s="502"/>
      <c r="M307" s="502"/>
      <c r="N307" s="502"/>
      <c r="O307" s="502"/>
      <c r="P307" s="502"/>
      <c r="Q307" s="502"/>
      <c r="R307" s="502"/>
      <c r="S307" s="502"/>
    </row>
    <row r="308" spans="1:19" ht="15.75" customHeight="1">
      <c r="A308" s="502"/>
      <c r="B308" s="502"/>
      <c r="C308" s="502"/>
      <c r="D308" s="502"/>
      <c r="E308" s="502"/>
      <c r="F308" s="502"/>
      <c r="G308" s="502"/>
      <c r="H308" s="502"/>
      <c r="I308" s="502"/>
      <c r="J308" s="502"/>
      <c r="K308" s="502"/>
      <c r="L308" s="502"/>
      <c r="M308" s="502"/>
      <c r="N308" s="502"/>
      <c r="O308" s="502"/>
      <c r="P308" s="502"/>
      <c r="Q308" s="502"/>
      <c r="R308" s="502"/>
      <c r="S308" s="502"/>
    </row>
    <row r="309" spans="1:19" ht="15.75" customHeight="1">
      <c r="A309" s="502"/>
      <c r="B309" s="502"/>
      <c r="C309" s="502"/>
      <c r="D309" s="502"/>
      <c r="E309" s="502"/>
      <c r="F309" s="502"/>
      <c r="G309" s="502"/>
      <c r="H309" s="502"/>
      <c r="I309" s="502"/>
      <c r="J309" s="502"/>
      <c r="K309" s="502"/>
      <c r="L309" s="502"/>
      <c r="M309" s="502"/>
      <c r="N309" s="502"/>
      <c r="O309" s="502"/>
      <c r="P309" s="502"/>
      <c r="Q309" s="502"/>
      <c r="R309" s="502"/>
      <c r="S309" s="502"/>
    </row>
    <row r="310" spans="1:19" ht="15.75" customHeight="1">
      <c r="A310" s="502"/>
      <c r="B310" s="502"/>
      <c r="C310" s="502"/>
      <c r="D310" s="502"/>
      <c r="E310" s="502"/>
      <c r="F310" s="502"/>
      <c r="G310" s="502"/>
      <c r="H310" s="502"/>
      <c r="I310" s="502"/>
      <c r="J310" s="502"/>
      <c r="K310" s="502"/>
      <c r="L310" s="502"/>
      <c r="M310" s="502"/>
      <c r="N310" s="502"/>
      <c r="O310" s="502"/>
      <c r="P310" s="502"/>
      <c r="Q310" s="502"/>
      <c r="R310" s="502"/>
      <c r="S310" s="502"/>
    </row>
    <row r="311" spans="1:19" ht="15.75" customHeight="1">
      <c r="A311" s="502"/>
      <c r="B311" s="502"/>
      <c r="C311" s="502"/>
      <c r="D311" s="502"/>
      <c r="E311" s="502"/>
      <c r="F311" s="502"/>
      <c r="G311" s="502"/>
      <c r="H311" s="502"/>
      <c r="I311" s="502"/>
      <c r="J311" s="502"/>
      <c r="K311" s="502"/>
      <c r="L311" s="502"/>
      <c r="M311" s="502"/>
      <c r="N311" s="502"/>
      <c r="O311" s="502"/>
      <c r="P311" s="502"/>
      <c r="Q311" s="502"/>
      <c r="R311" s="502"/>
      <c r="S311" s="502"/>
    </row>
    <row r="312" spans="1:19" ht="15.75" customHeight="1">
      <c r="A312" s="502"/>
      <c r="B312" s="502"/>
      <c r="C312" s="502"/>
      <c r="D312" s="502"/>
      <c r="E312" s="502"/>
      <c r="F312" s="502"/>
      <c r="G312" s="502"/>
      <c r="H312" s="502"/>
      <c r="I312" s="502"/>
      <c r="J312" s="502"/>
      <c r="K312" s="502"/>
      <c r="L312" s="502"/>
      <c r="M312" s="502"/>
      <c r="N312" s="502"/>
      <c r="O312" s="502"/>
      <c r="P312" s="502"/>
      <c r="Q312" s="502"/>
      <c r="R312" s="502"/>
      <c r="S312" s="502"/>
    </row>
    <row r="313" spans="1:19" ht="15.75" customHeight="1">
      <c r="A313" s="502"/>
      <c r="B313" s="502"/>
      <c r="C313" s="502"/>
      <c r="D313" s="502"/>
      <c r="E313" s="502"/>
      <c r="F313" s="502"/>
      <c r="G313" s="502"/>
      <c r="H313" s="502"/>
      <c r="I313" s="502"/>
      <c r="J313" s="502"/>
      <c r="K313" s="502"/>
      <c r="L313" s="502"/>
      <c r="M313" s="502"/>
      <c r="N313" s="502"/>
      <c r="O313" s="502"/>
      <c r="P313" s="502"/>
      <c r="Q313" s="502"/>
      <c r="R313" s="502"/>
      <c r="S313" s="502"/>
    </row>
    <row r="314" spans="1:19" ht="15.75" customHeight="1">
      <c r="A314" s="502"/>
      <c r="B314" s="502"/>
      <c r="C314" s="502"/>
      <c r="D314" s="502"/>
      <c r="E314" s="502"/>
      <c r="F314" s="502"/>
      <c r="G314" s="502"/>
      <c r="H314" s="502"/>
      <c r="I314" s="502"/>
      <c r="J314" s="502"/>
      <c r="K314" s="502"/>
      <c r="L314" s="502"/>
      <c r="M314" s="502"/>
      <c r="N314" s="502"/>
      <c r="O314" s="502"/>
      <c r="P314" s="502"/>
      <c r="Q314" s="502"/>
      <c r="R314" s="502"/>
      <c r="S314" s="502"/>
    </row>
    <row r="315" spans="1:19" ht="15.75" customHeight="1">
      <c r="A315" s="502"/>
      <c r="B315" s="502"/>
      <c r="C315" s="502"/>
      <c r="D315" s="502"/>
      <c r="E315" s="502"/>
      <c r="F315" s="502"/>
      <c r="G315" s="502"/>
      <c r="H315" s="502"/>
      <c r="I315" s="502"/>
      <c r="J315" s="502"/>
      <c r="K315" s="502"/>
      <c r="L315" s="502"/>
      <c r="M315" s="502"/>
      <c r="N315" s="502"/>
      <c r="O315" s="502"/>
      <c r="P315" s="502"/>
      <c r="Q315" s="502"/>
      <c r="R315" s="502"/>
      <c r="S315" s="502"/>
    </row>
    <row r="316" spans="1:19" ht="15.75" customHeight="1">
      <c r="A316" s="502"/>
      <c r="B316" s="502"/>
      <c r="C316" s="502"/>
      <c r="D316" s="502"/>
      <c r="E316" s="502"/>
      <c r="F316" s="502"/>
      <c r="G316" s="502"/>
      <c r="H316" s="502"/>
      <c r="I316" s="502"/>
      <c r="J316" s="502"/>
      <c r="K316" s="502"/>
      <c r="L316" s="502"/>
      <c r="M316" s="502"/>
      <c r="N316" s="502"/>
      <c r="O316" s="502"/>
      <c r="P316" s="502"/>
      <c r="Q316" s="502"/>
      <c r="R316" s="502"/>
      <c r="S316" s="502"/>
    </row>
    <row r="317" spans="1:19" ht="15.75" customHeight="1">
      <c r="A317" s="502"/>
      <c r="B317" s="502"/>
      <c r="C317" s="502"/>
      <c r="D317" s="502"/>
      <c r="E317" s="502"/>
      <c r="F317" s="502"/>
      <c r="G317" s="502"/>
      <c r="H317" s="502"/>
      <c r="I317" s="502"/>
      <c r="J317" s="502"/>
      <c r="K317" s="502"/>
      <c r="L317" s="502"/>
      <c r="M317" s="502"/>
      <c r="N317" s="502"/>
      <c r="O317" s="502"/>
      <c r="P317" s="502"/>
      <c r="Q317" s="502"/>
      <c r="R317" s="502"/>
      <c r="S317" s="502"/>
    </row>
    <row r="318" spans="1:19" ht="15.75" customHeight="1">
      <c r="A318" s="502"/>
      <c r="B318" s="502"/>
      <c r="C318" s="502"/>
      <c r="D318" s="502"/>
      <c r="E318" s="502"/>
      <c r="F318" s="502"/>
      <c r="G318" s="502"/>
      <c r="H318" s="502"/>
      <c r="I318" s="502"/>
      <c r="J318" s="502"/>
      <c r="K318" s="502"/>
      <c r="L318" s="502"/>
      <c r="M318" s="502"/>
      <c r="N318" s="502"/>
      <c r="O318" s="502"/>
      <c r="P318" s="502"/>
      <c r="Q318" s="502"/>
      <c r="R318" s="502"/>
      <c r="S318" s="502"/>
    </row>
    <row r="319" spans="1:19" ht="15.75" customHeight="1">
      <c r="A319" s="502"/>
      <c r="B319" s="502"/>
      <c r="C319" s="502"/>
      <c r="D319" s="502"/>
      <c r="E319" s="502"/>
      <c r="F319" s="502"/>
      <c r="G319" s="502"/>
      <c r="H319" s="502"/>
      <c r="I319" s="502"/>
      <c r="J319" s="502"/>
      <c r="K319" s="502"/>
      <c r="L319" s="502"/>
      <c r="M319" s="502"/>
      <c r="N319" s="502"/>
      <c r="O319" s="502"/>
      <c r="P319" s="502"/>
      <c r="Q319" s="502"/>
      <c r="R319" s="502"/>
      <c r="S319" s="502"/>
    </row>
    <row r="320" spans="1:19" ht="15.75" customHeight="1">
      <c r="A320" s="502"/>
      <c r="B320" s="502"/>
      <c r="C320" s="502"/>
      <c r="D320" s="502"/>
      <c r="E320" s="502"/>
      <c r="F320" s="502"/>
      <c r="G320" s="502"/>
      <c r="H320" s="502"/>
      <c r="I320" s="502"/>
      <c r="J320" s="502"/>
      <c r="K320" s="502"/>
      <c r="L320" s="502"/>
      <c r="M320" s="502"/>
      <c r="N320" s="502"/>
      <c r="O320" s="502"/>
      <c r="P320" s="502"/>
      <c r="Q320" s="502"/>
      <c r="R320" s="502"/>
      <c r="S320" s="502"/>
    </row>
    <row r="321" spans="1:19" ht="15.75" customHeight="1">
      <c r="A321" s="502"/>
      <c r="B321" s="502"/>
      <c r="C321" s="502"/>
      <c r="D321" s="502"/>
      <c r="E321" s="502"/>
      <c r="F321" s="502"/>
      <c r="G321" s="502"/>
      <c r="H321" s="502"/>
      <c r="I321" s="502"/>
      <c r="J321" s="502"/>
      <c r="K321" s="502"/>
      <c r="L321" s="502"/>
      <c r="M321" s="502"/>
      <c r="N321" s="502"/>
      <c r="O321" s="502"/>
      <c r="P321" s="502"/>
      <c r="Q321" s="502"/>
      <c r="R321" s="502"/>
      <c r="S321" s="502"/>
    </row>
    <row r="322" spans="1:19" ht="15.75" customHeight="1">
      <c r="A322" s="502"/>
      <c r="B322" s="502"/>
      <c r="C322" s="502"/>
      <c r="D322" s="502"/>
      <c r="E322" s="502"/>
      <c r="F322" s="502"/>
      <c r="G322" s="502"/>
      <c r="H322" s="502"/>
      <c r="I322" s="502"/>
      <c r="J322" s="502"/>
      <c r="K322" s="502"/>
      <c r="L322" s="502"/>
      <c r="M322" s="502"/>
      <c r="N322" s="502"/>
      <c r="O322" s="502"/>
      <c r="P322" s="502"/>
      <c r="Q322" s="502"/>
      <c r="R322" s="502"/>
      <c r="S322" s="502"/>
    </row>
    <row r="323" spans="1:19" ht="15.75" customHeight="1">
      <c r="A323" s="502"/>
      <c r="B323" s="502"/>
      <c r="C323" s="502"/>
      <c r="D323" s="502"/>
      <c r="E323" s="502"/>
      <c r="F323" s="502"/>
      <c r="G323" s="502"/>
      <c r="H323" s="502"/>
      <c r="I323" s="502"/>
      <c r="J323" s="502"/>
      <c r="K323" s="502"/>
      <c r="L323" s="502"/>
      <c r="M323" s="502"/>
      <c r="N323" s="502"/>
      <c r="O323" s="502"/>
      <c r="P323" s="502"/>
      <c r="Q323" s="502"/>
      <c r="R323" s="502"/>
      <c r="S323" s="502"/>
    </row>
    <row r="324" spans="1:19" ht="15.75" customHeight="1">
      <c r="A324" s="502"/>
      <c r="B324" s="502"/>
      <c r="C324" s="502"/>
      <c r="D324" s="502"/>
      <c r="E324" s="502"/>
      <c r="F324" s="502"/>
      <c r="G324" s="502"/>
      <c r="H324" s="502"/>
      <c r="I324" s="502"/>
      <c r="J324" s="502"/>
      <c r="K324" s="502"/>
      <c r="L324" s="502"/>
      <c r="M324" s="502"/>
      <c r="N324" s="502"/>
      <c r="O324" s="502"/>
      <c r="P324" s="502"/>
      <c r="Q324" s="502"/>
      <c r="R324" s="502"/>
      <c r="S324" s="502"/>
    </row>
    <row r="325" spans="1:19" ht="15.75" customHeight="1">
      <c r="A325" s="502"/>
      <c r="B325" s="502"/>
      <c r="C325" s="502"/>
      <c r="D325" s="502"/>
      <c r="E325" s="502"/>
      <c r="F325" s="502"/>
      <c r="G325" s="502"/>
      <c r="H325" s="502"/>
      <c r="I325" s="502"/>
      <c r="J325" s="502"/>
      <c r="K325" s="502"/>
      <c r="L325" s="502"/>
      <c r="M325" s="502"/>
      <c r="N325" s="502"/>
      <c r="O325" s="502"/>
      <c r="P325" s="502"/>
      <c r="Q325" s="502"/>
      <c r="R325" s="502"/>
      <c r="S325" s="502"/>
    </row>
    <row r="326" spans="1:19" ht="15.75" customHeight="1">
      <c r="A326" s="502"/>
      <c r="B326" s="502"/>
      <c r="C326" s="502"/>
      <c r="D326" s="502"/>
      <c r="E326" s="502"/>
      <c r="F326" s="502"/>
      <c r="G326" s="502"/>
      <c r="H326" s="502"/>
      <c r="I326" s="502"/>
      <c r="J326" s="502"/>
      <c r="K326" s="502"/>
      <c r="L326" s="502"/>
      <c r="M326" s="502"/>
      <c r="N326" s="502"/>
      <c r="O326" s="502"/>
      <c r="P326" s="502"/>
      <c r="Q326" s="502"/>
      <c r="R326" s="502"/>
      <c r="S326" s="502"/>
    </row>
    <row r="327" spans="1:19" ht="15.75" customHeight="1">
      <c r="A327" s="502"/>
      <c r="B327" s="502"/>
      <c r="C327" s="502"/>
      <c r="D327" s="502"/>
      <c r="E327" s="502"/>
      <c r="F327" s="502"/>
      <c r="G327" s="502"/>
      <c r="H327" s="502"/>
      <c r="I327" s="502"/>
      <c r="J327" s="502"/>
      <c r="K327" s="502"/>
      <c r="L327" s="502"/>
      <c r="M327" s="502"/>
      <c r="N327" s="502"/>
      <c r="O327" s="502"/>
      <c r="P327" s="502"/>
      <c r="Q327" s="502"/>
      <c r="R327" s="502"/>
      <c r="S327" s="502"/>
    </row>
    <row r="328" spans="1:19" ht="15.75" customHeight="1">
      <c r="A328" s="502"/>
      <c r="B328" s="502"/>
      <c r="C328" s="502"/>
      <c r="D328" s="502"/>
      <c r="E328" s="502"/>
      <c r="F328" s="502"/>
      <c r="G328" s="502"/>
      <c r="H328" s="502"/>
      <c r="I328" s="502"/>
      <c r="J328" s="502"/>
      <c r="K328" s="502"/>
      <c r="L328" s="502"/>
      <c r="M328" s="502"/>
      <c r="N328" s="502"/>
      <c r="O328" s="502"/>
      <c r="P328" s="502"/>
      <c r="Q328" s="502"/>
      <c r="R328" s="502"/>
      <c r="S328" s="502"/>
    </row>
    <row r="329" spans="1:19" ht="15.75" customHeight="1">
      <c r="A329" s="502"/>
      <c r="B329" s="502"/>
      <c r="C329" s="502"/>
      <c r="D329" s="502"/>
      <c r="E329" s="502"/>
      <c r="F329" s="502"/>
      <c r="G329" s="502"/>
      <c r="H329" s="502"/>
      <c r="I329" s="502"/>
      <c r="J329" s="502"/>
      <c r="K329" s="502"/>
      <c r="L329" s="502"/>
      <c r="M329" s="502"/>
      <c r="N329" s="502"/>
      <c r="O329" s="502"/>
      <c r="P329" s="502"/>
      <c r="Q329" s="502"/>
      <c r="R329" s="502"/>
      <c r="S329" s="502"/>
    </row>
    <row r="330" spans="1:19" ht="15.75" customHeight="1">
      <c r="A330" s="502"/>
      <c r="B330" s="502"/>
      <c r="C330" s="502"/>
      <c r="D330" s="502"/>
      <c r="E330" s="502"/>
      <c r="F330" s="502"/>
      <c r="G330" s="502"/>
      <c r="H330" s="502"/>
      <c r="I330" s="502"/>
      <c r="J330" s="502"/>
      <c r="K330" s="502"/>
      <c r="L330" s="502"/>
      <c r="M330" s="502"/>
      <c r="N330" s="502"/>
      <c r="O330" s="502"/>
      <c r="P330" s="502"/>
      <c r="Q330" s="502"/>
      <c r="R330" s="502"/>
      <c r="S330" s="502"/>
    </row>
    <row r="331" spans="1:19" ht="15.75" customHeight="1">
      <c r="A331" s="502"/>
      <c r="B331" s="502"/>
      <c r="C331" s="502"/>
      <c r="D331" s="502"/>
      <c r="E331" s="502"/>
      <c r="F331" s="502"/>
      <c r="G331" s="502"/>
      <c r="H331" s="502"/>
      <c r="I331" s="502"/>
      <c r="J331" s="502"/>
      <c r="K331" s="502"/>
      <c r="L331" s="502"/>
      <c r="M331" s="502"/>
      <c r="N331" s="502"/>
      <c r="O331" s="502"/>
      <c r="P331" s="502"/>
      <c r="Q331" s="502"/>
      <c r="R331" s="502"/>
      <c r="S331" s="502"/>
    </row>
    <row r="332" spans="1:19" ht="15.75" customHeight="1">
      <c r="A332" s="502"/>
      <c r="B332" s="502"/>
      <c r="C332" s="502"/>
      <c r="D332" s="502"/>
      <c r="E332" s="502"/>
      <c r="F332" s="502"/>
      <c r="G332" s="502"/>
      <c r="H332" s="502"/>
      <c r="I332" s="502"/>
      <c r="J332" s="502"/>
      <c r="K332" s="502"/>
      <c r="L332" s="502"/>
      <c r="M332" s="502"/>
      <c r="N332" s="502"/>
      <c r="O332" s="502"/>
      <c r="P332" s="502"/>
      <c r="Q332" s="502"/>
      <c r="R332" s="502"/>
      <c r="S332" s="502"/>
    </row>
    <row r="333" spans="1:19" ht="15.75" customHeight="1">
      <c r="A333" s="502"/>
      <c r="B333" s="502"/>
      <c r="C333" s="502"/>
      <c r="D333" s="502"/>
      <c r="E333" s="502"/>
      <c r="F333" s="502"/>
      <c r="G333" s="502"/>
      <c r="H333" s="502"/>
      <c r="I333" s="502"/>
      <c r="J333" s="502"/>
      <c r="K333" s="502"/>
      <c r="L333" s="502"/>
      <c r="M333" s="502"/>
      <c r="N333" s="502"/>
      <c r="O333" s="502"/>
      <c r="P333" s="502"/>
      <c r="Q333" s="502"/>
      <c r="R333" s="502"/>
      <c r="S333" s="502"/>
    </row>
    <row r="334" spans="1:19" ht="15.75" customHeight="1">
      <c r="A334" s="502"/>
      <c r="B334" s="502"/>
      <c r="C334" s="502"/>
      <c r="D334" s="502"/>
      <c r="E334" s="502"/>
      <c r="F334" s="502"/>
      <c r="G334" s="502"/>
      <c r="H334" s="502"/>
      <c r="I334" s="502"/>
      <c r="J334" s="502"/>
      <c r="K334" s="502"/>
      <c r="L334" s="502"/>
      <c r="M334" s="502"/>
      <c r="N334" s="502"/>
      <c r="O334" s="502"/>
      <c r="P334" s="502"/>
      <c r="Q334" s="502"/>
      <c r="R334" s="502"/>
      <c r="S334" s="502"/>
    </row>
    <row r="335" spans="1:19" ht="15.75" customHeight="1">
      <c r="A335" s="502"/>
      <c r="B335" s="502"/>
      <c r="C335" s="502"/>
      <c r="D335" s="502"/>
      <c r="E335" s="502"/>
      <c r="F335" s="502"/>
      <c r="G335" s="502"/>
      <c r="H335" s="502"/>
      <c r="I335" s="502"/>
      <c r="J335" s="502"/>
      <c r="K335" s="502"/>
      <c r="L335" s="502"/>
      <c r="M335" s="502"/>
      <c r="N335" s="502"/>
      <c r="O335" s="502"/>
      <c r="P335" s="502"/>
      <c r="Q335" s="502"/>
      <c r="R335" s="502"/>
      <c r="S335" s="502"/>
    </row>
    <row r="336" spans="1:19" ht="15.75" customHeight="1">
      <c r="A336" s="502"/>
      <c r="B336" s="502"/>
      <c r="C336" s="502"/>
      <c r="D336" s="502"/>
      <c r="E336" s="502"/>
      <c r="F336" s="502"/>
      <c r="G336" s="502"/>
      <c r="H336" s="502"/>
      <c r="I336" s="502"/>
      <c r="J336" s="502"/>
      <c r="K336" s="502"/>
      <c r="L336" s="502"/>
      <c r="M336" s="502"/>
      <c r="N336" s="502"/>
      <c r="O336" s="502"/>
      <c r="P336" s="502"/>
      <c r="Q336" s="502"/>
      <c r="R336" s="502"/>
      <c r="S336" s="502"/>
    </row>
    <row r="337" spans="1:19" ht="15.75" customHeight="1">
      <c r="A337" s="502"/>
      <c r="B337" s="502"/>
      <c r="C337" s="502"/>
      <c r="D337" s="502"/>
      <c r="E337" s="502"/>
      <c r="F337" s="502"/>
      <c r="G337" s="502"/>
      <c r="H337" s="502"/>
      <c r="I337" s="502"/>
      <c r="J337" s="502"/>
      <c r="K337" s="502"/>
      <c r="L337" s="502"/>
      <c r="M337" s="502"/>
      <c r="N337" s="502"/>
      <c r="O337" s="502"/>
      <c r="P337" s="502"/>
      <c r="Q337" s="502"/>
      <c r="R337" s="502"/>
      <c r="S337" s="502"/>
    </row>
    <row r="338" spans="1:19" ht="15.75" customHeight="1">
      <c r="A338" s="502"/>
      <c r="B338" s="502"/>
      <c r="C338" s="502"/>
      <c r="D338" s="502"/>
      <c r="E338" s="502"/>
      <c r="F338" s="502"/>
      <c r="G338" s="502"/>
      <c r="H338" s="502"/>
      <c r="I338" s="502"/>
      <c r="J338" s="502"/>
      <c r="K338" s="502"/>
      <c r="L338" s="502"/>
      <c r="M338" s="502"/>
      <c r="N338" s="502"/>
      <c r="O338" s="502"/>
      <c r="P338" s="502"/>
      <c r="Q338" s="502"/>
      <c r="R338" s="502"/>
      <c r="S338" s="502"/>
    </row>
    <row r="339" spans="1:19" ht="15.75" customHeight="1">
      <c r="A339" s="502"/>
      <c r="B339" s="502"/>
      <c r="C339" s="502"/>
      <c r="D339" s="502"/>
      <c r="E339" s="502"/>
      <c r="F339" s="502"/>
      <c r="G339" s="502"/>
      <c r="H339" s="502"/>
      <c r="I339" s="502"/>
      <c r="J339" s="502"/>
      <c r="K339" s="502"/>
      <c r="L339" s="502"/>
      <c r="M339" s="502"/>
      <c r="N339" s="502"/>
      <c r="O339" s="502"/>
      <c r="P339" s="502"/>
      <c r="Q339" s="502"/>
      <c r="R339" s="502"/>
      <c r="S339" s="502"/>
    </row>
    <row r="340" spans="1:19" ht="15.75" customHeight="1">
      <c r="A340" s="502"/>
      <c r="B340" s="502"/>
      <c r="C340" s="502"/>
      <c r="D340" s="502"/>
      <c r="E340" s="502"/>
      <c r="F340" s="502"/>
      <c r="G340" s="502"/>
      <c r="H340" s="502"/>
      <c r="I340" s="502"/>
      <c r="J340" s="502"/>
      <c r="K340" s="502"/>
      <c r="L340" s="502"/>
      <c r="M340" s="502"/>
      <c r="N340" s="502"/>
      <c r="O340" s="502"/>
      <c r="P340" s="502"/>
      <c r="Q340" s="502"/>
      <c r="R340" s="502"/>
      <c r="S340" s="502"/>
    </row>
    <row r="341" spans="1:19" ht="15.75" customHeight="1">
      <c r="A341" s="502"/>
      <c r="B341" s="502"/>
      <c r="C341" s="502"/>
      <c r="D341" s="502"/>
      <c r="E341" s="502"/>
      <c r="F341" s="502"/>
      <c r="G341" s="502"/>
      <c r="H341" s="502"/>
      <c r="I341" s="502"/>
      <c r="J341" s="502"/>
      <c r="K341" s="502"/>
      <c r="L341" s="502"/>
      <c r="M341" s="502"/>
      <c r="N341" s="502"/>
      <c r="O341" s="502"/>
      <c r="P341" s="502"/>
      <c r="Q341" s="502"/>
      <c r="R341" s="502"/>
      <c r="S341" s="502"/>
    </row>
    <row r="342" spans="1:19" ht="15.75" customHeight="1">
      <c r="A342" s="502"/>
      <c r="B342" s="502"/>
      <c r="C342" s="502"/>
      <c r="D342" s="502"/>
      <c r="E342" s="502"/>
      <c r="F342" s="502"/>
      <c r="G342" s="502"/>
      <c r="H342" s="502"/>
      <c r="I342" s="502"/>
      <c r="J342" s="502"/>
      <c r="K342" s="502"/>
      <c r="L342" s="502"/>
      <c r="M342" s="502"/>
      <c r="N342" s="502"/>
      <c r="O342" s="502"/>
      <c r="P342" s="502"/>
      <c r="Q342" s="502"/>
      <c r="R342" s="502"/>
      <c r="S342" s="502"/>
    </row>
    <row r="343" spans="1:19" ht="15.75" customHeight="1">
      <c r="A343" s="502"/>
      <c r="B343" s="502"/>
      <c r="C343" s="502"/>
      <c r="D343" s="502"/>
      <c r="E343" s="502"/>
      <c r="F343" s="502"/>
      <c r="G343" s="502"/>
      <c r="H343" s="502"/>
      <c r="I343" s="502"/>
      <c r="J343" s="502"/>
      <c r="K343" s="502"/>
      <c r="L343" s="502"/>
      <c r="M343" s="502"/>
      <c r="N343" s="502"/>
      <c r="O343" s="502"/>
      <c r="P343" s="502"/>
      <c r="Q343" s="502"/>
      <c r="R343" s="502"/>
      <c r="S343" s="502"/>
    </row>
    <row r="344" spans="1:19" ht="15.75" customHeight="1">
      <c r="A344" s="502"/>
      <c r="B344" s="502"/>
      <c r="C344" s="502"/>
      <c r="D344" s="502"/>
      <c r="E344" s="502"/>
      <c r="F344" s="502"/>
      <c r="G344" s="502"/>
      <c r="H344" s="502"/>
      <c r="I344" s="502"/>
      <c r="J344" s="502"/>
      <c r="K344" s="502"/>
      <c r="L344" s="502"/>
      <c r="M344" s="502"/>
      <c r="N344" s="502"/>
      <c r="O344" s="502"/>
      <c r="P344" s="502"/>
      <c r="Q344" s="502"/>
      <c r="R344" s="502"/>
      <c r="S344" s="502"/>
    </row>
    <row r="345" spans="1:19" ht="15.75" customHeight="1">
      <c r="A345" s="502"/>
      <c r="B345" s="502"/>
      <c r="C345" s="502"/>
      <c r="D345" s="502"/>
      <c r="E345" s="502"/>
      <c r="F345" s="502"/>
      <c r="G345" s="502"/>
      <c r="H345" s="502"/>
      <c r="I345" s="502"/>
      <c r="J345" s="502"/>
      <c r="K345" s="502"/>
      <c r="L345" s="502"/>
      <c r="M345" s="502"/>
      <c r="N345" s="502"/>
      <c r="O345" s="502"/>
      <c r="P345" s="502"/>
      <c r="Q345" s="502"/>
      <c r="R345" s="502"/>
      <c r="S345" s="502"/>
    </row>
    <row r="346" spans="1:19" ht="15.75" customHeight="1">
      <c r="A346" s="502"/>
      <c r="B346" s="502"/>
      <c r="C346" s="502"/>
      <c r="D346" s="502"/>
      <c r="E346" s="502"/>
      <c r="F346" s="502"/>
      <c r="G346" s="502"/>
      <c r="H346" s="502"/>
      <c r="I346" s="502"/>
      <c r="J346" s="502"/>
      <c r="K346" s="502"/>
      <c r="L346" s="502"/>
      <c r="M346" s="502"/>
      <c r="N346" s="502"/>
      <c r="O346" s="502"/>
      <c r="P346" s="502"/>
      <c r="Q346" s="502"/>
      <c r="R346" s="502"/>
      <c r="S346" s="502"/>
    </row>
    <row r="347" spans="1:19" ht="15.75" customHeight="1">
      <c r="A347" s="502"/>
      <c r="B347" s="502"/>
      <c r="C347" s="502"/>
      <c r="D347" s="502"/>
      <c r="E347" s="502"/>
      <c r="F347" s="502"/>
      <c r="G347" s="502"/>
      <c r="H347" s="502"/>
      <c r="I347" s="502"/>
      <c r="J347" s="502"/>
      <c r="K347" s="502"/>
      <c r="L347" s="502"/>
      <c r="M347" s="502"/>
      <c r="N347" s="502"/>
      <c r="O347" s="502"/>
      <c r="P347" s="502"/>
      <c r="Q347" s="502"/>
      <c r="R347" s="502"/>
      <c r="S347" s="502"/>
    </row>
    <row r="348" spans="1:19" ht="15.75" customHeight="1">
      <c r="A348" s="502"/>
      <c r="B348" s="502"/>
      <c r="C348" s="502"/>
      <c r="D348" s="502"/>
      <c r="E348" s="502"/>
      <c r="F348" s="502"/>
      <c r="G348" s="502"/>
      <c r="H348" s="502"/>
      <c r="I348" s="502"/>
      <c r="J348" s="502"/>
      <c r="K348" s="502"/>
      <c r="L348" s="502"/>
      <c r="M348" s="502"/>
      <c r="N348" s="502"/>
      <c r="O348" s="502"/>
      <c r="P348" s="502"/>
      <c r="Q348" s="502"/>
      <c r="R348" s="502"/>
      <c r="S348" s="502"/>
    </row>
    <row r="349" spans="1:19" ht="15.75" customHeight="1">
      <c r="A349" s="502"/>
      <c r="B349" s="502"/>
      <c r="C349" s="502"/>
      <c r="D349" s="502"/>
      <c r="E349" s="502"/>
      <c r="F349" s="502"/>
      <c r="G349" s="502"/>
      <c r="H349" s="502"/>
      <c r="I349" s="502"/>
      <c r="J349" s="502"/>
      <c r="K349" s="502"/>
      <c r="L349" s="502"/>
      <c r="M349" s="502"/>
      <c r="N349" s="502"/>
      <c r="O349" s="502"/>
      <c r="P349" s="502"/>
      <c r="Q349" s="502"/>
      <c r="R349" s="502"/>
      <c r="S349" s="502"/>
    </row>
    <row r="350" spans="1:19" ht="15.75" customHeight="1">
      <c r="A350" s="502"/>
      <c r="B350" s="502"/>
      <c r="C350" s="502"/>
      <c r="D350" s="502"/>
      <c r="E350" s="502"/>
      <c r="F350" s="502"/>
      <c r="G350" s="502"/>
      <c r="H350" s="502"/>
      <c r="I350" s="502"/>
      <c r="J350" s="502"/>
      <c r="K350" s="502"/>
      <c r="L350" s="502"/>
      <c r="M350" s="502"/>
      <c r="N350" s="502"/>
      <c r="O350" s="502"/>
      <c r="P350" s="502"/>
      <c r="Q350" s="502"/>
      <c r="R350" s="502"/>
      <c r="S350" s="502"/>
    </row>
    <row r="351" spans="1:19" ht="15.75" customHeight="1">
      <c r="A351" s="502"/>
      <c r="B351" s="502"/>
      <c r="C351" s="502"/>
      <c r="D351" s="502"/>
      <c r="E351" s="502"/>
      <c r="F351" s="502"/>
      <c r="G351" s="502"/>
      <c r="H351" s="502"/>
      <c r="I351" s="502"/>
      <c r="J351" s="502"/>
      <c r="K351" s="502"/>
      <c r="L351" s="502"/>
      <c r="M351" s="502"/>
      <c r="N351" s="502"/>
      <c r="O351" s="502"/>
      <c r="P351" s="502"/>
      <c r="Q351" s="502"/>
      <c r="R351" s="502"/>
      <c r="S351" s="502"/>
    </row>
    <row r="352" spans="1:19" ht="15.75" customHeight="1">
      <c r="A352" s="502"/>
      <c r="B352" s="502"/>
      <c r="C352" s="502"/>
      <c r="D352" s="502"/>
      <c r="E352" s="502"/>
      <c r="F352" s="502"/>
      <c r="G352" s="502"/>
      <c r="H352" s="502"/>
      <c r="I352" s="502"/>
      <c r="J352" s="502"/>
      <c r="K352" s="502"/>
      <c r="L352" s="502"/>
      <c r="M352" s="502"/>
      <c r="N352" s="502"/>
      <c r="O352" s="502"/>
      <c r="P352" s="502"/>
      <c r="Q352" s="502"/>
      <c r="R352" s="502"/>
      <c r="S352" s="502"/>
    </row>
    <row r="353" spans="1:19" ht="15.75" customHeight="1">
      <c r="A353" s="502"/>
      <c r="B353" s="502"/>
      <c r="C353" s="502"/>
      <c r="D353" s="502"/>
      <c r="E353" s="502"/>
      <c r="F353" s="502"/>
      <c r="G353" s="502"/>
      <c r="H353" s="502"/>
      <c r="I353" s="502"/>
      <c r="J353" s="502"/>
      <c r="K353" s="502"/>
      <c r="L353" s="502"/>
      <c r="M353" s="502"/>
      <c r="N353" s="502"/>
      <c r="O353" s="502"/>
      <c r="P353" s="502"/>
      <c r="Q353" s="502"/>
      <c r="R353" s="502"/>
      <c r="S353" s="502"/>
    </row>
    <row r="354" spans="1:19" ht="15.75" customHeight="1">
      <c r="A354" s="502"/>
      <c r="B354" s="502"/>
      <c r="C354" s="502"/>
      <c r="D354" s="502"/>
      <c r="E354" s="502"/>
      <c r="F354" s="502"/>
      <c r="G354" s="502"/>
      <c r="H354" s="502"/>
      <c r="I354" s="502"/>
      <c r="J354" s="502"/>
      <c r="K354" s="502"/>
      <c r="L354" s="502"/>
      <c r="M354" s="502"/>
      <c r="N354" s="502"/>
      <c r="O354" s="502"/>
      <c r="P354" s="502"/>
      <c r="Q354" s="502"/>
      <c r="R354" s="502"/>
      <c r="S354" s="502"/>
    </row>
    <row r="355" spans="1:19" ht="15.75" customHeight="1">
      <c r="A355" s="502"/>
      <c r="B355" s="502"/>
      <c r="C355" s="502"/>
      <c r="D355" s="502"/>
      <c r="E355" s="502"/>
      <c r="F355" s="502"/>
      <c r="G355" s="502"/>
      <c r="H355" s="502"/>
      <c r="I355" s="502"/>
      <c r="J355" s="502"/>
      <c r="K355" s="502"/>
      <c r="L355" s="502"/>
      <c r="M355" s="502"/>
      <c r="N355" s="502"/>
      <c r="O355" s="502"/>
      <c r="P355" s="502"/>
      <c r="Q355" s="502"/>
      <c r="R355" s="502"/>
      <c r="S355" s="502"/>
    </row>
    <row r="356" spans="1:19" ht="15.75" customHeight="1">
      <c r="A356" s="502"/>
      <c r="B356" s="502"/>
      <c r="C356" s="502"/>
      <c r="D356" s="502"/>
      <c r="E356" s="502"/>
      <c r="F356" s="502"/>
      <c r="G356" s="502"/>
      <c r="H356" s="502"/>
      <c r="I356" s="502"/>
      <c r="J356" s="502"/>
      <c r="K356" s="502"/>
      <c r="L356" s="502"/>
      <c r="M356" s="502"/>
      <c r="N356" s="502"/>
      <c r="O356" s="502"/>
      <c r="P356" s="502"/>
      <c r="Q356" s="502"/>
      <c r="R356" s="502"/>
      <c r="S356" s="502"/>
    </row>
    <row r="357" spans="1:19" ht="15.75" customHeight="1">
      <c r="A357" s="502"/>
      <c r="B357" s="502"/>
      <c r="C357" s="502"/>
      <c r="D357" s="502"/>
      <c r="E357" s="502"/>
      <c r="F357" s="502"/>
      <c r="G357" s="502"/>
      <c r="H357" s="502"/>
      <c r="I357" s="502"/>
      <c r="J357" s="502"/>
      <c r="K357" s="502"/>
      <c r="L357" s="502"/>
      <c r="M357" s="502"/>
      <c r="N357" s="502"/>
      <c r="O357" s="502"/>
      <c r="P357" s="502"/>
      <c r="Q357" s="502"/>
      <c r="R357" s="502"/>
      <c r="S357" s="502"/>
    </row>
    <row r="358" spans="1:19" ht="15.75" customHeight="1">
      <c r="A358" s="502"/>
      <c r="B358" s="502"/>
      <c r="C358" s="502"/>
      <c r="D358" s="502"/>
      <c r="E358" s="502"/>
      <c r="F358" s="502"/>
      <c r="G358" s="502"/>
      <c r="H358" s="502"/>
      <c r="I358" s="502"/>
      <c r="J358" s="502"/>
      <c r="K358" s="502"/>
      <c r="L358" s="502"/>
      <c r="M358" s="502"/>
      <c r="N358" s="502"/>
      <c r="O358" s="502"/>
      <c r="P358" s="502"/>
      <c r="Q358" s="502"/>
      <c r="R358" s="502"/>
      <c r="S358" s="502"/>
    </row>
    <row r="359" spans="1:19" ht="15.75" customHeight="1">
      <c r="A359" s="502"/>
      <c r="B359" s="502"/>
      <c r="C359" s="502"/>
      <c r="D359" s="502"/>
      <c r="E359" s="502"/>
      <c r="F359" s="502"/>
      <c r="G359" s="502"/>
      <c r="H359" s="502"/>
      <c r="I359" s="502"/>
      <c r="J359" s="502"/>
      <c r="K359" s="502"/>
      <c r="L359" s="502"/>
      <c r="M359" s="502"/>
      <c r="N359" s="502"/>
      <c r="O359" s="502"/>
      <c r="P359" s="502"/>
      <c r="Q359" s="502"/>
      <c r="R359" s="502"/>
      <c r="S359" s="502"/>
    </row>
    <row r="360" spans="1:19" ht="15.75" customHeight="1">
      <c r="A360" s="502"/>
      <c r="B360" s="502"/>
      <c r="C360" s="502"/>
      <c r="D360" s="502"/>
      <c r="E360" s="502"/>
      <c r="F360" s="502"/>
      <c r="G360" s="502"/>
      <c r="H360" s="502"/>
      <c r="I360" s="502"/>
      <c r="J360" s="502"/>
      <c r="K360" s="502"/>
      <c r="L360" s="502"/>
      <c r="M360" s="502"/>
      <c r="N360" s="502"/>
      <c r="O360" s="502"/>
      <c r="P360" s="502"/>
      <c r="Q360" s="502"/>
      <c r="R360" s="502"/>
      <c r="S360" s="502"/>
    </row>
    <row r="361" spans="1:19" ht="15.75" customHeight="1">
      <c r="A361" s="502"/>
      <c r="B361" s="502"/>
      <c r="C361" s="502"/>
      <c r="D361" s="502"/>
      <c r="E361" s="502"/>
      <c r="F361" s="502"/>
      <c r="G361" s="502"/>
      <c r="H361" s="502"/>
      <c r="I361" s="502"/>
      <c r="J361" s="502"/>
      <c r="K361" s="502"/>
      <c r="L361" s="502"/>
      <c r="M361" s="502"/>
      <c r="N361" s="502"/>
      <c r="O361" s="502"/>
      <c r="P361" s="502"/>
      <c r="Q361" s="502"/>
      <c r="R361" s="502"/>
      <c r="S361" s="502"/>
    </row>
    <row r="362" spans="1:19" ht="15.75" customHeight="1">
      <c r="A362" s="502"/>
      <c r="B362" s="502"/>
      <c r="C362" s="502"/>
      <c r="D362" s="502"/>
      <c r="E362" s="502"/>
      <c r="F362" s="502"/>
      <c r="G362" s="502"/>
      <c r="H362" s="502"/>
      <c r="I362" s="502"/>
      <c r="J362" s="502"/>
      <c r="K362" s="502"/>
      <c r="L362" s="502"/>
      <c r="M362" s="502"/>
      <c r="N362" s="502"/>
      <c r="O362" s="502"/>
      <c r="P362" s="502"/>
      <c r="Q362" s="502"/>
      <c r="R362" s="502"/>
      <c r="S362" s="502"/>
    </row>
    <row r="363" spans="1:19" ht="15.75" customHeight="1">
      <c r="A363" s="502"/>
      <c r="B363" s="502"/>
      <c r="C363" s="502"/>
      <c r="D363" s="502"/>
      <c r="E363" s="502"/>
      <c r="F363" s="502"/>
      <c r="G363" s="502"/>
      <c r="H363" s="502"/>
      <c r="I363" s="502"/>
      <c r="J363" s="502"/>
      <c r="K363" s="502"/>
      <c r="L363" s="502"/>
      <c r="M363" s="502"/>
      <c r="N363" s="502"/>
      <c r="O363" s="502"/>
      <c r="P363" s="502"/>
      <c r="Q363" s="502"/>
      <c r="R363" s="502"/>
      <c r="S363" s="502"/>
    </row>
    <row r="364" spans="1:19" ht="15.75" customHeight="1">
      <c r="A364" s="502"/>
      <c r="B364" s="502"/>
      <c r="C364" s="502"/>
      <c r="D364" s="502"/>
      <c r="E364" s="502"/>
      <c r="F364" s="502"/>
      <c r="G364" s="502"/>
      <c r="H364" s="502"/>
      <c r="I364" s="502"/>
      <c r="J364" s="502"/>
      <c r="K364" s="502"/>
      <c r="L364" s="502"/>
      <c r="M364" s="502"/>
      <c r="N364" s="502"/>
      <c r="O364" s="502"/>
      <c r="P364" s="502"/>
      <c r="Q364" s="502"/>
      <c r="R364" s="502"/>
      <c r="S364" s="502"/>
    </row>
    <row r="365" spans="1:19" ht="15.75" customHeight="1">
      <c r="A365" s="502"/>
      <c r="B365" s="502"/>
      <c r="C365" s="502"/>
      <c r="D365" s="502"/>
      <c r="E365" s="502"/>
      <c r="F365" s="502"/>
      <c r="G365" s="502"/>
      <c r="H365" s="502"/>
      <c r="I365" s="502"/>
      <c r="J365" s="502"/>
      <c r="K365" s="502"/>
      <c r="L365" s="502"/>
      <c r="M365" s="502"/>
      <c r="N365" s="502"/>
      <c r="O365" s="502"/>
      <c r="P365" s="502"/>
      <c r="Q365" s="502"/>
      <c r="R365" s="502"/>
      <c r="S365" s="502"/>
    </row>
    <row r="366" spans="1:19" ht="15.75" customHeight="1">
      <c r="A366" s="502"/>
      <c r="B366" s="502"/>
      <c r="C366" s="502"/>
      <c r="D366" s="502"/>
      <c r="E366" s="502"/>
      <c r="F366" s="502"/>
      <c r="G366" s="502"/>
      <c r="H366" s="502"/>
      <c r="I366" s="502"/>
      <c r="J366" s="502"/>
      <c r="K366" s="502"/>
      <c r="L366" s="502"/>
      <c r="M366" s="502"/>
      <c r="N366" s="502"/>
      <c r="O366" s="502"/>
      <c r="P366" s="502"/>
      <c r="Q366" s="502"/>
      <c r="R366" s="502"/>
      <c r="S366" s="502"/>
    </row>
    <row r="367" spans="1:19" ht="15.75" customHeight="1">
      <c r="A367" s="502"/>
      <c r="B367" s="502"/>
      <c r="C367" s="502"/>
      <c r="D367" s="502"/>
      <c r="E367" s="502"/>
      <c r="F367" s="502"/>
      <c r="G367" s="502"/>
      <c r="H367" s="502"/>
      <c r="I367" s="502"/>
      <c r="J367" s="502"/>
      <c r="K367" s="502"/>
      <c r="L367" s="502"/>
      <c r="M367" s="502"/>
      <c r="N367" s="502"/>
      <c r="O367" s="502"/>
      <c r="P367" s="502"/>
      <c r="Q367" s="502"/>
      <c r="R367" s="502"/>
      <c r="S367" s="502"/>
    </row>
    <row r="368" spans="1:19" ht="15.75" customHeight="1">
      <c r="A368" s="502"/>
      <c r="B368" s="502"/>
      <c r="C368" s="502"/>
      <c r="D368" s="502"/>
      <c r="E368" s="502"/>
      <c r="F368" s="502"/>
      <c r="G368" s="502"/>
      <c r="H368" s="502"/>
      <c r="I368" s="502"/>
      <c r="J368" s="502"/>
      <c r="K368" s="502"/>
      <c r="L368" s="502"/>
      <c r="M368" s="502"/>
      <c r="N368" s="502"/>
      <c r="O368" s="502"/>
      <c r="P368" s="502"/>
      <c r="Q368" s="502"/>
      <c r="R368" s="502"/>
      <c r="S368" s="502"/>
    </row>
    <row r="369" spans="1:19" ht="15.75" customHeight="1">
      <c r="A369" s="502"/>
      <c r="B369" s="502"/>
      <c r="C369" s="502"/>
      <c r="D369" s="502"/>
      <c r="E369" s="502"/>
      <c r="F369" s="502"/>
      <c r="G369" s="502"/>
      <c r="H369" s="502"/>
      <c r="I369" s="502"/>
      <c r="J369" s="502"/>
      <c r="K369" s="502"/>
      <c r="L369" s="502"/>
      <c r="M369" s="502"/>
      <c r="N369" s="502"/>
      <c r="O369" s="502"/>
      <c r="P369" s="502"/>
      <c r="Q369" s="502"/>
      <c r="R369" s="502"/>
      <c r="S369" s="502"/>
    </row>
    <row r="370" spans="1:19" ht="15.75" customHeight="1">
      <c r="A370" s="502"/>
      <c r="B370" s="502"/>
      <c r="C370" s="502"/>
      <c r="D370" s="502"/>
      <c r="E370" s="502"/>
      <c r="F370" s="502"/>
      <c r="G370" s="502"/>
      <c r="H370" s="502"/>
      <c r="I370" s="502"/>
      <c r="J370" s="502"/>
      <c r="K370" s="502"/>
      <c r="L370" s="502"/>
      <c r="M370" s="502"/>
      <c r="N370" s="502"/>
      <c r="O370" s="502"/>
      <c r="P370" s="502"/>
      <c r="Q370" s="502"/>
      <c r="R370" s="502"/>
      <c r="S370" s="502"/>
    </row>
    <row r="371" spans="1:19" ht="15.75" customHeight="1">
      <c r="A371" s="502"/>
      <c r="B371" s="502"/>
      <c r="C371" s="502"/>
      <c r="D371" s="502"/>
      <c r="E371" s="502"/>
      <c r="F371" s="502"/>
      <c r="G371" s="502"/>
      <c r="H371" s="502"/>
      <c r="I371" s="502"/>
      <c r="J371" s="502"/>
      <c r="K371" s="502"/>
      <c r="L371" s="502"/>
      <c r="M371" s="502"/>
      <c r="N371" s="502"/>
      <c r="O371" s="502"/>
      <c r="P371" s="502"/>
      <c r="Q371" s="502"/>
      <c r="R371" s="502"/>
      <c r="S371" s="502"/>
    </row>
    <row r="372" spans="1:19" ht="15.75" customHeight="1">
      <c r="A372" s="502"/>
      <c r="B372" s="502"/>
      <c r="C372" s="502"/>
      <c r="D372" s="502"/>
      <c r="E372" s="502"/>
      <c r="F372" s="502"/>
      <c r="G372" s="502"/>
      <c r="H372" s="502"/>
      <c r="I372" s="502"/>
      <c r="J372" s="502"/>
      <c r="K372" s="502"/>
      <c r="L372" s="502"/>
      <c r="M372" s="502"/>
      <c r="N372" s="502"/>
      <c r="O372" s="502"/>
      <c r="P372" s="502"/>
      <c r="Q372" s="502"/>
      <c r="R372" s="502"/>
      <c r="S372" s="502"/>
    </row>
    <row r="373" spans="1:19" ht="15.75" customHeight="1">
      <c r="A373" s="502"/>
      <c r="B373" s="502"/>
      <c r="C373" s="502"/>
      <c r="D373" s="502"/>
      <c r="E373" s="502"/>
      <c r="F373" s="502"/>
      <c r="G373" s="502"/>
      <c r="H373" s="502"/>
      <c r="I373" s="502"/>
      <c r="J373" s="502"/>
      <c r="K373" s="502"/>
      <c r="L373" s="502"/>
      <c r="M373" s="502"/>
      <c r="N373" s="502"/>
      <c r="O373" s="502"/>
      <c r="P373" s="502"/>
      <c r="Q373" s="502"/>
      <c r="R373" s="502"/>
      <c r="S373" s="502"/>
    </row>
    <row r="374" spans="1:19" ht="15.75" customHeight="1">
      <c r="A374" s="502"/>
      <c r="B374" s="502"/>
      <c r="C374" s="502"/>
      <c r="D374" s="502"/>
      <c r="E374" s="502"/>
      <c r="F374" s="502"/>
      <c r="G374" s="502"/>
      <c r="H374" s="502"/>
      <c r="I374" s="502"/>
      <c r="J374" s="502"/>
      <c r="K374" s="502"/>
      <c r="L374" s="502"/>
      <c r="M374" s="502"/>
      <c r="N374" s="502"/>
      <c r="O374" s="502"/>
      <c r="P374" s="502"/>
      <c r="Q374" s="502"/>
      <c r="R374" s="502"/>
      <c r="S374" s="502"/>
    </row>
    <row r="375" spans="1:19" ht="15.75" customHeight="1">
      <c r="A375" s="502"/>
      <c r="B375" s="502"/>
      <c r="C375" s="502"/>
      <c r="D375" s="502"/>
      <c r="E375" s="502"/>
      <c r="F375" s="502"/>
      <c r="G375" s="502"/>
      <c r="H375" s="502"/>
      <c r="I375" s="502"/>
      <c r="J375" s="502"/>
      <c r="K375" s="502"/>
      <c r="L375" s="502"/>
      <c r="M375" s="502"/>
      <c r="N375" s="502"/>
      <c r="O375" s="502"/>
      <c r="P375" s="502"/>
      <c r="Q375" s="502"/>
      <c r="R375" s="502"/>
      <c r="S375" s="502"/>
    </row>
    <row r="376" spans="1:19" ht="15.75" customHeight="1">
      <c r="A376" s="502"/>
      <c r="B376" s="502"/>
      <c r="C376" s="502"/>
      <c r="D376" s="502"/>
      <c r="E376" s="502"/>
      <c r="F376" s="502"/>
      <c r="G376" s="502"/>
      <c r="H376" s="502"/>
      <c r="I376" s="502"/>
      <c r="J376" s="502"/>
      <c r="K376" s="502"/>
      <c r="L376" s="502"/>
      <c r="M376" s="502"/>
      <c r="N376" s="502"/>
      <c r="O376" s="502"/>
      <c r="P376" s="502"/>
      <c r="Q376" s="502"/>
      <c r="R376" s="502"/>
      <c r="S376" s="502"/>
    </row>
    <row r="377" spans="1:19" ht="15.75" customHeight="1">
      <c r="A377" s="502"/>
      <c r="B377" s="502"/>
      <c r="C377" s="502"/>
      <c r="D377" s="502"/>
      <c r="E377" s="502"/>
      <c r="F377" s="502"/>
      <c r="G377" s="502"/>
      <c r="H377" s="502"/>
      <c r="I377" s="502"/>
      <c r="J377" s="502"/>
      <c r="K377" s="502"/>
      <c r="L377" s="502"/>
      <c r="M377" s="502"/>
      <c r="N377" s="502"/>
      <c r="O377" s="502"/>
      <c r="P377" s="502"/>
      <c r="Q377" s="502"/>
      <c r="R377" s="502"/>
      <c r="S377" s="502"/>
    </row>
    <row r="378" spans="1:19" ht="15.75" customHeight="1">
      <c r="A378" s="502"/>
      <c r="B378" s="502"/>
      <c r="C378" s="502"/>
      <c r="D378" s="502"/>
      <c r="E378" s="502"/>
      <c r="F378" s="502"/>
      <c r="G378" s="502"/>
      <c r="H378" s="502"/>
      <c r="I378" s="502"/>
      <c r="J378" s="502"/>
      <c r="K378" s="502"/>
      <c r="L378" s="502"/>
      <c r="M378" s="502"/>
      <c r="N378" s="502"/>
      <c r="O378" s="502"/>
      <c r="P378" s="502"/>
      <c r="Q378" s="502"/>
      <c r="R378" s="502"/>
      <c r="S378" s="502"/>
    </row>
    <row r="379" spans="1:19" ht="15.75" customHeight="1">
      <c r="A379" s="502"/>
      <c r="B379" s="502"/>
      <c r="C379" s="502"/>
      <c r="D379" s="502"/>
      <c r="E379" s="502"/>
      <c r="F379" s="502"/>
      <c r="G379" s="502"/>
      <c r="H379" s="502"/>
      <c r="I379" s="502"/>
      <c r="J379" s="502"/>
      <c r="K379" s="502"/>
      <c r="L379" s="502"/>
      <c r="M379" s="502"/>
      <c r="N379" s="502"/>
      <c r="O379" s="502"/>
      <c r="P379" s="502"/>
      <c r="Q379" s="502"/>
      <c r="R379" s="502"/>
      <c r="S379" s="502"/>
    </row>
    <row r="380" spans="1:19" ht="15.75" customHeight="1">
      <c r="A380" s="502"/>
      <c r="B380" s="502"/>
      <c r="C380" s="502"/>
      <c r="D380" s="502"/>
      <c r="E380" s="502"/>
      <c r="F380" s="502"/>
      <c r="G380" s="502"/>
      <c r="H380" s="502"/>
      <c r="I380" s="502"/>
      <c r="J380" s="502"/>
      <c r="K380" s="502"/>
      <c r="L380" s="502"/>
      <c r="M380" s="502"/>
      <c r="N380" s="502"/>
      <c r="O380" s="502"/>
      <c r="P380" s="502"/>
      <c r="Q380" s="502"/>
      <c r="R380" s="502"/>
      <c r="S380" s="502"/>
    </row>
    <row r="381" spans="1:19" ht="15.75" customHeight="1">
      <c r="A381" s="502"/>
      <c r="B381" s="502"/>
      <c r="C381" s="502"/>
      <c r="D381" s="502"/>
      <c r="E381" s="502"/>
      <c r="F381" s="502"/>
      <c r="G381" s="502"/>
      <c r="H381" s="502"/>
      <c r="I381" s="502"/>
      <c r="J381" s="502"/>
      <c r="K381" s="502"/>
      <c r="L381" s="502"/>
      <c r="M381" s="502"/>
      <c r="N381" s="502"/>
      <c r="O381" s="502"/>
      <c r="P381" s="502"/>
      <c r="Q381" s="502"/>
      <c r="R381" s="502"/>
      <c r="S381" s="502"/>
    </row>
    <row r="382" spans="1:19" ht="15.75" customHeight="1">
      <c r="A382" s="502"/>
      <c r="B382" s="502"/>
      <c r="C382" s="502"/>
      <c r="D382" s="502"/>
      <c r="E382" s="502"/>
      <c r="F382" s="502"/>
      <c r="G382" s="502"/>
      <c r="H382" s="502"/>
      <c r="I382" s="502"/>
      <c r="J382" s="502"/>
      <c r="K382" s="502"/>
      <c r="L382" s="502"/>
      <c r="M382" s="502"/>
      <c r="N382" s="502"/>
      <c r="O382" s="502"/>
      <c r="P382" s="502"/>
      <c r="Q382" s="502"/>
      <c r="R382" s="502"/>
      <c r="S382" s="502"/>
    </row>
    <row r="383" spans="1:19" ht="15.75" customHeight="1">
      <c r="A383" s="502"/>
      <c r="B383" s="502"/>
      <c r="C383" s="502"/>
      <c r="D383" s="502"/>
      <c r="E383" s="502"/>
      <c r="F383" s="502"/>
      <c r="G383" s="502"/>
      <c r="H383" s="502"/>
      <c r="I383" s="502"/>
      <c r="J383" s="502"/>
      <c r="K383" s="502"/>
      <c r="L383" s="502"/>
      <c r="M383" s="502"/>
      <c r="N383" s="502"/>
      <c r="O383" s="502"/>
      <c r="P383" s="502"/>
      <c r="Q383" s="502"/>
      <c r="R383" s="502"/>
      <c r="S383" s="502"/>
    </row>
    <row r="384" spans="1:19" ht="15.75" customHeight="1">
      <c r="A384" s="502"/>
      <c r="B384" s="502"/>
      <c r="C384" s="502"/>
      <c r="D384" s="502"/>
      <c r="E384" s="502"/>
      <c r="F384" s="502"/>
      <c r="G384" s="502"/>
      <c r="H384" s="502"/>
      <c r="I384" s="502"/>
      <c r="J384" s="502"/>
      <c r="K384" s="502"/>
      <c r="L384" s="502"/>
      <c r="M384" s="502"/>
      <c r="N384" s="502"/>
      <c r="O384" s="502"/>
      <c r="P384" s="502"/>
      <c r="Q384" s="502"/>
      <c r="R384" s="502"/>
      <c r="S384" s="502"/>
    </row>
    <row r="385" spans="1:19" ht="15.75" customHeight="1">
      <c r="A385" s="502"/>
      <c r="B385" s="502"/>
      <c r="C385" s="502"/>
      <c r="D385" s="502"/>
      <c r="E385" s="502"/>
      <c r="F385" s="502"/>
      <c r="G385" s="502"/>
      <c r="H385" s="502"/>
      <c r="I385" s="502"/>
      <c r="J385" s="502"/>
      <c r="K385" s="502"/>
      <c r="L385" s="502"/>
      <c r="M385" s="502"/>
      <c r="N385" s="502"/>
      <c r="O385" s="502"/>
      <c r="P385" s="502"/>
      <c r="Q385" s="502"/>
      <c r="R385" s="502"/>
      <c r="S385" s="502"/>
    </row>
    <row r="386" spans="1:19" ht="15.75" customHeight="1">
      <c r="A386" s="502"/>
      <c r="B386" s="502"/>
      <c r="C386" s="502"/>
      <c r="D386" s="502"/>
      <c r="E386" s="502"/>
      <c r="F386" s="502"/>
      <c r="G386" s="502"/>
      <c r="H386" s="502"/>
      <c r="I386" s="502"/>
      <c r="J386" s="502"/>
      <c r="K386" s="502"/>
      <c r="L386" s="502"/>
      <c r="M386" s="502"/>
      <c r="N386" s="502"/>
      <c r="O386" s="502"/>
      <c r="P386" s="502"/>
      <c r="Q386" s="502"/>
      <c r="R386" s="502"/>
      <c r="S386" s="502"/>
    </row>
    <row r="387" spans="1:19" ht="15.75" customHeight="1">
      <c r="A387" s="502"/>
      <c r="B387" s="502"/>
      <c r="C387" s="502"/>
      <c r="D387" s="502"/>
      <c r="E387" s="502"/>
      <c r="F387" s="502"/>
      <c r="G387" s="502"/>
      <c r="H387" s="502"/>
      <c r="I387" s="502"/>
      <c r="J387" s="502"/>
      <c r="K387" s="502"/>
      <c r="L387" s="502"/>
      <c r="M387" s="502"/>
      <c r="N387" s="502"/>
      <c r="O387" s="502"/>
      <c r="P387" s="502"/>
      <c r="Q387" s="502"/>
      <c r="R387" s="502"/>
      <c r="S387" s="502"/>
    </row>
    <row r="388" spans="1:19" ht="15.75" customHeight="1">
      <c r="A388" s="502"/>
      <c r="B388" s="502"/>
      <c r="C388" s="502"/>
      <c r="D388" s="502"/>
      <c r="E388" s="502"/>
      <c r="F388" s="502"/>
      <c r="G388" s="502"/>
      <c r="H388" s="502"/>
      <c r="I388" s="502"/>
      <c r="J388" s="502"/>
      <c r="K388" s="502"/>
      <c r="L388" s="502"/>
      <c r="M388" s="502"/>
      <c r="N388" s="502"/>
      <c r="O388" s="502"/>
      <c r="P388" s="502"/>
      <c r="Q388" s="502"/>
      <c r="R388" s="502"/>
      <c r="S388" s="502"/>
    </row>
    <row r="389" spans="1:19" ht="15.75" customHeight="1">
      <c r="A389" s="502"/>
      <c r="B389" s="502"/>
      <c r="C389" s="502"/>
      <c r="D389" s="502"/>
      <c r="E389" s="502"/>
      <c r="F389" s="502"/>
      <c r="G389" s="502"/>
      <c r="H389" s="502"/>
      <c r="I389" s="502"/>
      <c r="J389" s="502"/>
      <c r="K389" s="502"/>
      <c r="L389" s="502"/>
      <c r="M389" s="502"/>
      <c r="N389" s="502"/>
      <c r="O389" s="502"/>
      <c r="P389" s="502"/>
      <c r="Q389" s="502"/>
      <c r="R389" s="502"/>
      <c r="S389" s="502"/>
    </row>
    <row r="390" spans="1:19" ht="15.75" customHeight="1">
      <c r="A390" s="502"/>
      <c r="B390" s="502"/>
      <c r="C390" s="502"/>
      <c r="D390" s="502"/>
      <c r="E390" s="502"/>
      <c r="F390" s="502"/>
      <c r="G390" s="502"/>
      <c r="H390" s="502"/>
      <c r="I390" s="502"/>
      <c r="J390" s="502"/>
      <c r="K390" s="502"/>
      <c r="L390" s="502"/>
      <c r="M390" s="502"/>
      <c r="N390" s="502"/>
      <c r="O390" s="502"/>
      <c r="P390" s="502"/>
      <c r="Q390" s="502"/>
      <c r="R390" s="502"/>
      <c r="S390" s="502"/>
    </row>
    <row r="391" spans="1:19" ht="15.75" customHeight="1">
      <c r="A391" s="502"/>
      <c r="B391" s="502"/>
      <c r="C391" s="502"/>
      <c r="D391" s="502"/>
      <c r="E391" s="502"/>
      <c r="F391" s="502"/>
      <c r="G391" s="502"/>
      <c r="H391" s="502"/>
      <c r="I391" s="502"/>
      <c r="J391" s="502"/>
      <c r="K391" s="502"/>
      <c r="L391" s="502"/>
      <c r="M391" s="502"/>
      <c r="N391" s="502"/>
      <c r="O391" s="502"/>
      <c r="P391" s="502"/>
      <c r="Q391" s="502"/>
      <c r="R391" s="502"/>
      <c r="S391" s="502"/>
    </row>
    <row r="392" spans="1:19" ht="15.75" customHeight="1">
      <c r="A392" s="502"/>
      <c r="B392" s="502"/>
      <c r="C392" s="502"/>
      <c r="D392" s="502"/>
      <c r="E392" s="502"/>
      <c r="F392" s="502"/>
      <c r="G392" s="502"/>
      <c r="H392" s="502"/>
      <c r="I392" s="502"/>
      <c r="J392" s="502"/>
      <c r="K392" s="502"/>
      <c r="L392" s="502"/>
      <c r="M392" s="502"/>
      <c r="N392" s="502"/>
      <c r="O392" s="502"/>
      <c r="P392" s="502"/>
      <c r="Q392" s="502"/>
      <c r="R392" s="502"/>
      <c r="S392" s="502"/>
    </row>
    <row r="393" spans="1:19" ht="15.75" customHeight="1">
      <c r="A393" s="502"/>
      <c r="B393" s="502"/>
      <c r="C393" s="502"/>
      <c r="D393" s="502"/>
      <c r="E393" s="502"/>
      <c r="F393" s="502"/>
      <c r="G393" s="502"/>
      <c r="H393" s="502"/>
      <c r="I393" s="502"/>
      <c r="J393" s="502"/>
      <c r="K393" s="502"/>
      <c r="L393" s="502"/>
      <c r="M393" s="502"/>
      <c r="N393" s="502"/>
      <c r="O393" s="502"/>
      <c r="P393" s="502"/>
      <c r="Q393" s="502"/>
      <c r="R393" s="502"/>
      <c r="S393" s="502"/>
    </row>
    <row r="394" spans="1:19" ht="15.75" customHeight="1">
      <c r="A394" s="502"/>
      <c r="B394" s="502"/>
      <c r="C394" s="502"/>
      <c r="D394" s="502"/>
      <c r="E394" s="502"/>
      <c r="F394" s="502"/>
      <c r="G394" s="502"/>
      <c r="H394" s="502"/>
      <c r="I394" s="502"/>
      <c r="J394" s="502"/>
      <c r="K394" s="502"/>
      <c r="L394" s="502"/>
      <c r="M394" s="502"/>
      <c r="N394" s="502"/>
      <c r="O394" s="502"/>
      <c r="P394" s="502"/>
      <c r="Q394" s="502"/>
      <c r="R394" s="502"/>
      <c r="S394" s="502"/>
    </row>
    <row r="395" spans="1:19" ht="15.75" customHeight="1">
      <c r="A395" s="502"/>
      <c r="B395" s="502"/>
      <c r="C395" s="502"/>
      <c r="D395" s="502"/>
      <c r="E395" s="502"/>
      <c r="F395" s="502"/>
      <c r="G395" s="502"/>
      <c r="H395" s="502"/>
      <c r="I395" s="502"/>
      <c r="J395" s="502"/>
      <c r="K395" s="502"/>
      <c r="L395" s="502"/>
      <c r="M395" s="502"/>
      <c r="N395" s="502"/>
      <c r="O395" s="502"/>
      <c r="P395" s="502"/>
      <c r="Q395" s="502"/>
      <c r="R395" s="502"/>
      <c r="S395" s="502"/>
    </row>
    <row r="396" spans="1:19" ht="15.75" customHeight="1">
      <c r="A396" s="502"/>
      <c r="B396" s="502"/>
      <c r="C396" s="502"/>
      <c r="D396" s="502"/>
      <c r="E396" s="502"/>
      <c r="F396" s="502"/>
      <c r="G396" s="502"/>
      <c r="H396" s="502"/>
      <c r="I396" s="502"/>
      <c r="J396" s="502"/>
      <c r="K396" s="502"/>
      <c r="L396" s="502"/>
      <c r="M396" s="502"/>
      <c r="N396" s="502"/>
      <c r="O396" s="502"/>
      <c r="P396" s="502"/>
      <c r="Q396" s="502"/>
      <c r="R396" s="502"/>
      <c r="S396" s="502"/>
    </row>
    <row r="397" spans="1:19" ht="15.75" customHeight="1">
      <c r="A397" s="502"/>
      <c r="B397" s="502"/>
      <c r="C397" s="502"/>
      <c r="D397" s="502"/>
      <c r="E397" s="502"/>
      <c r="F397" s="502"/>
      <c r="G397" s="502"/>
      <c r="H397" s="502"/>
      <c r="I397" s="502"/>
      <c r="J397" s="502"/>
      <c r="K397" s="502"/>
      <c r="L397" s="502"/>
      <c r="M397" s="502"/>
      <c r="N397" s="502"/>
      <c r="O397" s="502"/>
      <c r="P397" s="502"/>
      <c r="Q397" s="502"/>
      <c r="R397" s="502"/>
      <c r="S397" s="502"/>
    </row>
    <row r="398" spans="1:19" ht="15.75" customHeight="1">
      <c r="A398" s="502"/>
      <c r="B398" s="502"/>
      <c r="C398" s="502"/>
      <c r="D398" s="502"/>
      <c r="E398" s="502"/>
      <c r="F398" s="502"/>
      <c r="G398" s="502"/>
      <c r="H398" s="502"/>
      <c r="I398" s="502"/>
      <c r="J398" s="502"/>
      <c r="K398" s="502"/>
      <c r="L398" s="502"/>
      <c r="M398" s="502"/>
      <c r="N398" s="502"/>
      <c r="O398" s="502"/>
      <c r="P398" s="502"/>
      <c r="Q398" s="502"/>
      <c r="R398" s="502"/>
      <c r="S398" s="502"/>
    </row>
    <row r="399" spans="1:19" ht="15.75" customHeight="1">
      <c r="A399" s="502"/>
      <c r="B399" s="502"/>
      <c r="C399" s="502"/>
      <c r="D399" s="502"/>
      <c r="E399" s="502"/>
      <c r="F399" s="502"/>
      <c r="G399" s="502"/>
      <c r="H399" s="502"/>
      <c r="I399" s="502"/>
      <c r="J399" s="502"/>
      <c r="K399" s="502"/>
      <c r="L399" s="502"/>
      <c r="M399" s="502"/>
      <c r="N399" s="502"/>
      <c r="O399" s="502"/>
      <c r="P399" s="502"/>
      <c r="Q399" s="502"/>
      <c r="R399" s="502"/>
      <c r="S399" s="502"/>
    </row>
    <row r="400" spans="1:19" ht="15.75" customHeight="1">
      <c r="A400" s="502"/>
      <c r="B400" s="502"/>
      <c r="C400" s="502"/>
      <c r="D400" s="502"/>
      <c r="E400" s="502"/>
      <c r="F400" s="502"/>
      <c r="G400" s="502"/>
      <c r="H400" s="502"/>
      <c r="I400" s="502"/>
      <c r="J400" s="502"/>
      <c r="K400" s="502"/>
      <c r="L400" s="502"/>
      <c r="M400" s="502"/>
      <c r="N400" s="502"/>
      <c r="O400" s="502"/>
      <c r="P400" s="502"/>
      <c r="Q400" s="502"/>
      <c r="R400" s="502"/>
      <c r="S400" s="502"/>
    </row>
    <row r="401" spans="1:19" ht="15.75" customHeight="1">
      <c r="A401" s="502"/>
      <c r="B401" s="502"/>
      <c r="C401" s="502"/>
      <c r="D401" s="502"/>
      <c r="E401" s="502"/>
      <c r="F401" s="502"/>
      <c r="G401" s="502"/>
      <c r="H401" s="502"/>
      <c r="I401" s="502"/>
      <c r="J401" s="502"/>
      <c r="K401" s="502"/>
      <c r="L401" s="502"/>
      <c r="M401" s="502"/>
      <c r="N401" s="502"/>
      <c r="O401" s="502"/>
      <c r="P401" s="502"/>
      <c r="Q401" s="502"/>
      <c r="R401" s="502"/>
      <c r="S401" s="502"/>
    </row>
    <row r="402" spans="1:19" ht="15.75" customHeight="1">
      <c r="A402" s="502"/>
      <c r="B402" s="502"/>
      <c r="C402" s="502"/>
      <c r="D402" s="502"/>
      <c r="E402" s="502"/>
      <c r="F402" s="502"/>
      <c r="G402" s="502"/>
      <c r="H402" s="502"/>
      <c r="I402" s="502"/>
      <c r="J402" s="502"/>
      <c r="K402" s="502"/>
      <c r="L402" s="502"/>
      <c r="M402" s="502"/>
      <c r="N402" s="502"/>
      <c r="O402" s="502"/>
      <c r="P402" s="502"/>
      <c r="Q402" s="502"/>
      <c r="R402" s="502"/>
      <c r="S402" s="502"/>
    </row>
    <row r="403" spans="1:19" ht="15.75" customHeight="1">
      <c r="A403" s="502"/>
      <c r="B403" s="502"/>
      <c r="C403" s="502"/>
      <c r="D403" s="502"/>
      <c r="E403" s="502"/>
      <c r="F403" s="502"/>
      <c r="G403" s="502"/>
      <c r="H403" s="502"/>
      <c r="I403" s="502"/>
      <c r="J403" s="502"/>
      <c r="K403" s="502"/>
      <c r="L403" s="502"/>
      <c r="M403" s="502"/>
      <c r="N403" s="502"/>
      <c r="O403" s="502"/>
      <c r="P403" s="502"/>
      <c r="Q403" s="502"/>
      <c r="R403" s="502"/>
      <c r="S403" s="502"/>
    </row>
    <row r="404" spans="1:19" ht="15.75" customHeight="1">
      <c r="A404" s="502"/>
      <c r="B404" s="502"/>
      <c r="C404" s="502"/>
      <c r="D404" s="502"/>
      <c r="E404" s="502"/>
      <c r="F404" s="502"/>
      <c r="G404" s="502"/>
      <c r="H404" s="502"/>
      <c r="I404" s="502"/>
      <c r="J404" s="502"/>
      <c r="K404" s="502"/>
      <c r="L404" s="502"/>
      <c r="M404" s="502"/>
      <c r="N404" s="502"/>
      <c r="O404" s="502"/>
      <c r="P404" s="502"/>
      <c r="Q404" s="502"/>
      <c r="R404" s="502"/>
      <c r="S404" s="502"/>
    </row>
    <row r="405" spans="1:19" ht="15.75" customHeight="1">
      <c r="A405" s="502"/>
      <c r="B405" s="502"/>
      <c r="C405" s="502"/>
      <c r="D405" s="502"/>
      <c r="E405" s="502"/>
      <c r="F405" s="502"/>
      <c r="G405" s="502"/>
      <c r="H405" s="502"/>
      <c r="I405" s="502"/>
      <c r="J405" s="502"/>
      <c r="K405" s="502"/>
      <c r="L405" s="502"/>
      <c r="M405" s="502"/>
      <c r="N405" s="502"/>
      <c r="O405" s="502"/>
      <c r="P405" s="502"/>
      <c r="Q405" s="502"/>
      <c r="R405" s="502"/>
      <c r="S405" s="502"/>
    </row>
    <row r="406" spans="1:19" ht="15.75" customHeight="1">
      <c r="A406" s="502"/>
      <c r="B406" s="502"/>
      <c r="C406" s="502"/>
      <c r="D406" s="502"/>
      <c r="E406" s="502"/>
      <c r="F406" s="502"/>
      <c r="G406" s="502"/>
      <c r="H406" s="502"/>
      <c r="I406" s="502"/>
      <c r="J406" s="502"/>
      <c r="K406" s="502"/>
      <c r="L406" s="502"/>
      <c r="M406" s="502"/>
      <c r="N406" s="502"/>
      <c r="O406" s="502"/>
      <c r="P406" s="502"/>
      <c r="Q406" s="502"/>
      <c r="R406" s="502"/>
      <c r="S406" s="502"/>
    </row>
    <row r="407" spans="1:19" ht="15.75" customHeight="1">
      <c r="A407" s="502"/>
      <c r="B407" s="502"/>
      <c r="C407" s="502"/>
      <c r="D407" s="502"/>
      <c r="E407" s="502"/>
      <c r="F407" s="502"/>
      <c r="G407" s="502"/>
      <c r="H407" s="502"/>
      <c r="I407" s="502"/>
      <c r="J407" s="502"/>
      <c r="K407" s="502"/>
      <c r="L407" s="502"/>
      <c r="M407" s="502"/>
      <c r="N407" s="502"/>
      <c r="O407" s="502"/>
      <c r="P407" s="502"/>
      <c r="Q407" s="502"/>
      <c r="R407" s="502"/>
      <c r="S407" s="502"/>
    </row>
    <row r="408" spans="1:19" ht="15.75" customHeight="1">
      <c r="A408" s="502"/>
      <c r="B408" s="502"/>
      <c r="C408" s="502"/>
      <c r="D408" s="502"/>
      <c r="E408" s="502"/>
      <c r="F408" s="502"/>
      <c r="G408" s="502"/>
      <c r="H408" s="502"/>
      <c r="I408" s="502"/>
      <c r="J408" s="502"/>
      <c r="K408" s="502"/>
      <c r="L408" s="502"/>
      <c r="M408" s="502"/>
      <c r="N408" s="502"/>
      <c r="O408" s="502"/>
      <c r="P408" s="502"/>
      <c r="Q408" s="502"/>
      <c r="R408" s="502"/>
      <c r="S408" s="502"/>
    </row>
    <row r="409" spans="1:19" ht="15.75" customHeight="1">
      <c r="A409" s="502"/>
      <c r="B409" s="502"/>
      <c r="C409" s="502"/>
      <c r="D409" s="502"/>
      <c r="E409" s="502"/>
      <c r="F409" s="502"/>
      <c r="G409" s="502"/>
      <c r="H409" s="502"/>
      <c r="I409" s="502"/>
      <c r="J409" s="502"/>
      <c r="K409" s="502"/>
      <c r="L409" s="502"/>
      <c r="M409" s="502"/>
      <c r="N409" s="502"/>
      <c r="O409" s="502"/>
      <c r="P409" s="502"/>
      <c r="Q409" s="502"/>
      <c r="R409" s="502"/>
      <c r="S409" s="502"/>
    </row>
    <row r="410" spans="1:19" ht="15.75" customHeight="1">
      <c r="A410" s="502"/>
      <c r="B410" s="502"/>
      <c r="C410" s="502"/>
      <c r="D410" s="502"/>
      <c r="E410" s="502"/>
      <c r="F410" s="502"/>
      <c r="G410" s="502"/>
      <c r="H410" s="502"/>
      <c r="I410" s="502"/>
      <c r="J410" s="502"/>
      <c r="K410" s="502"/>
      <c r="L410" s="502"/>
      <c r="M410" s="502"/>
      <c r="N410" s="502"/>
      <c r="O410" s="502"/>
      <c r="P410" s="502"/>
      <c r="Q410" s="502"/>
      <c r="R410" s="502"/>
      <c r="S410" s="502"/>
    </row>
    <row r="411" spans="1:19" ht="15.75" customHeight="1">
      <c r="A411" s="502"/>
      <c r="B411" s="502"/>
      <c r="C411" s="502"/>
      <c r="D411" s="502"/>
      <c r="E411" s="502"/>
      <c r="F411" s="502"/>
      <c r="G411" s="502"/>
      <c r="H411" s="502"/>
      <c r="I411" s="502"/>
      <c r="J411" s="502"/>
      <c r="K411" s="502"/>
      <c r="L411" s="502"/>
      <c r="M411" s="502"/>
      <c r="N411" s="502"/>
      <c r="O411" s="502"/>
      <c r="P411" s="502"/>
      <c r="Q411" s="502"/>
      <c r="R411" s="502"/>
      <c r="S411" s="502"/>
    </row>
    <row r="412" spans="1:19" ht="15.75" customHeight="1">
      <c r="A412" s="502"/>
      <c r="B412" s="502"/>
      <c r="C412" s="502"/>
      <c r="D412" s="502"/>
      <c r="E412" s="502"/>
      <c r="F412" s="502"/>
      <c r="G412" s="502"/>
      <c r="H412" s="502"/>
      <c r="I412" s="502"/>
      <c r="J412" s="502"/>
      <c r="K412" s="502"/>
      <c r="L412" s="502"/>
      <c r="M412" s="502"/>
      <c r="N412" s="502"/>
      <c r="O412" s="502"/>
      <c r="P412" s="502"/>
      <c r="Q412" s="502"/>
      <c r="R412" s="502"/>
      <c r="S412" s="502"/>
    </row>
    <row r="413" spans="1:19" ht="15.75" customHeight="1">
      <c r="A413" s="502"/>
      <c r="B413" s="502"/>
      <c r="C413" s="502"/>
      <c r="D413" s="502"/>
      <c r="E413" s="502"/>
      <c r="F413" s="502"/>
      <c r="G413" s="502"/>
      <c r="H413" s="502"/>
      <c r="I413" s="502"/>
      <c r="J413" s="502"/>
      <c r="K413" s="502"/>
      <c r="L413" s="502"/>
      <c r="M413" s="502"/>
      <c r="N413" s="502"/>
      <c r="O413" s="502"/>
      <c r="P413" s="502"/>
      <c r="Q413" s="502"/>
      <c r="R413" s="502"/>
      <c r="S413" s="502"/>
    </row>
    <row r="414" spans="1:19" ht="15.75" customHeight="1">
      <c r="A414" s="502"/>
      <c r="B414" s="502"/>
      <c r="C414" s="502"/>
      <c r="D414" s="502"/>
      <c r="E414" s="502"/>
      <c r="F414" s="502"/>
      <c r="G414" s="502"/>
      <c r="H414" s="502"/>
      <c r="I414" s="502"/>
      <c r="J414" s="502"/>
      <c r="K414" s="502"/>
      <c r="L414" s="502"/>
      <c r="M414" s="502"/>
      <c r="N414" s="502"/>
      <c r="O414" s="502"/>
      <c r="P414" s="502"/>
      <c r="Q414" s="502"/>
      <c r="R414" s="502"/>
      <c r="S414" s="502"/>
    </row>
    <row r="415" spans="1:19" ht="15.75" customHeight="1">
      <c r="A415" s="502"/>
      <c r="B415" s="502"/>
      <c r="C415" s="502"/>
      <c r="D415" s="502"/>
      <c r="E415" s="502"/>
      <c r="F415" s="502"/>
      <c r="G415" s="502"/>
      <c r="H415" s="502"/>
      <c r="I415" s="502"/>
      <c r="J415" s="502"/>
      <c r="K415" s="502"/>
      <c r="L415" s="502"/>
      <c r="M415" s="502"/>
      <c r="N415" s="502"/>
      <c r="O415" s="502"/>
      <c r="P415" s="502"/>
      <c r="Q415" s="502"/>
      <c r="R415" s="502"/>
      <c r="S415" s="502"/>
    </row>
    <row r="416" spans="1:19" ht="15.75" customHeight="1">
      <c r="A416" s="502"/>
      <c r="B416" s="502"/>
      <c r="C416" s="502"/>
      <c r="D416" s="502"/>
      <c r="E416" s="502"/>
      <c r="F416" s="502"/>
      <c r="G416" s="502"/>
      <c r="H416" s="502"/>
      <c r="I416" s="502"/>
      <c r="J416" s="502"/>
      <c r="K416" s="502"/>
      <c r="L416" s="502"/>
      <c r="M416" s="502"/>
      <c r="N416" s="502"/>
      <c r="O416" s="502"/>
      <c r="P416" s="502"/>
      <c r="Q416" s="502"/>
      <c r="R416" s="502"/>
      <c r="S416" s="502"/>
    </row>
    <row r="417" spans="1:19" ht="15.75" customHeight="1">
      <c r="A417" s="502"/>
      <c r="B417" s="502"/>
      <c r="C417" s="502"/>
      <c r="D417" s="502"/>
      <c r="E417" s="502"/>
      <c r="F417" s="502"/>
      <c r="G417" s="502"/>
      <c r="H417" s="502"/>
      <c r="I417" s="502"/>
      <c r="J417" s="502"/>
      <c r="K417" s="502"/>
      <c r="L417" s="502"/>
      <c r="M417" s="502"/>
      <c r="N417" s="502"/>
      <c r="O417" s="502"/>
      <c r="P417" s="502"/>
      <c r="Q417" s="502"/>
      <c r="R417" s="502"/>
      <c r="S417" s="502"/>
    </row>
    <row r="418" spans="1:19" ht="15.75" customHeight="1">
      <c r="A418" s="502"/>
      <c r="B418" s="502"/>
      <c r="C418" s="502"/>
      <c r="D418" s="502"/>
      <c r="E418" s="502"/>
      <c r="F418" s="502"/>
      <c r="G418" s="502"/>
      <c r="H418" s="502"/>
      <c r="I418" s="502"/>
      <c r="J418" s="502"/>
      <c r="K418" s="502"/>
      <c r="L418" s="502"/>
      <c r="M418" s="502"/>
      <c r="N418" s="502"/>
      <c r="O418" s="502"/>
      <c r="P418" s="502"/>
      <c r="Q418" s="502"/>
      <c r="R418" s="502"/>
      <c r="S418" s="502"/>
    </row>
    <row r="419" spans="1:19" ht="15.75" customHeight="1">
      <c r="A419" s="502"/>
      <c r="B419" s="502"/>
      <c r="C419" s="502"/>
      <c r="D419" s="502"/>
      <c r="E419" s="502"/>
      <c r="F419" s="502"/>
      <c r="G419" s="502"/>
      <c r="H419" s="502"/>
      <c r="I419" s="502"/>
      <c r="J419" s="502"/>
      <c r="K419" s="502"/>
      <c r="L419" s="502"/>
      <c r="M419" s="502"/>
      <c r="N419" s="502"/>
      <c r="O419" s="502"/>
      <c r="P419" s="502"/>
      <c r="Q419" s="502"/>
      <c r="R419" s="502"/>
      <c r="S419" s="502"/>
    </row>
    <row r="420" spans="1:19" ht="15.75" customHeight="1">
      <c r="A420" s="502"/>
      <c r="B420" s="502"/>
      <c r="C420" s="502"/>
      <c r="D420" s="502"/>
      <c r="E420" s="502"/>
      <c r="F420" s="502"/>
      <c r="G420" s="502"/>
      <c r="H420" s="502"/>
      <c r="I420" s="502"/>
      <c r="J420" s="502"/>
      <c r="K420" s="502"/>
      <c r="L420" s="502"/>
      <c r="M420" s="502"/>
      <c r="N420" s="502"/>
      <c r="O420" s="502"/>
      <c r="P420" s="502"/>
      <c r="Q420" s="502"/>
      <c r="R420" s="502"/>
      <c r="S420" s="502"/>
    </row>
    <row r="421" spans="1:19" ht="15.75" customHeight="1">
      <c r="A421" s="502"/>
      <c r="B421" s="502"/>
      <c r="C421" s="502"/>
      <c r="D421" s="502"/>
      <c r="E421" s="502"/>
      <c r="F421" s="502"/>
      <c r="G421" s="502"/>
      <c r="H421" s="502"/>
      <c r="I421" s="502"/>
      <c r="J421" s="502"/>
      <c r="K421" s="502"/>
      <c r="L421" s="502"/>
      <c r="M421" s="502"/>
      <c r="N421" s="502"/>
      <c r="O421" s="502"/>
      <c r="P421" s="502"/>
      <c r="Q421" s="502"/>
      <c r="R421" s="502"/>
      <c r="S421" s="502"/>
    </row>
    <row r="422" spans="1:19" ht="15.75" customHeight="1">
      <c r="A422" s="502"/>
      <c r="B422" s="502"/>
      <c r="C422" s="502"/>
      <c r="D422" s="502"/>
      <c r="E422" s="502"/>
      <c r="F422" s="502"/>
      <c r="G422" s="502"/>
      <c r="H422" s="502"/>
      <c r="I422" s="502"/>
      <c r="J422" s="502"/>
      <c r="K422" s="502"/>
      <c r="L422" s="502"/>
      <c r="M422" s="502"/>
      <c r="N422" s="502"/>
      <c r="O422" s="502"/>
      <c r="P422" s="502"/>
      <c r="Q422" s="502"/>
      <c r="R422" s="502"/>
      <c r="S422" s="502"/>
    </row>
    <row r="423" spans="1:19" ht="15.75" customHeight="1">
      <c r="A423" s="502"/>
      <c r="B423" s="502"/>
      <c r="C423" s="502"/>
      <c r="D423" s="502"/>
      <c r="E423" s="502"/>
      <c r="F423" s="502"/>
      <c r="G423" s="502"/>
      <c r="H423" s="502"/>
      <c r="I423" s="502"/>
      <c r="J423" s="502"/>
      <c r="K423" s="502"/>
      <c r="L423" s="502"/>
      <c r="M423" s="502"/>
      <c r="N423" s="502"/>
      <c r="O423" s="502"/>
      <c r="P423" s="502"/>
      <c r="Q423" s="502"/>
      <c r="R423" s="502"/>
      <c r="S423" s="502"/>
    </row>
    <row r="424" spans="1:19" ht="15.75" customHeight="1">
      <c r="A424" s="502"/>
      <c r="B424" s="502"/>
      <c r="C424" s="502"/>
      <c r="D424" s="502"/>
      <c r="E424" s="502"/>
      <c r="F424" s="502"/>
      <c r="G424" s="502"/>
      <c r="H424" s="502"/>
      <c r="I424" s="502"/>
      <c r="J424" s="502"/>
      <c r="K424" s="502"/>
      <c r="L424" s="502"/>
      <c r="M424" s="502"/>
      <c r="N424" s="502"/>
      <c r="O424" s="502"/>
      <c r="P424" s="502"/>
      <c r="Q424" s="502"/>
      <c r="R424" s="502"/>
      <c r="S424" s="502"/>
    </row>
    <row r="425" spans="1:19" ht="15.75" customHeight="1">
      <c r="A425" s="502"/>
      <c r="B425" s="502"/>
      <c r="C425" s="502"/>
      <c r="D425" s="502"/>
      <c r="E425" s="502"/>
      <c r="F425" s="502"/>
      <c r="G425" s="502"/>
      <c r="H425" s="502"/>
      <c r="I425" s="502"/>
      <c r="J425" s="502"/>
      <c r="K425" s="502"/>
      <c r="L425" s="502"/>
      <c r="M425" s="502"/>
      <c r="N425" s="502"/>
      <c r="O425" s="502"/>
      <c r="P425" s="502"/>
      <c r="Q425" s="502"/>
      <c r="R425" s="502"/>
      <c r="S425" s="502"/>
    </row>
    <row r="426" spans="1:19" ht="15.75" customHeight="1">
      <c r="A426" s="502"/>
      <c r="B426" s="502"/>
      <c r="C426" s="502"/>
      <c r="D426" s="502"/>
      <c r="E426" s="502"/>
      <c r="F426" s="502"/>
      <c r="G426" s="502"/>
      <c r="H426" s="502"/>
      <c r="I426" s="502"/>
      <c r="J426" s="502"/>
      <c r="K426" s="502"/>
      <c r="L426" s="502"/>
      <c r="M426" s="502"/>
      <c r="N426" s="502"/>
      <c r="O426" s="502"/>
      <c r="P426" s="502"/>
      <c r="Q426" s="502"/>
      <c r="R426" s="502"/>
      <c r="S426" s="502"/>
    </row>
    <row r="427" spans="1:19" ht="15.75" customHeight="1">
      <c r="A427" s="502"/>
      <c r="B427" s="502"/>
      <c r="C427" s="502"/>
      <c r="D427" s="502"/>
      <c r="E427" s="502"/>
      <c r="F427" s="502"/>
      <c r="G427" s="502"/>
      <c r="H427" s="502"/>
      <c r="I427" s="502"/>
      <c r="J427" s="502"/>
      <c r="K427" s="502"/>
      <c r="L427" s="502"/>
      <c r="M427" s="502"/>
      <c r="N427" s="502"/>
      <c r="O427" s="502"/>
      <c r="P427" s="502"/>
      <c r="Q427" s="502"/>
      <c r="R427" s="502"/>
      <c r="S427" s="502"/>
    </row>
    <row r="428" spans="1:19" ht="15.75" customHeight="1">
      <c r="A428" s="502"/>
      <c r="B428" s="502"/>
      <c r="C428" s="502"/>
      <c r="D428" s="502"/>
      <c r="E428" s="502"/>
      <c r="F428" s="502"/>
      <c r="G428" s="502"/>
      <c r="H428" s="502"/>
      <c r="I428" s="502"/>
      <c r="J428" s="502"/>
      <c r="K428" s="502"/>
      <c r="L428" s="502"/>
      <c r="M428" s="502"/>
      <c r="N428" s="502"/>
      <c r="O428" s="502"/>
      <c r="P428" s="502"/>
      <c r="Q428" s="502"/>
      <c r="R428" s="502"/>
      <c r="S428" s="502"/>
    </row>
    <row r="429" spans="1:19" ht="15.75" customHeight="1">
      <c r="A429" s="502"/>
      <c r="B429" s="502"/>
      <c r="C429" s="502"/>
      <c r="D429" s="502"/>
      <c r="E429" s="502"/>
      <c r="F429" s="502"/>
      <c r="G429" s="502"/>
      <c r="H429" s="502"/>
      <c r="I429" s="502"/>
      <c r="J429" s="502"/>
      <c r="K429" s="502"/>
      <c r="L429" s="502"/>
      <c r="M429" s="502"/>
      <c r="N429" s="502"/>
      <c r="O429" s="502"/>
      <c r="P429" s="502"/>
      <c r="Q429" s="502"/>
      <c r="R429" s="502"/>
      <c r="S429" s="502"/>
    </row>
    <row r="430" spans="1:19" ht="15.75" customHeight="1">
      <c r="A430" s="502"/>
      <c r="B430" s="502"/>
      <c r="C430" s="502"/>
      <c r="D430" s="502"/>
      <c r="E430" s="502"/>
      <c r="F430" s="502"/>
      <c r="G430" s="502"/>
      <c r="H430" s="502"/>
      <c r="I430" s="502"/>
      <c r="J430" s="502"/>
      <c r="K430" s="502"/>
      <c r="L430" s="502"/>
      <c r="M430" s="502"/>
      <c r="N430" s="502"/>
      <c r="O430" s="502"/>
      <c r="P430" s="502"/>
      <c r="Q430" s="502"/>
      <c r="R430" s="502"/>
      <c r="S430" s="502"/>
    </row>
    <row r="431" spans="1:19" ht="15.75" customHeight="1">
      <c r="A431" s="502"/>
      <c r="B431" s="502"/>
      <c r="C431" s="502"/>
      <c r="D431" s="502"/>
      <c r="E431" s="502"/>
      <c r="F431" s="502"/>
      <c r="G431" s="502"/>
      <c r="H431" s="502"/>
      <c r="I431" s="502"/>
      <c r="J431" s="502"/>
      <c r="K431" s="502"/>
      <c r="L431" s="502"/>
      <c r="M431" s="502"/>
      <c r="N431" s="502"/>
      <c r="O431" s="502"/>
      <c r="P431" s="502"/>
      <c r="Q431" s="502"/>
      <c r="R431" s="502"/>
      <c r="S431" s="502"/>
    </row>
    <row r="432" spans="1:19" ht="15.75" customHeight="1">
      <c r="A432" s="502"/>
      <c r="B432" s="502"/>
      <c r="C432" s="502"/>
      <c r="D432" s="502"/>
      <c r="E432" s="502"/>
      <c r="F432" s="502"/>
      <c r="G432" s="502"/>
      <c r="H432" s="502"/>
      <c r="I432" s="502"/>
      <c r="J432" s="502"/>
      <c r="K432" s="502"/>
      <c r="L432" s="502"/>
      <c r="M432" s="502"/>
      <c r="N432" s="502"/>
      <c r="O432" s="502"/>
      <c r="P432" s="502"/>
      <c r="Q432" s="502"/>
      <c r="R432" s="502"/>
      <c r="S432" s="502"/>
    </row>
    <row r="433" spans="1:19" ht="15.75" customHeight="1">
      <c r="A433" s="502"/>
      <c r="B433" s="502"/>
      <c r="C433" s="502"/>
      <c r="D433" s="502"/>
      <c r="E433" s="502"/>
      <c r="F433" s="502"/>
      <c r="G433" s="502"/>
      <c r="H433" s="502"/>
      <c r="I433" s="502"/>
      <c r="J433" s="502"/>
      <c r="K433" s="502"/>
      <c r="L433" s="502"/>
      <c r="M433" s="502"/>
      <c r="N433" s="502"/>
      <c r="O433" s="502"/>
      <c r="P433" s="502"/>
      <c r="Q433" s="502"/>
      <c r="R433" s="502"/>
      <c r="S433" s="502"/>
    </row>
    <row r="434" spans="1:19" ht="15.75" customHeight="1">
      <c r="A434" s="502"/>
      <c r="B434" s="502"/>
      <c r="C434" s="502"/>
      <c r="D434" s="502"/>
      <c r="E434" s="502"/>
      <c r="F434" s="502"/>
      <c r="G434" s="502"/>
      <c r="H434" s="502"/>
      <c r="I434" s="502"/>
      <c r="J434" s="502"/>
      <c r="K434" s="502"/>
      <c r="L434" s="502"/>
      <c r="M434" s="502"/>
      <c r="N434" s="502"/>
      <c r="O434" s="502"/>
      <c r="P434" s="502"/>
      <c r="Q434" s="502"/>
      <c r="R434" s="502"/>
      <c r="S434" s="502"/>
    </row>
    <row r="435" spans="1:19" ht="15.75" customHeight="1">
      <c r="A435" s="502"/>
      <c r="B435" s="502"/>
      <c r="C435" s="502"/>
      <c r="D435" s="502"/>
      <c r="E435" s="502"/>
      <c r="F435" s="502"/>
      <c r="G435" s="502"/>
      <c r="H435" s="502"/>
      <c r="I435" s="502"/>
      <c r="J435" s="502"/>
      <c r="K435" s="502"/>
      <c r="L435" s="502"/>
      <c r="M435" s="502"/>
      <c r="N435" s="502"/>
      <c r="O435" s="502"/>
      <c r="P435" s="502"/>
      <c r="Q435" s="502"/>
      <c r="R435" s="502"/>
      <c r="S435" s="502"/>
    </row>
    <row r="436" spans="1:19" ht="15.75" customHeight="1">
      <c r="A436" s="502"/>
      <c r="B436" s="502"/>
      <c r="C436" s="502"/>
      <c r="D436" s="502"/>
      <c r="E436" s="502"/>
      <c r="F436" s="502"/>
      <c r="G436" s="502"/>
      <c r="H436" s="502"/>
      <c r="I436" s="502"/>
      <c r="J436" s="502"/>
      <c r="K436" s="502"/>
      <c r="L436" s="502"/>
      <c r="M436" s="502"/>
      <c r="N436" s="502"/>
      <c r="O436" s="502"/>
      <c r="P436" s="502"/>
      <c r="Q436" s="502"/>
      <c r="R436" s="502"/>
      <c r="S436" s="502"/>
    </row>
    <row r="437" spans="1:19" ht="15.75" customHeight="1">
      <c r="A437" s="502"/>
      <c r="B437" s="502"/>
      <c r="C437" s="502"/>
      <c r="D437" s="502"/>
      <c r="E437" s="502"/>
      <c r="F437" s="502"/>
      <c r="G437" s="502"/>
      <c r="H437" s="502"/>
      <c r="I437" s="502"/>
      <c r="J437" s="502"/>
      <c r="K437" s="502"/>
      <c r="L437" s="502"/>
      <c r="M437" s="502"/>
      <c r="N437" s="502"/>
      <c r="O437" s="502"/>
      <c r="P437" s="502"/>
      <c r="Q437" s="502"/>
      <c r="R437" s="502"/>
      <c r="S437" s="502"/>
    </row>
    <row r="438" spans="1:19" ht="15.75" customHeight="1">
      <c r="A438" s="502"/>
      <c r="B438" s="502"/>
      <c r="C438" s="502"/>
      <c r="D438" s="502"/>
      <c r="E438" s="502"/>
      <c r="F438" s="502"/>
      <c r="G438" s="502"/>
      <c r="H438" s="502"/>
      <c r="I438" s="502"/>
      <c r="J438" s="502"/>
      <c r="K438" s="502"/>
      <c r="L438" s="502"/>
      <c r="M438" s="502"/>
      <c r="N438" s="502"/>
      <c r="O438" s="502"/>
      <c r="P438" s="502"/>
      <c r="Q438" s="502"/>
      <c r="R438" s="502"/>
      <c r="S438" s="502"/>
    </row>
    <row r="439" spans="1:19" ht="15.75" customHeight="1">
      <c r="A439" s="502"/>
      <c r="B439" s="502"/>
      <c r="C439" s="502"/>
      <c r="D439" s="502"/>
      <c r="E439" s="502"/>
      <c r="F439" s="502"/>
      <c r="G439" s="502"/>
      <c r="H439" s="502"/>
      <c r="I439" s="502"/>
      <c r="J439" s="502"/>
      <c r="K439" s="502"/>
      <c r="L439" s="502"/>
      <c r="M439" s="502"/>
      <c r="N439" s="502"/>
      <c r="O439" s="502"/>
      <c r="P439" s="502"/>
      <c r="Q439" s="502"/>
      <c r="R439" s="502"/>
      <c r="S439" s="502"/>
    </row>
    <row r="440" spans="1:19" ht="15.75" customHeight="1">
      <c r="A440" s="502"/>
      <c r="B440" s="502"/>
      <c r="C440" s="502"/>
      <c r="D440" s="502"/>
      <c r="E440" s="502"/>
      <c r="F440" s="502"/>
      <c r="G440" s="502"/>
      <c r="H440" s="502"/>
      <c r="I440" s="502"/>
      <c r="J440" s="502"/>
      <c r="K440" s="502"/>
      <c r="L440" s="502"/>
      <c r="M440" s="502"/>
      <c r="N440" s="502"/>
      <c r="O440" s="502"/>
      <c r="P440" s="502"/>
      <c r="Q440" s="502"/>
      <c r="R440" s="502"/>
      <c r="S440" s="502"/>
    </row>
    <row r="441" spans="1:19" ht="15.75" customHeight="1">
      <c r="A441" s="502"/>
      <c r="B441" s="502"/>
      <c r="C441" s="502"/>
      <c r="D441" s="502"/>
      <c r="E441" s="502"/>
      <c r="F441" s="502"/>
      <c r="G441" s="502"/>
      <c r="H441" s="502"/>
      <c r="I441" s="502"/>
      <c r="J441" s="502"/>
      <c r="K441" s="502"/>
      <c r="L441" s="502"/>
      <c r="M441" s="502"/>
      <c r="N441" s="502"/>
      <c r="O441" s="502"/>
      <c r="P441" s="502"/>
      <c r="Q441" s="502"/>
      <c r="R441" s="502"/>
      <c r="S441" s="502"/>
    </row>
    <row r="442" spans="1:19" ht="15.75" customHeight="1">
      <c r="A442" s="502"/>
      <c r="B442" s="502"/>
      <c r="C442" s="502"/>
      <c r="D442" s="502"/>
      <c r="E442" s="502"/>
      <c r="F442" s="502"/>
      <c r="G442" s="502"/>
      <c r="H442" s="502"/>
      <c r="I442" s="502"/>
      <c r="J442" s="502"/>
      <c r="K442" s="502"/>
      <c r="L442" s="502"/>
      <c r="M442" s="502"/>
      <c r="N442" s="502"/>
      <c r="O442" s="502"/>
      <c r="P442" s="502"/>
      <c r="Q442" s="502"/>
      <c r="R442" s="502"/>
      <c r="S442" s="502"/>
    </row>
    <row r="443" spans="1:19" ht="15.75" customHeight="1">
      <c r="A443" s="502"/>
      <c r="B443" s="502"/>
      <c r="C443" s="502"/>
      <c r="D443" s="502"/>
      <c r="E443" s="502"/>
      <c r="F443" s="502"/>
      <c r="G443" s="502"/>
      <c r="H443" s="502"/>
      <c r="I443" s="502"/>
      <c r="J443" s="502"/>
      <c r="K443" s="502"/>
      <c r="L443" s="502"/>
      <c r="M443" s="502"/>
      <c r="N443" s="502"/>
      <c r="O443" s="502"/>
      <c r="P443" s="502"/>
      <c r="Q443" s="502"/>
      <c r="R443" s="502"/>
      <c r="S443" s="502"/>
    </row>
    <row r="444" spans="1:19" ht="15.75" customHeight="1">
      <c r="A444" s="502"/>
      <c r="B444" s="502"/>
      <c r="C444" s="502"/>
      <c r="D444" s="502"/>
      <c r="E444" s="502"/>
      <c r="F444" s="502"/>
      <c r="G444" s="502"/>
      <c r="H444" s="502"/>
      <c r="I444" s="502"/>
      <c r="J444" s="502"/>
      <c r="K444" s="502"/>
      <c r="L444" s="502"/>
      <c r="M444" s="502"/>
      <c r="N444" s="502"/>
      <c r="O444" s="502"/>
      <c r="P444" s="502"/>
      <c r="Q444" s="502"/>
      <c r="R444" s="502"/>
      <c r="S444" s="502"/>
    </row>
    <row r="445" spans="1:19" ht="15.75" customHeight="1">
      <c r="A445" s="502"/>
      <c r="B445" s="502"/>
      <c r="C445" s="502"/>
      <c r="D445" s="502"/>
      <c r="E445" s="502"/>
      <c r="F445" s="502"/>
      <c r="G445" s="502"/>
      <c r="H445" s="502"/>
      <c r="I445" s="502"/>
      <c r="J445" s="502"/>
      <c r="K445" s="502"/>
      <c r="L445" s="502"/>
      <c r="M445" s="502"/>
      <c r="N445" s="502"/>
      <c r="O445" s="502"/>
      <c r="P445" s="502"/>
      <c r="Q445" s="502"/>
      <c r="R445" s="502"/>
      <c r="S445" s="502"/>
    </row>
    <row r="446" spans="1:19" ht="15.75" customHeight="1">
      <c r="A446" s="502"/>
      <c r="B446" s="502"/>
      <c r="C446" s="502"/>
      <c r="D446" s="502"/>
      <c r="E446" s="502"/>
      <c r="F446" s="502"/>
      <c r="G446" s="502"/>
      <c r="H446" s="502"/>
      <c r="I446" s="502"/>
      <c r="J446" s="502"/>
      <c r="K446" s="502"/>
      <c r="L446" s="502"/>
      <c r="M446" s="502"/>
      <c r="N446" s="502"/>
      <c r="O446" s="502"/>
      <c r="P446" s="502"/>
      <c r="Q446" s="502"/>
      <c r="R446" s="502"/>
      <c r="S446" s="502"/>
    </row>
    <row r="447" spans="1:19" ht="15.75" customHeight="1">
      <c r="A447" s="502"/>
      <c r="B447" s="502"/>
      <c r="C447" s="502"/>
      <c r="D447" s="502"/>
      <c r="E447" s="502"/>
      <c r="F447" s="502"/>
      <c r="G447" s="502"/>
      <c r="H447" s="502"/>
      <c r="I447" s="502"/>
      <c r="J447" s="502"/>
      <c r="K447" s="502"/>
      <c r="L447" s="502"/>
      <c r="M447" s="502"/>
      <c r="N447" s="502"/>
      <c r="O447" s="502"/>
      <c r="P447" s="502"/>
      <c r="Q447" s="502"/>
      <c r="R447" s="502"/>
      <c r="S447" s="502"/>
    </row>
    <row r="448" spans="1:19" ht="15.75" customHeight="1">
      <c r="A448" s="502"/>
      <c r="B448" s="502"/>
      <c r="C448" s="502"/>
      <c r="D448" s="502"/>
      <c r="E448" s="502"/>
      <c r="F448" s="502"/>
      <c r="G448" s="502"/>
      <c r="H448" s="502"/>
      <c r="I448" s="502"/>
      <c r="J448" s="502"/>
      <c r="K448" s="502"/>
      <c r="L448" s="502"/>
      <c r="M448" s="502"/>
      <c r="N448" s="502"/>
      <c r="O448" s="502"/>
      <c r="P448" s="502"/>
      <c r="Q448" s="502"/>
      <c r="R448" s="502"/>
      <c r="S448" s="502"/>
    </row>
    <row r="449" spans="1:19" ht="15.75" customHeight="1">
      <c r="A449" s="502"/>
      <c r="B449" s="502"/>
      <c r="C449" s="502"/>
      <c r="D449" s="502"/>
      <c r="E449" s="502"/>
      <c r="F449" s="502"/>
      <c r="G449" s="502"/>
      <c r="H449" s="502"/>
      <c r="I449" s="502"/>
      <c r="J449" s="502"/>
      <c r="K449" s="502"/>
      <c r="L449" s="502"/>
      <c r="M449" s="502"/>
      <c r="N449" s="502"/>
      <c r="O449" s="502"/>
      <c r="P449" s="502"/>
      <c r="Q449" s="502"/>
      <c r="R449" s="502"/>
      <c r="S449" s="502"/>
    </row>
    <row r="450" spans="1:19" ht="15.75" customHeight="1">
      <c r="A450" s="502"/>
      <c r="B450" s="502"/>
      <c r="C450" s="502"/>
      <c r="D450" s="502"/>
      <c r="E450" s="502"/>
      <c r="F450" s="502"/>
      <c r="G450" s="502"/>
      <c r="H450" s="502"/>
      <c r="I450" s="502"/>
      <c r="J450" s="502"/>
      <c r="K450" s="502"/>
      <c r="L450" s="502"/>
      <c r="M450" s="502"/>
      <c r="N450" s="502"/>
      <c r="O450" s="502"/>
      <c r="P450" s="502"/>
      <c r="Q450" s="502"/>
      <c r="R450" s="502"/>
      <c r="S450" s="502"/>
    </row>
    <row r="451" spans="1:19" ht="15.75" customHeight="1">
      <c r="A451" s="502"/>
      <c r="B451" s="502"/>
      <c r="C451" s="502"/>
      <c r="D451" s="502"/>
      <c r="E451" s="502"/>
      <c r="F451" s="502"/>
      <c r="G451" s="502"/>
      <c r="H451" s="502"/>
      <c r="I451" s="502"/>
      <c r="J451" s="502"/>
      <c r="K451" s="502"/>
      <c r="L451" s="502"/>
      <c r="M451" s="502"/>
      <c r="N451" s="502"/>
      <c r="O451" s="502"/>
      <c r="P451" s="502"/>
      <c r="Q451" s="502"/>
      <c r="R451" s="502"/>
      <c r="S451" s="502"/>
    </row>
    <row r="452" spans="1:19" ht="15.75" customHeight="1">
      <c r="A452" s="502"/>
      <c r="B452" s="502"/>
      <c r="C452" s="502"/>
      <c r="D452" s="502"/>
      <c r="E452" s="502"/>
      <c r="F452" s="502"/>
      <c r="G452" s="502"/>
      <c r="H452" s="502"/>
      <c r="I452" s="502"/>
      <c r="J452" s="502"/>
      <c r="K452" s="502"/>
      <c r="L452" s="502"/>
      <c r="M452" s="502"/>
      <c r="N452" s="502"/>
      <c r="O452" s="502"/>
      <c r="P452" s="502"/>
      <c r="Q452" s="502"/>
      <c r="R452" s="502"/>
      <c r="S452" s="502"/>
    </row>
    <row r="453" spans="1:19" ht="15.75" customHeight="1">
      <c r="A453" s="502"/>
      <c r="B453" s="502"/>
      <c r="C453" s="502"/>
      <c r="D453" s="502"/>
      <c r="E453" s="502"/>
      <c r="F453" s="502"/>
      <c r="G453" s="502"/>
      <c r="H453" s="502"/>
      <c r="I453" s="502"/>
      <c r="J453" s="502"/>
      <c r="K453" s="502"/>
      <c r="L453" s="502"/>
      <c r="M453" s="502"/>
      <c r="N453" s="502"/>
      <c r="O453" s="502"/>
      <c r="P453" s="502"/>
      <c r="Q453" s="502"/>
      <c r="R453" s="502"/>
      <c r="S453" s="502"/>
    </row>
    <row r="454" spans="1:19" ht="15.75" customHeight="1">
      <c r="A454" s="502"/>
      <c r="B454" s="502"/>
      <c r="C454" s="502"/>
      <c r="D454" s="502"/>
      <c r="E454" s="502"/>
      <c r="F454" s="502"/>
      <c r="G454" s="502"/>
      <c r="H454" s="502"/>
      <c r="I454" s="502"/>
      <c r="J454" s="502"/>
      <c r="K454" s="502"/>
      <c r="L454" s="502"/>
      <c r="M454" s="502"/>
      <c r="N454" s="502"/>
      <c r="O454" s="502"/>
      <c r="P454" s="502"/>
      <c r="Q454" s="502"/>
      <c r="R454" s="502"/>
      <c r="S454" s="502"/>
    </row>
    <row r="455" spans="1:19" ht="15.75" customHeight="1">
      <c r="A455" s="502"/>
      <c r="B455" s="502"/>
      <c r="C455" s="502"/>
      <c r="D455" s="502"/>
      <c r="E455" s="502"/>
      <c r="F455" s="502"/>
      <c r="G455" s="502"/>
      <c r="H455" s="502"/>
      <c r="I455" s="502"/>
      <c r="J455" s="502"/>
      <c r="K455" s="502"/>
      <c r="L455" s="502"/>
      <c r="M455" s="502"/>
      <c r="N455" s="502"/>
      <c r="O455" s="502"/>
      <c r="P455" s="502"/>
      <c r="Q455" s="502"/>
      <c r="R455" s="502"/>
      <c r="S455" s="502"/>
    </row>
    <row r="456" spans="1:19" ht="15.75" customHeight="1">
      <c r="A456" s="502"/>
      <c r="B456" s="502"/>
      <c r="C456" s="502"/>
      <c r="D456" s="502"/>
      <c r="E456" s="502"/>
      <c r="F456" s="502"/>
      <c r="G456" s="502"/>
      <c r="H456" s="502"/>
      <c r="I456" s="502"/>
      <c r="J456" s="502"/>
      <c r="K456" s="502"/>
      <c r="L456" s="502"/>
      <c r="M456" s="502"/>
      <c r="N456" s="502"/>
      <c r="O456" s="502"/>
      <c r="P456" s="502"/>
      <c r="Q456" s="502"/>
      <c r="R456" s="502"/>
      <c r="S456" s="502"/>
    </row>
    <row r="457" spans="1:19" ht="15.75" customHeight="1">
      <c r="A457" s="502"/>
      <c r="B457" s="502"/>
      <c r="C457" s="502"/>
      <c r="D457" s="502"/>
      <c r="E457" s="502"/>
      <c r="F457" s="502"/>
      <c r="G457" s="502"/>
      <c r="H457" s="502"/>
      <c r="I457" s="502"/>
      <c r="J457" s="502"/>
      <c r="K457" s="502"/>
      <c r="L457" s="502"/>
      <c r="M457" s="502"/>
      <c r="N457" s="502"/>
      <c r="O457" s="502"/>
      <c r="P457" s="502"/>
      <c r="Q457" s="502"/>
      <c r="R457" s="502"/>
      <c r="S457" s="502"/>
    </row>
    <row r="458" spans="1:19" ht="15.75" customHeight="1">
      <c r="A458" s="502"/>
      <c r="B458" s="502"/>
      <c r="C458" s="502"/>
      <c r="D458" s="502"/>
      <c r="E458" s="502"/>
      <c r="F458" s="502"/>
      <c r="G458" s="502"/>
      <c r="H458" s="502"/>
      <c r="I458" s="502"/>
      <c r="J458" s="502"/>
      <c r="K458" s="502"/>
      <c r="L458" s="502"/>
      <c r="M458" s="502"/>
      <c r="N458" s="502"/>
      <c r="O458" s="502"/>
      <c r="P458" s="502"/>
      <c r="Q458" s="502"/>
      <c r="R458" s="502"/>
      <c r="S458" s="502"/>
    </row>
    <row r="459" spans="1:19" ht="15.75" customHeight="1">
      <c r="A459" s="502"/>
      <c r="B459" s="502"/>
      <c r="C459" s="502"/>
      <c r="D459" s="502"/>
      <c r="E459" s="502"/>
      <c r="F459" s="502"/>
      <c r="G459" s="502"/>
      <c r="H459" s="502"/>
      <c r="I459" s="502"/>
      <c r="J459" s="502"/>
      <c r="K459" s="502"/>
      <c r="L459" s="502"/>
      <c r="M459" s="502"/>
      <c r="N459" s="502"/>
      <c r="O459" s="502"/>
      <c r="P459" s="502"/>
      <c r="Q459" s="502"/>
      <c r="R459" s="502"/>
      <c r="S459" s="502"/>
    </row>
    <row r="460" spans="1:19" ht="15.75" customHeight="1">
      <c r="A460" s="502"/>
      <c r="B460" s="502"/>
      <c r="C460" s="502"/>
      <c r="D460" s="502"/>
      <c r="E460" s="502"/>
      <c r="F460" s="502"/>
      <c r="G460" s="502"/>
      <c r="H460" s="502"/>
      <c r="I460" s="502"/>
      <c r="J460" s="502"/>
      <c r="K460" s="502"/>
      <c r="L460" s="502"/>
      <c r="M460" s="502"/>
      <c r="N460" s="502"/>
      <c r="O460" s="502"/>
      <c r="P460" s="502"/>
      <c r="Q460" s="502"/>
      <c r="R460" s="502"/>
      <c r="S460" s="502"/>
    </row>
    <row r="461" spans="1:19" ht="15.75" customHeight="1">
      <c r="A461" s="502"/>
      <c r="B461" s="502"/>
      <c r="C461" s="502"/>
      <c r="D461" s="502"/>
      <c r="E461" s="502"/>
      <c r="F461" s="502"/>
      <c r="G461" s="502"/>
      <c r="H461" s="502"/>
      <c r="I461" s="502"/>
      <c r="J461" s="502"/>
      <c r="K461" s="502"/>
      <c r="L461" s="502"/>
      <c r="M461" s="502"/>
      <c r="N461" s="502"/>
      <c r="O461" s="502"/>
      <c r="P461" s="502"/>
      <c r="Q461" s="502"/>
      <c r="R461" s="502"/>
      <c r="S461" s="502"/>
    </row>
    <row r="462" spans="1:19" ht="15.75" customHeight="1">
      <c r="A462" s="502"/>
      <c r="B462" s="502"/>
      <c r="C462" s="502"/>
      <c r="D462" s="502"/>
      <c r="E462" s="502"/>
      <c r="F462" s="502"/>
      <c r="G462" s="502"/>
      <c r="H462" s="502"/>
      <c r="I462" s="502"/>
      <c r="J462" s="502"/>
      <c r="K462" s="502"/>
      <c r="L462" s="502"/>
      <c r="M462" s="502"/>
      <c r="N462" s="502"/>
      <c r="O462" s="502"/>
      <c r="P462" s="502"/>
      <c r="Q462" s="502"/>
      <c r="R462" s="502"/>
      <c r="S462" s="502"/>
    </row>
    <row r="463" spans="1:19" ht="15.75" customHeight="1">
      <c r="A463" s="502"/>
      <c r="B463" s="502"/>
      <c r="C463" s="502"/>
      <c r="D463" s="502"/>
      <c r="E463" s="502"/>
      <c r="F463" s="502"/>
      <c r="G463" s="502"/>
      <c r="H463" s="502"/>
      <c r="I463" s="502"/>
      <c r="J463" s="502"/>
      <c r="K463" s="502"/>
      <c r="L463" s="502"/>
      <c r="M463" s="502"/>
      <c r="N463" s="502"/>
      <c r="O463" s="502"/>
      <c r="P463" s="502"/>
      <c r="Q463" s="502"/>
      <c r="R463" s="502"/>
      <c r="S463" s="502"/>
    </row>
    <row r="464" spans="1:19" ht="15.75" customHeight="1">
      <c r="A464" s="502"/>
      <c r="B464" s="502"/>
      <c r="C464" s="502"/>
      <c r="D464" s="502"/>
      <c r="E464" s="502"/>
      <c r="F464" s="502"/>
      <c r="G464" s="502"/>
      <c r="H464" s="502"/>
      <c r="I464" s="502"/>
      <c r="J464" s="502"/>
      <c r="K464" s="502"/>
      <c r="L464" s="502"/>
      <c r="M464" s="502"/>
      <c r="N464" s="502"/>
      <c r="O464" s="502"/>
      <c r="P464" s="502"/>
      <c r="Q464" s="502"/>
      <c r="R464" s="502"/>
      <c r="S464" s="502"/>
    </row>
    <row r="465" spans="1:19" ht="15.75" customHeight="1">
      <c r="A465" s="502"/>
      <c r="B465" s="502"/>
      <c r="C465" s="502"/>
      <c r="D465" s="502"/>
      <c r="E465" s="502"/>
      <c r="F465" s="502"/>
      <c r="G465" s="502"/>
      <c r="H465" s="502"/>
      <c r="I465" s="502"/>
      <c r="J465" s="502"/>
      <c r="K465" s="502"/>
      <c r="L465" s="502"/>
      <c r="M465" s="502"/>
      <c r="N465" s="502"/>
      <c r="O465" s="502"/>
      <c r="P465" s="502"/>
      <c r="Q465" s="502"/>
      <c r="R465" s="502"/>
      <c r="S465" s="502"/>
    </row>
    <row r="466" spans="1:19" ht="15.75" customHeight="1">
      <c r="A466" s="502"/>
      <c r="B466" s="502"/>
      <c r="C466" s="502"/>
      <c r="D466" s="502"/>
      <c r="E466" s="502"/>
      <c r="F466" s="502"/>
      <c r="G466" s="502"/>
      <c r="H466" s="502"/>
      <c r="I466" s="502"/>
      <c r="J466" s="502"/>
      <c r="K466" s="502"/>
      <c r="L466" s="502"/>
      <c r="M466" s="502"/>
      <c r="N466" s="502"/>
      <c r="O466" s="502"/>
      <c r="P466" s="502"/>
      <c r="Q466" s="502"/>
      <c r="R466" s="502"/>
      <c r="S466" s="502"/>
    </row>
    <row r="467" spans="1:19" ht="15.75" customHeight="1">
      <c r="A467" s="502"/>
      <c r="B467" s="502"/>
      <c r="C467" s="502"/>
      <c r="D467" s="502"/>
      <c r="E467" s="502"/>
      <c r="F467" s="502"/>
      <c r="G467" s="502"/>
      <c r="H467" s="502"/>
      <c r="I467" s="502"/>
      <c r="J467" s="502"/>
      <c r="K467" s="502"/>
      <c r="L467" s="502"/>
      <c r="M467" s="502"/>
      <c r="N467" s="502"/>
      <c r="O467" s="502"/>
      <c r="P467" s="502"/>
      <c r="Q467" s="502"/>
      <c r="R467" s="502"/>
      <c r="S467" s="502"/>
    </row>
    <row r="468" spans="1:19" ht="15.75" customHeight="1">
      <c r="A468" s="502"/>
      <c r="B468" s="502"/>
      <c r="C468" s="502"/>
      <c r="D468" s="502"/>
      <c r="E468" s="502"/>
      <c r="F468" s="502"/>
      <c r="G468" s="502"/>
      <c r="H468" s="502"/>
      <c r="I468" s="502"/>
      <c r="J468" s="502"/>
      <c r="K468" s="502"/>
      <c r="L468" s="502"/>
      <c r="M468" s="502"/>
      <c r="N468" s="502"/>
      <c r="O468" s="502"/>
      <c r="P468" s="502"/>
      <c r="Q468" s="502"/>
      <c r="R468" s="502"/>
      <c r="S468" s="502"/>
    </row>
    <row r="469" spans="1:19" ht="15.75" customHeight="1">
      <c r="A469" s="502"/>
      <c r="B469" s="502"/>
      <c r="C469" s="502"/>
      <c r="D469" s="502"/>
      <c r="E469" s="502"/>
      <c r="F469" s="502"/>
      <c r="G469" s="502"/>
      <c r="H469" s="502"/>
      <c r="I469" s="502"/>
      <c r="J469" s="502"/>
      <c r="K469" s="502"/>
      <c r="L469" s="502"/>
      <c r="M469" s="502"/>
      <c r="N469" s="502"/>
      <c r="O469" s="502"/>
      <c r="P469" s="502"/>
      <c r="Q469" s="502"/>
      <c r="R469" s="502"/>
      <c r="S469" s="502"/>
    </row>
    <row r="470" spans="1:19" ht="15.75" customHeight="1">
      <c r="A470" s="502"/>
      <c r="B470" s="502"/>
      <c r="C470" s="502"/>
      <c r="D470" s="502"/>
      <c r="E470" s="502"/>
      <c r="F470" s="502"/>
      <c r="G470" s="502"/>
      <c r="H470" s="502"/>
      <c r="I470" s="502"/>
      <c r="J470" s="502"/>
      <c r="K470" s="502"/>
      <c r="L470" s="502"/>
      <c r="M470" s="502"/>
      <c r="N470" s="502"/>
      <c r="O470" s="502"/>
      <c r="P470" s="502"/>
      <c r="Q470" s="502"/>
      <c r="R470" s="502"/>
      <c r="S470" s="502"/>
    </row>
    <row r="471" spans="1:19" ht="15.75" customHeight="1">
      <c r="A471" s="502"/>
      <c r="B471" s="502"/>
      <c r="C471" s="502"/>
      <c r="D471" s="502"/>
      <c r="E471" s="502"/>
      <c r="F471" s="502"/>
      <c r="G471" s="502"/>
      <c r="H471" s="502"/>
      <c r="I471" s="502"/>
      <c r="J471" s="502"/>
      <c r="K471" s="502"/>
      <c r="L471" s="502"/>
      <c r="M471" s="502"/>
      <c r="N471" s="502"/>
      <c r="O471" s="502"/>
      <c r="P471" s="502"/>
      <c r="Q471" s="502"/>
      <c r="R471" s="502"/>
      <c r="S471" s="502"/>
    </row>
    <row r="472" spans="1:19" ht="15.75" customHeight="1">
      <c r="A472" s="502"/>
      <c r="B472" s="502"/>
      <c r="C472" s="502"/>
      <c r="D472" s="502"/>
      <c r="E472" s="502"/>
      <c r="F472" s="502"/>
      <c r="G472" s="502"/>
      <c r="H472" s="502"/>
      <c r="I472" s="502"/>
      <c r="J472" s="502"/>
      <c r="K472" s="502"/>
      <c r="L472" s="502"/>
      <c r="M472" s="502"/>
      <c r="N472" s="502"/>
      <c r="O472" s="502"/>
      <c r="P472" s="502"/>
      <c r="Q472" s="502"/>
      <c r="R472" s="502"/>
      <c r="S472" s="502"/>
    </row>
    <row r="473" spans="1:19" ht="15.75" customHeight="1">
      <c r="A473" s="502"/>
      <c r="B473" s="502"/>
      <c r="C473" s="502"/>
      <c r="D473" s="502"/>
      <c r="E473" s="502"/>
      <c r="F473" s="502"/>
      <c r="G473" s="502"/>
      <c r="H473" s="502"/>
      <c r="I473" s="502"/>
      <c r="J473" s="502"/>
      <c r="K473" s="502"/>
      <c r="L473" s="502"/>
      <c r="M473" s="502"/>
      <c r="N473" s="502"/>
      <c r="O473" s="502"/>
      <c r="P473" s="502"/>
      <c r="Q473" s="502"/>
      <c r="R473" s="502"/>
      <c r="S473" s="502"/>
    </row>
    <row r="474" spans="1:19" ht="15.75" customHeight="1">
      <c r="A474" s="502"/>
      <c r="B474" s="502"/>
      <c r="C474" s="502"/>
      <c r="D474" s="502"/>
      <c r="E474" s="502"/>
      <c r="F474" s="502"/>
      <c r="G474" s="502"/>
      <c r="H474" s="502"/>
      <c r="I474" s="502"/>
      <c r="J474" s="502"/>
      <c r="K474" s="502"/>
      <c r="L474" s="502"/>
      <c r="M474" s="502"/>
      <c r="N474" s="502"/>
      <c r="O474" s="502"/>
      <c r="P474" s="502"/>
      <c r="Q474" s="502"/>
      <c r="R474" s="502"/>
      <c r="S474" s="502"/>
    </row>
    <row r="475" spans="1:19" ht="15.75" customHeight="1">
      <c r="A475" s="502"/>
      <c r="B475" s="502"/>
      <c r="C475" s="502"/>
      <c r="D475" s="502"/>
      <c r="E475" s="502"/>
      <c r="F475" s="502"/>
      <c r="G475" s="502"/>
      <c r="H475" s="502"/>
      <c r="I475" s="502"/>
      <c r="J475" s="502"/>
      <c r="K475" s="502"/>
      <c r="L475" s="502"/>
      <c r="M475" s="502"/>
      <c r="N475" s="502"/>
      <c r="O475" s="502"/>
      <c r="P475" s="502"/>
      <c r="Q475" s="502"/>
      <c r="R475" s="502"/>
      <c r="S475" s="502"/>
    </row>
    <row r="476" spans="1:19" ht="15.75" customHeight="1">
      <c r="A476" s="502"/>
      <c r="B476" s="502"/>
      <c r="C476" s="502"/>
      <c r="D476" s="502"/>
      <c r="E476" s="502"/>
      <c r="F476" s="502"/>
      <c r="G476" s="502"/>
      <c r="H476" s="502"/>
      <c r="I476" s="502"/>
      <c r="J476" s="502"/>
      <c r="K476" s="502"/>
      <c r="L476" s="502"/>
      <c r="M476" s="502"/>
      <c r="N476" s="502"/>
      <c r="O476" s="502"/>
      <c r="P476" s="502"/>
      <c r="Q476" s="502"/>
      <c r="R476" s="502"/>
      <c r="S476" s="502"/>
    </row>
    <row r="477" spans="1:19" ht="15.75" customHeight="1">
      <c r="A477" s="502"/>
      <c r="B477" s="502"/>
      <c r="C477" s="502"/>
      <c r="D477" s="502"/>
      <c r="E477" s="502"/>
      <c r="F477" s="502"/>
      <c r="G477" s="502"/>
      <c r="H477" s="502"/>
      <c r="I477" s="502"/>
      <c r="J477" s="502"/>
      <c r="K477" s="502"/>
      <c r="L477" s="502"/>
      <c r="M477" s="502"/>
      <c r="N477" s="502"/>
      <c r="O477" s="502"/>
      <c r="P477" s="502"/>
      <c r="Q477" s="502"/>
      <c r="R477" s="502"/>
      <c r="S477" s="502"/>
    </row>
    <row r="478" spans="1:19" ht="15.75" customHeight="1">
      <c r="A478" s="502"/>
      <c r="B478" s="502"/>
      <c r="C478" s="502"/>
      <c r="D478" s="502"/>
      <c r="E478" s="502"/>
      <c r="F478" s="502"/>
      <c r="G478" s="502"/>
      <c r="H478" s="502"/>
      <c r="I478" s="502"/>
      <c r="J478" s="502"/>
      <c r="K478" s="502"/>
      <c r="L478" s="502"/>
      <c r="M478" s="502"/>
      <c r="N478" s="502"/>
      <c r="O478" s="502"/>
      <c r="P478" s="502"/>
      <c r="Q478" s="502"/>
      <c r="R478" s="502"/>
      <c r="S478" s="502"/>
    </row>
    <row r="479" spans="1:19" ht="15.75" customHeight="1">
      <c r="A479" s="502"/>
      <c r="B479" s="502"/>
      <c r="C479" s="502"/>
      <c r="D479" s="502"/>
      <c r="E479" s="502"/>
      <c r="F479" s="502"/>
      <c r="G479" s="502"/>
      <c r="H479" s="502"/>
      <c r="I479" s="502"/>
      <c r="J479" s="502"/>
      <c r="K479" s="502"/>
      <c r="L479" s="502"/>
      <c r="M479" s="502"/>
      <c r="N479" s="502"/>
      <c r="O479" s="502"/>
      <c r="P479" s="502"/>
      <c r="Q479" s="502"/>
      <c r="R479" s="502"/>
      <c r="S479" s="502"/>
    </row>
    <row r="480" spans="1:19" ht="15.75" customHeight="1">
      <c r="A480" s="502"/>
      <c r="B480" s="502"/>
      <c r="C480" s="502"/>
      <c r="D480" s="502"/>
      <c r="E480" s="502"/>
      <c r="F480" s="502"/>
      <c r="G480" s="502"/>
      <c r="H480" s="502"/>
      <c r="I480" s="502"/>
      <c r="J480" s="502"/>
      <c r="K480" s="502"/>
      <c r="L480" s="502"/>
      <c r="M480" s="502"/>
      <c r="N480" s="502"/>
      <c r="O480" s="502"/>
      <c r="P480" s="502"/>
      <c r="Q480" s="502"/>
      <c r="R480" s="502"/>
      <c r="S480" s="502"/>
    </row>
    <row r="481" spans="1:19" ht="15.75" customHeight="1">
      <c r="A481" s="502"/>
      <c r="B481" s="502"/>
      <c r="C481" s="502"/>
      <c r="D481" s="502"/>
      <c r="E481" s="502"/>
      <c r="F481" s="502"/>
      <c r="G481" s="502"/>
      <c r="H481" s="502"/>
      <c r="I481" s="502"/>
      <c r="J481" s="502"/>
      <c r="K481" s="502"/>
      <c r="L481" s="502"/>
      <c r="M481" s="502"/>
      <c r="N481" s="502"/>
      <c r="O481" s="502"/>
      <c r="P481" s="502"/>
      <c r="Q481" s="502"/>
      <c r="R481" s="502"/>
      <c r="S481" s="502"/>
    </row>
    <row r="482" spans="1:19" ht="15.75" customHeight="1">
      <c r="A482" s="502"/>
      <c r="B482" s="502"/>
      <c r="C482" s="502"/>
      <c r="D482" s="502"/>
      <c r="E482" s="502"/>
      <c r="F482" s="502"/>
      <c r="G482" s="502"/>
      <c r="H482" s="502"/>
      <c r="I482" s="502"/>
      <c r="J482" s="502"/>
      <c r="K482" s="502"/>
      <c r="L482" s="502"/>
      <c r="M482" s="502"/>
      <c r="N482" s="502"/>
      <c r="O482" s="502"/>
      <c r="P482" s="502"/>
      <c r="Q482" s="502"/>
      <c r="R482" s="502"/>
      <c r="S482" s="502"/>
    </row>
    <row r="483" spans="1:19" ht="15.75" customHeight="1">
      <c r="A483" s="502"/>
      <c r="B483" s="502"/>
      <c r="C483" s="502"/>
      <c r="D483" s="502"/>
      <c r="E483" s="502"/>
      <c r="F483" s="502"/>
      <c r="G483" s="502"/>
      <c r="H483" s="502"/>
      <c r="I483" s="502"/>
      <c r="J483" s="502"/>
      <c r="K483" s="502"/>
      <c r="L483" s="502"/>
      <c r="M483" s="502"/>
      <c r="N483" s="502"/>
      <c r="O483" s="502"/>
      <c r="P483" s="502"/>
      <c r="Q483" s="502"/>
      <c r="R483" s="502"/>
      <c r="S483" s="502"/>
    </row>
    <row r="484" spans="1:19" ht="15.75" customHeight="1">
      <c r="A484" s="502"/>
      <c r="B484" s="502"/>
      <c r="C484" s="502"/>
      <c r="D484" s="502"/>
      <c r="E484" s="502"/>
      <c r="F484" s="502"/>
      <c r="G484" s="502"/>
      <c r="H484" s="502"/>
      <c r="I484" s="502"/>
      <c r="J484" s="502"/>
      <c r="K484" s="502"/>
      <c r="L484" s="502"/>
      <c r="M484" s="502"/>
      <c r="N484" s="502"/>
      <c r="O484" s="502"/>
      <c r="P484" s="502"/>
      <c r="Q484" s="502"/>
      <c r="R484" s="502"/>
      <c r="S484" s="502"/>
    </row>
    <row r="485" spans="1:19" ht="15.75" customHeight="1">
      <c r="A485" s="502"/>
      <c r="B485" s="502"/>
      <c r="C485" s="502"/>
      <c r="D485" s="502"/>
      <c r="E485" s="502"/>
      <c r="F485" s="502"/>
      <c r="G485" s="502"/>
      <c r="H485" s="502"/>
      <c r="I485" s="502"/>
      <c r="J485" s="502"/>
      <c r="K485" s="502"/>
      <c r="L485" s="502"/>
      <c r="M485" s="502"/>
      <c r="N485" s="502"/>
      <c r="O485" s="502"/>
      <c r="P485" s="502"/>
      <c r="Q485" s="502"/>
      <c r="R485" s="502"/>
      <c r="S485" s="502"/>
    </row>
    <row r="486" spans="1:19" ht="15.75" customHeight="1">
      <c r="A486" s="502"/>
      <c r="B486" s="502"/>
      <c r="C486" s="502"/>
      <c r="D486" s="502"/>
      <c r="E486" s="502"/>
      <c r="F486" s="502"/>
      <c r="G486" s="502"/>
      <c r="H486" s="502"/>
      <c r="I486" s="502"/>
      <c r="J486" s="502"/>
      <c r="K486" s="502"/>
      <c r="L486" s="502"/>
      <c r="M486" s="502"/>
      <c r="N486" s="502"/>
      <c r="O486" s="502"/>
      <c r="P486" s="502"/>
      <c r="Q486" s="502"/>
      <c r="R486" s="502"/>
      <c r="S486" s="502"/>
    </row>
    <row r="487" spans="1:19" ht="15.75" customHeight="1">
      <c r="A487" s="502"/>
      <c r="B487" s="502"/>
      <c r="C487" s="502"/>
      <c r="D487" s="502"/>
      <c r="E487" s="502"/>
      <c r="F487" s="502"/>
      <c r="G487" s="502"/>
      <c r="H487" s="502"/>
      <c r="I487" s="502"/>
      <c r="J487" s="502"/>
      <c r="K487" s="502"/>
      <c r="L487" s="502"/>
      <c r="M487" s="502"/>
      <c r="N487" s="502"/>
      <c r="O487" s="502"/>
      <c r="P487" s="502"/>
      <c r="Q487" s="502"/>
      <c r="R487" s="502"/>
      <c r="S487" s="502"/>
    </row>
    <row r="488" spans="1:19" ht="15.75" customHeight="1">
      <c r="A488" s="502"/>
      <c r="B488" s="502"/>
      <c r="C488" s="502"/>
      <c r="D488" s="502"/>
      <c r="E488" s="502"/>
      <c r="F488" s="502"/>
      <c r="G488" s="502"/>
      <c r="H488" s="502"/>
      <c r="I488" s="502"/>
      <c r="J488" s="502"/>
      <c r="K488" s="502"/>
      <c r="L488" s="502"/>
      <c r="M488" s="502"/>
      <c r="N488" s="502"/>
      <c r="O488" s="502"/>
      <c r="P488" s="502"/>
      <c r="Q488" s="502"/>
      <c r="R488" s="502"/>
      <c r="S488" s="502"/>
    </row>
    <row r="489" spans="1:19" ht="15.75" customHeight="1">
      <c r="A489" s="502"/>
      <c r="B489" s="502"/>
      <c r="C489" s="502"/>
      <c r="D489" s="502"/>
      <c r="E489" s="502"/>
      <c r="F489" s="502"/>
      <c r="G489" s="502"/>
      <c r="H489" s="502"/>
      <c r="I489" s="502"/>
      <c r="J489" s="502"/>
      <c r="K489" s="502"/>
      <c r="L489" s="502"/>
      <c r="M489" s="502"/>
      <c r="N489" s="502"/>
      <c r="O489" s="502"/>
      <c r="P489" s="502"/>
      <c r="Q489" s="502"/>
      <c r="R489" s="502"/>
      <c r="S489" s="502"/>
    </row>
    <row r="490" spans="1:19" ht="15.75" customHeight="1">
      <c r="A490" s="502"/>
      <c r="B490" s="502"/>
      <c r="C490" s="502"/>
      <c r="D490" s="502"/>
      <c r="E490" s="502"/>
      <c r="F490" s="502"/>
      <c r="G490" s="502"/>
      <c r="H490" s="502"/>
      <c r="I490" s="502"/>
      <c r="J490" s="502"/>
      <c r="K490" s="502"/>
      <c r="L490" s="502"/>
      <c r="M490" s="502"/>
      <c r="N490" s="502"/>
      <c r="O490" s="502"/>
      <c r="P490" s="502"/>
      <c r="Q490" s="502"/>
      <c r="R490" s="502"/>
      <c r="S490" s="502"/>
    </row>
    <row r="491" spans="1:19" ht="15.75" customHeight="1">
      <c r="A491" s="502"/>
      <c r="B491" s="502"/>
      <c r="C491" s="502"/>
      <c r="D491" s="502"/>
      <c r="E491" s="502"/>
      <c r="F491" s="502"/>
      <c r="G491" s="502"/>
      <c r="H491" s="502"/>
      <c r="I491" s="502"/>
      <c r="J491" s="502"/>
      <c r="K491" s="502"/>
      <c r="L491" s="502"/>
      <c r="M491" s="502"/>
      <c r="N491" s="502"/>
      <c r="O491" s="502"/>
      <c r="P491" s="502"/>
      <c r="Q491" s="502"/>
      <c r="R491" s="502"/>
      <c r="S491" s="502"/>
    </row>
    <row r="492" spans="1:19" ht="15.75" customHeight="1">
      <c r="A492" s="502"/>
      <c r="B492" s="502"/>
      <c r="C492" s="502"/>
      <c r="D492" s="502"/>
      <c r="E492" s="502"/>
      <c r="F492" s="502"/>
      <c r="G492" s="502"/>
      <c r="H492" s="502"/>
      <c r="I492" s="502"/>
      <c r="J492" s="502"/>
      <c r="K492" s="502"/>
      <c r="L492" s="502"/>
      <c r="M492" s="502"/>
      <c r="N492" s="502"/>
      <c r="O492" s="502"/>
      <c r="P492" s="502"/>
      <c r="Q492" s="502"/>
      <c r="R492" s="502"/>
      <c r="S492" s="502"/>
    </row>
    <row r="493" spans="1:19" ht="15.75" customHeight="1">
      <c r="A493" s="502"/>
      <c r="B493" s="502"/>
      <c r="C493" s="502"/>
      <c r="D493" s="502"/>
      <c r="E493" s="502"/>
      <c r="F493" s="502"/>
      <c r="G493" s="502"/>
      <c r="H493" s="502"/>
      <c r="I493" s="502"/>
      <c r="J493" s="502"/>
      <c r="K493" s="502"/>
      <c r="L493" s="502"/>
      <c r="M493" s="502"/>
      <c r="N493" s="502"/>
      <c r="O493" s="502"/>
      <c r="P493" s="502"/>
      <c r="Q493" s="502"/>
      <c r="R493" s="502"/>
      <c r="S493" s="502"/>
    </row>
    <row r="494" spans="1:19" ht="15.75" customHeight="1">
      <c r="A494" s="502"/>
      <c r="B494" s="502"/>
      <c r="C494" s="502"/>
      <c r="D494" s="502"/>
      <c r="E494" s="502"/>
      <c r="F494" s="502"/>
      <c r="G494" s="502"/>
      <c r="H494" s="502"/>
      <c r="I494" s="502"/>
      <c r="J494" s="502"/>
      <c r="K494" s="502"/>
      <c r="L494" s="502"/>
      <c r="M494" s="502"/>
      <c r="N494" s="502"/>
      <c r="O494" s="502"/>
      <c r="P494" s="502"/>
      <c r="Q494" s="502"/>
      <c r="R494" s="502"/>
      <c r="S494" s="502"/>
    </row>
    <row r="495" spans="1:19" ht="15.75" customHeight="1">
      <c r="A495" s="502"/>
      <c r="B495" s="502"/>
      <c r="C495" s="502"/>
      <c r="D495" s="502"/>
      <c r="E495" s="502"/>
      <c r="F495" s="502"/>
      <c r="G495" s="502"/>
      <c r="H495" s="502"/>
      <c r="I495" s="502"/>
      <c r="J495" s="502"/>
      <c r="K495" s="502"/>
      <c r="L495" s="502"/>
      <c r="M495" s="502"/>
      <c r="N495" s="502"/>
      <c r="O495" s="502"/>
      <c r="P495" s="502"/>
      <c r="Q495" s="502"/>
      <c r="R495" s="502"/>
      <c r="S495" s="502"/>
    </row>
    <row r="496" spans="1:19" ht="15.75" customHeight="1">
      <c r="A496" s="502"/>
      <c r="B496" s="502"/>
      <c r="C496" s="502"/>
      <c r="D496" s="502"/>
      <c r="E496" s="502"/>
      <c r="F496" s="502"/>
      <c r="G496" s="502"/>
      <c r="H496" s="502"/>
      <c r="I496" s="502"/>
      <c r="J496" s="502"/>
      <c r="K496" s="502"/>
      <c r="L496" s="502"/>
      <c r="M496" s="502"/>
      <c r="N496" s="502"/>
      <c r="O496" s="502"/>
      <c r="P496" s="502"/>
      <c r="Q496" s="502"/>
      <c r="R496" s="502"/>
      <c r="S496" s="502"/>
    </row>
    <row r="497" spans="1:19" ht="15.75" customHeight="1">
      <c r="A497" s="502"/>
      <c r="B497" s="502"/>
      <c r="C497" s="502"/>
      <c r="D497" s="502"/>
      <c r="E497" s="502"/>
      <c r="F497" s="502"/>
      <c r="G497" s="502"/>
      <c r="H497" s="502"/>
      <c r="I497" s="502"/>
      <c r="J497" s="502"/>
      <c r="K497" s="502"/>
      <c r="L497" s="502"/>
      <c r="M497" s="502"/>
      <c r="N497" s="502"/>
      <c r="O497" s="502"/>
      <c r="P497" s="502"/>
      <c r="Q497" s="502"/>
      <c r="R497" s="502"/>
      <c r="S497" s="502"/>
    </row>
    <row r="498" spans="1:19" ht="15.75" customHeight="1">
      <c r="A498" s="502"/>
      <c r="B498" s="502"/>
      <c r="C498" s="502"/>
      <c r="D498" s="502"/>
      <c r="E498" s="502"/>
      <c r="F498" s="502"/>
      <c r="G498" s="502"/>
      <c r="H498" s="502"/>
      <c r="I498" s="502"/>
      <c r="J498" s="502"/>
      <c r="K498" s="502"/>
      <c r="L498" s="502"/>
      <c r="M498" s="502"/>
      <c r="N498" s="502"/>
      <c r="O498" s="502"/>
      <c r="P498" s="502"/>
      <c r="Q498" s="502"/>
      <c r="R498" s="502"/>
      <c r="S498" s="502"/>
    </row>
    <row r="499" spans="1:19" ht="15.75" customHeight="1">
      <c r="A499" s="502"/>
      <c r="B499" s="502"/>
      <c r="C499" s="502"/>
      <c r="D499" s="502"/>
      <c r="E499" s="502"/>
      <c r="F499" s="502"/>
      <c r="G499" s="502"/>
      <c r="H499" s="502"/>
      <c r="I499" s="502"/>
      <c r="J499" s="502"/>
      <c r="K499" s="502"/>
      <c r="L499" s="502"/>
      <c r="M499" s="502"/>
      <c r="N499" s="502"/>
      <c r="O499" s="502"/>
      <c r="P499" s="502"/>
      <c r="Q499" s="502"/>
      <c r="R499" s="502"/>
      <c r="S499" s="502"/>
    </row>
    <row r="500" spans="1:19" ht="15.75" customHeight="1">
      <c r="A500" s="502"/>
      <c r="B500" s="502"/>
      <c r="C500" s="502"/>
      <c r="D500" s="502"/>
      <c r="E500" s="502"/>
      <c r="F500" s="502"/>
      <c r="G500" s="502"/>
      <c r="H500" s="502"/>
      <c r="I500" s="502"/>
      <c r="J500" s="502"/>
      <c r="K500" s="502"/>
      <c r="L500" s="502"/>
      <c r="M500" s="502"/>
      <c r="N500" s="502"/>
      <c r="O500" s="502"/>
      <c r="P500" s="502"/>
      <c r="Q500" s="502"/>
      <c r="R500" s="502"/>
      <c r="S500" s="502"/>
    </row>
    <row r="501" spans="1:19" ht="15.75" customHeight="1">
      <c r="A501" s="502"/>
      <c r="B501" s="502"/>
      <c r="C501" s="502"/>
      <c r="D501" s="502"/>
      <c r="E501" s="502"/>
      <c r="F501" s="502"/>
      <c r="G501" s="502"/>
      <c r="H501" s="502"/>
      <c r="I501" s="502"/>
      <c r="J501" s="502"/>
      <c r="K501" s="502"/>
      <c r="L501" s="502"/>
      <c r="M501" s="502"/>
      <c r="N501" s="502"/>
      <c r="O501" s="502"/>
      <c r="P501" s="502"/>
      <c r="Q501" s="502"/>
      <c r="R501" s="502"/>
      <c r="S501" s="502"/>
    </row>
    <row r="502" spans="1:19" ht="15.75" customHeight="1">
      <c r="A502" s="502"/>
      <c r="B502" s="502"/>
      <c r="C502" s="502"/>
      <c r="D502" s="502"/>
      <c r="E502" s="502"/>
      <c r="F502" s="502"/>
      <c r="G502" s="502"/>
      <c r="H502" s="502"/>
      <c r="I502" s="502"/>
      <c r="J502" s="502"/>
      <c r="K502" s="502"/>
      <c r="L502" s="502"/>
      <c r="M502" s="502"/>
      <c r="N502" s="502"/>
      <c r="O502" s="502"/>
      <c r="P502" s="502"/>
      <c r="Q502" s="502"/>
      <c r="R502" s="502"/>
      <c r="S502" s="502"/>
    </row>
    <row r="503" spans="1:19" ht="15.75" customHeight="1">
      <c r="A503" s="502"/>
      <c r="B503" s="502"/>
      <c r="C503" s="502"/>
      <c r="D503" s="502"/>
      <c r="E503" s="502"/>
      <c r="F503" s="502"/>
      <c r="G503" s="502"/>
      <c r="H503" s="502"/>
      <c r="I503" s="502"/>
      <c r="J503" s="502"/>
      <c r="K503" s="502"/>
      <c r="L503" s="502"/>
      <c r="M503" s="502"/>
      <c r="N503" s="502"/>
      <c r="O503" s="502"/>
      <c r="P503" s="502"/>
      <c r="Q503" s="502"/>
      <c r="R503" s="502"/>
      <c r="S503" s="502"/>
    </row>
    <row r="504" spans="1:19" ht="15.75" customHeight="1">
      <c r="A504" s="502"/>
      <c r="B504" s="502"/>
      <c r="C504" s="502"/>
      <c r="D504" s="502"/>
      <c r="E504" s="502"/>
      <c r="F504" s="502"/>
      <c r="G504" s="502"/>
      <c r="H504" s="502"/>
      <c r="I504" s="502"/>
      <c r="J504" s="502"/>
      <c r="K504" s="502"/>
      <c r="L504" s="502"/>
      <c r="M504" s="502"/>
      <c r="N504" s="502"/>
      <c r="O504" s="502"/>
      <c r="P504" s="502"/>
      <c r="Q504" s="502"/>
      <c r="R504" s="502"/>
      <c r="S504" s="502"/>
    </row>
    <row r="505" spans="1:19" ht="15.75" customHeight="1">
      <c r="A505" s="502"/>
      <c r="B505" s="502"/>
      <c r="C505" s="502"/>
      <c r="D505" s="502"/>
      <c r="E505" s="502"/>
      <c r="F505" s="502"/>
      <c r="G505" s="502"/>
      <c r="H505" s="502"/>
      <c r="I505" s="502"/>
      <c r="J505" s="502"/>
      <c r="K505" s="502"/>
      <c r="L505" s="502"/>
      <c r="M505" s="502"/>
      <c r="N505" s="502"/>
      <c r="O505" s="502"/>
      <c r="P505" s="502"/>
      <c r="Q505" s="502"/>
      <c r="R505" s="502"/>
      <c r="S505" s="502"/>
    </row>
    <row r="506" spans="1:19" ht="15.75" customHeight="1">
      <c r="A506" s="502"/>
      <c r="B506" s="502"/>
      <c r="C506" s="502"/>
      <c r="D506" s="502"/>
      <c r="E506" s="502"/>
      <c r="F506" s="502"/>
      <c r="G506" s="502"/>
      <c r="H506" s="502"/>
      <c r="I506" s="502"/>
      <c r="J506" s="502"/>
      <c r="K506" s="502"/>
      <c r="L506" s="502"/>
      <c r="M506" s="502"/>
      <c r="N506" s="502"/>
      <c r="O506" s="502"/>
      <c r="P506" s="502"/>
      <c r="Q506" s="502"/>
      <c r="R506" s="502"/>
      <c r="S506" s="502"/>
    </row>
    <row r="507" spans="1:19" ht="15.75" customHeight="1">
      <c r="A507" s="502"/>
      <c r="B507" s="502"/>
      <c r="C507" s="502"/>
      <c r="D507" s="502"/>
      <c r="E507" s="502"/>
      <c r="F507" s="502"/>
      <c r="G507" s="502"/>
      <c r="H507" s="502"/>
      <c r="I507" s="502"/>
      <c r="J507" s="502"/>
      <c r="K507" s="502"/>
      <c r="L507" s="502"/>
      <c r="M507" s="502"/>
      <c r="N507" s="502"/>
      <c r="O507" s="502"/>
      <c r="P507" s="502"/>
      <c r="Q507" s="502"/>
      <c r="R507" s="502"/>
      <c r="S507" s="502"/>
    </row>
    <row r="508" spans="1:19" ht="15.75" customHeight="1">
      <c r="A508" s="502"/>
      <c r="B508" s="502"/>
      <c r="C508" s="502"/>
      <c r="D508" s="502"/>
      <c r="E508" s="502"/>
      <c r="F508" s="502"/>
      <c r="G508" s="502"/>
      <c r="H508" s="502"/>
      <c r="I508" s="502"/>
      <c r="J508" s="502"/>
      <c r="K508" s="502"/>
      <c r="L508" s="502"/>
      <c r="M508" s="502"/>
      <c r="N508" s="502"/>
      <c r="O508" s="502"/>
      <c r="P508" s="502"/>
      <c r="Q508" s="502"/>
      <c r="R508" s="502"/>
      <c r="S508" s="502"/>
    </row>
    <row r="509" spans="1:19" ht="15.75" customHeight="1">
      <c r="A509" s="502"/>
      <c r="B509" s="502"/>
      <c r="C509" s="502"/>
      <c r="D509" s="502"/>
      <c r="E509" s="502"/>
      <c r="F509" s="502"/>
      <c r="G509" s="502"/>
      <c r="H509" s="502"/>
      <c r="I509" s="502"/>
      <c r="J509" s="502"/>
      <c r="K509" s="502"/>
      <c r="L509" s="502"/>
      <c r="M509" s="502"/>
      <c r="N509" s="502"/>
      <c r="O509" s="502"/>
      <c r="P509" s="502"/>
      <c r="Q509" s="502"/>
      <c r="R509" s="502"/>
      <c r="S509" s="502"/>
    </row>
    <row r="510" spans="1:19" ht="15.75" customHeight="1">
      <c r="A510" s="502"/>
      <c r="B510" s="502"/>
      <c r="C510" s="502"/>
      <c r="D510" s="502"/>
      <c r="E510" s="502"/>
      <c r="F510" s="502"/>
      <c r="G510" s="502"/>
      <c r="H510" s="502"/>
      <c r="I510" s="502"/>
      <c r="J510" s="502"/>
      <c r="K510" s="502"/>
      <c r="L510" s="502"/>
      <c r="M510" s="502"/>
      <c r="N510" s="502"/>
      <c r="O510" s="502"/>
      <c r="P510" s="502"/>
      <c r="Q510" s="502"/>
      <c r="R510" s="502"/>
      <c r="S510" s="502"/>
    </row>
    <row r="511" spans="1:19" ht="15.75" customHeight="1">
      <c r="A511" s="502"/>
      <c r="B511" s="502"/>
      <c r="C511" s="502"/>
      <c r="D511" s="502"/>
      <c r="E511" s="502"/>
      <c r="F511" s="502"/>
      <c r="G511" s="502"/>
      <c r="H511" s="502"/>
      <c r="I511" s="502"/>
      <c r="J511" s="502"/>
      <c r="K511" s="502"/>
      <c r="L511" s="502"/>
      <c r="M511" s="502"/>
      <c r="N511" s="502"/>
      <c r="O511" s="502"/>
      <c r="P511" s="502"/>
      <c r="Q511" s="502"/>
      <c r="R511" s="502"/>
      <c r="S511" s="502"/>
    </row>
    <row r="512" spans="1:19" ht="15.75" customHeight="1">
      <c r="A512" s="502"/>
      <c r="B512" s="502"/>
      <c r="C512" s="502"/>
      <c r="D512" s="502"/>
      <c r="E512" s="502"/>
      <c r="F512" s="502"/>
      <c r="G512" s="502"/>
      <c r="H512" s="502"/>
      <c r="I512" s="502"/>
      <c r="J512" s="502"/>
      <c r="K512" s="502"/>
      <c r="L512" s="502"/>
      <c r="M512" s="502"/>
      <c r="N512" s="502"/>
      <c r="O512" s="502"/>
      <c r="P512" s="502"/>
      <c r="Q512" s="502"/>
      <c r="R512" s="502"/>
      <c r="S512" s="502"/>
    </row>
    <row r="513" spans="1:19" ht="15.75" customHeight="1">
      <c r="A513" s="502"/>
      <c r="B513" s="502"/>
      <c r="C513" s="502"/>
      <c r="D513" s="502"/>
      <c r="E513" s="502"/>
      <c r="F513" s="502"/>
      <c r="G513" s="502"/>
      <c r="H513" s="502"/>
      <c r="I513" s="502"/>
      <c r="J513" s="502"/>
      <c r="K513" s="502"/>
      <c r="L513" s="502"/>
      <c r="M513" s="502"/>
      <c r="N513" s="502"/>
      <c r="O513" s="502"/>
      <c r="P513" s="502"/>
      <c r="Q513" s="502"/>
      <c r="R513" s="502"/>
      <c r="S513" s="502"/>
    </row>
    <row r="514" spans="1:19" ht="15.75" customHeight="1">
      <c r="A514" s="502"/>
      <c r="B514" s="502"/>
      <c r="C514" s="502"/>
      <c r="D514" s="502"/>
      <c r="E514" s="502"/>
      <c r="F514" s="502"/>
      <c r="G514" s="502"/>
      <c r="H514" s="502"/>
      <c r="I514" s="502"/>
      <c r="J514" s="502"/>
      <c r="K514" s="502"/>
      <c r="L514" s="502"/>
      <c r="M514" s="502"/>
      <c r="N514" s="502"/>
      <c r="O514" s="502"/>
      <c r="P514" s="502"/>
      <c r="Q514" s="502"/>
      <c r="R514" s="502"/>
      <c r="S514" s="502"/>
    </row>
    <row r="515" spans="1:19" ht="15.75" customHeight="1">
      <c r="A515" s="502"/>
      <c r="B515" s="502"/>
      <c r="C515" s="502"/>
      <c r="D515" s="502"/>
      <c r="E515" s="502"/>
      <c r="F515" s="502"/>
      <c r="G515" s="502"/>
      <c r="H515" s="502"/>
      <c r="I515" s="502"/>
      <c r="J515" s="502"/>
      <c r="K515" s="502"/>
      <c r="L515" s="502"/>
      <c r="M515" s="502"/>
      <c r="N515" s="502"/>
      <c r="O515" s="502"/>
      <c r="P515" s="502"/>
      <c r="Q515" s="502"/>
      <c r="R515" s="502"/>
      <c r="S515" s="502"/>
    </row>
    <row r="516" spans="1:19" ht="15.75" customHeight="1">
      <c r="A516" s="502"/>
      <c r="B516" s="502"/>
      <c r="C516" s="502"/>
      <c r="D516" s="502"/>
      <c r="E516" s="502"/>
      <c r="F516" s="502"/>
      <c r="G516" s="502"/>
      <c r="H516" s="502"/>
      <c r="I516" s="502"/>
      <c r="J516" s="502"/>
      <c r="K516" s="502"/>
      <c r="L516" s="502"/>
      <c r="M516" s="502"/>
      <c r="N516" s="502"/>
      <c r="O516" s="502"/>
      <c r="P516" s="502"/>
      <c r="Q516" s="502"/>
      <c r="R516" s="502"/>
      <c r="S516" s="502"/>
    </row>
    <row r="517" spans="1:19" ht="15.75" customHeight="1">
      <c r="A517" s="502"/>
      <c r="B517" s="502"/>
      <c r="C517" s="502"/>
      <c r="D517" s="502"/>
      <c r="E517" s="502"/>
      <c r="F517" s="502"/>
      <c r="G517" s="502"/>
      <c r="H517" s="502"/>
      <c r="I517" s="502"/>
      <c r="J517" s="502"/>
      <c r="K517" s="502"/>
      <c r="L517" s="502"/>
      <c r="M517" s="502"/>
      <c r="N517" s="502"/>
      <c r="O517" s="502"/>
      <c r="P517" s="502"/>
      <c r="Q517" s="502"/>
      <c r="R517" s="502"/>
      <c r="S517" s="502"/>
    </row>
    <row r="518" spans="1:19" ht="15.75" customHeight="1">
      <c r="A518" s="502"/>
      <c r="B518" s="502"/>
      <c r="C518" s="502"/>
      <c r="D518" s="502"/>
      <c r="E518" s="502"/>
      <c r="F518" s="502"/>
      <c r="G518" s="502"/>
      <c r="H518" s="502"/>
      <c r="I518" s="502"/>
      <c r="J518" s="502"/>
      <c r="K518" s="502"/>
      <c r="L518" s="502"/>
      <c r="M518" s="502"/>
      <c r="N518" s="502"/>
      <c r="O518" s="502"/>
      <c r="P518" s="502"/>
      <c r="Q518" s="502"/>
      <c r="R518" s="502"/>
      <c r="S518" s="502"/>
    </row>
    <row r="519" spans="1:19" ht="15.75" customHeight="1">
      <c r="A519" s="502"/>
      <c r="B519" s="502"/>
      <c r="C519" s="502"/>
      <c r="D519" s="502"/>
      <c r="E519" s="502"/>
      <c r="F519" s="502"/>
      <c r="G519" s="502"/>
      <c r="H519" s="502"/>
      <c r="I519" s="502"/>
      <c r="J519" s="502"/>
      <c r="K519" s="502"/>
      <c r="L519" s="502"/>
      <c r="M519" s="502"/>
      <c r="N519" s="502"/>
      <c r="O519" s="502"/>
      <c r="P519" s="502"/>
      <c r="Q519" s="502"/>
      <c r="R519" s="502"/>
      <c r="S519" s="502"/>
    </row>
    <row r="520" spans="1:19" ht="15.75" customHeight="1">
      <c r="A520" s="502"/>
      <c r="B520" s="502"/>
      <c r="C520" s="502"/>
      <c r="D520" s="502"/>
      <c r="E520" s="502"/>
      <c r="F520" s="502"/>
      <c r="G520" s="502"/>
      <c r="H520" s="502"/>
      <c r="I520" s="502"/>
      <c r="J520" s="502"/>
      <c r="K520" s="502"/>
      <c r="L520" s="502"/>
      <c r="M520" s="502"/>
      <c r="N520" s="502"/>
      <c r="O520" s="502"/>
      <c r="P520" s="502"/>
      <c r="Q520" s="502"/>
      <c r="R520" s="502"/>
      <c r="S520" s="502"/>
    </row>
    <row r="521" spans="1:19" ht="15.75" customHeight="1">
      <c r="A521" s="502"/>
      <c r="B521" s="502"/>
      <c r="C521" s="502"/>
      <c r="D521" s="502"/>
      <c r="E521" s="502"/>
      <c r="F521" s="502"/>
      <c r="G521" s="502"/>
      <c r="H521" s="502"/>
      <c r="I521" s="502"/>
      <c r="J521" s="502"/>
      <c r="K521" s="502"/>
      <c r="L521" s="502"/>
      <c r="M521" s="502"/>
      <c r="N521" s="502"/>
      <c r="O521" s="502"/>
      <c r="P521" s="502"/>
      <c r="Q521" s="502"/>
      <c r="R521" s="502"/>
      <c r="S521" s="502"/>
    </row>
    <row r="522" spans="1:19" ht="15.75" customHeight="1">
      <c r="A522" s="502"/>
      <c r="B522" s="502"/>
      <c r="C522" s="502"/>
      <c r="D522" s="502"/>
      <c r="E522" s="502"/>
      <c r="F522" s="502"/>
      <c r="G522" s="502"/>
      <c r="H522" s="502"/>
      <c r="I522" s="502"/>
      <c r="J522" s="502"/>
      <c r="K522" s="502"/>
      <c r="L522" s="502"/>
      <c r="M522" s="502"/>
      <c r="N522" s="502"/>
      <c r="O522" s="502"/>
      <c r="P522" s="502"/>
      <c r="Q522" s="502"/>
      <c r="R522" s="502"/>
      <c r="S522" s="502"/>
    </row>
    <row r="523" spans="1:19" ht="15.75" customHeight="1">
      <c r="A523" s="502"/>
      <c r="B523" s="502"/>
      <c r="C523" s="502"/>
      <c r="D523" s="502"/>
      <c r="E523" s="502"/>
      <c r="F523" s="502"/>
      <c r="G523" s="502"/>
      <c r="H523" s="502"/>
      <c r="I523" s="502"/>
      <c r="J523" s="502"/>
      <c r="K523" s="502"/>
      <c r="L523" s="502"/>
      <c r="M523" s="502"/>
      <c r="N523" s="502"/>
      <c r="O523" s="502"/>
      <c r="P523" s="502"/>
      <c r="Q523" s="502"/>
      <c r="R523" s="502"/>
      <c r="S523" s="502"/>
    </row>
    <row r="524" spans="1:19" ht="15.75" customHeight="1">
      <c r="A524" s="502"/>
      <c r="B524" s="502"/>
      <c r="C524" s="502"/>
      <c r="D524" s="502"/>
      <c r="E524" s="502"/>
      <c r="F524" s="502"/>
      <c r="G524" s="502"/>
      <c r="H524" s="502"/>
      <c r="I524" s="502"/>
      <c r="J524" s="502"/>
      <c r="K524" s="502"/>
      <c r="L524" s="502"/>
      <c r="M524" s="502"/>
      <c r="N524" s="502"/>
      <c r="O524" s="502"/>
      <c r="P524" s="502"/>
      <c r="Q524" s="502"/>
      <c r="R524" s="502"/>
      <c r="S524" s="502"/>
    </row>
    <row r="525" spans="1:19" ht="15.75" customHeight="1">
      <c r="A525" s="502"/>
      <c r="B525" s="502"/>
      <c r="C525" s="502"/>
      <c r="D525" s="502"/>
      <c r="E525" s="502"/>
      <c r="F525" s="502"/>
      <c r="G525" s="502"/>
      <c r="H525" s="502"/>
      <c r="I525" s="502"/>
      <c r="J525" s="502"/>
      <c r="K525" s="502"/>
      <c r="L525" s="502"/>
      <c r="M525" s="502"/>
      <c r="N525" s="502"/>
      <c r="O525" s="502"/>
      <c r="P525" s="502"/>
      <c r="Q525" s="502"/>
      <c r="R525" s="502"/>
      <c r="S525" s="502"/>
    </row>
    <row r="526" spans="1:19" ht="15.75" customHeight="1">
      <c r="A526" s="502"/>
      <c r="B526" s="502"/>
      <c r="C526" s="502"/>
      <c r="D526" s="502"/>
      <c r="E526" s="502"/>
      <c r="F526" s="502"/>
      <c r="G526" s="502"/>
      <c r="H526" s="502"/>
      <c r="I526" s="502"/>
      <c r="J526" s="502"/>
      <c r="K526" s="502"/>
      <c r="L526" s="502"/>
      <c r="M526" s="502"/>
      <c r="N526" s="502"/>
      <c r="O526" s="502"/>
      <c r="P526" s="502"/>
      <c r="Q526" s="502"/>
      <c r="R526" s="502"/>
      <c r="S526" s="502"/>
    </row>
    <row r="527" spans="1:19" ht="15.75" customHeight="1">
      <c r="A527" s="502"/>
      <c r="B527" s="502"/>
      <c r="C527" s="502"/>
      <c r="D527" s="502"/>
      <c r="E527" s="502"/>
      <c r="F527" s="502"/>
      <c r="G527" s="502"/>
      <c r="H527" s="502"/>
      <c r="I527" s="502"/>
      <c r="J527" s="502"/>
      <c r="K527" s="502"/>
      <c r="L527" s="502"/>
      <c r="M527" s="502"/>
      <c r="N527" s="502"/>
      <c r="O527" s="502"/>
      <c r="P527" s="502"/>
      <c r="Q527" s="502"/>
      <c r="R527" s="502"/>
      <c r="S527" s="502"/>
    </row>
    <row r="528" spans="1:19" ht="15.75" customHeight="1">
      <c r="A528" s="502"/>
      <c r="B528" s="502"/>
      <c r="C528" s="502"/>
      <c r="D528" s="502"/>
      <c r="E528" s="502"/>
      <c r="F528" s="502"/>
      <c r="G528" s="502"/>
      <c r="H528" s="502"/>
      <c r="I528" s="502"/>
      <c r="J528" s="502"/>
      <c r="K528" s="502"/>
      <c r="L528" s="502"/>
      <c r="M528" s="502"/>
      <c r="N528" s="502"/>
      <c r="O528" s="502"/>
      <c r="P528" s="502"/>
      <c r="Q528" s="502"/>
      <c r="R528" s="502"/>
      <c r="S528" s="502"/>
    </row>
    <row r="529" spans="1:19" ht="15.75" customHeight="1">
      <c r="A529" s="502"/>
      <c r="B529" s="502"/>
      <c r="C529" s="502"/>
      <c r="D529" s="502"/>
      <c r="E529" s="502"/>
      <c r="F529" s="502"/>
      <c r="G529" s="502"/>
      <c r="H529" s="502"/>
      <c r="I529" s="502"/>
      <c r="J529" s="502"/>
      <c r="K529" s="502"/>
      <c r="L529" s="502"/>
      <c r="M529" s="502"/>
      <c r="N529" s="502"/>
      <c r="O529" s="502"/>
      <c r="P529" s="502"/>
      <c r="Q529" s="502"/>
      <c r="R529" s="502"/>
      <c r="S529" s="502"/>
    </row>
    <row r="530" spans="1:19" ht="15.75" customHeight="1">
      <c r="A530" s="502"/>
      <c r="B530" s="502"/>
      <c r="C530" s="502"/>
      <c r="D530" s="502"/>
      <c r="E530" s="502"/>
      <c r="F530" s="502"/>
      <c r="G530" s="502"/>
      <c r="H530" s="502"/>
      <c r="I530" s="502"/>
      <c r="J530" s="502"/>
      <c r="K530" s="502"/>
      <c r="L530" s="502"/>
      <c r="M530" s="502"/>
      <c r="N530" s="502"/>
      <c r="O530" s="502"/>
      <c r="P530" s="502"/>
      <c r="Q530" s="502"/>
      <c r="R530" s="502"/>
      <c r="S530" s="502"/>
    </row>
    <row r="531" spans="1:19" ht="15.75" customHeight="1">
      <c r="A531" s="502"/>
      <c r="B531" s="502"/>
      <c r="C531" s="502"/>
      <c r="D531" s="502"/>
      <c r="E531" s="502"/>
      <c r="F531" s="502"/>
      <c r="G531" s="502"/>
      <c r="H531" s="502"/>
      <c r="I531" s="502"/>
      <c r="J531" s="502"/>
      <c r="K531" s="502"/>
      <c r="L531" s="502"/>
      <c r="M531" s="502"/>
      <c r="N531" s="502"/>
      <c r="O531" s="502"/>
      <c r="P531" s="502"/>
      <c r="Q531" s="502"/>
      <c r="R531" s="502"/>
      <c r="S531" s="502"/>
    </row>
    <row r="532" spans="1:19" ht="15.75" customHeight="1">
      <c r="A532" s="502"/>
      <c r="B532" s="502"/>
      <c r="C532" s="502"/>
      <c r="D532" s="502"/>
      <c r="E532" s="502"/>
      <c r="F532" s="502"/>
      <c r="G532" s="502"/>
      <c r="H532" s="502"/>
      <c r="I532" s="502"/>
      <c r="J532" s="502"/>
      <c r="K532" s="502"/>
      <c r="L532" s="502"/>
      <c r="M532" s="502"/>
      <c r="N532" s="502"/>
      <c r="O532" s="502"/>
      <c r="P532" s="502"/>
      <c r="Q532" s="502"/>
      <c r="R532" s="502"/>
      <c r="S532" s="502"/>
    </row>
    <row r="533" spans="1:19" ht="15.75" customHeight="1">
      <c r="A533" s="502"/>
      <c r="B533" s="502"/>
      <c r="C533" s="502"/>
      <c r="D533" s="502"/>
      <c r="E533" s="502"/>
      <c r="F533" s="502"/>
      <c r="G533" s="502"/>
      <c r="H533" s="502"/>
      <c r="I533" s="502"/>
      <c r="J533" s="502"/>
      <c r="K533" s="502"/>
      <c r="L533" s="502"/>
      <c r="M533" s="502"/>
      <c r="N533" s="502"/>
      <c r="O533" s="502"/>
      <c r="P533" s="502"/>
      <c r="Q533" s="502"/>
      <c r="R533" s="502"/>
      <c r="S533" s="502"/>
    </row>
    <row r="534" spans="1:19" ht="15.75" customHeight="1">
      <c r="A534" s="502"/>
      <c r="B534" s="502"/>
      <c r="C534" s="502"/>
      <c r="D534" s="502"/>
      <c r="E534" s="502"/>
      <c r="F534" s="502"/>
      <c r="G534" s="502"/>
      <c r="H534" s="502"/>
      <c r="I534" s="502"/>
      <c r="J534" s="502"/>
      <c r="K534" s="502"/>
      <c r="L534" s="502"/>
      <c r="M534" s="502"/>
      <c r="N534" s="502"/>
      <c r="O534" s="502"/>
      <c r="P534" s="502"/>
      <c r="Q534" s="502"/>
      <c r="R534" s="502"/>
      <c r="S534" s="502"/>
    </row>
    <row r="535" spans="1:19" ht="15.75" customHeight="1">
      <c r="A535" s="502"/>
      <c r="B535" s="502"/>
      <c r="C535" s="502"/>
      <c r="D535" s="502"/>
      <c r="E535" s="502"/>
      <c r="F535" s="502"/>
      <c r="G535" s="502"/>
      <c r="H535" s="502"/>
      <c r="I535" s="502"/>
      <c r="J535" s="502"/>
      <c r="K535" s="502"/>
      <c r="L535" s="502"/>
      <c r="M535" s="502"/>
      <c r="N535" s="502"/>
      <c r="O535" s="502"/>
      <c r="P535" s="502"/>
      <c r="Q535" s="502"/>
      <c r="R535" s="502"/>
      <c r="S535" s="502"/>
    </row>
    <row r="536" spans="1:19" ht="15.75" customHeight="1">
      <c r="A536" s="502"/>
      <c r="B536" s="502"/>
      <c r="C536" s="502"/>
      <c r="D536" s="502"/>
      <c r="E536" s="502"/>
      <c r="F536" s="502"/>
      <c r="G536" s="502"/>
      <c r="H536" s="502"/>
      <c r="I536" s="502"/>
      <c r="J536" s="502"/>
      <c r="K536" s="502"/>
      <c r="L536" s="502"/>
      <c r="M536" s="502"/>
      <c r="N536" s="502"/>
      <c r="O536" s="502"/>
      <c r="P536" s="502"/>
      <c r="Q536" s="502"/>
      <c r="R536" s="502"/>
      <c r="S536" s="502"/>
    </row>
    <row r="537" spans="1:19" ht="15.75" customHeight="1">
      <c r="A537" s="502"/>
      <c r="B537" s="502"/>
      <c r="C537" s="502"/>
      <c r="D537" s="502"/>
      <c r="E537" s="502"/>
      <c r="F537" s="502"/>
      <c r="G537" s="502"/>
      <c r="H537" s="502"/>
      <c r="I537" s="502"/>
      <c r="J537" s="502"/>
      <c r="K537" s="502"/>
      <c r="L537" s="502"/>
      <c r="M537" s="502"/>
      <c r="N537" s="502"/>
      <c r="O537" s="502"/>
      <c r="P537" s="502"/>
      <c r="Q537" s="502"/>
      <c r="R537" s="502"/>
      <c r="S537" s="502"/>
    </row>
    <row r="538" spans="1:19" ht="15.75" customHeight="1">
      <c r="A538" s="502"/>
      <c r="B538" s="502"/>
      <c r="C538" s="502"/>
      <c r="D538" s="502"/>
      <c r="E538" s="502"/>
      <c r="F538" s="502"/>
      <c r="G538" s="502"/>
      <c r="H538" s="502"/>
      <c r="I538" s="502"/>
      <c r="J538" s="502"/>
      <c r="K538" s="502"/>
      <c r="L538" s="502"/>
      <c r="M538" s="502"/>
      <c r="N538" s="502"/>
      <c r="O538" s="502"/>
      <c r="P538" s="502"/>
      <c r="Q538" s="502"/>
      <c r="R538" s="502"/>
      <c r="S538" s="502"/>
    </row>
    <row r="539" spans="1:19" ht="15.75" customHeight="1">
      <c r="A539" s="502"/>
      <c r="B539" s="502"/>
      <c r="C539" s="502"/>
      <c r="D539" s="502"/>
      <c r="E539" s="502"/>
      <c r="F539" s="502"/>
      <c r="G539" s="502"/>
      <c r="H539" s="502"/>
      <c r="I539" s="502"/>
      <c r="J539" s="502"/>
      <c r="K539" s="502"/>
      <c r="L539" s="502"/>
      <c r="M539" s="502"/>
      <c r="N539" s="502"/>
      <c r="O539" s="502"/>
      <c r="P539" s="502"/>
      <c r="Q539" s="502"/>
      <c r="R539" s="502"/>
      <c r="S539" s="502"/>
    </row>
    <row r="540" spans="1:19" ht="15.75" customHeight="1">
      <c r="A540" s="502"/>
      <c r="B540" s="502"/>
      <c r="C540" s="502"/>
      <c r="D540" s="502"/>
      <c r="E540" s="502"/>
      <c r="F540" s="502"/>
      <c r="G540" s="502"/>
      <c r="H540" s="502"/>
      <c r="I540" s="502"/>
      <c r="J540" s="502"/>
      <c r="K540" s="502"/>
      <c r="L540" s="502"/>
      <c r="M540" s="502"/>
      <c r="N540" s="502"/>
      <c r="O540" s="502"/>
      <c r="P540" s="502"/>
      <c r="Q540" s="502"/>
      <c r="R540" s="502"/>
      <c r="S540" s="502"/>
    </row>
    <row r="541" spans="1:19" ht="15.75" customHeight="1">
      <c r="A541" s="502"/>
      <c r="B541" s="502"/>
      <c r="C541" s="502"/>
      <c r="D541" s="502"/>
      <c r="E541" s="502"/>
      <c r="F541" s="502"/>
      <c r="G541" s="502"/>
      <c r="H541" s="502"/>
      <c r="I541" s="502"/>
      <c r="J541" s="502"/>
      <c r="K541" s="502"/>
      <c r="L541" s="502"/>
      <c r="M541" s="502"/>
      <c r="N541" s="502"/>
      <c r="O541" s="502"/>
      <c r="P541" s="502"/>
      <c r="Q541" s="502"/>
      <c r="R541" s="502"/>
      <c r="S541" s="502"/>
    </row>
    <row r="542" spans="1:19" ht="15.75" customHeight="1">
      <c r="A542" s="502"/>
      <c r="B542" s="502"/>
      <c r="C542" s="502"/>
      <c r="D542" s="502"/>
      <c r="E542" s="502"/>
      <c r="F542" s="502"/>
      <c r="G542" s="502"/>
      <c r="H542" s="502"/>
      <c r="I542" s="502"/>
      <c r="J542" s="502"/>
      <c r="K542" s="502"/>
      <c r="L542" s="502"/>
      <c r="M542" s="502"/>
      <c r="N542" s="502"/>
      <c r="O542" s="502"/>
      <c r="P542" s="502"/>
      <c r="Q542" s="502"/>
      <c r="R542" s="502"/>
      <c r="S542" s="502"/>
    </row>
    <row r="543" spans="1:19" ht="15.75" customHeight="1">
      <c r="A543" s="502"/>
      <c r="B543" s="502"/>
      <c r="C543" s="502"/>
      <c r="D543" s="502"/>
      <c r="E543" s="502"/>
      <c r="F543" s="502"/>
      <c r="G543" s="502"/>
      <c r="H543" s="502"/>
      <c r="I543" s="502"/>
      <c r="J543" s="502"/>
      <c r="K543" s="502"/>
      <c r="L543" s="502"/>
      <c r="M543" s="502"/>
      <c r="N543" s="502"/>
      <c r="O543" s="502"/>
      <c r="P543" s="502"/>
      <c r="Q543" s="502"/>
      <c r="R543" s="502"/>
      <c r="S543" s="502"/>
    </row>
    <row r="544" spans="1:19" ht="15.75" customHeight="1">
      <c r="A544" s="502"/>
      <c r="B544" s="502"/>
      <c r="C544" s="502"/>
      <c r="D544" s="502"/>
      <c r="E544" s="502"/>
      <c r="F544" s="502"/>
      <c r="G544" s="502"/>
      <c r="H544" s="502"/>
      <c r="I544" s="502"/>
      <c r="J544" s="502"/>
      <c r="K544" s="502"/>
      <c r="L544" s="502"/>
      <c r="M544" s="502"/>
      <c r="N544" s="502"/>
      <c r="O544" s="502"/>
      <c r="P544" s="502"/>
      <c r="Q544" s="502"/>
      <c r="R544" s="502"/>
      <c r="S544" s="502"/>
    </row>
    <row r="545" spans="1:19" ht="15.75" customHeight="1">
      <c r="A545" s="502"/>
      <c r="B545" s="502"/>
      <c r="C545" s="502"/>
      <c r="D545" s="502"/>
      <c r="E545" s="502"/>
      <c r="F545" s="502"/>
      <c r="G545" s="502"/>
      <c r="H545" s="502"/>
      <c r="I545" s="502"/>
      <c r="J545" s="502"/>
      <c r="K545" s="502"/>
      <c r="L545" s="502"/>
      <c r="M545" s="502"/>
      <c r="N545" s="502"/>
      <c r="O545" s="502"/>
      <c r="P545" s="502"/>
      <c r="Q545" s="502"/>
      <c r="R545" s="502"/>
      <c r="S545" s="502"/>
    </row>
    <row r="546" spans="1:19" ht="15.75" customHeight="1">
      <c r="A546" s="502"/>
      <c r="B546" s="502"/>
      <c r="C546" s="502"/>
      <c r="D546" s="502"/>
      <c r="E546" s="502"/>
      <c r="F546" s="502"/>
      <c r="G546" s="502"/>
      <c r="H546" s="502"/>
      <c r="I546" s="502"/>
      <c r="J546" s="502"/>
      <c r="K546" s="502"/>
      <c r="L546" s="502"/>
      <c r="M546" s="502"/>
      <c r="N546" s="502"/>
      <c r="O546" s="502"/>
      <c r="P546" s="502"/>
      <c r="Q546" s="502"/>
      <c r="R546" s="502"/>
      <c r="S546" s="502"/>
    </row>
    <row r="547" spans="1:19" ht="15.75" customHeight="1">
      <c r="A547" s="502"/>
      <c r="B547" s="502"/>
      <c r="C547" s="502"/>
      <c r="D547" s="502"/>
      <c r="E547" s="502"/>
      <c r="F547" s="502"/>
      <c r="G547" s="502"/>
      <c r="H547" s="502"/>
      <c r="I547" s="502"/>
      <c r="J547" s="502"/>
      <c r="K547" s="502"/>
      <c r="L547" s="502"/>
      <c r="M547" s="502"/>
      <c r="N547" s="502"/>
      <c r="O547" s="502"/>
      <c r="P547" s="502"/>
      <c r="Q547" s="502"/>
      <c r="R547" s="502"/>
      <c r="S547" s="502"/>
    </row>
    <row r="548" spans="1:19" ht="15.75" customHeight="1">
      <c r="A548" s="502"/>
      <c r="B548" s="502"/>
      <c r="C548" s="502"/>
      <c r="D548" s="502"/>
      <c r="E548" s="502"/>
      <c r="F548" s="502"/>
      <c r="G548" s="502"/>
      <c r="H548" s="502"/>
      <c r="I548" s="502"/>
      <c r="J548" s="502"/>
      <c r="K548" s="502"/>
      <c r="L548" s="502"/>
      <c r="M548" s="502"/>
      <c r="N548" s="502"/>
      <c r="O548" s="502"/>
      <c r="P548" s="502"/>
      <c r="Q548" s="502"/>
      <c r="R548" s="502"/>
      <c r="S548" s="502"/>
    </row>
    <row r="549" spans="1:19" ht="15.75" customHeight="1">
      <c r="A549" s="502"/>
      <c r="B549" s="502"/>
      <c r="C549" s="502"/>
      <c r="D549" s="502"/>
      <c r="E549" s="502"/>
      <c r="F549" s="502"/>
      <c r="G549" s="502"/>
      <c r="H549" s="502"/>
      <c r="I549" s="502"/>
      <c r="J549" s="502"/>
      <c r="K549" s="502"/>
      <c r="L549" s="502"/>
      <c r="M549" s="502"/>
      <c r="N549" s="502"/>
      <c r="O549" s="502"/>
      <c r="P549" s="502"/>
      <c r="Q549" s="502"/>
      <c r="R549" s="502"/>
      <c r="S549" s="502"/>
    </row>
    <row r="550" spans="1:19" ht="15.75" customHeight="1">
      <c r="A550" s="502"/>
      <c r="B550" s="502"/>
      <c r="C550" s="502"/>
      <c r="D550" s="502"/>
      <c r="E550" s="502"/>
      <c r="F550" s="502"/>
      <c r="G550" s="502"/>
      <c r="H550" s="502"/>
      <c r="I550" s="502"/>
      <c r="J550" s="502"/>
      <c r="K550" s="502"/>
      <c r="L550" s="502"/>
      <c r="M550" s="502"/>
      <c r="N550" s="502"/>
      <c r="O550" s="502"/>
      <c r="P550" s="502"/>
      <c r="Q550" s="502"/>
      <c r="R550" s="502"/>
      <c r="S550" s="502"/>
    </row>
    <row r="551" spans="1:19" ht="15.75" customHeight="1">
      <c r="A551" s="502"/>
      <c r="B551" s="502"/>
      <c r="C551" s="502"/>
      <c r="D551" s="502"/>
      <c r="E551" s="502"/>
      <c r="F551" s="502"/>
      <c r="G551" s="502"/>
      <c r="H551" s="502"/>
      <c r="I551" s="502"/>
      <c r="J551" s="502"/>
      <c r="K551" s="502"/>
      <c r="L551" s="502"/>
      <c r="M551" s="502"/>
      <c r="N551" s="502"/>
      <c r="O551" s="502"/>
      <c r="P551" s="502"/>
      <c r="Q551" s="502"/>
      <c r="R551" s="502"/>
      <c r="S551" s="502"/>
    </row>
    <row r="552" spans="1:19" ht="15.75" customHeight="1">
      <c r="A552" s="502"/>
      <c r="B552" s="502"/>
      <c r="C552" s="502"/>
      <c r="D552" s="502"/>
      <c r="E552" s="502"/>
      <c r="F552" s="502"/>
      <c r="G552" s="502"/>
      <c r="H552" s="502"/>
      <c r="I552" s="502"/>
      <c r="J552" s="502"/>
      <c r="K552" s="502"/>
      <c r="L552" s="502"/>
      <c r="M552" s="502"/>
      <c r="N552" s="502"/>
      <c r="O552" s="502"/>
      <c r="P552" s="502"/>
      <c r="Q552" s="502"/>
      <c r="R552" s="502"/>
      <c r="S552" s="502"/>
    </row>
    <row r="553" spans="1:19" ht="15.75" customHeight="1">
      <c r="A553" s="502"/>
      <c r="B553" s="502"/>
      <c r="C553" s="502"/>
      <c r="D553" s="502"/>
      <c r="E553" s="502"/>
      <c r="F553" s="502"/>
      <c r="G553" s="502"/>
      <c r="H553" s="502"/>
      <c r="I553" s="502"/>
      <c r="J553" s="502"/>
      <c r="K553" s="502"/>
      <c r="L553" s="502"/>
      <c r="M553" s="502"/>
      <c r="N553" s="502"/>
      <c r="O553" s="502"/>
      <c r="P553" s="502"/>
      <c r="Q553" s="502"/>
      <c r="R553" s="502"/>
      <c r="S553" s="502"/>
    </row>
    <row r="554" spans="1:19" ht="15.75" customHeight="1">
      <c r="A554" s="502"/>
      <c r="B554" s="502"/>
      <c r="C554" s="502"/>
      <c r="D554" s="502"/>
      <c r="E554" s="502"/>
      <c r="F554" s="502"/>
      <c r="G554" s="502"/>
      <c r="H554" s="502"/>
      <c r="I554" s="502"/>
      <c r="J554" s="502"/>
      <c r="K554" s="502"/>
      <c r="L554" s="502"/>
      <c r="M554" s="502"/>
      <c r="N554" s="502"/>
      <c r="O554" s="502"/>
      <c r="P554" s="502"/>
      <c r="Q554" s="502"/>
      <c r="R554" s="502"/>
      <c r="S554" s="502"/>
    </row>
    <row r="555" spans="1:19" ht="15.75" customHeight="1">
      <c r="A555" s="502"/>
      <c r="B555" s="502"/>
      <c r="C555" s="502"/>
      <c r="D555" s="502"/>
      <c r="E555" s="502"/>
      <c r="F555" s="502"/>
      <c r="G555" s="502"/>
      <c r="H555" s="502"/>
      <c r="I555" s="502"/>
      <c r="J555" s="502"/>
      <c r="K555" s="502"/>
      <c r="L555" s="502"/>
      <c r="M555" s="502"/>
      <c r="N555" s="502"/>
      <c r="O555" s="502"/>
      <c r="P555" s="502"/>
      <c r="Q555" s="502"/>
      <c r="R555" s="502"/>
      <c r="S555" s="502"/>
    </row>
    <row r="556" spans="1:19" ht="15.75" customHeight="1">
      <c r="A556" s="502"/>
      <c r="B556" s="502"/>
      <c r="C556" s="502"/>
      <c r="D556" s="502"/>
      <c r="E556" s="502"/>
      <c r="F556" s="502"/>
      <c r="G556" s="502"/>
      <c r="H556" s="502"/>
      <c r="I556" s="502"/>
      <c r="J556" s="502"/>
      <c r="K556" s="502"/>
      <c r="L556" s="502"/>
      <c r="M556" s="502"/>
      <c r="N556" s="502"/>
      <c r="O556" s="502"/>
      <c r="P556" s="502"/>
      <c r="Q556" s="502"/>
      <c r="R556" s="502"/>
      <c r="S556" s="502"/>
    </row>
    <row r="557" spans="1:19" ht="15.75" customHeight="1">
      <c r="A557" s="502"/>
      <c r="B557" s="502"/>
      <c r="C557" s="502"/>
      <c r="D557" s="502"/>
      <c r="E557" s="502"/>
      <c r="F557" s="502"/>
      <c r="G557" s="502"/>
      <c r="H557" s="502"/>
      <c r="I557" s="502"/>
      <c r="J557" s="502"/>
      <c r="K557" s="502"/>
      <c r="L557" s="502"/>
      <c r="M557" s="502"/>
      <c r="N557" s="502"/>
      <c r="O557" s="502"/>
      <c r="P557" s="502"/>
      <c r="Q557" s="502"/>
      <c r="R557" s="502"/>
      <c r="S557" s="502"/>
    </row>
    <row r="558" spans="1:19" ht="15.75" customHeight="1">
      <c r="A558" s="502"/>
      <c r="B558" s="502"/>
      <c r="C558" s="502"/>
      <c r="D558" s="502"/>
      <c r="E558" s="502"/>
      <c r="F558" s="502"/>
      <c r="G558" s="502"/>
      <c r="H558" s="502"/>
      <c r="I558" s="502"/>
      <c r="J558" s="502"/>
      <c r="K558" s="502"/>
      <c r="L558" s="502"/>
      <c r="M558" s="502"/>
      <c r="N558" s="502"/>
      <c r="O558" s="502"/>
      <c r="P558" s="502"/>
      <c r="Q558" s="502"/>
      <c r="R558" s="502"/>
      <c r="S558" s="502"/>
    </row>
    <row r="559" spans="1:19" ht="15.75" customHeight="1">
      <c r="A559" s="502"/>
      <c r="B559" s="502"/>
      <c r="C559" s="502"/>
      <c r="D559" s="502"/>
      <c r="E559" s="502"/>
      <c r="F559" s="502"/>
      <c r="G559" s="502"/>
      <c r="H559" s="502"/>
      <c r="I559" s="502"/>
      <c r="J559" s="502"/>
      <c r="K559" s="502"/>
      <c r="L559" s="502"/>
      <c r="M559" s="502"/>
      <c r="N559" s="502"/>
      <c r="O559" s="502"/>
      <c r="P559" s="502"/>
      <c r="Q559" s="502"/>
      <c r="R559" s="502"/>
      <c r="S559" s="502"/>
    </row>
    <row r="560" spans="1:19" ht="15.75" customHeight="1">
      <c r="A560" s="502"/>
      <c r="B560" s="502"/>
      <c r="C560" s="502"/>
      <c r="D560" s="502"/>
      <c r="E560" s="502"/>
      <c r="F560" s="502"/>
      <c r="G560" s="502"/>
      <c r="H560" s="502"/>
      <c r="I560" s="502"/>
      <c r="J560" s="502"/>
      <c r="K560" s="502"/>
      <c r="L560" s="502"/>
      <c r="M560" s="502"/>
      <c r="N560" s="502"/>
      <c r="O560" s="502"/>
      <c r="P560" s="502"/>
      <c r="Q560" s="502"/>
      <c r="R560" s="502"/>
      <c r="S560" s="502"/>
    </row>
    <row r="561" spans="1:19" ht="15.75" customHeight="1">
      <c r="A561" s="502"/>
      <c r="B561" s="502"/>
      <c r="C561" s="502"/>
      <c r="D561" s="502"/>
      <c r="E561" s="502"/>
      <c r="F561" s="502"/>
      <c r="G561" s="502"/>
      <c r="H561" s="502"/>
      <c r="I561" s="502"/>
      <c r="J561" s="502"/>
      <c r="K561" s="502"/>
      <c r="L561" s="502"/>
      <c r="M561" s="502"/>
      <c r="N561" s="502"/>
      <c r="O561" s="502"/>
      <c r="P561" s="502"/>
      <c r="Q561" s="502"/>
      <c r="R561" s="502"/>
      <c r="S561" s="502"/>
    </row>
    <row r="562" spans="1:19" ht="15.75" customHeight="1">
      <c r="A562" s="502"/>
      <c r="B562" s="502"/>
      <c r="C562" s="502"/>
      <c r="D562" s="502"/>
      <c r="E562" s="502"/>
      <c r="F562" s="502"/>
      <c r="G562" s="502"/>
      <c r="H562" s="502"/>
      <c r="I562" s="502"/>
      <c r="J562" s="502"/>
      <c r="K562" s="502"/>
      <c r="L562" s="502"/>
      <c r="M562" s="502"/>
      <c r="N562" s="502"/>
      <c r="O562" s="502"/>
      <c r="P562" s="502"/>
      <c r="Q562" s="502"/>
      <c r="R562" s="502"/>
      <c r="S562" s="502"/>
    </row>
    <row r="563" spans="1:19" ht="15.75" customHeight="1">
      <c r="A563" s="502"/>
      <c r="B563" s="502"/>
      <c r="C563" s="502"/>
      <c r="D563" s="502"/>
      <c r="E563" s="502"/>
      <c r="F563" s="502"/>
      <c r="G563" s="502"/>
      <c r="H563" s="502"/>
      <c r="I563" s="502"/>
      <c r="J563" s="502"/>
      <c r="K563" s="502"/>
      <c r="L563" s="502"/>
      <c r="M563" s="502"/>
      <c r="N563" s="502"/>
      <c r="O563" s="502"/>
      <c r="P563" s="502"/>
      <c r="Q563" s="502"/>
      <c r="R563" s="502"/>
      <c r="S563" s="502"/>
    </row>
    <row r="564" spans="1:19" ht="15.75" customHeight="1">
      <c r="A564" s="502"/>
      <c r="B564" s="502"/>
      <c r="C564" s="502"/>
      <c r="D564" s="502"/>
      <c r="E564" s="502"/>
      <c r="F564" s="502"/>
      <c r="G564" s="502"/>
      <c r="H564" s="502"/>
      <c r="I564" s="502"/>
      <c r="J564" s="502"/>
      <c r="K564" s="502"/>
      <c r="L564" s="502"/>
      <c r="M564" s="502"/>
      <c r="N564" s="502"/>
      <c r="O564" s="502"/>
      <c r="P564" s="502"/>
      <c r="Q564" s="502"/>
      <c r="R564" s="502"/>
      <c r="S564" s="502"/>
    </row>
    <row r="565" spans="1:19" ht="15.75" customHeight="1">
      <c r="A565" s="502"/>
      <c r="B565" s="502"/>
      <c r="C565" s="502"/>
      <c r="D565" s="502"/>
      <c r="E565" s="502"/>
      <c r="F565" s="502"/>
      <c r="G565" s="502"/>
      <c r="H565" s="502"/>
      <c r="I565" s="502"/>
      <c r="J565" s="502"/>
      <c r="K565" s="502"/>
      <c r="L565" s="502"/>
      <c r="M565" s="502"/>
      <c r="N565" s="502"/>
      <c r="O565" s="502"/>
      <c r="P565" s="502"/>
      <c r="Q565" s="502"/>
      <c r="R565" s="502"/>
      <c r="S565" s="502"/>
    </row>
    <row r="566" spans="1:19" ht="15.75" customHeight="1">
      <c r="A566" s="502"/>
      <c r="B566" s="502"/>
      <c r="C566" s="502"/>
      <c r="D566" s="502"/>
      <c r="E566" s="502"/>
      <c r="F566" s="502"/>
      <c r="G566" s="502"/>
      <c r="H566" s="502"/>
      <c r="I566" s="502"/>
      <c r="J566" s="502"/>
      <c r="K566" s="502"/>
      <c r="L566" s="502"/>
      <c r="M566" s="502"/>
      <c r="N566" s="502"/>
      <c r="O566" s="502"/>
      <c r="P566" s="502"/>
      <c r="Q566" s="502"/>
      <c r="R566" s="502"/>
      <c r="S566" s="502"/>
    </row>
    <row r="567" spans="1:19" ht="15.75" customHeight="1">
      <c r="A567" s="502"/>
      <c r="B567" s="502"/>
      <c r="C567" s="502"/>
      <c r="D567" s="502"/>
      <c r="E567" s="502"/>
      <c r="F567" s="502"/>
      <c r="G567" s="502"/>
      <c r="H567" s="502"/>
      <c r="I567" s="502"/>
      <c r="J567" s="502"/>
      <c r="K567" s="502"/>
      <c r="L567" s="502"/>
      <c r="M567" s="502"/>
      <c r="N567" s="502"/>
      <c r="O567" s="502"/>
      <c r="P567" s="502"/>
      <c r="Q567" s="502"/>
      <c r="R567" s="502"/>
      <c r="S567" s="502"/>
    </row>
    <row r="568" spans="1:19" ht="15.75" customHeight="1">
      <c r="A568" s="502"/>
      <c r="B568" s="502"/>
      <c r="C568" s="502"/>
      <c r="D568" s="502"/>
      <c r="E568" s="502"/>
      <c r="F568" s="502"/>
      <c r="G568" s="502"/>
      <c r="H568" s="502"/>
      <c r="I568" s="502"/>
      <c r="J568" s="502"/>
      <c r="K568" s="502"/>
      <c r="L568" s="502"/>
      <c r="M568" s="502"/>
      <c r="N568" s="502"/>
      <c r="O568" s="502"/>
      <c r="P568" s="502"/>
      <c r="Q568" s="502"/>
      <c r="R568" s="502"/>
      <c r="S568" s="502"/>
    </row>
    <row r="569" spans="1:19" ht="15.75" customHeight="1">
      <c r="A569" s="502"/>
      <c r="B569" s="502"/>
      <c r="C569" s="502"/>
      <c r="D569" s="502"/>
      <c r="E569" s="502"/>
      <c r="F569" s="502"/>
      <c r="G569" s="502"/>
      <c r="H569" s="502"/>
      <c r="I569" s="502"/>
      <c r="J569" s="502"/>
      <c r="K569" s="502"/>
      <c r="L569" s="502"/>
      <c r="M569" s="502"/>
      <c r="N569" s="502"/>
      <c r="O569" s="502"/>
      <c r="P569" s="502"/>
      <c r="Q569" s="502"/>
      <c r="R569" s="502"/>
      <c r="S569" s="502"/>
    </row>
    <row r="570" spans="1:19" ht="15.75" customHeight="1">
      <c r="A570" s="502"/>
      <c r="B570" s="502"/>
      <c r="C570" s="502"/>
      <c r="D570" s="502"/>
      <c r="E570" s="502"/>
      <c r="F570" s="502"/>
      <c r="G570" s="502"/>
      <c r="H570" s="502"/>
      <c r="I570" s="502"/>
      <c r="J570" s="502"/>
      <c r="K570" s="502"/>
      <c r="L570" s="502"/>
      <c r="M570" s="502"/>
      <c r="N570" s="502"/>
      <c r="O570" s="502"/>
      <c r="P570" s="502"/>
      <c r="Q570" s="502"/>
      <c r="R570" s="502"/>
      <c r="S570" s="502"/>
    </row>
    <row r="571" spans="1:19" ht="15.75" customHeight="1">
      <c r="A571" s="502"/>
      <c r="B571" s="502"/>
      <c r="C571" s="502"/>
      <c r="D571" s="502"/>
      <c r="E571" s="502"/>
      <c r="F571" s="502"/>
      <c r="G571" s="502"/>
      <c r="H571" s="502"/>
      <c r="I571" s="502"/>
      <c r="J571" s="502"/>
      <c r="K571" s="502"/>
      <c r="L571" s="502"/>
      <c r="M571" s="502"/>
      <c r="N571" s="502"/>
      <c r="O571" s="502"/>
      <c r="P571" s="502"/>
      <c r="Q571" s="502"/>
      <c r="R571" s="502"/>
      <c r="S571" s="502"/>
    </row>
    <row r="572" spans="1:19" ht="15.75" customHeight="1">
      <c r="A572" s="502"/>
      <c r="B572" s="502"/>
      <c r="C572" s="502"/>
      <c r="D572" s="502"/>
      <c r="E572" s="502"/>
      <c r="F572" s="502"/>
      <c r="G572" s="502"/>
      <c r="H572" s="502"/>
      <c r="I572" s="502"/>
      <c r="J572" s="502"/>
      <c r="K572" s="502"/>
      <c r="L572" s="502"/>
      <c r="M572" s="502"/>
      <c r="N572" s="502"/>
      <c r="O572" s="502"/>
      <c r="P572" s="502"/>
      <c r="Q572" s="502"/>
      <c r="R572" s="502"/>
      <c r="S572" s="502"/>
    </row>
    <row r="573" spans="1:19" ht="15.75" customHeight="1">
      <c r="A573" s="502"/>
      <c r="B573" s="502"/>
      <c r="C573" s="502"/>
      <c r="D573" s="502"/>
      <c r="E573" s="502"/>
      <c r="F573" s="502"/>
      <c r="G573" s="502"/>
      <c r="H573" s="502"/>
      <c r="I573" s="502"/>
      <c r="J573" s="502"/>
      <c r="K573" s="502"/>
      <c r="L573" s="502"/>
      <c r="M573" s="502"/>
      <c r="N573" s="502"/>
      <c r="O573" s="502"/>
      <c r="P573" s="502"/>
      <c r="Q573" s="502"/>
      <c r="R573" s="502"/>
      <c r="S573" s="502"/>
    </row>
    <row r="574" spans="1:19" ht="15.75" customHeight="1">
      <c r="A574" s="502"/>
      <c r="B574" s="502"/>
      <c r="C574" s="502"/>
      <c r="D574" s="502"/>
      <c r="E574" s="502"/>
      <c r="F574" s="502"/>
      <c r="G574" s="502"/>
      <c r="H574" s="502"/>
      <c r="I574" s="502"/>
      <c r="J574" s="502"/>
      <c r="K574" s="502"/>
      <c r="L574" s="502"/>
      <c r="M574" s="502"/>
      <c r="N574" s="502"/>
      <c r="O574" s="502"/>
      <c r="P574" s="502"/>
      <c r="Q574" s="502"/>
      <c r="R574" s="502"/>
      <c r="S574" s="502"/>
    </row>
    <row r="575" spans="1:19" ht="15.75" customHeight="1">
      <c r="A575" s="502"/>
      <c r="B575" s="502"/>
      <c r="C575" s="502"/>
      <c r="D575" s="502"/>
      <c r="E575" s="502"/>
      <c r="F575" s="502"/>
      <c r="G575" s="502"/>
      <c r="H575" s="502"/>
      <c r="I575" s="502"/>
      <c r="J575" s="502"/>
      <c r="K575" s="502"/>
      <c r="L575" s="502"/>
      <c r="M575" s="502"/>
      <c r="N575" s="502"/>
      <c r="O575" s="502"/>
      <c r="P575" s="502"/>
      <c r="Q575" s="502"/>
      <c r="R575" s="502"/>
      <c r="S575" s="502"/>
    </row>
    <row r="576" spans="1:19" ht="15.75" customHeight="1">
      <c r="A576" s="502"/>
      <c r="B576" s="502"/>
      <c r="C576" s="502"/>
      <c r="D576" s="502"/>
      <c r="E576" s="502"/>
      <c r="F576" s="502"/>
      <c r="G576" s="502"/>
      <c r="H576" s="502"/>
      <c r="I576" s="502"/>
      <c r="J576" s="502"/>
      <c r="K576" s="502"/>
      <c r="L576" s="502"/>
      <c r="M576" s="502"/>
      <c r="N576" s="502"/>
      <c r="O576" s="502"/>
      <c r="P576" s="502"/>
      <c r="Q576" s="502"/>
      <c r="R576" s="502"/>
      <c r="S576" s="502"/>
    </row>
    <row r="577" spans="1:19" ht="15.75" customHeight="1">
      <c r="A577" s="502"/>
      <c r="B577" s="502"/>
      <c r="C577" s="502"/>
      <c r="D577" s="502"/>
      <c r="E577" s="502"/>
      <c r="F577" s="502"/>
      <c r="G577" s="502"/>
      <c r="H577" s="502"/>
      <c r="I577" s="502"/>
      <c r="J577" s="502"/>
      <c r="K577" s="502"/>
      <c r="L577" s="502"/>
      <c r="M577" s="502"/>
      <c r="N577" s="502"/>
      <c r="O577" s="502"/>
      <c r="P577" s="502"/>
      <c r="Q577" s="502"/>
      <c r="R577" s="502"/>
      <c r="S577" s="502"/>
    </row>
    <row r="578" spans="1:19" ht="15.75" customHeight="1">
      <c r="A578" s="502"/>
      <c r="B578" s="502"/>
      <c r="C578" s="502"/>
      <c r="D578" s="502"/>
      <c r="E578" s="502"/>
      <c r="F578" s="502"/>
      <c r="G578" s="502"/>
      <c r="H578" s="502"/>
      <c r="I578" s="502"/>
      <c r="J578" s="502"/>
      <c r="K578" s="502"/>
      <c r="L578" s="502"/>
      <c r="M578" s="502"/>
      <c r="N578" s="502"/>
      <c r="O578" s="502"/>
      <c r="P578" s="502"/>
      <c r="Q578" s="502"/>
      <c r="R578" s="502"/>
      <c r="S578" s="502"/>
    </row>
    <row r="579" spans="1:19" ht="15.75" customHeight="1">
      <c r="A579" s="502"/>
      <c r="B579" s="502"/>
      <c r="C579" s="502"/>
      <c r="D579" s="502"/>
      <c r="E579" s="502"/>
      <c r="F579" s="502"/>
      <c r="G579" s="502"/>
      <c r="H579" s="502"/>
      <c r="I579" s="502"/>
      <c r="J579" s="502"/>
      <c r="K579" s="502"/>
      <c r="L579" s="502"/>
      <c r="M579" s="502"/>
      <c r="N579" s="502"/>
      <c r="O579" s="502"/>
      <c r="P579" s="502"/>
      <c r="Q579" s="502"/>
      <c r="R579" s="502"/>
      <c r="S579" s="502"/>
    </row>
    <row r="580" spans="1:19" ht="15.75" customHeight="1">
      <c r="A580" s="502"/>
      <c r="B580" s="502"/>
      <c r="C580" s="502"/>
      <c r="D580" s="502"/>
      <c r="E580" s="502"/>
      <c r="F580" s="502"/>
      <c r="G580" s="502"/>
      <c r="H580" s="502"/>
      <c r="I580" s="502"/>
      <c r="J580" s="502"/>
      <c r="K580" s="502"/>
      <c r="L580" s="502"/>
      <c r="M580" s="502"/>
      <c r="N580" s="502"/>
      <c r="O580" s="502"/>
      <c r="P580" s="502"/>
      <c r="Q580" s="502"/>
      <c r="R580" s="502"/>
      <c r="S580" s="502"/>
    </row>
    <row r="581" spans="1:19" ht="15.75" customHeight="1">
      <c r="A581" s="502"/>
      <c r="B581" s="502"/>
      <c r="C581" s="502"/>
      <c r="D581" s="502"/>
      <c r="E581" s="502"/>
      <c r="F581" s="502"/>
      <c r="G581" s="502"/>
      <c r="H581" s="502"/>
      <c r="I581" s="502"/>
      <c r="J581" s="502"/>
      <c r="K581" s="502"/>
      <c r="L581" s="502"/>
      <c r="M581" s="502"/>
      <c r="N581" s="502"/>
      <c r="O581" s="502"/>
      <c r="P581" s="502"/>
      <c r="Q581" s="502"/>
      <c r="R581" s="502"/>
      <c r="S581" s="502"/>
    </row>
    <row r="582" spans="1:19" ht="15.75" customHeight="1">
      <c r="A582" s="502"/>
      <c r="B582" s="502"/>
      <c r="C582" s="502"/>
      <c r="D582" s="502"/>
      <c r="E582" s="502"/>
      <c r="F582" s="502"/>
      <c r="G582" s="502"/>
      <c r="H582" s="502"/>
      <c r="I582" s="502"/>
      <c r="J582" s="502"/>
      <c r="K582" s="502"/>
      <c r="L582" s="502"/>
      <c r="M582" s="502"/>
      <c r="N582" s="502"/>
      <c r="O582" s="502"/>
      <c r="P582" s="502"/>
      <c r="Q582" s="502"/>
      <c r="R582" s="502"/>
      <c r="S582" s="502"/>
    </row>
    <row r="583" spans="1:19" ht="15.75" customHeight="1">
      <c r="A583" s="502"/>
      <c r="B583" s="502"/>
      <c r="C583" s="502"/>
      <c r="D583" s="502"/>
      <c r="E583" s="502"/>
      <c r="F583" s="502"/>
      <c r="G583" s="502"/>
      <c r="H583" s="502"/>
      <c r="I583" s="502"/>
      <c r="J583" s="502"/>
      <c r="K583" s="502"/>
      <c r="L583" s="502"/>
      <c r="M583" s="502"/>
      <c r="N583" s="502"/>
      <c r="O583" s="502"/>
      <c r="P583" s="502"/>
      <c r="Q583" s="502"/>
      <c r="R583" s="502"/>
      <c r="S583" s="502"/>
    </row>
    <row r="584" spans="1:19" ht="15.75" customHeight="1">
      <c r="A584" s="502"/>
      <c r="B584" s="502"/>
      <c r="C584" s="502"/>
      <c r="D584" s="502"/>
      <c r="E584" s="502"/>
      <c r="F584" s="502"/>
      <c r="G584" s="502"/>
      <c r="H584" s="502"/>
      <c r="I584" s="502"/>
      <c r="J584" s="502"/>
      <c r="K584" s="502"/>
      <c r="L584" s="502"/>
      <c r="M584" s="502"/>
      <c r="N584" s="502"/>
      <c r="O584" s="502"/>
      <c r="P584" s="502"/>
      <c r="Q584" s="502"/>
      <c r="R584" s="502"/>
      <c r="S584" s="502"/>
    </row>
    <row r="585" spans="1:19" ht="15.75" customHeight="1">
      <c r="A585" s="502"/>
      <c r="B585" s="502"/>
      <c r="C585" s="502"/>
      <c r="D585" s="502"/>
      <c r="E585" s="502"/>
      <c r="F585" s="502"/>
      <c r="G585" s="502"/>
      <c r="H585" s="502"/>
      <c r="I585" s="502"/>
      <c r="J585" s="502"/>
      <c r="K585" s="502"/>
      <c r="L585" s="502"/>
      <c r="M585" s="502"/>
      <c r="N585" s="502"/>
      <c r="O585" s="502"/>
      <c r="P585" s="502"/>
      <c r="Q585" s="502"/>
      <c r="R585" s="502"/>
      <c r="S585" s="502"/>
    </row>
    <row r="586" spans="1:19" ht="15.75" customHeight="1">
      <c r="A586" s="502"/>
      <c r="B586" s="502"/>
      <c r="C586" s="502"/>
      <c r="D586" s="502"/>
      <c r="E586" s="502"/>
      <c r="F586" s="502"/>
      <c r="G586" s="502"/>
      <c r="H586" s="502"/>
      <c r="I586" s="502"/>
      <c r="J586" s="502"/>
      <c r="K586" s="502"/>
      <c r="L586" s="502"/>
      <c r="M586" s="502"/>
      <c r="N586" s="502"/>
      <c r="O586" s="502"/>
      <c r="P586" s="502"/>
      <c r="Q586" s="502"/>
      <c r="R586" s="502"/>
      <c r="S586" s="502"/>
    </row>
    <row r="587" spans="1:19" ht="15.75" customHeight="1">
      <c r="A587" s="502"/>
      <c r="B587" s="502"/>
      <c r="C587" s="502"/>
      <c r="D587" s="502"/>
      <c r="E587" s="502"/>
      <c r="F587" s="502"/>
      <c r="G587" s="502"/>
      <c r="H587" s="502"/>
      <c r="I587" s="502"/>
      <c r="J587" s="502"/>
      <c r="K587" s="502"/>
      <c r="L587" s="502"/>
      <c r="M587" s="502"/>
      <c r="N587" s="502"/>
      <c r="O587" s="502"/>
      <c r="P587" s="502"/>
      <c r="Q587" s="502"/>
      <c r="R587" s="502"/>
      <c r="S587" s="502"/>
    </row>
    <row r="588" spans="1:19" ht="15.75" customHeight="1">
      <c r="A588" s="502"/>
      <c r="B588" s="502"/>
      <c r="C588" s="502"/>
      <c r="D588" s="502"/>
      <c r="E588" s="502"/>
      <c r="F588" s="502"/>
      <c r="G588" s="502"/>
      <c r="H588" s="502"/>
      <c r="I588" s="502"/>
      <c r="J588" s="502"/>
      <c r="K588" s="502"/>
      <c r="L588" s="502"/>
      <c r="M588" s="502"/>
      <c r="N588" s="502"/>
      <c r="O588" s="502"/>
      <c r="P588" s="502"/>
      <c r="Q588" s="502"/>
      <c r="R588" s="502"/>
      <c r="S588" s="502"/>
    </row>
    <row r="589" spans="1:19" ht="15.75" customHeight="1">
      <c r="A589" s="502"/>
      <c r="B589" s="502"/>
      <c r="C589" s="502"/>
      <c r="D589" s="502"/>
      <c r="E589" s="502"/>
      <c r="F589" s="502"/>
      <c r="G589" s="502"/>
      <c r="H589" s="502"/>
      <c r="I589" s="502"/>
      <c r="J589" s="502"/>
      <c r="K589" s="502"/>
      <c r="L589" s="502"/>
      <c r="M589" s="502"/>
      <c r="N589" s="502"/>
      <c r="O589" s="502"/>
      <c r="P589" s="502"/>
      <c r="Q589" s="502"/>
      <c r="R589" s="502"/>
      <c r="S589" s="502"/>
    </row>
    <row r="590" spans="1:19" ht="15.75" customHeight="1">
      <c r="A590" s="502"/>
      <c r="B590" s="502"/>
      <c r="C590" s="502"/>
      <c r="D590" s="502"/>
      <c r="E590" s="502"/>
      <c r="F590" s="502"/>
      <c r="G590" s="502"/>
      <c r="H590" s="502"/>
      <c r="I590" s="502"/>
      <c r="J590" s="502"/>
      <c r="K590" s="502"/>
      <c r="L590" s="502"/>
      <c r="M590" s="502"/>
      <c r="N590" s="502"/>
      <c r="O590" s="502"/>
      <c r="P590" s="502"/>
      <c r="Q590" s="502"/>
      <c r="R590" s="502"/>
      <c r="S590" s="502"/>
    </row>
    <row r="591" spans="1:19" ht="15.75" customHeight="1">
      <c r="A591" s="502"/>
      <c r="B591" s="502"/>
      <c r="C591" s="502"/>
      <c r="D591" s="502"/>
      <c r="E591" s="502"/>
      <c r="F591" s="502"/>
      <c r="G591" s="502"/>
      <c r="H591" s="502"/>
      <c r="I591" s="502"/>
      <c r="J591" s="502"/>
      <c r="K591" s="502"/>
      <c r="L591" s="502"/>
      <c r="M591" s="502"/>
      <c r="N591" s="502"/>
      <c r="O591" s="502"/>
      <c r="P591" s="502"/>
      <c r="Q591" s="502"/>
      <c r="R591" s="502"/>
      <c r="S591" s="502"/>
    </row>
    <row r="592" spans="1:19" ht="15.75" customHeight="1">
      <c r="A592" s="502"/>
      <c r="B592" s="502"/>
      <c r="C592" s="502"/>
      <c r="D592" s="502"/>
      <c r="E592" s="502"/>
      <c r="F592" s="502"/>
      <c r="G592" s="502"/>
      <c r="H592" s="502"/>
      <c r="I592" s="502"/>
      <c r="J592" s="502"/>
      <c r="K592" s="502"/>
      <c r="L592" s="502"/>
      <c r="M592" s="502"/>
      <c r="N592" s="502"/>
      <c r="O592" s="502"/>
      <c r="P592" s="502"/>
      <c r="Q592" s="502"/>
      <c r="R592" s="502"/>
      <c r="S592" s="502"/>
    </row>
    <row r="593" spans="1:19" ht="15.75" customHeight="1">
      <c r="A593" s="502"/>
      <c r="B593" s="502"/>
      <c r="C593" s="502"/>
      <c r="D593" s="502"/>
      <c r="E593" s="502"/>
      <c r="F593" s="502"/>
      <c r="G593" s="502"/>
      <c r="H593" s="502"/>
      <c r="I593" s="502"/>
      <c r="J593" s="502"/>
      <c r="K593" s="502"/>
      <c r="L593" s="502"/>
      <c r="M593" s="502"/>
      <c r="N593" s="502"/>
      <c r="O593" s="502"/>
      <c r="P593" s="502"/>
      <c r="Q593" s="502"/>
      <c r="R593" s="502"/>
      <c r="S593" s="502"/>
    </row>
    <row r="594" spans="1:19" ht="15.75" customHeight="1">
      <c r="A594" s="502"/>
      <c r="B594" s="502"/>
      <c r="C594" s="502"/>
      <c r="D594" s="502"/>
      <c r="E594" s="502"/>
      <c r="F594" s="502"/>
      <c r="G594" s="502"/>
      <c r="H594" s="502"/>
      <c r="I594" s="502"/>
      <c r="J594" s="502"/>
      <c r="K594" s="502"/>
      <c r="L594" s="502"/>
      <c r="M594" s="502"/>
      <c r="N594" s="502"/>
      <c r="O594" s="502"/>
      <c r="P594" s="502"/>
      <c r="Q594" s="502"/>
      <c r="R594" s="502"/>
      <c r="S594" s="502"/>
    </row>
    <row r="595" spans="1:19" ht="15.75" customHeight="1">
      <c r="A595" s="502"/>
      <c r="B595" s="502"/>
      <c r="C595" s="502"/>
      <c r="D595" s="502"/>
      <c r="E595" s="502"/>
      <c r="F595" s="502"/>
      <c r="G595" s="502"/>
      <c r="H595" s="502"/>
      <c r="I595" s="502"/>
      <c r="J595" s="502"/>
      <c r="K595" s="502"/>
      <c r="L595" s="502"/>
      <c r="M595" s="502"/>
      <c r="N595" s="502"/>
      <c r="O595" s="502"/>
      <c r="P595" s="502"/>
      <c r="Q595" s="502"/>
      <c r="R595" s="502"/>
      <c r="S595" s="502"/>
    </row>
    <row r="596" spans="1:19" ht="15.75" customHeight="1">
      <c r="A596" s="502"/>
      <c r="B596" s="502"/>
      <c r="C596" s="502"/>
      <c r="D596" s="502"/>
      <c r="E596" s="502"/>
      <c r="F596" s="502"/>
      <c r="G596" s="502"/>
      <c r="H596" s="502"/>
      <c r="I596" s="502"/>
      <c r="J596" s="502"/>
      <c r="K596" s="502"/>
      <c r="L596" s="502"/>
      <c r="M596" s="502"/>
      <c r="N596" s="502"/>
      <c r="O596" s="502"/>
      <c r="P596" s="502"/>
      <c r="Q596" s="502"/>
      <c r="R596" s="502"/>
      <c r="S596" s="502"/>
    </row>
    <row r="597" spans="1:19" ht="15.75" customHeight="1">
      <c r="A597" s="502"/>
      <c r="B597" s="502"/>
      <c r="C597" s="502"/>
      <c r="D597" s="502"/>
      <c r="E597" s="502"/>
      <c r="F597" s="502"/>
      <c r="G597" s="502"/>
      <c r="H597" s="502"/>
      <c r="I597" s="502"/>
      <c r="J597" s="502"/>
      <c r="K597" s="502"/>
      <c r="L597" s="502"/>
      <c r="M597" s="502"/>
      <c r="N597" s="502"/>
      <c r="O597" s="502"/>
      <c r="P597" s="502"/>
      <c r="Q597" s="502"/>
      <c r="R597" s="502"/>
      <c r="S597" s="502"/>
    </row>
    <row r="598" spans="1:19" ht="15.75" customHeight="1">
      <c r="A598" s="502"/>
      <c r="B598" s="502"/>
      <c r="C598" s="502"/>
      <c r="D598" s="502"/>
      <c r="E598" s="502"/>
      <c r="F598" s="502"/>
      <c r="G598" s="502"/>
      <c r="H598" s="502"/>
      <c r="I598" s="502"/>
      <c r="J598" s="502"/>
      <c r="K598" s="502"/>
      <c r="L598" s="502"/>
      <c r="M598" s="502"/>
      <c r="N598" s="502"/>
      <c r="O598" s="502"/>
      <c r="P598" s="502"/>
      <c r="Q598" s="502"/>
      <c r="R598" s="502"/>
      <c r="S598" s="502"/>
    </row>
    <row r="599" spans="1:19" ht="15.75" customHeight="1">
      <c r="A599" s="502"/>
      <c r="B599" s="502"/>
      <c r="C599" s="502"/>
      <c r="D599" s="502"/>
      <c r="E599" s="502"/>
      <c r="F599" s="502"/>
      <c r="G599" s="502"/>
      <c r="H599" s="502"/>
      <c r="I599" s="502"/>
      <c r="J599" s="502"/>
      <c r="K599" s="502"/>
      <c r="L599" s="502"/>
      <c r="M599" s="502"/>
      <c r="N599" s="502"/>
      <c r="O599" s="502"/>
      <c r="P599" s="502"/>
      <c r="Q599" s="502"/>
      <c r="R599" s="502"/>
      <c r="S599" s="502"/>
    </row>
    <row r="600" spans="1:19" ht="15.75" customHeight="1">
      <c r="A600" s="502"/>
      <c r="B600" s="502"/>
      <c r="C600" s="502"/>
      <c r="D600" s="502"/>
      <c r="E600" s="502"/>
      <c r="F600" s="502"/>
      <c r="G600" s="502"/>
      <c r="H600" s="502"/>
      <c r="I600" s="502"/>
      <c r="J600" s="502"/>
      <c r="K600" s="502"/>
      <c r="L600" s="502"/>
      <c r="M600" s="502"/>
      <c r="N600" s="502"/>
      <c r="O600" s="502"/>
      <c r="P600" s="502"/>
      <c r="Q600" s="502"/>
      <c r="R600" s="502"/>
      <c r="S600" s="502"/>
    </row>
    <row r="601" spans="1:19" ht="15.75" customHeight="1">
      <c r="A601" s="502"/>
      <c r="B601" s="502"/>
      <c r="C601" s="502"/>
      <c r="D601" s="502"/>
      <c r="E601" s="502"/>
      <c r="F601" s="502"/>
      <c r="G601" s="502"/>
      <c r="H601" s="502"/>
      <c r="I601" s="502"/>
      <c r="J601" s="502"/>
      <c r="K601" s="502"/>
      <c r="L601" s="502"/>
      <c r="M601" s="502"/>
      <c r="N601" s="502"/>
      <c r="O601" s="502"/>
      <c r="P601" s="502"/>
      <c r="Q601" s="502"/>
      <c r="R601" s="502"/>
      <c r="S601" s="502"/>
    </row>
    <row r="602" spans="1:19" ht="15.75" customHeight="1">
      <c r="A602" s="502"/>
      <c r="B602" s="502"/>
      <c r="C602" s="502"/>
      <c r="D602" s="502"/>
      <c r="E602" s="502"/>
      <c r="F602" s="502"/>
      <c r="G602" s="502"/>
      <c r="H602" s="502"/>
      <c r="I602" s="502"/>
      <c r="J602" s="502"/>
      <c r="K602" s="502"/>
      <c r="L602" s="502"/>
      <c r="M602" s="502"/>
      <c r="N602" s="502"/>
      <c r="O602" s="502"/>
      <c r="P602" s="502"/>
      <c r="Q602" s="502"/>
      <c r="R602" s="502"/>
      <c r="S602" s="502"/>
    </row>
    <row r="603" spans="1:19" ht="15.75" customHeight="1">
      <c r="A603" s="502"/>
      <c r="B603" s="502"/>
      <c r="C603" s="502"/>
      <c r="D603" s="502"/>
      <c r="E603" s="502"/>
      <c r="F603" s="502"/>
      <c r="G603" s="502"/>
      <c r="H603" s="502"/>
      <c r="I603" s="502"/>
      <c r="J603" s="502"/>
      <c r="K603" s="502"/>
      <c r="L603" s="502"/>
      <c r="M603" s="502"/>
      <c r="N603" s="502"/>
      <c r="O603" s="502"/>
      <c r="P603" s="502"/>
      <c r="Q603" s="502"/>
      <c r="R603" s="502"/>
      <c r="S603" s="502"/>
    </row>
    <row r="604" spans="1:19" ht="15.75" customHeight="1">
      <c r="A604" s="502"/>
      <c r="B604" s="502"/>
      <c r="C604" s="502"/>
      <c r="D604" s="502"/>
      <c r="E604" s="502"/>
      <c r="F604" s="502"/>
      <c r="G604" s="502"/>
      <c r="H604" s="502"/>
      <c r="I604" s="502"/>
      <c r="J604" s="502"/>
      <c r="K604" s="502"/>
      <c r="L604" s="502"/>
      <c r="M604" s="502"/>
      <c r="N604" s="502"/>
      <c r="O604" s="502"/>
      <c r="P604" s="502"/>
      <c r="Q604" s="502"/>
      <c r="R604" s="502"/>
      <c r="S604" s="502"/>
    </row>
    <row r="605" spans="1:19" ht="15.75" customHeight="1">
      <c r="A605" s="502"/>
      <c r="B605" s="502"/>
      <c r="C605" s="502"/>
      <c r="D605" s="502"/>
      <c r="E605" s="502"/>
      <c r="F605" s="502"/>
      <c r="G605" s="502"/>
      <c r="H605" s="502"/>
      <c r="I605" s="502"/>
      <c r="J605" s="502"/>
      <c r="K605" s="502"/>
      <c r="L605" s="502"/>
      <c r="M605" s="502"/>
      <c r="N605" s="502"/>
      <c r="O605" s="502"/>
      <c r="P605" s="502"/>
      <c r="Q605" s="502"/>
      <c r="R605" s="502"/>
      <c r="S605" s="502"/>
    </row>
    <row r="606" spans="1:19" ht="15.75" customHeight="1">
      <c r="A606" s="502"/>
      <c r="B606" s="502"/>
      <c r="C606" s="502"/>
      <c r="D606" s="502"/>
      <c r="E606" s="502"/>
      <c r="F606" s="502"/>
      <c r="G606" s="502"/>
      <c r="H606" s="502"/>
      <c r="I606" s="502"/>
      <c r="J606" s="502"/>
      <c r="K606" s="502"/>
      <c r="L606" s="502"/>
      <c r="M606" s="502"/>
      <c r="N606" s="502"/>
      <c r="O606" s="502"/>
      <c r="P606" s="502"/>
      <c r="Q606" s="502"/>
      <c r="R606" s="502"/>
      <c r="S606" s="502"/>
    </row>
    <row r="607" spans="1:19" ht="15.75" customHeight="1">
      <c r="A607" s="502"/>
      <c r="B607" s="502"/>
      <c r="C607" s="502"/>
      <c r="D607" s="502"/>
      <c r="E607" s="502"/>
      <c r="F607" s="502"/>
      <c r="G607" s="502"/>
      <c r="H607" s="502"/>
      <c r="I607" s="502"/>
      <c r="J607" s="502"/>
      <c r="K607" s="502"/>
      <c r="L607" s="502"/>
      <c r="M607" s="502"/>
      <c r="N607" s="502"/>
      <c r="O607" s="502"/>
      <c r="P607" s="502"/>
      <c r="Q607" s="502"/>
      <c r="R607" s="502"/>
      <c r="S607" s="502"/>
    </row>
    <row r="608" spans="1:19" ht="15.75" customHeight="1">
      <c r="A608" s="502"/>
      <c r="B608" s="502"/>
      <c r="C608" s="502"/>
      <c r="D608" s="502"/>
      <c r="E608" s="502"/>
      <c r="F608" s="502"/>
      <c r="G608" s="502"/>
      <c r="H608" s="502"/>
      <c r="I608" s="502"/>
      <c r="J608" s="502"/>
      <c r="K608" s="502"/>
      <c r="L608" s="502"/>
      <c r="M608" s="502"/>
      <c r="N608" s="502"/>
      <c r="O608" s="502"/>
      <c r="P608" s="502"/>
      <c r="Q608" s="502"/>
      <c r="R608" s="502"/>
      <c r="S608" s="502"/>
    </row>
    <row r="609" spans="1:19" ht="15.75" customHeight="1">
      <c r="A609" s="502"/>
      <c r="B609" s="502"/>
      <c r="C609" s="502"/>
      <c r="D609" s="502"/>
      <c r="E609" s="502"/>
      <c r="F609" s="502"/>
      <c r="G609" s="502"/>
      <c r="H609" s="502"/>
      <c r="I609" s="502"/>
      <c r="J609" s="502"/>
      <c r="K609" s="502"/>
      <c r="L609" s="502"/>
      <c r="M609" s="502"/>
      <c r="N609" s="502"/>
      <c r="O609" s="502"/>
      <c r="P609" s="502"/>
      <c r="Q609" s="502"/>
      <c r="R609" s="502"/>
      <c r="S609" s="502"/>
    </row>
    <row r="610" spans="1:19" ht="15.75" customHeight="1">
      <c r="A610" s="502"/>
      <c r="B610" s="502"/>
      <c r="C610" s="502"/>
      <c r="D610" s="502"/>
      <c r="E610" s="502"/>
      <c r="F610" s="502"/>
      <c r="G610" s="502"/>
      <c r="H610" s="502"/>
      <c r="I610" s="502"/>
      <c r="J610" s="502"/>
      <c r="K610" s="502"/>
      <c r="L610" s="502"/>
      <c r="M610" s="502"/>
      <c r="N610" s="502"/>
      <c r="O610" s="502"/>
      <c r="P610" s="502"/>
      <c r="Q610" s="502"/>
      <c r="R610" s="502"/>
      <c r="S610" s="502"/>
    </row>
    <row r="611" spans="1:19" ht="15.75" customHeight="1">
      <c r="A611" s="502"/>
      <c r="B611" s="502"/>
      <c r="C611" s="502"/>
      <c r="D611" s="502"/>
      <c r="E611" s="502"/>
      <c r="F611" s="502"/>
      <c r="G611" s="502"/>
      <c r="H611" s="502"/>
      <c r="I611" s="502"/>
      <c r="J611" s="502"/>
      <c r="K611" s="502"/>
      <c r="L611" s="502"/>
      <c r="M611" s="502"/>
      <c r="N611" s="502"/>
      <c r="O611" s="502"/>
      <c r="P611" s="502"/>
      <c r="Q611" s="502"/>
      <c r="R611" s="502"/>
      <c r="S611" s="502"/>
    </row>
    <row r="612" spans="1:19" ht="15.75" customHeight="1">
      <c r="A612" s="502"/>
      <c r="B612" s="502"/>
      <c r="C612" s="502"/>
      <c r="D612" s="502"/>
      <c r="E612" s="502"/>
      <c r="F612" s="502"/>
      <c r="G612" s="502"/>
      <c r="H612" s="502"/>
      <c r="I612" s="502"/>
      <c r="J612" s="502"/>
      <c r="K612" s="502"/>
      <c r="L612" s="502"/>
      <c r="M612" s="502"/>
      <c r="N612" s="502"/>
      <c r="O612" s="502"/>
      <c r="P612" s="502"/>
      <c r="Q612" s="502"/>
      <c r="R612" s="502"/>
      <c r="S612" s="502"/>
    </row>
    <row r="613" spans="1:19" ht="15.75" customHeight="1">
      <c r="A613" s="502"/>
      <c r="B613" s="502"/>
      <c r="C613" s="502"/>
      <c r="D613" s="502"/>
      <c r="E613" s="502"/>
      <c r="F613" s="502"/>
      <c r="G613" s="502"/>
      <c r="H613" s="502"/>
      <c r="I613" s="502"/>
      <c r="J613" s="502"/>
      <c r="K613" s="502"/>
      <c r="L613" s="502"/>
      <c r="M613" s="502"/>
      <c r="N613" s="502"/>
      <c r="O613" s="502"/>
      <c r="P613" s="502"/>
      <c r="Q613" s="502"/>
      <c r="R613" s="502"/>
      <c r="S613" s="502"/>
    </row>
    <row r="614" spans="1:19" ht="15.75" customHeight="1">
      <c r="A614" s="502"/>
      <c r="B614" s="502"/>
      <c r="C614" s="502"/>
      <c r="D614" s="502"/>
      <c r="E614" s="502"/>
      <c r="F614" s="502"/>
      <c r="G614" s="502"/>
      <c r="H614" s="502"/>
      <c r="I614" s="502"/>
      <c r="J614" s="502"/>
      <c r="K614" s="502"/>
      <c r="L614" s="502"/>
      <c r="M614" s="502"/>
      <c r="N614" s="502"/>
      <c r="O614" s="502"/>
      <c r="P614" s="502"/>
      <c r="Q614" s="502"/>
      <c r="R614" s="502"/>
      <c r="S614" s="502"/>
    </row>
    <row r="615" spans="1:19" ht="15.75" customHeight="1">
      <c r="A615" s="502"/>
      <c r="B615" s="502"/>
      <c r="C615" s="502"/>
      <c r="D615" s="502"/>
      <c r="E615" s="502"/>
      <c r="F615" s="502"/>
      <c r="G615" s="502"/>
      <c r="H615" s="502"/>
      <c r="I615" s="502"/>
      <c r="J615" s="502"/>
      <c r="K615" s="502"/>
      <c r="L615" s="502"/>
      <c r="M615" s="502"/>
      <c r="N615" s="502"/>
      <c r="O615" s="502"/>
      <c r="P615" s="502"/>
      <c r="Q615" s="502"/>
      <c r="R615" s="502"/>
      <c r="S615" s="502"/>
    </row>
    <row r="616" spans="1:19" ht="15.75" customHeight="1">
      <c r="A616" s="502"/>
      <c r="B616" s="502"/>
      <c r="C616" s="502"/>
      <c r="D616" s="502"/>
      <c r="E616" s="502"/>
      <c r="F616" s="502"/>
      <c r="G616" s="502"/>
      <c r="H616" s="502"/>
      <c r="I616" s="502"/>
      <c r="J616" s="502"/>
      <c r="K616" s="502"/>
      <c r="L616" s="502"/>
      <c r="M616" s="502"/>
      <c r="N616" s="502"/>
      <c r="O616" s="502"/>
      <c r="P616" s="502"/>
      <c r="Q616" s="502"/>
      <c r="R616" s="502"/>
      <c r="S616" s="502"/>
    </row>
    <row r="617" spans="1:19" ht="15.75" customHeight="1">
      <c r="A617" s="502"/>
      <c r="B617" s="502"/>
      <c r="C617" s="502"/>
      <c r="D617" s="502"/>
      <c r="E617" s="502"/>
      <c r="F617" s="502"/>
      <c r="G617" s="502"/>
      <c r="H617" s="502"/>
      <c r="I617" s="502"/>
      <c r="J617" s="502"/>
      <c r="K617" s="502"/>
      <c r="L617" s="502"/>
      <c r="M617" s="502"/>
      <c r="N617" s="502"/>
      <c r="O617" s="502"/>
      <c r="P617" s="502"/>
      <c r="Q617" s="502"/>
      <c r="R617" s="502"/>
      <c r="S617" s="502"/>
    </row>
    <row r="618" spans="1:19" ht="15.75" customHeight="1">
      <c r="A618" s="502"/>
      <c r="B618" s="502"/>
      <c r="C618" s="502"/>
      <c r="D618" s="502"/>
      <c r="E618" s="502"/>
      <c r="F618" s="502"/>
      <c r="G618" s="502"/>
      <c r="H618" s="502"/>
      <c r="I618" s="502"/>
      <c r="J618" s="502"/>
      <c r="K618" s="502"/>
      <c r="L618" s="502"/>
      <c r="M618" s="502"/>
      <c r="N618" s="502"/>
      <c r="O618" s="502"/>
      <c r="P618" s="502"/>
      <c r="Q618" s="502"/>
      <c r="R618" s="502"/>
      <c r="S618" s="502"/>
    </row>
    <row r="619" spans="1:19" ht="15.75" customHeight="1">
      <c r="A619" s="502"/>
      <c r="B619" s="502"/>
      <c r="C619" s="502"/>
      <c r="D619" s="502"/>
      <c r="E619" s="502"/>
      <c r="F619" s="502"/>
      <c r="G619" s="502"/>
      <c r="H619" s="502"/>
      <c r="I619" s="502"/>
      <c r="J619" s="502"/>
      <c r="K619" s="502"/>
      <c r="L619" s="502"/>
      <c r="M619" s="502"/>
      <c r="N619" s="502"/>
      <c r="O619" s="502"/>
      <c r="P619" s="502"/>
      <c r="Q619" s="502"/>
      <c r="R619" s="502"/>
      <c r="S619" s="502"/>
    </row>
    <row r="620" spans="1:19" ht="15.75" customHeight="1">
      <c r="A620" s="502"/>
      <c r="B620" s="502"/>
      <c r="C620" s="502"/>
      <c r="D620" s="502"/>
      <c r="E620" s="502"/>
      <c r="F620" s="502"/>
      <c r="G620" s="502"/>
      <c r="H620" s="502"/>
      <c r="I620" s="502"/>
      <c r="J620" s="502"/>
      <c r="K620" s="502"/>
      <c r="L620" s="502"/>
      <c r="M620" s="502"/>
      <c r="N620" s="502"/>
      <c r="O620" s="502"/>
      <c r="P620" s="502"/>
      <c r="Q620" s="502"/>
      <c r="R620" s="502"/>
      <c r="S620" s="502"/>
    </row>
    <row r="621" spans="1:19" ht="15.75" customHeight="1">
      <c r="A621" s="502"/>
      <c r="B621" s="502"/>
      <c r="C621" s="502"/>
      <c r="D621" s="502"/>
      <c r="E621" s="502"/>
      <c r="F621" s="502"/>
      <c r="G621" s="502"/>
      <c r="H621" s="502"/>
      <c r="I621" s="502"/>
      <c r="J621" s="502"/>
      <c r="K621" s="502"/>
      <c r="L621" s="502"/>
      <c r="M621" s="502"/>
      <c r="N621" s="502"/>
      <c r="O621" s="502"/>
      <c r="P621" s="502"/>
      <c r="Q621" s="502"/>
      <c r="R621" s="502"/>
      <c r="S621" s="502"/>
    </row>
    <row r="622" spans="1:19" ht="15.75" customHeight="1">
      <c r="A622" s="502"/>
      <c r="B622" s="502"/>
      <c r="C622" s="502"/>
      <c r="D622" s="502"/>
      <c r="E622" s="502"/>
      <c r="F622" s="502"/>
      <c r="G622" s="502"/>
      <c r="H622" s="502"/>
      <c r="I622" s="502"/>
      <c r="J622" s="502"/>
      <c r="K622" s="502"/>
      <c r="L622" s="502"/>
      <c r="M622" s="502"/>
      <c r="N622" s="502"/>
      <c r="O622" s="502"/>
      <c r="P622" s="502"/>
      <c r="Q622" s="502"/>
      <c r="R622" s="502"/>
      <c r="S622" s="502"/>
    </row>
    <row r="623" spans="1:19" ht="15.75" customHeight="1">
      <c r="A623" s="502"/>
      <c r="B623" s="502"/>
      <c r="C623" s="502"/>
      <c r="D623" s="502"/>
      <c r="E623" s="502"/>
      <c r="F623" s="502"/>
      <c r="G623" s="502"/>
      <c r="H623" s="502"/>
      <c r="I623" s="502"/>
      <c r="J623" s="502"/>
      <c r="K623" s="502"/>
      <c r="L623" s="502"/>
      <c r="M623" s="502"/>
      <c r="N623" s="502"/>
      <c r="O623" s="502"/>
      <c r="P623" s="502"/>
      <c r="Q623" s="502"/>
      <c r="R623" s="502"/>
      <c r="S623" s="502"/>
    </row>
    <row r="624" spans="1:19" ht="15.75" customHeight="1">
      <c r="A624" s="502"/>
      <c r="B624" s="502"/>
      <c r="C624" s="502"/>
      <c r="D624" s="502"/>
      <c r="E624" s="502"/>
      <c r="F624" s="502"/>
      <c r="G624" s="502"/>
      <c r="H624" s="502"/>
      <c r="I624" s="502"/>
      <c r="J624" s="502"/>
      <c r="K624" s="502"/>
      <c r="L624" s="502"/>
      <c r="M624" s="502"/>
      <c r="N624" s="502"/>
      <c r="O624" s="502"/>
      <c r="P624" s="502"/>
      <c r="Q624" s="502"/>
      <c r="R624" s="502"/>
      <c r="S624" s="502"/>
    </row>
    <row r="625" spans="1:19" ht="15.75" customHeight="1">
      <c r="A625" s="502"/>
      <c r="B625" s="502"/>
      <c r="C625" s="502"/>
      <c r="D625" s="502"/>
      <c r="E625" s="502"/>
      <c r="F625" s="502"/>
      <c r="G625" s="502"/>
      <c r="H625" s="502"/>
      <c r="I625" s="502"/>
      <c r="J625" s="502"/>
      <c r="K625" s="502"/>
      <c r="L625" s="502"/>
      <c r="M625" s="502"/>
      <c r="N625" s="502"/>
      <c r="O625" s="502"/>
      <c r="P625" s="502"/>
      <c r="Q625" s="502"/>
      <c r="R625" s="502"/>
      <c r="S625" s="502"/>
    </row>
    <row r="626" spans="1:19" ht="15.75" customHeight="1">
      <c r="A626" s="502"/>
      <c r="B626" s="502"/>
      <c r="C626" s="502"/>
      <c r="D626" s="502"/>
      <c r="E626" s="502"/>
      <c r="F626" s="502"/>
      <c r="G626" s="502"/>
      <c r="H626" s="502"/>
      <c r="I626" s="502"/>
      <c r="J626" s="502"/>
      <c r="K626" s="502"/>
      <c r="L626" s="502"/>
      <c r="M626" s="502"/>
      <c r="N626" s="502"/>
      <c r="O626" s="502"/>
      <c r="P626" s="502"/>
      <c r="Q626" s="502"/>
      <c r="R626" s="502"/>
      <c r="S626" s="502"/>
    </row>
    <row r="627" spans="1:19" ht="15.75" customHeight="1">
      <c r="A627" s="502"/>
      <c r="B627" s="502"/>
      <c r="C627" s="502"/>
      <c r="D627" s="502"/>
      <c r="E627" s="502"/>
      <c r="F627" s="502"/>
      <c r="G627" s="502"/>
      <c r="H627" s="502"/>
      <c r="I627" s="502"/>
      <c r="J627" s="502"/>
      <c r="K627" s="502"/>
      <c r="L627" s="502"/>
      <c r="M627" s="502"/>
      <c r="N627" s="502"/>
      <c r="O627" s="502"/>
      <c r="P627" s="502"/>
      <c r="Q627" s="502"/>
      <c r="R627" s="502"/>
      <c r="S627" s="502"/>
    </row>
    <row r="628" spans="1:19" ht="15.75" customHeight="1">
      <c r="A628" s="502"/>
      <c r="B628" s="502"/>
      <c r="C628" s="502"/>
      <c r="D628" s="502"/>
      <c r="E628" s="502"/>
      <c r="F628" s="502"/>
      <c r="G628" s="502"/>
      <c r="H628" s="502"/>
      <c r="I628" s="502"/>
      <c r="J628" s="502"/>
      <c r="K628" s="502"/>
      <c r="L628" s="502"/>
      <c r="M628" s="502"/>
      <c r="N628" s="502"/>
      <c r="O628" s="502"/>
      <c r="P628" s="502"/>
      <c r="Q628" s="502"/>
      <c r="R628" s="502"/>
      <c r="S628" s="502"/>
    </row>
    <row r="629" spans="1:19" ht="15.75" customHeight="1">
      <c r="A629" s="502"/>
      <c r="B629" s="502"/>
      <c r="C629" s="502"/>
      <c r="D629" s="502"/>
      <c r="E629" s="502"/>
      <c r="F629" s="502"/>
      <c r="G629" s="502"/>
      <c r="H629" s="502"/>
      <c r="I629" s="502"/>
      <c r="J629" s="502"/>
      <c r="K629" s="502"/>
      <c r="L629" s="502"/>
      <c r="M629" s="502"/>
      <c r="N629" s="502"/>
      <c r="O629" s="502"/>
      <c r="P629" s="502"/>
      <c r="Q629" s="502"/>
      <c r="R629" s="502"/>
      <c r="S629" s="502"/>
    </row>
    <row r="630" spans="1:19" ht="15.75" customHeight="1">
      <c r="A630" s="502"/>
      <c r="B630" s="502"/>
      <c r="C630" s="502"/>
      <c r="D630" s="502"/>
      <c r="E630" s="502"/>
      <c r="F630" s="502"/>
      <c r="G630" s="502"/>
      <c r="H630" s="502"/>
      <c r="I630" s="502"/>
      <c r="J630" s="502"/>
      <c r="K630" s="502"/>
      <c r="L630" s="502"/>
      <c r="M630" s="502"/>
      <c r="N630" s="502"/>
      <c r="O630" s="502"/>
      <c r="P630" s="502"/>
      <c r="Q630" s="502"/>
      <c r="R630" s="502"/>
      <c r="S630" s="502"/>
    </row>
    <row r="631" spans="1:19" ht="15.75" customHeight="1">
      <c r="A631" s="502"/>
      <c r="B631" s="502"/>
      <c r="C631" s="502"/>
      <c r="D631" s="502"/>
      <c r="E631" s="502"/>
      <c r="F631" s="502"/>
      <c r="G631" s="502"/>
      <c r="H631" s="502"/>
      <c r="I631" s="502"/>
      <c r="J631" s="502"/>
      <c r="K631" s="502"/>
      <c r="L631" s="502"/>
      <c r="M631" s="502"/>
      <c r="N631" s="502"/>
      <c r="O631" s="502"/>
      <c r="P631" s="502"/>
      <c r="Q631" s="502"/>
      <c r="R631" s="502"/>
      <c r="S631" s="502"/>
    </row>
    <row r="632" spans="1:19" ht="15.75" customHeight="1">
      <c r="A632" s="502"/>
      <c r="B632" s="502"/>
      <c r="C632" s="502"/>
      <c r="D632" s="502"/>
      <c r="E632" s="502"/>
      <c r="F632" s="502"/>
      <c r="G632" s="502"/>
      <c r="H632" s="502"/>
      <c r="I632" s="502"/>
      <c r="J632" s="502"/>
      <c r="K632" s="502"/>
      <c r="L632" s="502"/>
      <c r="M632" s="502"/>
      <c r="N632" s="502"/>
      <c r="O632" s="502"/>
      <c r="P632" s="502"/>
      <c r="Q632" s="502"/>
      <c r="R632" s="502"/>
      <c r="S632" s="502"/>
    </row>
    <row r="633" spans="1:19" ht="15.75" customHeight="1">
      <c r="A633" s="502"/>
      <c r="B633" s="502"/>
      <c r="C633" s="502"/>
      <c r="D633" s="502"/>
      <c r="E633" s="502"/>
      <c r="F633" s="502"/>
      <c r="G633" s="502"/>
      <c r="H633" s="502"/>
      <c r="I633" s="502"/>
      <c r="J633" s="502"/>
      <c r="K633" s="502"/>
      <c r="L633" s="502"/>
      <c r="M633" s="502"/>
      <c r="N633" s="502"/>
      <c r="O633" s="502"/>
      <c r="P633" s="502"/>
      <c r="Q633" s="502"/>
      <c r="R633" s="502"/>
      <c r="S633" s="502"/>
    </row>
    <row r="634" spans="1:19" ht="15.75" customHeight="1">
      <c r="A634" s="502"/>
      <c r="B634" s="502"/>
      <c r="C634" s="502"/>
      <c r="D634" s="502"/>
      <c r="E634" s="502"/>
      <c r="F634" s="502"/>
      <c r="G634" s="502"/>
      <c r="H634" s="502"/>
      <c r="I634" s="502"/>
      <c r="J634" s="502"/>
      <c r="K634" s="502"/>
      <c r="L634" s="502"/>
      <c r="M634" s="502"/>
      <c r="N634" s="502"/>
      <c r="O634" s="502"/>
      <c r="P634" s="502"/>
      <c r="Q634" s="502"/>
      <c r="R634" s="502"/>
      <c r="S634" s="502"/>
    </row>
    <row r="635" spans="1:19" ht="15.75" customHeight="1">
      <c r="A635" s="502"/>
      <c r="B635" s="502"/>
      <c r="C635" s="502"/>
      <c r="D635" s="502"/>
      <c r="E635" s="502"/>
      <c r="F635" s="502"/>
      <c r="G635" s="502"/>
      <c r="H635" s="502"/>
      <c r="I635" s="502"/>
      <c r="J635" s="502"/>
      <c r="K635" s="502"/>
      <c r="L635" s="502"/>
      <c r="M635" s="502"/>
      <c r="N635" s="502"/>
      <c r="O635" s="502"/>
      <c r="P635" s="502"/>
      <c r="Q635" s="502"/>
      <c r="R635" s="502"/>
      <c r="S635" s="502"/>
    </row>
    <row r="636" spans="1:19" ht="15.75" customHeight="1">
      <c r="A636" s="502"/>
      <c r="B636" s="502"/>
      <c r="C636" s="502"/>
      <c r="D636" s="502"/>
      <c r="E636" s="502"/>
      <c r="F636" s="502"/>
      <c r="G636" s="502"/>
      <c r="H636" s="502"/>
      <c r="I636" s="502"/>
      <c r="J636" s="502"/>
      <c r="K636" s="502"/>
      <c r="L636" s="502"/>
      <c r="M636" s="502"/>
      <c r="N636" s="502"/>
      <c r="O636" s="502"/>
      <c r="P636" s="502"/>
      <c r="Q636" s="502"/>
      <c r="R636" s="502"/>
      <c r="S636" s="502"/>
    </row>
    <row r="637" spans="1:19" ht="15.75" customHeight="1">
      <c r="A637" s="502"/>
      <c r="B637" s="502"/>
      <c r="C637" s="502"/>
      <c r="D637" s="502"/>
      <c r="E637" s="502"/>
      <c r="F637" s="502"/>
      <c r="G637" s="502"/>
      <c r="H637" s="502"/>
      <c r="I637" s="502"/>
      <c r="J637" s="502"/>
      <c r="K637" s="502"/>
      <c r="L637" s="502"/>
      <c r="M637" s="502"/>
      <c r="N637" s="502"/>
      <c r="O637" s="502"/>
      <c r="P637" s="502"/>
      <c r="Q637" s="502"/>
      <c r="R637" s="502"/>
      <c r="S637" s="502"/>
    </row>
    <row r="638" spans="1:19" ht="15.75" customHeight="1">
      <c r="A638" s="502"/>
      <c r="B638" s="502"/>
      <c r="C638" s="502"/>
      <c r="D638" s="502"/>
      <c r="E638" s="502"/>
      <c r="F638" s="502"/>
      <c r="G638" s="502"/>
      <c r="H638" s="502"/>
      <c r="I638" s="502"/>
      <c r="J638" s="502"/>
      <c r="K638" s="502"/>
      <c r="L638" s="502"/>
      <c r="M638" s="502"/>
      <c r="N638" s="502"/>
      <c r="O638" s="502"/>
      <c r="P638" s="502"/>
      <c r="Q638" s="502"/>
      <c r="R638" s="502"/>
      <c r="S638" s="502"/>
    </row>
    <row r="639" spans="1:19" ht="15.75" customHeight="1">
      <c r="A639" s="502"/>
      <c r="B639" s="502"/>
      <c r="C639" s="502"/>
      <c r="D639" s="502"/>
      <c r="E639" s="502"/>
      <c r="F639" s="502"/>
      <c r="G639" s="502"/>
      <c r="H639" s="502"/>
      <c r="I639" s="502"/>
      <c r="J639" s="502"/>
      <c r="K639" s="502"/>
      <c r="L639" s="502"/>
      <c r="M639" s="502"/>
      <c r="N639" s="502"/>
      <c r="O639" s="502"/>
      <c r="P639" s="502"/>
      <c r="Q639" s="502"/>
      <c r="R639" s="502"/>
      <c r="S639" s="502"/>
    </row>
    <row r="640" spans="1:19" ht="15.75" customHeight="1">
      <c r="A640" s="502"/>
      <c r="B640" s="502"/>
      <c r="C640" s="502"/>
      <c r="D640" s="502"/>
      <c r="E640" s="502"/>
      <c r="F640" s="502"/>
      <c r="G640" s="502"/>
      <c r="H640" s="502"/>
      <c r="I640" s="502"/>
      <c r="J640" s="502"/>
      <c r="K640" s="502"/>
      <c r="L640" s="502"/>
      <c r="M640" s="502"/>
      <c r="N640" s="502"/>
      <c r="O640" s="502"/>
      <c r="P640" s="502"/>
      <c r="Q640" s="502"/>
      <c r="R640" s="502"/>
      <c r="S640" s="502"/>
    </row>
    <row r="641" spans="1:19" ht="15.75" customHeight="1">
      <c r="A641" s="502"/>
      <c r="B641" s="502"/>
      <c r="C641" s="502"/>
      <c r="D641" s="502"/>
      <c r="E641" s="502"/>
      <c r="F641" s="502"/>
      <c r="G641" s="502"/>
      <c r="H641" s="502"/>
      <c r="I641" s="502"/>
      <c r="J641" s="502"/>
      <c r="K641" s="502"/>
      <c r="L641" s="502"/>
      <c r="M641" s="502"/>
      <c r="N641" s="502"/>
      <c r="O641" s="502"/>
      <c r="P641" s="502"/>
      <c r="Q641" s="502"/>
      <c r="R641" s="502"/>
      <c r="S641" s="502"/>
    </row>
    <row r="642" spans="1:19" ht="15.75" customHeight="1">
      <c r="A642" s="502"/>
      <c r="B642" s="502"/>
      <c r="C642" s="502"/>
      <c r="D642" s="502"/>
      <c r="E642" s="502"/>
      <c r="F642" s="502"/>
      <c r="G642" s="502"/>
      <c r="H642" s="502"/>
      <c r="I642" s="502"/>
      <c r="J642" s="502"/>
      <c r="K642" s="502"/>
      <c r="L642" s="502"/>
      <c r="M642" s="502"/>
      <c r="N642" s="502"/>
      <c r="O642" s="502"/>
      <c r="P642" s="502"/>
      <c r="Q642" s="502"/>
      <c r="R642" s="502"/>
      <c r="S642" s="502"/>
    </row>
    <row r="643" spans="1:19" ht="15.75" customHeight="1">
      <c r="A643" s="502"/>
      <c r="B643" s="502"/>
      <c r="C643" s="502"/>
      <c r="D643" s="502"/>
      <c r="E643" s="502"/>
      <c r="F643" s="502"/>
      <c r="G643" s="502"/>
      <c r="H643" s="502"/>
      <c r="I643" s="502"/>
      <c r="J643" s="502"/>
      <c r="K643" s="502"/>
      <c r="L643" s="502"/>
      <c r="M643" s="502"/>
      <c r="N643" s="502"/>
      <c r="O643" s="502"/>
      <c r="P643" s="502"/>
      <c r="Q643" s="502"/>
      <c r="R643" s="502"/>
      <c r="S643" s="502"/>
    </row>
    <row r="644" spans="1:19" ht="15.75" customHeight="1">
      <c r="A644" s="502"/>
      <c r="B644" s="502"/>
      <c r="C644" s="502"/>
      <c r="D644" s="502"/>
      <c r="E644" s="502"/>
      <c r="F644" s="502"/>
      <c r="G644" s="502"/>
      <c r="H644" s="502"/>
      <c r="I644" s="502"/>
      <c r="J644" s="502"/>
      <c r="K644" s="502"/>
      <c r="L644" s="502"/>
      <c r="M644" s="502"/>
      <c r="N644" s="502"/>
      <c r="O644" s="502"/>
      <c r="P644" s="502"/>
      <c r="Q644" s="502"/>
      <c r="R644" s="502"/>
      <c r="S644" s="502"/>
    </row>
    <row r="645" spans="1:19" ht="15.75" customHeight="1">
      <c r="A645" s="502"/>
      <c r="B645" s="502"/>
      <c r="C645" s="502"/>
      <c r="D645" s="502"/>
      <c r="E645" s="502"/>
      <c r="F645" s="502"/>
      <c r="G645" s="502"/>
      <c r="H645" s="502"/>
      <c r="I645" s="502"/>
      <c r="J645" s="502"/>
      <c r="K645" s="502"/>
      <c r="L645" s="502"/>
      <c r="M645" s="502"/>
      <c r="N645" s="502"/>
      <c r="O645" s="502"/>
      <c r="P645" s="502"/>
      <c r="Q645" s="502"/>
      <c r="R645" s="502"/>
      <c r="S645" s="502"/>
    </row>
    <row r="646" spans="1:19" ht="15.75" customHeight="1">
      <c r="A646" s="502"/>
      <c r="B646" s="502"/>
      <c r="C646" s="502"/>
      <c r="D646" s="502"/>
      <c r="E646" s="502"/>
      <c r="F646" s="502"/>
      <c r="G646" s="502"/>
      <c r="H646" s="502"/>
      <c r="I646" s="502"/>
      <c r="J646" s="502"/>
      <c r="K646" s="502"/>
      <c r="L646" s="502"/>
      <c r="M646" s="502"/>
      <c r="N646" s="502"/>
      <c r="O646" s="502"/>
      <c r="P646" s="502"/>
      <c r="Q646" s="502"/>
      <c r="R646" s="502"/>
      <c r="S646" s="502"/>
    </row>
    <row r="647" spans="1:19" ht="15.75" customHeight="1">
      <c r="A647" s="502"/>
      <c r="B647" s="502"/>
      <c r="C647" s="502"/>
      <c r="D647" s="502"/>
      <c r="E647" s="502"/>
      <c r="F647" s="502"/>
      <c r="G647" s="502"/>
      <c r="H647" s="502"/>
      <c r="I647" s="502"/>
      <c r="J647" s="502"/>
      <c r="K647" s="502"/>
      <c r="L647" s="502"/>
      <c r="M647" s="502"/>
      <c r="N647" s="502"/>
      <c r="O647" s="502"/>
      <c r="P647" s="502"/>
      <c r="Q647" s="502"/>
      <c r="R647" s="502"/>
      <c r="S647" s="502"/>
    </row>
    <row r="648" spans="1:19" ht="15.75" customHeight="1">
      <c r="A648" s="502"/>
      <c r="B648" s="502"/>
      <c r="C648" s="502"/>
      <c r="D648" s="502"/>
      <c r="E648" s="502"/>
      <c r="F648" s="502"/>
      <c r="G648" s="502"/>
      <c r="H648" s="502"/>
      <c r="I648" s="502"/>
      <c r="J648" s="502"/>
      <c r="K648" s="502"/>
      <c r="L648" s="502"/>
      <c r="M648" s="502"/>
      <c r="N648" s="502"/>
      <c r="O648" s="502"/>
      <c r="P648" s="502"/>
      <c r="Q648" s="502"/>
      <c r="R648" s="502"/>
      <c r="S648" s="502"/>
    </row>
    <row r="649" spans="1:19" ht="15.75" customHeight="1">
      <c r="A649" s="502"/>
      <c r="B649" s="502"/>
      <c r="C649" s="502"/>
      <c r="D649" s="502"/>
      <c r="E649" s="502"/>
      <c r="F649" s="502"/>
      <c r="G649" s="502"/>
      <c r="H649" s="502"/>
      <c r="I649" s="502"/>
      <c r="J649" s="502"/>
      <c r="K649" s="502"/>
      <c r="L649" s="502"/>
      <c r="M649" s="502"/>
      <c r="N649" s="502"/>
      <c r="O649" s="502"/>
      <c r="P649" s="502"/>
      <c r="Q649" s="502"/>
      <c r="R649" s="502"/>
      <c r="S649" s="502"/>
    </row>
    <row r="650" spans="1:19" ht="15.75" customHeight="1">
      <c r="A650" s="502"/>
      <c r="B650" s="502"/>
      <c r="C650" s="502"/>
      <c r="D650" s="502"/>
      <c r="E650" s="502"/>
      <c r="F650" s="502"/>
      <c r="G650" s="502"/>
      <c r="H650" s="502"/>
      <c r="I650" s="502"/>
      <c r="J650" s="502"/>
      <c r="K650" s="502"/>
      <c r="L650" s="502"/>
      <c r="M650" s="502"/>
      <c r="N650" s="502"/>
      <c r="O650" s="502"/>
      <c r="P650" s="502"/>
      <c r="Q650" s="502"/>
      <c r="R650" s="502"/>
      <c r="S650" s="502"/>
    </row>
    <row r="651" spans="1:19" ht="15.75" customHeight="1">
      <c r="A651" s="502"/>
      <c r="B651" s="502"/>
      <c r="C651" s="502"/>
      <c r="D651" s="502"/>
      <c r="E651" s="502"/>
      <c r="F651" s="502"/>
      <c r="G651" s="502"/>
      <c r="H651" s="502"/>
      <c r="I651" s="502"/>
      <c r="J651" s="502"/>
      <c r="K651" s="502"/>
      <c r="L651" s="502"/>
      <c r="M651" s="502"/>
      <c r="N651" s="502"/>
      <c r="O651" s="502"/>
      <c r="P651" s="502"/>
      <c r="Q651" s="502"/>
      <c r="R651" s="502"/>
      <c r="S651" s="502"/>
    </row>
    <row r="652" spans="1:19" ht="15.75" customHeight="1">
      <c r="A652" s="502"/>
      <c r="B652" s="502"/>
      <c r="C652" s="502"/>
      <c r="D652" s="502"/>
      <c r="E652" s="502"/>
      <c r="F652" s="502"/>
      <c r="G652" s="502"/>
      <c r="H652" s="502"/>
      <c r="I652" s="502"/>
      <c r="J652" s="502"/>
      <c r="K652" s="502"/>
      <c r="L652" s="502"/>
      <c r="M652" s="502"/>
      <c r="N652" s="502"/>
      <c r="O652" s="502"/>
      <c r="P652" s="502"/>
      <c r="Q652" s="502"/>
      <c r="R652" s="502"/>
      <c r="S652" s="502"/>
    </row>
    <row r="653" spans="1:19" ht="15.75" customHeight="1">
      <c r="A653" s="502"/>
      <c r="B653" s="502"/>
      <c r="C653" s="502"/>
      <c r="D653" s="502"/>
      <c r="E653" s="502"/>
      <c r="F653" s="502"/>
      <c r="G653" s="502"/>
      <c r="H653" s="502"/>
      <c r="I653" s="502"/>
      <c r="J653" s="502"/>
      <c r="K653" s="502"/>
      <c r="L653" s="502"/>
      <c r="M653" s="502"/>
      <c r="N653" s="502"/>
      <c r="O653" s="502"/>
      <c r="P653" s="502"/>
      <c r="Q653" s="502"/>
      <c r="R653" s="502"/>
      <c r="S653" s="502"/>
    </row>
    <row r="654" spans="1:19" ht="15.75" customHeight="1">
      <c r="A654" s="502"/>
      <c r="B654" s="502"/>
      <c r="C654" s="502"/>
      <c r="D654" s="502"/>
      <c r="E654" s="502"/>
      <c r="F654" s="502"/>
      <c r="G654" s="502"/>
      <c r="H654" s="502"/>
      <c r="I654" s="502"/>
      <c r="J654" s="502"/>
      <c r="K654" s="502"/>
      <c r="L654" s="502"/>
      <c r="M654" s="502"/>
      <c r="N654" s="502"/>
      <c r="O654" s="502"/>
      <c r="P654" s="502"/>
      <c r="Q654" s="502"/>
      <c r="R654" s="502"/>
      <c r="S654" s="502"/>
    </row>
    <row r="655" spans="1:19" ht="15.75" customHeight="1">
      <c r="A655" s="502"/>
      <c r="B655" s="502"/>
      <c r="C655" s="502"/>
      <c r="D655" s="502"/>
      <c r="E655" s="502"/>
      <c r="F655" s="502"/>
      <c r="G655" s="502"/>
      <c r="H655" s="502"/>
      <c r="I655" s="502"/>
      <c r="J655" s="502"/>
      <c r="K655" s="502"/>
      <c r="L655" s="502"/>
      <c r="M655" s="502"/>
      <c r="N655" s="502"/>
      <c r="O655" s="502"/>
      <c r="P655" s="502"/>
      <c r="Q655" s="502"/>
      <c r="R655" s="502"/>
      <c r="S655" s="502"/>
    </row>
    <row r="656" spans="1:19" ht="15.75" customHeight="1">
      <c r="A656" s="502"/>
      <c r="B656" s="502"/>
      <c r="C656" s="502"/>
      <c r="D656" s="502"/>
      <c r="E656" s="502"/>
      <c r="F656" s="502"/>
      <c r="G656" s="502"/>
      <c r="H656" s="502"/>
      <c r="I656" s="502"/>
      <c r="J656" s="502"/>
      <c r="K656" s="502"/>
      <c r="L656" s="502"/>
      <c r="M656" s="502"/>
      <c r="N656" s="502"/>
      <c r="O656" s="502"/>
      <c r="P656" s="502"/>
      <c r="Q656" s="502"/>
      <c r="R656" s="502"/>
      <c r="S656" s="502"/>
    </row>
    <row r="657" spans="1:19" ht="15.75" customHeight="1">
      <c r="A657" s="502"/>
      <c r="B657" s="502"/>
      <c r="C657" s="502"/>
      <c r="D657" s="502"/>
      <c r="E657" s="502"/>
      <c r="F657" s="502"/>
      <c r="G657" s="502"/>
      <c r="H657" s="502"/>
      <c r="I657" s="502"/>
      <c r="J657" s="502"/>
      <c r="K657" s="502"/>
      <c r="L657" s="502"/>
      <c r="M657" s="502"/>
      <c r="N657" s="502"/>
      <c r="O657" s="502"/>
      <c r="P657" s="502"/>
      <c r="Q657" s="502"/>
      <c r="R657" s="502"/>
      <c r="S657" s="502"/>
    </row>
    <row r="658" spans="1:19" ht="15.75" customHeight="1">
      <c r="A658" s="502"/>
      <c r="B658" s="502"/>
      <c r="C658" s="502"/>
      <c r="D658" s="502"/>
      <c r="E658" s="502"/>
      <c r="F658" s="502"/>
      <c r="G658" s="502"/>
      <c r="H658" s="502"/>
      <c r="I658" s="502"/>
      <c r="J658" s="502"/>
      <c r="K658" s="502"/>
      <c r="L658" s="502"/>
      <c r="M658" s="502"/>
      <c r="N658" s="502"/>
      <c r="O658" s="502"/>
      <c r="P658" s="502"/>
      <c r="Q658" s="502"/>
      <c r="R658" s="502"/>
      <c r="S658" s="502"/>
    </row>
    <row r="659" spans="1:19" ht="15.75" customHeight="1">
      <c r="A659" s="502"/>
      <c r="B659" s="502"/>
      <c r="C659" s="502"/>
      <c r="D659" s="502"/>
      <c r="E659" s="502"/>
      <c r="F659" s="502"/>
      <c r="G659" s="502"/>
      <c r="H659" s="502"/>
      <c r="I659" s="502"/>
      <c r="J659" s="502"/>
      <c r="K659" s="502"/>
      <c r="L659" s="502"/>
      <c r="M659" s="502"/>
      <c r="N659" s="502"/>
      <c r="O659" s="502"/>
      <c r="P659" s="502"/>
      <c r="Q659" s="502"/>
      <c r="R659" s="502"/>
      <c r="S659" s="502"/>
    </row>
    <row r="660" spans="1:19" ht="15.75" customHeight="1">
      <c r="A660" s="502"/>
      <c r="B660" s="502"/>
      <c r="C660" s="502"/>
      <c r="D660" s="502"/>
      <c r="E660" s="502"/>
      <c r="F660" s="502"/>
      <c r="G660" s="502"/>
      <c r="H660" s="502"/>
      <c r="I660" s="502"/>
      <c r="J660" s="502"/>
      <c r="K660" s="502"/>
      <c r="L660" s="502"/>
      <c r="M660" s="502"/>
      <c r="N660" s="502"/>
      <c r="O660" s="502"/>
      <c r="P660" s="502"/>
      <c r="Q660" s="502"/>
      <c r="R660" s="502"/>
      <c r="S660" s="502"/>
    </row>
    <row r="661" spans="1:19" ht="15.75" customHeight="1">
      <c r="A661" s="502"/>
      <c r="B661" s="502"/>
      <c r="C661" s="502"/>
      <c r="D661" s="502"/>
      <c r="E661" s="502"/>
      <c r="F661" s="502"/>
      <c r="G661" s="502"/>
      <c r="H661" s="502"/>
      <c r="I661" s="502"/>
      <c r="J661" s="502"/>
      <c r="K661" s="502"/>
      <c r="L661" s="502"/>
      <c r="M661" s="502"/>
      <c r="N661" s="502"/>
      <c r="O661" s="502"/>
      <c r="P661" s="502"/>
      <c r="Q661" s="502"/>
      <c r="R661" s="502"/>
      <c r="S661" s="502"/>
    </row>
    <row r="662" spans="1:19" ht="15.75" customHeight="1">
      <c r="A662" s="502"/>
      <c r="B662" s="502"/>
      <c r="C662" s="502"/>
      <c r="D662" s="502"/>
      <c r="E662" s="502"/>
      <c r="F662" s="502"/>
      <c r="G662" s="502"/>
      <c r="H662" s="502"/>
      <c r="I662" s="502"/>
      <c r="J662" s="502"/>
      <c r="K662" s="502"/>
      <c r="L662" s="502"/>
      <c r="M662" s="502"/>
      <c r="N662" s="502"/>
      <c r="O662" s="502"/>
      <c r="P662" s="502"/>
      <c r="Q662" s="502"/>
      <c r="R662" s="502"/>
      <c r="S662" s="502"/>
    </row>
    <row r="663" spans="1:19" ht="15.75" customHeight="1">
      <c r="A663" s="502"/>
      <c r="B663" s="502"/>
      <c r="C663" s="502"/>
      <c r="D663" s="502"/>
      <c r="E663" s="502"/>
      <c r="F663" s="502"/>
      <c r="G663" s="502"/>
      <c r="H663" s="502"/>
      <c r="I663" s="502"/>
      <c r="J663" s="502"/>
      <c r="K663" s="502"/>
      <c r="L663" s="502"/>
      <c r="M663" s="502"/>
      <c r="N663" s="502"/>
      <c r="O663" s="502"/>
      <c r="P663" s="502"/>
      <c r="Q663" s="502"/>
      <c r="R663" s="502"/>
      <c r="S663" s="502"/>
    </row>
    <row r="664" spans="1:19" ht="15.75" customHeight="1">
      <c r="A664" s="502"/>
      <c r="B664" s="502"/>
      <c r="C664" s="502"/>
      <c r="D664" s="502"/>
      <c r="E664" s="502"/>
      <c r="F664" s="502"/>
      <c r="G664" s="502"/>
      <c r="H664" s="502"/>
      <c r="I664" s="502"/>
      <c r="J664" s="502"/>
      <c r="K664" s="502"/>
      <c r="L664" s="502"/>
      <c r="M664" s="502"/>
      <c r="N664" s="502"/>
      <c r="O664" s="502"/>
      <c r="P664" s="502"/>
      <c r="Q664" s="502"/>
      <c r="R664" s="502"/>
      <c r="S664" s="502"/>
    </row>
    <row r="665" spans="1:19" ht="15.75" customHeight="1">
      <c r="A665" s="502"/>
      <c r="B665" s="502"/>
      <c r="C665" s="502"/>
      <c r="D665" s="502"/>
      <c r="E665" s="502"/>
      <c r="F665" s="502"/>
      <c r="G665" s="502"/>
      <c r="H665" s="502"/>
      <c r="I665" s="502"/>
      <c r="J665" s="502"/>
      <c r="K665" s="502"/>
      <c r="L665" s="502"/>
      <c r="M665" s="502"/>
      <c r="N665" s="502"/>
      <c r="O665" s="502"/>
      <c r="P665" s="502"/>
      <c r="Q665" s="502"/>
      <c r="R665" s="502"/>
      <c r="S665" s="502"/>
    </row>
    <row r="666" spans="1:19" ht="15.75" customHeight="1">
      <c r="A666" s="502"/>
      <c r="B666" s="502"/>
      <c r="C666" s="502"/>
      <c r="D666" s="502"/>
      <c r="E666" s="502"/>
      <c r="F666" s="502"/>
      <c r="G666" s="502"/>
      <c r="H666" s="502"/>
      <c r="I666" s="502"/>
      <c r="J666" s="502"/>
      <c r="K666" s="502"/>
      <c r="L666" s="502"/>
      <c r="M666" s="502"/>
      <c r="N666" s="502"/>
      <c r="O666" s="502"/>
      <c r="P666" s="502"/>
      <c r="Q666" s="502"/>
      <c r="R666" s="502"/>
      <c r="S666" s="502"/>
    </row>
    <row r="667" spans="1:19" ht="15.75" customHeight="1">
      <c r="A667" s="502"/>
      <c r="B667" s="502"/>
      <c r="C667" s="502"/>
      <c r="D667" s="502"/>
      <c r="E667" s="502"/>
      <c r="F667" s="502"/>
      <c r="G667" s="502"/>
      <c r="H667" s="502"/>
      <c r="I667" s="502"/>
      <c r="J667" s="502"/>
      <c r="K667" s="502"/>
      <c r="L667" s="502"/>
      <c r="M667" s="502"/>
      <c r="N667" s="502"/>
      <c r="O667" s="502"/>
      <c r="P667" s="502"/>
      <c r="Q667" s="502"/>
      <c r="R667" s="502"/>
      <c r="S667" s="502"/>
    </row>
    <row r="668" spans="1:19" ht="15.75" customHeight="1">
      <c r="A668" s="502"/>
      <c r="B668" s="502"/>
      <c r="C668" s="502"/>
      <c r="D668" s="502"/>
      <c r="E668" s="502"/>
      <c r="F668" s="502"/>
      <c r="G668" s="502"/>
      <c r="H668" s="502"/>
      <c r="I668" s="502"/>
      <c r="J668" s="502"/>
      <c r="K668" s="502"/>
      <c r="L668" s="502"/>
      <c r="M668" s="502"/>
      <c r="N668" s="502"/>
      <c r="O668" s="502"/>
      <c r="P668" s="502"/>
      <c r="Q668" s="502"/>
      <c r="R668" s="502"/>
      <c r="S668" s="502"/>
    </row>
    <row r="669" spans="1:19" ht="15.75" customHeight="1">
      <c r="A669" s="502"/>
      <c r="B669" s="502"/>
      <c r="C669" s="502"/>
      <c r="D669" s="502"/>
      <c r="E669" s="502"/>
      <c r="F669" s="502"/>
      <c r="G669" s="502"/>
      <c r="H669" s="502"/>
      <c r="I669" s="502"/>
      <c r="J669" s="502"/>
      <c r="K669" s="502"/>
      <c r="L669" s="502"/>
      <c r="M669" s="502"/>
      <c r="N669" s="502"/>
      <c r="O669" s="502"/>
      <c r="P669" s="502"/>
      <c r="Q669" s="502"/>
      <c r="R669" s="502"/>
      <c r="S669" s="502"/>
    </row>
    <row r="670" spans="1:19" ht="15.75" customHeight="1">
      <c r="A670" s="502"/>
      <c r="B670" s="502"/>
      <c r="C670" s="502"/>
      <c r="D670" s="502"/>
      <c r="E670" s="502"/>
      <c r="F670" s="502"/>
      <c r="G670" s="502"/>
      <c r="H670" s="502"/>
      <c r="I670" s="502"/>
      <c r="J670" s="502"/>
      <c r="K670" s="502"/>
      <c r="L670" s="502"/>
      <c r="M670" s="502"/>
      <c r="N670" s="502"/>
      <c r="O670" s="502"/>
      <c r="P670" s="502"/>
      <c r="Q670" s="502"/>
      <c r="R670" s="502"/>
      <c r="S670" s="502"/>
    </row>
    <row r="671" spans="1:19" ht="15.75" customHeight="1">
      <c r="A671" s="502"/>
      <c r="B671" s="502"/>
      <c r="C671" s="502"/>
      <c r="D671" s="502"/>
      <c r="E671" s="502"/>
      <c r="F671" s="502"/>
      <c r="G671" s="502"/>
      <c r="H671" s="502"/>
      <c r="I671" s="502"/>
      <c r="J671" s="502"/>
      <c r="K671" s="502"/>
      <c r="L671" s="502"/>
      <c r="M671" s="502"/>
      <c r="N671" s="502"/>
      <c r="O671" s="502"/>
      <c r="P671" s="502"/>
      <c r="Q671" s="502"/>
      <c r="R671" s="502"/>
      <c r="S671" s="502"/>
    </row>
    <row r="672" spans="1:19" ht="15.75" customHeight="1">
      <c r="A672" s="502"/>
      <c r="B672" s="502"/>
      <c r="C672" s="502"/>
      <c r="D672" s="502"/>
      <c r="E672" s="502"/>
      <c r="F672" s="502"/>
      <c r="G672" s="502"/>
      <c r="H672" s="502"/>
      <c r="I672" s="502"/>
      <c r="J672" s="502"/>
      <c r="K672" s="502"/>
      <c r="L672" s="502"/>
      <c r="M672" s="502"/>
      <c r="N672" s="502"/>
      <c r="O672" s="502"/>
      <c r="P672" s="502"/>
      <c r="Q672" s="502"/>
      <c r="R672" s="502"/>
      <c r="S672" s="502"/>
    </row>
    <row r="673" spans="1:19" ht="15.75" customHeight="1">
      <c r="A673" s="502"/>
      <c r="B673" s="502"/>
      <c r="C673" s="502"/>
      <c r="D673" s="502"/>
      <c r="E673" s="502"/>
      <c r="F673" s="502"/>
      <c r="G673" s="502"/>
      <c r="H673" s="502"/>
      <c r="I673" s="502"/>
      <c r="J673" s="502"/>
      <c r="K673" s="502"/>
      <c r="L673" s="502"/>
      <c r="M673" s="502"/>
      <c r="N673" s="502"/>
      <c r="O673" s="502"/>
      <c r="P673" s="502"/>
      <c r="Q673" s="502"/>
      <c r="R673" s="502"/>
      <c r="S673" s="502"/>
    </row>
    <row r="674" spans="1:19" ht="15.75" customHeight="1">
      <c r="A674" s="502"/>
      <c r="B674" s="502"/>
      <c r="C674" s="502"/>
      <c r="D674" s="502"/>
      <c r="E674" s="502"/>
      <c r="F674" s="502"/>
      <c r="G674" s="502"/>
      <c r="H674" s="502"/>
      <c r="I674" s="502"/>
      <c r="J674" s="502"/>
      <c r="K674" s="502"/>
      <c r="L674" s="502"/>
      <c r="M674" s="502"/>
      <c r="N674" s="502"/>
      <c r="O674" s="502"/>
      <c r="P674" s="502"/>
      <c r="Q674" s="502"/>
      <c r="R674" s="502"/>
      <c r="S674" s="502"/>
    </row>
    <row r="675" spans="1:19" ht="15.75" customHeight="1">
      <c r="A675" s="502"/>
      <c r="B675" s="502"/>
      <c r="C675" s="502"/>
      <c r="D675" s="502"/>
      <c r="E675" s="502"/>
      <c r="F675" s="502"/>
      <c r="G675" s="502"/>
      <c r="H675" s="502"/>
      <c r="I675" s="502"/>
      <c r="J675" s="502"/>
      <c r="K675" s="502"/>
      <c r="L675" s="502"/>
      <c r="M675" s="502"/>
      <c r="N675" s="502"/>
      <c r="O675" s="502"/>
      <c r="P675" s="502"/>
      <c r="Q675" s="502"/>
      <c r="R675" s="502"/>
      <c r="S675" s="502"/>
    </row>
    <row r="676" spans="1:19" ht="15.75" customHeight="1">
      <c r="A676" s="502"/>
      <c r="B676" s="502"/>
      <c r="C676" s="502"/>
      <c r="D676" s="502"/>
      <c r="E676" s="502"/>
      <c r="F676" s="502"/>
      <c r="G676" s="502"/>
      <c r="H676" s="502"/>
      <c r="I676" s="502"/>
      <c r="J676" s="502"/>
      <c r="K676" s="502"/>
      <c r="L676" s="502"/>
      <c r="M676" s="502"/>
      <c r="N676" s="502"/>
      <c r="O676" s="502"/>
      <c r="P676" s="502"/>
      <c r="Q676" s="502"/>
      <c r="R676" s="502"/>
      <c r="S676" s="502"/>
    </row>
    <row r="677" spans="1:19" ht="15.75" customHeight="1">
      <c r="A677" s="502"/>
      <c r="B677" s="502"/>
      <c r="C677" s="502"/>
      <c r="D677" s="502"/>
      <c r="E677" s="502"/>
      <c r="F677" s="502"/>
      <c r="G677" s="502"/>
      <c r="H677" s="502"/>
      <c r="I677" s="502"/>
      <c r="J677" s="502"/>
      <c r="K677" s="502"/>
      <c r="L677" s="502"/>
      <c r="M677" s="502"/>
      <c r="N677" s="502"/>
      <c r="O677" s="502"/>
      <c r="P677" s="502"/>
      <c r="Q677" s="502"/>
      <c r="R677" s="502"/>
      <c r="S677" s="502"/>
    </row>
    <row r="678" spans="1:19" ht="15.75" customHeight="1">
      <c r="A678" s="502"/>
      <c r="B678" s="502"/>
      <c r="C678" s="502"/>
      <c r="D678" s="502"/>
      <c r="E678" s="502"/>
      <c r="F678" s="502"/>
      <c r="G678" s="502"/>
      <c r="H678" s="502"/>
      <c r="I678" s="502"/>
      <c r="J678" s="502"/>
      <c r="K678" s="502"/>
      <c r="L678" s="502"/>
      <c r="M678" s="502"/>
      <c r="N678" s="502"/>
      <c r="O678" s="502"/>
      <c r="P678" s="502"/>
      <c r="Q678" s="502"/>
      <c r="R678" s="502"/>
      <c r="S678" s="502"/>
    </row>
    <row r="679" spans="1:19" ht="15.75" customHeight="1">
      <c r="A679" s="502"/>
      <c r="B679" s="502"/>
      <c r="C679" s="502"/>
      <c r="D679" s="502"/>
      <c r="E679" s="502"/>
      <c r="F679" s="502"/>
      <c r="G679" s="502"/>
      <c r="H679" s="502"/>
      <c r="I679" s="502"/>
      <c r="J679" s="502"/>
      <c r="K679" s="502"/>
      <c r="L679" s="502"/>
      <c r="M679" s="502"/>
      <c r="N679" s="502"/>
      <c r="O679" s="502"/>
      <c r="P679" s="502"/>
      <c r="Q679" s="502"/>
      <c r="R679" s="502"/>
      <c r="S679" s="502"/>
    </row>
    <row r="680" spans="1:19" ht="15.75" customHeight="1">
      <c r="A680" s="502"/>
      <c r="B680" s="502"/>
      <c r="C680" s="502"/>
      <c r="D680" s="502"/>
      <c r="E680" s="502"/>
      <c r="F680" s="502"/>
      <c r="G680" s="502"/>
      <c r="H680" s="502"/>
      <c r="I680" s="502"/>
      <c r="J680" s="502"/>
      <c r="K680" s="502"/>
      <c r="L680" s="502"/>
      <c r="M680" s="502"/>
      <c r="N680" s="502"/>
      <c r="O680" s="502"/>
      <c r="P680" s="502"/>
      <c r="Q680" s="502"/>
      <c r="R680" s="502"/>
      <c r="S680" s="502"/>
    </row>
    <row r="681" spans="1:19" ht="15.75" customHeight="1">
      <c r="A681" s="502"/>
      <c r="B681" s="502"/>
      <c r="C681" s="502"/>
      <c r="D681" s="502"/>
      <c r="E681" s="502"/>
      <c r="F681" s="502"/>
      <c r="G681" s="502"/>
      <c r="H681" s="502"/>
      <c r="I681" s="502"/>
      <c r="J681" s="502"/>
      <c r="K681" s="502"/>
      <c r="L681" s="502"/>
      <c r="M681" s="502"/>
      <c r="N681" s="502"/>
      <c r="O681" s="502"/>
      <c r="P681" s="502"/>
      <c r="Q681" s="502"/>
      <c r="R681" s="502"/>
      <c r="S681" s="502"/>
    </row>
    <row r="682" spans="1:19" ht="15.75" customHeight="1">
      <c r="A682" s="502"/>
      <c r="B682" s="502"/>
      <c r="C682" s="502"/>
      <c r="D682" s="502"/>
      <c r="E682" s="502"/>
      <c r="F682" s="502"/>
      <c r="G682" s="502"/>
      <c r="H682" s="502"/>
      <c r="I682" s="502"/>
      <c r="J682" s="502"/>
      <c r="K682" s="502"/>
      <c r="L682" s="502"/>
      <c r="M682" s="502"/>
      <c r="N682" s="502"/>
      <c r="O682" s="502"/>
      <c r="P682" s="502"/>
      <c r="Q682" s="502"/>
      <c r="R682" s="502"/>
      <c r="S682" s="502"/>
    </row>
    <row r="683" spans="1:19" ht="15.75" customHeight="1">
      <c r="A683" s="502"/>
      <c r="B683" s="502"/>
      <c r="C683" s="502"/>
      <c r="D683" s="502"/>
      <c r="E683" s="502"/>
      <c r="F683" s="502"/>
      <c r="G683" s="502"/>
      <c r="H683" s="502"/>
      <c r="I683" s="502"/>
      <c r="J683" s="502"/>
      <c r="K683" s="502"/>
      <c r="L683" s="502"/>
      <c r="M683" s="502"/>
      <c r="N683" s="502"/>
      <c r="O683" s="502"/>
      <c r="P683" s="502"/>
      <c r="Q683" s="502"/>
      <c r="R683" s="502"/>
      <c r="S683" s="502"/>
    </row>
    <row r="684" spans="1:19" ht="15.75" customHeight="1">
      <c r="A684" s="502"/>
      <c r="B684" s="502"/>
      <c r="C684" s="502"/>
      <c r="D684" s="502"/>
      <c r="E684" s="502"/>
      <c r="F684" s="502"/>
      <c r="G684" s="502"/>
      <c r="H684" s="502"/>
      <c r="I684" s="502"/>
      <c r="J684" s="502"/>
      <c r="K684" s="502"/>
      <c r="L684" s="502"/>
      <c r="M684" s="502"/>
      <c r="N684" s="502"/>
      <c r="O684" s="502"/>
      <c r="P684" s="502"/>
      <c r="Q684" s="502"/>
      <c r="R684" s="502"/>
      <c r="S684" s="502"/>
    </row>
    <row r="685" spans="1:19" ht="15.75" customHeight="1">
      <c r="A685" s="502"/>
      <c r="B685" s="502"/>
      <c r="C685" s="502"/>
      <c r="D685" s="502"/>
      <c r="E685" s="502"/>
      <c r="F685" s="502"/>
      <c r="G685" s="502"/>
      <c r="H685" s="502"/>
      <c r="I685" s="502"/>
      <c r="J685" s="502"/>
      <c r="K685" s="502"/>
      <c r="L685" s="502"/>
      <c r="M685" s="502"/>
      <c r="N685" s="502"/>
      <c r="O685" s="502"/>
      <c r="P685" s="502"/>
      <c r="Q685" s="502"/>
      <c r="R685" s="502"/>
      <c r="S685" s="502"/>
    </row>
    <row r="686" spans="1:19" ht="15.75" customHeight="1">
      <c r="A686" s="502"/>
      <c r="B686" s="502"/>
      <c r="C686" s="502"/>
      <c r="D686" s="502"/>
      <c r="E686" s="502"/>
      <c r="F686" s="502"/>
      <c r="G686" s="502"/>
      <c r="H686" s="502"/>
      <c r="I686" s="502"/>
      <c r="J686" s="502"/>
      <c r="K686" s="502"/>
      <c r="L686" s="502"/>
      <c r="M686" s="502"/>
      <c r="N686" s="502"/>
      <c r="O686" s="502"/>
      <c r="P686" s="502"/>
      <c r="Q686" s="502"/>
      <c r="R686" s="502"/>
      <c r="S686" s="502"/>
    </row>
    <row r="687" spans="1:19" ht="15.75" customHeight="1">
      <c r="A687" s="502"/>
      <c r="B687" s="502"/>
      <c r="C687" s="502"/>
      <c r="D687" s="502"/>
      <c r="E687" s="502"/>
      <c r="F687" s="502"/>
      <c r="G687" s="502"/>
      <c r="H687" s="502"/>
      <c r="I687" s="502"/>
      <c r="J687" s="502"/>
      <c r="K687" s="502"/>
      <c r="L687" s="502"/>
      <c r="M687" s="502"/>
      <c r="N687" s="502"/>
      <c r="O687" s="502"/>
      <c r="P687" s="502"/>
      <c r="Q687" s="502"/>
      <c r="R687" s="502"/>
      <c r="S687" s="502"/>
    </row>
    <row r="688" spans="1:19" ht="15.75" customHeight="1">
      <c r="A688" s="502"/>
      <c r="B688" s="502"/>
      <c r="C688" s="502"/>
      <c r="D688" s="502"/>
      <c r="E688" s="502"/>
      <c r="F688" s="502"/>
      <c r="G688" s="502"/>
      <c r="H688" s="502"/>
      <c r="I688" s="502"/>
      <c r="J688" s="502"/>
      <c r="K688" s="502"/>
      <c r="L688" s="502"/>
      <c r="M688" s="502"/>
      <c r="N688" s="502"/>
      <c r="O688" s="502"/>
      <c r="P688" s="502"/>
      <c r="Q688" s="502"/>
      <c r="R688" s="502"/>
      <c r="S688" s="502"/>
    </row>
    <row r="689" spans="1:19" ht="15.75" customHeight="1">
      <c r="A689" s="502"/>
      <c r="B689" s="502"/>
      <c r="C689" s="502"/>
      <c r="D689" s="502"/>
      <c r="E689" s="502"/>
      <c r="F689" s="502"/>
      <c r="G689" s="502"/>
      <c r="H689" s="502"/>
      <c r="I689" s="502"/>
      <c r="J689" s="502"/>
      <c r="K689" s="502"/>
      <c r="L689" s="502"/>
      <c r="M689" s="502"/>
      <c r="N689" s="502"/>
      <c r="O689" s="502"/>
      <c r="P689" s="502"/>
      <c r="Q689" s="502"/>
      <c r="R689" s="502"/>
      <c r="S689" s="502"/>
    </row>
    <row r="690" spans="1:19" ht="15.75" customHeight="1">
      <c r="A690" s="502"/>
      <c r="B690" s="502"/>
      <c r="C690" s="502"/>
      <c r="D690" s="502"/>
      <c r="E690" s="502"/>
      <c r="F690" s="502"/>
      <c r="G690" s="502"/>
      <c r="H690" s="502"/>
      <c r="I690" s="502"/>
      <c r="J690" s="502"/>
      <c r="K690" s="502"/>
      <c r="L690" s="502"/>
      <c r="M690" s="502"/>
      <c r="N690" s="502"/>
      <c r="O690" s="502"/>
      <c r="P690" s="502"/>
      <c r="Q690" s="502"/>
      <c r="R690" s="502"/>
      <c r="S690" s="502"/>
    </row>
    <row r="691" spans="1:19" ht="15.75" customHeight="1">
      <c r="A691" s="502"/>
      <c r="B691" s="502"/>
      <c r="C691" s="502"/>
      <c r="D691" s="502"/>
      <c r="E691" s="502"/>
      <c r="F691" s="502"/>
      <c r="G691" s="502"/>
      <c r="H691" s="502"/>
      <c r="I691" s="502"/>
      <c r="J691" s="502"/>
      <c r="K691" s="502"/>
      <c r="L691" s="502"/>
      <c r="M691" s="502"/>
      <c r="N691" s="502"/>
      <c r="O691" s="502"/>
      <c r="P691" s="502"/>
      <c r="Q691" s="502"/>
      <c r="R691" s="502"/>
      <c r="S691" s="502"/>
    </row>
    <row r="692" spans="1:19" ht="15.75" customHeight="1">
      <c r="A692" s="502"/>
      <c r="B692" s="502"/>
      <c r="C692" s="502"/>
      <c r="D692" s="502"/>
      <c r="E692" s="502"/>
      <c r="F692" s="502"/>
      <c r="G692" s="502"/>
      <c r="H692" s="502"/>
      <c r="I692" s="502"/>
      <c r="J692" s="502"/>
      <c r="K692" s="502"/>
      <c r="L692" s="502"/>
      <c r="M692" s="502"/>
      <c r="N692" s="502"/>
      <c r="O692" s="502"/>
      <c r="P692" s="502"/>
      <c r="Q692" s="502"/>
      <c r="R692" s="502"/>
      <c r="S692" s="502"/>
    </row>
    <row r="693" spans="1:19" ht="15.75" customHeight="1">
      <c r="A693" s="502"/>
      <c r="B693" s="502"/>
      <c r="C693" s="502"/>
      <c r="D693" s="502"/>
      <c r="E693" s="502"/>
      <c r="F693" s="502"/>
      <c r="G693" s="502"/>
      <c r="H693" s="502"/>
      <c r="I693" s="502"/>
      <c r="J693" s="502"/>
      <c r="K693" s="502"/>
      <c r="L693" s="502"/>
      <c r="M693" s="502"/>
      <c r="N693" s="502"/>
      <c r="O693" s="502"/>
      <c r="P693" s="502"/>
      <c r="Q693" s="502"/>
      <c r="R693" s="502"/>
      <c r="S693" s="502"/>
    </row>
    <row r="694" spans="1:19" ht="15.75" customHeight="1">
      <c r="A694" s="502"/>
      <c r="B694" s="502"/>
      <c r="C694" s="502"/>
      <c r="D694" s="502"/>
      <c r="E694" s="502"/>
      <c r="F694" s="502"/>
      <c r="G694" s="502"/>
      <c r="H694" s="502"/>
      <c r="I694" s="502"/>
      <c r="J694" s="502"/>
      <c r="K694" s="502"/>
      <c r="L694" s="502"/>
      <c r="M694" s="502"/>
      <c r="N694" s="502"/>
      <c r="O694" s="502"/>
      <c r="P694" s="502"/>
      <c r="Q694" s="502"/>
      <c r="R694" s="502"/>
      <c r="S694" s="502"/>
    </row>
    <row r="695" spans="1:19" ht="15.75" customHeight="1">
      <c r="A695" s="502"/>
      <c r="B695" s="502"/>
      <c r="C695" s="502"/>
      <c r="D695" s="502"/>
      <c r="E695" s="502"/>
      <c r="F695" s="502"/>
      <c r="G695" s="502"/>
      <c r="H695" s="502"/>
      <c r="I695" s="502"/>
      <c r="J695" s="502"/>
      <c r="K695" s="502"/>
      <c r="L695" s="502"/>
      <c r="M695" s="502"/>
      <c r="N695" s="502"/>
      <c r="O695" s="502"/>
      <c r="P695" s="502"/>
      <c r="Q695" s="502"/>
      <c r="R695" s="502"/>
      <c r="S695" s="502"/>
    </row>
    <row r="696" spans="1:19" ht="15.75" customHeight="1">
      <c r="A696" s="502"/>
      <c r="B696" s="502"/>
      <c r="C696" s="502"/>
      <c r="D696" s="502"/>
      <c r="E696" s="502"/>
      <c r="F696" s="502"/>
      <c r="G696" s="502"/>
      <c r="H696" s="502"/>
      <c r="I696" s="502"/>
      <c r="J696" s="502"/>
      <c r="K696" s="502"/>
      <c r="L696" s="502"/>
      <c r="M696" s="502"/>
      <c r="N696" s="502"/>
      <c r="O696" s="502"/>
      <c r="P696" s="502"/>
      <c r="Q696" s="502"/>
      <c r="R696" s="502"/>
      <c r="S696" s="502"/>
    </row>
    <row r="697" spans="1:19" ht="15.75" customHeight="1">
      <c r="A697" s="502"/>
      <c r="B697" s="502"/>
      <c r="C697" s="502"/>
      <c r="D697" s="502"/>
      <c r="E697" s="502"/>
      <c r="F697" s="502"/>
      <c r="G697" s="502"/>
      <c r="H697" s="502"/>
      <c r="I697" s="502"/>
      <c r="J697" s="502"/>
      <c r="K697" s="502"/>
      <c r="L697" s="502"/>
      <c r="M697" s="502"/>
      <c r="N697" s="502"/>
      <c r="O697" s="502"/>
      <c r="P697" s="502"/>
      <c r="Q697" s="502"/>
      <c r="R697" s="502"/>
      <c r="S697" s="502"/>
    </row>
    <row r="698" spans="1:19" ht="15.75" customHeight="1">
      <c r="A698" s="502"/>
      <c r="B698" s="502"/>
      <c r="C698" s="502"/>
      <c r="D698" s="502"/>
      <c r="E698" s="502"/>
      <c r="F698" s="502"/>
      <c r="G698" s="502"/>
      <c r="H698" s="502"/>
      <c r="I698" s="502"/>
      <c r="J698" s="502"/>
      <c r="K698" s="502"/>
      <c r="L698" s="502"/>
      <c r="M698" s="502"/>
      <c r="N698" s="502"/>
      <c r="O698" s="502"/>
      <c r="P698" s="502"/>
      <c r="Q698" s="502"/>
      <c r="R698" s="502"/>
      <c r="S698" s="502"/>
    </row>
    <row r="699" spans="1:19" ht="15.75" customHeight="1">
      <c r="A699" s="502"/>
      <c r="B699" s="502"/>
      <c r="C699" s="502"/>
      <c r="D699" s="502"/>
      <c r="E699" s="502"/>
      <c r="F699" s="502"/>
      <c r="G699" s="502"/>
      <c r="H699" s="502"/>
      <c r="I699" s="502"/>
      <c r="J699" s="502"/>
      <c r="K699" s="502"/>
      <c r="L699" s="502"/>
      <c r="M699" s="502"/>
      <c r="N699" s="502"/>
      <c r="O699" s="502"/>
      <c r="P699" s="502"/>
      <c r="Q699" s="502"/>
      <c r="R699" s="502"/>
      <c r="S699" s="502"/>
    </row>
    <row r="700" spans="1:19" ht="15.75" customHeight="1">
      <c r="A700" s="502"/>
      <c r="B700" s="502"/>
      <c r="C700" s="502"/>
      <c r="D700" s="502"/>
      <c r="E700" s="502"/>
      <c r="F700" s="502"/>
      <c r="G700" s="502"/>
      <c r="H700" s="502"/>
      <c r="I700" s="502"/>
      <c r="J700" s="502"/>
      <c r="K700" s="502"/>
      <c r="L700" s="502"/>
      <c r="M700" s="502"/>
      <c r="N700" s="502"/>
      <c r="O700" s="502"/>
      <c r="P700" s="502"/>
      <c r="Q700" s="502"/>
      <c r="R700" s="502"/>
      <c r="S700" s="502"/>
    </row>
    <row r="701" spans="1:19" ht="15.75" customHeight="1">
      <c r="A701" s="502"/>
      <c r="B701" s="502"/>
      <c r="C701" s="502"/>
      <c r="D701" s="502"/>
      <c r="E701" s="502"/>
      <c r="F701" s="502"/>
      <c r="G701" s="502"/>
      <c r="H701" s="502"/>
      <c r="I701" s="502"/>
      <c r="J701" s="502"/>
      <c r="K701" s="502"/>
      <c r="L701" s="502"/>
      <c r="M701" s="502"/>
      <c r="N701" s="502"/>
      <c r="O701" s="502"/>
      <c r="P701" s="502"/>
      <c r="Q701" s="502"/>
      <c r="R701" s="502"/>
      <c r="S701" s="502"/>
    </row>
    <row r="702" spans="1:19" ht="15.75" customHeight="1">
      <c r="A702" s="502"/>
      <c r="B702" s="502"/>
      <c r="C702" s="502"/>
      <c r="D702" s="502"/>
      <c r="E702" s="502"/>
      <c r="F702" s="502"/>
      <c r="G702" s="502"/>
      <c r="H702" s="502"/>
      <c r="I702" s="502"/>
      <c r="J702" s="502"/>
      <c r="K702" s="502"/>
      <c r="L702" s="502"/>
      <c r="M702" s="502"/>
      <c r="N702" s="502"/>
      <c r="O702" s="502"/>
      <c r="P702" s="502"/>
      <c r="Q702" s="502"/>
      <c r="R702" s="502"/>
      <c r="S702" s="502"/>
    </row>
    <row r="703" spans="1:19" ht="15.75" customHeight="1">
      <c r="A703" s="502"/>
      <c r="B703" s="502"/>
      <c r="C703" s="502"/>
      <c r="D703" s="502"/>
      <c r="E703" s="502"/>
      <c r="F703" s="502"/>
      <c r="G703" s="502"/>
      <c r="H703" s="502"/>
      <c r="I703" s="502"/>
      <c r="J703" s="502"/>
      <c r="K703" s="502"/>
      <c r="L703" s="502"/>
      <c r="M703" s="502"/>
      <c r="N703" s="502"/>
      <c r="O703" s="502"/>
      <c r="P703" s="502"/>
      <c r="Q703" s="502"/>
      <c r="R703" s="502"/>
      <c r="S703" s="502"/>
    </row>
    <row r="704" spans="1:19" ht="15.75" customHeight="1">
      <c r="A704" s="502"/>
      <c r="B704" s="502"/>
      <c r="C704" s="502"/>
      <c r="D704" s="502"/>
      <c r="E704" s="502"/>
      <c r="F704" s="502"/>
      <c r="G704" s="502"/>
      <c r="H704" s="502"/>
      <c r="I704" s="502"/>
      <c r="J704" s="502"/>
      <c r="K704" s="502"/>
      <c r="L704" s="502"/>
      <c r="M704" s="502"/>
      <c r="N704" s="502"/>
      <c r="O704" s="502"/>
      <c r="P704" s="502"/>
      <c r="Q704" s="502"/>
      <c r="R704" s="502"/>
      <c r="S704" s="502"/>
    </row>
    <row r="705" spans="1:19" ht="15.75" customHeight="1">
      <c r="A705" s="502"/>
      <c r="B705" s="502"/>
      <c r="C705" s="502"/>
      <c r="D705" s="502"/>
      <c r="E705" s="502"/>
      <c r="F705" s="502"/>
      <c r="G705" s="502"/>
      <c r="H705" s="502"/>
      <c r="I705" s="502"/>
      <c r="J705" s="502"/>
      <c r="K705" s="502"/>
      <c r="L705" s="502"/>
      <c r="M705" s="502"/>
      <c r="N705" s="502"/>
      <c r="O705" s="502"/>
      <c r="P705" s="502"/>
      <c r="Q705" s="502"/>
      <c r="R705" s="502"/>
      <c r="S705" s="502"/>
    </row>
    <row r="706" spans="1:19" ht="15.75" customHeight="1">
      <c r="A706" s="502"/>
      <c r="B706" s="502"/>
      <c r="C706" s="502"/>
      <c r="D706" s="502"/>
      <c r="E706" s="502"/>
      <c r="F706" s="502"/>
      <c r="G706" s="502"/>
      <c r="H706" s="502"/>
      <c r="I706" s="502"/>
      <c r="J706" s="502"/>
      <c r="K706" s="502"/>
      <c r="L706" s="502"/>
      <c r="M706" s="502"/>
      <c r="N706" s="502"/>
      <c r="O706" s="502"/>
      <c r="P706" s="502"/>
      <c r="Q706" s="502"/>
      <c r="R706" s="502"/>
      <c r="S706" s="502"/>
    </row>
    <row r="707" spans="1:19" ht="15.75" customHeight="1">
      <c r="A707" s="502"/>
      <c r="B707" s="502"/>
      <c r="C707" s="502"/>
      <c r="D707" s="502"/>
      <c r="E707" s="502"/>
      <c r="F707" s="502"/>
      <c r="G707" s="502"/>
      <c r="H707" s="502"/>
      <c r="I707" s="502"/>
      <c r="J707" s="502"/>
      <c r="K707" s="502"/>
      <c r="L707" s="502"/>
      <c r="M707" s="502"/>
      <c r="N707" s="502"/>
      <c r="O707" s="502"/>
      <c r="P707" s="502"/>
      <c r="Q707" s="502"/>
      <c r="R707" s="502"/>
      <c r="S707" s="502"/>
    </row>
    <row r="708" spans="1:19" ht="15.75" customHeight="1">
      <c r="A708" s="502"/>
      <c r="B708" s="502"/>
      <c r="C708" s="502"/>
      <c r="D708" s="502"/>
      <c r="E708" s="502"/>
      <c r="F708" s="502"/>
      <c r="G708" s="502"/>
      <c r="H708" s="502"/>
      <c r="I708" s="502"/>
      <c r="J708" s="502"/>
      <c r="K708" s="502"/>
      <c r="L708" s="502"/>
      <c r="M708" s="502"/>
      <c r="N708" s="502"/>
      <c r="O708" s="502"/>
      <c r="P708" s="502"/>
      <c r="Q708" s="502"/>
      <c r="R708" s="502"/>
      <c r="S708" s="502"/>
    </row>
    <row r="709" spans="1:19" ht="15.75" customHeight="1">
      <c r="A709" s="502"/>
      <c r="B709" s="502"/>
      <c r="C709" s="502"/>
      <c r="D709" s="502"/>
      <c r="E709" s="502"/>
      <c r="F709" s="502"/>
      <c r="G709" s="502"/>
      <c r="H709" s="502"/>
      <c r="I709" s="502"/>
      <c r="J709" s="502"/>
      <c r="K709" s="502"/>
      <c r="L709" s="502"/>
      <c r="M709" s="502"/>
      <c r="N709" s="502"/>
      <c r="O709" s="502"/>
      <c r="P709" s="502"/>
      <c r="Q709" s="502"/>
      <c r="R709" s="502"/>
      <c r="S709" s="502"/>
    </row>
    <row r="710" spans="1:19" ht="15.75" customHeight="1">
      <c r="A710" s="502"/>
      <c r="B710" s="502"/>
      <c r="C710" s="502"/>
      <c r="D710" s="502"/>
      <c r="E710" s="502"/>
      <c r="F710" s="502"/>
      <c r="G710" s="502"/>
      <c r="H710" s="502"/>
      <c r="I710" s="502"/>
      <c r="J710" s="502"/>
      <c r="K710" s="502"/>
      <c r="L710" s="502"/>
      <c r="M710" s="502"/>
      <c r="N710" s="502"/>
      <c r="O710" s="502"/>
      <c r="P710" s="502"/>
      <c r="Q710" s="502"/>
      <c r="R710" s="502"/>
      <c r="S710" s="502"/>
    </row>
    <row r="711" spans="1:19" ht="15.75" customHeight="1">
      <c r="A711" s="502"/>
      <c r="B711" s="502"/>
      <c r="C711" s="502"/>
      <c r="D711" s="502"/>
      <c r="E711" s="502"/>
      <c r="F711" s="502"/>
      <c r="G711" s="502"/>
      <c r="H711" s="502"/>
      <c r="I711" s="502"/>
      <c r="J711" s="502"/>
      <c r="K711" s="502"/>
      <c r="L711" s="502"/>
      <c r="M711" s="502"/>
      <c r="N711" s="502"/>
      <c r="O711" s="502"/>
      <c r="P711" s="502"/>
      <c r="Q711" s="502"/>
      <c r="R711" s="502"/>
      <c r="S711" s="502"/>
    </row>
    <row r="712" spans="1:19" ht="15.75" customHeight="1">
      <c r="A712" s="502"/>
      <c r="B712" s="502"/>
      <c r="C712" s="502"/>
      <c r="D712" s="502"/>
      <c r="E712" s="502"/>
      <c r="F712" s="502"/>
      <c r="G712" s="502"/>
      <c r="H712" s="502"/>
      <c r="I712" s="502"/>
      <c r="J712" s="502"/>
      <c r="K712" s="502"/>
      <c r="L712" s="502"/>
      <c r="M712" s="502"/>
      <c r="N712" s="502"/>
      <c r="O712" s="502"/>
      <c r="P712" s="502"/>
      <c r="Q712" s="502"/>
      <c r="R712" s="502"/>
      <c r="S712" s="502"/>
    </row>
    <row r="713" spans="1:19" ht="15.75" customHeight="1">
      <c r="A713" s="502"/>
      <c r="B713" s="502"/>
      <c r="C713" s="502"/>
      <c r="D713" s="502"/>
      <c r="E713" s="502"/>
      <c r="F713" s="502"/>
      <c r="G713" s="502"/>
      <c r="H713" s="502"/>
      <c r="I713" s="502"/>
      <c r="J713" s="502"/>
      <c r="K713" s="502"/>
      <c r="L713" s="502"/>
      <c r="M713" s="502"/>
      <c r="N713" s="502"/>
      <c r="O713" s="502"/>
      <c r="P713" s="502"/>
      <c r="Q713" s="502"/>
      <c r="R713" s="502"/>
      <c r="S713" s="502"/>
    </row>
    <row r="714" spans="1:19" ht="15.75" customHeight="1">
      <c r="A714" s="502"/>
      <c r="B714" s="502"/>
      <c r="C714" s="502"/>
      <c r="D714" s="502"/>
      <c r="E714" s="502"/>
      <c r="F714" s="502"/>
      <c r="G714" s="502"/>
      <c r="H714" s="502"/>
      <c r="I714" s="502"/>
      <c r="J714" s="502"/>
      <c r="K714" s="502"/>
      <c r="L714" s="502"/>
      <c r="M714" s="502"/>
      <c r="N714" s="502"/>
      <c r="O714" s="502"/>
      <c r="P714" s="502"/>
      <c r="Q714" s="502"/>
      <c r="R714" s="502"/>
      <c r="S714" s="502"/>
    </row>
    <row r="715" spans="1:19" ht="15.75" customHeight="1">
      <c r="A715" s="502"/>
      <c r="B715" s="502"/>
      <c r="C715" s="502"/>
      <c r="D715" s="502"/>
      <c r="E715" s="502"/>
      <c r="F715" s="502"/>
      <c r="G715" s="502"/>
      <c r="H715" s="502"/>
      <c r="I715" s="502"/>
      <c r="J715" s="502"/>
      <c r="K715" s="502"/>
      <c r="L715" s="502"/>
      <c r="M715" s="502"/>
      <c r="N715" s="502"/>
      <c r="O715" s="502"/>
      <c r="P715" s="502"/>
      <c r="Q715" s="502"/>
      <c r="R715" s="502"/>
      <c r="S715" s="502"/>
    </row>
    <row r="716" spans="1:19" ht="15.75" customHeight="1">
      <c r="A716" s="502"/>
      <c r="B716" s="502"/>
      <c r="C716" s="502"/>
      <c r="D716" s="502"/>
      <c r="E716" s="502"/>
      <c r="F716" s="502"/>
      <c r="G716" s="502"/>
      <c r="H716" s="502"/>
      <c r="I716" s="502"/>
      <c r="J716" s="502"/>
      <c r="K716" s="502"/>
      <c r="L716" s="502"/>
      <c r="M716" s="502"/>
      <c r="N716" s="502"/>
      <c r="O716" s="502"/>
      <c r="P716" s="502"/>
      <c r="Q716" s="502"/>
      <c r="R716" s="502"/>
      <c r="S716" s="502"/>
    </row>
    <row r="717" spans="1:19" ht="15.75" customHeight="1">
      <c r="A717" s="502"/>
      <c r="B717" s="502"/>
      <c r="C717" s="502"/>
      <c r="D717" s="502"/>
      <c r="E717" s="502"/>
      <c r="F717" s="502"/>
      <c r="G717" s="502"/>
      <c r="H717" s="502"/>
      <c r="I717" s="502"/>
      <c r="J717" s="502"/>
      <c r="K717" s="502"/>
      <c r="L717" s="502"/>
      <c r="M717" s="502"/>
      <c r="N717" s="502"/>
      <c r="O717" s="502"/>
      <c r="P717" s="502"/>
      <c r="Q717" s="502"/>
      <c r="R717" s="502"/>
      <c r="S717" s="502"/>
    </row>
    <row r="718" spans="1:19" ht="15.75" customHeight="1">
      <c r="A718" s="502"/>
      <c r="B718" s="502"/>
      <c r="C718" s="502"/>
      <c r="D718" s="502"/>
      <c r="E718" s="502"/>
      <c r="F718" s="502"/>
      <c r="G718" s="502"/>
      <c r="H718" s="502"/>
      <c r="I718" s="502"/>
      <c r="J718" s="502"/>
      <c r="K718" s="502"/>
      <c r="L718" s="502"/>
      <c r="M718" s="502"/>
      <c r="N718" s="502"/>
      <c r="O718" s="502"/>
      <c r="P718" s="502"/>
      <c r="Q718" s="502"/>
      <c r="R718" s="502"/>
      <c r="S718" s="502"/>
    </row>
    <row r="719" spans="1:19" ht="15.75" customHeight="1">
      <c r="A719" s="502"/>
      <c r="B719" s="502"/>
      <c r="C719" s="502"/>
      <c r="D719" s="502"/>
      <c r="E719" s="502"/>
      <c r="F719" s="502"/>
      <c r="G719" s="502"/>
      <c r="H719" s="502"/>
      <c r="I719" s="502"/>
      <c r="J719" s="502"/>
      <c r="K719" s="502"/>
      <c r="L719" s="502"/>
      <c r="M719" s="502"/>
      <c r="N719" s="502"/>
      <c r="O719" s="502"/>
      <c r="P719" s="502"/>
      <c r="Q719" s="502"/>
      <c r="R719" s="502"/>
      <c r="S719" s="502"/>
    </row>
    <row r="720" spans="1:19" ht="15.75" customHeight="1">
      <c r="A720" s="502"/>
      <c r="B720" s="502"/>
      <c r="C720" s="502"/>
      <c r="D720" s="502"/>
      <c r="E720" s="502"/>
      <c r="F720" s="502"/>
      <c r="G720" s="502"/>
      <c r="H720" s="502"/>
      <c r="I720" s="502"/>
      <c r="J720" s="502"/>
      <c r="K720" s="502"/>
      <c r="L720" s="502"/>
      <c r="M720" s="502"/>
      <c r="N720" s="502"/>
      <c r="O720" s="502"/>
      <c r="P720" s="502"/>
      <c r="Q720" s="502"/>
      <c r="R720" s="502"/>
      <c r="S720" s="502"/>
    </row>
    <row r="721" spans="1:19" ht="15.75" customHeight="1">
      <c r="A721" s="502"/>
      <c r="B721" s="502"/>
      <c r="C721" s="502"/>
      <c r="D721" s="502"/>
      <c r="E721" s="502"/>
      <c r="F721" s="502"/>
      <c r="G721" s="502"/>
      <c r="H721" s="502"/>
      <c r="I721" s="502"/>
      <c r="J721" s="502"/>
      <c r="K721" s="502"/>
      <c r="L721" s="502"/>
      <c r="M721" s="502"/>
      <c r="N721" s="502"/>
      <c r="O721" s="502"/>
      <c r="P721" s="502"/>
      <c r="Q721" s="502"/>
      <c r="R721" s="502"/>
      <c r="S721" s="502"/>
    </row>
    <row r="722" spans="1:19" ht="15.75" customHeight="1">
      <c r="A722" s="502"/>
      <c r="B722" s="502"/>
      <c r="C722" s="502"/>
      <c r="D722" s="502"/>
      <c r="E722" s="502"/>
      <c r="F722" s="502"/>
      <c r="G722" s="502"/>
      <c r="H722" s="502"/>
      <c r="I722" s="502"/>
      <c r="J722" s="502"/>
      <c r="K722" s="502"/>
      <c r="L722" s="502"/>
      <c r="M722" s="502"/>
      <c r="N722" s="502"/>
      <c r="O722" s="502"/>
      <c r="P722" s="502"/>
      <c r="Q722" s="502"/>
      <c r="R722" s="502"/>
      <c r="S722" s="502"/>
    </row>
    <row r="723" spans="1:19" ht="15.75" customHeight="1">
      <c r="A723" s="502"/>
      <c r="B723" s="502"/>
      <c r="C723" s="502"/>
      <c r="D723" s="502"/>
      <c r="E723" s="502"/>
      <c r="F723" s="502"/>
      <c r="G723" s="502"/>
      <c r="H723" s="502"/>
      <c r="I723" s="502"/>
      <c r="J723" s="502"/>
      <c r="K723" s="502"/>
      <c r="L723" s="502"/>
      <c r="M723" s="502"/>
      <c r="N723" s="502"/>
      <c r="O723" s="502"/>
      <c r="P723" s="502"/>
      <c r="Q723" s="502"/>
      <c r="R723" s="502"/>
      <c r="S723" s="502"/>
    </row>
    <row r="724" spans="1:19" ht="15.75" customHeight="1">
      <c r="A724" s="502"/>
      <c r="B724" s="502"/>
      <c r="C724" s="502"/>
      <c r="D724" s="502"/>
      <c r="E724" s="502"/>
      <c r="F724" s="502"/>
      <c r="G724" s="502"/>
      <c r="H724" s="502"/>
      <c r="I724" s="502"/>
      <c r="J724" s="502"/>
      <c r="K724" s="502"/>
      <c r="L724" s="502"/>
      <c r="M724" s="502"/>
      <c r="N724" s="502"/>
      <c r="O724" s="502"/>
      <c r="P724" s="502"/>
      <c r="Q724" s="502"/>
      <c r="R724" s="502"/>
      <c r="S724" s="502"/>
    </row>
    <row r="725" spans="1:19" ht="15.75" customHeight="1">
      <c r="A725" s="502"/>
      <c r="B725" s="502"/>
      <c r="C725" s="502"/>
      <c r="D725" s="502"/>
      <c r="E725" s="502"/>
      <c r="F725" s="502"/>
      <c r="G725" s="502"/>
      <c r="H725" s="502"/>
      <c r="I725" s="502"/>
      <c r="J725" s="502"/>
      <c r="K725" s="502"/>
      <c r="L725" s="502"/>
      <c r="M725" s="502"/>
      <c r="N725" s="502"/>
      <c r="O725" s="502"/>
      <c r="P725" s="502"/>
      <c r="Q725" s="502"/>
      <c r="R725" s="502"/>
      <c r="S725" s="502"/>
    </row>
    <row r="726" spans="1:19" ht="15.75" customHeight="1">
      <c r="A726" s="502"/>
      <c r="B726" s="502"/>
      <c r="C726" s="502"/>
      <c r="D726" s="502"/>
      <c r="E726" s="502"/>
      <c r="F726" s="502"/>
      <c r="G726" s="502"/>
      <c r="H726" s="502"/>
      <c r="I726" s="502"/>
      <c r="J726" s="502"/>
      <c r="K726" s="502"/>
      <c r="L726" s="502"/>
      <c r="M726" s="502"/>
      <c r="N726" s="502"/>
      <c r="O726" s="502"/>
      <c r="P726" s="502"/>
      <c r="Q726" s="502"/>
      <c r="R726" s="502"/>
      <c r="S726" s="502"/>
    </row>
    <row r="727" spans="1:19" ht="15.75" customHeight="1">
      <c r="A727" s="502"/>
      <c r="B727" s="502"/>
      <c r="C727" s="502"/>
      <c r="D727" s="502"/>
      <c r="E727" s="502"/>
      <c r="F727" s="502"/>
      <c r="G727" s="502"/>
      <c r="H727" s="502"/>
      <c r="I727" s="502"/>
      <c r="J727" s="502"/>
      <c r="K727" s="502"/>
      <c r="L727" s="502"/>
      <c r="M727" s="502"/>
      <c r="N727" s="502"/>
      <c r="O727" s="502"/>
      <c r="P727" s="502"/>
      <c r="Q727" s="502"/>
      <c r="R727" s="502"/>
      <c r="S727" s="502"/>
    </row>
    <row r="728" spans="1:19" ht="15.75" customHeight="1">
      <c r="A728" s="502"/>
      <c r="B728" s="502"/>
      <c r="C728" s="502"/>
      <c r="D728" s="502"/>
      <c r="E728" s="502"/>
      <c r="F728" s="502"/>
      <c r="G728" s="502"/>
      <c r="H728" s="502"/>
      <c r="I728" s="502"/>
      <c r="J728" s="502"/>
      <c r="K728" s="502"/>
      <c r="L728" s="502"/>
      <c r="M728" s="502"/>
      <c r="N728" s="502"/>
      <c r="O728" s="502"/>
      <c r="P728" s="502"/>
      <c r="Q728" s="502"/>
      <c r="R728" s="502"/>
      <c r="S728" s="502"/>
    </row>
    <row r="729" spans="1:19" ht="15.75" customHeight="1">
      <c r="A729" s="502"/>
      <c r="B729" s="502"/>
      <c r="C729" s="502"/>
      <c r="D729" s="502"/>
      <c r="E729" s="502"/>
      <c r="F729" s="502"/>
      <c r="G729" s="502"/>
      <c r="H729" s="502"/>
      <c r="I729" s="502"/>
      <c r="J729" s="502"/>
      <c r="K729" s="502"/>
      <c r="L729" s="502"/>
      <c r="M729" s="502"/>
      <c r="N729" s="502"/>
      <c r="O729" s="502"/>
      <c r="P729" s="502"/>
      <c r="Q729" s="502"/>
      <c r="R729" s="502"/>
      <c r="S729" s="502"/>
    </row>
    <row r="730" spans="1:19" ht="15.75" customHeight="1">
      <c r="A730" s="502"/>
      <c r="B730" s="502"/>
      <c r="C730" s="502"/>
      <c r="D730" s="502"/>
      <c r="E730" s="502"/>
      <c r="F730" s="502"/>
      <c r="G730" s="502"/>
      <c r="H730" s="502"/>
      <c r="I730" s="502"/>
      <c r="J730" s="502"/>
      <c r="K730" s="502"/>
      <c r="L730" s="502"/>
      <c r="M730" s="502"/>
      <c r="N730" s="502"/>
      <c r="O730" s="502"/>
      <c r="P730" s="502"/>
      <c r="Q730" s="502"/>
      <c r="R730" s="502"/>
      <c r="S730" s="502"/>
    </row>
    <row r="731" spans="1:19" ht="15.75" customHeight="1">
      <c r="A731" s="502"/>
      <c r="B731" s="502"/>
      <c r="C731" s="502"/>
      <c r="D731" s="502"/>
      <c r="E731" s="502"/>
      <c r="F731" s="502"/>
      <c r="G731" s="502"/>
      <c r="H731" s="502"/>
      <c r="I731" s="502"/>
      <c r="J731" s="502"/>
      <c r="K731" s="502"/>
      <c r="L731" s="502"/>
      <c r="M731" s="502"/>
      <c r="N731" s="502"/>
      <c r="O731" s="502"/>
      <c r="P731" s="502"/>
      <c r="Q731" s="502"/>
      <c r="R731" s="502"/>
      <c r="S731" s="502"/>
    </row>
    <row r="732" spans="1:19" ht="15.75" customHeight="1">
      <c r="A732" s="502"/>
      <c r="B732" s="502"/>
      <c r="C732" s="502"/>
      <c r="D732" s="502"/>
      <c r="E732" s="502"/>
      <c r="F732" s="502"/>
      <c r="G732" s="502"/>
      <c r="H732" s="502"/>
      <c r="I732" s="502"/>
      <c r="J732" s="502"/>
      <c r="K732" s="502"/>
      <c r="L732" s="502"/>
      <c r="M732" s="502"/>
      <c r="N732" s="502"/>
      <c r="O732" s="502"/>
      <c r="P732" s="502"/>
      <c r="Q732" s="502"/>
      <c r="R732" s="502"/>
      <c r="S732" s="502"/>
    </row>
    <row r="733" spans="1:19" ht="15.75" customHeight="1">
      <c r="A733" s="502"/>
      <c r="B733" s="502"/>
      <c r="C733" s="502"/>
      <c r="D733" s="502"/>
      <c r="E733" s="502"/>
      <c r="F733" s="502"/>
      <c r="G733" s="502"/>
      <c r="H733" s="502"/>
      <c r="I733" s="502"/>
      <c r="J733" s="502"/>
      <c r="K733" s="502"/>
      <c r="L733" s="502"/>
      <c r="M733" s="502"/>
      <c r="N733" s="502"/>
      <c r="O733" s="502"/>
      <c r="P733" s="502"/>
      <c r="Q733" s="502"/>
      <c r="R733" s="502"/>
      <c r="S733" s="502"/>
    </row>
    <row r="734" spans="1:19" ht="15.75" customHeight="1">
      <c r="A734" s="502"/>
      <c r="B734" s="502"/>
      <c r="C734" s="502"/>
      <c r="D734" s="502"/>
      <c r="E734" s="502"/>
      <c r="F734" s="502"/>
      <c r="G734" s="502"/>
      <c r="H734" s="502"/>
      <c r="I734" s="502"/>
      <c r="J734" s="502"/>
      <c r="K734" s="502"/>
      <c r="L734" s="502"/>
      <c r="M734" s="502"/>
      <c r="N734" s="502"/>
      <c r="O734" s="502"/>
      <c r="P734" s="502"/>
      <c r="Q734" s="502"/>
      <c r="R734" s="502"/>
      <c r="S734" s="502"/>
    </row>
    <row r="735" spans="1:19" ht="15.75" customHeight="1">
      <c r="A735" s="502"/>
      <c r="B735" s="502"/>
      <c r="C735" s="502"/>
      <c r="D735" s="502"/>
      <c r="E735" s="502"/>
      <c r="F735" s="502"/>
      <c r="G735" s="502"/>
      <c r="H735" s="502"/>
      <c r="I735" s="502"/>
      <c r="J735" s="502"/>
      <c r="K735" s="502"/>
      <c r="L735" s="502"/>
      <c r="M735" s="502"/>
      <c r="N735" s="502"/>
      <c r="O735" s="502"/>
      <c r="P735" s="502"/>
      <c r="Q735" s="502"/>
      <c r="R735" s="502"/>
      <c r="S735" s="502"/>
    </row>
    <row r="736" spans="1:19" ht="15.75" customHeight="1">
      <c r="A736" s="502"/>
      <c r="B736" s="502"/>
      <c r="C736" s="502"/>
      <c r="D736" s="502"/>
      <c r="E736" s="502"/>
      <c r="F736" s="502"/>
      <c r="G736" s="502"/>
      <c r="H736" s="502"/>
      <c r="I736" s="502"/>
      <c r="J736" s="502"/>
      <c r="K736" s="502"/>
      <c r="L736" s="502"/>
      <c r="M736" s="502"/>
      <c r="N736" s="502"/>
      <c r="O736" s="502"/>
      <c r="P736" s="502"/>
      <c r="Q736" s="502"/>
      <c r="R736" s="502"/>
      <c r="S736" s="502"/>
    </row>
    <row r="737" spans="1:19" ht="15.75" customHeight="1">
      <c r="A737" s="502"/>
      <c r="B737" s="502"/>
      <c r="C737" s="502"/>
      <c r="D737" s="502"/>
      <c r="E737" s="502"/>
      <c r="F737" s="502"/>
      <c r="G737" s="502"/>
      <c r="H737" s="502"/>
      <c r="I737" s="502"/>
      <c r="J737" s="502"/>
      <c r="K737" s="502"/>
      <c r="L737" s="502"/>
      <c r="M737" s="502"/>
      <c r="N737" s="502"/>
      <c r="O737" s="502"/>
      <c r="P737" s="502"/>
      <c r="Q737" s="502"/>
      <c r="R737" s="502"/>
      <c r="S737" s="502"/>
    </row>
    <row r="738" spans="1:19" ht="15.75" customHeight="1">
      <c r="A738" s="502"/>
      <c r="B738" s="502"/>
      <c r="C738" s="502"/>
      <c r="D738" s="502"/>
      <c r="E738" s="502"/>
      <c r="F738" s="502"/>
      <c r="G738" s="502"/>
      <c r="H738" s="502"/>
      <c r="I738" s="502"/>
      <c r="J738" s="502"/>
      <c r="K738" s="502"/>
      <c r="L738" s="502"/>
      <c r="M738" s="502"/>
      <c r="N738" s="502"/>
      <c r="O738" s="502"/>
      <c r="P738" s="502"/>
      <c r="Q738" s="502"/>
      <c r="R738" s="502"/>
      <c r="S738" s="502"/>
    </row>
    <row r="739" spans="1:19" ht="15.75" customHeight="1">
      <c r="A739" s="502"/>
      <c r="B739" s="502"/>
      <c r="C739" s="502"/>
      <c r="D739" s="502"/>
      <c r="E739" s="502"/>
      <c r="F739" s="502"/>
      <c r="G739" s="502"/>
      <c r="H739" s="502"/>
      <c r="I739" s="502"/>
      <c r="J739" s="502"/>
      <c r="K739" s="502"/>
      <c r="L739" s="502"/>
      <c r="M739" s="502"/>
      <c r="N739" s="502"/>
      <c r="O739" s="502"/>
      <c r="P739" s="502"/>
      <c r="Q739" s="502"/>
      <c r="R739" s="502"/>
      <c r="S739" s="502"/>
    </row>
    <row r="740" spans="1:19" ht="15.75" customHeight="1">
      <c r="A740" s="502"/>
      <c r="B740" s="502"/>
      <c r="C740" s="502"/>
      <c r="D740" s="502"/>
      <c r="E740" s="502"/>
      <c r="F740" s="502"/>
      <c r="G740" s="502"/>
      <c r="H740" s="502"/>
      <c r="I740" s="502"/>
      <c r="J740" s="502"/>
      <c r="K740" s="502"/>
      <c r="L740" s="502"/>
      <c r="M740" s="502"/>
      <c r="N740" s="502"/>
      <c r="O740" s="502"/>
      <c r="P740" s="502"/>
      <c r="Q740" s="502"/>
      <c r="R740" s="502"/>
      <c r="S740" s="502"/>
    </row>
    <row r="741" spans="1:19" ht="15.75" customHeight="1">
      <c r="A741" s="502"/>
      <c r="B741" s="502"/>
      <c r="C741" s="502"/>
      <c r="D741" s="502"/>
      <c r="E741" s="502"/>
      <c r="F741" s="502"/>
      <c r="G741" s="502"/>
      <c r="H741" s="502"/>
      <c r="I741" s="502"/>
      <c r="J741" s="502"/>
      <c r="K741" s="502"/>
      <c r="L741" s="502"/>
      <c r="M741" s="502"/>
      <c r="N741" s="502"/>
      <c r="O741" s="502"/>
      <c r="P741" s="502"/>
      <c r="Q741" s="502"/>
      <c r="R741" s="502"/>
      <c r="S741" s="502"/>
    </row>
    <row r="742" spans="1:19" ht="15.75" customHeight="1">
      <c r="A742" s="502"/>
      <c r="B742" s="502"/>
      <c r="C742" s="502"/>
      <c r="D742" s="502"/>
      <c r="E742" s="502"/>
      <c r="F742" s="502"/>
      <c r="G742" s="502"/>
      <c r="H742" s="502"/>
      <c r="I742" s="502"/>
      <c r="J742" s="502"/>
      <c r="K742" s="502"/>
      <c r="L742" s="502"/>
      <c r="M742" s="502"/>
      <c r="N742" s="502"/>
      <c r="O742" s="502"/>
      <c r="P742" s="502"/>
      <c r="Q742" s="502"/>
      <c r="R742" s="502"/>
      <c r="S742" s="502"/>
    </row>
    <row r="743" spans="1:19" ht="15.75" customHeight="1">
      <c r="A743" s="502"/>
      <c r="B743" s="502"/>
      <c r="C743" s="502"/>
      <c r="D743" s="502"/>
      <c r="E743" s="502"/>
      <c r="F743" s="502"/>
      <c r="G743" s="502"/>
      <c r="H743" s="502"/>
      <c r="I743" s="502"/>
      <c r="J743" s="502"/>
      <c r="K743" s="502"/>
      <c r="L743" s="502"/>
      <c r="M743" s="502"/>
      <c r="N743" s="502"/>
      <c r="O743" s="502"/>
      <c r="P743" s="502"/>
      <c r="Q743" s="502"/>
      <c r="R743" s="502"/>
      <c r="S743" s="502"/>
    </row>
    <row r="744" spans="1:19" ht="15.75" customHeight="1">
      <c r="A744" s="502"/>
      <c r="B744" s="502"/>
      <c r="C744" s="502"/>
      <c r="D744" s="502"/>
      <c r="E744" s="502"/>
      <c r="F744" s="502"/>
      <c r="G744" s="502"/>
      <c r="H744" s="502"/>
      <c r="I744" s="502"/>
      <c r="J744" s="502"/>
      <c r="K744" s="502"/>
      <c r="L744" s="502"/>
      <c r="M744" s="502"/>
      <c r="N744" s="502"/>
      <c r="O744" s="502"/>
      <c r="P744" s="502"/>
      <c r="Q744" s="502"/>
      <c r="R744" s="502"/>
      <c r="S744" s="502"/>
    </row>
    <row r="745" spans="1:19" ht="15.75" customHeight="1">
      <c r="A745" s="502"/>
      <c r="B745" s="502"/>
      <c r="C745" s="502"/>
      <c r="D745" s="502"/>
      <c r="E745" s="502"/>
      <c r="F745" s="502"/>
      <c r="G745" s="502"/>
      <c r="H745" s="502"/>
      <c r="I745" s="502"/>
      <c r="J745" s="502"/>
      <c r="K745" s="502"/>
      <c r="L745" s="502"/>
      <c r="M745" s="502"/>
      <c r="N745" s="502"/>
      <c r="O745" s="502"/>
      <c r="P745" s="502"/>
      <c r="Q745" s="502"/>
      <c r="R745" s="502"/>
      <c r="S745" s="502"/>
    </row>
    <row r="746" spans="1:19" ht="15.75" customHeight="1">
      <c r="A746" s="502"/>
      <c r="B746" s="502"/>
      <c r="C746" s="502"/>
      <c r="D746" s="502"/>
      <c r="E746" s="502"/>
      <c r="F746" s="502"/>
      <c r="G746" s="502"/>
      <c r="H746" s="502"/>
      <c r="I746" s="502"/>
      <c r="J746" s="502"/>
      <c r="K746" s="502"/>
      <c r="L746" s="502"/>
      <c r="M746" s="502"/>
      <c r="N746" s="502"/>
      <c r="O746" s="502"/>
      <c r="P746" s="502"/>
      <c r="Q746" s="502"/>
      <c r="R746" s="502"/>
      <c r="S746" s="502"/>
    </row>
    <row r="747" spans="1:19" ht="15.75" customHeight="1">
      <c r="A747" s="502"/>
      <c r="B747" s="502"/>
      <c r="C747" s="502"/>
      <c r="D747" s="502"/>
      <c r="E747" s="502"/>
      <c r="F747" s="502"/>
      <c r="G747" s="502"/>
      <c r="H747" s="502"/>
      <c r="I747" s="502"/>
      <c r="J747" s="502"/>
      <c r="K747" s="502"/>
      <c r="L747" s="502"/>
      <c r="M747" s="502"/>
      <c r="N747" s="502"/>
      <c r="O747" s="502"/>
      <c r="P747" s="502"/>
      <c r="Q747" s="502"/>
      <c r="R747" s="502"/>
      <c r="S747" s="502"/>
    </row>
    <row r="748" spans="1:19" ht="15.75" customHeight="1">
      <c r="A748" s="502"/>
      <c r="B748" s="502"/>
      <c r="C748" s="502"/>
      <c r="D748" s="502"/>
      <c r="E748" s="502"/>
      <c r="F748" s="502"/>
      <c r="G748" s="502"/>
      <c r="H748" s="502"/>
      <c r="I748" s="502"/>
      <c r="J748" s="502"/>
      <c r="K748" s="502"/>
      <c r="L748" s="502"/>
      <c r="M748" s="502"/>
      <c r="N748" s="502"/>
      <c r="O748" s="502"/>
      <c r="P748" s="502"/>
      <c r="Q748" s="502"/>
      <c r="R748" s="502"/>
      <c r="S748" s="502"/>
    </row>
    <row r="749" spans="1:19" ht="15.75" customHeight="1">
      <c r="A749" s="502"/>
      <c r="B749" s="502"/>
      <c r="C749" s="502"/>
      <c r="D749" s="502"/>
      <c r="E749" s="502"/>
      <c r="F749" s="502"/>
      <c r="G749" s="502"/>
      <c r="H749" s="502"/>
      <c r="I749" s="502"/>
      <c r="J749" s="502"/>
      <c r="K749" s="502"/>
      <c r="L749" s="502"/>
      <c r="M749" s="502"/>
      <c r="N749" s="502"/>
      <c r="O749" s="502"/>
      <c r="P749" s="502"/>
      <c r="Q749" s="502"/>
      <c r="R749" s="502"/>
      <c r="S749" s="502"/>
    </row>
    <row r="750" spans="1:19" ht="15.75" customHeight="1">
      <c r="A750" s="502"/>
      <c r="B750" s="502"/>
      <c r="C750" s="502"/>
      <c r="D750" s="502"/>
      <c r="E750" s="502"/>
      <c r="F750" s="502"/>
      <c r="G750" s="502"/>
      <c r="H750" s="502"/>
      <c r="I750" s="502"/>
      <c r="J750" s="502"/>
      <c r="K750" s="502"/>
      <c r="L750" s="502"/>
      <c r="M750" s="502"/>
      <c r="N750" s="502"/>
      <c r="O750" s="502"/>
      <c r="P750" s="502"/>
      <c r="Q750" s="502"/>
      <c r="R750" s="502"/>
      <c r="S750" s="502"/>
    </row>
    <row r="751" spans="1:19" ht="15.75" customHeight="1">
      <c r="A751" s="502"/>
      <c r="B751" s="502"/>
      <c r="C751" s="502"/>
      <c r="D751" s="502"/>
      <c r="E751" s="502"/>
      <c r="F751" s="502"/>
      <c r="G751" s="502"/>
      <c r="H751" s="502"/>
      <c r="I751" s="502"/>
      <c r="J751" s="502"/>
      <c r="K751" s="502"/>
      <c r="L751" s="502"/>
      <c r="M751" s="502"/>
      <c r="N751" s="502"/>
      <c r="O751" s="502"/>
      <c r="P751" s="502"/>
      <c r="Q751" s="502"/>
      <c r="R751" s="502"/>
      <c r="S751" s="502"/>
    </row>
    <row r="752" spans="1:19" ht="15.75" customHeight="1">
      <c r="A752" s="502"/>
      <c r="B752" s="502"/>
      <c r="C752" s="502"/>
      <c r="D752" s="502"/>
      <c r="E752" s="502"/>
      <c r="F752" s="502"/>
      <c r="G752" s="502"/>
      <c r="H752" s="502"/>
      <c r="I752" s="502"/>
      <c r="J752" s="502"/>
      <c r="K752" s="502"/>
      <c r="L752" s="502"/>
      <c r="M752" s="502"/>
      <c r="N752" s="502"/>
      <c r="O752" s="502"/>
      <c r="P752" s="502"/>
      <c r="Q752" s="502"/>
      <c r="R752" s="502"/>
      <c r="S752" s="502"/>
    </row>
    <row r="753" spans="1:19" ht="15.75" customHeight="1">
      <c r="A753" s="502"/>
      <c r="B753" s="502"/>
      <c r="C753" s="502"/>
      <c r="D753" s="502"/>
      <c r="E753" s="502"/>
      <c r="F753" s="502"/>
      <c r="G753" s="502"/>
      <c r="H753" s="502"/>
      <c r="I753" s="502"/>
      <c r="J753" s="502"/>
      <c r="K753" s="502"/>
      <c r="L753" s="502"/>
      <c r="M753" s="502"/>
      <c r="N753" s="502"/>
      <c r="O753" s="502"/>
      <c r="P753" s="502"/>
      <c r="Q753" s="502"/>
      <c r="R753" s="502"/>
      <c r="S753" s="502"/>
    </row>
    <row r="754" spans="1:19" ht="15.75" customHeight="1">
      <c r="A754" s="502"/>
      <c r="B754" s="502"/>
      <c r="C754" s="502"/>
      <c r="D754" s="502"/>
      <c r="E754" s="502"/>
      <c r="F754" s="502"/>
      <c r="G754" s="502"/>
      <c r="H754" s="502"/>
      <c r="I754" s="502"/>
      <c r="J754" s="502"/>
      <c r="K754" s="502"/>
      <c r="L754" s="502"/>
      <c r="M754" s="502"/>
      <c r="N754" s="502"/>
      <c r="O754" s="502"/>
      <c r="P754" s="502"/>
      <c r="Q754" s="502"/>
      <c r="R754" s="502"/>
      <c r="S754" s="502"/>
    </row>
    <row r="755" spans="1:19" ht="15.75" customHeight="1">
      <c r="A755" s="502"/>
      <c r="B755" s="502"/>
      <c r="C755" s="502"/>
      <c r="D755" s="502"/>
      <c r="E755" s="502"/>
      <c r="F755" s="502"/>
      <c r="G755" s="502"/>
      <c r="H755" s="502"/>
      <c r="I755" s="502"/>
      <c r="J755" s="502"/>
      <c r="K755" s="502"/>
      <c r="L755" s="502"/>
      <c r="M755" s="502"/>
      <c r="N755" s="502"/>
      <c r="O755" s="502"/>
      <c r="P755" s="502"/>
      <c r="Q755" s="502"/>
      <c r="R755" s="502"/>
      <c r="S755" s="502"/>
    </row>
    <row r="756" spans="1:19" ht="15.75" customHeight="1">
      <c r="A756" s="502"/>
      <c r="B756" s="502"/>
      <c r="C756" s="502"/>
      <c r="D756" s="502"/>
      <c r="E756" s="502"/>
      <c r="F756" s="502"/>
      <c r="G756" s="502"/>
      <c r="H756" s="502"/>
      <c r="I756" s="502"/>
      <c r="J756" s="502"/>
      <c r="K756" s="502"/>
      <c r="L756" s="502"/>
      <c r="M756" s="502"/>
      <c r="N756" s="502"/>
      <c r="O756" s="502"/>
      <c r="P756" s="502"/>
      <c r="Q756" s="502"/>
      <c r="R756" s="502"/>
      <c r="S756" s="502"/>
    </row>
    <row r="757" spans="1:19" ht="15.75" customHeight="1">
      <c r="A757" s="502"/>
      <c r="B757" s="502"/>
      <c r="C757" s="502"/>
      <c r="D757" s="502"/>
      <c r="E757" s="502"/>
      <c r="F757" s="502"/>
      <c r="G757" s="502"/>
      <c r="H757" s="502"/>
      <c r="I757" s="502"/>
      <c r="J757" s="502"/>
      <c r="K757" s="502"/>
      <c r="L757" s="502"/>
      <c r="M757" s="502"/>
      <c r="N757" s="502"/>
      <c r="O757" s="502"/>
      <c r="P757" s="502"/>
      <c r="Q757" s="502"/>
      <c r="R757" s="502"/>
      <c r="S757" s="502"/>
    </row>
    <row r="758" spans="1:19" ht="15.75" customHeight="1">
      <c r="A758" s="502"/>
      <c r="B758" s="502"/>
      <c r="C758" s="502"/>
      <c r="D758" s="502"/>
      <c r="E758" s="502"/>
      <c r="F758" s="502"/>
      <c r="G758" s="502"/>
      <c r="H758" s="502"/>
      <c r="I758" s="502"/>
      <c r="J758" s="502"/>
      <c r="K758" s="502"/>
      <c r="L758" s="502"/>
      <c r="M758" s="502"/>
      <c r="N758" s="502"/>
      <c r="O758" s="502"/>
      <c r="P758" s="502"/>
      <c r="Q758" s="502"/>
      <c r="R758" s="502"/>
      <c r="S758" s="502"/>
    </row>
    <row r="759" spans="1:19" ht="15.75" customHeight="1">
      <c r="A759" s="502"/>
      <c r="B759" s="502"/>
      <c r="C759" s="502"/>
      <c r="D759" s="502"/>
      <c r="E759" s="502"/>
      <c r="F759" s="502"/>
      <c r="G759" s="502"/>
      <c r="H759" s="502"/>
      <c r="I759" s="502"/>
      <c r="J759" s="502"/>
      <c r="K759" s="502"/>
      <c r="L759" s="502"/>
      <c r="M759" s="502"/>
      <c r="N759" s="502"/>
      <c r="O759" s="502"/>
      <c r="P759" s="502"/>
      <c r="Q759" s="502"/>
      <c r="R759" s="502"/>
      <c r="S759" s="502"/>
    </row>
    <row r="760" spans="1:19" ht="15.75" customHeight="1">
      <c r="A760" s="502"/>
      <c r="B760" s="502"/>
      <c r="C760" s="502"/>
      <c r="D760" s="502"/>
      <c r="E760" s="502"/>
      <c r="F760" s="502"/>
      <c r="G760" s="502"/>
      <c r="H760" s="502"/>
      <c r="I760" s="502"/>
      <c r="J760" s="502"/>
      <c r="K760" s="502"/>
      <c r="L760" s="502"/>
      <c r="M760" s="502"/>
      <c r="N760" s="502"/>
      <c r="O760" s="502"/>
      <c r="P760" s="502"/>
      <c r="Q760" s="502"/>
      <c r="R760" s="502"/>
      <c r="S760" s="502"/>
    </row>
    <row r="761" spans="1:19" ht="15.75" customHeight="1">
      <c r="A761" s="502"/>
      <c r="B761" s="502"/>
      <c r="C761" s="502"/>
      <c r="D761" s="502"/>
      <c r="E761" s="502"/>
      <c r="F761" s="502"/>
      <c r="G761" s="502"/>
      <c r="H761" s="502"/>
      <c r="I761" s="502"/>
      <c r="J761" s="502"/>
      <c r="K761" s="502"/>
      <c r="L761" s="502"/>
      <c r="M761" s="502"/>
      <c r="N761" s="502"/>
      <c r="O761" s="502"/>
      <c r="P761" s="502"/>
      <c r="Q761" s="502"/>
      <c r="R761" s="502"/>
      <c r="S761" s="502"/>
    </row>
    <row r="762" spans="1:19" ht="15.75" customHeight="1">
      <c r="A762" s="502"/>
      <c r="B762" s="502"/>
      <c r="C762" s="502"/>
      <c r="D762" s="502"/>
      <c r="E762" s="502"/>
      <c r="F762" s="502"/>
      <c r="G762" s="502"/>
      <c r="H762" s="502"/>
      <c r="I762" s="502"/>
      <c r="J762" s="502"/>
      <c r="K762" s="502"/>
      <c r="L762" s="502"/>
      <c r="M762" s="502"/>
      <c r="N762" s="502"/>
      <c r="O762" s="502"/>
      <c r="P762" s="502"/>
      <c r="Q762" s="502"/>
      <c r="R762" s="502"/>
      <c r="S762" s="502"/>
    </row>
    <row r="763" spans="1:19" ht="15.75" customHeight="1">
      <c r="A763" s="502"/>
      <c r="B763" s="502"/>
      <c r="C763" s="502"/>
      <c r="D763" s="502"/>
      <c r="E763" s="502"/>
      <c r="F763" s="502"/>
      <c r="G763" s="502"/>
      <c r="H763" s="502"/>
      <c r="I763" s="502"/>
      <c r="J763" s="502"/>
      <c r="K763" s="502"/>
      <c r="L763" s="502"/>
      <c r="M763" s="502"/>
      <c r="N763" s="502"/>
      <c r="O763" s="502"/>
      <c r="P763" s="502"/>
      <c r="Q763" s="502"/>
      <c r="R763" s="502"/>
      <c r="S763" s="502"/>
    </row>
    <row r="764" spans="1:19" ht="15.75" customHeight="1">
      <c r="A764" s="502"/>
      <c r="B764" s="502"/>
      <c r="C764" s="502"/>
      <c r="D764" s="502"/>
      <c r="E764" s="502"/>
      <c r="F764" s="502"/>
      <c r="G764" s="502"/>
      <c r="H764" s="502"/>
      <c r="I764" s="502"/>
      <c r="J764" s="502"/>
      <c r="K764" s="502"/>
      <c r="L764" s="502"/>
      <c r="M764" s="502"/>
      <c r="N764" s="502"/>
      <c r="O764" s="502"/>
      <c r="P764" s="502"/>
      <c r="Q764" s="502"/>
      <c r="R764" s="502"/>
      <c r="S764" s="502"/>
    </row>
    <row r="765" spans="1:19" ht="15.75" customHeight="1">
      <c r="A765" s="502"/>
      <c r="B765" s="502"/>
      <c r="C765" s="502"/>
      <c r="D765" s="502"/>
      <c r="E765" s="502"/>
      <c r="F765" s="502"/>
      <c r="G765" s="502"/>
      <c r="H765" s="502"/>
      <c r="I765" s="502"/>
      <c r="J765" s="502"/>
      <c r="K765" s="502"/>
      <c r="L765" s="502"/>
      <c r="M765" s="502"/>
      <c r="N765" s="502"/>
      <c r="O765" s="502"/>
      <c r="P765" s="502"/>
      <c r="Q765" s="502"/>
      <c r="R765" s="502"/>
      <c r="S765" s="502"/>
    </row>
    <row r="766" spans="1:19" ht="15.75" customHeight="1">
      <c r="A766" s="502"/>
      <c r="B766" s="502"/>
      <c r="C766" s="502"/>
      <c r="D766" s="502"/>
      <c r="E766" s="502"/>
      <c r="F766" s="502"/>
      <c r="G766" s="502"/>
      <c r="H766" s="502"/>
      <c r="I766" s="502"/>
      <c r="J766" s="502"/>
      <c r="K766" s="502"/>
      <c r="L766" s="502"/>
      <c r="M766" s="502"/>
      <c r="N766" s="502"/>
      <c r="O766" s="502"/>
      <c r="P766" s="502"/>
      <c r="Q766" s="502"/>
      <c r="R766" s="502"/>
      <c r="S766" s="502"/>
    </row>
    <row r="767" spans="1:19" ht="15.75" customHeight="1">
      <c r="A767" s="502"/>
      <c r="B767" s="502"/>
      <c r="C767" s="502"/>
      <c r="D767" s="502"/>
      <c r="E767" s="502"/>
      <c r="F767" s="502"/>
      <c r="G767" s="502"/>
      <c r="H767" s="502"/>
      <c r="I767" s="502"/>
      <c r="J767" s="502"/>
      <c r="K767" s="502"/>
      <c r="L767" s="502"/>
      <c r="M767" s="502"/>
      <c r="N767" s="502"/>
      <c r="O767" s="502"/>
      <c r="P767" s="502"/>
      <c r="Q767" s="502"/>
      <c r="R767" s="502"/>
      <c r="S767" s="502"/>
    </row>
    <row r="768" spans="1:19" ht="15.75" customHeight="1">
      <c r="A768" s="502"/>
      <c r="B768" s="502"/>
      <c r="C768" s="502"/>
      <c r="D768" s="502"/>
      <c r="E768" s="502"/>
      <c r="F768" s="502"/>
      <c r="G768" s="502"/>
      <c r="H768" s="502"/>
      <c r="I768" s="502"/>
      <c r="J768" s="502"/>
      <c r="K768" s="502"/>
      <c r="L768" s="502"/>
      <c r="M768" s="502"/>
      <c r="N768" s="502"/>
      <c r="O768" s="502"/>
      <c r="P768" s="502"/>
      <c r="Q768" s="502"/>
      <c r="R768" s="502"/>
      <c r="S768" s="502"/>
    </row>
    <row r="769" spans="1:19" ht="15.75" customHeight="1">
      <c r="A769" s="502"/>
      <c r="B769" s="502"/>
      <c r="C769" s="502"/>
      <c r="D769" s="502"/>
      <c r="E769" s="502"/>
      <c r="F769" s="502"/>
      <c r="G769" s="502"/>
      <c r="H769" s="502"/>
      <c r="I769" s="502"/>
      <c r="J769" s="502"/>
      <c r="K769" s="502"/>
      <c r="L769" s="502"/>
      <c r="M769" s="502"/>
      <c r="N769" s="502"/>
      <c r="O769" s="502"/>
      <c r="P769" s="502"/>
      <c r="Q769" s="502"/>
      <c r="R769" s="502"/>
      <c r="S769" s="502"/>
    </row>
    <row r="770" spans="1:19" ht="15.75" customHeight="1">
      <c r="A770" s="502"/>
      <c r="B770" s="502"/>
      <c r="C770" s="502"/>
      <c r="D770" s="502"/>
      <c r="E770" s="502"/>
      <c r="F770" s="502"/>
      <c r="G770" s="502"/>
      <c r="H770" s="502"/>
      <c r="I770" s="502"/>
      <c r="J770" s="502"/>
      <c r="K770" s="502"/>
      <c r="L770" s="502"/>
      <c r="M770" s="502"/>
      <c r="N770" s="502"/>
      <c r="O770" s="502"/>
      <c r="P770" s="502"/>
      <c r="Q770" s="502"/>
      <c r="R770" s="502"/>
      <c r="S770" s="502"/>
    </row>
    <row r="771" spans="1:19" ht="15.75" customHeight="1">
      <c r="A771" s="502"/>
      <c r="B771" s="502"/>
      <c r="C771" s="502"/>
      <c r="D771" s="502"/>
      <c r="E771" s="502"/>
      <c r="F771" s="502"/>
      <c r="G771" s="502"/>
      <c r="H771" s="502"/>
      <c r="I771" s="502"/>
      <c r="J771" s="502"/>
      <c r="K771" s="502"/>
      <c r="L771" s="502"/>
      <c r="M771" s="502"/>
      <c r="N771" s="502"/>
      <c r="O771" s="502"/>
      <c r="P771" s="502"/>
      <c r="Q771" s="502"/>
      <c r="R771" s="502"/>
      <c r="S771" s="502"/>
    </row>
    <row r="772" spans="1:19" ht="15.75" customHeight="1">
      <c r="A772" s="502"/>
      <c r="B772" s="502"/>
      <c r="C772" s="502"/>
      <c r="D772" s="502"/>
      <c r="E772" s="502"/>
      <c r="F772" s="502"/>
      <c r="G772" s="502"/>
      <c r="H772" s="502"/>
      <c r="I772" s="502"/>
      <c r="J772" s="502"/>
      <c r="K772" s="502"/>
      <c r="L772" s="502"/>
      <c r="M772" s="502"/>
      <c r="N772" s="502"/>
      <c r="O772" s="502"/>
      <c r="P772" s="502"/>
      <c r="Q772" s="502"/>
      <c r="R772" s="502"/>
      <c r="S772" s="502"/>
    </row>
    <row r="773" spans="1:19" ht="15.75" customHeight="1">
      <c r="A773" s="502"/>
      <c r="B773" s="502"/>
      <c r="C773" s="502"/>
      <c r="D773" s="502"/>
      <c r="E773" s="502"/>
      <c r="F773" s="502"/>
      <c r="G773" s="502"/>
      <c r="H773" s="502"/>
      <c r="I773" s="502"/>
      <c r="J773" s="502"/>
      <c r="K773" s="502"/>
      <c r="L773" s="502"/>
      <c r="M773" s="502"/>
      <c r="N773" s="502"/>
      <c r="O773" s="502"/>
      <c r="P773" s="502"/>
      <c r="Q773" s="502"/>
      <c r="R773" s="502"/>
      <c r="S773" s="502"/>
    </row>
    <row r="774" spans="1:19" ht="15.75" customHeight="1">
      <c r="A774" s="502"/>
      <c r="B774" s="502"/>
      <c r="C774" s="502"/>
      <c r="D774" s="502"/>
      <c r="E774" s="502"/>
      <c r="F774" s="502"/>
      <c r="G774" s="502"/>
      <c r="H774" s="502"/>
      <c r="I774" s="502"/>
      <c r="J774" s="502"/>
      <c r="K774" s="502"/>
      <c r="L774" s="502"/>
      <c r="M774" s="502"/>
      <c r="N774" s="502"/>
      <c r="O774" s="502"/>
      <c r="P774" s="502"/>
      <c r="Q774" s="502"/>
      <c r="R774" s="502"/>
      <c r="S774" s="502"/>
    </row>
    <row r="775" spans="1:19" ht="15.75" customHeight="1">
      <c r="A775" s="502"/>
      <c r="B775" s="502"/>
      <c r="C775" s="502"/>
      <c r="D775" s="502"/>
      <c r="E775" s="502"/>
      <c r="F775" s="502"/>
      <c r="G775" s="502"/>
      <c r="H775" s="502"/>
      <c r="I775" s="502"/>
      <c r="J775" s="502"/>
      <c r="K775" s="502"/>
      <c r="L775" s="502"/>
      <c r="M775" s="502"/>
      <c r="N775" s="502"/>
      <c r="O775" s="502"/>
      <c r="P775" s="502"/>
      <c r="Q775" s="502"/>
      <c r="R775" s="502"/>
      <c r="S775" s="502"/>
    </row>
    <row r="776" spans="1:19" ht="15.75" customHeight="1">
      <c r="A776" s="502"/>
      <c r="B776" s="502"/>
      <c r="C776" s="502"/>
      <c r="D776" s="502"/>
      <c r="E776" s="502"/>
      <c r="F776" s="502"/>
      <c r="G776" s="502"/>
      <c r="H776" s="502"/>
      <c r="I776" s="502"/>
      <c r="J776" s="502"/>
      <c r="K776" s="502"/>
      <c r="L776" s="502"/>
      <c r="M776" s="502"/>
      <c r="N776" s="502"/>
      <c r="O776" s="502"/>
      <c r="P776" s="502"/>
      <c r="Q776" s="502"/>
      <c r="R776" s="502"/>
      <c r="S776" s="502"/>
    </row>
    <row r="777" spans="1:19" ht="15.75" customHeight="1">
      <c r="A777" s="502"/>
      <c r="B777" s="502"/>
      <c r="C777" s="502"/>
      <c r="D777" s="502"/>
      <c r="E777" s="502"/>
      <c r="F777" s="502"/>
      <c r="G777" s="502"/>
      <c r="H777" s="502"/>
      <c r="I777" s="502"/>
      <c r="J777" s="502"/>
      <c r="K777" s="502"/>
      <c r="L777" s="502"/>
      <c r="M777" s="502"/>
      <c r="N777" s="502"/>
      <c r="O777" s="502"/>
      <c r="P777" s="502"/>
      <c r="Q777" s="502"/>
      <c r="R777" s="502"/>
      <c r="S777" s="502"/>
    </row>
    <row r="778" spans="1:19" ht="15.75" customHeight="1">
      <c r="A778" s="502"/>
      <c r="B778" s="502"/>
      <c r="C778" s="502"/>
      <c r="D778" s="502"/>
      <c r="E778" s="502"/>
      <c r="F778" s="502"/>
      <c r="G778" s="502"/>
      <c r="H778" s="502"/>
      <c r="I778" s="502"/>
      <c r="J778" s="502"/>
      <c r="K778" s="502"/>
      <c r="L778" s="502"/>
      <c r="M778" s="502"/>
      <c r="N778" s="502"/>
      <c r="O778" s="502"/>
      <c r="P778" s="502"/>
      <c r="Q778" s="502"/>
      <c r="R778" s="502"/>
      <c r="S778" s="502"/>
    </row>
    <row r="779" spans="1:19" ht="15.75" customHeight="1">
      <c r="A779" s="502"/>
      <c r="B779" s="502"/>
      <c r="C779" s="502"/>
      <c r="D779" s="502"/>
      <c r="E779" s="502"/>
      <c r="F779" s="502"/>
      <c r="G779" s="502"/>
      <c r="H779" s="502"/>
      <c r="I779" s="502"/>
      <c r="J779" s="502"/>
      <c r="K779" s="502"/>
      <c r="L779" s="502"/>
      <c r="M779" s="502"/>
      <c r="N779" s="502"/>
      <c r="O779" s="502"/>
      <c r="P779" s="502"/>
      <c r="Q779" s="502"/>
      <c r="R779" s="502"/>
      <c r="S779" s="502"/>
    </row>
    <row r="780" spans="1:19" ht="15.75" customHeight="1">
      <c r="A780" s="502"/>
      <c r="B780" s="502"/>
      <c r="C780" s="502"/>
      <c r="D780" s="502"/>
      <c r="E780" s="502"/>
      <c r="F780" s="502"/>
      <c r="G780" s="502"/>
      <c r="H780" s="502"/>
      <c r="I780" s="502"/>
      <c r="J780" s="502"/>
      <c r="K780" s="502"/>
      <c r="L780" s="502"/>
      <c r="M780" s="502"/>
      <c r="N780" s="502"/>
      <c r="O780" s="502"/>
      <c r="P780" s="502"/>
      <c r="Q780" s="502"/>
      <c r="R780" s="502"/>
      <c r="S780" s="502"/>
    </row>
    <row r="781" spans="1:19" ht="15.75" customHeight="1">
      <c r="A781" s="502"/>
      <c r="B781" s="502"/>
      <c r="C781" s="502"/>
      <c r="D781" s="502"/>
      <c r="E781" s="502"/>
      <c r="F781" s="502"/>
      <c r="G781" s="502"/>
      <c r="H781" s="502"/>
      <c r="I781" s="502"/>
      <c r="J781" s="502"/>
      <c r="K781" s="502"/>
      <c r="L781" s="502"/>
      <c r="M781" s="502"/>
      <c r="N781" s="502"/>
      <c r="O781" s="502"/>
      <c r="P781" s="502"/>
      <c r="Q781" s="502"/>
      <c r="R781" s="502"/>
      <c r="S781" s="502"/>
    </row>
    <row r="782" spans="1:19" ht="15.75" customHeight="1">
      <c r="A782" s="502"/>
      <c r="B782" s="502"/>
      <c r="C782" s="502"/>
      <c r="D782" s="502"/>
      <c r="E782" s="502"/>
      <c r="F782" s="502"/>
      <c r="G782" s="502"/>
      <c r="H782" s="502"/>
      <c r="I782" s="502"/>
      <c r="J782" s="502"/>
      <c r="K782" s="502"/>
      <c r="L782" s="502"/>
      <c r="M782" s="502"/>
      <c r="N782" s="502"/>
      <c r="O782" s="502"/>
      <c r="P782" s="502"/>
      <c r="Q782" s="502"/>
      <c r="R782" s="502"/>
      <c r="S782" s="502"/>
    </row>
    <row r="783" spans="1:19" ht="15.75" customHeight="1">
      <c r="A783" s="502"/>
      <c r="B783" s="502"/>
      <c r="C783" s="502"/>
      <c r="D783" s="502"/>
      <c r="E783" s="502"/>
      <c r="F783" s="502"/>
      <c r="G783" s="502"/>
      <c r="H783" s="502"/>
      <c r="I783" s="502"/>
      <c r="J783" s="502"/>
      <c r="K783" s="502"/>
      <c r="L783" s="502"/>
      <c r="M783" s="502"/>
      <c r="N783" s="502"/>
      <c r="O783" s="502"/>
      <c r="P783" s="502"/>
      <c r="Q783" s="502"/>
      <c r="R783" s="502"/>
      <c r="S783" s="502"/>
    </row>
    <row r="784" spans="1:19" ht="15.75" customHeight="1">
      <c r="A784" s="502"/>
      <c r="B784" s="502"/>
      <c r="C784" s="502"/>
      <c r="D784" s="502"/>
      <c r="E784" s="502"/>
      <c r="F784" s="502"/>
      <c r="G784" s="502"/>
      <c r="H784" s="502"/>
      <c r="I784" s="502"/>
      <c r="J784" s="502"/>
      <c r="K784" s="502"/>
      <c r="L784" s="502"/>
      <c r="M784" s="502"/>
      <c r="N784" s="502"/>
      <c r="O784" s="502"/>
      <c r="P784" s="502"/>
      <c r="Q784" s="502"/>
      <c r="R784" s="502"/>
      <c r="S784" s="502"/>
    </row>
    <row r="785" spans="1:19" ht="15.75" customHeight="1">
      <c r="A785" s="502"/>
      <c r="B785" s="502"/>
      <c r="C785" s="502"/>
      <c r="D785" s="502"/>
      <c r="E785" s="502"/>
      <c r="F785" s="502"/>
      <c r="G785" s="502"/>
      <c r="H785" s="502"/>
      <c r="I785" s="502"/>
      <c r="J785" s="502"/>
      <c r="K785" s="502"/>
      <c r="L785" s="502"/>
      <c r="M785" s="502"/>
      <c r="N785" s="502"/>
      <c r="O785" s="502"/>
      <c r="P785" s="502"/>
      <c r="Q785" s="502"/>
      <c r="R785" s="502"/>
      <c r="S785" s="502"/>
    </row>
    <row r="786" spans="1:19" ht="15.75" customHeight="1">
      <c r="A786" s="502"/>
      <c r="B786" s="502"/>
      <c r="C786" s="502"/>
      <c r="D786" s="502"/>
      <c r="E786" s="502"/>
      <c r="F786" s="502"/>
      <c r="G786" s="502"/>
      <c r="H786" s="502"/>
      <c r="I786" s="502"/>
      <c r="J786" s="502"/>
      <c r="K786" s="502"/>
      <c r="L786" s="502"/>
      <c r="M786" s="502"/>
      <c r="N786" s="502"/>
      <c r="O786" s="502"/>
      <c r="P786" s="502"/>
      <c r="Q786" s="502"/>
      <c r="R786" s="502"/>
      <c r="S786" s="502"/>
    </row>
    <row r="787" spans="1:19" ht="15.75" customHeight="1">
      <c r="A787" s="502"/>
      <c r="B787" s="502"/>
      <c r="C787" s="502"/>
      <c r="D787" s="502"/>
      <c r="E787" s="502"/>
      <c r="F787" s="502"/>
      <c r="G787" s="502"/>
      <c r="H787" s="502"/>
      <c r="I787" s="502"/>
      <c r="J787" s="502"/>
      <c r="K787" s="502"/>
      <c r="L787" s="502"/>
      <c r="M787" s="502"/>
      <c r="N787" s="502"/>
      <c r="O787" s="502"/>
      <c r="P787" s="502"/>
      <c r="Q787" s="502"/>
      <c r="R787" s="502"/>
      <c r="S787" s="502"/>
    </row>
    <row r="788" spans="1:19" ht="15.75" customHeight="1">
      <c r="A788" s="502"/>
      <c r="B788" s="502"/>
      <c r="C788" s="502"/>
      <c r="D788" s="502"/>
      <c r="E788" s="502"/>
      <c r="F788" s="502"/>
      <c r="G788" s="502"/>
      <c r="H788" s="502"/>
      <c r="I788" s="502"/>
      <c r="J788" s="502"/>
      <c r="K788" s="502"/>
      <c r="L788" s="502"/>
      <c r="M788" s="502"/>
      <c r="N788" s="502"/>
      <c r="O788" s="502"/>
      <c r="P788" s="502"/>
      <c r="Q788" s="502"/>
      <c r="R788" s="502"/>
      <c r="S788" s="502"/>
    </row>
    <row r="789" spans="1:19" ht="15.75" customHeight="1">
      <c r="A789" s="502"/>
      <c r="B789" s="502"/>
      <c r="C789" s="502"/>
      <c r="D789" s="502"/>
      <c r="E789" s="502"/>
      <c r="F789" s="502"/>
      <c r="G789" s="502"/>
      <c r="H789" s="502"/>
      <c r="I789" s="502"/>
      <c r="J789" s="502"/>
      <c r="K789" s="502"/>
      <c r="L789" s="502"/>
      <c r="M789" s="502"/>
      <c r="N789" s="502"/>
      <c r="O789" s="502"/>
      <c r="P789" s="502"/>
      <c r="Q789" s="502"/>
      <c r="R789" s="502"/>
      <c r="S789" s="502"/>
    </row>
    <row r="790" spans="1:19" ht="15.75" customHeight="1">
      <c r="A790" s="502"/>
      <c r="B790" s="502"/>
      <c r="C790" s="502"/>
      <c r="D790" s="502"/>
      <c r="E790" s="502"/>
      <c r="F790" s="502"/>
      <c r="G790" s="502"/>
      <c r="H790" s="502"/>
      <c r="I790" s="502"/>
      <c r="J790" s="502"/>
      <c r="K790" s="502"/>
      <c r="L790" s="502"/>
      <c r="M790" s="502"/>
      <c r="N790" s="502"/>
      <c r="O790" s="502"/>
      <c r="P790" s="502"/>
      <c r="Q790" s="502"/>
      <c r="R790" s="502"/>
      <c r="S790" s="502"/>
    </row>
    <row r="791" spans="1:19" ht="15.75" customHeight="1">
      <c r="A791" s="502"/>
      <c r="B791" s="502"/>
      <c r="C791" s="502"/>
      <c r="D791" s="502"/>
      <c r="E791" s="502"/>
      <c r="F791" s="502"/>
      <c r="G791" s="502"/>
      <c r="H791" s="502"/>
      <c r="I791" s="502"/>
      <c r="J791" s="502"/>
      <c r="K791" s="502"/>
      <c r="L791" s="502"/>
      <c r="M791" s="502"/>
      <c r="N791" s="502"/>
      <c r="O791" s="502"/>
      <c r="P791" s="502"/>
      <c r="Q791" s="502"/>
      <c r="R791" s="502"/>
      <c r="S791" s="502"/>
    </row>
    <row r="792" spans="1:19" ht="15.75" customHeight="1">
      <c r="A792" s="502"/>
      <c r="B792" s="502"/>
      <c r="C792" s="502"/>
      <c r="D792" s="502"/>
      <c r="E792" s="502"/>
      <c r="F792" s="502"/>
      <c r="G792" s="502"/>
      <c r="H792" s="502"/>
      <c r="I792" s="502"/>
      <c r="J792" s="502"/>
      <c r="K792" s="502"/>
      <c r="L792" s="502"/>
      <c r="M792" s="502"/>
      <c r="N792" s="502"/>
      <c r="O792" s="502"/>
      <c r="P792" s="502"/>
      <c r="Q792" s="502"/>
      <c r="R792" s="502"/>
      <c r="S792" s="502"/>
    </row>
    <row r="793" spans="1:19" ht="15.75" customHeight="1">
      <c r="A793" s="502"/>
      <c r="B793" s="502"/>
      <c r="C793" s="502"/>
      <c r="D793" s="502"/>
      <c r="E793" s="502"/>
      <c r="F793" s="502"/>
      <c r="G793" s="502"/>
      <c r="H793" s="502"/>
      <c r="I793" s="502"/>
      <c r="J793" s="502"/>
      <c r="K793" s="502"/>
      <c r="L793" s="502"/>
      <c r="M793" s="502"/>
      <c r="N793" s="502"/>
      <c r="O793" s="502"/>
      <c r="P793" s="502"/>
      <c r="Q793" s="502"/>
      <c r="R793" s="502"/>
      <c r="S793" s="502"/>
    </row>
    <row r="794" spans="1:19" ht="15.75" customHeight="1">
      <c r="A794" s="502"/>
      <c r="B794" s="502"/>
      <c r="C794" s="502"/>
      <c r="D794" s="502"/>
      <c r="E794" s="502"/>
      <c r="F794" s="502"/>
      <c r="G794" s="502"/>
      <c r="H794" s="502"/>
      <c r="I794" s="502"/>
      <c r="J794" s="502"/>
      <c r="K794" s="502"/>
      <c r="L794" s="502"/>
      <c r="M794" s="502"/>
      <c r="N794" s="502"/>
      <c r="O794" s="502"/>
      <c r="P794" s="502"/>
      <c r="Q794" s="502"/>
      <c r="R794" s="502"/>
      <c r="S794" s="502"/>
    </row>
    <row r="795" spans="1:19" ht="15.75" customHeight="1">
      <c r="A795" s="502"/>
      <c r="B795" s="502"/>
      <c r="C795" s="502"/>
      <c r="D795" s="502"/>
      <c r="E795" s="502"/>
      <c r="F795" s="502"/>
      <c r="G795" s="502"/>
      <c r="H795" s="502"/>
      <c r="I795" s="502"/>
      <c r="J795" s="502"/>
      <c r="K795" s="502"/>
      <c r="L795" s="502"/>
      <c r="M795" s="502"/>
      <c r="N795" s="502"/>
      <c r="O795" s="502"/>
      <c r="P795" s="502"/>
      <c r="Q795" s="502"/>
      <c r="R795" s="502"/>
      <c r="S795" s="502"/>
    </row>
    <row r="796" spans="1:19" ht="15.75" customHeight="1">
      <c r="A796" s="502"/>
      <c r="B796" s="502"/>
      <c r="C796" s="502"/>
      <c r="D796" s="502"/>
      <c r="E796" s="502"/>
      <c r="F796" s="502"/>
      <c r="G796" s="502"/>
      <c r="H796" s="502"/>
      <c r="I796" s="502"/>
      <c r="J796" s="502"/>
      <c r="K796" s="502"/>
      <c r="L796" s="502"/>
      <c r="M796" s="502"/>
      <c r="N796" s="502"/>
      <c r="O796" s="502"/>
      <c r="P796" s="502"/>
      <c r="Q796" s="502"/>
      <c r="R796" s="502"/>
      <c r="S796" s="502"/>
    </row>
    <row r="797" spans="1:19" ht="15.75" customHeight="1">
      <c r="A797" s="502"/>
      <c r="B797" s="502"/>
      <c r="C797" s="502"/>
      <c r="D797" s="502"/>
      <c r="E797" s="502"/>
      <c r="F797" s="502"/>
      <c r="G797" s="502"/>
      <c r="H797" s="502"/>
      <c r="I797" s="502"/>
      <c r="J797" s="502"/>
      <c r="K797" s="502"/>
      <c r="L797" s="502"/>
      <c r="M797" s="502"/>
      <c r="N797" s="502"/>
      <c r="O797" s="502"/>
      <c r="P797" s="502"/>
      <c r="Q797" s="502"/>
      <c r="R797" s="502"/>
      <c r="S797" s="502"/>
    </row>
    <row r="798" spans="1:19" ht="15.75" customHeight="1">
      <c r="A798" s="502"/>
      <c r="B798" s="502"/>
      <c r="C798" s="502"/>
      <c r="D798" s="502"/>
      <c r="E798" s="502"/>
      <c r="F798" s="502"/>
      <c r="G798" s="502"/>
      <c r="H798" s="502"/>
      <c r="I798" s="502"/>
      <c r="J798" s="502"/>
      <c r="K798" s="502"/>
      <c r="L798" s="502"/>
      <c r="M798" s="502"/>
      <c r="N798" s="502"/>
      <c r="O798" s="502"/>
      <c r="P798" s="502"/>
      <c r="Q798" s="502"/>
      <c r="R798" s="502"/>
      <c r="S798" s="502"/>
    </row>
    <row r="799" spans="1:19" ht="15.75" customHeight="1">
      <c r="A799" s="502"/>
      <c r="B799" s="502"/>
      <c r="C799" s="502"/>
      <c r="D799" s="502"/>
      <c r="E799" s="502"/>
      <c r="F799" s="502"/>
      <c r="G799" s="502"/>
      <c r="H799" s="502"/>
      <c r="I799" s="502"/>
      <c r="J799" s="502"/>
      <c r="K799" s="502"/>
      <c r="L799" s="502"/>
      <c r="M799" s="502"/>
      <c r="N799" s="502"/>
      <c r="O799" s="502"/>
      <c r="P799" s="502"/>
      <c r="Q799" s="502"/>
      <c r="R799" s="502"/>
      <c r="S799" s="502"/>
    </row>
    <row r="800" spans="1:19" ht="15.75" customHeight="1">
      <c r="A800" s="502"/>
      <c r="B800" s="502"/>
      <c r="C800" s="502"/>
      <c r="D800" s="502"/>
      <c r="E800" s="502"/>
      <c r="F800" s="502"/>
      <c r="G800" s="502"/>
      <c r="H800" s="502"/>
      <c r="I800" s="502"/>
      <c r="J800" s="502"/>
      <c r="K800" s="502"/>
      <c r="L800" s="502"/>
      <c r="M800" s="502"/>
      <c r="N800" s="502"/>
      <c r="O800" s="502"/>
      <c r="P800" s="502"/>
      <c r="Q800" s="502"/>
      <c r="R800" s="502"/>
      <c r="S800" s="502"/>
    </row>
    <row r="801" spans="1:19" ht="15.75" customHeight="1">
      <c r="A801" s="502"/>
      <c r="B801" s="502"/>
      <c r="C801" s="502"/>
      <c r="D801" s="502"/>
      <c r="E801" s="502"/>
      <c r="F801" s="502"/>
      <c r="G801" s="502"/>
      <c r="H801" s="502"/>
      <c r="I801" s="502"/>
      <c r="J801" s="502"/>
      <c r="K801" s="502"/>
      <c r="L801" s="502"/>
      <c r="M801" s="502"/>
      <c r="N801" s="502"/>
      <c r="O801" s="502"/>
      <c r="P801" s="502"/>
      <c r="Q801" s="502"/>
      <c r="R801" s="502"/>
      <c r="S801" s="502"/>
    </row>
    <row r="802" spans="1:19" ht="15.75" customHeight="1">
      <c r="A802" s="502"/>
      <c r="B802" s="502"/>
      <c r="C802" s="502"/>
      <c r="D802" s="502"/>
      <c r="E802" s="502"/>
      <c r="F802" s="502"/>
      <c r="G802" s="502"/>
      <c r="H802" s="502"/>
      <c r="I802" s="502"/>
      <c r="J802" s="502"/>
      <c r="K802" s="502"/>
      <c r="L802" s="502"/>
      <c r="M802" s="502"/>
      <c r="N802" s="502"/>
      <c r="O802" s="502"/>
      <c r="P802" s="502"/>
      <c r="Q802" s="502"/>
      <c r="R802" s="502"/>
      <c r="S802" s="502"/>
    </row>
    <row r="803" spans="1:19" ht="15.75" customHeight="1">
      <c r="A803" s="502"/>
      <c r="B803" s="502"/>
      <c r="C803" s="502"/>
      <c r="D803" s="502"/>
      <c r="E803" s="502"/>
      <c r="F803" s="502"/>
      <c r="G803" s="502"/>
      <c r="H803" s="502"/>
      <c r="I803" s="502"/>
      <c r="J803" s="502"/>
      <c r="K803" s="502"/>
      <c r="L803" s="502"/>
      <c r="M803" s="502"/>
      <c r="N803" s="502"/>
      <c r="O803" s="502"/>
      <c r="P803" s="502"/>
      <c r="Q803" s="502"/>
      <c r="R803" s="502"/>
      <c r="S803" s="502"/>
    </row>
    <row r="804" spans="1:19" ht="15.75" customHeight="1">
      <c r="A804" s="502"/>
      <c r="B804" s="502"/>
      <c r="C804" s="502"/>
      <c r="D804" s="502"/>
      <c r="E804" s="502"/>
      <c r="F804" s="502"/>
      <c r="G804" s="502"/>
      <c r="H804" s="502"/>
      <c r="I804" s="502"/>
      <c r="J804" s="502"/>
      <c r="K804" s="502"/>
      <c r="L804" s="502"/>
      <c r="M804" s="502"/>
      <c r="N804" s="502"/>
      <c r="O804" s="502"/>
      <c r="P804" s="502"/>
      <c r="Q804" s="502"/>
      <c r="R804" s="502"/>
      <c r="S804" s="502"/>
    </row>
    <row r="805" spans="1:19" ht="15.75" customHeight="1">
      <c r="A805" s="502"/>
      <c r="B805" s="502"/>
      <c r="C805" s="502"/>
      <c r="D805" s="502"/>
      <c r="E805" s="502"/>
      <c r="F805" s="502"/>
      <c r="G805" s="502"/>
      <c r="H805" s="502"/>
      <c r="I805" s="502"/>
      <c r="J805" s="502"/>
      <c r="K805" s="502"/>
      <c r="L805" s="502"/>
      <c r="M805" s="502"/>
      <c r="N805" s="502"/>
      <c r="O805" s="502"/>
      <c r="P805" s="502"/>
      <c r="Q805" s="502"/>
      <c r="R805" s="502"/>
      <c r="S805" s="502"/>
    </row>
    <row r="806" spans="1:19" ht="15.75" customHeight="1">
      <c r="A806" s="502"/>
      <c r="B806" s="502"/>
      <c r="C806" s="502"/>
      <c r="D806" s="502"/>
      <c r="E806" s="502"/>
      <c r="F806" s="502"/>
      <c r="G806" s="502"/>
      <c r="H806" s="502"/>
      <c r="I806" s="502"/>
      <c r="J806" s="502"/>
      <c r="K806" s="502"/>
      <c r="L806" s="502"/>
      <c r="M806" s="502"/>
      <c r="N806" s="502"/>
      <c r="O806" s="502"/>
      <c r="P806" s="502"/>
      <c r="Q806" s="502"/>
      <c r="R806" s="502"/>
      <c r="S806" s="502"/>
    </row>
    <row r="807" spans="1:19" ht="15.75" customHeight="1">
      <c r="A807" s="502"/>
      <c r="B807" s="502"/>
      <c r="C807" s="502"/>
      <c r="D807" s="502"/>
      <c r="E807" s="502"/>
      <c r="F807" s="502"/>
      <c r="G807" s="502"/>
      <c r="H807" s="502"/>
      <c r="I807" s="502"/>
      <c r="J807" s="502"/>
      <c r="K807" s="502"/>
      <c r="L807" s="502"/>
      <c r="M807" s="502"/>
      <c r="N807" s="502"/>
      <c r="O807" s="502"/>
      <c r="P807" s="502"/>
      <c r="Q807" s="502"/>
      <c r="R807" s="502"/>
      <c r="S807" s="502"/>
    </row>
    <row r="808" spans="1:19" ht="15.75" customHeight="1">
      <c r="A808" s="502"/>
      <c r="B808" s="502"/>
      <c r="C808" s="502"/>
      <c r="D808" s="502"/>
      <c r="E808" s="502"/>
      <c r="F808" s="502"/>
      <c r="G808" s="502"/>
      <c r="H808" s="502"/>
      <c r="I808" s="502"/>
      <c r="J808" s="502"/>
      <c r="K808" s="502"/>
      <c r="L808" s="502"/>
      <c r="M808" s="502"/>
      <c r="N808" s="502"/>
      <c r="O808" s="502"/>
      <c r="P808" s="502"/>
      <c r="Q808" s="502"/>
      <c r="R808" s="502"/>
      <c r="S808" s="502"/>
    </row>
    <row r="809" spans="1:19" ht="15.75" customHeight="1">
      <c r="A809" s="502"/>
      <c r="B809" s="502"/>
      <c r="C809" s="502"/>
      <c r="D809" s="502"/>
      <c r="E809" s="502"/>
      <c r="F809" s="502"/>
      <c r="G809" s="502"/>
      <c r="H809" s="502"/>
      <c r="I809" s="502"/>
      <c r="J809" s="502"/>
      <c r="K809" s="502"/>
      <c r="L809" s="502"/>
      <c r="M809" s="502"/>
      <c r="N809" s="502"/>
      <c r="O809" s="502"/>
      <c r="P809" s="502"/>
      <c r="Q809" s="502"/>
      <c r="R809" s="502"/>
      <c r="S809" s="502"/>
    </row>
    <row r="810" spans="1:19" ht="15.75" customHeight="1">
      <c r="A810" s="502"/>
      <c r="B810" s="502"/>
      <c r="C810" s="502"/>
      <c r="D810" s="502"/>
      <c r="E810" s="502"/>
      <c r="F810" s="502"/>
      <c r="G810" s="502"/>
      <c r="H810" s="502"/>
      <c r="I810" s="502"/>
      <c r="J810" s="502"/>
      <c r="K810" s="502"/>
      <c r="L810" s="502"/>
      <c r="M810" s="502"/>
      <c r="N810" s="502"/>
      <c r="O810" s="502"/>
      <c r="P810" s="502"/>
      <c r="Q810" s="502"/>
      <c r="R810" s="502"/>
      <c r="S810" s="502"/>
    </row>
    <row r="811" spans="1:19" ht="15.75" customHeight="1">
      <c r="A811" s="502"/>
      <c r="B811" s="502"/>
      <c r="C811" s="502"/>
      <c r="D811" s="502"/>
      <c r="E811" s="502"/>
      <c r="F811" s="502"/>
      <c r="G811" s="502"/>
      <c r="H811" s="502"/>
      <c r="I811" s="502"/>
      <c r="J811" s="502"/>
      <c r="K811" s="502"/>
      <c r="L811" s="502"/>
      <c r="M811" s="502"/>
      <c r="N811" s="502"/>
      <c r="O811" s="502"/>
      <c r="P811" s="502"/>
      <c r="Q811" s="502"/>
      <c r="R811" s="502"/>
      <c r="S811" s="502"/>
    </row>
    <row r="812" spans="1:19" ht="15.75" customHeight="1">
      <c r="A812" s="502"/>
      <c r="B812" s="502"/>
      <c r="C812" s="502"/>
      <c r="D812" s="502"/>
      <c r="E812" s="502"/>
      <c r="F812" s="502"/>
      <c r="G812" s="502"/>
      <c r="H812" s="502"/>
      <c r="I812" s="502"/>
      <c r="J812" s="502"/>
      <c r="K812" s="502"/>
      <c r="L812" s="502"/>
      <c r="M812" s="502"/>
      <c r="N812" s="502"/>
      <c r="O812" s="502"/>
      <c r="P812" s="502"/>
      <c r="Q812" s="502"/>
      <c r="R812" s="502"/>
      <c r="S812" s="502"/>
    </row>
    <row r="813" spans="1:19" ht="15.75" customHeight="1">
      <c r="A813" s="502"/>
      <c r="B813" s="502"/>
      <c r="C813" s="502"/>
      <c r="D813" s="502"/>
      <c r="E813" s="502"/>
      <c r="F813" s="502"/>
      <c r="G813" s="502"/>
      <c r="H813" s="502"/>
      <c r="I813" s="502"/>
      <c r="J813" s="502"/>
      <c r="K813" s="502"/>
      <c r="L813" s="502"/>
      <c r="M813" s="502"/>
      <c r="N813" s="502"/>
      <c r="O813" s="502"/>
      <c r="P813" s="502"/>
      <c r="Q813" s="502"/>
      <c r="R813" s="502"/>
      <c r="S813" s="502"/>
    </row>
    <row r="814" spans="1:19" ht="15.75" customHeight="1">
      <c r="A814" s="502"/>
      <c r="B814" s="502"/>
      <c r="C814" s="502"/>
      <c r="D814" s="502"/>
      <c r="E814" s="502"/>
      <c r="F814" s="502"/>
      <c r="G814" s="502"/>
      <c r="H814" s="502"/>
      <c r="I814" s="502"/>
      <c r="J814" s="502"/>
      <c r="K814" s="502"/>
      <c r="L814" s="502"/>
      <c r="M814" s="502"/>
      <c r="N814" s="502"/>
      <c r="O814" s="502"/>
      <c r="P814" s="502"/>
      <c r="Q814" s="502"/>
      <c r="R814" s="502"/>
      <c r="S814" s="502"/>
    </row>
    <row r="815" spans="1:19" ht="15.75" customHeight="1">
      <c r="A815" s="502"/>
      <c r="B815" s="502"/>
      <c r="C815" s="502"/>
      <c r="D815" s="502"/>
      <c r="E815" s="502"/>
      <c r="F815" s="502"/>
      <c r="G815" s="502"/>
      <c r="H815" s="502"/>
      <c r="I815" s="502"/>
      <c r="J815" s="502"/>
      <c r="K815" s="502"/>
      <c r="L815" s="502"/>
      <c r="M815" s="502"/>
      <c r="N815" s="502"/>
      <c r="O815" s="502"/>
      <c r="P815" s="502"/>
      <c r="Q815" s="502"/>
      <c r="R815" s="502"/>
      <c r="S815" s="502"/>
    </row>
    <row r="816" spans="1:19" ht="15.75" customHeight="1">
      <c r="A816" s="502"/>
      <c r="B816" s="502"/>
      <c r="C816" s="502"/>
      <c r="D816" s="502"/>
      <c r="E816" s="502"/>
      <c r="F816" s="502"/>
      <c r="G816" s="502"/>
      <c r="H816" s="502"/>
      <c r="I816" s="502"/>
      <c r="J816" s="502"/>
      <c r="K816" s="502"/>
      <c r="L816" s="502"/>
      <c r="M816" s="502"/>
      <c r="N816" s="502"/>
      <c r="O816" s="502"/>
      <c r="P816" s="502"/>
      <c r="Q816" s="502"/>
      <c r="R816" s="502"/>
      <c r="S816" s="502"/>
    </row>
    <row r="817" spans="1:19" ht="15.75" customHeight="1">
      <c r="A817" s="502"/>
      <c r="B817" s="502"/>
      <c r="C817" s="502"/>
      <c r="D817" s="502"/>
      <c r="E817" s="502"/>
      <c r="F817" s="502"/>
      <c r="G817" s="502"/>
      <c r="H817" s="502"/>
      <c r="I817" s="502"/>
      <c r="J817" s="502"/>
      <c r="K817" s="502"/>
      <c r="L817" s="502"/>
      <c r="M817" s="502"/>
      <c r="N817" s="502"/>
      <c r="O817" s="502"/>
      <c r="P817" s="502"/>
      <c r="Q817" s="502"/>
      <c r="R817" s="502"/>
      <c r="S817" s="502"/>
    </row>
    <row r="818" spans="1:19" ht="15.75" customHeight="1">
      <c r="A818" s="502"/>
      <c r="B818" s="502"/>
      <c r="C818" s="502"/>
      <c r="D818" s="502"/>
      <c r="E818" s="502"/>
      <c r="F818" s="502"/>
      <c r="G818" s="502"/>
      <c r="H818" s="502"/>
      <c r="I818" s="502"/>
      <c r="J818" s="502"/>
      <c r="K818" s="502"/>
      <c r="L818" s="502"/>
      <c r="M818" s="502"/>
      <c r="N818" s="502"/>
      <c r="O818" s="502"/>
      <c r="P818" s="502"/>
      <c r="Q818" s="502"/>
      <c r="R818" s="502"/>
      <c r="S818" s="502"/>
    </row>
    <row r="819" spans="1:19" ht="15.75" customHeight="1">
      <c r="A819" s="502"/>
      <c r="B819" s="502"/>
      <c r="C819" s="502"/>
      <c r="D819" s="502"/>
      <c r="E819" s="502"/>
      <c r="F819" s="502"/>
      <c r="G819" s="502"/>
      <c r="H819" s="502"/>
      <c r="I819" s="502"/>
      <c r="J819" s="502"/>
      <c r="K819" s="502"/>
      <c r="L819" s="502"/>
      <c r="M819" s="502"/>
      <c r="N819" s="502"/>
      <c r="O819" s="502"/>
      <c r="P819" s="502"/>
      <c r="Q819" s="502"/>
      <c r="R819" s="502"/>
      <c r="S819" s="502"/>
    </row>
    <row r="820" spans="1:19" ht="15.75" customHeight="1">
      <c r="A820" s="502"/>
      <c r="B820" s="502"/>
      <c r="C820" s="502"/>
      <c r="D820" s="502"/>
      <c r="E820" s="502"/>
      <c r="F820" s="502"/>
      <c r="G820" s="502"/>
      <c r="H820" s="502"/>
      <c r="I820" s="502"/>
      <c r="J820" s="502"/>
      <c r="K820" s="502"/>
      <c r="L820" s="502"/>
      <c r="M820" s="502"/>
      <c r="N820" s="502"/>
      <c r="O820" s="502"/>
      <c r="P820" s="502"/>
      <c r="Q820" s="502"/>
      <c r="R820" s="502"/>
      <c r="S820" s="502"/>
    </row>
    <row r="821" spans="1:19" ht="15.75" customHeight="1">
      <c r="A821" s="502"/>
      <c r="B821" s="502"/>
      <c r="C821" s="502"/>
      <c r="D821" s="502"/>
      <c r="E821" s="502"/>
      <c r="F821" s="502"/>
      <c r="G821" s="502"/>
      <c r="H821" s="502"/>
      <c r="I821" s="502"/>
      <c r="J821" s="502"/>
      <c r="K821" s="502"/>
      <c r="L821" s="502"/>
      <c r="M821" s="502"/>
      <c r="N821" s="502"/>
      <c r="O821" s="502"/>
      <c r="P821" s="502"/>
      <c r="Q821" s="502"/>
      <c r="R821" s="502"/>
      <c r="S821" s="502"/>
    </row>
    <row r="822" spans="1:19" ht="15.75" customHeight="1">
      <c r="A822" s="502"/>
      <c r="B822" s="502"/>
      <c r="C822" s="502"/>
      <c r="D822" s="502"/>
      <c r="E822" s="502"/>
      <c r="F822" s="502"/>
      <c r="G822" s="502"/>
      <c r="H822" s="502"/>
      <c r="I822" s="502"/>
      <c r="J822" s="502"/>
      <c r="K822" s="502"/>
      <c r="L822" s="502"/>
      <c r="M822" s="502"/>
      <c r="N822" s="502"/>
      <c r="O822" s="502"/>
      <c r="P822" s="502"/>
      <c r="Q822" s="502"/>
      <c r="R822" s="502"/>
      <c r="S822" s="502"/>
    </row>
    <row r="823" spans="1:19" ht="15.75" customHeight="1">
      <c r="A823" s="502"/>
      <c r="B823" s="502"/>
      <c r="C823" s="502"/>
      <c r="D823" s="502"/>
      <c r="E823" s="502"/>
      <c r="F823" s="502"/>
      <c r="G823" s="502"/>
      <c r="H823" s="502"/>
      <c r="I823" s="502"/>
      <c r="J823" s="502"/>
      <c r="K823" s="502"/>
      <c r="L823" s="502"/>
      <c r="M823" s="502"/>
      <c r="N823" s="502"/>
      <c r="O823" s="502"/>
      <c r="P823" s="502"/>
      <c r="Q823" s="502"/>
      <c r="R823" s="502"/>
      <c r="S823" s="502"/>
    </row>
    <row r="824" spans="1:19" ht="15.75" customHeight="1">
      <c r="A824" s="502"/>
      <c r="B824" s="502"/>
      <c r="C824" s="502"/>
      <c r="D824" s="502"/>
      <c r="E824" s="502"/>
      <c r="F824" s="502"/>
      <c r="G824" s="502"/>
      <c r="H824" s="502"/>
      <c r="I824" s="502"/>
      <c r="J824" s="502"/>
      <c r="K824" s="502"/>
      <c r="L824" s="502"/>
      <c r="M824" s="502"/>
      <c r="N824" s="502"/>
      <c r="O824" s="502"/>
      <c r="P824" s="502"/>
      <c r="Q824" s="502"/>
      <c r="R824" s="502"/>
      <c r="S824" s="502"/>
    </row>
    <row r="825" spans="1:19" ht="15.75" customHeight="1">
      <c r="A825" s="502"/>
      <c r="B825" s="502"/>
      <c r="C825" s="502"/>
      <c r="D825" s="502"/>
      <c r="E825" s="502"/>
      <c r="F825" s="502"/>
      <c r="G825" s="502"/>
      <c r="H825" s="502"/>
      <c r="I825" s="502"/>
      <c r="J825" s="502"/>
      <c r="K825" s="502"/>
      <c r="L825" s="502"/>
      <c r="M825" s="502"/>
      <c r="N825" s="502"/>
      <c r="O825" s="502"/>
      <c r="P825" s="502"/>
      <c r="Q825" s="502"/>
      <c r="R825" s="502"/>
      <c r="S825" s="502"/>
    </row>
    <row r="826" spans="1:19" ht="15.75" customHeight="1">
      <c r="A826" s="502"/>
      <c r="B826" s="502"/>
      <c r="C826" s="502"/>
      <c r="D826" s="502"/>
      <c r="E826" s="502"/>
      <c r="F826" s="502"/>
      <c r="G826" s="502"/>
      <c r="H826" s="502"/>
      <c r="I826" s="502"/>
      <c r="J826" s="502"/>
      <c r="K826" s="502"/>
      <c r="L826" s="502"/>
      <c r="M826" s="502"/>
      <c r="N826" s="502"/>
      <c r="O826" s="502"/>
      <c r="P826" s="502"/>
      <c r="Q826" s="502"/>
      <c r="R826" s="502"/>
      <c r="S826" s="502"/>
    </row>
    <row r="827" spans="1:19" ht="15.75" customHeight="1">
      <c r="A827" s="502"/>
      <c r="B827" s="502"/>
      <c r="C827" s="502"/>
      <c r="D827" s="502"/>
      <c r="E827" s="502"/>
      <c r="F827" s="502"/>
      <c r="G827" s="502"/>
      <c r="H827" s="502"/>
      <c r="I827" s="502"/>
      <c r="J827" s="502"/>
      <c r="K827" s="502"/>
      <c r="L827" s="502"/>
      <c r="M827" s="502"/>
      <c r="N827" s="502"/>
      <c r="O827" s="502"/>
      <c r="P827" s="502"/>
      <c r="Q827" s="502"/>
      <c r="R827" s="502"/>
      <c r="S827" s="502"/>
    </row>
    <row r="828" spans="1:19" ht="15.75" customHeight="1">
      <c r="A828" s="502"/>
      <c r="B828" s="502"/>
      <c r="C828" s="502"/>
      <c r="D828" s="502"/>
      <c r="E828" s="502"/>
      <c r="F828" s="502"/>
      <c r="G828" s="502"/>
      <c r="H828" s="502"/>
      <c r="I828" s="502"/>
      <c r="J828" s="502"/>
      <c r="K828" s="502"/>
      <c r="L828" s="502"/>
      <c r="M828" s="502"/>
      <c r="N828" s="502"/>
      <c r="O828" s="502"/>
      <c r="P828" s="502"/>
      <c r="Q828" s="502"/>
      <c r="R828" s="502"/>
      <c r="S828" s="502"/>
    </row>
    <row r="829" spans="1:19" ht="15.75" customHeight="1">
      <c r="A829" s="502"/>
      <c r="B829" s="502"/>
      <c r="C829" s="502"/>
      <c r="D829" s="502"/>
      <c r="E829" s="502"/>
      <c r="F829" s="502"/>
      <c r="G829" s="502"/>
      <c r="H829" s="502"/>
      <c r="I829" s="502"/>
      <c r="J829" s="502"/>
      <c r="K829" s="502"/>
      <c r="L829" s="502"/>
      <c r="M829" s="502"/>
      <c r="N829" s="502"/>
      <c r="O829" s="502"/>
      <c r="P829" s="502"/>
      <c r="Q829" s="502"/>
      <c r="R829" s="502"/>
      <c r="S829" s="502"/>
    </row>
    <row r="830" spans="1:19" ht="15.75" customHeight="1">
      <c r="A830" s="502"/>
      <c r="B830" s="502"/>
      <c r="C830" s="502"/>
      <c r="D830" s="502"/>
      <c r="E830" s="502"/>
      <c r="F830" s="502"/>
      <c r="G830" s="502"/>
      <c r="H830" s="502"/>
      <c r="I830" s="502"/>
      <c r="J830" s="502"/>
      <c r="K830" s="502"/>
      <c r="L830" s="502"/>
      <c r="M830" s="502"/>
      <c r="N830" s="502"/>
      <c r="O830" s="502"/>
      <c r="P830" s="502"/>
      <c r="Q830" s="502"/>
      <c r="R830" s="502"/>
      <c r="S830" s="502"/>
    </row>
    <row r="831" spans="1:19" ht="15.75" customHeight="1">
      <c r="A831" s="502"/>
      <c r="B831" s="502"/>
      <c r="C831" s="502"/>
      <c r="D831" s="502"/>
      <c r="E831" s="502"/>
      <c r="F831" s="502"/>
      <c r="G831" s="502"/>
      <c r="H831" s="502"/>
      <c r="I831" s="502"/>
      <c r="J831" s="502"/>
      <c r="K831" s="502"/>
      <c r="L831" s="502"/>
      <c r="M831" s="502"/>
      <c r="N831" s="502"/>
      <c r="O831" s="502"/>
      <c r="P831" s="502"/>
      <c r="Q831" s="502"/>
      <c r="R831" s="502"/>
      <c r="S831" s="502"/>
    </row>
    <row r="832" spans="1:19" ht="15.75" customHeight="1">
      <c r="A832" s="502"/>
      <c r="B832" s="502"/>
      <c r="C832" s="502"/>
      <c r="D832" s="502"/>
      <c r="E832" s="502"/>
      <c r="F832" s="502"/>
      <c r="G832" s="502"/>
      <c r="H832" s="502"/>
      <c r="I832" s="502"/>
      <c r="J832" s="502"/>
      <c r="K832" s="502"/>
      <c r="L832" s="502"/>
      <c r="M832" s="502"/>
      <c r="N832" s="502"/>
      <c r="O832" s="502"/>
      <c r="P832" s="502"/>
      <c r="Q832" s="502"/>
      <c r="R832" s="502"/>
      <c r="S832" s="502"/>
    </row>
    <row r="833" spans="1:19" ht="15.75" customHeight="1">
      <c r="A833" s="502"/>
      <c r="B833" s="502"/>
      <c r="C833" s="502"/>
      <c r="D833" s="502"/>
      <c r="E833" s="502"/>
      <c r="F833" s="502"/>
      <c r="G833" s="502"/>
      <c r="H833" s="502"/>
      <c r="I833" s="502"/>
      <c r="J833" s="502"/>
      <c r="K833" s="502"/>
      <c r="L833" s="502"/>
      <c r="M833" s="502"/>
      <c r="N833" s="502"/>
      <c r="O833" s="502"/>
      <c r="P833" s="502"/>
      <c r="Q833" s="502"/>
      <c r="R833" s="502"/>
      <c r="S833" s="502"/>
    </row>
    <row r="834" spans="1:19" ht="15.75" customHeight="1">
      <c r="A834" s="502"/>
      <c r="B834" s="502"/>
      <c r="C834" s="502"/>
      <c r="D834" s="502"/>
      <c r="E834" s="502"/>
      <c r="F834" s="502"/>
      <c r="G834" s="502"/>
      <c r="H834" s="502"/>
      <c r="I834" s="502"/>
      <c r="J834" s="502"/>
      <c r="K834" s="502"/>
      <c r="L834" s="502"/>
      <c r="M834" s="502"/>
      <c r="N834" s="502"/>
      <c r="O834" s="502"/>
      <c r="P834" s="502"/>
      <c r="Q834" s="502"/>
      <c r="R834" s="502"/>
      <c r="S834" s="502"/>
    </row>
    <row r="835" spans="1:19" ht="15.75" customHeight="1">
      <c r="A835" s="502"/>
      <c r="B835" s="502"/>
      <c r="C835" s="502"/>
      <c r="D835" s="502"/>
      <c r="E835" s="502"/>
      <c r="F835" s="502"/>
      <c r="G835" s="502"/>
      <c r="H835" s="502"/>
      <c r="I835" s="502"/>
      <c r="J835" s="502"/>
      <c r="K835" s="502"/>
      <c r="L835" s="502"/>
      <c r="M835" s="502"/>
      <c r="N835" s="502"/>
      <c r="O835" s="502"/>
      <c r="P835" s="502"/>
      <c r="Q835" s="502"/>
      <c r="R835" s="502"/>
      <c r="S835" s="502"/>
    </row>
    <row r="836" spans="1:19" ht="15.75" customHeight="1">
      <c r="A836" s="502"/>
      <c r="B836" s="502"/>
      <c r="C836" s="502"/>
      <c r="D836" s="502"/>
      <c r="E836" s="502"/>
      <c r="F836" s="502"/>
      <c r="G836" s="502"/>
      <c r="H836" s="502"/>
      <c r="I836" s="502"/>
      <c r="J836" s="502"/>
      <c r="K836" s="502"/>
      <c r="L836" s="502"/>
      <c r="M836" s="502"/>
      <c r="N836" s="502"/>
      <c r="O836" s="502"/>
      <c r="P836" s="502"/>
      <c r="Q836" s="502"/>
      <c r="R836" s="502"/>
      <c r="S836" s="502"/>
    </row>
    <row r="837" spans="1:19" ht="15.75" customHeight="1">
      <c r="A837" s="502"/>
      <c r="B837" s="502"/>
      <c r="C837" s="502"/>
      <c r="D837" s="502"/>
      <c r="E837" s="502"/>
      <c r="F837" s="502"/>
      <c r="G837" s="502"/>
      <c r="H837" s="502"/>
      <c r="I837" s="502"/>
      <c r="J837" s="502"/>
      <c r="K837" s="502"/>
      <c r="L837" s="502"/>
      <c r="M837" s="502"/>
      <c r="N837" s="502"/>
      <c r="O837" s="502"/>
      <c r="P837" s="502"/>
      <c r="Q837" s="502"/>
      <c r="R837" s="502"/>
      <c r="S837" s="502"/>
    </row>
    <row r="838" spans="1:19" ht="15.75" customHeight="1">
      <c r="A838" s="502"/>
      <c r="B838" s="502"/>
      <c r="C838" s="502"/>
      <c r="D838" s="502"/>
      <c r="E838" s="502"/>
      <c r="F838" s="502"/>
      <c r="G838" s="502"/>
      <c r="H838" s="502"/>
      <c r="I838" s="502"/>
      <c r="J838" s="502"/>
      <c r="K838" s="502"/>
      <c r="L838" s="502"/>
      <c r="M838" s="502"/>
      <c r="N838" s="502"/>
      <c r="O838" s="502"/>
      <c r="P838" s="502"/>
      <c r="Q838" s="502"/>
      <c r="R838" s="502"/>
      <c r="S838" s="502"/>
    </row>
    <row r="839" spans="1:19" ht="15.75" customHeight="1">
      <c r="A839" s="502"/>
      <c r="B839" s="502"/>
      <c r="C839" s="502"/>
      <c r="D839" s="502"/>
      <c r="E839" s="502"/>
      <c r="F839" s="502"/>
      <c r="G839" s="502"/>
      <c r="H839" s="502"/>
      <c r="I839" s="502"/>
      <c r="J839" s="502"/>
      <c r="K839" s="502"/>
      <c r="L839" s="502"/>
      <c r="M839" s="502"/>
      <c r="N839" s="502"/>
      <c r="O839" s="502"/>
      <c r="P839" s="502"/>
      <c r="Q839" s="502"/>
      <c r="R839" s="502"/>
      <c r="S839" s="502"/>
    </row>
    <row r="840" spans="1:19" ht="15.75" customHeight="1">
      <c r="A840" s="502"/>
      <c r="B840" s="502"/>
      <c r="C840" s="502"/>
      <c r="D840" s="502"/>
      <c r="E840" s="502"/>
      <c r="F840" s="502"/>
      <c r="G840" s="502"/>
      <c r="H840" s="502"/>
      <c r="I840" s="502"/>
      <c r="J840" s="502"/>
      <c r="K840" s="502"/>
      <c r="L840" s="502"/>
      <c r="M840" s="502"/>
      <c r="N840" s="502"/>
      <c r="O840" s="502"/>
      <c r="P840" s="502"/>
      <c r="Q840" s="502"/>
      <c r="R840" s="502"/>
      <c r="S840" s="502"/>
    </row>
    <row r="841" spans="1:19" ht="15.75" customHeight="1">
      <c r="A841" s="502"/>
      <c r="B841" s="502"/>
      <c r="C841" s="502"/>
      <c r="D841" s="502"/>
      <c r="E841" s="502"/>
      <c r="F841" s="502"/>
      <c r="G841" s="502"/>
      <c r="H841" s="502"/>
      <c r="I841" s="502"/>
      <c r="J841" s="502"/>
      <c r="K841" s="502"/>
      <c r="L841" s="502"/>
      <c r="M841" s="502"/>
      <c r="N841" s="502"/>
      <c r="O841" s="502"/>
      <c r="P841" s="502"/>
      <c r="Q841" s="502"/>
      <c r="R841" s="502"/>
      <c r="S841" s="502"/>
    </row>
    <row r="842" spans="1:19" ht="15.75" customHeight="1">
      <c r="A842" s="502"/>
      <c r="B842" s="502"/>
      <c r="C842" s="502"/>
      <c r="D842" s="502"/>
      <c r="E842" s="502"/>
      <c r="F842" s="502"/>
      <c r="G842" s="502"/>
      <c r="H842" s="502"/>
      <c r="I842" s="502"/>
      <c r="J842" s="502"/>
      <c r="K842" s="502"/>
      <c r="L842" s="502"/>
      <c r="M842" s="502"/>
      <c r="N842" s="502"/>
      <c r="O842" s="502"/>
      <c r="P842" s="502"/>
      <c r="Q842" s="502"/>
      <c r="R842" s="502"/>
      <c r="S842" s="502"/>
    </row>
    <row r="843" spans="1:19" ht="15.75" customHeight="1">
      <c r="A843" s="502"/>
      <c r="B843" s="502"/>
      <c r="C843" s="502"/>
      <c r="D843" s="502"/>
      <c r="E843" s="502"/>
      <c r="F843" s="502"/>
      <c r="G843" s="502"/>
      <c r="H843" s="502"/>
      <c r="I843" s="502"/>
      <c r="J843" s="502"/>
      <c r="K843" s="502"/>
      <c r="L843" s="502"/>
      <c r="M843" s="502"/>
      <c r="N843" s="502"/>
      <c r="O843" s="502"/>
      <c r="P843" s="502"/>
      <c r="Q843" s="502"/>
      <c r="R843" s="502"/>
      <c r="S843" s="502"/>
    </row>
    <row r="844" spans="1:19" ht="15.75" customHeight="1">
      <c r="A844" s="502"/>
      <c r="B844" s="502"/>
      <c r="C844" s="502"/>
      <c r="D844" s="502"/>
      <c r="E844" s="502"/>
      <c r="F844" s="502"/>
      <c r="G844" s="502"/>
      <c r="H844" s="502"/>
      <c r="I844" s="502"/>
      <c r="J844" s="502"/>
      <c r="K844" s="502"/>
      <c r="L844" s="502"/>
      <c r="M844" s="502"/>
      <c r="N844" s="502"/>
      <c r="O844" s="502"/>
      <c r="P844" s="502"/>
      <c r="Q844" s="502"/>
      <c r="R844" s="502"/>
      <c r="S844" s="502"/>
    </row>
    <row r="845" spans="1:19" ht="15.75" customHeight="1">
      <c r="A845" s="502"/>
      <c r="B845" s="502"/>
      <c r="C845" s="502"/>
      <c r="D845" s="502"/>
      <c r="E845" s="502"/>
      <c r="F845" s="502"/>
      <c r="G845" s="502"/>
      <c r="H845" s="502"/>
      <c r="I845" s="502"/>
      <c r="J845" s="502"/>
      <c r="K845" s="502"/>
      <c r="L845" s="502"/>
      <c r="M845" s="502"/>
      <c r="N845" s="502"/>
      <c r="O845" s="502"/>
      <c r="P845" s="502"/>
      <c r="Q845" s="502"/>
      <c r="R845" s="502"/>
      <c r="S845" s="502"/>
    </row>
    <row r="846" spans="1:19" ht="15.75" customHeight="1">
      <c r="A846" s="502"/>
      <c r="B846" s="502"/>
      <c r="C846" s="502"/>
      <c r="D846" s="502"/>
      <c r="E846" s="502"/>
      <c r="F846" s="502"/>
      <c r="G846" s="502"/>
      <c r="H846" s="502"/>
      <c r="I846" s="502"/>
      <c r="J846" s="502"/>
      <c r="K846" s="502"/>
      <c r="L846" s="502"/>
      <c r="M846" s="502"/>
      <c r="N846" s="502"/>
      <c r="O846" s="502"/>
      <c r="P846" s="502"/>
      <c r="Q846" s="502"/>
      <c r="R846" s="502"/>
      <c r="S846" s="502"/>
    </row>
    <row r="847" spans="1:19" ht="15.75" customHeight="1">
      <c r="A847" s="502"/>
      <c r="B847" s="502"/>
      <c r="C847" s="502"/>
      <c r="D847" s="502"/>
      <c r="E847" s="502"/>
      <c r="F847" s="502"/>
      <c r="G847" s="502"/>
      <c r="H847" s="502"/>
      <c r="I847" s="502"/>
      <c r="J847" s="502"/>
      <c r="K847" s="502"/>
      <c r="L847" s="502"/>
      <c r="M847" s="502"/>
      <c r="N847" s="502"/>
      <c r="O847" s="502"/>
      <c r="P847" s="502"/>
      <c r="Q847" s="502"/>
      <c r="R847" s="502"/>
      <c r="S847" s="502"/>
    </row>
    <row r="848" spans="1:19" ht="15.75" customHeight="1">
      <c r="A848" s="502"/>
      <c r="B848" s="502"/>
      <c r="C848" s="502"/>
      <c r="D848" s="502"/>
      <c r="E848" s="502"/>
      <c r="F848" s="502"/>
      <c r="G848" s="502"/>
      <c r="H848" s="502"/>
      <c r="I848" s="502"/>
      <c r="J848" s="502"/>
      <c r="K848" s="502"/>
      <c r="L848" s="502"/>
      <c r="M848" s="502"/>
      <c r="N848" s="502"/>
      <c r="O848" s="502"/>
      <c r="P848" s="502"/>
      <c r="Q848" s="502"/>
      <c r="R848" s="502"/>
      <c r="S848" s="502"/>
    </row>
    <row r="849" spans="1:19" ht="15.75" customHeight="1">
      <c r="A849" s="502"/>
      <c r="B849" s="502"/>
      <c r="C849" s="502"/>
      <c r="D849" s="502"/>
      <c r="E849" s="502"/>
      <c r="F849" s="502"/>
      <c r="G849" s="502"/>
      <c r="H849" s="502"/>
      <c r="I849" s="502"/>
      <c r="J849" s="502"/>
      <c r="K849" s="502"/>
      <c r="L849" s="502"/>
      <c r="M849" s="502"/>
      <c r="N849" s="502"/>
      <c r="O849" s="502"/>
      <c r="P849" s="502"/>
      <c r="Q849" s="502"/>
      <c r="R849" s="502"/>
      <c r="S849" s="502"/>
    </row>
    <row r="850" spans="1:19" ht="15.75" customHeight="1">
      <c r="A850" s="502"/>
      <c r="B850" s="502"/>
      <c r="C850" s="502"/>
      <c r="D850" s="502"/>
      <c r="E850" s="502"/>
      <c r="F850" s="502"/>
      <c r="G850" s="502"/>
      <c r="H850" s="502"/>
      <c r="I850" s="502"/>
      <c r="J850" s="502"/>
      <c r="K850" s="502"/>
      <c r="L850" s="502"/>
      <c r="M850" s="502"/>
      <c r="N850" s="502"/>
      <c r="O850" s="502"/>
      <c r="P850" s="502"/>
      <c r="Q850" s="502"/>
      <c r="R850" s="502"/>
      <c r="S850" s="502"/>
    </row>
    <row r="851" spans="1:19" ht="15.75" customHeight="1">
      <c r="A851" s="502"/>
      <c r="B851" s="502"/>
      <c r="C851" s="502"/>
      <c r="D851" s="502"/>
      <c r="E851" s="502"/>
      <c r="F851" s="502"/>
      <c r="G851" s="502"/>
      <c r="H851" s="502"/>
      <c r="I851" s="502"/>
      <c r="J851" s="502"/>
      <c r="K851" s="502"/>
      <c r="L851" s="502"/>
      <c r="M851" s="502"/>
      <c r="N851" s="502"/>
      <c r="O851" s="502"/>
      <c r="P851" s="502"/>
      <c r="Q851" s="502"/>
      <c r="R851" s="502"/>
      <c r="S851" s="502"/>
    </row>
    <row r="852" spans="1:19" ht="15.75" customHeight="1">
      <c r="A852" s="502"/>
      <c r="B852" s="502"/>
      <c r="C852" s="502"/>
      <c r="D852" s="502"/>
      <c r="E852" s="502"/>
      <c r="F852" s="502"/>
      <c r="G852" s="502"/>
      <c r="H852" s="502"/>
      <c r="I852" s="502"/>
      <c r="J852" s="502"/>
      <c r="K852" s="502"/>
      <c r="L852" s="502"/>
      <c r="M852" s="502"/>
      <c r="N852" s="502"/>
      <c r="O852" s="502"/>
      <c r="P852" s="502"/>
      <c r="Q852" s="502"/>
      <c r="R852" s="502"/>
      <c r="S852" s="502"/>
    </row>
    <row r="853" spans="1:19" ht="15.75" customHeight="1">
      <c r="A853" s="502"/>
      <c r="B853" s="502"/>
      <c r="C853" s="502"/>
      <c r="D853" s="502"/>
      <c r="E853" s="502"/>
      <c r="F853" s="502"/>
      <c r="G853" s="502"/>
      <c r="H853" s="502"/>
      <c r="I853" s="502"/>
      <c r="J853" s="502"/>
      <c r="K853" s="502"/>
      <c r="L853" s="502"/>
      <c r="M853" s="502"/>
      <c r="N853" s="502"/>
      <c r="O853" s="502"/>
      <c r="P853" s="502"/>
      <c r="Q853" s="502"/>
      <c r="R853" s="502"/>
      <c r="S853" s="502"/>
    </row>
    <row r="854" spans="1:19" ht="15.75" customHeight="1">
      <c r="A854" s="502"/>
      <c r="B854" s="502"/>
      <c r="C854" s="502"/>
      <c r="D854" s="502"/>
      <c r="E854" s="502"/>
      <c r="F854" s="502"/>
      <c r="G854" s="502"/>
      <c r="H854" s="502"/>
      <c r="I854" s="502"/>
      <c r="J854" s="502"/>
      <c r="K854" s="502"/>
      <c r="L854" s="502"/>
      <c r="M854" s="502"/>
      <c r="N854" s="502"/>
      <c r="O854" s="502"/>
      <c r="P854" s="502"/>
      <c r="Q854" s="502"/>
      <c r="R854" s="502"/>
      <c r="S854" s="502"/>
    </row>
    <row r="855" spans="1:19" ht="15.75" customHeight="1">
      <c r="A855" s="502"/>
      <c r="B855" s="502"/>
      <c r="C855" s="502"/>
      <c r="D855" s="502"/>
      <c r="E855" s="502"/>
      <c r="F855" s="502"/>
      <c r="G855" s="502"/>
      <c r="H855" s="502"/>
      <c r="I855" s="502"/>
      <c r="J855" s="502"/>
      <c r="K855" s="502"/>
      <c r="L855" s="502"/>
      <c r="M855" s="502"/>
      <c r="N855" s="502"/>
      <c r="O855" s="502"/>
      <c r="P855" s="502"/>
      <c r="Q855" s="502"/>
      <c r="R855" s="502"/>
      <c r="S855" s="502"/>
    </row>
    <row r="856" spans="1:19" ht="15.75" customHeight="1">
      <c r="A856" s="502"/>
      <c r="B856" s="502"/>
      <c r="C856" s="502"/>
      <c r="D856" s="502"/>
      <c r="E856" s="502"/>
      <c r="F856" s="502"/>
      <c r="G856" s="502"/>
      <c r="H856" s="502"/>
      <c r="I856" s="502"/>
      <c r="J856" s="502"/>
      <c r="K856" s="502"/>
      <c r="L856" s="502"/>
      <c r="M856" s="502"/>
      <c r="N856" s="502"/>
      <c r="O856" s="502"/>
      <c r="P856" s="502"/>
      <c r="Q856" s="502"/>
      <c r="R856" s="502"/>
      <c r="S856" s="502"/>
    </row>
    <row r="857" spans="1:19" ht="15.75" customHeight="1">
      <c r="A857" s="502"/>
      <c r="B857" s="502"/>
      <c r="C857" s="502"/>
      <c r="D857" s="502"/>
      <c r="E857" s="502"/>
      <c r="F857" s="502"/>
      <c r="G857" s="502"/>
      <c r="H857" s="502"/>
      <c r="I857" s="502"/>
      <c r="J857" s="502"/>
      <c r="K857" s="502"/>
      <c r="L857" s="502"/>
      <c r="M857" s="502"/>
      <c r="N857" s="502"/>
      <c r="O857" s="502"/>
      <c r="P857" s="502"/>
      <c r="Q857" s="502"/>
      <c r="R857" s="502"/>
      <c r="S857" s="502"/>
    </row>
    <row r="858" spans="1:19" ht="15.75" customHeight="1">
      <c r="A858" s="502"/>
      <c r="B858" s="502"/>
      <c r="C858" s="502"/>
      <c r="D858" s="502"/>
      <c r="E858" s="502"/>
      <c r="F858" s="502"/>
      <c r="G858" s="502"/>
      <c r="H858" s="502"/>
      <c r="I858" s="502"/>
      <c r="J858" s="502"/>
      <c r="K858" s="502"/>
      <c r="L858" s="502"/>
      <c r="M858" s="502"/>
      <c r="N858" s="502"/>
      <c r="O858" s="502"/>
      <c r="P858" s="502"/>
      <c r="Q858" s="502"/>
      <c r="R858" s="502"/>
      <c r="S858" s="502"/>
    </row>
    <row r="859" spans="1:19" ht="15.75" customHeight="1">
      <c r="A859" s="502"/>
      <c r="B859" s="502"/>
      <c r="C859" s="502"/>
      <c r="D859" s="502"/>
      <c r="E859" s="502"/>
      <c r="F859" s="502"/>
      <c r="G859" s="502"/>
      <c r="H859" s="502"/>
      <c r="I859" s="502"/>
      <c r="J859" s="502"/>
      <c r="K859" s="502"/>
      <c r="L859" s="502"/>
      <c r="M859" s="502"/>
      <c r="N859" s="502"/>
      <c r="O859" s="502"/>
      <c r="P859" s="502"/>
      <c r="Q859" s="502"/>
      <c r="R859" s="502"/>
      <c r="S859" s="502"/>
    </row>
    <row r="860" spans="1:19" ht="15.75" customHeight="1">
      <c r="A860" s="502"/>
      <c r="B860" s="502"/>
      <c r="C860" s="502"/>
      <c r="D860" s="502"/>
      <c r="E860" s="502"/>
      <c r="F860" s="502"/>
      <c r="G860" s="502"/>
      <c r="H860" s="502"/>
      <c r="I860" s="502"/>
      <c r="J860" s="502"/>
      <c r="K860" s="502"/>
      <c r="L860" s="502"/>
      <c r="M860" s="502"/>
      <c r="N860" s="502"/>
      <c r="O860" s="502"/>
      <c r="P860" s="502"/>
      <c r="Q860" s="502"/>
      <c r="R860" s="502"/>
      <c r="S860" s="502"/>
    </row>
    <row r="861" spans="1:19" ht="15.75" customHeight="1">
      <c r="A861" s="502"/>
      <c r="B861" s="502"/>
      <c r="C861" s="502"/>
      <c r="D861" s="502"/>
      <c r="E861" s="502"/>
      <c r="F861" s="502"/>
      <c r="G861" s="502"/>
      <c r="H861" s="502"/>
      <c r="I861" s="502"/>
      <c r="J861" s="502"/>
      <c r="K861" s="502"/>
      <c r="L861" s="502"/>
      <c r="M861" s="502"/>
      <c r="N861" s="502"/>
      <c r="O861" s="502"/>
      <c r="P861" s="502"/>
      <c r="Q861" s="502"/>
      <c r="R861" s="502"/>
      <c r="S861" s="502"/>
    </row>
    <row r="862" spans="1:19" ht="15.75" customHeight="1">
      <c r="A862" s="502"/>
      <c r="B862" s="502"/>
      <c r="C862" s="502"/>
      <c r="D862" s="502"/>
      <c r="E862" s="502"/>
      <c r="F862" s="502"/>
      <c r="G862" s="502"/>
      <c r="H862" s="502"/>
      <c r="I862" s="502"/>
      <c r="J862" s="502"/>
      <c r="K862" s="502"/>
      <c r="L862" s="502"/>
      <c r="M862" s="502"/>
      <c r="N862" s="502"/>
      <c r="O862" s="502"/>
      <c r="P862" s="502"/>
      <c r="Q862" s="502"/>
      <c r="R862" s="502"/>
      <c r="S862" s="502"/>
    </row>
    <row r="863" spans="1:19" ht="15.75" customHeight="1">
      <c r="A863" s="502"/>
      <c r="B863" s="502"/>
      <c r="C863" s="502"/>
      <c r="D863" s="502"/>
      <c r="E863" s="502"/>
      <c r="F863" s="502"/>
      <c r="G863" s="502"/>
      <c r="H863" s="502"/>
      <c r="I863" s="502"/>
      <c r="J863" s="502"/>
      <c r="K863" s="502"/>
      <c r="L863" s="502"/>
      <c r="M863" s="502"/>
      <c r="N863" s="502"/>
      <c r="O863" s="502"/>
      <c r="P863" s="502"/>
      <c r="Q863" s="502"/>
      <c r="R863" s="502"/>
      <c r="S863" s="502"/>
    </row>
    <row r="864" spans="1:19" ht="15.75" customHeight="1">
      <c r="A864" s="502"/>
      <c r="B864" s="502"/>
      <c r="C864" s="502"/>
      <c r="D864" s="502"/>
      <c r="E864" s="502"/>
      <c r="F864" s="502"/>
      <c r="G864" s="502"/>
      <c r="H864" s="502"/>
      <c r="I864" s="502"/>
      <c r="J864" s="502"/>
      <c r="K864" s="502"/>
      <c r="L864" s="502"/>
      <c r="M864" s="502"/>
      <c r="N864" s="502"/>
      <c r="O864" s="502"/>
      <c r="P864" s="502"/>
      <c r="Q864" s="502"/>
      <c r="R864" s="502"/>
      <c r="S864" s="502"/>
    </row>
    <row r="865" spans="1:19" ht="15.75" customHeight="1">
      <c r="A865" s="502"/>
      <c r="B865" s="502"/>
      <c r="C865" s="502"/>
      <c r="D865" s="502"/>
      <c r="E865" s="502"/>
      <c r="F865" s="502"/>
      <c r="G865" s="502"/>
      <c r="H865" s="502"/>
      <c r="I865" s="502"/>
      <c r="J865" s="502"/>
      <c r="K865" s="502"/>
      <c r="L865" s="502"/>
      <c r="M865" s="502"/>
      <c r="N865" s="502"/>
      <c r="O865" s="502"/>
      <c r="P865" s="502"/>
      <c r="Q865" s="502"/>
      <c r="R865" s="502"/>
      <c r="S865" s="502"/>
    </row>
    <row r="866" spans="1:19" ht="15.75" customHeight="1">
      <c r="A866" s="502"/>
      <c r="B866" s="502"/>
      <c r="C866" s="502"/>
      <c r="D866" s="502"/>
      <c r="E866" s="502"/>
      <c r="F866" s="502"/>
      <c r="G866" s="502"/>
      <c r="H866" s="502"/>
      <c r="I866" s="502"/>
      <c r="J866" s="502"/>
      <c r="K866" s="502"/>
      <c r="L866" s="502"/>
      <c r="M866" s="502"/>
      <c r="N866" s="502"/>
      <c r="O866" s="502"/>
      <c r="P866" s="502"/>
      <c r="Q866" s="502"/>
      <c r="R866" s="502"/>
      <c r="S866" s="502"/>
    </row>
    <row r="867" spans="1:19" ht="15.75" customHeight="1">
      <c r="A867" s="502"/>
      <c r="B867" s="502"/>
      <c r="C867" s="502"/>
      <c r="D867" s="502"/>
      <c r="E867" s="502"/>
      <c r="F867" s="502"/>
      <c r="G867" s="502"/>
      <c r="H867" s="502"/>
      <c r="I867" s="502"/>
      <c r="J867" s="502"/>
      <c r="K867" s="502"/>
      <c r="L867" s="502"/>
      <c r="M867" s="502"/>
      <c r="N867" s="502"/>
      <c r="O867" s="502"/>
      <c r="P867" s="502"/>
      <c r="Q867" s="502"/>
      <c r="R867" s="502"/>
      <c r="S867" s="502"/>
    </row>
    <row r="868" spans="1:19" ht="15.75" customHeight="1">
      <c r="A868" s="502"/>
      <c r="B868" s="502"/>
      <c r="C868" s="502"/>
      <c r="D868" s="502"/>
      <c r="E868" s="502"/>
      <c r="F868" s="502"/>
      <c r="G868" s="502"/>
      <c r="H868" s="502"/>
      <c r="I868" s="502"/>
      <c r="J868" s="502"/>
      <c r="K868" s="502"/>
      <c r="L868" s="502"/>
      <c r="M868" s="502"/>
      <c r="N868" s="502"/>
      <c r="O868" s="502"/>
      <c r="P868" s="502"/>
      <c r="Q868" s="502"/>
      <c r="R868" s="502"/>
      <c r="S868" s="502"/>
    </row>
    <row r="869" spans="1:19" ht="15.75" customHeight="1">
      <c r="A869" s="502"/>
      <c r="B869" s="502"/>
      <c r="C869" s="502"/>
      <c r="D869" s="502"/>
      <c r="E869" s="502"/>
      <c r="F869" s="502"/>
      <c r="G869" s="502"/>
      <c r="H869" s="502"/>
      <c r="I869" s="502"/>
      <c r="J869" s="502"/>
      <c r="K869" s="502"/>
      <c r="L869" s="502"/>
      <c r="M869" s="502"/>
      <c r="N869" s="502"/>
      <c r="O869" s="502"/>
      <c r="P869" s="502"/>
      <c r="Q869" s="502"/>
      <c r="R869" s="502"/>
      <c r="S869" s="502"/>
    </row>
    <row r="870" spans="1:19" ht="15.75" customHeight="1">
      <c r="A870" s="502"/>
      <c r="B870" s="502"/>
      <c r="C870" s="502"/>
      <c r="D870" s="502"/>
      <c r="E870" s="502"/>
      <c r="F870" s="502"/>
      <c r="G870" s="502"/>
      <c r="H870" s="502"/>
      <c r="I870" s="502"/>
      <c r="J870" s="502"/>
      <c r="K870" s="502"/>
      <c r="L870" s="502"/>
      <c r="M870" s="502"/>
      <c r="N870" s="502"/>
      <c r="O870" s="502"/>
      <c r="P870" s="502"/>
      <c r="Q870" s="502"/>
      <c r="R870" s="502"/>
      <c r="S870" s="502"/>
    </row>
    <row r="871" spans="1:19" ht="15.75" customHeight="1">
      <c r="A871" s="502"/>
      <c r="B871" s="502"/>
      <c r="C871" s="502"/>
      <c r="D871" s="502"/>
      <c r="E871" s="502"/>
      <c r="F871" s="502"/>
      <c r="G871" s="502"/>
      <c r="H871" s="502"/>
      <c r="I871" s="502"/>
      <c r="J871" s="502"/>
      <c r="K871" s="502"/>
      <c r="L871" s="502"/>
      <c r="M871" s="502"/>
      <c r="N871" s="502"/>
      <c r="O871" s="502"/>
      <c r="P871" s="502"/>
      <c r="Q871" s="502"/>
      <c r="R871" s="502"/>
      <c r="S871" s="502"/>
    </row>
    <row r="872" spans="1:19" ht="15.75" customHeight="1">
      <c r="A872" s="502"/>
      <c r="B872" s="502"/>
      <c r="C872" s="502"/>
      <c r="D872" s="502"/>
      <c r="E872" s="502"/>
      <c r="F872" s="502"/>
      <c r="G872" s="502"/>
      <c r="H872" s="502"/>
      <c r="I872" s="502"/>
      <c r="J872" s="502"/>
      <c r="K872" s="502"/>
      <c r="L872" s="502"/>
      <c r="M872" s="502"/>
      <c r="N872" s="502"/>
      <c r="O872" s="502"/>
      <c r="P872" s="502"/>
      <c r="Q872" s="502"/>
      <c r="R872" s="502"/>
      <c r="S872" s="502"/>
    </row>
    <row r="873" spans="1:19" ht="15.75" customHeight="1">
      <c r="A873" s="502"/>
      <c r="B873" s="502"/>
      <c r="C873" s="502"/>
      <c r="D873" s="502"/>
      <c r="E873" s="502"/>
      <c r="F873" s="502"/>
      <c r="G873" s="502"/>
      <c r="H873" s="502"/>
      <c r="I873" s="502"/>
      <c r="J873" s="502"/>
      <c r="K873" s="502"/>
      <c r="L873" s="502"/>
      <c r="M873" s="502"/>
      <c r="N873" s="502"/>
      <c r="O873" s="502"/>
      <c r="P873" s="502"/>
      <c r="Q873" s="502"/>
      <c r="R873" s="502"/>
      <c r="S873" s="502"/>
    </row>
    <row r="874" spans="1:19" ht="15.75" customHeight="1">
      <c r="A874" s="502"/>
      <c r="B874" s="502"/>
      <c r="C874" s="502"/>
      <c r="D874" s="502"/>
      <c r="E874" s="502"/>
      <c r="F874" s="502"/>
      <c r="G874" s="502"/>
      <c r="H874" s="502"/>
      <c r="I874" s="502"/>
      <c r="J874" s="502"/>
      <c r="K874" s="502"/>
      <c r="L874" s="502"/>
      <c r="M874" s="502"/>
      <c r="N874" s="502"/>
      <c r="O874" s="502"/>
      <c r="P874" s="502"/>
      <c r="Q874" s="502"/>
      <c r="R874" s="502"/>
      <c r="S874" s="502"/>
    </row>
    <row r="875" spans="1:19" ht="15.75" customHeight="1">
      <c r="A875" s="502"/>
      <c r="B875" s="502"/>
      <c r="C875" s="502"/>
      <c r="D875" s="502"/>
      <c r="E875" s="502"/>
      <c r="F875" s="502"/>
      <c r="G875" s="502"/>
      <c r="H875" s="502"/>
      <c r="I875" s="502"/>
      <c r="J875" s="502"/>
      <c r="K875" s="502"/>
      <c r="L875" s="502"/>
      <c r="M875" s="502"/>
      <c r="N875" s="502"/>
      <c r="O875" s="502"/>
      <c r="P875" s="502"/>
      <c r="Q875" s="502"/>
      <c r="R875" s="502"/>
      <c r="S875" s="502"/>
    </row>
    <row r="876" spans="1:19" ht="15.75" customHeight="1">
      <c r="A876" s="502"/>
      <c r="B876" s="502"/>
      <c r="C876" s="502"/>
      <c r="D876" s="502"/>
      <c r="E876" s="502"/>
      <c r="F876" s="502"/>
      <c r="G876" s="502"/>
      <c r="H876" s="502"/>
      <c r="I876" s="502"/>
      <c r="J876" s="502"/>
      <c r="K876" s="502"/>
      <c r="L876" s="502"/>
      <c r="M876" s="502"/>
      <c r="N876" s="502"/>
      <c r="O876" s="502"/>
      <c r="P876" s="502"/>
      <c r="Q876" s="502"/>
      <c r="R876" s="502"/>
      <c r="S876" s="502"/>
    </row>
    <row r="877" spans="1:19" ht="15.75" customHeight="1">
      <c r="A877" s="502"/>
      <c r="B877" s="502"/>
      <c r="C877" s="502"/>
      <c r="D877" s="502"/>
      <c r="E877" s="502"/>
      <c r="F877" s="502"/>
      <c r="G877" s="502"/>
      <c r="H877" s="502"/>
      <c r="I877" s="502"/>
      <c r="J877" s="502"/>
      <c r="K877" s="502"/>
      <c r="L877" s="502"/>
      <c r="M877" s="502"/>
      <c r="N877" s="502"/>
      <c r="O877" s="502"/>
      <c r="P877" s="502"/>
      <c r="Q877" s="502"/>
      <c r="R877" s="502"/>
      <c r="S877" s="502"/>
    </row>
    <row r="878" spans="1:19" ht="15.75" customHeight="1">
      <c r="A878" s="502"/>
      <c r="B878" s="502"/>
      <c r="C878" s="502"/>
      <c r="D878" s="502"/>
      <c r="E878" s="502"/>
      <c r="F878" s="502"/>
      <c r="G878" s="502"/>
      <c r="H878" s="502"/>
      <c r="I878" s="502"/>
      <c r="J878" s="502"/>
      <c r="K878" s="502"/>
      <c r="L878" s="502"/>
      <c r="M878" s="502"/>
      <c r="N878" s="502"/>
      <c r="O878" s="502"/>
      <c r="P878" s="502"/>
      <c r="Q878" s="502"/>
      <c r="R878" s="502"/>
      <c r="S878" s="502"/>
    </row>
    <row r="879" spans="1:19" ht="15.75" customHeight="1">
      <c r="A879" s="502"/>
      <c r="B879" s="502"/>
      <c r="C879" s="502"/>
      <c r="D879" s="502"/>
      <c r="E879" s="502"/>
      <c r="F879" s="502"/>
      <c r="G879" s="502"/>
      <c r="H879" s="502"/>
      <c r="I879" s="502"/>
      <c r="J879" s="502"/>
      <c r="K879" s="502"/>
      <c r="L879" s="502"/>
      <c r="M879" s="502"/>
      <c r="N879" s="502"/>
      <c r="O879" s="502"/>
      <c r="P879" s="502"/>
      <c r="Q879" s="502"/>
      <c r="R879" s="502"/>
      <c r="S879" s="502"/>
    </row>
    <row r="880" spans="1:19" ht="15.75" customHeight="1">
      <c r="A880" s="502"/>
      <c r="B880" s="502"/>
      <c r="C880" s="502"/>
      <c r="D880" s="502"/>
      <c r="E880" s="502"/>
      <c r="F880" s="502"/>
      <c r="G880" s="502"/>
      <c r="H880" s="502"/>
      <c r="I880" s="502"/>
      <c r="J880" s="502"/>
      <c r="K880" s="502"/>
      <c r="L880" s="502"/>
      <c r="M880" s="502"/>
      <c r="N880" s="502"/>
      <c r="O880" s="502"/>
      <c r="P880" s="502"/>
      <c r="Q880" s="502"/>
      <c r="R880" s="502"/>
      <c r="S880" s="502"/>
    </row>
    <row r="881" spans="1:19" ht="15.75" customHeight="1">
      <c r="A881" s="502"/>
      <c r="B881" s="502"/>
      <c r="C881" s="502"/>
      <c r="D881" s="502"/>
      <c r="E881" s="502"/>
      <c r="F881" s="502"/>
      <c r="G881" s="502"/>
      <c r="H881" s="502"/>
      <c r="I881" s="502"/>
      <c r="J881" s="502"/>
      <c r="K881" s="502"/>
      <c r="L881" s="502"/>
      <c r="M881" s="502"/>
      <c r="N881" s="502"/>
      <c r="O881" s="502"/>
      <c r="P881" s="502"/>
      <c r="Q881" s="502"/>
      <c r="R881" s="502"/>
      <c r="S881" s="502"/>
    </row>
    <row r="882" spans="1:19" ht="15.75" customHeight="1">
      <c r="A882" s="502"/>
      <c r="B882" s="502"/>
      <c r="C882" s="502"/>
      <c r="D882" s="502"/>
      <c r="E882" s="502"/>
      <c r="F882" s="502"/>
      <c r="G882" s="502"/>
      <c r="H882" s="502"/>
      <c r="I882" s="502"/>
      <c r="J882" s="502"/>
      <c r="K882" s="502"/>
      <c r="L882" s="502"/>
      <c r="M882" s="502"/>
      <c r="N882" s="502"/>
      <c r="O882" s="502"/>
      <c r="P882" s="502"/>
      <c r="Q882" s="502"/>
      <c r="R882" s="502"/>
      <c r="S882" s="502"/>
    </row>
    <row r="883" spans="1:19" ht="15.75" customHeight="1">
      <c r="A883" s="502"/>
      <c r="B883" s="502"/>
      <c r="C883" s="502"/>
      <c r="D883" s="502"/>
      <c r="E883" s="502"/>
      <c r="F883" s="502"/>
      <c r="G883" s="502"/>
      <c r="H883" s="502"/>
      <c r="I883" s="502"/>
      <c r="J883" s="502"/>
      <c r="K883" s="502"/>
      <c r="L883" s="502"/>
      <c r="M883" s="502"/>
      <c r="N883" s="502"/>
      <c r="O883" s="502"/>
      <c r="P883" s="502"/>
      <c r="Q883" s="502"/>
      <c r="R883" s="502"/>
      <c r="S883" s="502"/>
    </row>
    <row r="884" spans="1:19" ht="15.75" customHeight="1">
      <c r="A884" s="502"/>
      <c r="B884" s="502"/>
      <c r="C884" s="502"/>
      <c r="D884" s="502"/>
      <c r="E884" s="502"/>
      <c r="F884" s="502"/>
      <c r="G884" s="502"/>
      <c r="H884" s="502"/>
      <c r="I884" s="502"/>
      <c r="J884" s="502"/>
      <c r="K884" s="502"/>
      <c r="L884" s="502"/>
      <c r="M884" s="502"/>
      <c r="N884" s="502"/>
      <c r="O884" s="502"/>
      <c r="P884" s="502"/>
      <c r="Q884" s="502"/>
      <c r="R884" s="502"/>
      <c r="S884" s="502"/>
    </row>
    <row r="885" spans="1:19" ht="15.75" customHeight="1">
      <c r="A885" s="502"/>
      <c r="B885" s="502"/>
      <c r="C885" s="502"/>
      <c r="D885" s="502"/>
      <c r="E885" s="502"/>
      <c r="F885" s="502"/>
      <c r="G885" s="502"/>
      <c r="H885" s="502"/>
      <c r="I885" s="502"/>
      <c r="J885" s="502"/>
      <c r="K885" s="502"/>
      <c r="L885" s="502"/>
      <c r="M885" s="502"/>
      <c r="N885" s="502"/>
      <c r="O885" s="502"/>
      <c r="P885" s="502"/>
      <c r="Q885" s="502"/>
      <c r="R885" s="502"/>
      <c r="S885" s="502"/>
    </row>
    <row r="886" spans="1:19" ht="15.75" customHeight="1">
      <c r="A886" s="502"/>
      <c r="B886" s="502"/>
      <c r="C886" s="502"/>
      <c r="D886" s="502"/>
      <c r="E886" s="502"/>
      <c r="F886" s="502"/>
      <c r="G886" s="502"/>
      <c r="H886" s="502"/>
      <c r="I886" s="502"/>
      <c r="J886" s="502"/>
      <c r="K886" s="502"/>
      <c r="L886" s="502"/>
      <c r="M886" s="502"/>
      <c r="N886" s="502"/>
      <c r="O886" s="502"/>
      <c r="P886" s="502"/>
      <c r="Q886" s="502"/>
      <c r="R886" s="502"/>
      <c r="S886" s="502"/>
    </row>
    <row r="887" spans="1:19" ht="15.75" customHeight="1">
      <c r="A887" s="502"/>
      <c r="B887" s="502"/>
      <c r="C887" s="502"/>
      <c r="D887" s="502"/>
      <c r="E887" s="502"/>
      <c r="F887" s="502"/>
      <c r="G887" s="502"/>
      <c r="H887" s="502"/>
      <c r="I887" s="502"/>
      <c r="J887" s="502"/>
      <c r="K887" s="502"/>
      <c r="L887" s="502"/>
      <c r="M887" s="502"/>
      <c r="N887" s="502"/>
      <c r="O887" s="502"/>
      <c r="P887" s="502"/>
      <c r="Q887" s="502"/>
      <c r="R887" s="502"/>
      <c r="S887" s="502"/>
    </row>
    <row r="888" spans="1:19" ht="15.75" customHeight="1">
      <c r="A888" s="502"/>
      <c r="B888" s="502"/>
      <c r="C888" s="502"/>
      <c r="D888" s="502"/>
      <c r="E888" s="502"/>
      <c r="F888" s="502"/>
      <c r="G888" s="502"/>
      <c r="H888" s="502"/>
      <c r="I888" s="502"/>
      <c r="J888" s="502"/>
      <c r="K888" s="502"/>
      <c r="L888" s="502"/>
      <c r="M888" s="502"/>
      <c r="N888" s="502"/>
      <c r="O888" s="502"/>
      <c r="P888" s="502"/>
      <c r="Q888" s="502"/>
      <c r="R888" s="502"/>
      <c r="S888" s="502"/>
    </row>
    <row r="889" spans="1:19" ht="15.75" customHeight="1">
      <c r="A889" s="502"/>
      <c r="B889" s="502"/>
      <c r="C889" s="502"/>
      <c r="D889" s="502"/>
      <c r="E889" s="502"/>
      <c r="F889" s="502"/>
      <c r="G889" s="502"/>
      <c r="H889" s="502"/>
      <c r="I889" s="502"/>
      <c r="J889" s="502"/>
      <c r="K889" s="502"/>
      <c r="L889" s="502"/>
      <c r="M889" s="502"/>
      <c r="N889" s="502"/>
      <c r="O889" s="502"/>
      <c r="P889" s="502"/>
      <c r="Q889" s="502"/>
      <c r="R889" s="502"/>
      <c r="S889" s="502"/>
    </row>
    <row r="890" spans="1:19" ht="15.75" customHeight="1">
      <c r="A890" s="502"/>
      <c r="B890" s="502"/>
      <c r="C890" s="502"/>
      <c r="D890" s="502"/>
      <c r="E890" s="502"/>
      <c r="F890" s="502"/>
      <c r="G890" s="502"/>
      <c r="H890" s="502"/>
      <c r="I890" s="502"/>
      <c r="J890" s="502"/>
      <c r="K890" s="502"/>
      <c r="L890" s="502"/>
      <c r="M890" s="502"/>
      <c r="N890" s="502"/>
      <c r="O890" s="502"/>
      <c r="P890" s="502"/>
      <c r="Q890" s="502"/>
      <c r="R890" s="502"/>
      <c r="S890" s="502"/>
    </row>
    <row r="891" spans="1:19" ht="15.75" customHeight="1">
      <c r="A891" s="502"/>
      <c r="B891" s="502"/>
      <c r="C891" s="502"/>
      <c r="D891" s="502"/>
      <c r="E891" s="502"/>
      <c r="F891" s="502"/>
      <c r="G891" s="502"/>
      <c r="H891" s="502"/>
      <c r="I891" s="502"/>
      <c r="J891" s="502"/>
      <c r="K891" s="502"/>
      <c r="L891" s="502"/>
      <c r="M891" s="502"/>
      <c r="N891" s="502"/>
      <c r="O891" s="502"/>
      <c r="P891" s="502"/>
      <c r="Q891" s="502"/>
      <c r="R891" s="502"/>
      <c r="S891" s="502"/>
    </row>
    <row r="892" spans="1:19" ht="15.75" customHeight="1">
      <c r="A892" s="502"/>
      <c r="B892" s="502"/>
      <c r="C892" s="502"/>
      <c r="D892" s="502"/>
      <c r="E892" s="502"/>
      <c r="F892" s="502"/>
      <c r="G892" s="502"/>
      <c r="H892" s="502"/>
      <c r="I892" s="502"/>
      <c r="J892" s="502"/>
      <c r="K892" s="502"/>
      <c r="L892" s="502"/>
      <c r="M892" s="502"/>
      <c r="N892" s="502"/>
      <c r="O892" s="502"/>
      <c r="P892" s="502"/>
      <c r="Q892" s="502"/>
      <c r="R892" s="502"/>
      <c r="S892" s="502"/>
    </row>
    <row r="893" spans="1:19" ht="15.75" customHeight="1">
      <c r="A893" s="502"/>
      <c r="B893" s="502"/>
      <c r="C893" s="502"/>
      <c r="D893" s="502"/>
      <c r="E893" s="502"/>
      <c r="F893" s="502"/>
      <c r="G893" s="502"/>
      <c r="H893" s="502"/>
      <c r="I893" s="502"/>
      <c r="J893" s="502"/>
      <c r="K893" s="502"/>
      <c r="L893" s="502"/>
      <c r="M893" s="502"/>
      <c r="N893" s="502"/>
      <c r="O893" s="502"/>
      <c r="P893" s="502"/>
      <c r="Q893" s="502"/>
      <c r="R893" s="502"/>
      <c r="S893" s="502"/>
    </row>
    <row r="894" spans="1:19" ht="15.75" customHeight="1">
      <c r="A894" s="502"/>
      <c r="B894" s="502"/>
      <c r="C894" s="502"/>
      <c r="D894" s="502"/>
      <c r="E894" s="502"/>
      <c r="F894" s="502"/>
      <c r="G894" s="502"/>
      <c r="H894" s="502"/>
      <c r="I894" s="502"/>
      <c r="J894" s="502"/>
      <c r="K894" s="502"/>
      <c r="L894" s="502"/>
      <c r="M894" s="502"/>
      <c r="N894" s="502"/>
      <c r="O894" s="502"/>
      <c r="P894" s="502"/>
      <c r="Q894" s="502"/>
      <c r="R894" s="502"/>
      <c r="S894" s="502"/>
    </row>
    <row r="895" spans="1:19" ht="15.75" customHeight="1">
      <c r="A895" s="502"/>
      <c r="B895" s="502"/>
      <c r="C895" s="502"/>
      <c r="D895" s="502"/>
      <c r="E895" s="502"/>
      <c r="F895" s="502"/>
      <c r="G895" s="502"/>
      <c r="H895" s="502"/>
      <c r="I895" s="502"/>
      <c r="J895" s="502"/>
      <c r="K895" s="502"/>
      <c r="L895" s="502"/>
      <c r="M895" s="502"/>
      <c r="N895" s="502"/>
      <c r="O895" s="502"/>
      <c r="P895" s="502"/>
      <c r="Q895" s="502"/>
      <c r="R895" s="502"/>
      <c r="S895" s="502"/>
    </row>
    <row r="896" spans="1:19" ht="15.75" customHeight="1">
      <c r="A896" s="502"/>
      <c r="B896" s="502"/>
      <c r="C896" s="502"/>
      <c r="D896" s="502"/>
      <c r="E896" s="502"/>
      <c r="F896" s="502"/>
      <c r="G896" s="502"/>
      <c r="H896" s="502"/>
      <c r="I896" s="502"/>
      <c r="J896" s="502"/>
      <c r="K896" s="502"/>
      <c r="L896" s="502"/>
      <c r="M896" s="502"/>
      <c r="N896" s="502"/>
      <c r="O896" s="502"/>
      <c r="P896" s="502"/>
      <c r="Q896" s="502"/>
      <c r="R896" s="502"/>
      <c r="S896" s="502"/>
    </row>
    <row r="897" spans="1:19" ht="15.75" customHeight="1">
      <c r="A897" s="502"/>
      <c r="B897" s="502"/>
      <c r="C897" s="502"/>
      <c r="D897" s="502"/>
      <c r="E897" s="502"/>
      <c r="F897" s="502"/>
      <c r="G897" s="502"/>
      <c r="H897" s="502"/>
      <c r="I897" s="502"/>
      <c r="J897" s="502"/>
      <c r="K897" s="502"/>
      <c r="L897" s="502"/>
      <c r="M897" s="502"/>
      <c r="N897" s="502"/>
      <c r="O897" s="502"/>
      <c r="P897" s="502"/>
      <c r="Q897" s="502"/>
      <c r="R897" s="502"/>
      <c r="S897" s="502"/>
    </row>
    <row r="898" spans="1:19" ht="15.75" customHeight="1">
      <c r="A898" s="502"/>
      <c r="B898" s="502"/>
      <c r="C898" s="502"/>
      <c r="D898" s="502"/>
      <c r="E898" s="502"/>
      <c r="F898" s="502"/>
      <c r="G898" s="502"/>
      <c r="H898" s="502"/>
      <c r="I898" s="502"/>
      <c r="J898" s="502"/>
      <c r="K898" s="502"/>
      <c r="L898" s="502"/>
      <c r="M898" s="502"/>
      <c r="N898" s="502"/>
      <c r="O898" s="502"/>
      <c r="P898" s="502"/>
      <c r="Q898" s="502"/>
      <c r="R898" s="502"/>
      <c r="S898" s="502"/>
    </row>
    <row r="899" spans="1:19" ht="15.75" customHeight="1">
      <c r="A899" s="502"/>
      <c r="B899" s="502"/>
      <c r="C899" s="502"/>
      <c r="D899" s="502"/>
      <c r="E899" s="502"/>
      <c r="F899" s="502"/>
      <c r="G899" s="502"/>
      <c r="H899" s="502"/>
      <c r="I899" s="502"/>
      <c r="J899" s="502"/>
      <c r="K899" s="502"/>
      <c r="L899" s="502"/>
      <c r="M899" s="502"/>
      <c r="N899" s="502"/>
      <c r="O899" s="502"/>
      <c r="P899" s="502"/>
      <c r="Q899" s="502"/>
      <c r="R899" s="502"/>
      <c r="S899" s="502"/>
    </row>
    <row r="900" spans="1:19" ht="15.75" customHeight="1">
      <c r="A900" s="502"/>
      <c r="B900" s="502"/>
      <c r="C900" s="502"/>
      <c r="D900" s="502"/>
      <c r="E900" s="502"/>
      <c r="F900" s="502"/>
      <c r="G900" s="502"/>
      <c r="H900" s="502"/>
      <c r="I900" s="502"/>
      <c r="J900" s="502"/>
      <c r="K900" s="502"/>
      <c r="L900" s="502"/>
      <c r="M900" s="502"/>
      <c r="N900" s="502"/>
      <c r="O900" s="502"/>
      <c r="P900" s="502"/>
      <c r="Q900" s="502"/>
      <c r="R900" s="502"/>
      <c r="S900" s="502"/>
    </row>
    <row r="901" spans="1:19" ht="15.75" customHeight="1">
      <c r="A901" s="502"/>
      <c r="B901" s="502"/>
      <c r="C901" s="502"/>
      <c r="D901" s="502"/>
      <c r="E901" s="502"/>
      <c r="F901" s="502"/>
      <c r="G901" s="502"/>
      <c r="H901" s="502"/>
      <c r="I901" s="502"/>
      <c r="J901" s="502"/>
      <c r="K901" s="502"/>
      <c r="L901" s="502"/>
      <c r="M901" s="502"/>
      <c r="N901" s="502"/>
      <c r="O901" s="502"/>
      <c r="P901" s="502"/>
      <c r="Q901" s="502"/>
      <c r="R901" s="502"/>
      <c r="S901" s="502"/>
    </row>
    <row r="902" spans="1:19" ht="15.75" customHeight="1">
      <c r="A902" s="502"/>
      <c r="B902" s="502"/>
      <c r="C902" s="502"/>
      <c r="D902" s="502"/>
      <c r="E902" s="502"/>
      <c r="F902" s="502"/>
      <c r="G902" s="502"/>
      <c r="H902" s="502"/>
      <c r="I902" s="502"/>
      <c r="J902" s="502"/>
      <c r="K902" s="502"/>
      <c r="L902" s="502"/>
      <c r="M902" s="502"/>
      <c r="N902" s="502"/>
      <c r="O902" s="502"/>
      <c r="P902" s="502"/>
      <c r="Q902" s="502"/>
      <c r="R902" s="502"/>
      <c r="S902" s="502"/>
    </row>
    <row r="903" spans="1:19" ht="15.75" customHeight="1">
      <c r="A903" s="502"/>
      <c r="B903" s="502"/>
      <c r="C903" s="502"/>
      <c r="D903" s="502"/>
      <c r="E903" s="502"/>
      <c r="F903" s="502"/>
      <c r="G903" s="502"/>
      <c r="H903" s="502"/>
      <c r="I903" s="502"/>
      <c r="J903" s="502"/>
      <c r="K903" s="502"/>
      <c r="L903" s="502"/>
      <c r="M903" s="502"/>
      <c r="N903" s="502"/>
      <c r="O903" s="502"/>
      <c r="P903" s="502"/>
      <c r="Q903" s="502"/>
      <c r="R903" s="502"/>
      <c r="S903" s="502"/>
    </row>
    <row r="904" spans="1:19" ht="15.75" customHeight="1">
      <c r="A904" s="502"/>
      <c r="B904" s="502"/>
      <c r="C904" s="502"/>
      <c r="D904" s="502"/>
      <c r="E904" s="502"/>
      <c r="F904" s="502"/>
      <c r="G904" s="502"/>
      <c r="H904" s="502"/>
      <c r="I904" s="502"/>
      <c r="J904" s="502"/>
      <c r="K904" s="502"/>
      <c r="L904" s="502"/>
      <c r="M904" s="502"/>
      <c r="N904" s="502"/>
      <c r="O904" s="502"/>
      <c r="P904" s="502"/>
      <c r="Q904" s="502"/>
      <c r="R904" s="502"/>
      <c r="S904" s="502"/>
    </row>
    <row r="905" spans="1:19" ht="15.75" customHeight="1">
      <c r="A905" s="502"/>
      <c r="B905" s="502"/>
      <c r="C905" s="502"/>
      <c r="D905" s="502"/>
      <c r="E905" s="502"/>
      <c r="F905" s="502"/>
      <c r="G905" s="502"/>
      <c r="H905" s="502"/>
      <c r="I905" s="502"/>
      <c r="J905" s="502"/>
      <c r="K905" s="502"/>
      <c r="L905" s="502"/>
      <c r="M905" s="502"/>
      <c r="N905" s="502"/>
      <c r="O905" s="502"/>
      <c r="P905" s="502"/>
      <c r="Q905" s="502"/>
      <c r="R905" s="502"/>
      <c r="S905" s="502"/>
    </row>
    <row r="906" spans="1:19" ht="15.75" customHeight="1">
      <c r="A906" s="502"/>
      <c r="B906" s="502"/>
      <c r="C906" s="502"/>
      <c r="D906" s="502"/>
      <c r="E906" s="502"/>
      <c r="F906" s="502"/>
      <c r="G906" s="502"/>
      <c r="H906" s="502"/>
      <c r="I906" s="502"/>
      <c r="J906" s="502"/>
      <c r="K906" s="502"/>
      <c r="L906" s="502"/>
      <c r="M906" s="502"/>
      <c r="N906" s="502"/>
      <c r="O906" s="502"/>
      <c r="P906" s="502"/>
      <c r="Q906" s="502"/>
      <c r="R906" s="502"/>
      <c r="S906" s="502"/>
    </row>
    <row r="907" spans="1:19" ht="15.75" customHeight="1">
      <c r="A907" s="502"/>
      <c r="B907" s="502"/>
      <c r="C907" s="502"/>
      <c r="D907" s="502"/>
      <c r="E907" s="502"/>
      <c r="F907" s="502"/>
      <c r="G907" s="502"/>
      <c r="H907" s="502"/>
      <c r="I907" s="502"/>
      <c r="J907" s="502"/>
      <c r="K907" s="502"/>
      <c r="L907" s="502"/>
      <c r="M907" s="502"/>
      <c r="N907" s="502"/>
      <c r="O907" s="502"/>
      <c r="P907" s="502"/>
      <c r="Q907" s="502"/>
      <c r="R907" s="502"/>
      <c r="S907" s="502"/>
    </row>
    <row r="908" spans="1:19" ht="15.75" customHeight="1">
      <c r="A908" s="502"/>
      <c r="B908" s="502"/>
      <c r="C908" s="502"/>
      <c r="D908" s="502"/>
      <c r="E908" s="502"/>
      <c r="F908" s="502"/>
      <c r="G908" s="502"/>
      <c r="H908" s="502"/>
      <c r="I908" s="502"/>
      <c r="J908" s="502"/>
      <c r="K908" s="502"/>
      <c r="L908" s="502"/>
      <c r="M908" s="502"/>
      <c r="N908" s="502"/>
      <c r="O908" s="502"/>
      <c r="P908" s="502"/>
      <c r="Q908" s="502"/>
      <c r="R908" s="502"/>
      <c r="S908" s="502"/>
    </row>
    <row r="909" spans="1:19" ht="15.75" customHeight="1">
      <c r="A909" s="502"/>
      <c r="B909" s="502"/>
      <c r="C909" s="502"/>
      <c r="D909" s="502"/>
      <c r="E909" s="502"/>
      <c r="F909" s="502"/>
      <c r="G909" s="502"/>
      <c r="H909" s="502"/>
      <c r="I909" s="502"/>
      <c r="J909" s="502"/>
      <c r="K909" s="502"/>
      <c r="L909" s="502"/>
      <c r="M909" s="502"/>
      <c r="N909" s="502"/>
      <c r="O909" s="502"/>
      <c r="P909" s="502"/>
      <c r="Q909" s="502"/>
      <c r="R909" s="502"/>
      <c r="S909" s="502"/>
    </row>
    <row r="910" spans="1:19" ht="15.75" customHeight="1">
      <c r="A910" s="502"/>
      <c r="B910" s="502"/>
      <c r="C910" s="502"/>
      <c r="D910" s="502"/>
      <c r="E910" s="502"/>
      <c r="F910" s="502"/>
      <c r="G910" s="502"/>
      <c r="H910" s="502"/>
      <c r="I910" s="502"/>
      <c r="J910" s="502"/>
      <c r="K910" s="502"/>
      <c r="L910" s="502"/>
      <c r="M910" s="502"/>
      <c r="N910" s="502"/>
      <c r="O910" s="502"/>
      <c r="P910" s="502"/>
      <c r="Q910" s="502"/>
      <c r="R910" s="502"/>
      <c r="S910" s="502"/>
    </row>
    <row r="911" spans="1:19" ht="15.75" customHeight="1">
      <c r="A911" s="502"/>
      <c r="B911" s="502"/>
      <c r="C911" s="502"/>
      <c r="D911" s="502"/>
      <c r="E911" s="502"/>
      <c r="F911" s="502"/>
      <c r="G911" s="502"/>
      <c r="H911" s="502"/>
      <c r="I911" s="502"/>
      <c r="J911" s="502"/>
      <c r="K911" s="502"/>
      <c r="L911" s="502"/>
      <c r="M911" s="502"/>
      <c r="N911" s="502"/>
      <c r="O911" s="502"/>
      <c r="P911" s="502"/>
      <c r="Q911" s="502"/>
      <c r="R911" s="502"/>
      <c r="S911" s="502"/>
    </row>
    <row r="912" spans="1:19" ht="15.75" customHeight="1">
      <c r="A912" s="502"/>
      <c r="B912" s="502"/>
      <c r="C912" s="502"/>
      <c r="D912" s="502"/>
      <c r="E912" s="502"/>
      <c r="F912" s="502"/>
      <c r="G912" s="502"/>
      <c r="H912" s="502"/>
      <c r="I912" s="502"/>
      <c r="J912" s="502"/>
      <c r="K912" s="502"/>
      <c r="L912" s="502"/>
      <c r="M912" s="502"/>
      <c r="N912" s="502"/>
      <c r="O912" s="502"/>
      <c r="P912" s="502"/>
      <c r="Q912" s="502"/>
      <c r="R912" s="502"/>
      <c r="S912" s="502"/>
    </row>
    <row r="913" spans="1:19" ht="15.75" customHeight="1">
      <c r="A913" s="502"/>
      <c r="B913" s="502"/>
      <c r="C913" s="502"/>
      <c r="D913" s="502"/>
      <c r="E913" s="502"/>
      <c r="F913" s="502"/>
      <c r="G913" s="502"/>
      <c r="H913" s="502"/>
      <c r="I913" s="502"/>
      <c r="J913" s="502"/>
      <c r="K913" s="502"/>
      <c r="L913" s="502"/>
      <c r="M913" s="502"/>
      <c r="N913" s="502"/>
      <c r="O913" s="502"/>
      <c r="P913" s="502"/>
      <c r="Q913" s="502"/>
      <c r="R913" s="502"/>
      <c r="S913" s="502"/>
    </row>
    <row r="914" spans="1:19" ht="15.75" customHeight="1">
      <c r="A914" s="502"/>
      <c r="B914" s="502"/>
      <c r="C914" s="502"/>
      <c r="D914" s="502"/>
      <c r="E914" s="502"/>
      <c r="F914" s="502"/>
      <c r="G914" s="502"/>
      <c r="H914" s="502"/>
      <c r="I914" s="502"/>
      <c r="J914" s="502"/>
      <c r="K914" s="502"/>
      <c r="L914" s="502"/>
      <c r="M914" s="502"/>
      <c r="N914" s="502"/>
      <c r="O914" s="502"/>
      <c r="P914" s="502"/>
      <c r="Q914" s="502"/>
      <c r="R914" s="502"/>
      <c r="S914" s="502"/>
    </row>
    <row r="915" spans="1:19" ht="15.75" customHeight="1">
      <c r="A915" s="502"/>
      <c r="B915" s="502"/>
      <c r="C915" s="502"/>
      <c r="D915" s="502"/>
      <c r="E915" s="502"/>
      <c r="F915" s="502"/>
      <c r="G915" s="502"/>
      <c r="H915" s="502"/>
      <c r="I915" s="502"/>
      <c r="J915" s="502"/>
      <c r="K915" s="502"/>
      <c r="L915" s="502"/>
      <c r="M915" s="502"/>
      <c r="N915" s="502"/>
      <c r="O915" s="502"/>
      <c r="P915" s="502"/>
      <c r="Q915" s="502"/>
      <c r="R915" s="502"/>
      <c r="S915" s="502"/>
    </row>
    <row r="916" spans="1:19" ht="15.75" customHeight="1">
      <c r="A916" s="502"/>
      <c r="B916" s="502"/>
      <c r="C916" s="502"/>
      <c r="D916" s="502"/>
      <c r="E916" s="502"/>
      <c r="F916" s="502"/>
      <c r="G916" s="502"/>
      <c r="H916" s="502"/>
      <c r="I916" s="502"/>
      <c r="J916" s="502"/>
      <c r="K916" s="502"/>
      <c r="L916" s="502"/>
      <c r="M916" s="502"/>
      <c r="N916" s="502"/>
      <c r="O916" s="502"/>
      <c r="P916" s="502"/>
      <c r="Q916" s="502"/>
      <c r="R916" s="502"/>
      <c r="S916" s="502"/>
    </row>
    <row r="917" spans="1:19" ht="15.75" customHeight="1">
      <c r="A917" s="502"/>
      <c r="B917" s="502"/>
      <c r="C917" s="502"/>
      <c r="D917" s="502"/>
      <c r="E917" s="502"/>
      <c r="F917" s="502"/>
      <c r="G917" s="502"/>
      <c r="H917" s="502"/>
      <c r="I917" s="502"/>
      <c r="J917" s="502"/>
      <c r="K917" s="502"/>
      <c r="L917" s="502"/>
      <c r="M917" s="502"/>
      <c r="N917" s="502"/>
      <c r="O917" s="502"/>
      <c r="P917" s="502"/>
      <c r="Q917" s="502"/>
      <c r="R917" s="502"/>
      <c r="S917" s="502"/>
    </row>
    <row r="918" spans="1:19" ht="15.75" customHeight="1">
      <c r="A918" s="502"/>
      <c r="B918" s="502"/>
      <c r="C918" s="502"/>
      <c r="D918" s="502"/>
      <c r="E918" s="502"/>
      <c r="F918" s="502"/>
      <c r="G918" s="502"/>
      <c r="H918" s="502"/>
      <c r="I918" s="502"/>
      <c r="J918" s="502"/>
      <c r="K918" s="502"/>
      <c r="L918" s="502"/>
      <c r="M918" s="502"/>
      <c r="N918" s="502"/>
      <c r="O918" s="502"/>
      <c r="P918" s="502"/>
      <c r="Q918" s="502"/>
      <c r="R918" s="502"/>
      <c r="S918" s="502"/>
    </row>
    <row r="919" spans="1:19" ht="15.75" customHeight="1">
      <c r="A919" s="502"/>
      <c r="B919" s="502"/>
      <c r="C919" s="502"/>
      <c r="D919" s="502"/>
      <c r="E919" s="502"/>
      <c r="F919" s="502"/>
      <c r="G919" s="502"/>
      <c r="H919" s="502"/>
      <c r="I919" s="502"/>
      <c r="J919" s="502"/>
      <c r="K919" s="502"/>
      <c r="L919" s="502"/>
      <c r="M919" s="502"/>
      <c r="N919" s="502"/>
      <c r="O919" s="502"/>
      <c r="P919" s="502"/>
      <c r="Q919" s="502"/>
      <c r="R919" s="502"/>
      <c r="S919" s="502"/>
    </row>
    <row r="920" spans="1:19" ht="15.75" customHeight="1">
      <c r="A920" s="502"/>
      <c r="B920" s="502"/>
      <c r="C920" s="502"/>
      <c r="D920" s="502"/>
      <c r="E920" s="502"/>
      <c r="F920" s="502"/>
      <c r="G920" s="502"/>
      <c r="H920" s="502"/>
      <c r="I920" s="502"/>
      <c r="J920" s="502"/>
      <c r="K920" s="502"/>
      <c r="L920" s="502"/>
      <c r="M920" s="502"/>
      <c r="N920" s="502"/>
      <c r="O920" s="502"/>
      <c r="P920" s="502"/>
      <c r="Q920" s="502"/>
      <c r="R920" s="502"/>
      <c r="S920" s="502"/>
    </row>
    <row r="921" spans="1:19" ht="15.75" customHeight="1">
      <c r="A921" s="502"/>
      <c r="B921" s="502"/>
      <c r="C921" s="502"/>
      <c r="D921" s="502"/>
      <c r="E921" s="502"/>
      <c r="F921" s="502"/>
      <c r="G921" s="502"/>
      <c r="H921" s="502"/>
      <c r="I921" s="502"/>
      <c r="J921" s="502"/>
      <c r="K921" s="502"/>
      <c r="L921" s="502"/>
      <c r="M921" s="502"/>
      <c r="N921" s="502"/>
      <c r="O921" s="502"/>
      <c r="P921" s="502"/>
      <c r="Q921" s="502"/>
      <c r="R921" s="502"/>
      <c r="S921" s="502"/>
    </row>
    <row r="922" spans="1:19" ht="15.75" customHeight="1">
      <c r="A922" s="502"/>
      <c r="B922" s="502"/>
      <c r="C922" s="502"/>
      <c r="D922" s="502"/>
      <c r="E922" s="502"/>
      <c r="F922" s="502"/>
      <c r="G922" s="502"/>
      <c r="H922" s="502"/>
      <c r="I922" s="502"/>
      <c r="J922" s="502"/>
      <c r="K922" s="502"/>
      <c r="L922" s="502"/>
      <c r="M922" s="502"/>
      <c r="N922" s="502"/>
      <c r="O922" s="502"/>
      <c r="P922" s="502"/>
      <c r="Q922" s="502"/>
      <c r="R922" s="502"/>
      <c r="S922" s="502"/>
    </row>
    <row r="923" spans="1:19" ht="15.75" customHeight="1">
      <c r="A923" s="502"/>
      <c r="B923" s="502"/>
      <c r="C923" s="502"/>
      <c r="D923" s="502"/>
      <c r="E923" s="502"/>
      <c r="F923" s="502"/>
      <c r="G923" s="502"/>
      <c r="H923" s="502"/>
      <c r="I923" s="502"/>
      <c r="J923" s="502"/>
      <c r="K923" s="502"/>
      <c r="L923" s="502"/>
      <c r="M923" s="502"/>
      <c r="N923" s="502"/>
      <c r="O923" s="502"/>
      <c r="P923" s="502"/>
      <c r="Q923" s="502"/>
      <c r="R923" s="502"/>
      <c r="S923" s="502"/>
    </row>
    <row r="924" spans="1:19" ht="15.75" customHeight="1">
      <c r="A924" s="502"/>
      <c r="B924" s="502"/>
      <c r="C924" s="502"/>
      <c r="D924" s="502"/>
      <c r="E924" s="502"/>
      <c r="F924" s="502"/>
      <c r="G924" s="502"/>
      <c r="H924" s="502"/>
      <c r="I924" s="502"/>
      <c r="J924" s="502"/>
      <c r="K924" s="502"/>
      <c r="L924" s="502"/>
      <c r="M924" s="502"/>
      <c r="N924" s="502"/>
      <c r="O924" s="502"/>
      <c r="P924" s="502"/>
      <c r="Q924" s="502"/>
      <c r="R924" s="502"/>
      <c r="S924" s="502"/>
    </row>
    <row r="925" spans="1:19" ht="15.75" customHeight="1">
      <c r="A925" s="502"/>
      <c r="B925" s="502"/>
      <c r="C925" s="502"/>
      <c r="D925" s="502"/>
      <c r="E925" s="502"/>
      <c r="F925" s="502"/>
      <c r="G925" s="502"/>
      <c r="H925" s="502"/>
      <c r="I925" s="502"/>
      <c r="J925" s="502"/>
      <c r="K925" s="502"/>
      <c r="L925" s="502"/>
      <c r="M925" s="502"/>
      <c r="N925" s="502"/>
      <c r="O925" s="502"/>
      <c r="P925" s="502"/>
      <c r="Q925" s="502"/>
      <c r="R925" s="502"/>
      <c r="S925" s="502"/>
    </row>
    <row r="926" spans="1:19" ht="15.75" customHeight="1">
      <c r="A926" s="502"/>
      <c r="B926" s="502"/>
      <c r="C926" s="502"/>
      <c r="D926" s="502"/>
      <c r="E926" s="502"/>
      <c r="F926" s="502"/>
      <c r="G926" s="502"/>
      <c r="H926" s="502"/>
      <c r="I926" s="502"/>
      <c r="J926" s="502"/>
      <c r="K926" s="502"/>
      <c r="L926" s="502"/>
      <c r="M926" s="502"/>
      <c r="N926" s="502"/>
      <c r="O926" s="502"/>
      <c r="P926" s="502"/>
      <c r="Q926" s="502"/>
      <c r="R926" s="502"/>
      <c r="S926" s="502"/>
    </row>
    <row r="927" spans="1:19" ht="15.75" customHeight="1">
      <c r="A927" s="502"/>
      <c r="B927" s="502"/>
      <c r="C927" s="502"/>
      <c r="D927" s="502"/>
      <c r="E927" s="502"/>
      <c r="F927" s="502"/>
      <c r="G927" s="502"/>
      <c r="H927" s="502"/>
      <c r="I927" s="502"/>
      <c r="J927" s="502"/>
      <c r="K927" s="502"/>
      <c r="L927" s="502"/>
      <c r="M927" s="502"/>
      <c r="N927" s="502"/>
      <c r="O927" s="502"/>
      <c r="P927" s="502"/>
      <c r="Q927" s="502"/>
      <c r="R927" s="502"/>
      <c r="S927" s="502"/>
    </row>
    <row r="928" spans="1:19" ht="15.75" customHeight="1">
      <c r="A928" s="502"/>
      <c r="B928" s="502"/>
      <c r="C928" s="502"/>
      <c r="D928" s="502"/>
      <c r="E928" s="502"/>
      <c r="F928" s="502"/>
      <c r="G928" s="502"/>
      <c r="H928" s="502"/>
      <c r="I928" s="502"/>
      <c r="J928" s="502"/>
      <c r="K928" s="502"/>
      <c r="L928" s="502"/>
      <c r="M928" s="502"/>
      <c r="N928" s="502"/>
      <c r="O928" s="502"/>
      <c r="P928" s="502"/>
      <c r="Q928" s="502"/>
      <c r="R928" s="502"/>
      <c r="S928" s="502"/>
    </row>
    <row r="929" spans="1:19" ht="15.75" customHeight="1">
      <c r="A929" s="502"/>
      <c r="B929" s="502"/>
      <c r="C929" s="502"/>
      <c r="D929" s="502"/>
      <c r="E929" s="502"/>
      <c r="F929" s="502"/>
      <c r="G929" s="502"/>
      <c r="H929" s="502"/>
      <c r="I929" s="502"/>
      <c r="J929" s="502"/>
      <c r="K929" s="502"/>
      <c r="L929" s="502"/>
      <c r="M929" s="502"/>
      <c r="N929" s="502"/>
      <c r="O929" s="502"/>
      <c r="P929" s="502"/>
      <c r="Q929" s="502"/>
      <c r="R929" s="502"/>
      <c r="S929" s="502"/>
    </row>
    <row r="930" spans="1:19" ht="15.75" customHeight="1">
      <c r="A930" s="502"/>
      <c r="B930" s="502"/>
      <c r="C930" s="502"/>
      <c r="D930" s="502"/>
      <c r="E930" s="502"/>
      <c r="F930" s="502"/>
      <c r="G930" s="502"/>
      <c r="H930" s="502"/>
      <c r="I930" s="502"/>
      <c r="J930" s="502"/>
      <c r="K930" s="502"/>
      <c r="L930" s="502"/>
      <c r="M930" s="502"/>
      <c r="N930" s="502"/>
      <c r="O930" s="502"/>
      <c r="P930" s="502"/>
      <c r="Q930" s="502"/>
      <c r="R930" s="502"/>
      <c r="S930" s="502"/>
    </row>
    <row r="931" spans="1:19" ht="15.75" customHeight="1">
      <c r="A931" s="502"/>
      <c r="B931" s="502"/>
      <c r="C931" s="502"/>
      <c r="D931" s="502"/>
      <c r="E931" s="502"/>
      <c r="F931" s="502"/>
      <c r="G931" s="502"/>
      <c r="H931" s="502"/>
      <c r="I931" s="502"/>
      <c r="J931" s="502"/>
      <c r="K931" s="502"/>
      <c r="L931" s="502"/>
      <c r="M931" s="502"/>
      <c r="N931" s="502"/>
      <c r="O931" s="502"/>
      <c r="P931" s="502"/>
      <c r="Q931" s="502"/>
      <c r="R931" s="502"/>
      <c r="S931" s="502"/>
    </row>
    <row r="932" spans="1:19" ht="15.75" customHeight="1">
      <c r="A932" s="502"/>
      <c r="B932" s="502"/>
      <c r="C932" s="502"/>
      <c r="D932" s="502"/>
      <c r="E932" s="502"/>
      <c r="F932" s="502"/>
      <c r="G932" s="502"/>
      <c r="H932" s="502"/>
      <c r="I932" s="502"/>
      <c r="J932" s="502"/>
      <c r="K932" s="502"/>
      <c r="L932" s="502"/>
      <c r="M932" s="502"/>
      <c r="N932" s="502"/>
      <c r="O932" s="502"/>
      <c r="P932" s="502"/>
      <c r="Q932" s="502"/>
      <c r="R932" s="502"/>
      <c r="S932" s="502"/>
    </row>
    <row r="933" spans="1:19" ht="15.75" customHeight="1">
      <c r="A933" s="502"/>
      <c r="B933" s="502"/>
      <c r="C933" s="502"/>
      <c r="D933" s="502"/>
      <c r="E933" s="502"/>
      <c r="F933" s="502"/>
      <c r="G933" s="502"/>
      <c r="H933" s="502"/>
      <c r="I933" s="502"/>
      <c r="J933" s="502"/>
      <c r="K933" s="502"/>
      <c r="L933" s="502"/>
      <c r="M933" s="502"/>
      <c r="N933" s="502"/>
      <c r="O933" s="502"/>
      <c r="P933" s="502"/>
      <c r="Q933" s="502"/>
      <c r="R933" s="502"/>
      <c r="S933" s="502"/>
    </row>
    <row r="934" spans="1:19" ht="15.75" customHeight="1">
      <c r="A934" s="502"/>
      <c r="B934" s="502"/>
      <c r="C934" s="502"/>
      <c r="D934" s="502"/>
      <c r="E934" s="502"/>
      <c r="F934" s="502"/>
      <c r="G934" s="502"/>
      <c r="H934" s="502"/>
      <c r="I934" s="502"/>
      <c r="J934" s="502"/>
      <c r="K934" s="502"/>
      <c r="L934" s="502"/>
      <c r="M934" s="502"/>
      <c r="N934" s="502"/>
      <c r="O934" s="502"/>
      <c r="P934" s="502"/>
      <c r="Q934" s="502"/>
      <c r="R934" s="502"/>
      <c r="S934" s="502"/>
    </row>
    <row r="935" spans="1:19" ht="15.75" customHeight="1">
      <c r="A935" s="502"/>
      <c r="B935" s="502"/>
      <c r="C935" s="502"/>
      <c r="D935" s="502"/>
      <c r="E935" s="502"/>
      <c r="F935" s="502"/>
      <c r="G935" s="502"/>
      <c r="H935" s="502"/>
      <c r="I935" s="502"/>
      <c r="J935" s="502"/>
      <c r="K935" s="502"/>
      <c r="L935" s="502"/>
      <c r="M935" s="502"/>
      <c r="N935" s="502"/>
      <c r="O935" s="502"/>
      <c r="P935" s="502"/>
      <c r="Q935" s="502"/>
      <c r="R935" s="502"/>
      <c r="S935" s="502"/>
    </row>
    <row r="936" spans="1:19" ht="15.75" customHeight="1">
      <c r="A936" s="502"/>
      <c r="B936" s="502"/>
      <c r="C936" s="502"/>
      <c r="D936" s="502"/>
      <c r="E936" s="502"/>
      <c r="F936" s="502"/>
      <c r="G936" s="502"/>
      <c r="H936" s="502"/>
      <c r="I936" s="502"/>
      <c r="J936" s="502"/>
      <c r="K936" s="502"/>
      <c r="L936" s="502"/>
      <c r="M936" s="502"/>
      <c r="N936" s="502"/>
      <c r="O936" s="502"/>
      <c r="P936" s="502"/>
      <c r="Q936" s="502"/>
      <c r="R936" s="502"/>
      <c r="S936" s="502"/>
    </row>
    <row r="937" spans="1:19" ht="15.75" customHeight="1">
      <c r="A937" s="502"/>
      <c r="B937" s="502"/>
      <c r="C937" s="502"/>
      <c r="D937" s="502"/>
      <c r="E937" s="502"/>
      <c r="F937" s="502"/>
      <c r="G937" s="502"/>
      <c r="H937" s="502"/>
      <c r="I937" s="502"/>
      <c r="J937" s="502"/>
      <c r="K937" s="502"/>
      <c r="L937" s="502"/>
      <c r="M937" s="502"/>
      <c r="N937" s="502"/>
      <c r="O937" s="502"/>
      <c r="P937" s="502"/>
      <c r="Q937" s="502"/>
      <c r="R937" s="502"/>
      <c r="S937" s="502"/>
    </row>
    <row r="938" spans="1:19" ht="15.75" customHeight="1">
      <c r="A938" s="502"/>
      <c r="B938" s="502"/>
      <c r="C938" s="502"/>
      <c r="D938" s="502"/>
      <c r="E938" s="502"/>
      <c r="F938" s="502"/>
      <c r="G938" s="502"/>
      <c r="H938" s="502"/>
      <c r="I938" s="502"/>
      <c r="J938" s="502"/>
      <c r="K938" s="502"/>
      <c r="L938" s="502"/>
      <c r="M938" s="502"/>
      <c r="N938" s="502"/>
      <c r="O938" s="502"/>
      <c r="P938" s="502"/>
      <c r="Q938" s="502"/>
      <c r="R938" s="502"/>
      <c r="S938" s="502"/>
    </row>
    <row r="939" spans="1:19" ht="15.75" customHeight="1">
      <c r="A939" s="502"/>
      <c r="B939" s="502"/>
      <c r="C939" s="502"/>
      <c r="D939" s="502"/>
      <c r="E939" s="502"/>
      <c r="F939" s="502"/>
      <c r="G939" s="502"/>
      <c r="H939" s="502"/>
      <c r="I939" s="502"/>
      <c r="J939" s="502"/>
      <c r="K939" s="502"/>
      <c r="L939" s="502"/>
      <c r="M939" s="502"/>
      <c r="N939" s="502"/>
      <c r="O939" s="502"/>
      <c r="P939" s="502"/>
      <c r="Q939" s="502"/>
      <c r="R939" s="502"/>
      <c r="S939" s="502"/>
    </row>
    <row r="940" spans="1:19" ht="15.75" customHeight="1">
      <c r="A940" s="502"/>
      <c r="B940" s="502"/>
      <c r="C940" s="502"/>
      <c r="D940" s="502"/>
      <c r="E940" s="502"/>
      <c r="F940" s="502"/>
      <c r="G940" s="502"/>
      <c r="H940" s="502"/>
      <c r="I940" s="502"/>
      <c r="J940" s="502"/>
      <c r="K940" s="502"/>
      <c r="L940" s="502"/>
      <c r="M940" s="502"/>
      <c r="N940" s="502"/>
      <c r="O940" s="502"/>
      <c r="P940" s="502"/>
      <c r="Q940" s="502"/>
      <c r="R940" s="502"/>
      <c r="S940" s="502"/>
    </row>
    <row r="941" spans="1:19" ht="15.75" customHeight="1">
      <c r="A941" s="502"/>
      <c r="B941" s="502"/>
      <c r="C941" s="502"/>
      <c r="D941" s="502"/>
      <c r="E941" s="502"/>
      <c r="F941" s="502"/>
      <c r="G941" s="502"/>
      <c r="H941" s="502"/>
      <c r="I941" s="502"/>
      <c r="J941" s="502"/>
      <c r="K941" s="502"/>
      <c r="L941" s="502"/>
      <c r="M941" s="502"/>
      <c r="N941" s="502"/>
      <c r="O941" s="502"/>
      <c r="P941" s="502"/>
      <c r="Q941" s="502"/>
      <c r="R941" s="502"/>
      <c r="S941" s="502"/>
    </row>
    <row r="942" spans="1:19" ht="15.75" customHeight="1">
      <c r="A942" s="502"/>
      <c r="B942" s="502"/>
      <c r="C942" s="502"/>
      <c r="D942" s="502"/>
      <c r="E942" s="502"/>
      <c r="F942" s="502"/>
      <c r="G942" s="502"/>
      <c r="H942" s="502"/>
      <c r="I942" s="502"/>
      <c r="J942" s="502"/>
      <c r="K942" s="502"/>
      <c r="L942" s="502"/>
      <c r="M942" s="502"/>
      <c r="N942" s="502"/>
      <c r="O942" s="502"/>
      <c r="P942" s="502"/>
      <c r="Q942" s="502"/>
      <c r="R942" s="502"/>
      <c r="S942" s="502"/>
    </row>
    <row r="943" spans="1:19" ht="15.75" customHeight="1">
      <c r="A943" s="502"/>
      <c r="B943" s="502"/>
      <c r="C943" s="502"/>
      <c r="D943" s="502"/>
      <c r="E943" s="502"/>
      <c r="F943" s="502"/>
      <c r="G943" s="502"/>
      <c r="H943" s="502"/>
      <c r="I943" s="502"/>
      <c r="J943" s="502"/>
      <c r="K943" s="502"/>
      <c r="L943" s="502"/>
      <c r="M943" s="502"/>
      <c r="N943" s="502"/>
      <c r="O943" s="502"/>
      <c r="P943" s="502"/>
      <c r="Q943" s="502"/>
      <c r="R943" s="502"/>
      <c r="S943" s="502"/>
    </row>
    <row r="944" spans="1:19" ht="15.75" customHeight="1">
      <c r="A944" s="502"/>
      <c r="B944" s="502"/>
      <c r="C944" s="502"/>
      <c r="D944" s="502"/>
      <c r="E944" s="502"/>
      <c r="F944" s="502"/>
      <c r="G944" s="502"/>
      <c r="H944" s="502"/>
      <c r="I944" s="502"/>
      <c r="J944" s="502"/>
      <c r="K944" s="502"/>
      <c r="L944" s="502"/>
      <c r="M944" s="502"/>
      <c r="N944" s="502"/>
      <c r="O944" s="502"/>
      <c r="P944" s="502"/>
      <c r="Q944" s="502"/>
      <c r="R944" s="502"/>
      <c r="S944" s="502"/>
    </row>
    <row r="945" spans="1:19" ht="15.75" customHeight="1">
      <c r="A945" s="502"/>
      <c r="B945" s="502"/>
      <c r="C945" s="502"/>
      <c r="D945" s="502"/>
      <c r="E945" s="502"/>
      <c r="F945" s="502"/>
      <c r="G945" s="502"/>
      <c r="H945" s="502"/>
      <c r="I945" s="502"/>
      <c r="J945" s="502"/>
      <c r="K945" s="502"/>
      <c r="L945" s="502"/>
      <c r="M945" s="502"/>
      <c r="N945" s="502"/>
      <c r="O945" s="502"/>
      <c r="P945" s="502"/>
      <c r="Q945" s="502"/>
      <c r="R945" s="502"/>
      <c r="S945" s="502"/>
    </row>
    <row r="946" spans="1:19" ht="15.75" customHeight="1">
      <c r="A946" s="502"/>
      <c r="B946" s="502"/>
      <c r="C946" s="502"/>
      <c r="D946" s="502"/>
      <c r="E946" s="502"/>
      <c r="F946" s="502"/>
      <c r="G946" s="502"/>
      <c r="H946" s="502"/>
      <c r="I946" s="502"/>
      <c r="J946" s="502"/>
      <c r="K946" s="502"/>
      <c r="L946" s="502"/>
      <c r="M946" s="502"/>
      <c r="N946" s="502"/>
      <c r="O946" s="502"/>
      <c r="P946" s="502"/>
      <c r="Q946" s="502"/>
      <c r="R946" s="502"/>
      <c r="S946" s="502"/>
    </row>
    <row r="947" spans="1:19" ht="15.75" customHeight="1">
      <c r="A947" s="502"/>
      <c r="B947" s="502"/>
      <c r="C947" s="502"/>
      <c r="D947" s="502"/>
      <c r="E947" s="502"/>
      <c r="F947" s="502"/>
      <c r="G947" s="502"/>
      <c r="H947" s="502"/>
      <c r="I947" s="502"/>
      <c r="J947" s="502"/>
      <c r="K947" s="502"/>
      <c r="L947" s="502"/>
      <c r="M947" s="502"/>
      <c r="N947" s="502"/>
      <c r="O947" s="502"/>
      <c r="P947" s="502"/>
      <c r="Q947" s="502"/>
      <c r="R947" s="502"/>
      <c r="S947" s="502"/>
    </row>
    <row r="948" spans="1:19" ht="15.75" customHeight="1">
      <c r="A948" s="502"/>
      <c r="B948" s="502"/>
      <c r="C948" s="502"/>
      <c r="D948" s="502"/>
      <c r="E948" s="502"/>
      <c r="F948" s="502"/>
      <c r="G948" s="502"/>
      <c r="H948" s="502"/>
      <c r="I948" s="502"/>
      <c r="J948" s="502"/>
      <c r="K948" s="502"/>
      <c r="L948" s="502"/>
      <c r="M948" s="502"/>
      <c r="N948" s="502"/>
      <c r="O948" s="502"/>
      <c r="P948" s="502"/>
      <c r="Q948" s="502"/>
      <c r="R948" s="502"/>
      <c r="S948" s="502"/>
    </row>
    <row r="949" spans="1:19" ht="15.75" customHeight="1">
      <c r="A949" s="502"/>
      <c r="B949" s="502"/>
      <c r="C949" s="502"/>
      <c r="D949" s="502"/>
      <c r="E949" s="502"/>
      <c r="F949" s="502"/>
      <c r="G949" s="502"/>
      <c r="H949" s="502"/>
      <c r="I949" s="502"/>
      <c r="J949" s="502"/>
      <c r="K949" s="502"/>
      <c r="L949" s="502"/>
      <c r="M949" s="502"/>
      <c r="N949" s="502"/>
      <c r="O949" s="502"/>
      <c r="P949" s="502"/>
      <c r="Q949" s="502"/>
      <c r="R949" s="502"/>
      <c r="S949" s="502"/>
    </row>
    <row r="950" spans="1:19" ht="15.75" customHeight="1">
      <c r="A950" s="502"/>
      <c r="B950" s="502"/>
      <c r="C950" s="502"/>
      <c r="D950" s="502"/>
      <c r="E950" s="502"/>
      <c r="F950" s="502"/>
      <c r="G950" s="502"/>
      <c r="H950" s="502"/>
      <c r="I950" s="502"/>
      <c r="J950" s="502"/>
      <c r="K950" s="502"/>
      <c r="L950" s="502"/>
      <c r="M950" s="502"/>
      <c r="N950" s="502"/>
      <c r="O950" s="502"/>
      <c r="P950" s="502"/>
      <c r="Q950" s="502"/>
      <c r="R950" s="502"/>
      <c r="S950" s="502"/>
    </row>
    <row r="951" spans="1:19" ht="15.75" customHeight="1">
      <c r="A951" s="502"/>
      <c r="B951" s="502"/>
      <c r="C951" s="502"/>
      <c r="D951" s="502"/>
      <c r="E951" s="502"/>
      <c r="F951" s="502"/>
      <c r="G951" s="502"/>
      <c r="H951" s="502"/>
      <c r="I951" s="502"/>
      <c r="J951" s="502"/>
      <c r="K951" s="502"/>
      <c r="L951" s="502"/>
      <c r="M951" s="502"/>
      <c r="N951" s="502"/>
      <c r="O951" s="502"/>
      <c r="P951" s="502"/>
      <c r="Q951" s="502"/>
      <c r="R951" s="502"/>
      <c r="S951" s="502"/>
    </row>
    <row r="952" spans="1:19" ht="15.75" customHeight="1">
      <c r="A952" s="502"/>
      <c r="B952" s="502"/>
      <c r="C952" s="502"/>
      <c r="D952" s="502"/>
      <c r="E952" s="502"/>
      <c r="F952" s="502"/>
      <c r="G952" s="502"/>
      <c r="H952" s="502"/>
      <c r="I952" s="502"/>
      <c r="J952" s="502"/>
      <c r="K952" s="502"/>
      <c r="L952" s="502"/>
      <c r="M952" s="502"/>
      <c r="N952" s="502"/>
      <c r="O952" s="502"/>
      <c r="P952" s="502"/>
      <c r="Q952" s="502"/>
      <c r="R952" s="502"/>
      <c r="S952" s="502"/>
    </row>
    <row r="953" spans="1:19" ht="15.75" customHeight="1">
      <c r="A953" s="502"/>
      <c r="B953" s="502"/>
      <c r="C953" s="502"/>
      <c r="D953" s="502"/>
      <c r="E953" s="502"/>
      <c r="F953" s="502"/>
      <c r="G953" s="502"/>
      <c r="H953" s="502"/>
      <c r="I953" s="502"/>
      <c r="J953" s="502"/>
      <c r="K953" s="502"/>
      <c r="L953" s="502"/>
      <c r="M953" s="502"/>
      <c r="N953" s="502"/>
      <c r="O953" s="502"/>
      <c r="P953" s="502"/>
      <c r="Q953" s="502"/>
      <c r="R953" s="502"/>
      <c r="S953" s="502"/>
    </row>
    <row r="954" spans="1:19" ht="15.75" customHeight="1">
      <c r="A954" s="502"/>
      <c r="B954" s="502"/>
      <c r="C954" s="502"/>
      <c r="D954" s="502"/>
      <c r="E954" s="502"/>
      <c r="F954" s="502"/>
      <c r="G954" s="502"/>
      <c r="H954" s="502"/>
      <c r="I954" s="502"/>
      <c r="J954" s="502"/>
      <c r="K954" s="502"/>
      <c r="L954" s="502"/>
      <c r="M954" s="502"/>
      <c r="N954" s="502"/>
      <c r="O954" s="502"/>
      <c r="P954" s="502"/>
      <c r="Q954" s="502"/>
      <c r="R954" s="502"/>
      <c r="S954" s="502"/>
    </row>
    <row r="955" spans="1:19" ht="15.75" customHeight="1">
      <c r="A955" s="502"/>
      <c r="B955" s="502"/>
      <c r="C955" s="502"/>
      <c r="D955" s="502"/>
      <c r="E955" s="502"/>
      <c r="F955" s="502"/>
      <c r="G955" s="502"/>
      <c r="H955" s="502"/>
      <c r="I955" s="502"/>
      <c r="J955" s="502"/>
      <c r="K955" s="502"/>
      <c r="L955" s="502"/>
      <c r="M955" s="502"/>
      <c r="N955" s="502"/>
      <c r="O955" s="502"/>
      <c r="P955" s="502"/>
      <c r="Q955" s="502"/>
      <c r="R955" s="502"/>
      <c r="S955" s="502"/>
    </row>
    <row r="956" spans="1:19" ht="15.75" customHeight="1">
      <c r="A956" s="502"/>
      <c r="B956" s="502"/>
      <c r="C956" s="502"/>
      <c r="D956" s="502"/>
      <c r="E956" s="502"/>
      <c r="F956" s="502"/>
      <c r="G956" s="502"/>
      <c r="H956" s="502"/>
      <c r="I956" s="502"/>
      <c r="J956" s="502"/>
      <c r="K956" s="502"/>
      <c r="L956" s="502"/>
      <c r="M956" s="502"/>
      <c r="N956" s="502"/>
      <c r="O956" s="502"/>
      <c r="P956" s="502"/>
      <c r="Q956" s="502"/>
      <c r="R956" s="502"/>
      <c r="S956" s="502"/>
    </row>
    <row r="957" spans="1:19" ht="15.75" customHeight="1">
      <c r="A957" s="502"/>
      <c r="B957" s="502"/>
      <c r="C957" s="502"/>
      <c r="D957" s="502"/>
      <c r="E957" s="502"/>
      <c r="F957" s="502"/>
      <c r="G957" s="502"/>
      <c r="H957" s="502"/>
      <c r="I957" s="502"/>
      <c r="J957" s="502"/>
      <c r="K957" s="502"/>
      <c r="L957" s="502"/>
      <c r="M957" s="502"/>
      <c r="N957" s="502"/>
      <c r="O957" s="502"/>
      <c r="P957" s="502"/>
      <c r="Q957" s="502"/>
      <c r="R957" s="502"/>
      <c r="S957" s="502"/>
    </row>
    <row r="958" spans="1:19" ht="15.75" customHeight="1">
      <c r="A958" s="502"/>
      <c r="B958" s="502"/>
      <c r="C958" s="502"/>
      <c r="D958" s="502"/>
      <c r="E958" s="502"/>
      <c r="F958" s="502"/>
      <c r="G958" s="502"/>
      <c r="H958" s="502"/>
      <c r="I958" s="502"/>
      <c r="J958" s="502"/>
      <c r="K958" s="502"/>
      <c r="L958" s="502"/>
      <c r="M958" s="502"/>
      <c r="N958" s="502"/>
      <c r="O958" s="502"/>
      <c r="P958" s="502"/>
      <c r="Q958" s="502"/>
      <c r="R958" s="502"/>
      <c r="S958" s="502"/>
    </row>
    <row r="959" spans="1:19" ht="15.75" customHeight="1">
      <c r="A959" s="502"/>
      <c r="B959" s="502"/>
      <c r="C959" s="502"/>
      <c r="D959" s="502"/>
      <c r="E959" s="502"/>
      <c r="F959" s="502"/>
      <c r="G959" s="502"/>
      <c r="H959" s="502"/>
      <c r="I959" s="502"/>
      <c r="J959" s="502"/>
      <c r="K959" s="502"/>
      <c r="L959" s="502"/>
      <c r="M959" s="502"/>
      <c r="N959" s="502"/>
      <c r="O959" s="502"/>
      <c r="P959" s="502"/>
      <c r="Q959" s="502"/>
      <c r="R959" s="502"/>
      <c r="S959" s="502"/>
    </row>
    <row r="960" spans="1:19" ht="15.75" customHeight="1">
      <c r="A960" s="502"/>
      <c r="B960" s="502"/>
      <c r="C960" s="502"/>
      <c r="D960" s="502"/>
      <c r="E960" s="502"/>
      <c r="F960" s="502"/>
      <c r="G960" s="502"/>
      <c r="H960" s="502"/>
      <c r="I960" s="502"/>
      <c r="J960" s="502"/>
      <c r="K960" s="502"/>
      <c r="L960" s="502"/>
      <c r="M960" s="502"/>
      <c r="N960" s="502"/>
      <c r="O960" s="502"/>
      <c r="P960" s="502"/>
      <c r="Q960" s="502"/>
      <c r="R960" s="502"/>
      <c r="S960" s="502"/>
    </row>
    <row r="961" spans="1:19" ht="15.75" customHeight="1">
      <c r="A961" s="502"/>
      <c r="B961" s="502"/>
      <c r="C961" s="502"/>
      <c r="D961" s="502"/>
      <c r="E961" s="502"/>
      <c r="F961" s="502"/>
      <c r="G961" s="502"/>
      <c r="H961" s="502"/>
      <c r="I961" s="502"/>
      <c r="J961" s="502"/>
      <c r="K961" s="502"/>
      <c r="L961" s="502"/>
      <c r="M961" s="502"/>
      <c r="N961" s="502"/>
      <c r="O961" s="502"/>
      <c r="P961" s="502"/>
      <c r="Q961" s="502"/>
      <c r="R961" s="502"/>
      <c r="S961" s="502"/>
    </row>
    <row r="962" spans="1:19" ht="15.75" customHeight="1">
      <c r="A962" s="502"/>
      <c r="B962" s="502"/>
      <c r="C962" s="502"/>
      <c r="D962" s="502"/>
      <c r="E962" s="502"/>
      <c r="F962" s="502"/>
      <c r="G962" s="502"/>
      <c r="H962" s="502"/>
      <c r="I962" s="502"/>
      <c r="J962" s="502"/>
      <c r="K962" s="502"/>
      <c r="L962" s="502"/>
      <c r="M962" s="502"/>
      <c r="N962" s="502"/>
      <c r="O962" s="502"/>
      <c r="P962" s="502"/>
      <c r="Q962" s="502"/>
      <c r="R962" s="502"/>
      <c r="S962" s="502"/>
    </row>
    <row r="963" spans="1:19" ht="15.75" customHeight="1">
      <c r="A963" s="502"/>
      <c r="B963" s="502"/>
      <c r="C963" s="502"/>
      <c r="D963" s="502"/>
      <c r="E963" s="502"/>
      <c r="F963" s="502"/>
      <c r="G963" s="502"/>
      <c r="H963" s="502"/>
      <c r="I963" s="502"/>
      <c r="J963" s="502"/>
      <c r="K963" s="502"/>
      <c r="L963" s="502"/>
      <c r="M963" s="502"/>
      <c r="N963" s="502"/>
      <c r="O963" s="502"/>
      <c r="P963" s="502"/>
      <c r="Q963" s="502"/>
      <c r="R963" s="502"/>
      <c r="S963" s="502"/>
    </row>
    <row r="964" spans="1:19" ht="15.75" customHeight="1">
      <c r="A964" s="502"/>
      <c r="B964" s="502"/>
      <c r="C964" s="502"/>
      <c r="D964" s="502"/>
      <c r="E964" s="502"/>
      <c r="F964" s="502"/>
      <c r="G964" s="502"/>
      <c r="H964" s="502"/>
      <c r="I964" s="502"/>
      <c r="J964" s="502"/>
      <c r="K964" s="502"/>
      <c r="L964" s="502"/>
      <c r="M964" s="502"/>
      <c r="N964" s="502"/>
      <c r="O964" s="502"/>
      <c r="P964" s="502"/>
      <c r="Q964" s="502"/>
      <c r="R964" s="502"/>
      <c r="S964" s="502"/>
    </row>
    <row r="965" spans="1:19" ht="15.75" customHeight="1">
      <c r="A965" s="502"/>
      <c r="B965" s="502"/>
      <c r="C965" s="502"/>
      <c r="D965" s="502"/>
      <c r="E965" s="502"/>
      <c r="F965" s="502"/>
      <c r="G965" s="502"/>
      <c r="H965" s="502"/>
      <c r="I965" s="502"/>
      <c r="J965" s="502"/>
      <c r="K965" s="502"/>
      <c r="L965" s="502"/>
      <c r="M965" s="502"/>
      <c r="N965" s="502"/>
      <c r="O965" s="502"/>
      <c r="P965" s="502"/>
      <c r="Q965" s="502"/>
      <c r="R965" s="502"/>
      <c r="S965" s="502"/>
    </row>
    <row r="966" spans="1:19" ht="15.75" customHeight="1">
      <c r="A966" s="502"/>
      <c r="B966" s="502"/>
      <c r="C966" s="502"/>
      <c r="D966" s="502"/>
      <c r="E966" s="502"/>
      <c r="F966" s="502"/>
      <c r="G966" s="502"/>
      <c r="H966" s="502"/>
      <c r="I966" s="502"/>
      <c r="J966" s="502"/>
      <c r="K966" s="502"/>
      <c r="L966" s="502"/>
      <c r="M966" s="502"/>
      <c r="N966" s="502"/>
      <c r="O966" s="502"/>
      <c r="P966" s="502"/>
      <c r="Q966" s="502"/>
      <c r="R966" s="502"/>
      <c r="S966" s="502"/>
    </row>
    <row r="967" spans="1:19" ht="15.75" customHeight="1">
      <c r="A967" s="502"/>
      <c r="B967" s="502"/>
      <c r="C967" s="502"/>
      <c r="D967" s="502"/>
      <c r="E967" s="502"/>
      <c r="F967" s="502"/>
      <c r="G967" s="502"/>
      <c r="H967" s="502"/>
      <c r="I967" s="502"/>
      <c r="J967" s="502"/>
      <c r="K967" s="502"/>
      <c r="L967" s="502"/>
      <c r="M967" s="502"/>
      <c r="N967" s="502"/>
      <c r="O967" s="502"/>
      <c r="P967" s="502"/>
      <c r="Q967" s="502"/>
      <c r="R967" s="502"/>
      <c r="S967" s="502"/>
    </row>
    <row r="968" spans="1:19" ht="15.75" customHeight="1">
      <c r="A968" s="502"/>
      <c r="B968" s="502"/>
      <c r="C968" s="502"/>
      <c r="D968" s="502"/>
      <c r="E968" s="502"/>
      <c r="F968" s="502"/>
      <c r="G968" s="502"/>
      <c r="H968" s="502"/>
      <c r="I968" s="502"/>
      <c r="J968" s="502"/>
      <c r="K968" s="502"/>
      <c r="L968" s="502"/>
      <c r="M968" s="502"/>
      <c r="N968" s="502"/>
      <c r="O968" s="502"/>
      <c r="P968" s="502"/>
      <c r="Q968" s="502"/>
      <c r="R968" s="502"/>
      <c r="S968" s="502"/>
    </row>
    <row r="969" spans="1:19" ht="15.75" customHeight="1">
      <c r="A969" s="502"/>
      <c r="B969" s="502"/>
      <c r="C969" s="502"/>
      <c r="D969" s="502"/>
      <c r="E969" s="502"/>
      <c r="F969" s="502"/>
      <c r="G969" s="502"/>
      <c r="H969" s="502"/>
      <c r="I969" s="502"/>
      <c r="J969" s="502"/>
      <c r="K969" s="502"/>
      <c r="L969" s="502"/>
      <c r="M969" s="502"/>
      <c r="N969" s="502"/>
      <c r="O969" s="502"/>
      <c r="P969" s="502"/>
      <c r="Q969" s="502"/>
      <c r="R969" s="502"/>
      <c r="S969" s="502"/>
    </row>
    <row r="970" spans="1:19" ht="15.75" customHeight="1">
      <c r="A970" s="502"/>
      <c r="B970" s="502"/>
      <c r="C970" s="502"/>
      <c r="D970" s="502"/>
      <c r="E970" s="502"/>
      <c r="F970" s="502"/>
      <c r="G970" s="502"/>
      <c r="H970" s="502"/>
      <c r="I970" s="502"/>
      <c r="J970" s="502"/>
      <c r="K970" s="502"/>
      <c r="L970" s="502"/>
      <c r="M970" s="502"/>
      <c r="N970" s="502"/>
      <c r="O970" s="502"/>
      <c r="P970" s="502"/>
      <c r="Q970" s="502"/>
      <c r="R970" s="502"/>
      <c r="S970" s="502"/>
    </row>
    <row r="971" spans="1:19" ht="15.75" customHeight="1">
      <c r="A971" s="502"/>
      <c r="B971" s="502"/>
      <c r="C971" s="502"/>
      <c r="D971" s="502"/>
      <c r="E971" s="502"/>
      <c r="F971" s="502"/>
      <c r="G971" s="502"/>
      <c r="H971" s="502"/>
      <c r="I971" s="502"/>
      <c r="J971" s="502"/>
      <c r="K971" s="502"/>
      <c r="L971" s="502"/>
      <c r="M971" s="502"/>
      <c r="N971" s="502"/>
      <c r="O971" s="502"/>
      <c r="P971" s="502"/>
      <c r="Q971" s="502"/>
      <c r="R971" s="502"/>
      <c r="S971" s="502"/>
    </row>
    <row r="972" spans="1:19" ht="15.75" customHeight="1">
      <c r="A972" s="502"/>
      <c r="B972" s="502"/>
      <c r="C972" s="502"/>
      <c r="D972" s="502"/>
      <c r="E972" s="502"/>
      <c r="F972" s="502"/>
      <c r="G972" s="502"/>
      <c r="H972" s="502"/>
      <c r="I972" s="502"/>
      <c r="J972" s="502"/>
      <c r="K972" s="502"/>
      <c r="L972" s="502"/>
      <c r="M972" s="502"/>
      <c r="N972" s="502"/>
      <c r="O972" s="502"/>
      <c r="P972" s="502"/>
      <c r="Q972" s="502"/>
      <c r="R972" s="502"/>
      <c r="S972" s="502"/>
    </row>
    <row r="973" spans="1:19" ht="15.75" customHeight="1">
      <c r="A973" s="502"/>
      <c r="B973" s="502"/>
      <c r="C973" s="502"/>
      <c r="D973" s="502"/>
      <c r="E973" s="502"/>
      <c r="F973" s="502"/>
      <c r="G973" s="502"/>
      <c r="H973" s="502"/>
      <c r="I973" s="502"/>
      <c r="J973" s="502"/>
      <c r="K973" s="502"/>
      <c r="L973" s="502"/>
      <c r="M973" s="502"/>
      <c r="N973" s="502"/>
      <c r="O973" s="502"/>
      <c r="P973" s="502"/>
      <c r="Q973" s="502"/>
      <c r="R973" s="502"/>
      <c r="S973" s="502"/>
    </row>
    <row r="974" spans="1:19" ht="15.75" customHeight="1">
      <c r="A974" s="502"/>
      <c r="B974" s="502"/>
      <c r="C974" s="502"/>
      <c r="D974" s="502"/>
      <c r="E974" s="502"/>
      <c r="F974" s="502"/>
      <c r="G974" s="502"/>
      <c r="H974" s="502"/>
      <c r="I974" s="502"/>
      <c r="J974" s="502"/>
      <c r="K974" s="502"/>
      <c r="L974" s="502"/>
      <c r="M974" s="502"/>
      <c r="N974" s="502"/>
      <c r="O974" s="502"/>
      <c r="P974" s="502"/>
      <c r="Q974" s="502"/>
      <c r="R974" s="502"/>
      <c r="S974" s="502"/>
    </row>
    <row r="975" spans="1:19" ht="15.75" customHeight="1">
      <c r="A975" s="502"/>
      <c r="B975" s="502"/>
      <c r="C975" s="502"/>
      <c r="D975" s="502"/>
      <c r="E975" s="502"/>
      <c r="F975" s="502"/>
      <c r="G975" s="502"/>
      <c r="H975" s="502"/>
      <c r="I975" s="502"/>
      <c r="J975" s="502"/>
      <c r="K975" s="502"/>
      <c r="L975" s="502"/>
      <c r="M975" s="502"/>
      <c r="N975" s="502"/>
      <c r="O975" s="502"/>
      <c r="P975" s="502"/>
      <c r="Q975" s="502"/>
      <c r="R975" s="502"/>
      <c r="S975" s="502"/>
    </row>
    <row r="976" spans="1:19" ht="15.75" customHeight="1">
      <c r="A976" s="502"/>
      <c r="B976" s="502"/>
      <c r="C976" s="502"/>
      <c r="D976" s="502"/>
      <c r="E976" s="502"/>
      <c r="F976" s="502"/>
      <c r="G976" s="502"/>
      <c r="H976" s="502"/>
      <c r="I976" s="502"/>
      <c r="J976" s="502"/>
      <c r="K976" s="502"/>
      <c r="L976" s="502"/>
      <c r="M976" s="502"/>
      <c r="N976" s="502"/>
      <c r="O976" s="502"/>
      <c r="P976" s="502"/>
      <c r="Q976" s="502"/>
      <c r="R976" s="502"/>
      <c r="S976" s="502"/>
    </row>
    <row r="977" spans="1:19" ht="15.75" customHeight="1">
      <c r="A977" s="502"/>
      <c r="B977" s="502"/>
      <c r="C977" s="502"/>
      <c r="D977" s="502"/>
      <c r="E977" s="502"/>
      <c r="F977" s="502"/>
      <c r="G977" s="502"/>
      <c r="H977" s="502"/>
      <c r="I977" s="502"/>
      <c r="J977" s="502"/>
      <c r="K977" s="502"/>
      <c r="L977" s="502"/>
      <c r="M977" s="502"/>
      <c r="N977" s="502"/>
      <c r="O977" s="502"/>
      <c r="P977" s="502"/>
      <c r="Q977" s="502"/>
      <c r="R977" s="502"/>
      <c r="S977" s="502"/>
    </row>
    <row r="978" spans="1:19" ht="15.75" customHeight="1">
      <c r="A978" s="502"/>
      <c r="B978" s="502"/>
      <c r="C978" s="502"/>
      <c r="D978" s="502"/>
      <c r="E978" s="502"/>
      <c r="F978" s="502"/>
      <c r="G978" s="502"/>
      <c r="H978" s="502"/>
      <c r="I978" s="502"/>
      <c r="J978" s="502"/>
      <c r="K978" s="502"/>
      <c r="L978" s="502"/>
      <c r="M978" s="502"/>
      <c r="N978" s="502"/>
      <c r="O978" s="502"/>
      <c r="P978" s="502"/>
      <c r="Q978" s="502"/>
      <c r="R978" s="502"/>
      <c r="S978" s="502"/>
    </row>
    <row r="979" spans="1:19" ht="15.75" customHeight="1">
      <c r="A979" s="502"/>
      <c r="B979" s="502"/>
      <c r="C979" s="502"/>
      <c r="D979" s="502"/>
      <c r="E979" s="502"/>
      <c r="F979" s="502"/>
      <c r="G979" s="502"/>
      <c r="H979" s="502"/>
      <c r="I979" s="502"/>
      <c r="J979" s="502"/>
      <c r="K979" s="502"/>
      <c r="L979" s="502"/>
      <c r="M979" s="502"/>
      <c r="N979" s="502"/>
      <c r="O979" s="502"/>
      <c r="P979" s="502"/>
      <c r="Q979" s="502"/>
      <c r="R979" s="502"/>
      <c r="S979" s="502"/>
    </row>
    <row r="980" spans="1:19" ht="15.75" customHeight="1">
      <c r="A980" s="502"/>
      <c r="B980" s="502"/>
      <c r="C980" s="502"/>
      <c r="D980" s="502"/>
      <c r="E980" s="502"/>
      <c r="F980" s="502"/>
      <c r="G980" s="502"/>
      <c r="H980" s="502"/>
      <c r="I980" s="502"/>
      <c r="J980" s="502"/>
      <c r="K980" s="502"/>
      <c r="L980" s="502"/>
      <c r="M980" s="502"/>
      <c r="N980" s="502"/>
      <c r="O980" s="502"/>
      <c r="P980" s="502"/>
      <c r="Q980" s="502"/>
      <c r="R980" s="502"/>
      <c r="S980" s="502"/>
    </row>
    <row r="981" spans="1:19" ht="15.75" customHeight="1">
      <c r="A981" s="502"/>
      <c r="B981" s="502"/>
      <c r="C981" s="502"/>
      <c r="D981" s="502"/>
      <c r="E981" s="502"/>
      <c r="F981" s="502"/>
      <c r="G981" s="502"/>
      <c r="H981" s="502"/>
      <c r="I981" s="502"/>
      <c r="J981" s="502"/>
      <c r="K981" s="502"/>
      <c r="L981" s="502"/>
      <c r="M981" s="502"/>
      <c r="N981" s="502"/>
      <c r="O981" s="502"/>
      <c r="P981" s="502"/>
      <c r="Q981" s="502"/>
      <c r="R981" s="502"/>
      <c r="S981" s="502"/>
    </row>
  </sheetData>
  <mergeCells count="4">
    <mergeCell ref="B10:E10"/>
    <mergeCell ref="B12:E12"/>
    <mergeCell ref="B11:E11"/>
    <mergeCell ref="B7:E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IX66"/>
  <sheetViews>
    <sheetView topLeftCell="A21" zoomScaleNormal="100" workbookViewId="0">
      <selection activeCell="C24" sqref="C24"/>
    </sheetView>
  </sheetViews>
  <sheetFormatPr defaultColWidth="9.1796875" defaultRowHeight="12.5"/>
  <cols>
    <col min="1" max="1" width="2" style="544" customWidth="1"/>
    <col min="2" max="2" width="6.7265625" style="5" customWidth="1"/>
    <col min="3" max="3" width="50.453125" style="5" customWidth="1"/>
    <col min="4" max="4" width="6.7265625" style="5" customWidth="1"/>
    <col min="5" max="5" width="36.1796875" style="5" customWidth="1"/>
    <col min="6" max="258" width="9.1796875" style="5" customWidth="1"/>
  </cols>
  <sheetData>
    <row r="1" spans="2:5" ht="12.75" customHeight="1">
      <c r="B1" s="6" t="s">
        <v>2261</v>
      </c>
      <c r="C1" s="7"/>
      <c r="D1" s="7"/>
      <c r="E1" s="8"/>
    </row>
    <row r="2" spans="2:5" s="9" customFormat="1" ht="18" customHeight="1">
      <c r="B2" s="728" t="s">
        <v>2262</v>
      </c>
      <c r="C2" s="729"/>
      <c r="D2" s="729"/>
      <c r="E2" s="730"/>
    </row>
    <row r="3" spans="2:5" ht="15.75" customHeight="1">
      <c r="B3" s="10"/>
      <c r="C3" s="11"/>
      <c r="D3" s="11"/>
      <c r="E3" s="12"/>
    </row>
    <row r="4" spans="2:5" s="9" customFormat="1" ht="18" customHeight="1">
      <c r="B4" s="728" t="s">
        <v>2263</v>
      </c>
      <c r="C4" s="729"/>
      <c r="D4" s="729"/>
      <c r="E4" s="730"/>
    </row>
    <row r="5" spans="2:5" ht="15.75" customHeight="1">
      <c r="B5" s="10"/>
      <c r="C5" s="11"/>
      <c r="D5" s="11"/>
      <c r="E5" s="12"/>
    </row>
    <row r="6" spans="2:5" ht="15.75" customHeight="1">
      <c r="B6" s="10"/>
      <c r="C6" s="11"/>
      <c r="D6" s="11"/>
      <c r="E6" s="12"/>
    </row>
    <row r="7" spans="2:5" s="9" customFormat="1" ht="18" customHeight="1">
      <c r="B7" s="728" t="s">
        <v>2264</v>
      </c>
      <c r="C7" s="729"/>
      <c r="D7" s="729"/>
      <c r="E7" s="730"/>
    </row>
    <row r="8" spans="2:5" ht="13.5" customHeight="1">
      <c r="B8" s="13"/>
      <c r="C8" s="14"/>
      <c r="D8" s="14"/>
      <c r="E8" s="15"/>
    </row>
    <row r="9" spans="2:5" ht="12.75" customHeight="1">
      <c r="B9" s="16"/>
      <c r="D9" s="16"/>
    </row>
    <row r="10" spans="2:5" ht="12.75" customHeight="1">
      <c r="B10" s="16"/>
      <c r="D10" s="16"/>
    </row>
    <row r="11" spans="2:5" ht="12.75" customHeight="1">
      <c r="B11" s="16"/>
      <c r="C11" s="17"/>
      <c r="D11" s="16"/>
    </row>
    <row r="12" spans="2:5" ht="12.75" customHeight="1">
      <c r="B12" s="18" t="s">
        <v>2265</v>
      </c>
      <c r="D12" s="16"/>
    </row>
    <row r="13" spans="2:5" ht="12.75" hidden="1" customHeight="1">
      <c r="B13" s="19"/>
      <c r="C13" s="17" t="s">
        <v>2266</v>
      </c>
      <c r="D13" s="16"/>
    </row>
    <row r="14" spans="2:5" ht="12.75" customHeight="1">
      <c r="B14" s="19" t="s">
        <v>2267</v>
      </c>
      <c r="C14" s="17" t="s">
        <v>2268</v>
      </c>
      <c r="D14" s="16"/>
    </row>
    <row r="15" spans="2:5" ht="12.75" customHeight="1">
      <c r="B15" s="19" t="s">
        <v>2269</v>
      </c>
      <c r="C15" s="17" t="s">
        <v>2270</v>
      </c>
      <c r="D15" s="16"/>
    </row>
    <row r="16" spans="2:5" ht="12.75" customHeight="1">
      <c r="B16" s="19"/>
      <c r="D16" s="16"/>
    </row>
    <row r="17" spans="2:5" ht="12.75" customHeight="1">
      <c r="B17" s="18" t="s">
        <v>2265</v>
      </c>
      <c r="C17" s="20" t="s">
        <v>2271</v>
      </c>
      <c r="D17" s="18" t="s">
        <v>2265</v>
      </c>
      <c r="E17" s="20" t="s">
        <v>2272</v>
      </c>
    </row>
    <row r="18" spans="2:5" ht="12.75" customHeight="1">
      <c r="B18" s="19" t="s">
        <v>2273</v>
      </c>
      <c r="C18" s="5" t="s">
        <v>2274</v>
      </c>
      <c r="D18" s="19">
        <v>11</v>
      </c>
      <c r="E18" s="5" t="s">
        <v>2275</v>
      </c>
    </row>
    <row r="19" spans="2:5" ht="12.75" customHeight="1">
      <c r="B19" s="19" t="s">
        <v>2276</v>
      </c>
      <c r="C19" s="5" t="s">
        <v>2277</v>
      </c>
      <c r="D19" s="19">
        <v>12</v>
      </c>
      <c r="E19" s="5" t="s">
        <v>2278</v>
      </c>
    </row>
    <row r="20" spans="2:5" ht="12.75" customHeight="1">
      <c r="B20" s="19" t="s">
        <v>2279</v>
      </c>
      <c r="C20" s="5" t="s">
        <v>2280</v>
      </c>
      <c r="D20" s="19">
        <v>13</v>
      </c>
      <c r="E20" s="5" t="s">
        <v>2281</v>
      </c>
    </row>
    <row r="21" spans="2:5" ht="12.75" customHeight="1">
      <c r="B21" s="19" t="s">
        <v>2282</v>
      </c>
      <c r="C21" s="5" t="s">
        <v>2283</v>
      </c>
      <c r="D21" s="19">
        <v>14</v>
      </c>
      <c r="E21" s="5" t="s">
        <v>2284</v>
      </c>
    </row>
    <row r="22" spans="2:5" ht="12.75" customHeight="1">
      <c r="B22" s="19" t="s">
        <v>2285</v>
      </c>
      <c r="C22" s="5" t="s">
        <v>2286</v>
      </c>
      <c r="D22" s="16"/>
    </row>
    <row r="23" spans="2:5" ht="12.75" customHeight="1">
      <c r="B23" s="19" t="s">
        <v>2287</v>
      </c>
      <c r="C23" s="5" t="s">
        <v>2288</v>
      </c>
      <c r="D23" s="16"/>
    </row>
    <row r="24" spans="2:5" ht="12.75" customHeight="1">
      <c r="B24" s="19" t="s">
        <v>2289</v>
      </c>
      <c r="C24" s="5" t="s">
        <v>2290</v>
      </c>
      <c r="D24" s="16"/>
    </row>
    <row r="25" spans="2:5" ht="12.75" customHeight="1">
      <c r="B25" s="16"/>
      <c r="D25" s="16"/>
    </row>
    <row r="26" spans="2:5" ht="13.5" customHeight="1">
      <c r="B26" s="21"/>
      <c r="C26" s="22"/>
      <c r="D26" s="21"/>
      <c r="E26" s="22"/>
    </row>
    <row r="27" spans="2:5" ht="13.5" customHeight="1">
      <c r="B27" s="16"/>
      <c r="D27" s="16"/>
    </row>
    <row r="39" spans="3:3" ht="12.75" customHeight="1">
      <c r="C39" s="5" t="s">
        <v>2252</v>
      </c>
    </row>
    <row r="65" ht="12.75" customHeight="1"/>
    <row r="66" ht="12.75" customHeight="1"/>
  </sheetData>
  <sheetProtection sheet="1" objects="1" scenarios="1"/>
  <mergeCells count="3">
    <mergeCell ref="B7:E7"/>
    <mergeCell ref="B2:E2"/>
    <mergeCell ref="B4:E4"/>
  </mergeCells>
  <printOptions horizontalCentered="1"/>
  <pageMargins left="0.74791666666666701" right="0.74791666666666701" top="0.98402777777777795" bottom="0.98402777777777795" header="0.511811023622047" footer="0.51180555555555596"/>
  <pageSetup paperSize="9" orientation="landscape" horizontalDpi="300" verticalDpi="300"/>
  <headerFooter>
    <oddFooter>&amp;C&amp;F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fitToPage="1"/>
  </sheetPr>
  <dimension ref="A1:IW70"/>
  <sheetViews>
    <sheetView topLeftCell="A19" zoomScale="90" zoomScaleNormal="90" workbookViewId="0">
      <selection activeCell="F39" sqref="F39"/>
    </sheetView>
  </sheetViews>
  <sheetFormatPr defaultColWidth="9.1796875" defaultRowHeight="12.5"/>
  <cols>
    <col min="1" max="1" width="2.26953125" style="544" customWidth="1"/>
    <col min="2" max="2" width="30.453125" style="544" customWidth="1"/>
    <col min="3" max="3" width="2.453125" style="544" customWidth="1"/>
    <col min="4" max="4" width="5.81640625" style="23" customWidth="1"/>
    <col min="5" max="5" width="2.81640625" style="544" customWidth="1"/>
    <col min="6" max="6" width="17.7265625" style="544" customWidth="1"/>
    <col min="7" max="7" width="1.81640625" style="544" customWidth="1"/>
    <col min="8" max="8" width="17.7265625" style="544" customWidth="1"/>
    <col min="9" max="9" width="9.7265625" style="544" customWidth="1"/>
    <col min="10" max="10" width="1.81640625" style="544" customWidth="1"/>
    <col min="11" max="11" width="17.7265625" style="544" customWidth="1"/>
    <col min="12" max="12" width="9.7265625" style="544" customWidth="1"/>
    <col min="13" max="13" width="1.81640625" style="544" customWidth="1"/>
    <col min="14" max="14" width="17.7265625" style="544" customWidth="1"/>
    <col min="15" max="15" width="9.7265625" style="544" customWidth="1"/>
    <col min="16" max="16" width="1.81640625" style="544" customWidth="1"/>
    <col min="17" max="17" width="17.7265625" style="544" customWidth="1"/>
    <col min="18" max="18" width="9.7265625" style="544" customWidth="1"/>
    <col min="19" max="19" width="9.1796875" style="544" customWidth="1"/>
    <col min="20" max="20" width="13.453125" style="544" customWidth="1"/>
    <col min="21" max="21" width="13.1796875" style="544" customWidth="1"/>
    <col min="22" max="22" width="11.453125" style="544" customWidth="1"/>
    <col min="23" max="23" width="12.81640625" style="544" customWidth="1"/>
    <col min="24" max="257" width="9.1796875" style="544" customWidth="1"/>
  </cols>
  <sheetData>
    <row r="1" spans="1:23" ht="15.75" customHeight="1">
      <c r="A1" s="24" t="s">
        <v>2261</v>
      </c>
      <c r="B1" s="25"/>
      <c r="C1" s="25"/>
      <c r="D1" s="26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23" ht="15.75" customHeight="1">
      <c r="A2" s="731" t="s">
        <v>2291</v>
      </c>
      <c r="B2" s="718"/>
      <c r="C2" s="718"/>
      <c r="D2" s="732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8"/>
      <c r="P2" s="718"/>
      <c r="Q2" s="718"/>
      <c r="R2" s="718"/>
    </row>
    <row r="3" spans="1:23" ht="15.75" customHeight="1">
      <c r="A3" s="731" t="str">
        <f>SCH00!J3</f>
        <v>For the PRD of June 2026</v>
      </c>
      <c r="B3" s="718"/>
      <c r="C3" s="718"/>
      <c r="D3" s="732"/>
      <c r="E3" s="718"/>
      <c r="F3" s="718"/>
      <c r="G3" s="718"/>
      <c r="H3" s="718"/>
      <c r="I3" s="718"/>
      <c r="J3" s="718"/>
      <c r="K3" s="718"/>
      <c r="L3" s="718"/>
      <c r="M3" s="718"/>
      <c r="N3" s="718"/>
      <c r="O3" s="718"/>
      <c r="P3" s="718"/>
      <c r="Q3" s="718"/>
      <c r="R3" s="718"/>
    </row>
    <row r="4" spans="1:23" ht="15.75" customHeight="1">
      <c r="A4" s="25"/>
      <c r="B4" s="25"/>
      <c r="C4" s="25"/>
      <c r="D4" s="26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R4" s="27" t="s">
        <v>2292</v>
      </c>
    </row>
    <row r="5" spans="1:23" ht="15.75" customHeight="1">
      <c r="A5" s="25"/>
      <c r="B5" s="25"/>
      <c r="C5" s="25"/>
      <c r="D5" s="26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R5" s="27" t="s">
        <v>2293</v>
      </c>
    </row>
    <row r="6" spans="1:23" ht="15.75" customHeight="1">
      <c r="A6" s="25"/>
      <c r="B6" s="25"/>
      <c r="C6" s="25"/>
      <c r="D6" s="26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R6" s="27" t="s">
        <v>2294</v>
      </c>
    </row>
    <row r="7" spans="1:23" ht="12.75" customHeight="1">
      <c r="D7" s="28"/>
    </row>
    <row r="8" spans="1:23" ht="12.75" customHeight="1">
      <c r="D8" s="29"/>
      <c r="E8" s="30"/>
      <c r="F8" s="31" t="s">
        <v>2295</v>
      </c>
      <c r="G8" s="32"/>
      <c r="H8" s="33" t="s">
        <v>2296</v>
      </c>
      <c r="I8" s="34" t="s">
        <v>2297</v>
      </c>
      <c r="J8" s="32"/>
      <c r="K8" s="33" t="s">
        <v>2298</v>
      </c>
      <c r="L8" s="34" t="s">
        <v>2297</v>
      </c>
      <c r="M8" s="32"/>
      <c r="N8" s="33" t="s">
        <v>2299</v>
      </c>
      <c r="O8" s="34" t="s">
        <v>2297</v>
      </c>
      <c r="P8" s="32"/>
      <c r="Q8" s="33" t="s">
        <v>2300</v>
      </c>
      <c r="R8" s="34" t="s">
        <v>2297</v>
      </c>
    </row>
    <row r="9" spans="1:23" ht="12.75" customHeight="1">
      <c r="D9" s="29"/>
      <c r="E9" s="30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</row>
    <row r="10" spans="1:23" ht="12.75" customHeight="1">
      <c r="A10" s="35" t="s">
        <v>2301</v>
      </c>
      <c r="D10" s="28"/>
    </row>
    <row r="11" spans="1:23" ht="12.75" customHeight="1">
      <c r="B11" t="s">
        <v>2302</v>
      </c>
      <c r="D11" s="28"/>
      <c r="F11" s="36">
        <f ca="1">+Room_SCH01!G26</f>
        <v>2893701.56</v>
      </c>
      <c r="G11" s="36"/>
      <c r="H11" s="37">
        <v>0</v>
      </c>
      <c r="I11" s="38">
        <f ca="1">IF(H11=0,0,(H11*100/$F$11))</f>
        <v>0</v>
      </c>
      <c r="J11" s="36"/>
      <c r="K11" s="36">
        <f ca="1">+Room_SCH01!G33</f>
        <v>1604568.5</v>
      </c>
      <c r="L11" s="38">
        <f ca="1">IF(K11=0,0,(K11*100/$F$11))</f>
        <v>55.450379616894566</v>
      </c>
      <c r="M11" s="36"/>
      <c r="N11" s="36">
        <f ca="1">+Room_SCH01!G63</f>
        <v>650238.07999999996</v>
      </c>
      <c r="O11" s="38">
        <f ca="1">IF(N11=0,0,(N11*100/$F$11))</f>
        <v>22.470806560991726</v>
      </c>
      <c r="P11" s="36"/>
      <c r="Q11" s="36">
        <f t="shared" ref="Q11:Q18" ca="1" si="0">F11-H11-K11-N11</f>
        <v>638894.9800000001</v>
      </c>
      <c r="R11" s="38">
        <f ca="1">IF(Q11=0,0,(Q11*100/$F$11))</f>
        <v>22.078813822113709</v>
      </c>
      <c r="T11">
        <v>8620349.5299999993</v>
      </c>
      <c r="U11">
        <f ca="1">+F11-T11</f>
        <v>-5726647.9699999988</v>
      </c>
    </row>
    <row r="12" spans="1:23" ht="12.75" customHeight="1">
      <c r="B12" t="s">
        <v>2303</v>
      </c>
      <c r="D12" s="28"/>
      <c r="F12" s="36">
        <f ca="1">+'SCH05'!G24</f>
        <v>4907832.76</v>
      </c>
      <c r="G12" s="36"/>
      <c r="H12" s="36">
        <f ca="1">+'SCH05'!G31</f>
        <v>1652253.4</v>
      </c>
      <c r="I12" s="38">
        <f ca="1">IF(H12=0,0,(H12*100/$F$12))</f>
        <v>33.665641858586888</v>
      </c>
      <c r="J12" s="36"/>
      <c r="K12" s="36">
        <f ca="1">+'SCH05'!G36</f>
        <v>899492.44000000006</v>
      </c>
      <c r="L12" s="38">
        <f ca="1">IF(K12=0,0,(K12*100/$F$12))</f>
        <v>18.327691345375023</v>
      </c>
      <c r="M12" s="36"/>
      <c r="N12" s="36">
        <f ca="1">'SCH05'!G68</f>
        <v>501612.24</v>
      </c>
      <c r="O12" s="38">
        <f ca="1">IF(N12=0,0,(N12*100/$F$12))</f>
        <v>10.220646556831737</v>
      </c>
      <c r="P12" s="36"/>
      <c r="Q12" s="36">
        <f t="shared" ca="1" si="0"/>
        <v>1854474.68</v>
      </c>
      <c r="R12" s="38">
        <f ca="1">IF(Q12=0,0,(Q12*100/$F$12))</f>
        <v>37.786020239206358</v>
      </c>
      <c r="T12">
        <v>4194273.87</v>
      </c>
      <c r="U12">
        <f ca="1">+F12-T12</f>
        <v>713558.88999999966</v>
      </c>
      <c r="V12">
        <v>146165.82999999999</v>
      </c>
      <c r="W12">
        <f ca="1">+U12+V12</f>
        <v>859724.71999999962</v>
      </c>
    </row>
    <row r="13" spans="1:23" ht="12.75" customHeight="1">
      <c r="B13" t="s">
        <v>2280</v>
      </c>
      <c r="D13" s="28"/>
      <c r="F13" s="36">
        <f ca="1">+Tel_SCH03!I14</f>
        <v>184.22</v>
      </c>
      <c r="G13" s="36"/>
      <c r="H13" s="36">
        <f ca="1">+Tel_SCH03!I20</f>
        <v>0</v>
      </c>
      <c r="I13" s="38">
        <f ca="1">IF(OR(H13=0,F13=0),0,(H13*100/$F$13))</f>
        <v>0</v>
      </c>
      <c r="J13" s="36"/>
      <c r="K13" s="36">
        <f>+Tel_SCH03!I29</f>
        <v>0</v>
      </c>
      <c r="L13" s="38">
        <f ca="1">IF(K13=0,0,(K13*100/$F$13))</f>
        <v>0</v>
      </c>
      <c r="M13" s="36"/>
      <c r="N13" s="36">
        <f ca="1">Tel_SCH03!I33</f>
        <v>0</v>
      </c>
      <c r="O13" s="38">
        <f ca="1">IF(N13=0,0,(N13*100/$F$13))</f>
        <v>0</v>
      </c>
      <c r="P13" s="36"/>
      <c r="Q13" s="36">
        <f t="shared" ca="1" si="0"/>
        <v>184.22</v>
      </c>
      <c r="R13" s="38">
        <f ca="1">IF(OR(Q13=0,F13=0),0,(Q13*100/$F$13))</f>
        <v>100</v>
      </c>
    </row>
    <row r="14" spans="1:23" ht="12.75" customHeight="1">
      <c r="B14" t="s">
        <v>2283</v>
      </c>
      <c r="D14" s="28"/>
      <c r="F14" s="36">
        <f ca="1">+Lau_SCH04!I12</f>
        <v>9736.6</v>
      </c>
      <c r="G14" s="36"/>
      <c r="H14" s="36">
        <f ca="1">+Lau_SCH04!I14</f>
        <v>2372.8000000000002</v>
      </c>
      <c r="I14" s="38">
        <f ca="1">IF(H14=0,0,(H14*100/$F$14))</f>
        <v>24.36990325164842</v>
      </c>
      <c r="J14" s="36"/>
      <c r="K14" s="36">
        <f ca="1">+Lau_SCH04!I21</f>
        <v>0</v>
      </c>
      <c r="L14" s="38">
        <f ca="1">IF(K14=0,0,(K14*100/$F$14))</f>
        <v>0</v>
      </c>
      <c r="M14" s="36"/>
      <c r="N14" s="36">
        <f ca="1">Lau_SCH04!I33</f>
        <v>0</v>
      </c>
      <c r="O14" s="38">
        <f ca="1">IF(N14=0,0,(N14*100/$F$14))</f>
        <v>0</v>
      </c>
      <c r="P14" s="36"/>
      <c r="Q14" s="36">
        <f t="shared" ca="1" si="0"/>
        <v>7363.8</v>
      </c>
      <c r="R14" s="38">
        <f ca="1">IF(Q14=0,0,(Q14*100/$F$14))</f>
        <v>75.630096748351576</v>
      </c>
    </row>
    <row r="15" spans="1:23" ht="12.75" customHeight="1">
      <c r="B15" s="39" t="s">
        <v>2288</v>
      </c>
      <c r="D15" s="28"/>
      <c r="F15" s="36">
        <f ca="1">+Spa_SCH06!I13</f>
        <v>208086.72</v>
      </c>
      <c r="G15" s="36"/>
      <c r="H15" s="36">
        <f ca="1">+Spa_SCH06!I15</f>
        <v>10930.9</v>
      </c>
      <c r="I15" s="38">
        <f ca="1">IF(H15=0,0,(H15*100/$F$15))</f>
        <v>5.2530502667349461</v>
      </c>
      <c r="J15" s="36"/>
      <c r="K15" s="36">
        <f ca="1">+Spa_SCH06!I22</f>
        <v>198894.12</v>
      </c>
      <c r="L15" s="38">
        <f ca="1">IF(K15=0,0,(K15*100/$F$15))</f>
        <v>95.582322600884865</v>
      </c>
      <c r="M15" s="36"/>
      <c r="N15" s="36">
        <f ca="1">Spa_SCH06!I49</f>
        <v>19523.580000000002</v>
      </c>
      <c r="O15" s="38">
        <f ca="1">IF(N15=0,0,(N15*100/$F$15))</f>
        <v>9.3824247890494892</v>
      </c>
      <c r="P15" s="36"/>
      <c r="Q15" s="36">
        <f t="shared" ca="1" si="0"/>
        <v>-21261.87999999999</v>
      </c>
      <c r="R15" s="38">
        <f ca="1">IF(Q15=0,0,(Q15*100/$F$15))</f>
        <v>-10.217797656669292</v>
      </c>
    </row>
    <row r="16" spans="1:23" ht="12.75" customHeight="1">
      <c r="B16" s="40" t="s">
        <v>2304</v>
      </c>
      <c r="C16" s="41"/>
      <c r="D16" s="42"/>
      <c r="F16" s="36">
        <f ca="1">'Mini Bar_SCH02'!I14</f>
        <v>19329</v>
      </c>
      <c r="G16" s="36"/>
      <c r="H16" s="36">
        <f ca="1">'Mini Bar_SCH02'!I17</f>
        <v>2998.46</v>
      </c>
      <c r="I16" s="38">
        <f ca="1">IF(H16=0,0,(H16*100/$F$16))</f>
        <v>15.512752858399296</v>
      </c>
      <c r="J16" s="36"/>
      <c r="K16" s="36">
        <v>0</v>
      </c>
      <c r="L16" s="38">
        <f ca="1">IF(K16=0,0,(K16*100/$F$16))</f>
        <v>0</v>
      </c>
      <c r="M16" s="36"/>
      <c r="N16" s="36">
        <f ca="1">'Mini Bar_SCH02'!I35</f>
        <v>0</v>
      </c>
      <c r="O16" s="38">
        <f ca="1">IF(N16=0,0,(N16*100/$F$16))</f>
        <v>0</v>
      </c>
      <c r="P16" s="36"/>
      <c r="Q16" s="36">
        <f t="shared" ca="1" si="0"/>
        <v>16330.54</v>
      </c>
      <c r="R16" s="38">
        <f ca="1">IF(Q16=0,0,(Q16*100/$F$16))</f>
        <v>84.487247141600704</v>
      </c>
    </row>
    <row r="17" spans="1:22" ht="14.25" customHeight="1">
      <c r="B17" t="s">
        <v>2305</v>
      </c>
      <c r="C17" s="41"/>
      <c r="D17" s="42"/>
      <c r="F17" s="36">
        <f ca="1">Other_SCH09!J17</f>
        <v>322055.52</v>
      </c>
      <c r="G17" s="36"/>
      <c r="H17" s="37">
        <f ca="1">Other_SCH09!J24</f>
        <v>196079.24</v>
      </c>
      <c r="I17" s="38">
        <f ca="1">IF(H17=0,0,(H17*100/$F$17))</f>
        <v>60.883676205891454</v>
      </c>
      <c r="J17" s="36"/>
      <c r="K17" s="37">
        <v>0</v>
      </c>
      <c r="L17" s="38">
        <f ca="1">IF(K17=0,0,(K17*100/$F$17))</f>
        <v>0</v>
      </c>
      <c r="M17" s="36"/>
      <c r="N17" s="37">
        <v>0</v>
      </c>
      <c r="O17" s="38">
        <f ca="1">IF(N17=0,0,(N17*100/$F$17))</f>
        <v>0</v>
      </c>
      <c r="P17" s="36"/>
      <c r="Q17" s="36">
        <f t="shared" ca="1" si="0"/>
        <v>125976.28000000003</v>
      </c>
      <c r="R17" s="38">
        <f ca="1">IF(Q17=0,0,(Q17*100/$F$17))</f>
        <v>39.116323794108553</v>
      </c>
      <c r="T17">
        <v>216907.13</v>
      </c>
      <c r="U17">
        <f ca="1">SUM(F13:F17)-T17</f>
        <v>342484.93000000005</v>
      </c>
    </row>
    <row r="18" spans="1:22" ht="14.25" customHeight="1">
      <c r="B18" s="40" t="s">
        <v>2306</v>
      </c>
      <c r="C18" s="41"/>
      <c r="D18" s="42"/>
      <c r="F18" s="36">
        <f ca="1">+Room_SCH01!G27</f>
        <v>0</v>
      </c>
      <c r="G18" s="36"/>
      <c r="H18" s="37">
        <v>0</v>
      </c>
      <c r="I18" s="38">
        <f ca="1">IF(H18=0,0,(H18*100/$F$18))</f>
        <v>0</v>
      </c>
      <c r="J18" s="36"/>
      <c r="K18" s="37">
        <v>0</v>
      </c>
      <c r="L18" s="38">
        <f ca="1">IF(K18=0,0,(K18*100/$F$18))</f>
        <v>0</v>
      </c>
      <c r="M18" s="36"/>
      <c r="N18" s="37">
        <v>0</v>
      </c>
      <c r="O18" s="38">
        <f ca="1">IF(N18=0,0,(N18*100/$F$18))</f>
        <v>0</v>
      </c>
      <c r="P18" s="36"/>
      <c r="Q18" s="36">
        <f t="shared" ca="1" si="0"/>
        <v>0</v>
      </c>
      <c r="R18" s="38">
        <f ca="1">IF(Q18=0,0,(Q18*100/$F$18))</f>
        <v>0</v>
      </c>
    </row>
    <row r="19" spans="1:22" ht="12.75" customHeight="1">
      <c r="B19" s="35" t="s">
        <v>2307</v>
      </c>
      <c r="D19" s="28"/>
      <c r="F19" s="43">
        <f ca="1">SUM(F11:F18)</f>
        <v>8360926.379999999</v>
      </c>
      <c r="G19" s="36"/>
      <c r="H19" s="43">
        <f ca="1">SUM(H11:H18)</f>
        <v>1864634.7999999998</v>
      </c>
      <c r="I19" s="43">
        <f ca="1">IF(H19=0,0,(H19*100/$F$19))</f>
        <v>22.301772737293255</v>
      </c>
      <c r="J19" s="36"/>
      <c r="K19" s="43">
        <f ca="1">SUM(K11:K18)</f>
        <v>2702955.06</v>
      </c>
      <c r="L19" s="43">
        <f ca="1">IF(K19=0,0,(K19*100/$F$19))</f>
        <v>32.328415981100889</v>
      </c>
      <c r="M19" s="36"/>
      <c r="N19" s="43">
        <f ca="1">SUM(N11:N18)</f>
        <v>1171373.8999999999</v>
      </c>
      <c r="O19" s="43">
        <f ca="1">IF(N19=0,0,(N19*100/$F$19))</f>
        <v>14.010097048600015</v>
      </c>
      <c r="P19" s="36"/>
      <c r="Q19" s="43">
        <f ca="1">SUM(Q11:Q18)</f>
        <v>2621962.62</v>
      </c>
      <c r="R19" s="43">
        <f ca="1">IF(Q19=0,0,(Q19*100/$F$19))</f>
        <v>31.359714233005846</v>
      </c>
      <c r="T19">
        <f>SUM(T11:T18)</f>
        <v>13031530.529999999</v>
      </c>
      <c r="U19">
        <f ca="1">SUM(U11:U18)</f>
        <v>-4670604.1499999994</v>
      </c>
      <c r="V19">
        <f ca="1">+F19-T19-U19</f>
        <v>0</v>
      </c>
    </row>
    <row r="20" spans="1:22" ht="12.75" customHeight="1">
      <c r="D20" s="28"/>
      <c r="F20" s="36"/>
      <c r="G20" s="36"/>
      <c r="H20" s="36"/>
      <c r="I20" s="36"/>
      <c r="J20" s="36"/>
      <c r="K20" s="36"/>
      <c r="L20" s="37"/>
      <c r="M20" s="36"/>
      <c r="N20" s="36"/>
      <c r="O20" s="36"/>
      <c r="P20" s="36"/>
      <c r="Q20" s="36"/>
      <c r="R20" s="36"/>
    </row>
    <row r="21" spans="1:22" ht="12.75" customHeight="1">
      <c r="A21" s="35" t="s">
        <v>2308</v>
      </c>
      <c r="D21" s="28"/>
      <c r="F21" s="36"/>
      <c r="G21" s="36"/>
      <c r="H21" s="36"/>
      <c r="I21" s="36"/>
      <c r="J21" s="36"/>
      <c r="K21" s="36"/>
      <c r="L21" s="37"/>
      <c r="M21" s="36"/>
      <c r="N21" s="36"/>
      <c r="O21" s="36"/>
      <c r="P21" s="36"/>
      <c r="Q21" s="36"/>
      <c r="R21" s="36"/>
    </row>
    <row r="22" spans="1:22" ht="12.75" customHeight="1">
      <c r="B22" t="s">
        <v>2309</v>
      </c>
      <c r="D22" s="28"/>
      <c r="F22" s="37"/>
      <c r="G22" s="36"/>
      <c r="H22" s="37"/>
      <c r="I22" s="36"/>
      <c r="J22" s="36"/>
      <c r="K22" s="37">
        <f ca="1">+AG_SCH11!I13</f>
        <v>1345878.08</v>
      </c>
      <c r="L22" s="38">
        <f t="shared" ref="L22:L27" ca="1" si="1">IF(K22=0,0,(K22*100/$F$19))</f>
        <v>16.097236344760162</v>
      </c>
      <c r="M22" s="36"/>
      <c r="N22" s="37">
        <f ca="1">AG_SCH11!I56</f>
        <v>1776195.1599999997</v>
      </c>
      <c r="O22" s="38">
        <f t="shared" ref="O22:O27" ca="1" si="2">IF(N22=0,0,(N22*100/$F$19))</f>
        <v>21.243999519584335</v>
      </c>
      <c r="P22" s="36"/>
      <c r="Q22" s="37">
        <f ca="1">K22+N22</f>
        <v>3122073.2399999998</v>
      </c>
      <c r="R22" s="38">
        <f t="shared" ref="R22:R27" ca="1" si="3">IF(Q22=0,0,(Q22*100/$F$19))</f>
        <v>37.341235864344497</v>
      </c>
    </row>
    <row r="23" spans="1:22" ht="12.75" customHeight="1">
      <c r="B23" t="s">
        <v>2278</v>
      </c>
      <c r="D23" s="28"/>
      <c r="F23" s="37"/>
      <c r="G23" s="36"/>
      <c r="H23" s="37"/>
      <c r="I23" s="36"/>
      <c r="J23" s="36"/>
      <c r="K23" s="37">
        <f ca="1">+HR_SCH12!I12</f>
        <v>297905.08</v>
      </c>
      <c r="L23" s="38">
        <f t="shared" ca="1" si="1"/>
        <v>3.5630630681381508</v>
      </c>
      <c r="M23" s="36"/>
      <c r="N23" s="37">
        <f ca="1">HR_SCH12!I35</f>
        <v>65874.38</v>
      </c>
      <c r="O23" s="38">
        <f t="shared" ca="1" si="2"/>
        <v>0.78788374644198234</v>
      </c>
      <c r="P23" s="36"/>
      <c r="Q23" s="37">
        <f ca="1">K23+N23</f>
        <v>363779.46</v>
      </c>
      <c r="R23" s="38">
        <f t="shared" ca="1" si="3"/>
        <v>4.3509468145801335</v>
      </c>
    </row>
    <row r="24" spans="1:22" ht="12.75" customHeight="1">
      <c r="B24" t="s">
        <v>2281</v>
      </c>
      <c r="D24" s="28"/>
      <c r="F24" s="37"/>
      <c r="G24" s="36"/>
      <c r="H24" s="37"/>
      <c r="I24" s="36"/>
      <c r="J24" s="36"/>
      <c r="K24" s="37">
        <f ca="1">+SM_SCH13!I19</f>
        <v>475536.84</v>
      </c>
      <c r="L24" s="38">
        <f t="shared" ca="1" si="1"/>
        <v>5.6876094631992213</v>
      </c>
      <c r="M24" s="36"/>
      <c r="N24" s="37">
        <f ca="1">SM_SCH13!I55+SM_SCH13!I13</f>
        <v>812205.5</v>
      </c>
      <c r="O24" s="38">
        <f t="shared" ca="1" si="2"/>
        <v>9.7143003428765997</v>
      </c>
      <c r="P24" s="36"/>
      <c r="Q24" s="37">
        <f ca="1">K24+N24</f>
        <v>1287742.3400000001</v>
      </c>
      <c r="R24" s="38">
        <f t="shared" ca="1" si="3"/>
        <v>15.401909806075823</v>
      </c>
    </row>
    <row r="25" spans="1:22" ht="12.75" customHeight="1">
      <c r="B25" t="s">
        <v>2310</v>
      </c>
      <c r="D25" s="28"/>
      <c r="F25" s="37" t="s">
        <v>2252</v>
      </c>
      <c r="G25" s="36"/>
      <c r="H25" s="37"/>
      <c r="I25" s="36"/>
      <c r="J25" s="36"/>
      <c r="K25" s="37"/>
      <c r="L25" s="38">
        <f t="shared" ca="1" si="1"/>
        <v>0</v>
      </c>
      <c r="M25" s="36"/>
      <c r="N25" s="37">
        <f ca="1">RM_SCH14!I21</f>
        <v>1074147.76</v>
      </c>
      <c r="O25" s="38">
        <f t="shared" ca="1" si="2"/>
        <v>12.847233801381709</v>
      </c>
      <c r="P25" s="36"/>
      <c r="Q25" s="37">
        <f ca="1">K25+N25</f>
        <v>1074147.76</v>
      </c>
      <c r="R25" s="38">
        <f t="shared" ca="1" si="3"/>
        <v>12.847233801381709</v>
      </c>
    </row>
    <row r="26" spans="1:22" ht="12.75" customHeight="1">
      <c r="B26" t="s">
        <v>2311</v>
      </c>
      <c r="D26" s="28"/>
      <c r="F26" s="37"/>
      <c r="G26" s="36"/>
      <c r="H26" s="37"/>
      <c r="I26" s="36"/>
      <c r="J26" s="36"/>
      <c r="K26" s="37">
        <f ca="1">+RM_SCH14!I26</f>
        <v>743919.6</v>
      </c>
      <c r="L26" s="38">
        <f t="shared" ca="1" si="1"/>
        <v>8.8975738595129226</v>
      </c>
      <c r="M26" s="36"/>
      <c r="N26" s="37">
        <f ca="1">RM_SCH14!I67</f>
        <v>863867.36000000022</v>
      </c>
      <c r="O26" s="38">
        <f t="shared" ca="1" si="2"/>
        <v>10.332196705695671</v>
      </c>
      <c r="P26" s="36"/>
      <c r="Q26" s="37">
        <f ca="1">K26+N26</f>
        <v>1607786.9600000002</v>
      </c>
      <c r="R26" s="38">
        <f t="shared" ca="1" si="3"/>
        <v>19.229770565208593</v>
      </c>
    </row>
    <row r="27" spans="1:22" ht="12.75" customHeight="1">
      <c r="B27" s="35" t="s">
        <v>2312</v>
      </c>
      <c r="D27" s="28"/>
      <c r="F27" s="43"/>
      <c r="G27" s="36"/>
      <c r="H27" s="43"/>
      <c r="I27" s="36"/>
      <c r="J27" s="36"/>
      <c r="K27" s="43">
        <f ca="1">SUM(K22:K26)</f>
        <v>2863239.6</v>
      </c>
      <c r="L27" s="43">
        <f t="shared" ca="1" si="1"/>
        <v>34.245482735610459</v>
      </c>
      <c r="M27" s="36"/>
      <c r="N27" s="43">
        <f ca="1">SUM(N22:N26)</f>
        <v>4592290.16</v>
      </c>
      <c r="O27" s="43">
        <f t="shared" ca="1" si="2"/>
        <v>54.925614115980295</v>
      </c>
      <c r="P27" s="36"/>
      <c r="Q27" s="43">
        <f ca="1">SUM(Q22:Q26)</f>
        <v>7455529.7599999998</v>
      </c>
      <c r="R27" s="43">
        <f t="shared" ca="1" si="3"/>
        <v>89.171096851590761</v>
      </c>
    </row>
    <row r="28" spans="1:22" ht="12.75" customHeight="1">
      <c r="D28" s="28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</row>
    <row r="29" spans="1:22" ht="13.5" customHeight="1">
      <c r="A29" s="35" t="s">
        <v>2313</v>
      </c>
      <c r="D29" s="28"/>
      <c r="F29" s="44">
        <f ca="1">F19</f>
        <v>8360926.379999999</v>
      </c>
      <c r="G29" s="36"/>
      <c r="H29" s="44">
        <f ca="1">H19</f>
        <v>1864634.7999999998</v>
      </c>
      <c r="I29" s="36"/>
      <c r="J29" s="36"/>
      <c r="K29" s="44">
        <f ca="1">K19+K27</f>
        <v>5566194.6600000001</v>
      </c>
      <c r="L29" s="36"/>
      <c r="M29" s="36"/>
      <c r="N29" s="44">
        <f ca="1">N19+N27</f>
        <v>5763664.0600000005</v>
      </c>
      <c r="O29" s="36"/>
      <c r="P29" s="36"/>
      <c r="Q29" s="43"/>
      <c r="R29" s="36"/>
    </row>
    <row r="30" spans="1:22" ht="13.5" customHeight="1">
      <c r="A30" s="35"/>
      <c r="D30" s="28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</row>
    <row r="31" spans="1:22" ht="12.75" customHeight="1">
      <c r="A31" s="35" t="s">
        <v>2314</v>
      </c>
      <c r="D31" s="28"/>
      <c r="F31" s="36"/>
      <c r="G31" s="36"/>
      <c r="H31" s="36" t="s">
        <v>2315</v>
      </c>
      <c r="I31" s="36"/>
      <c r="J31" s="36"/>
      <c r="K31" s="36"/>
      <c r="L31" s="36"/>
      <c r="M31" s="36"/>
      <c r="N31" s="36"/>
      <c r="O31" s="36"/>
      <c r="P31" s="36"/>
      <c r="Q31" s="27">
        <f ca="1">Q19-Q27</f>
        <v>-4833567.1399999997</v>
      </c>
      <c r="R31" s="45">
        <f ca="1">IF(Q31=0,0,(Q31*100/$F$19))</f>
        <v>-57.811382618584901</v>
      </c>
    </row>
    <row r="32" spans="1:22" ht="12.75" customHeight="1">
      <c r="D32" s="28"/>
    </row>
    <row r="33" spans="1:22" s="675" customFormat="1" ht="13">
      <c r="B33" s="681" t="s">
        <v>2290</v>
      </c>
      <c r="C33" s="682"/>
      <c r="D33" s="683"/>
      <c r="E33" s="682"/>
      <c r="F33" s="682"/>
      <c r="G33" s="682"/>
      <c r="H33" s="682"/>
      <c r="I33" s="682"/>
      <c r="J33" s="682"/>
      <c r="K33" s="682"/>
      <c r="L33" s="682"/>
      <c r="M33" s="682"/>
      <c r="N33" s="682"/>
      <c r="O33" s="682"/>
      <c r="P33" s="682"/>
      <c r="Q33" s="681">
        <f ca="1">SCH00!A56</f>
        <v>816951.68</v>
      </c>
      <c r="R33" s="684">
        <f ca="1">IF(Q33=0,0,(Q33*100/$F$19))</f>
        <v>9.77106654059547</v>
      </c>
      <c r="V33" s="685"/>
    </row>
    <row r="34" spans="1:22" ht="12.75" customHeight="1">
      <c r="B34" t="s">
        <v>2316</v>
      </c>
      <c r="D34" s="28"/>
      <c r="N34" s="46"/>
    </row>
    <row r="35" spans="1:22" ht="12.75" customHeight="1">
      <c r="B35" t="s">
        <v>2317</v>
      </c>
      <c r="D35" s="28"/>
      <c r="N35" s="47">
        <f ca="1">SCH00!A59</f>
        <v>0</v>
      </c>
    </row>
    <row r="36" spans="1:22" ht="12.75" customHeight="1">
      <c r="B36" t="s">
        <v>2318</v>
      </c>
      <c r="D36" s="28"/>
      <c r="N36" s="38">
        <v>0</v>
      </c>
    </row>
    <row r="37" spans="1:22" ht="12.75" customHeight="1">
      <c r="B37" t="s">
        <v>2319</v>
      </c>
      <c r="D37" s="28"/>
      <c r="N37" s="38">
        <f ca="1">SCH00!A64</f>
        <v>0</v>
      </c>
    </row>
    <row r="38" spans="1:22" ht="12.75" customHeight="1">
      <c r="B38" t="s">
        <v>2320</v>
      </c>
      <c r="D38" s="28"/>
      <c r="N38" s="38">
        <f ca="1">SCH00!A58</f>
        <v>2647017.48</v>
      </c>
    </row>
    <row r="39" spans="1:22" ht="12.75" customHeight="1">
      <c r="B39" t="s">
        <v>2321</v>
      </c>
      <c r="D39" s="28"/>
      <c r="N39" s="38">
        <f ca="1">SCH00!A60</f>
        <v>6281885.04</v>
      </c>
    </row>
    <row r="40" spans="1:22" ht="12.75" customHeight="1">
      <c r="D40" s="28"/>
      <c r="N40" s="46"/>
      <c r="Q40" s="48">
        <f ca="1">SUM(N35:N39)</f>
        <v>8928902.5199999996</v>
      </c>
    </row>
    <row r="41" spans="1:22" ht="12.75" customHeight="1">
      <c r="D41" s="28"/>
      <c r="N41" s="46"/>
    </row>
    <row r="42" spans="1:22" ht="12.75" customHeight="1">
      <c r="A42" s="35" t="s">
        <v>2322</v>
      </c>
      <c r="D42" s="28"/>
      <c r="Q42" s="27">
        <f ca="1">Q31-Q40</f>
        <v>-13762469.66</v>
      </c>
    </row>
    <row r="43" spans="1:22" ht="12.75" customHeight="1">
      <c r="D43" s="28"/>
    </row>
    <row r="44" spans="1:22" ht="12.75" customHeight="1">
      <c r="B44" t="s">
        <v>2323</v>
      </c>
      <c r="D44" s="28"/>
      <c r="Q44" s="38">
        <v>0</v>
      </c>
    </row>
    <row r="45" spans="1:22" ht="12.75" customHeight="1">
      <c r="B45" t="s">
        <v>2324</v>
      </c>
      <c r="D45" s="28"/>
      <c r="Q45" s="38">
        <v>0</v>
      </c>
    </row>
    <row r="46" spans="1:22" ht="12.75" customHeight="1">
      <c r="D46" s="28"/>
    </row>
    <row r="47" spans="1:22" ht="13.5" customHeight="1">
      <c r="A47" s="35" t="s">
        <v>2325</v>
      </c>
      <c r="D47" s="28"/>
      <c r="Q47" s="49">
        <f ca="1">Q42-Q44-Q45</f>
        <v>-13762469.66</v>
      </c>
      <c r="R47" s="35">
        <f ca="1">IF(Q47=0,0,(Q47*100/$F$19))</f>
        <v>-164.60460282153568</v>
      </c>
    </row>
    <row r="48" spans="1:22" ht="13.5" customHeight="1">
      <c r="D48" s="28"/>
    </row>
    <row r="69" ht="12.75" customHeight="1"/>
    <row r="70" ht="12.75" customHeight="1"/>
  </sheetData>
  <mergeCells count="2">
    <mergeCell ref="A3:R3"/>
    <mergeCell ref="A2:R2"/>
  </mergeCells>
  <printOptions horizontalCentered="1"/>
  <pageMargins left="0.196527777777778" right="0.196527777777778" top="0.59027777777777801" bottom="0.59027777777777801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IW168"/>
  <sheetViews>
    <sheetView zoomScale="80" zoomScaleNormal="80" workbookViewId="0">
      <pane ySplit="10" topLeftCell="A49" activePane="bottomLeft" state="frozen"/>
      <selection pane="bottomLeft" activeCell="J67" sqref="J67"/>
    </sheetView>
  </sheetViews>
  <sheetFormatPr defaultColWidth="5.453125" defaultRowHeight="12.5"/>
  <cols>
    <col min="1" max="1" width="15.7265625" style="544" customWidth="1"/>
    <col min="2" max="2" width="1.7265625" style="544" customWidth="1"/>
    <col min="3" max="3" width="15.7265625" style="544" customWidth="1"/>
    <col min="4" max="4" width="1.7265625" style="544" customWidth="1"/>
    <col min="5" max="5" width="15.7265625" style="544" customWidth="1"/>
    <col min="6" max="6" width="1.7265625" style="544" hidden="1" customWidth="1"/>
    <col min="7" max="7" width="12.7265625" style="544" hidden="1" customWidth="1"/>
    <col min="8" max="8" width="2.1796875" style="544" hidden="1" customWidth="1"/>
    <col min="9" max="9" width="1.7265625" style="544" customWidth="1"/>
    <col min="10" max="10" width="37.453125" style="544" customWidth="1"/>
    <col min="11" max="11" width="1.7265625" style="544" customWidth="1"/>
    <col min="12" max="12" width="15.7265625" style="544" customWidth="1"/>
    <col min="13" max="13" width="1.7265625" style="544" customWidth="1"/>
    <col min="14" max="14" width="15.7265625" style="544" customWidth="1"/>
    <col min="15" max="15" width="1.7265625" style="544" customWidth="1"/>
    <col min="16" max="16" width="15.7265625" style="544" customWidth="1"/>
    <col min="17" max="17" width="13.453125" style="544" customWidth="1"/>
    <col min="18" max="18" width="6.26953125" style="544" hidden="1" customWidth="1"/>
    <col min="19" max="26" width="17.7265625" style="544" customWidth="1"/>
    <col min="27" max="27" width="6" style="544" customWidth="1"/>
    <col min="28" max="28" width="5.7265625" style="544" customWidth="1"/>
    <col min="29" max="257" width="5.453125" style="544" customWidth="1"/>
  </cols>
  <sheetData>
    <row r="1" spans="1:26" s="52" customFormat="1" ht="15.75" customHeight="1">
      <c r="A1" s="39" t="s">
        <v>2261</v>
      </c>
      <c r="B1" s="25"/>
      <c r="C1" s="25"/>
      <c r="D1" s="25"/>
      <c r="E1" s="25"/>
      <c r="F1" s="25"/>
      <c r="G1" s="25"/>
      <c r="H1" s="25"/>
      <c r="I1" s="25"/>
      <c r="J1" s="25" t="str">
        <f>Cover!B2</f>
        <v>Ramada Resort Khao Lak, Phang Nga</v>
      </c>
      <c r="K1" s="25"/>
      <c r="L1" s="25"/>
      <c r="M1" s="25"/>
      <c r="N1" s="25"/>
      <c r="O1" s="25"/>
      <c r="P1" s="50"/>
      <c r="Q1" s="51" t="str">
        <f>+BS!J1</f>
        <v>6</v>
      </c>
      <c r="R1" s="51"/>
    </row>
    <row r="2" spans="1:26" ht="15.75" customHeight="1">
      <c r="B2" s="25"/>
      <c r="C2" s="25"/>
      <c r="D2" s="25"/>
      <c r="E2" s="731" t="s">
        <v>2326</v>
      </c>
      <c r="F2" s="718"/>
      <c r="G2" s="718"/>
      <c r="H2" s="718"/>
      <c r="I2" s="718"/>
      <c r="J2" s="718"/>
      <c r="K2" s="718"/>
      <c r="L2" s="718"/>
      <c r="M2" s="25"/>
      <c r="N2" s="25"/>
      <c r="O2" s="25"/>
      <c r="P2" s="27" t="s">
        <v>2327</v>
      </c>
      <c r="Q2" s="25"/>
      <c r="R2" s="25"/>
      <c r="S2" s="53"/>
      <c r="T2" s="53"/>
    </row>
    <row r="3" spans="1:26" ht="15.75" customHeight="1">
      <c r="B3" s="25"/>
      <c r="C3" s="25"/>
      <c r="D3" s="25"/>
      <c r="E3" s="25"/>
      <c r="F3" s="25"/>
      <c r="G3" s="25"/>
      <c r="H3" s="25"/>
      <c r="I3" s="25"/>
      <c r="J3" s="650" t="str">
        <f>"For the PRD of"&amp;" "&amp;TEXT(DATE(YR, PRD, 1), "[$-409]mmmm yyyy")</f>
        <v>For the PRD of June 2026</v>
      </c>
      <c r="K3" s="25"/>
      <c r="L3" s="25"/>
      <c r="M3" s="25"/>
      <c r="N3" s="25"/>
      <c r="O3" s="25"/>
      <c r="P3" s="27" t="s">
        <v>2328</v>
      </c>
      <c r="Q3" s="25"/>
      <c r="R3" s="25"/>
    </row>
    <row r="4" spans="1:26" ht="13.5" customHeight="1">
      <c r="A4" s="46"/>
      <c r="B4" s="46"/>
      <c r="C4" s="46"/>
      <c r="D4" s="46"/>
      <c r="E4" s="46"/>
      <c r="F4" s="46"/>
      <c r="G4" s="46"/>
      <c r="H4" s="46"/>
      <c r="I4" s="46"/>
    </row>
    <row r="5" spans="1:26" ht="13.5" customHeight="1">
      <c r="A5" s="733" t="s">
        <v>2329</v>
      </c>
      <c r="B5" s="698"/>
      <c r="C5" s="698"/>
      <c r="D5" s="698"/>
      <c r="E5" s="698"/>
      <c r="F5" s="698"/>
      <c r="G5" s="698"/>
      <c r="H5" s="699"/>
      <c r="I5" s="54"/>
      <c r="J5" s="736" t="s">
        <v>2330</v>
      </c>
      <c r="L5" s="733" t="s">
        <v>2331</v>
      </c>
      <c r="M5" s="698"/>
      <c r="N5" s="698"/>
      <c r="O5" s="698"/>
      <c r="P5" s="699"/>
      <c r="Q5" s="55"/>
      <c r="R5" s="56"/>
      <c r="S5" s="737" t="s">
        <v>2332</v>
      </c>
      <c r="T5" s="738"/>
      <c r="U5" s="737" t="s">
        <v>2333</v>
      </c>
      <c r="V5" s="738"/>
      <c r="X5" s="740" t="s">
        <v>2334</v>
      </c>
      <c r="Y5" s="723"/>
      <c r="Z5" s="738"/>
    </row>
    <row r="6" spans="1:26" ht="13.5" customHeight="1">
      <c r="A6" s="58" t="s">
        <v>2335</v>
      </c>
      <c r="B6" s="59"/>
      <c r="C6" s="59" t="s">
        <v>2336</v>
      </c>
      <c r="D6" s="59"/>
      <c r="E6" s="60" t="s">
        <v>2337</v>
      </c>
      <c r="F6" s="61"/>
      <c r="G6" s="62" t="s">
        <v>2338</v>
      </c>
      <c r="H6" s="63"/>
      <c r="I6" s="63"/>
      <c r="J6" s="711"/>
      <c r="K6" s="35"/>
      <c r="L6" s="58" t="s">
        <v>2335</v>
      </c>
      <c r="M6" s="59"/>
      <c r="N6" s="59" t="s">
        <v>2336</v>
      </c>
      <c r="O6" s="59"/>
      <c r="P6" s="60" t="s">
        <v>2337</v>
      </c>
      <c r="Q6" s="64"/>
      <c r="R6" s="63"/>
      <c r="S6" s="65" t="s">
        <v>2339</v>
      </c>
      <c r="T6" s="66" t="s">
        <v>2340</v>
      </c>
      <c r="U6" s="66" t="s">
        <v>2341</v>
      </c>
      <c r="V6" s="66" t="s">
        <v>2340</v>
      </c>
      <c r="X6" s="67" t="s">
        <v>2335</v>
      </c>
      <c r="Y6" s="67" t="s">
        <v>2342</v>
      </c>
      <c r="Z6" s="67" t="s">
        <v>2343</v>
      </c>
    </row>
    <row r="7" spans="1:26" ht="13.5" customHeight="1">
      <c r="A7" s="46"/>
      <c r="B7" s="46"/>
      <c r="C7" s="739" t="s">
        <v>2344</v>
      </c>
      <c r="D7" s="698"/>
      <c r="E7" s="698"/>
      <c r="F7" s="698"/>
      <c r="G7" s="698"/>
      <c r="H7" s="698"/>
      <c r="I7" s="46"/>
      <c r="L7" s="46"/>
      <c r="M7" s="46"/>
      <c r="N7" s="697" t="s">
        <v>2344</v>
      </c>
      <c r="O7" s="698"/>
      <c r="P7" s="699"/>
      <c r="Q7" s="70"/>
      <c r="R7" s="71"/>
      <c r="S7" s="72"/>
      <c r="T7" s="72"/>
      <c r="U7" s="72"/>
      <c r="V7" s="72"/>
      <c r="X7" s="72"/>
      <c r="Y7" s="72"/>
      <c r="Z7" s="72"/>
    </row>
    <row r="8" spans="1:26" ht="4.5" customHeight="1">
      <c r="A8" s="46"/>
      <c r="B8" s="46"/>
      <c r="C8" s="46"/>
      <c r="D8" s="46"/>
      <c r="E8" s="46"/>
      <c r="F8" s="46"/>
      <c r="G8" s="46"/>
      <c r="H8" s="46"/>
      <c r="I8" s="46"/>
      <c r="L8" s="46"/>
      <c r="M8" s="46"/>
      <c r="N8" s="46"/>
      <c r="O8" s="46"/>
      <c r="P8" s="46"/>
      <c r="Q8" s="46"/>
      <c r="R8" s="46"/>
      <c r="S8" s="72"/>
      <c r="T8" s="72"/>
      <c r="U8" s="72"/>
      <c r="V8" s="72"/>
      <c r="X8" s="72"/>
      <c r="Y8" s="72"/>
      <c r="Z8" s="72"/>
    </row>
    <row r="9" spans="1:26" ht="12.75" customHeight="1">
      <c r="A9" s="46"/>
      <c r="B9" s="46"/>
      <c r="C9" s="46"/>
      <c r="D9" s="46"/>
      <c r="E9" s="46"/>
      <c r="F9" s="46"/>
      <c r="G9" s="46"/>
      <c r="H9" s="46"/>
      <c r="J9" s="73" t="s">
        <v>2301</v>
      </c>
      <c r="L9" s="46"/>
      <c r="M9" s="46"/>
      <c r="N9" s="46"/>
      <c r="O9" s="46"/>
      <c r="P9" s="46"/>
      <c r="Q9" s="46"/>
      <c r="R9" s="46"/>
      <c r="S9" s="72"/>
      <c r="T9" s="72"/>
      <c r="U9" s="72"/>
      <c r="V9" s="72"/>
      <c r="X9" s="72"/>
      <c r="Y9" s="72"/>
      <c r="Z9" s="72"/>
    </row>
    <row r="10" spans="1:26" ht="12.75" customHeight="1">
      <c r="A10" s="46"/>
      <c r="B10" s="46"/>
      <c r="C10" s="46"/>
      <c r="D10" s="46"/>
      <c r="E10" s="46"/>
      <c r="F10" s="46"/>
      <c r="G10" s="46"/>
      <c r="H10" s="46"/>
      <c r="J10" s="35" t="s">
        <v>2345</v>
      </c>
      <c r="L10" s="46"/>
      <c r="M10" s="46"/>
      <c r="N10" s="46"/>
      <c r="O10" s="46"/>
      <c r="P10" s="46"/>
      <c r="Q10" s="46"/>
      <c r="R10" s="46"/>
      <c r="S10" s="72"/>
      <c r="T10" s="72"/>
      <c r="U10" s="72"/>
      <c r="V10" s="72"/>
      <c r="X10" s="72"/>
      <c r="Y10" s="72"/>
      <c r="Z10" s="72"/>
    </row>
    <row r="11" spans="1:26" ht="12.75" customHeight="1">
      <c r="A11">
        <f ca="1">+Room_SCH01!G26</f>
        <v>2893701.56</v>
      </c>
      <c r="C11">
        <f ca="1">+A11-S11</f>
        <v>2893701.56</v>
      </c>
      <c r="D11" s="46"/>
      <c r="E11">
        <f ca="1">+A11-T11</f>
        <v>1614090.1900000002</v>
      </c>
      <c r="F11" s="46"/>
      <c r="G11">
        <v>20175813.210000001</v>
      </c>
      <c r="I11" s="46"/>
      <c r="J11" t="s">
        <v>2302</v>
      </c>
      <c r="L11">
        <f ca="1">+Room_SCH01!J26</f>
        <v>83040602.280000016</v>
      </c>
      <c r="N11">
        <f ca="1">+L11-U11</f>
        <v>83040602.280000016</v>
      </c>
      <c r="O11" s="46"/>
      <c r="P11">
        <f ca="1">+L11-V11</f>
        <v>5286513.3000000119</v>
      </c>
      <c r="Q11" s="46"/>
      <c r="R11" s="46"/>
      <c r="S11" s="72">
        <f ca="1">+Room_SCH01!Q26</f>
        <v>0</v>
      </c>
      <c r="T11" s="72">
        <f ca="1">+Room_SCH01!R26</f>
        <v>1279611.3699999999</v>
      </c>
      <c r="U11" s="72">
        <f ca="1">+Room_SCH01!S26</f>
        <v>0</v>
      </c>
      <c r="V11" s="72">
        <f ca="1">+Room_SCH01!T26</f>
        <v>77754088.980000004</v>
      </c>
      <c r="X11" s="72">
        <f ca="1">+Room_SCH01!V26</f>
        <v>77754088.980000004</v>
      </c>
      <c r="Y11" s="72">
        <f ca="1">+Room_SCH01!W26</f>
        <v>0</v>
      </c>
      <c r="Z11" s="72">
        <f ca="1">+Room_SCH01!X26</f>
        <v>70530592.969999999</v>
      </c>
    </row>
    <row r="12" spans="1:26" ht="12.75" customHeight="1">
      <c r="A12">
        <f ca="1">+'SCH05'!G24</f>
        <v>4907832.76</v>
      </c>
      <c r="C12">
        <f ca="1">+A12-S12</f>
        <v>4907832.76</v>
      </c>
      <c r="D12" s="46"/>
      <c r="E12">
        <f ca="1">+A12-T12</f>
        <v>2461271.3499999996</v>
      </c>
      <c r="F12" s="46"/>
      <c r="G12">
        <v>13423812.23</v>
      </c>
      <c r="I12" s="46"/>
      <c r="J12" t="s">
        <v>2303</v>
      </c>
      <c r="L12">
        <f ca="1">+'SCH05'!J24</f>
        <v>26933045.390000001</v>
      </c>
      <c r="N12">
        <f ca="1">+L12-U12</f>
        <v>26933045.390000001</v>
      </c>
      <c r="O12" s="46"/>
      <c r="P12">
        <f ca="1">+L12-V12</f>
        <v>2636572.6599999964</v>
      </c>
      <c r="Q12" s="46"/>
      <c r="R12" s="46"/>
      <c r="S12" s="72">
        <f ca="1">+'SCH05'!Q24</f>
        <v>0</v>
      </c>
      <c r="T12" s="72">
        <f ca="1">+'SCH05'!R24</f>
        <v>2446561.41</v>
      </c>
      <c r="U12" s="72">
        <f ca="1">+'SCH05'!S24</f>
        <v>0</v>
      </c>
      <c r="V12" s="72">
        <f ca="1">+'SCH05'!T24</f>
        <v>24296472.730000004</v>
      </c>
      <c r="X12" s="72">
        <f ca="1">+'SCH05'!V24</f>
        <v>24296472.730000004</v>
      </c>
      <c r="Y12" s="72">
        <f ca="1">+'SCH05'!W24</f>
        <v>0</v>
      </c>
      <c r="Z12" s="72">
        <f ca="1">+'SCH05'!X24</f>
        <v>24772181.039999999</v>
      </c>
    </row>
    <row r="13" spans="1:26" ht="12.75" customHeight="1">
      <c r="A13">
        <f ca="1">+Lau_SCH04!I12+Spa_SCH06!I13+'Mini Bar_SCH02'!I14+Tel_SCH03!I14</f>
        <v>237336.54</v>
      </c>
      <c r="C13">
        <f ca="1">+A13-S13</f>
        <v>237336.54</v>
      </c>
      <c r="D13" s="46"/>
      <c r="E13">
        <f ca="1">+A13-T13</f>
        <v>95445.700000000012</v>
      </c>
      <c r="F13" s="46"/>
      <c r="I13" s="46"/>
      <c r="J13" s="40" t="s">
        <v>2346</v>
      </c>
      <c r="L13">
        <f ca="1">Lau_SCH04!L12+Spa_SCH06!L13+'Mini Bar_SCH02'!L14+Tel_SCH03!L14</f>
        <v>2034561.2699999998</v>
      </c>
      <c r="N13">
        <f ca="1">+L13-U13</f>
        <v>2034561.2699999998</v>
      </c>
      <c r="O13" s="46"/>
      <c r="P13">
        <f ca="1">+L13-V13</f>
        <v>625508.34999999986</v>
      </c>
      <c r="Q13" s="46"/>
      <c r="R13" s="46"/>
      <c r="S13" s="72">
        <f ca="1">+Lau_SCH04!S12+Spa_SCH06!S13+'Mini Bar_SCH02'!S14+Tel_SCH03!S14</f>
        <v>0</v>
      </c>
      <c r="T13" s="72">
        <f ca="1">+Lau_SCH04!T12+Spa_SCH06!T13+'Mini Bar_SCH02'!T14+Tel_SCH03!T14</f>
        <v>141890.84</v>
      </c>
      <c r="U13" s="72">
        <f ca="1">Lau_SCH04!U12+Spa_SCH06!U13+'Mini Bar_SCH02'!U14+Tel_SCH03!U14</f>
        <v>0</v>
      </c>
      <c r="V13" s="72">
        <f ca="1">+Lau_SCH04!V12+Spa_SCH06!V13+'Mini Bar_SCH02'!V14+Tel_SCH03!V14</f>
        <v>1409052.92</v>
      </c>
      <c r="X13" s="72">
        <f ca="1">+Lau_SCH04!X12+Spa_SCH06!X13+'Mini Bar_SCH02'!X14+Tel_SCH03!X14</f>
        <v>1967199.69</v>
      </c>
      <c r="Y13" s="72">
        <f ca="1">+Lau_SCH04!Y12+Spa_SCH06!Y13+'Mini Bar_SCH02'!Y14+Tel_SCH03!Y14</f>
        <v>0</v>
      </c>
      <c r="Z13" s="72">
        <f ca="1">+Lau_SCH04!Z12+Spa_SCH06!Z13+'Mini Bar_SCH02'!Z14++Tel_SCH03!Z14</f>
        <v>1327434.73</v>
      </c>
    </row>
    <row r="14" spans="1:26" ht="12.75" customHeight="1">
      <c r="A14">
        <f ca="1">+Other_SCH09!J17</f>
        <v>322055.52</v>
      </c>
      <c r="C14">
        <f ca="1">+A14-S14</f>
        <v>322055.52</v>
      </c>
      <c r="D14" s="46"/>
      <c r="E14">
        <f ca="1">+A14-T14</f>
        <v>199216.02000000002</v>
      </c>
      <c r="F14" s="46"/>
      <c r="G14" s="74">
        <v>611386.81000000006</v>
      </c>
      <c r="I14" s="46"/>
      <c r="J14" t="s">
        <v>2290</v>
      </c>
      <c r="L14">
        <f ca="1">+Other_SCH09!M17</f>
        <v>1635266.26</v>
      </c>
      <c r="N14">
        <f ca="1">+L14-U14</f>
        <v>1635266.26</v>
      </c>
      <c r="O14" s="46"/>
      <c r="P14">
        <f ca="1">+L14-V14</f>
        <v>-188339.67999999993</v>
      </c>
      <c r="Q14" s="46"/>
      <c r="R14" s="46"/>
      <c r="S14" s="72">
        <f ca="1">+Other_SCH09!T17</f>
        <v>0</v>
      </c>
      <c r="T14" s="72">
        <f ca="1">+Other_SCH09!U17</f>
        <v>122839.5</v>
      </c>
      <c r="U14" s="72">
        <f ca="1">+Other_SCH09!V17</f>
        <v>0</v>
      </c>
      <c r="V14" s="72">
        <f ca="1">+Other_SCH09!W17</f>
        <v>1823605.94</v>
      </c>
      <c r="X14" s="72">
        <f ca="1">+Other_SCH09!Y17</f>
        <v>1823605.94</v>
      </c>
      <c r="Y14" s="72">
        <f ca="1">+Other_SCH09!Z17</f>
        <v>0</v>
      </c>
      <c r="Z14" s="72">
        <f ca="1">+Other_SCH09!AA17</f>
        <v>2013707.1900000002</v>
      </c>
    </row>
    <row r="15" spans="1:26" ht="12.75" customHeight="1">
      <c r="A15" s="74">
        <f ca="1">+Room_SCH01!G27</f>
        <v>0</v>
      </c>
      <c r="C15">
        <f ca="1">+A15-S15</f>
        <v>0</v>
      </c>
      <c r="D15" s="46"/>
      <c r="E15">
        <f ca="1">+A15-T15</f>
        <v>0</v>
      </c>
      <c r="F15" s="46"/>
      <c r="I15" s="46"/>
      <c r="J15" s="40" t="s">
        <v>2306</v>
      </c>
      <c r="L15" s="74">
        <f ca="1">+Room_SCH01!J27</f>
        <v>0</v>
      </c>
      <c r="N15">
        <f ca="1">+L15-U15</f>
        <v>0</v>
      </c>
      <c r="O15" s="46"/>
      <c r="P15">
        <f ca="1">+L15-V15</f>
        <v>0</v>
      </c>
      <c r="Q15" s="46"/>
      <c r="R15" s="46"/>
      <c r="S15" s="75">
        <f ca="1">+Room_SCH01!Q27</f>
        <v>0</v>
      </c>
      <c r="T15" s="75">
        <f ca="1">+Room_SCH01!R27</f>
        <v>0</v>
      </c>
      <c r="U15" s="75">
        <f ca="1">+Room_SCH01!S27</f>
        <v>0</v>
      </c>
      <c r="V15" s="75">
        <f ca="1">+Room_SCH01!T27</f>
        <v>0</v>
      </c>
      <c r="X15" s="75">
        <f ca="1">+Room_SCH01!V27</f>
        <v>0</v>
      </c>
      <c r="Y15" s="75">
        <f ca="1">+Room_SCH01!W27</f>
        <v>0</v>
      </c>
      <c r="Z15" s="75">
        <f ca="1">+Room_SCH01!X27</f>
        <v>0</v>
      </c>
    </row>
    <row r="16" spans="1:26" ht="12.75" customHeight="1">
      <c r="A16" s="35">
        <f ca="1">SUM(A11:A15)</f>
        <v>8360926.3800000008</v>
      </c>
      <c r="C16" s="76">
        <f ca="1">SUM(C11:C15)</f>
        <v>8360926.3800000008</v>
      </c>
      <c r="D16" s="27"/>
      <c r="E16" s="76">
        <f ca="1">SUM(E11:E15)</f>
        <v>4370023.26</v>
      </c>
      <c r="F16" s="46"/>
      <c r="G16" s="35"/>
      <c r="H16" s="35"/>
      <c r="I16" s="35"/>
      <c r="J16" s="35" t="s">
        <v>2347</v>
      </c>
      <c r="K16" s="35"/>
      <c r="L16" s="35">
        <f ca="1">SUM(L11:L15)</f>
        <v>113643475.20000002</v>
      </c>
      <c r="N16" s="76">
        <f ca="1">SUM(N11:N15)</f>
        <v>113643475.20000002</v>
      </c>
      <c r="O16" s="27"/>
      <c r="P16" s="76">
        <f ca="1">SUM(P11:P15)</f>
        <v>8360254.6300000083</v>
      </c>
      <c r="Q16" s="46"/>
      <c r="R16" s="46"/>
      <c r="S16" s="77">
        <f ca="1">SUM(S11:S15)</f>
        <v>0</v>
      </c>
      <c r="T16" s="77">
        <f ca="1">SUM(T11:T15)</f>
        <v>3990903.12</v>
      </c>
      <c r="U16" s="77">
        <f ca="1">SUM(U11:U15)</f>
        <v>0</v>
      </c>
      <c r="V16" s="77">
        <f ca="1">SUM(V11:V15)</f>
        <v>105283220.57000001</v>
      </c>
      <c r="X16" s="77">
        <f ca="1">SUM(X11:X15)</f>
        <v>105841367.34</v>
      </c>
      <c r="Y16" s="77">
        <f ca="1">SUM(Y11:Y15)</f>
        <v>0</v>
      </c>
      <c r="Z16" s="77">
        <f ca="1">SUM(Z11:Z15)</f>
        <v>98643915.929999992</v>
      </c>
    </row>
    <row r="17" spans="1:26" ht="5.15" customHeight="1">
      <c r="A17" s="46"/>
      <c r="B17" s="46"/>
      <c r="C17" s="46"/>
      <c r="D17" s="46"/>
      <c r="E17" s="46"/>
      <c r="F17" s="46"/>
      <c r="G17" s="46"/>
      <c r="H17" s="46"/>
      <c r="I17" s="35"/>
      <c r="L17" s="46"/>
      <c r="M17" s="46"/>
      <c r="N17" s="46"/>
      <c r="O17" s="46"/>
      <c r="P17" s="46"/>
      <c r="Q17" s="46"/>
      <c r="R17" s="46"/>
      <c r="S17" s="78"/>
      <c r="T17" s="78"/>
      <c r="U17" s="78"/>
      <c r="V17" s="78"/>
      <c r="X17" s="78"/>
      <c r="Y17" s="78"/>
      <c r="Z17" s="78"/>
    </row>
    <row r="18" spans="1:26" ht="12.75" customHeight="1">
      <c r="A18" s="46"/>
      <c r="B18" s="46"/>
      <c r="C18" s="46"/>
      <c r="D18" s="46"/>
      <c r="E18" s="46"/>
      <c r="F18" s="46"/>
      <c r="G18" s="46"/>
      <c r="H18" s="46"/>
      <c r="J18" s="35" t="s">
        <v>2348</v>
      </c>
      <c r="L18" s="46"/>
      <c r="M18" s="46"/>
      <c r="N18" s="46"/>
      <c r="O18" s="46"/>
      <c r="P18" s="46"/>
      <c r="Q18" s="46"/>
      <c r="R18" s="46"/>
      <c r="S18" s="78"/>
      <c r="T18" s="78"/>
      <c r="U18" s="78"/>
      <c r="V18" s="78"/>
      <c r="X18" s="78"/>
      <c r="Y18" s="78"/>
      <c r="Z18" s="78"/>
    </row>
    <row r="19" spans="1:26" ht="12.75" customHeight="1">
      <c r="A19">
        <f ca="1">+'SCH05'!G27</f>
        <v>1259305.8400000001</v>
      </c>
      <c r="C19">
        <f ca="1">+A19-S19</f>
        <v>1259305.8400000001</v>
      </c>
      <c r="D19" s="46"/>
      <c r="E19">
        <f ca="1">+A19-T19</f>
        <v>652524.25000000012</v>
      </c>
      <c r="F19" s="46"/>
      <c r="G19">
        <v>-2377556.34</v>
      </c>
      <c r="I19" s="46"/>
      <c r="J19" t="s">
        <v>2349</v>
      </c>
      <c r="L19">
        <f ca="1">+'SCH05'!J27</f>
        <v>5823020.9900000002</v>
      </c>
      <c r="N19">
        <f ca="1">+L19-U19</f>
        <v>5823020.9900000002</v>
      </c>
      <c r="O19" s="46"/>
      <c r="P19">
        <f ca="1">+L19-V19</f>
        <v>355455.87000000011</v>
      </c>
      <c r="Q19" s="46"/>
      <c r="R19" s="46"/>
      <c r="S19" s="72">
        <f ca="1">+'SCH05'!Q27</f>
        <v>0</v>
      </c>
      <c r="T19" s="72">
        <f ca="1">+'SCH05'!R27</f>
        <v>606781.59</v>
      </c>
      <c r="U19" s="72">
        <f ca="1">+'SCH05'!S27</f>
        <v>0</v>
      </c>
      <c r="V19" s="72">
        <f ca="1">+'SCH05'!T27</f>
        <v>5467565.1200000001</v>
      </c>
      <c r="X19" s="72">
        <f ca="1">+'SCH05'!V27</f>
        <v>5467565.1200000001</v>
      </c>
      <c r="Y19" s="72">
        <f ca="1">+'SCH05'!W27</f>
        <v>0</v>
      </c>
      <c r="Z19" s="72">
        <f ca="1">+'SCH05'!X27</f>
        <v>5512254.8399999999</v>
      </c>
    </row>
    <row r="20" spans="1:26" ht="12.75" customHeight="1">
      <c r="A20">
        <f ca="1">+'SCH05'!G28</f>
        <v>390456.68</v>
      </c>
      <c r="C20">
        <f ca="1">+A20-S20</f>
        <v>390456.68</v>
      </c>
      <c r="D20" s="46"/>
      <c r="E20">
        <f ca="1">+A20-T20</f>
        <v>161648.13999999998</v>
      </c>
      <c r="F20" s="46"/>
      <c r="G20">
        <v>-1551714.54</v>
      </c>
      <c r="I20" s="46"/>
      <c r="J20" t="s">
        <v>2350</v>
      </c>
      <c r="L20">
        <f ca="1">+'SCH05'!J28</f>
        <v>2278435.52</v>
      </c>
      <c r="N20">
        <f ca="1">+L20-U20</f>
        <v>2278435.52</v>
      </c>
      <c r="O20" s="46"/>
      <c r="P20">
        <f ca="1">+L20-V20</f>
        <v>278209.06000000006</v>
      </c>
      <c r="Q20" s="46"/>
      <c r="R20" s="46"/>
      <c r="S20" s="72">
        <f ca="1">+'SCH05'!Q28</f>
        <v>0</v>
      </c>
      <c r="T20" s="72">
        <f ca="1">+'SCH05'!R28</f>
        <v>228808.54</v>
      </c>
      <c r="U20" s="72">
        <f ca="1">+'SCH05'!S28</f>
        <v>0</v>
      </c>
      <c r="V20" s="72">
        <f ca="1">+'SCH05'!T28</f>
        <v>2000226.46</v>
      </c>
      <c r="X20" s="72">
        <f ca="1">+'SCH05'!V28</f>
        <v>2000226.46</v>
      </c>
      <c r="Y20" s="72">
        <f ca="1">+'SCH05'!W28</f>
        <v>0</v>
      </c>
      <c r="Z20" s="72">
        <f ca="1">+'SCH05'!X28</f>
        <v>2038291.43</v>
      </c>
    </row>
    <row r="21" spans="1:26" ht="12.75" customHeight="1">
      <c r="A21">
        <f ca="1">+'SCH05'!G30+'SCH05'!G29</f>
        <v>2490.88</v>
      </c>
      <c r="C21">
        <f ca="1">+A21-S21</f>
        <v>2490.88</v>
      </c>
      <c r="D21" s="46"/>
      <c r="E21">
        <f ca="1">+A21-T21</f>
        <v>1790.88</v>
      </c>
      <c r="F21" s="46"/>
      <c r="G21">
        <v>-1551714.54</v>
      </c>
      <c r="I21" s="46"/>
      <c r="J21" t="s">
        <v>2351</v>
      </c>
      <c r="L21">
        <f ca="1">+'SCH05'!J30+'SCH05'!J29</f>
        <v>51539.28</v>
      </c>
      <c r="N21">
        <f ca="1">+L21-U21</f>
        <v>51539.28</v>
      </c>
      <c r="O21" s="46"/>
      <c r="P21">
        <f ca="1">+L21-V21</f>
        <v>-20113.270000000004</v>
      </c>
      <c r="Q21" s="46"/>
      <c r="R21" s="46"/>
      <c r="S21" s="72">
        <f ca="1">+'SCH05'!Q30+'SCH05'!Q29</f>
        <v>0</v>
      </c>
      <c r="T21" s="72">
        <f ca="1">+'SCH05'!R30+'SCH05'!R29</f>
        <v>700</v>
      </c>
      <c r="U21" s="72">
        <f ca="1">+'SCH05'!S30+'SCH05'!S29</f>
        <v>0</v>
      </c>
      <c r="V21" s="72">
        <f ca="1">+'SCH05'!T30+'SCH05'!T29</f>
        <v>71652.55</v>
      </c>
      <c r="X21" s="72">
        <f ca="1">+'SCH05'!V30+'SCH05'!V29</f>
        <v>71652.55</v>
      </c>
      <c r="Y21" s="72">
        <f ca="1">+'SCH05'!W30+'SCH05'!W29</f>
        <v>0</v>
      </c>
      <c r="Z21" s="72">
        <f ca="1">+'SCH05'!X30+'SCH05'!X29</f>
        <v>119122.83</v>
      </c>
    </row>
    <row r="22" spans="1:26" ht="12.75" customHeight="1">
      <c r="A22" s="74">
        <f ca="1">+Other_SCH09!J24+Lau_SCH04!I14+Spa_SCH06!I15+'Mini Bar_SCH02'!I18+Tel_SCH03!I20</f>
        <v>212381.39999999997</v>
      </c>
      <c r="C22">
        <f ca="1">+A22-S22</f>
        <v>212381.39999999997</v>
      </c>
      <c r="D22" s="46"/>
      <c r="E22">
        <f ca="1">+A22-T22</f>
        <v>125657.94999999995</v>
      </c>
      <c r="F22" s="46"/>
      <c r="G22" s="74"/>
      <c r="I22" s="46"/>
      <c r="J22" s="40" t="s">
        <v>2346</v>
      </c>
      <c r="L22" s="74">
        <f ca="1">+Other_SCH09!M24+Lau_SCH04!L14+Spa_SCH06!L15+'Mini Bar_SCH02'!L18+Tel_SCH03!L20</f>
        <v>1008730.7599999999</v>
      </c>
      <c r="N22">
        <f ca="1">+L22-U22</f>
        <v>1008730.7599999999</v>
      </c>
      <c r="O22" s="46"/>
      <c r="P22">
        <f ca="1">+L22-V22</f>
        <v>97218.029999999912</v>
      </c>
      <c r="Q22" s="46"/>
      <c r="R22" s="46"/>
      <c r="S22" s="75">
        <f ca="1">+Other_SCH09!T24+Lau_SCH04!S14+Spa_SCH06!S15+'Mini Bar_SCH02'!S18+Tel_SCH03!S20</f>
        <v>0</v>
      </c>
      <c r="T22" s="75">
        <f ca="1">+Other_SCH09!U24+Lau_SCH04!T14+Spa_SCH06!T15+'Mini Bar_SCH02'!T18++Tel_SCH03!T20</f>
        <v>86723.450000000012</v>
      </c>
      <c r="U22" s="75">
        <f ca="1">+Other_SCH09!V24+Lau_SCH04!U14+Spa_SCH06!U15+'Mini Bar_SCH02'!U18++Tel_SCH03!U20</f>
        <v>0</v>
      </c>
      <c r="V22" s="75">
        <f ca="1">+Other_SCH09!W24+Lau_SCH04!V14+Spa_SCH06!V15+'Mini Bar_SCH02'!V18++Tel_SCH03!V20</f>
        <v>911512.73</v>
      </c>
      <c r="X22" s="75">
        <f ca="1">+Other_SCH09!Y24+Lau_SCH04!X14+Spa_SCH06!X15+'Mini Bar_SCH02'!X18++Tel_SCH03!X20</f>
        <v>992672.82</v>
      </c>
      <c r="Y22" s="75">
        <f ca="1">+Other_SCH09!Z24+Lau_SCH04!Y14+Spa_SCH06!Y15+'Mini Bar_SCH02'!Y18++Tel_SCH03!Y20</f>
        <v>0</v>
      </c>
      <c r="Z22" s="75">
        <f ca="1">+Other_SCH09!AA24+Lau_SCH04!Z14+Spa_SCH06!Z15+'Mini Bar_SCH02'!Z18++Tel_SCH03!Z20</f>
        <v>1138329.8699999999</v>
      </c>
    </row>
    <row r="23" spans="1:26" ht="12.75" customHeight="1">
      <c r="A23" s="35">
        <f ca="1">SUM(A19:A22)</f>
        <v>1864634.7999999998</v>
      </c>
      <c r="C23" s="76">
        <f ca="1">SUM(C19:C22)</f>
        <v>1864634.7999999998</v>
      </c>
      <c r="D23" s="27"/>
      <c r="E23" s="76">
        <f ca="1">SUM(E19:E22)</f>
        <v>941621.22000000009</v>
      </c>
      <c r="F23" s="46"/>
      <c r="G23" s="35"/>
      <c r="H23" s="35"/>
      <c r="I23" s="35"/>
      <c r="J23" s="35" t="s">
        <v>2352</v>
      </c>
      <c r="K23" s="35"/>
      <c r="L23" s="35">
        <f ca="1">SUM(L19:L22)</f>
        <v>9161726.5500000007</v>
      </c>
      <c r="N23" s="76">
        <f ca="1">+L23-U23</f>
        <v>9161726.5500000007</v>
      </c>
      <c r="O23" s="27"/>
      <c r="P23" s="76">
        <f ca="1">+L23-V23</f>
        <v>710769.69000000134</v>
      </c>
      <c r="Q23" s="46"/>
      <c r="R23" s="46"/>
      <c r="S23" s="77">
        <f ca="1">SUM(S19:S22)</f>
        <v>0</v>
      </c>
      <c r="T23" s="77">
        <f ca="1">SUM(T19:T22)</f>
        <v>923013.58000000007</v>
      </c>
      <c r="U23" s="77">
        <f ca="1">SUM(U19:U22)</f>
        <v>0</v>
      </c>
      <c r="V23" s="77">
        <f ca="1">SUM(V19:V22)</f>
        <v>8450956.8599999994</v>
      </c>
      <c r="X23" s="77">
        <f ca="1">SUM(X19:X22)</f>
        <v>8532116.9499999993</v>
      </c>
      <c r="Y23" s="77">
        <f ca="1">SUM(Y19:Y22)</f>
        <v>0</v>
      </c>
      <c r="Z23" s="77">
        <f ca="1">SUM(Z19:Z22)</f>
        <v>8807998.9699999988</v>
      </c>
    </row>
    <row r="24" spans="1:26" ht="5.15" customHeight="1">
      <c r="A24" s="46"/>
      <c r="B24" s="46"/>
      <c r="C24" s="46"/>
      <c r="D24" s="46"/>
      <c r="E24" s="46"/>
      <c r="F24" s="46"/>
      <c r="G24" s="46"/>
      <c r="H24" s="46"/>
      <c r="I24" s="35"/>
      <c r="L24" s="46"/>
      <c r="M24" s="46"/>
      <c r="N24" s="46"/>
      <c r="O24" s="46"/>
      <c r="P24" s="46"/>
      <c r="Q24" s="46"/>
      <c r="R24" s="46"/>
      <c r="S24" s="78"/>
      <c r="T24" s="78"/>
      <c r="U24" s="78"/>
      <c r="V24" s="78"/>
      <c r="X24" s="78"/>
      <c r="Y24" s="78"/>
      <c r="Z24" s="78"/>
    </row>
    <row r="25" spans="1:26" ht="12.75" customHeight="1">
      <c r="A25" s="46"/>
      <c r="B25" s="46"/>
      <c r="C25" s="46"/>
      <c r="D25" s="46"/>
      <c r="E25" s="46"/>
      <c r="F25" s="46"/>
      <c r="G25" s="46"/>
      <c r="H25" s="46"/>
      <c r="J25" s="35" t="s">
        <v>2298</v>
      </c>
      <c r="L25" s="46"/>
      <c r="M25" s="46"/>
      <c r="N25" s="46"/>
      <c r="O25" s="46"/>
      <c r="P25" s="46"/>
      <c r="Q25" s="46"/>
      <c r="R25" s="46"/>
      <c r="S25" s="78"/>
      <c r="T25" s="78"/>
      <c r="U25" s="78"/>
      <c r="V25" s="78"/>
      <c r="X25" s="78"/>
      <c r="Y25" s="78"/>
      <c r="Z25" s="78"/>
    </row>
    <row r="26" spans="1:26" ht="12.75" customHeight="1">
      <c r="A26">
        <f ca="1">+Room_SCH01!G33</f>
        <v>1604568.5</v>
      </c>
      <c r="C26">
        <f ca="1">+A26-S26</f>
        <v>1604568.5</v>
      </c>
      <c r="D26" s="46"/>
      <c r="E26">
        <f ca="1">+A26-T26</f>
        <v>845313.05</v>
      </c>
      <c r="F26" s="46"/>
      <c r="G26">
        <v>-1331611.17</v>
      </c>
      <c r="I26" s="46"/>
      <c r="J26" t="s">
        <v>2302</v>
      </c>
      <c r="L26">
        <f ca="1">+Room_SCH01!J33</f>
        <v>8930942.2399999984</v>
      </c>
      <c r="N26">
        <f ca="1">+L26-U26</f>
        <v>8930942.2399999984</v>
      </c>
      <c r="O26" s="46"/>
      <c r="P26">
        <f ca="1">+L26-V26</f>
        <v>3401653.8899999987</v>
      </c>
      <c r="Q26" s="46"/>
      <c r="R26" s="46"/>
      <c r="S26" s="72">
        <f ca="1">+Room_SCH01!Q33</f>
        <v>0</v>
      </c>
      <c r="T26" s="72">
        <f ca="1">+Room_SCH01!R33</f>
        <v>759255.45</v>
      </c>
      <c r="U26" s="72">
        <f ca="1">+Room_SCH01!S33</f>
        <v>0</v>
      </c>
      <c r="V26" s="72">
        <f ca="1">+Room_SCH01!T33</f>
        <v>5529288.3499999996</v>
      </c>
      <c r="X26" s="72">
        <f ca="1">+Room_SCH01!V33</f>
        <v>5529288.3499999996</v>
      </c>
      <c r="Y26" s="72">
        <f ca="1">+Room_SCH01!W33</f>
        <v>0</v>
      </c>
      <c r="Z26" s="72">
        <f ca="1">+Room_SCH01!X33</f>
        <v>3628145.2</v>
      </c>
    </row>
    <row r="27" spans="1:26" ht="12.75" customHeight="1">
      <c r="A27">
        <f ca="1">+'SCH05'!G36</f>
        <v>899492.44000000006</v>
      </c>
      <c r="C27">
        <f ca="1">+A27-S27</f>
        <v>899492.44000000006</v>
      </c>
      <c r="D27" s="46"/>
      <c r="E27">
        <f ca="1">+A27-T27</f>
        <v>555030.75</v>
      </c>
      <c r="F27" s="46"/>
      <c r="G27">
        <v>-2474920.2999999998</v>
      </c>
      <c r="I27" s="46"/>
      <c r="J27" t="s">
        <v>2303</v>
      </c>
      <c r="L27">
        <f ca="1">+'SCH05'!J36</f>
        <v>4631688.32</v>
      </c>
      <c r="N27">
        <f ca="1">+L27-U27</f>
        <v>4631688.32</v>
      </c>
      <c r="O27" s="46"/>
      <c r="P27">
        <f ca="1">+L27-V27</f>
        <v>2157872.6400000006</v>
      </c>
      <c r="Q27" s="46"/>
      <c r="R27" s="46"/>
      <c r="S27" s="72">
        <f ca="1">+'SCH05'!Q36</f>
        <v>0</v>
      </c>
      <c r="T27" s="72">
        <f ca="1">+'SCH05'!R36</f>
        <v>344461.69</v>
      </c>
      <c r="U27" s="72">
        <f ca="1">+'SCH05'!S36</f>
        <v>0</v>
      </c>
      <c r="V27" s="72">
        <f ca="1">+'SCH05'!T36</f>
        <v>2473815.6799999997</v>
      </c>
      <c r="X27" s="72">
        <f ca="1">+'SCH05'!V36</f>
        <v>2473815.6799999997</v>
      </c>
      <c r="Y27" s="72">
        <f ca="1">+'SCH05'!W36</f>
        <v>0</v>
      </c>
      <c r="Z27" s="72">
        <f ca="1">+'SCH05'!X36</f>
        <v>2485771.98</v>
      </c>
    </row>
    <row r="28" spans="1:26" ht="12.75" customHeight="1">
      <c r="A28" s="74">
        <f ca="1">+Other_SCH09!J31+Lau_SCH04!I21+Spa_SCH06!I22</f>
        <v>198894.12</v>
      </c>
      <c r="C28">
        <f ca="1">+A28-S28</f>
        <v>198894.12</v>
      </c>
      <c r="D28" s="46"/>
      <c r="E28">
        <f ca="1">+A28-T28</f>
        <v>76585.409999999989</v>
      </c>
      <c r="F28" s="46"/>
      <c r="G28" s="74"/>
      <c r="I28" s="46"/>
      <c r="J28" s="40" t="s">
        <v>2346</v>
      </c>
      <c r="L28" s="74">
        <f ca="1">+Other_SCH09!M31+Lau_SCH04!L21+Spa_SCH06!L22</f>
        <v>938741.12</v>
      </c>
      <c r="N28" s="74">
        <f ca="1">+L28-U28</f>
        <v>938741.12</v>
      </c>
      <c r="O28" s="46"/>
      <c r="P28" s="74">
        <f ca="1">+L28-V28</f>
        <v>211565.37</v>
      </c>
      <c r="Q28" s="46"/>
      <c r="R28" s="46"/>
      <c r="S28" s="75">
        <f ca="1">+Other_SCH09!T31+Lau_SCH04!S21+Spa_SCH06!S22</f>
        <v>0</v>
      </c>
      <c r="T28" s="75">
        <f ca="1">+Other_SCH09!U31+Lau_SCH04!T21+Spa_SCH06!T22</f>
        <v>122308.71</v>
      </c>
      <c r="U28" s="75">
        <f ca="1">+Other_SCH09!V31+Lau_SCH04!U21+Spa_SCH06!U22</f>
        <v>0</v>
      </c>
      <c r="V28" s="75">
        <f ca="1">+Other_SCH09!W31+Lau_SCH04!V21+Spa_SCH06!V22</f>
        <v>727175.75</v>
      </c>
      <c r="X28" s="75">
        <f ca="1">+Other_SCH09!Y31+Lau_SCH04!X21+Spa_SCH06!X22</f>
        <v>727175.75</v>
      </c>
      <c r="Y28" s="75">
        <f ca="1">+Other_SCH09!Z31+Lau_SCH04!Y21+Spa_SCH06!Y22</f>
        <v>0</v>
      </c>
      <c r="Z28" s="75">
        <f ca="1">+Other_SCH09!AA31+Lau_SCH04!Z21+Spa_SCH06!Z22</f>
        <v>491000.9</v>
      </c>
    </row>
    <row r="29" spans="1:26" ht="12.75" customHeight="1">
      <c r="A29" s="35">
        <f ca="1">SUM(A26:A28)</f>
        <v>2702955.06</v>
      </c>
      <c r="C29" s="76">
        <f ca="1">SUM(C26:C28)</f>
        <v>2702955.06</v>
      </c>
      <c r="D29" s="27"/>
      <c r="E29" s="76">
        <f ca="1">SUM(E26:E28)</f>
        <v>1476929.21</v>
      </c>
      <c r="F29" s="46"/>
      <c r="G29" s="35"/>
      <c r="H29" s="35"/>
      <c r="I29" s="35"/>
      <c r="J29" s="35" t="s">
        <v>2353</v>
      </c>
      <c r="K29" s="35"/>
      <c r="L29" s="35">
        <f ca="1">SUM(L26:L28)</f>
        <v>14501371.679999998</v>
      </c>
      <c r="N29" s="35">
        <f ca="1">SUM(N26:N28)</f>
        <v>14501371.679999998</v>
      </c>
      <c r="O29" s="27"/>
      <c r="P29" s="35">
        <f ca="1">SUM(P26:P28)</f>
        <v>5771091.8999999994</v>
      </c>
      <c r="Q29" s="46"/>
      <c r="R29" s="46"/>
      <c r="S29" s="77">
        <f ca="1">SUM(S26:S28)</f>
        <v>0</v>
      </c>
      <c r="T29" s="77">
        <f ca="1">SUM(T26:T28)</f>
        <v>1226025.8499999999</v>
      </c>
      <c r="U29" s="77">
        <f ca="1">SUM(U26:U28)</f>
        <v>0</v>
      </c>
      <c r="V29" s="77">
        <f ca="1">SUM(V26:V28)</f>
        <v>8730279.7799999993</v>
      </c>
      <c r="X29" s="77">
        <f ca="1">SUM(X26:X28)</f>
        <v>8730279.7799999993</v>
      </c>
      <c r="Y29" s="77">
        <f ca="1">SUM(Y26:Y28)</f>
        <v>0</v>
      </c>
      <c r="Z29" s="77">
        <f ca="1">SUM(Z26:Z28)</f>
        <v>6604918.0800000001</v>
      </c>
    </row>
    <row r="30" spans="1:26" ht="5.15" customHeight="1">
      <c r="A30" s="46"/>
      <c r="B30" s="46"/>
      <c r="C30" s="46"/>
      <c r="D30" s="46"/>
      <c r="E30" s="46"/>
      <c r="F30" s="46"/>
      <c r="G30" s="46"/>
      <c r="H30" s="46"/>
      <c r="I30" s="35"/>
      <c r="L30" s="46"/>
      <c r="M30" s="46"/>
      <c r="N30" s="46"/>
      <c r="O30" s="46"/>
      <c r="P30" s="46"/>
      <c r="Q30" s="46"/>
      <c r="R30" s="46"/>
      <c r="S30" s="78"/>
      <c r="T30" s="78"/>
      <c r="U30" s="78"/>
      <c r="V30" s="78"/>
      <c r="X30" s="78"/>
      <c r="Y30" s="78"/>
      <c r="Z30" s="78"/>
    </row>
    <row r="31" spans="1:26" ht="12.75" customHeight="1">
      <c r="A31" s="46"/>
      <c r="B31" s="46"/>
      <c r="C31" s="46"/>
      <c r="D31" s="46"/>
      <c r="E31" s="46"/>
      <c r="F31" s="46"/>
      <c r="G31" s="46"/>
      <c r="H31" s="46"/>
      <c r="J31" s="35" t="s">
        <v>2354</v>
      </c>
      <c r="L31" s="46"/>
      <c r="M31" s="46"/>
      <c r="N31" s="46"/>
      <c r="O31" s="46"/>
      <c r="P31" s="46"/>
      <c r="Q31" s="46"/>
      <c r="R31" s="46"/>
      <c r="S31" s="78"/>
      <c r="T31" s="78"/>
      <c r="U31" s="78"/>
      <c r="V31" s="78"/>
      <c r="X31" s="78"/>
      <c r="Y31" s="78"/>
      <c r="Z31" s="78"/>
    </row>
    <row r="32" spans="1:26" ht="12.75" customHeight="1">
      <c r="A32">
        <f ca="1">+Room_SCH01!G63</f>
        <v>650238.07999999996</v>
      </c>
      <c r="C32">
        <f ca="1">+A32-S32</f>
        <v>650238.07999999996</v>
      </c>
      <c r="D32" s="46"/>
      <c r="E32">
        <f ca="1">+A32-T32</f>
        <v>294751.28999999992</v>
      </c>
      <c r="F32" s="46"/>
      <c r="G32">
        <v>-1272560.46</v>
      </c>
      <c r="I32" s="46"/>
      <c r="J32" t="s">
        <v>2302</v>
      </c>
      <c r="L32">
        <f ca="1">+Room_SCH01!J63</f>
        <v>6823040.2400000002</v>
      </c>
      <c r="N32">
        <f ca="1">+L32-U32</f>
        <v>6823040.2400000002</v>
      </c>
      <c r="O32" s="46"/>
      <c r="P32">
        <f ca="1">+L32-V32</f>
        <v>852316.76999999955</v>
      </c>
      <c r="Q32" s="46"/>
      <c r="R32" s="46"/>
      <c r="S32" s="72">
        <f ca="1">+Room_SCH01!Q63</f>
        <v>0</v>
      </c>
      <c r="T32" s="72">
        <f ca="1">+Room_SCH01!R63</f>
        <v>355486.79000000004</v>
      </c>
      <c r="U32" s="72">
        <f ca="1">+Room_SCH01!S63</f>
        <v>0</v>
      </c>
      <c r="V32" s="72">
        <f ca="1">+Room_SCH01!T63</f>
        <v>5970723.4700000007</v>
      </c>
      <c r="X32" s="72">
        <f ca="1">+Room_SCH01!V63</f>
        <v>5970723.4700000007</v>
      </c>
      <c r="Y32" s="72">
        <f ca="1">+Room_SCH01!W63</f>
        <v>0</v>
      </c>
      <c r="Z32" s="72">
        <f ca="1">+Room_SCH01!X63</f>
        <v>6101740.6100000003</v>
      </c>
    </row>
    <row r="33" spans="1:26" ht="12.75" customHeight="1">
      <c r="A33">
        <f ca="1">+'SCH05'!G68</f>
        <v>501612.24</v>
      </c>
      <c r="C33">
        <f ca="1">+A33-S33</f>
        <v>501612.24</v>
      </c>
      <c r="D33" s="46"/>
      <c r="E33" s="544">
        <f ca="1">+A33-T33</f>
        <v>357652.44</v>
      </c>
      <c r="F33" s="46"/>
      <c r="G33">
        <v>-1195673.18</v>
      </c>
      <c r="I33" s="46"/>
      <c r="J33" t="s">
        <v>2303</v>
      </c>
      <c r="L33">
        <f ca="1">+'SCH05'!J68</f>
        <v>2050878.5199999998</v>
      </c>
      <c r="N33">
        <f ca="1">+L33-U33</f>
        <v>2050878.5199999998</v>
      </c>
      <c r="O33" s="46"/>
      <c r="P33">
        <f ca="1">+L33-V33</f>
        <v>560347.55999999982</v>
      </c>
      <c r="Q33" s="46"/>
      <c r="R33" s="46"/>
      <c r="S33" s="72">
        <f ca="1">+'SCH05'!Q68</f>
        <v>0</v>
      </c>
      <c r="T33" s="72">
        <f ca="1">+'SCH05'!R68</f>
        <v>143959.79999999999</v>
      </c>
      <c r="U33" s="72">
        <f ca="1">+'SCH05'!S68</f>
        <v>0</v>
      </c>
      <c r="V33" s="72">
        <f ca="1">+'SCH05'!T68</f>
        <v>1490530.96</v>
      </c>
      <c r="X33" s="72">
        <f ca="1">+'SCH05'!V68</f>
        <v>1490530.96</v>
      </c>
      <c r="Y33" s="72">
        <f ca="1">+'SCH05'!W68</f>
        <v>0</v>
      </c>
      <c r="Z33" s="72">
        <f ca="1">+'SCH05'!X68</f>
        <v>1652793.31</v>
      </c>
    </row>
    <row r="34" spans="1:26" ht="12.75" customHeight="1">
      <c r="A34" s="74">
        <f ca="1">+Lau_SCH04!I33+Spa_SCH06!I49+'Mini Bar_SCH02'!I33+Tel_SCH03!I34</f>
        <v>19523.580000000002</v>
      </c>
      <c r="C34">
        <f ca="1">+A34-S34</f>
        <v>19523.580000000002</v>
      </c>
      <c r="D34" s="46"/>
      <c r="E34">
        <f ca="1">+A34-T34</f>
        <v>4302.7100000000028</v>
      </c>
      <c r="F34" s="46"/>
      <c r="G34" s="74"/>
      <c r="I34" s="46"/>
      <c r="J34" s="40" t="s">
        <v>2346</v>
      </c>
      <c r="L34" s="74">
        <f ca="1">+Lau_SCH04!L33+Spa_SCH06!L49+'Mini Bar_SCH02'!L33+Tel_SCH03!L34</f>
        <v>79845.430000000008</v>
      </c>
      <c r="N34">
        <f ca="1">+L34-U34</f>
        <v>79845.430000000008</v>
      </c>
      <c r="O34" s="46"/>
      <c r="P34">
        <f ca="1">+L34-V34</f>
        <v>-74069.160000000018</v>
      </c>
      <c r="Q34" s="46"/>
      <c r="R34" s="46"/>
      <c r="S34" s="75">
        <f ca="1">+'Mini Bar_SCH02'!S35+Tel_SCH03!S34+Lau_SCH04!S33+Spa_SCH06!S49</f>
        <v>0</v>
      </c>
      <c r="T34" s="75">
        <f ca="1">+'Mini Bar_SCH02'!T35+Tel_SCH03!T34+Lau_SCH04!T33+Spa_SCH06!T49</f>
        <v>15220.869999999999</v>
      </c>
      <c r="U34" s="75">
        <f ca="1">+'Mini Bar_SCH02'!U35+Tel_SCH03!U34+Lau_SCH04!U33+Spa_SCH06!U49</f>
        <v>0</v>
      </c>
      <c r="V34" s="75">
        <f ca="1">+'Mini Bar_SCH02'!V35+Tel_SCH03!V34+Lau_SCH04!V33+Spa_SCH06!V49</f>
        <v>153914.59000000003</v>
      </c>
      <c r="X34" s="75">
        <f ca="1">+'Mini Bar_SCH02'!X35+Tel_SCH03!X34+Lau_SCH04!X33+Spa_SCH06!X49</f>
        <v>153897.22000000003</v>
      </c>
      <c r="Y34" s="75">
        <f ca="1">+'Mini Bar_SCH02'!Y35+Tel_SCH03!Y34+Lau_SCH04!Y33+Spa_SCH06!Y49</f>
        <v>0</v>
      </c>
      <c r="Z34" s="75">
        <f ca="1">+'Mini Bar_SCH02'!Z35+Tel_SCH03!Z34+Lau_SCH04!Z33+Spa_SCH06!Z49</f>
        <v>80657.299999999988</v>
      </c>
    </row>
    <row r="35" spans="1:26" ht="12.75" customHeight="1">
      <c r="A35" s="35">
        <f ca="1">SUM(A32:A34)</f>
        <v>1171373.8999999999</v>
      </c>
      <c r="C35" s="76">
        <f ca="1">SUM(C32:C34)</f>
        <v>1171373.8999999999</v>
      </c>
      <c r="D35" s="27"/>
      <c r="E35" s="76">
        <f ca="1">SUM(E32:E34)</f>
        <v>656706.43999999994</v>
      </c>
      <c r="F35" s="46"/>
      <c r="G35" s="35"/>
      <c r="H35" s="35"/>
      <c r="I35" s="35"/>
      <c r="J35" s="35" t="s">
        <v>2355</v>
      </c>
      <c r="K35" s="35"/>
      <c r="L35" s="35">
        <f ca="1">SUM(L32:L34)</f>
        <v>8953764.1899999995</v>
      </c>
      <c r="N35" s="76">
        <f ca="1">SUM(N32:N34)</f>
        <v>8953764.1899999995</v>
      </c>
      <c r="O35" s="27"/>
      <c r="P35" s="76">
        <f ca="1">SUM(P32:P34)</f>
        <v>1338595.1699999995</v>
      </c>
      <c r="Q35" s="46"/>
      <c r="R35" s="46"/>
      <c r="S35" s="77">
        <f ca="1">SUM(S32:S34)</f>
        <v>0</v>
      </c>
      <c r="T35" s="77">
        <f ca="1">SUM(T32:T34)</f>
        <v>514667.46</v>
      </c>
      <c r="U35" s="77">
        <f ca="1">SUM(U32:U34)</f>
        <v>0</v>
      </c>
      <c r="V35" s="77">
        <f ca="1">SUM(V32:V34)</f>
        <v>7615169.0200000005</v>
      </c>
      <c r="X35" s="77">
        <f ca="1">SUM(X32:X34)</f>
        <v>7615151.6500000004</v>
      </c>
      <c r="Y35" s="77">
        <f ca="1">SUM(Y32:Y34)</f>
        <v>0</v>
      </c>
      <c r="Z35" s="77">
        <f ca="1">SUM(Z32:Z34)</f>
        <v>7835191.2199999997</v>
      </c>
    </row>
    <row r="36" spans="1:26" ht="5.15" customHeight="1">
      <c r="A36" s="46"/>
      <c r="B36" s="46"/>
      <c r="C36" s="46"/>
      <c r="D36" s="46"/>
      <c r="E36" s="46"/>
      <c r="F36" s="46"/>
      <c r="G36" s="46"/>
      <c r="H36" s="46"/>
      <c r="I36" s="35"/>
      <c r="L36" s="46"/>
      <c r="M36" s="46"/>
      <c r="N36" s="46"/>
      <c r="O36" s="46"/>
      <c r="P36" s="46"/>
      <c r="Q36" s="46"/>
      <c r="R36" s="46"/>
      <c r="S36" s="78"/>
      <c r="T36" s="78"/>
      <c r="U36" s="78"/>
      <c r="V36" s="78"/>
      <c r="X36" s="78"/>
      <c r="Y36" s="78"/>
      <c r="Z36" s="78"/>
    </row>
    <row r="37" spans="1:26" ht="12.75" customHeight="1">
      <c r="A37" s="46"/>
      <c r="B37" s="46"/>
      <c r="C37" s="46"/>
      <c r="D37" s="46"/>
      <c r="E37" s="46"/>
      <c r="F37" s="46"/>
      <c r="G37" s="46"/>
      <c r="H37" s="46"/>
      <c r="J37" s="35" t="s">
        <v>2356</v>
      </c>
      <c r="L37" s="46"/>
      <c r="M37" s="46"/>
      <c r="N37" s="46"/>
      <c r="O37" s="46"/>
      <c r="P37" s="46"/>
      <c r="Q37" s="46"/>
      <c r="R37" s="46"/>
      <c r="S37" s="78"/>
      <c r="T37" s="78"/>
      <c r="U37" s="78"/>
      <c r="V37" s="78"/>
      <c r="X37" s="78"/>
      <c r="Y37" s="78"/>
      <c r="Z37" s="78"/>
    </row>
    <row r="38" spans="1:26" ht="12.75" customHeight="1">
      <c r="A38">
        <f ca="1">+A11+A15-A26-A32</f>
        <v>638894.9800000001</v>
      </c>
      <c r="C38">
        <f ca="1">+A38-S38</f>
        <v>638894.9800000001</v>
      </c>
      <c r="D38" s="46"/>
      <c r="E38">
        <f ca="1">+A38-T38</f>
        <v>474025.85000000021</v>
      </c>
      <c r="F38" s="46"/>
      <c r="G38">
        <v>17571641.579999998</v>
      </c>
      <c r="I38" s="46"/>
      <c r="J38" t="s">
        <v>2302</v>
      </c>
      <c r="L38">
        <f ca="1">+L11+L15-L26-L32</f>
        <v>67286619.800000027</v>
      </c>
      <c r="N38">
        <f ca="1">+N11-N26-N32</f>
        <v>67286619.800000027</v>
      </c>
      <c r="O38" s="46"/>
      <c r="P38">
        <f ca="1">+P11-P26-P32</f>
        <v>1032542.6400000136</v>
      </c>
      <c r="Q38" s="46"/>
      <c r="R38" s="46"/>
      <c r="S38" s="72">
        <f ca="1">+S11-S26-S32</f>
        <v>0</v>
      </c>
      <c r="T38" s="72">
        <f ca="1">+T11-T26-T32</f>
        <v>164869.12999999989</v>
      </c>
      <c r="U38" s="72">
        <f ca="1">+U11-U26-U32</f>
        <v>0</v>
      </c>
      <c r="V38" s="72">
        <f ca="1">+V11-V26-V32</f>
        <v>66254077.160000011</v>
      </c>
      <c r="X38" s="72">
        <f ca="1">+X11-X26-X32</f>
        <v>66254077.160000011</v>
      </c>
      <c r="Y38" s="72">
        <f ca="1">+Y11-Y26-Y32</f>
        <v>0</v>
      </c>
      <c r="Z38" s="72">
        <f ca="1">+Z11-Z26-Z32</f>
        <v>60800707.159999996</v>
      </c>
    </row>
    <row r="39" spans="1:26" ht="12.75" customHeight="1">
      <c r="A39">
        <f ca="1">+A12-A19-A20-A27-A33-A21</f>
        <v>1854474.68</v>
      </c>
      <c r="C39">
        <f ca="1">+A39-S39</f>
        <v>1854474.68</v>
      </c>
      <c r="D39" s="46"/>
      <c r="E39" s="544">
        <f ca="1">+A39-T39</f>
        <v>732624.88999999966</v>
      </c>
      <c r="F39" s="46"/>
      <c r="G39">
        <v>5823947.8700000001</v>
      </c>
      <c r="I39" s="46"/>
      <c r="J39" t="s">
        <v>2357</v>
      </c>
      <c r="L39">
        <f ca="1">+L12-L19-L20-L27-L33-L21</f>
        <v>12097482.76</v>
      </c>
      <c r="N39">
        <f ca="1">+N12-N19-N20-N27-N33-N21</f>
        <v>12097482.76</v>
      </c>
      <c r="O39" s="46"/>
      <c r="P39">
        <f ca="1">+P12-P19-P20-P27-P33-P21</f>
        <v>-695199.20000000414</v>
      </c>
      <c r="Q39" s="46"/>
      <c r="R39" s="46"/>
      <c r="S39" s="652">
        <f ca="1">+S12-S19-S20-S27-S33-S21</f>
        <v>0</v>
      </c>
      <c r="T39" s="72">
        <f ca="1">+T12-T19-T20-T27-T33-T21</f>
        <v>1121849.7900000003</v>
      </c>
      <c r="U39" s="652">
        <f ca="1">+U12-U19-U20-U27-U33-U21</f>
        <v>0</v>
      </c>
      <c r="V39" s="72">
        <f ca="1">+V12-V19-V20-V27-V33-V21</f>
        <v>12792681.960000001</v>
      </c>
      <c r="X39" s="72">
        <f ca="1">+X12-X19-X20-X27-X33-X21</f>
        <v>12792681.960000001</v>
      </c>
      <c r="Y39" s="72">
        <f ca="1">+Y12-Y19-Y20-Y27-Y33-Y21</f>
        <v>0</v>
      </c>
      <c r="Z39" s="72">
        <f ca="1">+Z12-Z19-Z20-Z27-Z33-Z21</f>
        <v>12963946.649999999</v>
      </c>
    </row>
    <row r="40" spans="1:26" ht="12.75" customHeight="1">
      <c r="A40">
        <f ca="1">+A13-A22-A28-A34</f>
        <v>-193462.55999999994</v>
      </c>
      <c r="C40">
        <f ca="1">+A40-S40</f>
        <v>-193462.55999999994</v>
      </c>
      <c r="D40" s="46"/>
      <c r="E40">
        <f ca="1">+A40-T40</f>
        <v>-111100.36999999992</v>
      </c>
      <c r="F40" s="46"/>
      <c r="I40" s="46"/>
      <c r="J40" s="40" t="s">
        <v>2346</v>
      </c>
      <c r="L40">
        <f ca="1">+L13-L22-L28-L34</f>
        <v>7243.95999999989</v>
      </c>
      <c r="N40">
        <f ca="1">+L40-U40</f>
        <v>7243.95999999989</v>
      </c>
      <c r="O40" s="46"/>
      <c r="P40">
        <f ca="1">+L40-V40</f>
        <v>390794.11</v>
      </c>
      <c r="Q40" s="46"/>
      <c r="R40" s="46"/>
      <c r="S40" s="72">
        <f ca="1">+S13-S22-S28-S34</f>
        <v>0</v>
      </c>
      <c r="T40" s="72">
        <f ca="1">+T13-T22-T28-T34</f>
        <v>-82362.190000000017</v>
      </c>
      <c r="U40" s="72">
        <f ca="1">+U13-U22-U28-U34</f>
        <v>0</v>
      </c>
      <c r="V40" s="72">
        <f ca="1">+V13-V22-V28-V34</f>
        <v>-383550.15000000008</v>
      </c>
      <c r="X40" s="72">
        <f ca="1">+X13-X22-X28-X34</f>
        <v>93453.899999999965</v>
      </c>
      <c r="Y40" s="72">
        <f ca="1">+Y13-Y22-Y28-Y34</f>
        <v>0</v>
      </c>
      <c r="Z40" s="72">
        <f ca="1">+Z13-Z22-Z28-Z34</f>
        <v>-382553.33999999991</v>
      </c>
    </row>
    <row r="41" spans="1:26" ht="12.75" customHeight="1">
      <c r="A41" s="74">
        <f ca="1">+A14</f>
        <v>322055.52</v>
      </c>
      <c r="C41">
        <f ca="1">+A41-S41</f>
        <v>322055.52</v>
      </c>
      <c r="D41" s="46"/>
      <c r="E41">
        <f ca="1">+A41-T41</f>
        <v>199216.02000000002</v>
      </c>
      <c r="F41" s="46"/>
      <c r="G41" s="74">
        <v>611386.81000000006</v>
      </c>
      <c r="I41" s="46"/>
      <c r="J41" t="s">
        <v>2252</v>
      </c>
      <c r="L41" s="74">
        <f ca="1">+L14</f>
        <v>1635266.26</v>
      </c>
      <c r="N41">
        <f ca="1">+L41-U41</f>
        <v>1635266.26</v>
      </c>
      <c r="O41" s="46"/>
      <c r="P41">
        <f ca="1">+L41-V41</f>
        <v>-188339.67999999993</v>
      </c>
      <c r="Q41" s="46"/>
      <c r="R41" s="46"/>
      <c r="S41" s="75">
        <f ca="1">+S14</f>
        <v>0</v>
      </c>
      <c r="T41" s="75">
        <f ca="1">+T14</f>
        <v>122839.5</v>
      </c>
      <c r="U41" s="75">
        <f ca="1">+U14</f>
        <v>0</v>
      </c>
      <c r="V41" s="75">
        <f ca="1">+V14</f>
        <v>1823605.94</v>
      </c>
      <c r="X41" s="75">
        <f ca="1">+X14</f>
        <v>1823605.94</v>
      </c>
      <c r="Y41" s="75">
        <f ca="1">+Y14</f>
        <v>0</v>
      </c>
      <c r="Z41" s="75">
        <f ca="1">+Z14</f>
        <v>2013707.1900000002</v>
      </c>
    </row>
    <row r="42" spans="1:26" ht="12.75" customHeight="1">
      <c r="A42" s="35">
        <f ca="1">SUM(A38:A41)</f>
        <v>2621962.62</v>
      </c>
      <c r="C42" s="76">
        <f ca="1">SUM(C38:C41)</f>
        <v>2621962.62</v>
      </c>
      <c r="D42" s="27"/>
      <c r="E42" s="76">
        <f ca="1">SUM(E38:E41)</f>
        <v>1294766.3899999999</v>
      </c>
      <c r="F42" s="46"/>
      <c r="G42" s="35"/>
      <c r="H42" s="35"/>
      <c r="I42" s="35"/>
      <c r="J42" s="35" t="s">
        <v>2358</v>
      </c>
      <c r="K42" s="35"/>
      <c r="L42" s="35">
        <f ca="1">SUM(L38:L41)</f>
        <v>81026612.780000031</v>
      </c>
      <c r="N42" s="656">
        <f ca="1">+L42-U42</f>
        <v>81026612.780000031</v>
      </c>
      <c r="O42" s="27"/>
      <c r="P42" s="76">
        <f ca="1">+L42-V42</f>
        <v>539797.87000003457</v>
      </c>
      <c r="Q42" s="46"/>
      <c r="R42" s="46"/>
      <c r="S42" s="77">
        <f ca="1">SUM(S38:S41)</f>
        <v>0</v>
      </c>
      <c r="T42" s="77">
        <f ca="1">SUM(T38:T41)</f>
        <v>1327196.2300000002</v>
      </c>
      <c r="U42" s="77">
        <f ca="1">SUM(U38:U41)</f>
        <v>0</v>
      </c>
      <c r="V42" s="77">
        <f ca="1">SUM(V38:V41)</f>
        <v>80486814.909999996</v>
      </c>
      <c r="X42" s="77">
        <f ca="1">SUM(X38:X41)</f>
        <v>80963818.960000008</v>
      </c>
      <c r="Y42" s="77">
        <f ca="1">SUM(Y38:Y41)</f>
        <v>0</v>
      </c>
      <c r="Z42" s="77">
        <f ca="1">SUM(Z38:Z41)</f>
        <v>75395807.659999996</v>
      </c>
    </row>
    <row r="43" spans="1:26" ht="5.15" customHeight="1">
      <c r="A43" s="46"/>
      <c r="B43" s="46"/>
      <c r="C43" s="46"/>
      <c r="D43" s="46"/>
      <c r="E43" s="46"/>
      <c r="F43" s="46"/>
      <c r="G43" s="46"/>
      <c r="H43" s="46"/>
      <c r="I43" s="35"/>
      <c r="L43" s="46"/>
      <c r="M43" s="46"/>
      <c r="N43" s="46"/>
      <c r="O43" s="46"/>
      <c r="P43" s="46"/>
      <c r="Q43" s="46"/>
      <c r="R43" s="46"/>
      <c r="S43" s="78"/>
      <c r="T43" s="78"/>
      <c r="U43" s="78"/>
      <c r="V43" s="78"/>
      <c r="X43" s="78"/>
      <c r="Y43" s="78"/>
      <c r="Z43" s="78"/>
    </row>
    <row r="44" spans="1:26" ht="12.75" hidden="1" customHeight="1">
      <c r="D44" s="46"/>
      <c r="F44" s="46"/>
      <c r="I44" s="39" t="s">
        <v>2359</v>
      </c>
      <c r="O44" s="46"/>
      <c r="Q44" s="46"/>
      <c r="R44" s="46"/>
      <c r="S44" s="72"/>
      <c r="T44" s="72"/>
      <c r="U44" s="72"/>
      <c r="V44" s="72"/>
      <c r="X44" s="72"/>
      <c r="Y44" s="72"/>
      <c r="Z44" s="72"/>
    </row>
    <row r="45" spans="1:26" ht="12.75" hidden="1" customHeight="1">
      <c r="A45" s="46"/>
      <c r="B45" s="46"/>
      <c r="C45" s="46"/>
      <c r="D45" s="46"/>
      <c r="E45" s="46"/>
      <c r="F45" s="46"/>
      <c r="G45" s="46"/>
      <c r="H45" s="46"/>
      <c r="I45" s="73"/>
      <c r="L45" s="46"/>
      <c r="M45" s="46"/>
      <c r="N45" s="46"/>
      <c r="O45" s="46"/>
      <c r="P45" s="46"/>
      <c r="Q45" s="46"/>
      <c r="R45" s="46"/>
      <c r="S45" s="78"/>
      <c r="T45" s="78"/>
      <c r="U45" s="78"/>
      <c r="V45" s="78"/>
      <c r="X45" s="78"/>
      <c r="Y45" s="78"/>
      <c r="Z45" s="78"/>
    </row>
    <row r="46" spans="1:26" ht="12.75" customHeight="1">
      <c r="A46" s="46"/>
      <c r="B46" s="46"/>
      <c r="C46" s="46"/>
      <c r="D46" s="46"/>
      <c r="E46" s="46"/>
      <c r="F46" s="46"/>
      <c r="G46" s="46"/>
      <c r="H46" s="46"/>
      <c r="J46" s="73" t="s">
        <v>2360</v>
      </c>
      <c r="L46" s="46"/>
      <c r="M46" s="46"/>
      <c r="N46" s="46"/>
      <c r="O46" s="46"/>
      <c r="P46" s="46"/>
      <c r="Q46" s="46"/>
      <c r="R46" s="46"/>
      <c r="S46" s="78"/>
      <c r="T46" s="78"/>
      <c r="U46" s="78"/>
      <c r="V46" s="78"/>
      <c r="X46" s="78"/>
      <c r="Y46" s="78"/>
      <c r="Z46" s="78"/>
    </row>
    <row r="47" spans="1:26" ht="12.75" customHeight="1">
      <c r="A47">
        <f ca="1">+AG_SCH11!I58</f>
        <v>3122073.2399999998</v>
      </c>
      <c r="C47">
        <f ca="1">+A47-S47</f>
        <v>3122073.2399999998</v>
      </c>
      <c r="D47" s="46"/>
      <c r="E47">
        <f ca="1">+A47-T47</f>
        <v>1712858.45</v>
      </c>
      <c r="F47" s="46"/>
      <c r="G47">
        <v>-1860798.03</v>
      </c>
      <c r="I47" s="46"/>
      <c r="J47" t="s">
        <v>2361</v>
      </c>
      <c r="L47">
        <f ca="1">+AG_SCH11!L58</f>
        <v>11867446.150000002</v>
      </c>
      <c r="N47">
        <f ca="1">+L47-U47</f>
        <v>11867446.150000002</v>
      </c>
      <c r="O47" s="46"/>
      <c r="P47">
        <f ca="1">+L47-V47</f>
        <v>1160677.2300000023</v>
      </c>
      <c r="Q47" s="46"/>
      <c r="R47" s="46"/>
      <c r="S47" s="72">
        <f ca="1">+AG_SCH11!S58</f>
        <v>0</v>
      </c>
      <c r="T47" s="72">
        <f ca="1">+AG_SCH11!T58</f>
        <v>1409214.7899999998</v>
      </c>
      <c r="U47" s="72">
        <f ca="1">+AG_SCH11!U58</f>
        <v>0</v>
      </c>
      <c r="V47" s="72">
        <f ca="1">+AG_SCH11!V58</f>
        <v>10706768.92</v>
      </c>
      <c r="X47" s="72">
        <f ca="1">+AG_SCH11!X58</f>
        <v>11867446.150000002</v>
      </c>
      <c r="Y47" s="72">
        <f ca="1">+AG_SCH11!Y58</f>
        <v>0</v>
      </c>
      <c r="Z47" s="72">
        <f ca="1">+AG_SCH11!Z58</f>
        <v>10706768.92</v>
      </c>
    </row>
    <row r="48" spans="1:26" ht="12.75" customHeight="1">
      <c r="A48">
        <f ca="1">+HR_SCH12!I37</f>
        <v>363779.46</v>
      </c>
      <c r="C48">
        <f ca="1">+A48-S48</f>
        <v>363779.46</v>
      </c>
      <c r="D48" s="46"/>
      <c r="E48">
        <f ca="1">+A48-T48</f>
        <v>169839.26</v>
      </c>
      <c r="F48" s="46"/>
      <c r="G48">
        <v>-453630.28</v>
      </c>
      <c r="I48" s="46"/>
      <c r="J48" t="s">
        <v>2278</v>
      </c>
      <c r="L48">
        <f ca="1">+HR_SCH12!L37</f>
        <v>1635470.99</v>
      </c>
      <c r="N48">
        <f ca="1">+L48-U48</f>
        <v>1635470.99</v>
      </c>
      <c r="O48" s="46"/>
      <c r="P48">
        <f ca="1">+L48-V48</f>
        <v>426835.75</v>
      </c>
      <c r="Q48" s="46"/>
      <c r="R48" s="46"/>
      <c r="S48" s="72">
        <f ca="1">+HR_SCH12!S37</f>
        <v>0</v>
      </c>
      <c r="T48" s="72">
        <f ca="1">+HR_SCH12!T37</f>
        <v>193940.2</v>
      </c>
      <c r="U48" s="72">
        <f ca="1">+HR_SCH12!U37</f>
        <v>0</v>
      </c>
      <c r="V48" s="72">
        <f ca="1">+HR_SCH12!V37</f>
        <v>1208635.24</v>
      </c>
      <c r="X48" s="72">
        <f ca="1">+HR_SCH12!X37</f>
        <v>1208635.24</v>
      </c>
      <c r="Y48" s="72">
        <f ca="1">+HR_SCH12!Y37</f>
        <v>0</v>
      </c>
      <c r="Z48" s="72">
        <f ca="1">+HR_SCH12!Z37</f>
        <v>933468.5199999999</v>
      </c>
    </row>
    <row r="49" spans="1:26" ht="12.75" customHeight="1">
      <c r="A49">
        <f ca="1">+SM_SCH13!I59</f>
        <v>1287742.3400000001</v>
      </c>
      <c r="C49">
        <f ca="1">+A49-S49</f>
        <v>1287742.3400000001</v>
      </c>
      <c r="D49" s="46"/>
      <c r="E49">
        <f ca="1">+A49-T49</f>
        <v>797001.87000000011</v>
      </c>
      <c r="F49" s="46"/>
      <c r="G49">
        <v>-1200653.93</v>
      </c>
      <c r="I49" s="46"/>
      <c r="J49" t="s">
        <v>2281</v>
      </c>
      <c r="L49">
        <f ca="1">+SM_SCH13!L59</f>
        <v>8295787.5600000005</v>
      </c>
      <c r="N49">
        <f ca="1">+L49-U49</f>
        <v>8295787.5600000005</v>
      </c>
      <c r="O49" s="46"/>
      <c r="P49">
        <f ca="1">+L49-V49</f>
        <v>1259691.8100000005</v>
      </c>
      <c r="Q49" s="46"/>
      <c r="R49" s="46"/>
      <c r="S49" s="72">
        <f ca="1">+SM_SCH13!S59</f>
        <v>0</v>
      </c>
      <c r="T49" s="72">
        <f ca="1">+SM_SCH13!T59</f>
        <v>490740.47</v>
      </c>
      <c r="U49" s="72">
        <f ca="1">+SM_SCH13!U59</f>
        <v>0</v>
      </c>
      <c r="V49" s="72">
        <f ca="1">+SM_SCH13!V59</f>
        <v>7036095.75</v>
      </c>
      <c r="X49" s="72">
        <f ca="1">+SM_SCH13!X59</f>
        <v>7036095.75</v>
      </c>
      <c r="Y49" s="72">
        <f ca="1">+SM_SCH13!Y59</f>
        <v>0</v>
      </c>
      <c r="Z49" s="72">
        <f ca="1">+SM_SCH13!Z59</f>
        <v>6840773.9999999991</v>
      </c>
    </row>
    <row r="50" spans="1:26" ht="12.75" customHeight="1">
      <c r="A50">
        <f ca="1">+RM_SCH14!I71</f>
        <v>2681934.7200000002</v>
      </c>
      <c r="C50">
        <f ca="1">+A50-S50</f>
        <v>2681934.7200000002</v>
      </c>
      <c r="D50" s="46"/>
      <c r="E50">
        <f ca="1">+A50-T50</f>
        <v>1569809.9500000002</v>
      </c>
      <c r="F50" s="46"/>
      <c r="G50">
        <v>-3472520.29</v>
      </c>
      <c r="I50" s="46"/>
      <c r="J50" t="s">
        <v>2284</v>
      </c>
      <c r="L50">
        <f ca="1">+RM_SCH14!L71</f>
        <v>11147340.17</v>
      </c>
      <c r="N50">
        <f ca="1">+L50-U50</f>
        <v>11147340.17</v>
      </c>
      <c r="O50" s="46"/>
      <c r="P50">
        <f ca="1">+L50-V50</f>
        <v>3721393.0299999993</v>
      </c>
      <c r="Q50" s="46"/>
      <c r="R50" s="46"/>
      <c r="S50" s="72">
        <f ca="1">+RM_SCH14!S71</f>
        <v>0</v>
      </c>
      <c r="T50" s="72">
        <f ca="1">+RM_SCH14!T71</f>
        <v>1112124.77</v>
      </c>
      <c r="U50" s="72">
        <f ca="1">+RM_SCH14!U71</f>
        <v>0</v>
      </c>
      <c r="V50" s="72">
        <f ca="1">+RM_SCH14!V71</f>
        <v>7425947.1400000006</v>
      </c>
      <c r="X50" s="72">
        <f ca="1">+RM_SCH14!X71</f>
        <v>7425947.1400000006</v>
      </c>
      <c r="Y50" s="72">
        <f ca="1">+RM_SCH14!Y71</f>
        <v>0</v>
      </c>
      <c r="Z50" s="72">
        <f ca="1">+RM_SCH14!Z71</f>
        <v>9274638.5</v>
      </c>
    </row>
    <row r="51" spans="1:26" ht="5.15" customHeight="1">
      <c r="A51" s="74"/>
      <c r="C51" s="74"/>
      <c r="D51" s="46"/>
      <c r="E51" s="74"/>
      <c r="F51" s="46"/>
      <c r="G51" s="74"/>
      <c r="I51" s="46"/>
      <c r="L51" s="74"/>
      <c r="N51" s="74"/>
      <c r="O51" s="46"/>
      <c r="P51" s="74"/>
      <c r="Q51" s="46"/>
      <c r="R51" s="46"/>
      <c r="S51" s="75"/>
      <c r="T51" s="75"/>
      <c r="U51" s="75"/>
      <c r="V51" s="75"/>
      <c r="X51" s="75"/>
      <c r="Y51" s="75"/>
      <c r="Z51" s="75"/>
    </row>
    <row r="52" spans="1:26" ht="12.75" customHeight="1">
      <c r="A52" s="35">
        <f ca="1">SUM(A47:A51)</f>
        <v>7455529.7599999998</v>
      </c>
      <c r="C52" s="35">
        <f ca="1">SUM(C47:C51)</f>
        <v>7455529.7599999998</v>
      </c>
      <c r="D52" s="27"/>
      <c r="E52" s="35">
        <f ca="1">SUM(E47:E51)</f>
        <v>4249509.53</v>
      </c>
      <c r="F52" s="46"/>
      <c r="G52" s="35">
        <v>-7957251.5599999996</v>
      </c>
      <c r="H52" s="35"/>
      <c r="I52" s="35"/>
      <c r="J52" s="35" t="s">
        <v>2362</v>
      </c>
      <c r="K52" s="35"/>
      <c r="L52" s="35">
        <f ca="1">SUM(L47:L51)</f>
        <v>32946044.870000005</v>
      </c>
      <c r="N52" s="35">
        <f ca="1">+L52-U52</f>
        <v>32946044.870000005</v>
      </c>
      <c r="O52" s="27"/>
      <c r="P52" s="35">
        <f ca="1">+L52-V52</f>
        <v>6568597.820000004</v>
      </c>
      <c r="Q52" s="46"/>
      <c r="R52" s="46"/>
      <c r="S52" s="77">
        <f ca="1">SUM(S47:S51)</f>
        <v>0</v>
      </c>
      <c r="T52" s="77">
        <f ca="1">SUM(T47:T51)</f>
        <v>3206020.2299999995</v>
      </c>
      <c r="U52" s="77">
        <f ca="1">SUM(U47:U51)</f>
        <v>0</v>
      </c>
      <c r="V52" s="77">
        <f ca="1">SUM(V47:V51)</f>
        <v>26377447.050000001</v>
      </c>
      <c r="X52" s="77">
        <f ca="1">SUM(X47:X51)</f>
        <v>27538124.280000001</v>
      </c>
      <c r="Y52" s="77">
        <f ca="1">SUM(Y47:Y51)</f>
        <v>0</v>
      </c>
      <c r="Z52" s="77">
        <f ca="1">SUM(Z47:Z51)</f>
        <v>27755649.939999998</v>
      </c>
    </row>
    <row r="53" spans="1:26" ht="5.15" customHeight="1">
      <c r="A53" s="46"/>
      <c r="B53" s="46"/>
      <c r="C53" s="46"/>
      <c r="D53" s="46"/>
      <c r="E53" s="46"/>
      <c r="F53" s="46"/>
      <c r="G53" s="46"/>
      <c r="H53" s="46"/>
      <c r="I53" s="35"/>
      <c r="L53" s="46"/>
      <c r="M53" s="46"/>
      <c r="N53" s="46"/>
      <c r="O53" s="46"/>
      <c r="P53" s="46"/>
      <c r="Q53" s="46"/>
      <c r="R53" s="46"/>
      <c r="S53" s="78"/>
      <c r="T53" s="78"/>
      <c r="U53" s="78"/>
      <c r="V53" s="78"/>
      <c r="X53" s="78"/>
      <c r="Y53" s="78"/>
      <c r="Z53" s="78"/>
    </row>
    <row r="54" spans="1:26" ht="15.75" customHeight="1">
      <c r="A54" s="35">
        <f ca="1">+A42-A52</f>
        <v>-4833567.1399999997</v>
      </c>
      <c r="C54" s="35">
        <f ca="1">+A54-S54</f>
        <v>-4833567.1399999997</v>
      </c>
      <c r="D54" s="27"/>
      <c r="E54" s="35">
        <f ca="1">+A54-T54</f>
        <v>-2954743.1400000006</v>
      </c>
      <c r="F54" s="46"/>
      <c r="G54" s="35"/>
      <c r="H54" s="35"/>
      <c r="J54" s="35" t="s">
        <v>2314</v>
      </c>
      <c r="K54" s="35"/>
      <c r="L54" s="35">
        <f ca="1">+L42-L52</f>
        <v>48080567.910000026</v>
      </c>
      <c r="N54" s="35">
        <f ca="1">+L54-U54</f>
        <v>48080567.910000026</v>
      </c>
      <c r="O54" s="27"/>
      <c r="P54" s="35">
        <f ca="1">+L54-V54</f>
        <v>-6028799.9499999732</v>
      </c>
      <c r="Q54" s="46"/>
      <c r="R54" s="46"/>
      <c r="S54" s="655">
        <f ca="1">+S42-S52</f>
        <v>0</v>
      </c>
      <c r="T54" s="77">
        <f ca="1">+T42-T52</f>
        <v>-1878823.9999999993</v>
      </c>
      <c r="U54" s="77">
        <f ca="1">+U42-U52</f>
        <v>0</v>
      </c>
      <c r="V54" s="77">
        <f ca="1">+V42-V52</f>
        <v>54109367.859999999</v>
      </c>
      <c r="X54" s="77">
        <f ca="1">+X42-X52</f>
        <v>53425694.680000007</v>
      </c>
      <c r="Y54" s="77">
        <f ca="1">+Y42-Y52</f>
        <v>0</v>
      </c>
      <c r="Z54" s="77">
        <f ca="1">+Z42-Z52</f>
        <v>47640157.719999999</v>
      </c>
    </row>
    <row r="55" spans="1:26" ht="15.75" customHeight="1">
      <c r="A55" s="46"/>
      <c r="B55" s="46"/>
      <c r="C55" s="46"/>
      <c r="D55" s="46"/>
      <c r="E55" s="46"/>
      <c r="F55" s="46"/>
      <c r="G55" s="46"/>
      <c r="H55" s="46"/>
      <c r="I55" s="35"/>
      <c r="L55" s="46"/>
      <c r="M55" s="46"/>
      <c r="N55" s="46"/>
      <c r="O55" s="46"/>
      <c r="P55" s="46"/>
      <c r="Q55" s="46"/>
      <c r="R55" s="46"/>
      <c r="S55" s="78"/>
      <c r="T55" s="78"/>
      <c r="U55" s="78"/>
      <c r="V55" s="78"/>
      <c r="X55" s="78"/>
      <c r="Y55" s="78"/>
      <c r="Z55" s="78"/>
    </row>
    <row r="56" spans="1:26" ht="12.75" customHeight="1">
      <c r="A56" s="677">
        <f ca="1">'Add&amp;Deduct'!I9</f>
        <v>816951.68</v>
      </c>
      <c r="B56" s="678"/>
      <c r="C56" s="677">
        <f ca="1">+A56-S56</f>
        <v>816951.68</v>
      </c>
      <c r="D56" s="679"/>
      <c r="E56" s="678">
        <f ca="1">+A56-T56</f>
        <v>429594.23000000004</v>
      </c>
      <c r="F56" s="679"/>
      <c r="G56" s="677">
        <v>0</v>
      </c>
      <c r="H56" s="678"/>
      <c r="I56" s="679"/>
      <c r="J56" s="680" t="s">
        <v>2290</v>
      </c>
      <c r="K56" s="678"/>
      <c r="L56" s="677">
        <f ca="1">'Add&amp;Deduct'!L9</f>
        <v>11188868.939999999</v>
      </c>
      <c r="M56" s="678"/>
      <c r="N56" s="677">
        <f ca="1">+L56-U56</f>
        <v>11188868.939999999</v>
      </c>
      <c r="O56" s="679"/>
      <c r="P56" s="677">
        <f ca="1">+L56-V56</f>
        <v>838005.66000000015</v>
      </c>
      <c r="Q56" s="679"/>
      <c r="R56" s="46"/>
      <c r="S56" s="72">
        <f ca="1">'Add&amp;Deduct'!S9</f>
        <v>0</v>
      </c>
      <c r="T56" s="72">
        <f ca="1">'Add&amp;Deduct'!T9</f>
        <v>387357.45</v>
      </c>
      <c r="U56" s="72">
        <f ca="1">'Add&amp;Deduct'!U9</f>
        <v>0</v>
      </c>
      <c r="V56" s="72">
        <f ca="1">'Add&amp;Deduct'!V9</f>
        <v>10350863.279999999</v>
      </c>
      <c r="X56" s="72">
        <f ca="1">'Add&amp;Deduct'!X9</f>
        <v>10350863.279999999</v>
      </c>
      <c r="Y56" s="72">
        <f ca="1">'Add&amp;Deduct'!Y9</f>
        <v>0</v>
      </c>
      <c r="Z56" s="72">
        <f ca="1">'Add&amp;Deduct'!Z9</f>
        <v>9708402.6499999985</v>
      </c>
    </row>
    <row r="57" spans="1:26" ht="15.75" customHeight="1">
      <c r="A57">
        <v>0</v>
      </c>
      <c r="C57">
        <f>+A57-S57</f>
        <v>0</v>
      </c>
      <c r="D57" s="46"/>
      <c r="E57">
        <f>+A57-T57</f>
        <v>0</v>
      </c>
      <c r="F57" s="46"/>
      <c r="G57">
        <v>-13042920.99</v>
      </c>
      <c r="I57" s="46"/>
      <c r="J57" t="s">
        <v>2363</v>
      </c>
      <c r="L57">
        <v>0</v>
      </c>
      <c r="N57">
        <f>+L57-U57</f>
        <v>0</v>
      </c>
      <c r="O57" s="46"/>
      <c r="P57">
        <f>+L57-V57</f>
        <v>0</v>
      </c>
      <c r="Q57" s="46"/>
      <c r="R57" s="46"/>
      <c r="S57" s="72">
        <v>0</v>
      </c>
      <c r="T57" s="72">
        <v>0</v>
      </c>
      <c r="U57" s="72">
        <v>0</v>
      </c>
      <c r="V57" s="72">
        <v>0</v>
      </c>
      <c r="X57" s="72">
        <v>0</v>
      </c>
      <c r="Y57" s="72">
        <v>0</v>
      </c>
      <c r="Z57" s="72">
        <v>0</v>
      </c>
    </row>
    <row r="58" spans="1:26" ht="12.75" customHeight="1">
      <c r="A58">
        <f ca="1">'Add&amp;Deduct'!I15</f>
        <v>2647017.48</v>
      </c>
      <c r="C58">
        <f ca="1">+A58-S58</f>
        <v>2647017.48</v>
      </c>
      <c r="D58" s="46"/>
      <c r="E58" s="544">
        <f ca="1">+A58-T58</f>
        <v>2180476.46</v>
      </c>
      <c r="F58" s="46"/>
      <c r="G58">
        <v>0</v>
      </c>
      <c r="I58" s="46"/>
      <c r="J58" t="s">
        <v>2364</v>
      </c>
      <c r="L58">
        <f ca="1">'Add&amp;Deduct'!L15</f>
        <v>9248398.9199999999</v>
      </c>
      <c r="N58">
        <f ca="1">+L58-U58</f>
        <v>9248398.9199999999</v>
      </c>
      <c r="O58" s="46"/>
      <c r="P58">
        <f ca="1">+L58-V58</f>
        <v>6466145.2199999997</v>
      </c>
      <c r="Q58" s="46"/>
      <c r="R58" s="46"/>
      <c r="S58" s="72">
        <f ca="1">'Add&amp;Deduct'!S15</f>
        <v>0</v>
      </c>
      <c r="T58" s="72">
        <f ca="1">'Add&amp;Deduct'!T15</f>
        <v>466541.02</v>
      </c>
      <c r="U58" s="72">
        <f ca="1">'Add&amp;Deduct'!U15</f>
        <v>0</v>
      </c>
      <c r="V58" s="72">
        <f ca="1">'Add&amp;Deduct'!V15</f>
        <v>2782253.7</v>
      </c>
      <c r="X58" s="72">
        <f ca="1">'Add&amp;Deduct'!X15</f>
        <v>2782253.7</v>
      </c>
      <c r="Y58" s="72">
        <f ca="1">'Add&amp;Deduct'!Y15</f>
        <v>0</v>
      </c>
      <c r="Z58" s="72">
        <f ca="1">'Add&amp;Deduct'!Z15</f>
        <v>2694371.77</v>
      </c>
    </row>
    <row r="59" spans="1:26" ht="12.75" customHeight="1">
      <c r="A59">
        <f ca="1">'Add&amp;Deduct'!I13</f>
        <v>0</v>
      </c>
      <c r="C59">
        <f ca="1">+A59-S59</f>
        <v>0</v>
      </c>
      <c r="D59" s="46"/>
      <c r="E59">
        <f ca="1">+A59-T59</f>
        <v>0</v>
      </c>
      <c r="F59" s="46"/>
      <c r="G59">
        <v>1449213.44</v>
      </c>
      <c r="I59" s="35"/>
      <c r="J59" t="s">
        <v>2317</v>
      </c>
      <c r="L59">
        <f ca="1">'Add&amp;Deduct'!L13</f>
        <v>0</v>
      </c>
      <c r="N59">
        <f ca="1">+L59-U59</f>
        <v>0</v>
      </c>
      <c r="O59" s="46"/>
      <c r="P59">
        <f ca="1">+L59-V59</f>
        <v>0</v>
      </c>
      <c r="Q59" s="46"/>
      <c r="R59" s="46"/>
      <c r="S59" s="72">
        <f ca="1">'Add&amp;Deduct'!S13</f>
        <v>0</v>
      </c>
      <c r="T59" s="72">
        <f ca="1">'Add&amp;Deduct'!T13</f>
        <v>0</v>
      </c>
      <c r="U59" s="72">
        <f ca="1">'Add&amp;Deduct'!U13</f>
        <v>0</v>
      </c>
      <c r="V59" s="72">
        <f ca="1">'Add&amp;Deduct'!V13</f>
        <v>0</v>
      </c>
      <c r="X59" s="72">
        <f ca="1">'Add&amp;Deduct'!X13</f>
        <v>0</v>
      </c>
      <c r="Y59" s="72">
        <f ca="1">'Add&amp;Deduct'!Y13</f>
        <v>0</v>
      </c>
      <c r="Z59" s="72">
        <f ca="1">'Add&amp;Deduct'!Z13</f>
        <v>0</v>
      </c>
    </row>
    <row r="60" spans="1:26" ht="12.75" customHeight="1">
      <c r="A60" s="74">
        <f ca="1">'Add&amp;Deduct'!I11</f>
        <v>6281885.04</v>
      </c>
      <c r="C60" s="74">
        <f ca="1">+A60-S60</f>
        <v>6281885.04</v>
      </c>
      <c r="D60" s="46"/>
      <c r="E60" s="74">
        <f ca="1">+A60-T60</f>
        <v>4779425.9800000004</v>
      </c>
      <c r="F60" s="46"/>
      <c r="G60">
        <v>1086442.95</v>
      </c>
      <c r="I60" s="35"/>
      <c r="J60" t="s">
        <v>2321</v>
      </c>
      <c r="L60" s="74">
        <f ca="1">'Add&amp;Deduct'!L11</f>
        <v>12915129.469999999</v>
      </c>
      <c r="N60" s="74">
        <f ca="1">+L60-U60</f>
        <v>12915129.469999999</v>
      </c>
      <c r="O60" s="46"/>
      <c r="P60" s="74">
        <f ca="1">+L60-V60</f>
        <v>402119.52999999933</v>
      </c>
      <c r="Q60" s="46"/>
      <c r="R60" s="46"/>
      <c r="S60" s="72">
        <f ca="1">'Add&amp;Deduct'!S11</f>
        <v>0</v>
      </c>
      <c r="T60" s="72">
        <f ca="1">'Add&amp;Deduct'!T11</f>
        <v>1502459.06</v>
      </c>
      <c r="U60" s="72">
        <f ca="1">'Add&amp;Deduct'!U11</f>
        <v>0</v>
      </c>
      <c r="V60" s="72">
        <f ca="1">'Add&amp;Deduct'!V11</f>
        <v>12513009.939999999</v>
      </c>
      <c r="X60" s="72">
        <f ca="1">'Add&amp;Deduct'!X11</f>
        <v>12513009.939999999</v>
      </c>
      <c r="Y60" s="72">
        <f ca="1">'Add&amp;Deduct'!Y11</f>
        <v>0</v>
      </c>
      <c r="Z60" s="72">
        <f ca="1">'Add&amp;Deduct'!Z11</f>
        <v>10315864.720000001</v>
      </c>
    </row>
    <row r="61" spans="1:26" ht="5.15" customHeight="1">
      <c r="A61" s="46"/>
      <c r="B61" s="46"/>
      <c r="C61" s="46"/>
      <c r="D61" s="46"/>
      <c r="E61" s="46"/>
      <c r="F61" s="46"/>
      <c r="G61" s="46"/>
      <c r="H61" s="46"/>
      <c r="I61" s="35"/>
      <c r="L61" s="46"/>
      <c r="M61" s="46"/>
      <c r="N61" s="46"/>
      <c r="O61" s="46"/>
      <c r="P61" s="46"/>
      <c r="Q61" s="46"/>
      <c r="R61" s="46"/>
      <c r="S61" s="78"/>
      <c r="T61" s="78"/>
      <c r="U61" s="78"/>
      <c r="V61" s="78"/>
      <c r="X61" s="78"/>
      <c r="Y61" s="78"/>
      <c r="Z61" s="78"/>
    </row>
    <row r="62" spans="1:26" ht="12.75" customHeight="1">
      <c r="A62" s="35">
        <f ca="1">A54-A57-A58-A59-A60</f>
        <v>-13762469.66</v>
      </c>
      <c r="B62" s="35"/>
      <c r="C62" s="35">
        <f ca="1">+A62-S62</f>
        <v>-13762469.66</v>
      </c>
      <c r="D62" s="27"/>
      <c r="E62" s="35">
        <f ca="1">+A62-T62</f>
        <v>-9914645.5800000001</v>
      </c>
      <c r="F62" s="46"/>
      <c r="G62" s="35"/>
      <c r="H62" s="35"/>
      <c r="J62" s="35" t="s">
        <v>2365</v>
      </c>
      <c r="K62" s="35"/>
      <c r="L62" s="35">
        <f ca="1">L54-L57-L58-L59-L60</f>
        <v>25917039.520000026</v>
      </c>
      <c r="N62" s="35">
        <f ca="1">+L62-U62</f>
        <v>25917039.520000026</v>
      </c>
      <c r="O62" s="27"/>
      <c r="P62" s="35">
        <f ca="1">+L62-V62</f>
        <v>-12897064.699999973</v>
      </c>
      <c r="Q62" s="46"/>
      <c r="R62" s="46"/>
      <c r="S62" s="77">
        <f ca="1">S54-S57-S58-S59-S60</f>
        <v>0</v>
      </c>
      <c r="T62" s="77">
        <f ca="1">T54-T57-T58-T59-T60</f>
        <v>-3847824.0799999996</v>
      </c>
      <c r="U62" s="77">
        <f ca="1">U54-U57-U58-U59-U60</f>
        <v>0</v>
      </c>
      <c r="V62" s="77">
        <f ca="1">V54-V57-V58-V59-V60</f>
        <v>38814104.219999999</v>
      </c>
      <c r="X62" s="77">
        <f ca="1">X54-X57-X58-X59-X60</f>
        <v>38130431.040000007</v>
      </c>
      <c r="Y62" s="77">
        <f ca="1">Y54-Y57-Y58-Y59-Y60</f>
        <v>0</v>
      </c>
      <c r="Z62" s="77">
        <f ca="1">Z54-Z57-Z58-Z59-Z60</f>
        <v>34629921.229999997</v>
      </c>
    </row>
    <row r="63" spans="1:26" ht="5.15" customHeight="1">
      <c r="A63" s="46"/>
      <c r="B63" s="46"/>
      <c r="C63" s="46"/>
      <c r="D63" s="46"/>
      <c r="E63" s="46"/>
      <c r="F63" s="46"/>
      <c r="G63" s="46"/>
      <c r="H63" s="46"/>
      <c r="I63" s="35"/>
      <c r="L63" s="46"/>
      <c r="M63" s="46"/>
      <c r="N63" s="46"/>
      <c r="O63" s="46"/>
      <c r="P63" s="46"/>
      <c r="Q63" s="46"/>
      <c r="R63" s="46"/>
      <c r="S63" s="78"/>
      <c r="T63" s="78"/>
      <c r="U63" s="78"/>
      <c r="V63" s="78"/>
      <c r="X63" s="78"/>
      <c r="Y63" s="78"/>
      <c r="Z63" s="78"/>
    </row>
    <row r="64" spans="1:26" ht="12.75" customHeight="1">
      <c r="A64">
        <f ca="1">'Add&amp;Deduct'!I14</f>
        <v>0</v>
      </c>
      <c r="C64">
        <f ca="1">+A64-S64</f>
        <v>0</v>
      </c>
      <c r="D64" s="46"/>
      <c r="E64">
        <f ca="1">+A64-T64</f>
        <v>0</v>
      </c>
      <c r="F64" s="46"/>
      <c r="G64">
        <v>0</v>
      </c>
      <c r="I64" s="46"/>
      <c r="J64" t="s">
        <v>2319</v>
      </c>
      <c r="L64">
        <f ca="1">'Add&amp;Deduct'!L14</f>
        <v>0</v>
      </c>
      <c r="N64">
        <f ca="1">+L64-U64</f>
        <v>0</v>
      </c>
      <c r="O64" s="46"/>
      <c r="P64">
        <f ca="1">+L64-V64</f>
        <v>0</v>
      </c>
      <c r="Q64" s="46"/>
      <c r="R64" s="46"/>
      <c r="S64" s="72">
        <f ca="1">'Add&amp;Deduct'!S14</f>
        <v>0</v>
      </c>
      <c r="T64" s="72">
        <f ca="1">'Add&amp;Deduct'!T14</f>
        <v>0</v>
      </c>
      <c r="U64" s="72">
        <f ca="1">'Add&amp;Deduct'!U14</f>
        <v>0</v>
      </c>
      <c r="V64" s="72">
        <f ca="1">'Add&amp;Deduct'!V14</f>
        <v>0</v>
      </c>
      <c r="X64" s="72">
        <v>0</v>
      </c>
      <c r="Y64" s="72">
        <v>0</v>
      </c>
      <c r="Z64" s="72">
        <v>0</v>
      </c>
    </row>
    <row r="65" spans="1:26" ht="12.75" customHeight="1">
      <c r="A65">
        <v>0</v>
      </c>
      <c r="C65">
        <f>+A65-S65</f>
        <v>0</v>
      </c>
      <c r="D65" s="46"/>
      <c r="E65">
        <f>+A65-T65</f>
        <v>0</v>
      </c>
      <c r="F65" s="46"/>
      <c r="G65">
        <v>0</v>
      </c>
      <c r="I65" s="46"/>
      <c r="J65" t="s">
        <v>2366</v>
      </c>
      <c r="L65">
        <v>0</v>
      </c>
      <c r="N65">
        <f>+L65-U65</f>
        <v>0</v>
      </c>
      <c r="O65" s="46"/>
      <c r="P65">
        <f>+L65-V65</f>
        <v>0</v>
      </c>
      <c r="Q65" s="46"/>
      <c r="R65" s="46"/>
      <c r="S65" s="72">
        <v>0</v>
      </c>
      <c r="T65" s="72">
        <v>0</v>
      </c>
      <c r="U65" s="72">
        <v>0</v>
      </c>
      <c r="V65" s="72">
        <v>0</v>
      </c>
      <c r="X65" s="72">
        <v>0</v>
      </c>
      <c r="Y65" s="72">
        <v>0</v>
      </c>
      <c r="Z65" s="72">
        <v>0</v>
      </c>
    </row>
    <row r="66" spans="1:26" ht="12.75" customHeight="1">
      <c r="A66">
        <v>0</v>
      </c>
      <c r="C66">
        <f>+A66-S66</f>
        <v>0</v>
      </c>
      <c r="D66" s="46"/>
      <c r="E66">
        <f>+A66-T66</f>
        <v>0</v>
      </c>
      <c r="F66" s="46"/>
      <c r="G66">
        <v>0</v>
      </c>
      <c r="I66" s="46"/>
      <c r="J66" t="s">
        <v>2367</v>
      </c>
      <c r="L66">
        <v>0</v>
      </c>
      <c r="N66">
        <f>+L66-U66</f>
        <v>0</v>
      </c>
      <c r="O66" s="46"/>
      <c r="P66">
        <f>+L66-V66</f>
        <v>0</v>
      </c>
      <c r="Q66" s="46"/>
      <c r="R66" s="46"/>
      <c r="S66" s="72">
        <v>0</v>
      </c>
      <c r="T66" s="72">
        <v>0</v>
      </c>
      <c r="U66" s="72">
        <v>0</v>
      </c>
      <c r="V66" s="72">
        <v>0</v>
      </c>
      <c r="X66" s="72">
        <v>0</v>
      </c>
      <c r="Y66" s="72">
        <v>0</v>
      </c>
      <c r="Z66" s="72">
        <v>0</v>
      </c>
    </row>
    <row r="67" spans="1:26" ht="5.15" customHeight="1">
      <c r="A67" s="46"/>
      <c r="B67" s="46"/>
      <c r="C67" s="46"/>
      <c r="D67" s="46"/>
      <c r="E67" s="46"/>
      <c r="F67" s="46"/>
      <c r="G67" s="46"/>
      <c r="H67" s="46"/>
      <c r="I67" s="35"/>
      <c r="L67" s="46"/>
      <c r="M67" s="46"/>
      <c r="N67" s="46"/>
      <c r="O67" s="46"/>
      <c r="P67" s="46"/>
      <c r="Q67" s="46"/>
      <c r="R67" s="46"/>
      <c r="S67" s="78"/>
      <c r="T67" s="78"/>
      <c r="U67" s="78"/>
      <c r="V67" s="78"/>
      <c r="X67" s="78"/>
      <c r="Y67" s="78"/>
      <c r="Z67" s="78"/>
    </row>
    <row r="68" spans="1:26" ht="12.75" customHeight="1">
      <c r="A68" s="35">
        <f ca="1">+A62-A64-A65-A66</f>
        <v>-13762469.66</v>
      </c>
      <c r="C68" s="35">
        <f ca="1">+C62-C64-C65-C66</f>
        <v>-13762469.66</v>
      </c>
      <c r="D68" s="27"/>
      <c r="E68" s="35">
        <f ca="1">+E62-E64-E65-E66</f>
        <v>-9914645.5800000001</v>
      </c>
      <c r="F68" s="46"/>
      <c r="G68" s="35"/>
      <c r="H68" s="35"/>
      <c r="I68" s="35"/>
      <c r="J68" s="35" t="s">
        <v>2368</v>
      </c>
      <c r="K68" s="35"/>
      <c r="L68" s="35">
        <f ca="1">+L62-L64-L65-L66</f>
        <v>25917039.520000026</v>
      </c>
      <c r="N68" s="35">
        <f ca="1">+L68-U68</f>
        <v>25917039.520000026</v>
      </c>
      <c r="O68" s="27"/>
      <c r="P68" s="35">
        <f ca="1">+L68-V68</f>
        <v>-12897064.699999973</v>
      </c>
      <c r="Q68" s="46"/>
      <c r="R68" s="46"/>
      <c r="S68" s="77">
        <f ca="1">+S62-S64-S65-S66</f>
        <v>0</v>
      </c>
      <c r="T68" s="77">
        <f ca="1">+T62-T64-T65-T66</f>
        <v>-3847824.0799999996</v>
      </c>
      <c r="U68" s="77">
        <f ca="1">+U62-U64-U65-U66</f>
        <v>0</v>
      </c>
      <c r="V68" s="77">
        <f ca="1">+V62-V64-V65-V66</f>
        <v>38814104.219999999</v>
      </c>
      <c r="X68" s="77">
        <f ca="1">+X62-X64-X65-X66</f>
        <v>38130431.040000007</v>
      </c>
      <c r="Y68" s="77">
        <f ca="1">+Y62-Y64-Y65-Y66</f>
        <v>0</v>
      </c>
      <c r="Z68" s="77">
        <f ca="1">+Z62-Z64-Z65-Z66</f>
        <v>34629921.229999997</v>
      </c>
    </row>
    <row r="69" spans="1:26" ht="5.15" customHeight="1">
      <c r="A69" s="46"/>
      <c r="B69" s="46"/>
      <c r="C69" s="46"/>
      <c r="D69" s="46"/>
      <c r="E69" s="46"/>
      <c r="F69" s="46"/>
      <c r="G69" s="46"/>
      <c r="H69" s="46"/>
      <c r="I69" s="35"/>
      <c r="L69" s="46"/>
      <c r="M69" s="46"/>
      <c r="N69" s="46"/>
      <c r="O69" s="46"/>
      <c r="P69" s="46"/>
      <c r="Q69" s="46"/>
      <c r="R69" s="46"/>
      <c r="S69" s="78"/>
      <c r="T69" s="78"/>
      <c r="U69" s="78"/>
      <c r="V69" s="78"/>
      <c r="X69" s="78"/>
      <c r="Y69" s="78"/>
      <c r="Z69" s="78"/>
    </row>
    <row r="70" spans="1:26" ht="7" customHeight="1">
      <c r="A70" s="79"/>
      <c r="B70" s="79"/>
      <c r="C70" s="79"/>
      <c r="D70" s="79"/>
      <c r="E70" s="79"/>
      <c r="F70" s="79"/>
      <c r="G70" s="79"/>
      <c r="H70" s="79"/>
      <c r="I70" s="80"/>
      <c r="J70" s="81"/>
      <c r="K70" s="81"/>
      <c r="L70" s="79"/>
      <c r="M70" s="79"/>
      <c r="N70" s="79"/>
      <c r="O70" s="79"/>
      <c r="P70" s="79"/>
      <c r="Q70" s="46"/>
      <c r="R70" s="46"/>
      <c r="S70" s="75"/>
      <c r="T70" s="75"/>
      <c r="U70" s="75"/>
      <c r="V70" s="75"/>
      <c r="X70" s="75"/>
      <c r="Y70" s="75"/>
      <c r="Z70" s="75"/>
    </row>
    <row r="71" spans="1:26" ht="7" customHeight="1">
      <c r="A71" s="46"/>
      <c r="B71" s="46"/>
      <c r="C71" s="46"/>
      <c r="D71" s="46"/>
      <c r="E71" s="46"/>
      <c r="F71" s="46"/>
      <c r="G71" s="46"/>
      <c r="H71" s="46"/>
      <c r="I71" s="35"/>
      <c r="L71" s="46"/>
      <c r="M71" s="46"/>
      <c r="N71" s="46"/>
      <c r="O71" s="46"/>
      <c r="P71" s="46"/>
      <c r="Q71" s="46"/>
      <c r="R71" s="46"/>
    </row>
    <row r="72" spans="1:26" ht="12.75" customHeight="1">
      <c r="A72" s="46"/>
      <c r="B72" s="46"/>
      <c r="C72" s="46"/>
      <c r="D72" s="46"/>
      <c r="E72" s="46"/>
      <c r="F72" s="46"/>
      <c r="G72" s="46"/>
      <c r="H72" s="46"/>
      <c r="J72" s="35" t="s">
        <v>2369</v>
      </c>
      <c r="L72" s="46"/>
      <c r="M72" s="46"/>
      <c r="N72" s="46"/>
      <c r="O72" s="46"/>
      <c r="P72" s="82"/>
      <c r="Q72" s="46"/>
      <c r="R72" s="46"/>
    </row>
    <row r="73" spans="1:26" ht="12.75" customHeight="1">
      <c r="A73" s="83">
        <f>116*30</f>
        <v>3480</v>
      </c>
      <c r="C73">
        <f>+A73-S73</f>
        <v>0</v>
      </c>
      <c r="D73" s="46"/>
      <c r="E73">
        <f t="shared" ref="E73:E97" si="0">+A73-T73</f>
        <v>0</v>
      </c>
      <c r="F73" s="46"/>
      <c r="G73">
        <v>9176</v>
      </c>
      <c r="I73" s="46"/>
      <c r="J73" t="s">
        <v>2370</v>
      </c>
      <c r="L73" s="84">
        <f>3596+3364+3596+3480+3596+3480+3596+A73</f>
        <v>28188</v>
      </c>
      <c r="N73">
        <f t="shared" ref="N73:N97" si="1">+L73-U73</f>
        <v>7192</v>
      </c>
      <c r="O73" s="46"/>
      <c r="P73">
        <f t="shared" ref="P73:P97" si="2">+L73-V73</f>
        <v>7192</v>
      </c>
      <c r="Q73" s="46"/>
      <c r="R73" s="46"/>
      <c r="S73" s="85">
        <v>3480</v>
      </c>
      <c r="T73" s="86">
        <f>116*30</f>
        <v>3480</v>
      </c>
      <c r="U73" s="87">
        <v>20996</v>
      </c>
      <c r="V73" s="86">
        <v>20996</v>
      </c>
      <c r="X73" s="88">
        <v>3596</v>
      </c>
    </row>
    <row r="74" spans="1:26" ht="15" customHeight="1">
      <c r="A74" s="83">
        <v>1399</v>
      </c>
      <c r="C74">
        <v>1762</v>
      </c>
      <c r="D74" s="46"/>
      <c r="E74">
        <f t="shared" si="0"/>
        <v>32</v>
      </c>
      <c r="F74" s="46"/>
      <c r="G74">
        <v>7640</v>
      </c>
      <c r="I74" s="46"/>
      <c r="J74" t="s">
        <v>2371</v>
      </c>
      <c r="L74" s="84">
        <f>3191+3156+3230+2969+2351+1461+1960+A74</f>
        <v>19717</v>
      </c>
      <c r="N74">
        <f t="shared" si="1"/>
        <v>3619</v>
      </c>
      <c r="O74" s="46"/>
      <c r="P74">
        <f t="shared" si="2"/>
        <v>6017</v>
      </c>
      <c r="Q74" s="46"/>
      <c r="R74" s="46"/>
      <c r="S74" s="85">
        <v>1760</v>
      </c>
      <c r="T74" s="86">
        <v>1367</v>
      </c>
      <c r="U74" s="87">
        <v>16098</v>
      </c>
      <c r="V74" s="86">
        <v>13700</v>
      </c>
      <c r="X74" s="88">
        <v>1888</v>
      </c>
    </row>
    <row r="75" spans="1:26" ht="12.75" customHeight="1">
      <c r="A75">
        <f>+A74/A73*100</f>
        <v>40.201149425287355</v>
      </c>
      <c r="C75">
        <f t="shared" ref="C75:C97" si="3">+A75-S75</f>
        <v>-10.373563218390814</v>
      </c>
      <c r="D75" s="46"/>
      <c r="E75">
        <f t="shared" si="0"/>
        <v>0.91954022988505102</v>
      </c>
      <c r="F75" s="46"/>
      <c r="G75">
        <v>0.83260680034873602</v>
      </c>
      <c r="I75" s="46"/>
      <c r="J75" t="s">
        <v>2372</v>
      </c>
      <c r="L75">
        <f>+L74/L73*100</f>
        <v>69.948204909890734</v>
      </c>
      <c r="N75">
        <f t="shared" si="1"/>
        <v>-6.7235420895377302</v>
      </c>
      <c r="O75" s="46"/>
      <c r="P75">
        <f t="shared" si="2"/>
        <v>4.6976810005746756</v>
      </c>
      <c r="Q75" s="46"/>
      <c r="R75" s="46"/>
      <c r="S75">
        <f>+S74/S73*100</f>
        <v>50.574712643678168</v>
      </c>
      <c r="T75">
        <f>+T74/T73*100</f>
        <v>39.281609195402304</v>
      </c>
      <c r="U75">
        <f>+U74/U73*100</f>
        <v>76.671746999428464</v>
      </c>
      <c r="V75">
        <f>+V74/V73*100</f>
        <v>65.250523909316058</v>
      </c>
      <c r="X75" s="89"/>
    </row>
    <row r="76" spans="1:26" ht="12.75" customHeight="1">
      <c r="A76" s="90">
        <v>2876</v>
      </c>
      <c r="C76">
        <f t="shared" si="3"/>
        <v>-644</v>
      </c>
      <c r="D76" s="46"/>
      <c r="E76">
        <f t="shared" si="0"/>
        <v>-10</v>
      </c>
      <c r="F76" s="46"/>
      <c r="G76">
        <v>7640</v>
      </c>
      <c r="I76" s="46"/>
      <c r="J76" t="s">
        <v>2373</v>
      </c>
      <c r="L76" s="91">
        <f>6763+6629+7036+6521+4802+2904+4420+A76</f>
        <v>41951</v>
      </c>
      <c r="N76">
        <f t="shared" si="1"/>
        <v>9755</v>
      </c>
      <c r="O76" s="46"/>
      <c r="P76">
        <f t="shared" si="2"/>
        <v>14864</v>
      </c>
      <c r="Q76" s="46"/>
      <c r="R76" s="46"/>
      <c r="S76" s="85">
        <v>3520</v>
      </c>
      <c r="T76" s="86">
        <v>2886</v>
      </c>
      <c r="U76" s="87">
        <v>32196</v>
      </c>
      <c r="V76" s="86">
        <v>27087</v>
      </c>
      <c r="X76" s="88">
        <v>3855</v>
      </c>
    </row>
    <row r="77" spans="1:26" ht="12.75" customHeight="1">
      <c r="A77">
        <f ca="1">+A11/A74</f>
        <v>2068.4071193709792</v>
      </c>
      <c r="C77">
        <f t="shared" ca="1" si="3"/>
        <v>2068.4071193709792</v>
      </c>
      <c r="D77" s="46"/>
      <c r="E77">
        <f t="shared" ca="1" si="0"/>
        <v>1132.3344273446442</v>
      </c>
      <c r="F77" s="46"/>
      <c r="G77">
        <v>2618.0091112565401</v>
      </c>
      <c r="I77" s="46"/>
      <c r="J77" t="s">
        <v>2374</v>
      </c>
      <c r="L77" s="92">
        <f ca="1">+L11/L74</f>
        <v>4211.6246021199986</v>
      </c>
      <c r="N77">
        <f t="shared" ca="1" si="1"/>
        <v>4211.6246021199986</v>
      </c>
      <c r="O77" s="46"/>
      <c r="P77">
        <f t="shared" ca="1" si="2"/>
        <v>-1463.8563453252573</v>
      </c>
      <c r="Q77" s="46"/>
      <c r="R77" s="46"/>
      <c r="S77" s="23">
        <f ca="1">+S11/S74</f>
        <v>0</v>
      </c>
      <c r="T77" s="23">
        <f ca="1">+T11/T74</f>
        <v>936.07269202633495</v>
      </c>
      <c r="U77" s="23">
        <f ca="1">+U11/U74</f>
        <v>0</v>
      </c>
      <c r="V77" s="23">
        <f ca="1">+V11/V74</f>
        <v>5675.4809474452559</v>
      </c>
      <c r="X77" s="89"/>
    </row>
    <row r="78" spans="1:26" ht="12.75" customHeight="1">
      <c r="A78">
        <f ca="1">+A77*A75/100</f>
        <v>831.52343678160923</v>
      </c>
      <c r="C78">
        <f t="shared" ca="1" si="3"/>
        <v>831.52343678160923</v>
      </c>
      <c r="D78" s="46"/>
      <c r="E78">
        <f t="shared" ca="1" si="0"/>
        <v>463.81902011494259</v>
      </c>
      <c r="F78" s="46"/>
      <c r="G78">
        <v>2179.7721894071501</v>
      </c>
      <c r="I78" s="46"/>
      <c r="J78" t="s">
        <v>2375</v>
      </c>
      <c r="L78">
        <f ca="1">+L77*L75/100</f>
        <v>2945.9558067262669</v>
      </c>
      <c r="N78">
        <f t="shared" ca="1" si="1"/>
        <v>2945.9558067262669</v>
      </c>
      <c r="O78" s="46"/>
      <c r="P78">
        <f t="shared" ca="1" si="2"/>
        <v>-757.3252458551774</v>
      </c>
      <c r="Q78" s="46"/>
      <c r="R78" s="46"/>
      <c r="S78">
        <f ca="1">+S77*S75/100</f>
        <v>0</v>
      </c>
      <c r="T78">
        <f ca="1">+T77*T75/100</f>
        <v>367.70441666666665</v>
      </c>
      <c r="U78">
        <f ca="1">+U77*U75/100</f>
        <v>0</v>
      </c>
      <c r="V78">
        <f ca="1">+V77*V75/100</f>
        <v>3703.2810525814443</v>
      </c>
    </row>
    <row r="79" spans="1:26" ht="12.75" customHeight="1">
      <c r="A79" s="93">
        <f>A74/222</f>
        <v>6.301801801801802</v>
      </c>
      <c r="C79">
        <f t="shared" si="3"/>
        <v>6.301801801801802</v>
      </c>
      <c r="D79" s="46"/>
      <c r="E79">
        <f t="shared" si="0"/>
        <v>-0.46552493087146551</v>
      </c>
      <c r="F79" s="46"/>
      <c r="G79">
        <v>-174.294655759162</v>
      </c>
      <c r="I79" s="46"/>
      <c r="J79" t="s">
        <v>2376</v>
      </c>
      <c r="L79" s="93">
        <f>20450/28304</f>
        <v>0.72251271905031089</v>
      </c>
      <c r="N79">
        <f t="shared" si="1"/>
        <v>0.72251271905031089</v>
      </c>
      <c r="O79" s="46"/>
      <c r="P79">
        <f t="shared" si="2"/>
        <v>-2.0078293797003393</v>
      </c>
      <c r="Q79" s="46"/>
      <c r="R79" s="46"/>
      <c r="S79" s="94">
        <v>0</v>
      </c>
      <c r="T79" s="53">
        <f>T74/202</f>
        <v>6.7673267326732676</v>
      </c>
      <c r="U79" s="94">
        <v>0</v>
      </c>
      <c r="V79" s="53">
        <v>2.7303420987506501</v>
      </c>
      <c r="X79" s="657">
        <f>X74/295</f>
        <v>6.4</v>
      </c>
    </row>
    <row r="80" spans="1:26" ht="12.75" customHeight="1">
      <c r="A80">
        <f ca="1">+A115/A74</f>
        <v>972.48923516797709</v>
      </c>
      <c r="C80">
        <f t="shared" ca="1" si="3"/>
        <v>972.48923516797709</v>
      </c>
      <c r="D80" s="46"/>
      <c r="E80">
        <f t="shared" ca="1" si="0"/>
        <v>417.07193450960108</v>
      </c>
      <c r="F80" s="46"/>
      <c r="G80">
        <v>-174.294655759162</v>
      </c>
      <c r="I80" s="46"/>
      <c r="J80" t="s">
        <v>2377</v>
      </c>
      <c r="L80">
        <f ca="1">+L115/L74</f>
        <v>303.15518486585177</v>
      </c>
      <c r="N80">
        <f t="shared" ca="1" si="1"/>
        <v>303.15518486585177</v>
      </c>
      <c r="O80" s="46"/>
      <c r="P80">
        <f t="shared" ca="1" si="2"/>
        <v>-100.4425049151701</v>
      </c>
      <c r="Q80" s="46"/>
      <c r="R80" s="46"/>
      <c r="S80">
        <f ca="1">+S115/S74</f>
        <v>0</v>
      </c>
      <c r="T80">
        <f ca="1">+T115/T74</f>
        <v>555.41730065837601</v>
      </c>
      <c r="U80">
        <f ca="1">+U115/U74</f>
        <v>0</v>
      </c>
      <c r="V80">
        <f ca="1">+V115/V74</f>
        <v>403.59768978102187</v>
      </c>
    </row>
    <row r="81" spans="1:24" ht="12.75" customHeight="1">
      <c r="A81">
        <f ca="1">+A32/A74</f>
        <v>464.78776268763397</v>
      </c>
      <c r="C81">
        <f t="shared" ca="1" si="3"/>
        <v>464.78776268763397</v>
      </c>
      <c r="D81" s="46"/>
      <c r="E81">
        <f t="shared" ca="1" si="0"/>
        <v>204.73890387271075</v>
      </c>
      <c r="F81" s="46"/>
      <c r="G81">
        <v>-166.56550523560199</v>
      </c>
      <c r="I81" s="46"/>
      <c r="J81" t="s">
        <v>2378</v>
      </c>
      <c r="L81">
        <f ca="1">+L32/L74</f>
        <v>346.04859968555053</v>
      </c>
      <c r="N81">
        <f t="shared" ca="1" si="1"/>
        <v>346.04859968555053</v>
      </c>
      <c r="O81" s="46"/>
      <c r="P81">
        <f t="shared" ca="1" si="2"/>
        <v>-89.770631701310833</v>
      </c>
      <c r="Q81" s="46"/>
      <c r="R81" s="46"/>
      <c r="S81">
        <f ca="1">+S32/S74</f>
        <v>0</v>
      </c>
      <c r="T81">
        <f ca="1">+T32/T74</f>
        <v>260.04885881492322</v>
      </c>
      <c r="U81">
        <f ca="1">+U32/U74</f>
        <v>0</v>
      </c>
      <c r="V81">
        <f ca="1">+V32/V74</f>
        <v>435.81923138686136</v>
      </c>
    </row>
    <row r="82" spans="1:24" ht="12.75" customHeight="1">
      <c r="A82">
        <f ca="1">+A38/A42*100</f>
        <v>24.367051426537884</v>
      </c>
      <c r="C82" t="e">
        <f t="shared" ca="1" si="3"/>
        <v>#DIV/0!</v>
      </c>
      <c r="D82" s="46"/>
      <c r="E82">
        <f t="shared" ca="1" si="0"/>
        <v>11.944688683690138</v>
      </c>
      <c r="F82" s="46"/>
      <c r="G82">
        <v>0.87092606365381797</v>
      </c>
      <c r="I82" s="46"/>
      <c r="J82" t="s">
        <v>2379</v>
      </c>
      <c r="L82">
        <f ca="1">+L38/L42*100</f>
        <v>83.042617100006083</v>
      </c>
      <c r="N82" t="e">
        <f t="shared" ca="1" si="1"/>
        <v>#DIV/0!</v>
      </c>
      <c r="O82" s="46"/>
      <c r="P82">
        <f t="shared" ca="1" si="2"/>
        <v>0.7259330144387377</v>
      </c>
      <c r="Q82" s="46"/>
      <c r="R82" s="46"/>
      <c r="S82" t="e">
        <f ca="1">+S38/S42*100</f>
        <v>#DIV/0!</v>
      </c>
      <c r="T82">
        <f ca="1">+T38/T42*100</f>
        <v>12.422362742847746</v>
      </c>
      <c r="U82" t="e">
        <f ca="1">+U38/U42*100</f>
        <v>#DIV/0!</v>
      </c>
      <c r="V82">
        <f ca="1">+V38/V42*100</f>
        <v>82.316684085567346</v>
      </c>
    </row>
    <row r="83" spans="1:24" s="23" customFormat="1" ht="12.75" customHeight="1">
      <c r="A83" s="96">
        <v>11788</v>
      </c>
      <c r="C83" s="23">
        <f t="shared" si="3"/>
        <v>2564</v>
      </c>
      <c r="D83" s="97"/>
      <c r="E83" s="23">
        <f t="shared" si="0"/>
        <v>4668</v>
      </c>
      <c r="F83" s="97"/>
      <c r="G83" s="23">
        <v>26951</v>
      </c>
      <c r="I83" s="97"/>
      <c r="J83" s="23" t="s">
        <v>2380</v>
      </c>
      <c r="L83" s="96">
        <f>14190+12281+14352+14585+11423+8570+11636+A83</f>
        <v>98825</v>
      </c>
      <c r="N83" s="23">
        <f t="shared" si="1"/>
        <v>44079.5</v>
      </c>
      <c r="O83" s="97"/>
      <c r="P83" s="23">
        <f t="shared" si="2"/>
        <v>65610</v>
      </c>
      <c r="Q83" s="97"/>
      <c r="R83" s="97"/>
      <c r="S83" s="98">
        <v>9224</v>
      </c>
      <c r="T83" s="99">
        <v>7120</v>
      </c>
      <c r="U83" s="98">
        <v>54745.5</v>
      </c>
      <c r="V83" s="99">
        <v>33215</v>
      </c>
      <c r="X83" s="100">
        <v>8723</v>
      </c>
    </row>
    <row r="84" spans="1:24" s="23" customFormat="1" ht="12.75" customHeight="1">
      <c r="A84" s="96">
        <v>6560</v>
      </c>
      <c r="C84" s="23">
        <f t="shared" si="3"/>
        <v>-2664</v>
      </c>
      <c r="D84" s="97"/>
      <c r="E84" s="23">
        <f t="shared" si="0"/>
        <v>2169</v>
      </c>
      <c r="J84" s="23" t="s">
        <v>2381</v>
      </c>
      <c r="L84" s="96">
        <f>7553+5708+7456+8182+6388+5900+7137+A84</f>
        <v>54884</v>
      </c>
      <c r="N84" s="23">
        <f t="shared" si="1"/>
        <v>138.5</v>
      </c>
      <c r="O84" s="97"/>
      <c r="P84" s="23">
        <f t="shared" si="2"/>
        <v>21915</v>
      </c>
      <c r="S84" s="98">
        <v>9224</v>
      </c>
      <c r="T84" s="99">
        <v>4391</v>
      </c>
      <c r="U84" s="98">
        <v>54745.5</v>
      </c>
      <c r="V84" s="99">
        <v>32969</v>
      </c>
      <c r="X84" s="100">
        <v>4890</v>
      </c>
    </row>
    <row r="85" spans="1:24" ht="12.75" customHeight="1">
      <c r="A85">
        <f ca="1">+A110/A83</f>
        <v>280.25121309806582</v>
      </c>
      <c r="C85">
        <f t="shared" ca="1" si="3"/>
        <v>280.25121309806582</v>
      </c>
      <c r="D85" s="46"/>
      <c r="E85">
        <f t="shared" ca="1" si="0"/>
        <v>59.860779109301774</v>
      </c>
      <c r="F85" s="46"/>
      <c r="G85">
        <v>254.71673407294699</v>
      </c>
      <c r="I85" s="46"/>
      <c r="J85" t="s">
        <v>2382</v>
      </c>
      <c r="L85">
        <f ca="1">+L110/L83</f>
        <v>192.81788019225903</v>
      </c>
      <c r="N85">
        <f t="shared" ca="1" si="1"/>
        <v>192.81788019225903</v>
      </c>
      <c r="O85" s="46"/>
      <c r="P85">
        <f t="shared" ca="1" si="2"/>
        <v>-330.08746046708166</v>
      </c>
      <c r="Q85" s="46"/>
      <c r="R85" s="46"/>
      <c r="S85">
        <f t="shared" ref="S85:V86" ca="1" si="4">+S110/S83</f>
        <v>0</v>
      </c>
      <c r="T85">
        <f t="shared" ca="1" si="4"/>
        <v>220.39043398876404</v>
      </c>
      <c r="U85">
        <f t="shared" ca="1" si="4"/>
        <v>0</v>
      </c>
      <c r="V85">
        <f t="shared" ca="1" si="4"/>
        <v>522.90534065934071</v>
      </c>
    </row>
    <row r="86" spans="1:24" ht="12.75" customHeight="1">
      <c r="A86">
        <f ca="1">+A111/A84</f>
        <v>194.52160975609758</v>
      </c>
      <c r="C86">
        <f t="shared" ca="1" si="3"/>
        <v>194.52160975609758</v>
      </c>
      <c r="D86" s="46"/>
      <c r="E86">
        <f t="shared" ca="1" si="0"/>
        <v>40.324602240725198</v>
      </c>
      <c r="J86" t="s">
        <v>2383</v>
      </c>
      <c r="L86">
        <f ca="1">+L111/L84</f>
        <v>124.60763920268202</v>
      </c>
      <c r="N86">
        <f t="shared" ca="1" si="1"/>
        <v>124.60763920268202</v>
      </c>
      <c r="O86" s="46"/>
      <c r="P86">
        <f t="shared" ca="1" si="2"/>
        <v>-57.587225367065329</v>
      </c>
      <c r="S86">
        <f t="shared" ca="1" si="4"/>
        <v>0</v>
      </c>
      <c r="T86">
        <f t="shared" ca="1" si="4"/>
        <v>154.19700751537238</v>
      </c>
      <c r="U86">
        <f t="shared" ca="1" si="4"/>
        <v>0</v>
      </c>
      <c r="V86">
        <f t="shared" ca="1" si="4"/>
        <v>182.19486456974735</v>
      </c>
      <c r="X86" s="101"/>
    </row>
    <row r="87" spans="1:24" ht="12.75" customHeight="1">
      <c r="A87">
        <f ca="1">+A19/A110*100</f>
        <v>38.119183449891494</v>
      </c>
      <c r="C87" t="e">
        <f t="shared" ca="1" si="3"/>
        <v>#DIV/0!</v>
      </c>
      <c r="D87" s="46"/>
      <c r="E87">
        <f t="shared" ca="1" si="0"/>
        <v>-0.5495245718509949</v>
      </c>
      <c r="F87" s="46"/>
      <c r="G87">
        <v>-0.34633665277919901</v>
      </c>
      <c r="I87" s="46"/>
      <c r="J87" t="s">
        <v>2384</v>
      </c>
      <c r="L87">
        <f ca="1">+L19/L110*100</f>
        <v>30.558654520064941</v>
      </c>
      <c r="N87" t="e">
        <f t="shared" ca="1" si="1"/>
        <v>#DIV/0!</v>
      </c>
      <c r="O87" s="46"/>
      <c r="P87">
        <f t="shared" ca="1" si="2"/>
        <v>-0.9214836617189448</v>
      </c>
      <c r="Q87" s="46"/>
      <c r="R87" s="46"/>
      <c r="S87" t="e">
        <f t="shared" ref="S87:V88" ca="1" si="5">+S19/S110*100</f>
        <v>#DIV/0!</v>
      </c>
      <c r="T87">
        <f t="shared" ca="1" si="5"/>
        <v>38.668708021742489</v>
      </c>
      <c r="U87" t="e">
        <f t="shared" ca="1" si="5"/>
        <v>#DIV/0!</v>
      </c>
      <c r="V87">
        <f t="shared" ca="1" si="5"/>
        <v>31.480138181783886</v>
      </c>
      <c r="X87" s="101"/>
    </row>
    <row r="88" spans="1:24" ht="12.75" customHeight="1">
      <c r="A88">
        <f ca="1">+A20/A111*100</f>
        <v>30.598572282269469</v>
      </c>
      <c r="C88" t="e">
        <f t="shared" ca="1" si="3"/>
        <v>#DIV/0!</v>
      </c>
      <c r="D88" s="46"/>
      <c r="E88">
        <f t="shared" ca="1" si="0"/>
        <v>-3.1949022936537581</v>
      </c>
      <c r="F88" s="46"/>
      <c r="G88">
        <v>-0.24395368455116401</v>
      </c>
      <c r="I88" s="46"/>
      <c r="J88" t="s">
        <v>2385</v>
      </c>
      <c r="L88">
        <f ca="1">+L20/L111*100</f>
        <v>33.315498716343164</v>
      </c>
      <c r="N88" t="e">
        <f t="shared" ca="1" si="1"/>
        <v>#DIV/0!</v>
      </c>
      <c r="O88" s="46"/>
      <c r="P88">
        <f t="shared" ca="1" si="2"/>
        <v>1.6033264914774747E-2</v>
      </c>
      <c r="Q88" s="46"/>
      <c r="R88" s="46"/>
      <c r="S88" t="e">
        <f t="shared" ca="1" si="5"/>
        <v>#DIV/0!</v>
      </c>
      <c r="T88">
        <f t="shared" ca="1" si="5"/>
        <v>33.793474575923227</v>
      </c>
      <c r="U88" t="e">
        <f t="shared" ca="1" si="5"/>
        <v>#DIV/0!</v>
      </c>
      <c r="V88">
        <f t="shared" ca="1" si="5"/>
        <v>33.299465451428389</v>
      </c>
    </row>
    <row r="89" spans="1:24" ht="12.75" customHeight="1">
      <c r="A89">
        <f ca="1">+A116/A12*100</f>
        <v>15.541822578322739</v>
      </c>
      <c r="C89" t="e">
        <f t="shared" ca="1" si="3"/>
        <v>#DIV/0!</v>
      </c>
      <c r="D89" s="46"/>
      <c r="E89">
        <f t="shared" ca="1" si="0"/>
        <v>1.4624012079022854</v>
      </c>
      <c r="F89" s="46"/>
      <c r="G89">
        <v>-0.18436791707120001</v>
      </c>
      <c r="I89" s="46"/>
      <c r="J89" t="s">
        <v>2386</v>
      </c>
      <c r="L89">
        <f ca="1">+L116/L12*100</f>
        <v>11.67186500627659</v>
      </c>
      <c r="N89" t="e">
        <f t="shared" ca="1" si="1"/>
        <v>#DIV/0!</v>
      </c>
      <c r="O89" s="46"/>
      <c r="P89">
        <f t="shared" ca="1" si="2"/>
        <v>1.49007562684349</v>
      </c>
      <c r="Q89" s="46"/>
      <c r="R89" s="46"/>
      <c r="S89" t="e">
        <f ca="1">+S116/S12*100</f>
        <v>#DIV/0!</v>
      </c>
      <c r="T89">
        <f ca="1">+T116/T12*100</f>
        <v>14.079421370420453</v>
      </c>
      <c r="U89" t="e">
        <f ca="1">+U116/U12*100</f>
        <v>#DIV/0!</v>
      </c>
      <c r="V89">
        <f ca="1">+V116/V12*100</f>
        <v>10.1817893794331</v>
      </c>
    </row>
    <row r="90" spans="1:24" ht="12.75" customHeight="1">
      <c r="A90">
        <f ca="1">A33/A12*100</f>
        <v>10.220646556831738</v>
      </c>
      <c r="C90" t="e">
        <f t="shared" ca="1" si="3"/>
        <v>#DIV/0!</v>
      </c>
      <c r="D90" s="46"/>
      <c r="E90">
        <f t="shared" ca="1" si="0"/>
        <v>4.3364778859950643</v>
      </c>
      <c r="F90" s="46"/>
      <c r="G90">
        <v>-8.9071059659778906E-2</v>
      </c>
      <c r="I90" s="46"/>
      <c r="J90" t="s">
        <v>2387</v>
      </c>
      <c r="L90">
        <f ca="1">L33/L12*100</f>
        <v>7.6147293791049435</v>
      </c>
      <c r="N90" t="e">
        <f t="shared" ca="1" si="1"/>
        <v>#DIV/0!</v>
      </c>
      <c r="O90" s="46"/>
      <c r="P90">
        <f t="shared" ca="1" si="2"/>
        <v>1.4799666233590409</v>
      </c>
      <c r="Q90" s="46"/>
      <c r="R90" s="46"/>
      <c r="S90" t="e">
        <f ca="1">S33/S12*100</f>
        <v>#DIV/0!</v>
      </c>
      <c r="T90">
        <f ca="1">T33/T12*100</f>
        <v>5.8841686708366741</v>
      </c>
      <c r="U90" t="e">
        <f ca="1">U33/U12*100</f>
        <v>#DIV/0!</v>
      </c>
      <c r="V90">
        <f ca="1">V33/V12*100</f>
        <v>6.1347627557459026</v>
      </c>
      <c r="X90" s="101"/>
    </row>
    <row r="91" spans="1:24" ht="12.75" customHeight="1">
      <c r="A91">
        <f ca="1">+A39/A12*100</f>
        <v>37.786020239206358</v>
      </c>
      <c r="C91" t="e">
        <f t="shared" ca="1" si="3"/>
        <v>#DIV/0!</v>
      </c>
      <c r="D91" s="46"/>
      <c r="E91">
        <f t="shared" ca="1" si="0"/>
        <v>-8.0681236794619267</v>
      </c>
      <c r="F91" s="46"/>
      <c r="G91">
        <v>0.43385200643558203</v>
      </c>
      <c r="I91" s="46"/>
      <c r="J91" s="40" t="s">
        <v>2388</v>
      </c>
      <c r="L91">
        <f ca="1">+L39/L12*100</f>
        <v>44.916876590909723</v>
      </c>
      <c r="N91" t="e">
        <f t="shared" ca="1" si="1"/>
        <v>#DIV/0!</v>
      </c>
      <c r="O91" s="46"/>
      <c r="P91">
        <f t="shared" ca="1" si="2"/>
        <v>-7.7355479077471259</v>
      </c>
      <c r="Q91" s="46"/>
      <c r="R91" s="46"/>
      <c r="S91" t="e">
        <f ca="1">+S39/S12*100</f>
        <v>#DIV/0!</v>
      </c>
      <c r="T91">
        <f ca="1">+T39/T12*100</f>
        <v>45.854143918668285</v>
      </c>
      <c r="U91" t="e">
        <f ca="1">+U39/U12*100</f>
        <v>#DIV/0!</v>
      </c>
      <c r="V91">
        <f ca="1">+V39/V12*100</f>
        <v>52.652424498656849</v>
      </c>
    </row>
    <row r="92" spans="1:24" ht="12.75" customHeight="1">
      <c r="A92">
        <f ca="1">+A117/A122*100</f>
        <v>3.6604063830236648</v>
      </c>
      <c r="C92" t="e">
        <f t="shared" ca="1" si="3"/>
        <v>#DIV/0!</v>
      </c>
      <c r="D92" s="46"/>
      <c r="E92">
        <f t="shared" ca="1" si="0"/>
        <v>-1.4149087938043645</v>
      </c>
      <c r="F92" s="46"/>
      <c r="I92" s="46"/>
      <c r="J92" s="40" t="s">
        <v>2389</v>
      </c>
      <c r="L92">
        <f ca="1">+L117/L122*100</f>
        <v>3.7613505205903821</v>
      </c>
      <c r="N92" t="e">
        <f t="shared" ca="1" si="1"/>
        <v>#DIV/0!</v>
      </c>
      <c r="O92" s="46"/>
      <c r="P92">
        <f t="shared" ca="1" si="2"/>
        <v>-0.64430544874183271</v>
      </c>
      <c r="Q92" s="46"/>
      <c r="R92" s="46"/>
      <c r="S92" t="e">
        <f ca="1">+S117/S122*100</f>
        <v>#DIV/0!</v>
      </c>
      <c r="T92">
        <f ca="1">+T117/T122*100</f>
        <v>5.0753151768280294</v>
      </c>
      <c r="U92" t="e">
        <f ca="1">+U117/U122*100</f>
        <v>#DIV/0!</v>
      </c>
      <c r="V92">
        <f ca="1">+V117/V122*100</f>
        <v>4.4056559693322148</v>
      </c>
    </row>
    <row r="93" spans="1:24" ht="12.75" customHeight="1">
      <c r="A93">
        <f ca="1">+A40/A42*100</f>
        <v>-7.3785399732357719</v>
      </c>
      <c r="C93" t="e">
        <f t="shared" ca="1" si="3"/>
        <v>#DIV/0!</v>
      </c>
      <c r="D93" s="46"/>
      <c r="E93">
        <f t="shared" ca="1" si="0"/>
        <v>-1.1728118270670622</v>
      </c>
      <c r="F93" s="46"/>
      <c r="I93" s="46"/>
      <c r="J93" s="40" t="s">
        <v>2390</v>
      </c>
      <c r="L93">
        <f ca="1">+L40/L42*100</f>
        <v>8.9402231581226007E-3</v>
      </c>
      <c r="N93" t="e">
        <f t="shared" ca="1" si="1"/>
        <v>#DIV/0!</v>
      </c>
      <c r="O93" s="46"/>
      <c r="P93">
        <f t="shared" ca="1" si="2"/>
        <v>0.4854780889301552</v>
      </c>
      <c r="Q93" s="46"/>
      <c r="R93" s="46"/>
      <c r="S93" t="e">
        <f ca="1">+S40/S42*100</f>
        <v>#DIV/0!</v>
      </c>
      <c r="T93">
        <f ca="1">+T40/T42*100</f>
        <v>-6.2057281461687097</v>
      </c>
      <c r="U93" t="e">
        <f ca="1">+U40/U42*100</f>
        <v>#DIV/0!</v>
      </c>
      <c r="V93">
        <f ca="1">+V40/V42*100</f>
        <v>-0.47653786577203261</v>
      </c>
    </row>
    <row r="94" spans="1:24" ht="12.75" customHeight="1">
      <c r="A94">
        <f ca="1">+A47/A73</f>
        <v>897.14748275862064</v>
      </c>
      <c r="C94">
        <f t="shared" ca="1" si="3"/>
        <v>897.14748275862064</v>
      </c>
      <c r="D94" s="46"/>
      <c r="E94">
        <f t="shared" ca="1" si="0"/>
        <v>492.20070402298853</v>
      </c>
      <c r="F94" s="46"/>
      <c r="G94">
        <v>-202.78967197035701</v>
      </c>
      <c r="I94" s="46"/>
      <c r="J94" s="40" t="s">
        <v>2391</v>
      </c>
      <c r="L94">
        <f ca="1">+L47/L73</f>
        <v>421.01057719596997</v>
      </c>
      <c r="N94">
        <f t="shared" ca="1" si="1"/>
        <v>421.01057719596997</v>
      </c>
      <c r="O94" s="46"/>
      <c r="P94">
        <f t="shared" ca="1" si="2"/>
        <v>-88.932693903287031</v>
      </c>
      <c r="Q94" s="46"/>
      <c r="R94" s="46"/>
      <c r="S94">
        <f ca="1">+S47/S73</f>
        <v>0</v>
      </c>
      <c r="T94">
        <f ca="1">+T47/T73</f>
        <v>404.94677873563211</v>
      </c>
      <c r="U94">
        <f ca="1">+U47/U73</f>
        <v>0</v>
      </c>
      <c r="V94">
        <f ca="1">+V47/V73</f>
        <v>509.943271099257</v>
      </c>
    </row>
    <row r="95" spans="1:24" ht="12.75" customHeight="1">
      <c r="A95">
        <f ca="1">+A49/A73</f>
        <v>370.0409022988506</v>
      </c>
      <c r="C95">
        <f t="shared" ca="1" si="3"/>
        <v>370.0409022988506</v>
      </c>
      <c r="D95" s="46"/>
      <c r="E95">
        <f t="shared" ca="1" si="0"/>
        <v>229.02352586206899</v>
      </c>
      <c r="F95" s="46"/>
      <c r="G95">
        <v>-130.84720248474301</v>
      </c>
      <c r="I95" s="46"/>
      <c r="J95" s="40" t="s">
        <v>2392</v>
      </c>
      <c r="L95">
        <f ca="1">+L49/L73</f>
        <v>294.30209876543211</v>
      </c>
      <c r="N95">
        <f t="shared" ca="1" si="1"/>
        <v>294.30209876543211</v>
      </c>
      <c r="O95" s="46"/>
      <c r="P95">
        <f t="shared" ca="1" si="2"/>
        <v>-40.813911426985499</v>
      </c>
      <c r="Q95" s="46"/>
      <c r="R95" s="46"/>
      <c r="S95">
        <f ca="1">+S49/S73</f>
        <v>0</v>
      </c>
      <c r="T95">
        <f ca="1">+T49/T73</f>
        <v>141.0173764367816</v>
      </c>
      <c r="U95">
        <f ca="1">+U49/U73</f>
        <v>0</v>
      </c>
      <c r="V95">
        <f ca="1">+V49/V73</f>
        <v>335.1160101924176</v>
      </c>
    </row>
    <row r="96" spans="1:24" ht="12.75" customHeight="1">
      <c r="A96">
        <f ca="1">+A113/A73</f>
        <v>308.66314942528737</v>
      </c>
      <c r="C96">
        <f t="shared" ca="1" si="3"/>
        <v>308.66314942528737</v>
      </c>
      <c r="D96" s="46"/>
      <c r="E96">
        <f t="shared" ca="1" si="0"/>
        <v>186.58241954022992</v>
      </c>
      <c r="F96" s="46"/>
      <c r="G96">
        <v>-257.41095684394099</v>
      </c>
      <c r="I96" s="46"/>
      <c r="J96" s="40" t="s">
        <v>2393</v>
      </c>
      <c r="L96">
        <f ca="1">+L113/L73</f>
        <v>144.43654108131119</v>
      </c>
      <c r="N96">
        <f t="shared" ca="1" si="1"/>
        <v>144.43654108131119</v>
      </c>
      <c r="O96" s="46"/>
      <c r="P96">
        <f t="shared" ca="1" si="2"/>
        <v>-15.372995020803501</v>
      </c>
      <c r="Q96" s="46"/>
      <c r="R96" s="46"/>
      <c r="S96">
        <f ca="1">+S113/S73</f>
        <v>0</v>
      </c>
      <c r="T96">
        <f ca="1">+T113/T73</f>
        <v>122.08072988505747</v>
      </c>
      <c r="U96">
        <f ca="1">+U113/U73</f>
        <v>0</v>
      </c>
      <c r="V96">
        <f ca="1">+V113/V73</f>
        <v>159.80953610211469</v>
      </c>
    </row>
    <row r="97" spans="1:24" ht="12.75" customHeight="1">
      <c r="A97">
        <f ca="1">+(A50-A113)/A73</f>
        <v>462.00774712643681</v>
      </c>
      <c r="C97">
        <f t="shared" ca="1" si="3"/>
        <v>462.00774712643681</v>
      </c>
      <c r="D97" s="46"/>
      <c r="E97">
        <f t="shared" ca="1" si="0"/>
        <v>264.51239367816095</v>
      </c>
      <c r="F97" s="46"/>
      <c r="G97">
        <v>-121.024122711421</v>
      </c>
      <c r="I97" s="46"/>
      <c r="J97" s="40" t="s">
        <v>2394</v>
      </c>
      <c r="L97">
        <f ca="1">+(L50-L113)/L73</f>
        <v>251.02749219526038</v>
      </c>
      <c r="N97">
        <f t="shared" ca="1" si="1"/>
        <v>251.02749219526038</v>
      </c>
      <c r="O97" s="46"/>
      <c r="P97">
        <f t="shared" ca="1" si="2"/>
        <v>57.153129459501173</v>
      </c>
      <c r="Q97" s="46"/>
      <c r="R97" s="46"/>
      <c r="S97">
        <f ca="1">+(S50-S113)/S73</f>
        <v>0</v>
      </c>
      <c r="T97">
        <f ca="1">+(T50-T113)/T73</f>
        <v>197.49535344827589</v>
      </c>
      <c r="U97">
        <f ca="1">+(U50-U113)/U73</f>
        <v>0</v>
      </c>
      <c r="V97">
        <f ca="1">+(V50-V113)/V73</f>
        <v>193.87436273575921</v>
      </c>
    </row>
    <row r="98" spans="1:24" s="41" customFormat="1" ht="13.5" customHeight="1">
      <c r="D98" s="102"/>
      <c r="F98" s="102"/>
      <c r="I98" s="102"/>
      <c r="J98" s="41" t="s">
        <v>2395</v>
      </c>
      <c r="O98" s="102"/>
      <c r="Q98" s="102"/>
      <c r="R98" s="102"/>
      <c r="W98" s="101"/>
      <c r="X98" s="103"/>
    </row>
    <row r="99" spans="1:24" ht="12.75" customHeight="1">
      <c r="A99">
        <f ca="1">+A54/A16*100</f>
        <v>-57.811382618584894</v>
      </c>
      <c r="B99" s="35"/>
      <c r="C99" t="e">
        <f ca="1">+A99-S99</f>
        <v>#DIV/0!</v>
      </c>
      <c r="D99" s="27"/>
      <c r="E99">
        <f ca="1">+A99-T99</f>
        <v>-10.733717651363158</v>
      </c>
      <c r="F99" s="27"/>
      <c r="G99" s="35"/>
      <c r="H99" s="35"/>
      <c r="I99" s="35"/>
      <c r="J99" s="35" t="s">
        <v>2396</v>
      </c>
      <c r="K99" s="35"/>
      <c r="L99">
        <f ca="1">+L54/L16*100</f>
        <v>42.308252035925086</v>
      </c>
      <c r="M99" s="35"/>
      <c r="N99" t="e">
        <f ca="1">+L99-U99</f>
        <v>#DIV/0!</v>
      </c>
      <c r="O99" s="27"/>
      <c r="P99">
        <f ca="1">+L99-V99</f>
        <v>-9.0858519504970587</v>
      </c>
      <c r="Q99" s="27"/>
      <c r="R99" s="27"/>
      <c r="S99" t="e">
        <f ca="1">+S54/S16*100</f>
        <v>#DIV/0!</v>
      </c>
      <c r="T99">
        <f ca="1">+T54/T16*100</f>
        <v>-47.077664967221736</v>
      </c>
      <c r="U99" t="e">
        <f ca="1">+U54/U16*100</f>
        <v>#DIV/0!</v>
      </c>
      <c r="V99">
        <f ca="1">+V54/V16*100</f>
        <v>51.394103986422145</v>
      </c>
    </row>
    <row r="100" spans="1:24" ht="12.75" customHeight="1">
      <c r="A100">
        <f ca="1">+A122</f>
        <v>4733354.22</v>
      </c>
      <c r="C100">
        <f ca="1">+A100-S100</f>
        <v>4733354.22</v>
      </c>
      <c r="E100">
        <f ca="1">+A100-T100</f>
        <v>2323480.04</v>
      </c>
      <c r="G100">
        <v>-6886865.2699999996</v>
      </c>
      <c r="J100" t="s">
        <v>2397</v>
      </c>
      <c r="L100">
        <f ca="1">+L122</f>
        <v>18546795.789999999</v>
      </c>
      <c r="N100">
        <f ca="1">+L100-U100</f>
        <v>18546795.789999999</v>
      </c>
      <c r="O100" s="46"/>
      <c r="P100">
        <f ca="1">+L100-V100</f>
        <v>2041291.1600000001</v>
      </c>
      <c r="Q100" s="46"/>
      <c r="R100" s="46"/>
      <c r="S100">
        <f ca="1">+S122</f>
        <v>0</v>
      </c>
      <c r="T100">
        <f ca="1">+T122</f>
        <v>2409874.1799999997</v>
      </c>
      <c r="U100">
        <f ca="1">+U122</f>
        <v>0</v>
      </c>
      <c r="V100">
        <f ca="1">+V122</f>
        <v>16505504.629999999</v>
      </c>
    </row>
    <row r="101" spans="1:24" ht="12.75" customHeight="1">
      <c r="A101">
        <f ca="1">+A122/A16*100</f>
        <v>56.612796296383593</v>
      </c>
      <c r="C101" t="e">
        <f ca="1">+A101-S101</f>
        <v>#DIV/0!</v>
      </c>
      <c r="D101" s="46"/>
      <c r="E101">
        <f ca="1">+A101-T101</f>
        <v>-3.7713851166695918</v>
      </c>
      <c r="F101" s="46"/>
      <c r="I101" s="46"/>
      <c r="J101" t="s">
        <v>2398</v>
      </c>
      <c r="L101">
        <f ca="1">+L122/L16*100</f>
        <v>16.320158950929368</v>
      </c>
      <c r="N101" t="e">
        <f ca="1">+L101-U101</f>
        <v>#DIV/0!</v>
      </c>
      <c r="O101" s="46"/>
      <c r="P101">
        <f ca="1">+L101-V101</f>
        <v>0.64291756275780365</v>
      </c>
      <c r="Q101" s="46"/>
      <c r="R101" s="46"/>
      <c r="S101" t="e">
        <f ca="1">+S122/S16*100</f>
        <v>#DIV/0!</v>
      </c>
      <c r="T101">
        <f ca="1">+T122/T16*100</f>
        <v>60.384181413053184</v>
      </c>
      <c r="U101" t="e">
        <f ca="1">+U122/U16*100</f>
        <v>#DIV/0!</v>
      </c>
      <c r="V101">
        <f ca="1">+V122/V16*100</f>
        <v>15.677241388171565</v>
      </c>
    </row>
    <row r="102" spans="1:24" ht="12.75" customHeight="1">
      <c r="A102" s="46"/>
      <c r="B102" s="46"/>
      <c r="C102" s="46"/>
      <c r="D102" s="46"/>
      <c r="E102" s="46"/>
      <c r="F102" s="46"/>
      <c r="G102" s="46"/>
      <c r="H102" s="46"/>
      <c r="J102" s="35" t="s">
        <v>2399</v>
      </c>
      <c r="L102" s="46"/>
      <c r="M102" s="46"/>
      <c r="N102" s="46"/>
      <c r="O102" s="46"/>
      <c r="P102" s="46"/>
      <c r="Q102" s="46"/>
      <c r="R102" s="46"/>
    </row>
    <row r="103" spans="1:24" ht="12.75" customHeight="1">
      <c r="A103" s="46"/>
      <c r="B103" s="46"/>
      <c r="C103" s="46"/>
      <c r="D103" s="46"/>
      <c r="E103" s="46"/>
      <c r="F103" s="46"/>
      <c r="G103" s="46">
        <v>0.87092606365381797</v>
      </c>
      <c r="H103" s="46"/>
      <c r="I103" s="46"/>
      <c r="J103" t="s">
        <v>2400</v>
      </c>
      <c r="L103" s="46"/>
      <c r="M103" s="46"/>
      <c r="N103" s="46"/>
      <c r="O103" s="46"/>
      <c r="P103" s="46"/>
      <c r="Q103" s="46"/>
      <c r="R103" s="46"/>
    </row>
    <row r="104" spans="1:24" ht="12.75" customHeight="1">
      <c r="A104" s="46"/>
      <c r="B104" s="46"/>
      <c r="C104" s="46"/>
      <c r="D104" s="46"/>
      <c r="E104" s="46"/>
      <c r="F104" s="46"/>
      <c r="G104" s="46">
        <v>0.43385200643558203</v>
      </c>
      <c r="H104" s="46"/>
      <c r="I104" s="46"/>
      <c r="J104" t="s">
        <v>2401</v>
      </c>
      <c r="L104" s="46"/>
      <c r="M104" s="46"/>
      <c r="N104" s="46"/>
      <c r="O104" s="46"/>
      <c r="P104" s="46"/>
      <c r="Q104" s="46"/>
      <c r="R104" s="46"/>
    </row>
    <row r="105" spans="1:24" ht="4.5" customHeight="1">
      <c r="A105" s="46"/>
      <c r="B105" s="46"/>
      <c r="C105" s="104"/>
      <c r="D105" s="46"/>
      <c r="E105" s="104"/>
      <c r="F105" s="46"/>
      <c r="G105" s="46"/>
      <c r="H105" s="46"/>
      <c r="I105" s="46"/>
      <c r="J105" t="s">
        <v>2304</v>
      </c>
      <c r="L105" s="46"/>
      <c r="M105" s="46"/>
      <c r="N105" s="104"/>
      <c r="O105" s="46"/>
      <c r="P105" s="104"/>
      <c r="Q105" s="46"/>
      <c r="R105" s="46"/>
    </row>
    <row r="106" spans="1:24" ht="16.5" customHeight="1">
      <c r="A106" s="46"/>
      <c r="B106" s="46"/>
      <c r="C106" s="104"/>
      <c r="D106" s="46"/>
      <c r="E106" s="104"/>
      <c r="F106" s="46"/>
      <c r="G106" s="46"/>
      <c r="H106" s="46"/>
      <c r="I106" s="46"/>
      <c r="J106" t="s">
        <v>2402</v>
      </c>
      <c r="L106" s="46"/>
      <c r="M106" s="46"/>
      <c r="N106" s="104"/>
      <c r="O106" s="46"/>
      <c r="P106" s="104"/>
      <c r="Q106" s="46"/>
      <c r="R106" s="46"/>
    </row>
    <row r="107" spans="1:24" ht="13.5" customHeight="1">
      <c r="A107" s="79"/>
      <c r="B107" s="79"/>
      <c r="C107" s="79"/>
      <c r="D107" s="79"/>
      <c r="E107" s="79"/>
      <c r="F107" s="79"/>
      <c r="G107" s="79"/>
      <c r="H107" s="79"/>
      <c r="I107" s="81"/>
      <c r="J107" s="81"/>
      <c r="K107" s="81"/>
      <c r="L107" s="79"/>
      <c r="M107" s="79"/>
      <c r="N107" s="79"/>
      <c r="O107" s="79"/>
      <c r="P107" s="79"/>
      <c r="Q107" s="46"/>
      <c r="R107" s="46"/>
    </row>
    <row r="108" spans="1:24" ht="13.5" customHeight="1"/>
    <row r="110" spans="1:24" ht="12.75" customHeight="1">
      <c r="A110">
        <f ca="1">+'SCH05'!G13</f>
        <v>3303601.3</v>
      </c>
      <c r="C110">
        <f ca="1">+A110-S110</f>
        <v>3303601.3</v>
      </c>
      <c r="E110">
        <f ca="1">+A110-T110</f>
        <v>1734421.41</v>
      </c>
      <c r="J110" t="s">
        <v>2403</v>
      </c>
      <c r="L110">
        <f ca="1">+'SCH05'!J13</f>
        <v>19055227.009999998</v>
      </c>
      <c r="N110">
        <f ca="1">+L110-U110</f>
        <v>19055227.009999998</v>
      </c>
      <c r="O110" s="46"/>
      <c r="P110">
        <f ca="1">+L110-V110</f>
        <v>1686926.1199999973</v>
      </c>
      <c r="S110">
        <f ca="1">+'SCH05'!Q13</f>
        <v>0</v>
      </c>
      <c r="T110" s="105">
        <f ca="1">'SCH05'!R13</f>
        <v>1569179.89</v>
      </c>
      <c r="U110">
        <f ca="1">+'SCH05'!S13</f>
        <v>0</v>
      </c>
      <c r="V110" s="105">
        <f ca="1">'SCH05'!T13</f>
        <v>17368300.890000001</v>
      </c>
    </row>
    <row r="111" spans="1:24" ht="12.75" customHeight="1">
      <c r="A111">
        <f ca="1">+'SCH05'!G17</f>
        <v>1276061.76</v>
      </c>
      <c r="C111">
        <f ca="1">+A111-S111</f>
        <v>1276061.76</v>
      </c>
      <c r="E111">
        <f ca="1">+A111-T111</f>
        <v>598982.69999999995</v>
      </c>
      <c r="J111" t="s">
        <v>2404</v>
      </c>
      <c r="L111">
        <f ca="1">+'SCH05'!J17</f>
        <v>6838965.6699999999</v>
      </c>
      <c r="N111">
        <f ca="1">+L111-U111</f>
        <v>6838965.6699999999</v>
      </c>
      <c r="O111" s="46"/>
      <c r="P111">
        <f ca="1">+L111-V111</f>
        <v>832183.1799999997</v>
      </c>
      <c r="S111">
        <f ca="1">+'SCH05'!Q17</f>
        <v>0</v>
      </c>
      <c r="T111" s="105">
        <f ca="1">'SCH05'!R17</f>
        <v>677079.06</v>
      </c>
      <c r="U111">
        <f ca="1">+'SCH05'!S17</f>
        <v>0</v>
      </c>
      <c r="V111" s="105">
        <f ca="1">'SCH05'!T17</f>
        <v>6006782.4900000002</v>
      </c>
    </row>
    <row r="112" spans="1:24" ht="12.75" customHeight="1">
      <c r="T112" s="105"/>
      <c r="V112" s="105"/>
    </row>
    <row r="113" spans="1:27" ht="12.75" customHeight="1">
      <c r="A113">
        <f ca="1">+RM_SCH14!I14</f>
        <v>1074147.76</v>
      </c>
      <c r="C113">
        <f ca="1">+A113-S113</f>
        <v>1074147.76</v>
      </c>
      <c r="E113">
        <f ca="1">+A113-T113</f>
        <v>649306.82000000007</v>
      </c>
      <c r="J113" t="s">
        <v>2405</v>
      </c>
      <c r="L113">
        <f ca="1">+RM_SCH14!L14</f>
        <v>4071377.22</v>
      </c>
      <c r="N113">
        <f ca="1">+L113-U113</f>
        <v>4071377.22</v>
      </c>
      <c r="O113" s="46"/>
      <c r="P113">
        <f ca="1">+L113-V113</f>
        <v>716016.20000000019</v>
      </c>
      <c r="S113">
        <f ca="1">+RM_SCH14!S14</f>
        <v>0</v>
      </c>
      <c r="T113" s="105">
        <f ca="1">RM_SCH14!T11</f>
        <v>424840.94</v>
      </c>
      <c r="U113">
        <f ca="1">+RM_SCH14!U14</f>
        <v>0</v>
      </c>
      <c r="V113" s="105">
        <f ca="1">RM_SCH14!V11</f>
        <v>3355361.02</v>
      </c>
    </row>
    <row r="114" spans="1:27" ht="12.75" customHeight="1">
      <c r="T114" s="105"/>
      <c r="V114" s="105"/>
    </row>
    <row r="115" spans="1:27" ht="12.75" customHeight="1">
      <c r="A115">
        <f ca="1">+Room_SCH01!G31</f>
        <v>1360512.44</v>
      </c>
      <c r="C115">
        <f t="shared" ref="C115:C122" ca="1" si="6">+A115-S115</f>
        <v>1360512.44</v>
      </c>
      <c r="E115">
        <f t="shared" ref="E115:E122" ca="1" si="7">+A115-T115</f>
        <v>601256.99</v>
      </c>
      <c r="J115" t="s">
        <v>2406</v>
      </c>
      <c r="L115">
        <f ca="1">+Room_SCH01!J31</f>
        <v>5977310.7799999993</v>
      </c>
      <c r="N115">
        <f t="shared" ref="N115:N122" ca="1" si="8">+L115-U115</f>
        <v>5977310.7799999993</v>
      </c>
      <c r="O115" s="46"/>
      <c r="P115">
        <f t="shared" ref="P115:P122" ca="1" si="9">+L115-V115</f>
        <v>448022.4299999997</v>
      </c>
      <c r="S115">
        <f ca="1">Room_SCH01!Q31</f>
        <v>0</v>
      </c>
      <c r="T115" s="105">
        <f ca="1">Room_SCH01!R33</f>
        <v>759255.45</v>
      </c>
      <c r="U115">
        <f ca="1">Room_SCH01!S31</f>
        <v>0</v>
      </c>
      <c r="V115" s="105">
        <f ca="1">Room_SCH01!T33</f>
        <v>5529288.3499999996</v>
      </c>
    </row>
    <row r="116" spans="1:27" ht="12.75" customHeight="1">
      <c r="A116">
        <f ca="1">+'SCH05'!G34</f>
        <v>762766.66</v>
      </c>
      <c r="C116">
        <f t="shared" ca="1" si="6"/>
        <v>762766.66</v>
      </c>
      <c r="E116">
        <f t="shared" ca="1" si="7"/>
        <v>418304.97000000003</v>
      </c>
      <c r="J116" t="s">
        <v>2407</v>
      </c>
      <c r="L116">
        <f ca="1">+'SCH05'!J34</f>
        <v>3143588.7</v>
      </c>
      <c r="N116">
        <f t="shared" ca="1" si="8"/>
        <v>3143588.7</v>
      </c>
      <c r="O116" s="46"/>
      <c r="P116">
        <f t="shared" ca="1" si="9"/>
        <v>669773.02000000048</v>
      </c>
      <c r="S116">
        <f ca="1">+'SCH05'!Q34</f>
        <v>0</v>
      </c>
      <c r="T116" s="105">
        <f ca="1">'SCH05'!R36</f>
        <v>344461.69</v>
      </c>
      <c r="U116">
        <f ca="1">+'SCH05'!S34</f>
        <v>0</v>
      </c>
      <c r="V116" s="105">
        <f ca="1">'SCH05'!T36</f>
        <v>2473815.6799999997</v>
      </c>
    </row>
    <row r="117" spans="1:27" ht="12.75" customHeight="1">
      <c r="A117">
        <f ca="1">+Lau_SCH04!I19+Spa_SCH06!I20</f>
        <v>173260</v>
      </c>
      <c r="C117">
        <f t="shared" ca="1" si="6"/>
        <v>173260</v>
      </c>
      <c r="E117">
        <f t="shared" ca="1" si="7"/>
        <v>50951.289999999994</v>
      </c>
      <c r="J117" t="s">
        <v>2408</v>
      </c>
      <c r="L117">
        <f ca="1">+Lau_SCH04!L19+Spa_SCH06!L20</f>
        <v>697610</v>
      </c>
      <c r="N117">
        <f t="shared" ca="1" si="8"/>
        <v>697610</v>
      </c>
      <c r="O117" s="46"/>
      <c r="P117">
        <f t="shared" ca="1" si="9"/>
        <v>-29565.75</v>
      </c>
      <c r="S117">
        <f ca="1">+Lau_SCH04!S19+Spa_SCH06!S20</f>
        <v>0</v>
      </c>
      <c r="T117" s="105">
        <f ca="1">'Mini Bar_SCH02'!T23+Tel_SCH03!T27+Lau_SCH04!T21+Spa_SCH06!T22</f>
        <v>122308.71</v>
      </c>
      <c r="U117">
        <f ca="1">+Lau_SCH04!U19+Spa_SCH06!U20</f>
        <v>0</v>
      </c>
      <c r="V117" s="105">
        <f ca="1">'Mini Bar_SCH02'!V23+Tel_SCH03!V27+Lau_SCH04!V21+Spa_SCH06!V22</f>
        <v>727175.75</v>
      </c>
    </row>
    <row r="118" spans="1:27" ht="12.75" customHeight="1">
      <c r="A118">
        <f ca="1">+AG_SCH11!I11</f>
        <v>1162840</v>
      </c>
      <c r="C118">
        <f t="shared" ca="1" si="6"/>
        <v>1162840</v>
      </c>
      <c r="E118">
        <f t="shared" ca="1" si="7"/>
        <v>610001.65000000014</v>
      </c>
      <c r="J118" t="s">
        <v>2409</v>
      </c>
      <c r="L118">
        <f ca="1">+AG_SCH11!L11</f>
        <v>3911710.81</v>
      </c>
      <c r="N118">
        <f t="shared" ca="1" si="8"/>
        <v>3911710.81</v>
      </c>
      <c r="O118" s="46"/>
      <c r="P118">
        <f t="shared" ca="1" si="9"/>
        <v>187731.35000000009</v>
      </c>
      <c r="S118">
        <f ca="1">+AG_SCH11!S11</f>
        <v>0</v>
      </c>
      <c r="T118" s="105">
        <f ca="1">AG_SCH11!T13</f>
        <v>552838.34999999986</v>
      </c>
      <c r="U118">
        <f ca="1">+AG_SCH11!U11</f>
        <v>0</v>
      </c>
      <c r="V118" s="105">
        <f ca="1">AG_SCH11!V13</f>
        <v>3723979.46</v>
      </c>
    </row>
    <row r="119" spans="1:27" ht="12.75" customHeight="1">
      <c r="A119">
        <f ca="1">+HR_SCH12!I10</f>
        <v>196400</v>
      </c>
      <c r="C119">
        <f t="shared" ca="1" si="6"/>
        <v>196400</v>
      </c>
      <c r="E119">
        <f t="shared" ca="1" si="7"/>
        <v>60077.119999999995</v>
      </c>
      <c r="J119" t="s">
        <v>2410</v>
      </c>
      <c r="L119">
        <f ca="1">+HR_SCH12!L10</f>
        <v>740525</v>
      </c>
      <c r="N119">
        <f t="shared" ca="1" si="8"/>
        <v>740525</v>
      </c>
      <c r="O119" s="46"/>
      <c r="P119">
        <f t="shared" ca="1" si="9"/>
        <v>-175830.58000000007</v>
      </c>
      <c r="S119">
        <f ca="1">+HR_SCH12!S10</f>
        <v>0</v>
      </c>
      <c r="T119" s="105">
        <f ca="1">HR_SCH12!T12</f>
        <v>136322.88</v>
      </c>
      <c r="U119">
        <f ca="1">+HR_SCH12!U10</f>
        <v>0</v>
      </c>
      <c r="V119" s="105">
        <f ca="1">HR_SCH12!V12</f>
        <v>916355.58000000007</v>
      </c>
    </row>
    <row r="120" spans="1:27" s="106" customFormat="1" ht="12.75" customHeight="1">
      <c r="A120">
        <f ca="1">+SM_SCH13!I17</f>
        <v>452000</v>
      </c>
      <c r="B120"/>
      <c r="C120">
        <f t="shared" ca="1" si="6"/>
        <v>452000</v>
      </c>
      <c r="D120"/>
      <c r="E120">
        <f t="shared" ca="1" si="7"/>
        <v>279254.15000000002</v>
      </c>
      <c r="F120"/>
      <c r="G120"/>
      <c r="H120"/>
      <c r="I120"/>
      <c r="J120" t="s">
        <v>2411</v>
      </c>
      <c r="K120"/>
      <c r="L120">
        <f ca="1">+SM_SCH13!L17</f>
        <v>1594000</v>
      </c>
      <c r="M120"/>
      <c r="N120">
        <f t="shared" ca="1" si="8"/>
        <v>1594000</v>
      </c>
      <c r="O120" s="46"/>
      <c r="P120">
        <f t="shared" ca="1" si="9"/>
        <v>557772.6</v>
      </c>
      <c r="Q120"/>
      <c r="R120"/>
      <c r="S120">
        <f ca="1">+SM_SCH13!S17</f>
        <v>0</v>
      </c>
      <c r="T120" s="105">
        <f ca="1">SM_SCH13!T19</f>
        <v>172745.85</v>
      </c>
      <c r="U120">
        <f ca="1">+SM_SCH13!U17</f>
        <v>0</v>
      </c>
      <c r="V120" s="105">
        <f ca="1">SM_SCH13!V19</f>
        <v>1036227.4</v>
      </c>
      <c r="W120"/>
      <c r="X120"/>
      <c r="Y120"/>
      <c r="Z120"/>
      <c r="AA120"/>
    </row>
    <row r="121" spans="1:27" ht="12.75" customHeight="1">
      <c r="A121">
        <f ca="1">+RM_SCH14!I24</f>
        <v>625575.12</v>
      </c>
      <c r="C121">
        <f t="shared" ca="1" si="6"/>
        <v>625575.12</v>
      </c>
      <c r="E121">
        <f t="shared" ca="1" si="7"/>
        <v>303633.87</v>
      </c>
      <c r="J121" t="s">
        <v>2412</v>
      </c>
      <c r="L121">
        <f ca="1">+RM_SCH14!L24</f>
        <v>2482050.5</v>
      </c>
      <c r="N121">
        <f t="shared" ca="1" si="8"/>
        <v>2482050.5</v>
      </c>
      <c r="O121" s="46"/>
      <c r="P121">
        <f t="shared" ca="1" si="9"/>
        <v>383388.09000000032</v>
      </c>
      <c r="S121">
        <f ca="1">+RM_SCH14!S24</f>
        <v>0</v>
      </c>
      <c r="T121" s="105">
        <f ca="1">RM_SCH14!T26</f>
        <v>321941.25</v>
      </c>
      <c r="U121">
        <f ca="1">+RM_SCH14!U24</f>
        <v>0</v>
      </c>
      <c r="V121" s="105">
        <f ca="1">RM_SCH14!V26</f>
        <v>2098662.4099999997</v>
      </c>
      <c r="AA121" s="106"/>
    </row>
    <row r="122" spans="1:27" ht="12.75" customHeight="1">
      <c r="A122" s="106">
        <f ca="1">SUM(A115:A121)</f>
        <v>4733354.22</v>
      </c>
      <c r="B122" s="106"/>
      <c r="C122">
        <f t="shared" ca="1" si="6"/>
        <v>4733354.22</v>
      </c>
      <c r="D122" s="106"/>
      <c r="E122">
        <f t="shared" ca="1" si="7"/>
        <v>2323480.04</v>
      </c>
      <c r="F122" s="106"/>
      <c r="G122" s="106"/>
      <c r="H122" s="106"/>
      <c r="I122" s="106"/>
      <c r="J122" s="106" t="s">
        <v>2353</v>
      </c>
      <c r="K122" s="106"/>
      <c r="L122" s="106">
        <f ca="1">SUM(L115:L121)</f>
        <v>18546795.789999999</v>
      </c>
      <c r="M122" s="106"/>
      <c r="N122">
        <f t="shared" ca="1" si="8"/>
        <v>18546795.789999999</v>
      </c>
      <c r="O122" s="46"/>
      <c r="P122">
        <f t="shared" ca="1" si="9"/>
        <v>2041291.1600000001</v>
      </c>
      <c r="Q122" s="106"/>
      <c r="R122" s="106"/>
      <c r="S122" s="106">
        <f ca="1">SUM(S115:S121)</f>
        <v>0</v>
      </c>
      <c r="T122" s="107">
        <f ca="1">SUM(T115:T121)</f>
        <v>2409874.1799999997</v>
      </c>
      <c r="U122" s="106">
        <f ca="1">SUM(U115:U121)</f>
        <v>0</v>
      </c>
      <c r="V122" s="107">
        <f ca="1">SUM(V115:V121)</f>
        <v>16505504.629999999</v>
      </c>
      <c r="W122" s="106"/>
      <c r="X122" s="106"/>
      <c r="Y122" s="106"/>
      <c r="Z122" s="106"/>
    </row>
    <row r="125" spans="1:27" ht="12.75" customHeight="1">
      <c r="Q125" s="40"/>
      <c r="R125" s="40"/>
      <c r="S125" s="734" t="s">
        <v>2413</v>
      </c>
      <c r="T125" s="735"/>
      <c r="U125" s="703"/>
      <c r="V125" s="734" t="s">
        <v>2414</v>
      </c>
      <c r="W125" s="735"/>
      <c r="X125" s="703"/>
    </row>
    <row r="126" spans="1:27" ht="12.75" customHeight="1">
      <c r="Q126" s="40"/>
      <c r="R126" s="40"/>
      <c r="S126" s="109" t="s">
        <v>2335</v>
      </c>
      <c r="T126" s="109" t="s">
        <v>2336</v>
      </c>
      <c r="U126" s="109" t="s">
        <v>2337</v>
      </c>
      <c r="V126" s="109" t="s">
        <v>2335</v>
      </c>
      <c r="W126" s="109" t="s">
        <v>2336</v>
      </c>
      <c r="X126" s="109" t="s">
        <v>2337</v>
      </c>
    </row>
    <row r="127" spans="1:27" ht="12.75" customHeight="1">
      <c r="Q127" s="110" t="str">
        <f>J99</f>
        <v>GOP %</v>
      </c>
      <c r="R127" s="110"/>
      <c r="S127" s="110">
        <f ca="1">A99</f>
        <v>-57.811382618584894</v>
      </c>
      <c r="T127" s="110" t="e">
        <f ca="1">C99</f>
        <v>#DIV/0!</v>
      </c>
      <c r="U127" s="110">
        <f ca="1">E99</f>
        <v>-10.733717651363158</v>
      </c>
      <c r="V127" s="110">
        <f ca="1">L99</f>
        <v>42.308252035925086</v>
      </c>
      <c r="W127" s="110" t="e">
        <f ca="1">N99</f>
        <v>#DIV/0!</v>
      </c>
      <c r="X127" s="110">
        <f ca="1">P99</f>
        <v>-9.0858519504970587</v>
      </c>
    </row>
    <row r="128" spans="1:27" ht="12.75" customHeight="1">
      <c r="A128" s="101"/>
      <c r="L128" s="101"/>
      <c r="Q128" s="40"/>
      <c r="R128" s="40"/>
      <c r="S128" s="40"/>
      <c r="T128" s="40"/>
      <c r="U128" s="40"/>
      <c r="V128" s="40"/>
      <c r="W128" s="40"/>
      <c r="X128" s="40"/>
    </row>
    <row r="129" spans="17:24" ht="12.75" customHeight="1">
      <c r="Q129" s="35" t="s">
        <v>2415</v>
      </c>
      <c r="R129" s="40"/>
      <c r="S129" s="734" t="s">
        <v>2413</v>
      </c>
      <c r="T129" s="735"/>
      <c r="U129" s="703"/>
      <c r="V129" s="734" t="s">
        <v>2414</v>
      </c>
      <c r="W129" s="735"/>
      <c r="X129" s="703"/>
    </row>
    <row r="130" spans="17:24" ht="12.75" customHeight="1">
      <c r="Q130" s="40"/>
      <c r="R130" s="40"/>
      <c r="S130" s="109" t="s">
        <v>2335</v>
      </c>
      <c r="T130" s="109" t="s">
        <v>2336</v>
      </c>
      <c r="U130" s="109" t="s">
        <v>2337</v>
      </c>
      <c r="V130" s="109" t="s">
        <v>2335</v>
      </c>
      <c r="W130" s="109" t="s">
        <v>2336</v>
      </c>
      <c r="X130" s="109" t="s">
        <v>2337</v>
      </c>
    </row>
    <row r="131" spans="17:24" ht="12.75" customHeight="1">
      <c r="Q131" s="110" t="str">
        <f>Room_SCH01!I74</f>
        <v>Occupancy %</v>
      </c>
      <c r="R131" s="110"/>
      <c r="S131" s="110">
        <f>Room_SCH01!G74</f>
        <v>40.201149425287355</v>
      </c>
      <c r="T131" s="110">
        <f>Room_SCH01!E74</f>
        <v>-10.373563218390814</v>
      </c>
      <c r="U131" s="110">
        <f>Room_SCH01!A74</f>
        <v>0.91954022988505102</v>
      </c>
      <c r="V131" s="110">
        <f>Room_SCH01!J74</f>
        <v>69.948204909890734</v>
      </c>
      <c r="W131" s="110">
        <f>Room_SCH01!L74</f>
        <v>-6.7235420895377302</v>
      </c>
      <c r="X131" s="110">
        <f>Room_SCH01!N74</f>
        <v>4.6976810005746756</v>
      </c>
    </row>
    <row r="132" spans="17:24" ht="12.75" customHeight="1">
      <c r="Q132" s="110" t="str">
        <f>Room_SCH01!I75</f>
        <v>ARR</v>
      </c>
      <c r="R132" s="110"/>
      <c r="S132" s="110">
        <f ca="1">Room_SCH01!G75</f>
        <v>2068.4071193709792</v>
      </c>
      <c r="T132" s="110">
        <f ca="1">Room_SCH01!E75</f>
        <v>2068.4071193709792</v>
      </c>
      <c r="U132" s="110">
        <f ca="1">Room_SCH01!A75</f>
        <v>1132.3344273446442</v>
      </c>
      <c r="V132" s="110">
        <f ca="1">Room_SCH01!J75</f>
        <v>4211.6246021199986</v>
      </c>
      <c r="W132" s="110">
        <f ca="1">Room_SCH01!L75</f>
        <v>4211.6246021199986</v>
      </c>
      <c r="X132" s="110">
        <f ca="1">Room_SCH01!N75</f>
        <v>-1463.8563453252573</v>
      </c>
    </row>
    <row r="133" spans="17:24" ht="12.75" customHeight="1">
      <c r="Q133" s="110" t="str">
        <f>Room_SCH01!I78</f>
        <v>RevPAR</v>
      </c>
      <c r="R133" s="110"/>
      <c r="S133" s="110">
        <f ca="1">Room_SCH01!G78</f>
        <v>831.52343678160923</v>
      </c>
      <c r="T133" s="110">
        <f ca="1">Room_SCH01!E78</f>
        <v>831.52343678160923</v>
      </c>
      <c r="U133" s="110">
        <f ca="1">Room_SCH01!A78</f>
        <v>463.81902011494259</v>
      </c>
      <c r="V133" s="110">
        <f ca="1">Room_SCH01!J78</f>
        <v>2945.9558067262669</v>
      </c>
      <c r="W133" s="110">
        <f ca="1">Room_SCH01!L78</f>
        <v>2945.9558067262669</v>
      </c>
      <c r="X133" s="110">
        <f ca="1">Room_SCH01!N78</f>
        <v>-757.3252458551774</v>
      </c>
    </row>
    <row r="134" spans="17:24" ht="12.75" customHeight="1">
      <c r="Q134" s="110" t="str">
        <f>Room_SCH01!I83</f>
        <v>Room Division Profit %</v>
      </c>
      <c r="R134" s="110"/>
      <c r="S134" s="110">
        <f ca="1">Room_SCH01!G83</f>
        <v>22.078813822113709</v>
      </c>
      <c r="T134" s="110" t="e">
        <f ca="1">Room_SCH01!E83</f>
        <v>#DIV/0!</v>
      </c>
      <c r="U134" s="110">
        <f ca="1">Room_SCH01!A83</f>
        <v>9.1945011420849365</v>
      </c>
      <c r="V134" s="110">
        <f ca="1">Room_SCH01!J83</f>
        <v>81.028578734436408</v>
      </c>
      <c r="W134" s="110" t="e">
        <f ca="1">Room_SCH01!L83</f>
        <v>#DIV/0!</v>
      </c>
      <c r="X134" s="110">
        <f ca="1">Room_SCH01!N83</f>
        <v>-4.1811871172887152</v>
      </c>
    </row>
    <row r="135" spans="17:24" ht="12.75" customHeight="1">
      <c r="Q135" s="110" t="s">
        <v>2416</v>
      </c>
      <c r="R135" s="110"/>
      <c r="S135" s="110">
        <f ca="1">Room_SCH01!G80</f>
        <v>55.450379616894566</v>
      </c>
      <c r="T135" s="110" t="e">
        <f ca="1">Room_SCH01!E80</f>
        <v>#DIV/0!</v>
      </c>
      <c r="U135" s="110">
        <f ca="1">Room_SCH01!A80</f>
        <v>-3.8844674937559134</v>
      </c>
      <c r="V135" s="110">
        <f ca="1">Room_SCH01!J80</f>
        <v>10.754910242445312</v>
      </c>
      <c r="W135" s="110" t="e">
        <f ca="1">Room_SCH01!L80</f>
        <v>#DIV/0!</v>
      </c>
      <c r="X135" s="110">
        <f ca="1">Room_SCH01!N80</f>
        <v>3.6436593455024529</v>
      </c>
    </row>
    <row r="136" spans="17:24" ht="12.75" customHeight="1">
      <c r="Q136" s="110" t="str">
        <f>Room_SCH01!I84</f>
        <v>Payroll per Occ Room</v>
      </c>
      <c r="R136" s="110"/>
      <c r="S136" s="110">
        <f ca="1">Room_SCH01!G84</f>
        <v>1146.9395997140814</v>
      </c>
      <c r="T136" s="110">
        <f ca="1">Room_SCH01!E84</f>
        <v>1146.9395997140814</v>
      </c>
      <c r="U136" s="110">
        <f ca="1">Room_SCH01!A84</f>
        <v>591.52229905570539</v>
      </c>
      <c r="V136" s="110">
        <f ca="1">Room_SCH01!J84</f>
        <v>452.95644570675046</v>
      </c>
      <c r="W136" s="110">
        <f ca="1">Room_SCH01!L84</f>
        <v>452.95644570675046</v>
      </c>
      <c r="X136" s="110">
        <f ca="1">Room_SCH01!N84</f>
        <v>49.358755925728587</v>
      </c>
    </row>
    <row r="137" spans="17:24" ht="12.75" customHeight="1">
      <c r="Q137" s="110" t="str">
        <f>Room_SCH01!I89</f>
        <v>Operating Supplies per Occ. Room</v>
      </c>
      <c r="R137" s="110"/>
      <c r="S137" s="110">
        <f ca="1">Room_SCH01!G89</f>
        <v>120.6396283059328</v>
      </c>
      <c r="T137" s="110">
        <f ca="1">Room_SCH01!E89</f>
        <v>120.6396283059328</v>
      </c>
      <c r="U137" s="110">
        <f ca="1">Room_SCH01!A89</f>
        <v>69.813505409078374</v>
      </c>
      <c r="V137" s="110">
        <f ca="1">Room_SCH01!J89</f>
        <v>32.789489273216006</v>
      </c>
      <c r="W137" s="110">
        <f ca="1">Room_SCH01!L89</f>
        <v>32.789489273216006</v>
      </c>
      <c r="X137" s="110">
        <f ca="1">Room_SCH01!N89</f>
        <v>-5.4242829895577174</v>
      </c>
    </row>
    <row r="138" spans="17:24" ht="12.75" customHeight="1">
      <c r="Q138" s="110" t="str">
        <f>Room_SCH01!I91</f>
        <v>Laundry Expenses per Occ. Room</v>
      </c>
      <c r="R138" s="110"/>
      <c r="S138" s="110">
        <f ca="1">Room_SCH01!G91</f>
        <v>159.71979985704075</v>
      </c>
      <c r="T138" s="110">
        <f ca="1">Room_SCH01!E91</f>
        <v>159.71979985704075</v>
      </c>
      <c r="U138" s="110">
        <f ca="1">Room_SCH01!A91</f>
        <v>76.42865135667499</v>
      </c>
      <c r="V138" s="110">
        <f ca="1">Room_SCH01!J91</f>
        <v>51.864989602880762</v>
      </c>
      <c r="W138" s="110">
        <f ca="1">Room_SCH01!L91</f>
        <v>51.864989602880762</v>
      </c>
      <c r="X138" s="110">
        <f ca="1">Room_SCH01!N91</f>
        <v>-19.344134484710473</v>
      </c>
    </row>
    <row r="139" spans="17:24" ht="12.75" customHeight="1">
      <c r="Q139" s="40"/>
      <c r="R139" s="40"/>
      <c r="S139" s="40"/>
      <c r="T139" s="40"/>
      <c r="U139" s="40"/>
      <c r="V139" s="40"/>
      <c r="W139" s="40"/>
      <c r="X139" s="40"/>
    </row>
    <row r="140" spans="17:24" ht="12.75" customHeight="1">
      <c r="Q140" s="40"/>
      <c r="R140" s="40"/>
      <c r="S140" s="40"/>
      <c r="T140" s="40"/>
      <c r="U140" s="40"/>
      <c r="V140" s="40"/>
      <c r="W140" s="40"/>
      <c r="X140" s="40"/>
    </row>
    <row r="141" spans="17:24" ht="12.75" customHeight="1">
      <c r="Q141" s="35" t="s">
        <v>2417</v>
      </c>
      <c r="R141" s="40"/>
      <c r="S141" s="734" t="s">
        <v>2413</v>
      </c>
      <c r="T141" s="735"/>
      <c r="U141" s="703"/>
      <c r="V141" s="734" t="s">
        <v>2414</v>
      </c>
      <c r="W141" s="735"/>
      <c r="X141" s="703"/>
    </row>
    <row r="142" spans="17:24" ht="12.75" customHeight="1">
      <c r="Q142" s="40"/>
      <c r="R142" s="40"/>
      <c r="S142" s="109" t="s">
        <v>2335</v>
      </c>
      <c r="T142" s="109" t="s">
        <v>2336</v>
      </c>
      <c r="U142" s="109" t="s">
        <v>2337</v>
      </c>
      <c r="V142" s="109" t="s">
        <v>2335</v>
      </c>
      <c r="W142" s="109" t="s">
        <v>2336</v>
      </c>
      <c r="X142" s="109" t="s">
        <v>2337</v>
      </c>
    </row>
    <row r="143" spans="17:24" ht="12.75" customHeight="1">
      <c r="Q143" s="110" t="str">
        <f>'SCH05'!I86</f>
        <v>COST Food %</v>
      </c>
      <c r="R143" s="110"/>
      <c r="S143" s="110">
        <f ca="1">'SCH05'!G86</f>
        <v>38.119183449891494</v>
      </c>
      <c r="T143" s="110" t="e">
        <f ca="1">'SCH05'!E86</f>
        <v>#DIV/0!</v>
      </c>
      <c r="U143" s="110">
        <f ca="1">'SCH05'!A86</f>
        <v>-0.5495245718509949</v>
      </c>
      <c r="V143" s="110">
        <f ca="1">'SCH05'!J86</f>
        <v>30.558654520064941</v>
      </c>
      <c r="W143" s="110" t="e">
        <f ca="1">'SCH05'!L86</f>
        <v>#DIV/0!</v>
      </c>
      <c r="X143" s="110">
        <f ca="1">'SCH05'!N86</f>
        <v>-0.9214836617189448</v>
      </c>
    </row>
    <row r="144" spans="17:24" ht="12.75" customHeight="1">
      <c r="Q144" s="110" t="str">
        <f>'SCH05'!I87</f>
        <v>COST Beverage %</v>
      </c>
      <c r="R144" s="110"/>
      <c r="S144" s="110">
        <f ca="1">'SCH05'!G87</f>
        <v>30.598572282269469</v>
      </c>
      <c r="T144" s="110" t="e">
        <f ca="1">'SCH05'!E87</f>
        <v>#DIV/0!</v>
      </c>
      <c r="U144" s="110">
        <f ca="1">'SCH05'!A87</f>
        <v>-3.1949022936537581</v>
      </c>
      <c r="V144" s="110">
        <f ca="1">'SCH05'!J87</f>
        <v>33.315498716343164</v>
      </c>
      <c r="W144" s="110" t="e">
        <f ca="1">'SCH05'!L87</f>
        <v>#DIV/0!</v>
      </c>
      <c r="X144" s="110">
        <f ca="1">'SCH05'!N87</f>
        <v>1.6033264914774747E-2</v>
      </c>
    </row>
    <row r="145" spans="17:24" ht="12.75" customHeight="1">
      <c r="Q145" s="110" t="str">
        <f>'SCH05'!I84</f>
        <v>Food Rev (Exc. ABF) per No. of Guest</v>
      </c>
      <c r="R145" s="110"/>
      <c r="S145" s="110">
        <f ca="1">'SCH05'!G84</f>
        <v>439.70811543810839</v>
      </c>
      <c r="T145" s="110">
        <f ca="1">'SCH05'!E84</f>
        <v>439.70811543810839</v>
      </c>
      <c r="U145" s="110">
        <f ca="1">'SCH05'!A84</f>
        <v>223.22021869521166</v>
      </c>
      <c r="V145" s="110">
        <f ca="1">'SCH05'!J84</f>
        <v>134.12873328406948</v>
      </c>
      <c r="W145" s="110">
        <f ca="1">'SCH05'!L84</f>
        <v>134.12873328406948</v>
      </c>
      <c r="X145" s="110">
        <f ca="1">'SCH05'!N84</f>
        <v>-47.746385776734655</v>
      </c>
    </row>
    <row r="146" spans="17:24" ht="12.75" customHeight="1">
      <c r="Q146" s="110" t="str">
        <f>'SCH05'!I85</f>
        <v>Beverage Rev per No. of Guest</v>
      </c>
      <c r="R146" s="110"/>
      <c r="S146" s="110">
        <f ca="1">'SCH05'!G85</f>
        <v>443.69324061196107</v>
      </c>
      <c r="T146" s="110">
        <f ca="1">'SCH05'!E85</f>
        <v>443.69324061196107</v>
      </c>
      <c r="U146" s="110">
        <f ca="1">'SCH05'!A85</f>
        <v>209.08511171383216</v>
      </c>
      <c r="V146" s="110">
        <f ca="1">'SCH05'!J85</f>
        <v>163.02270911301281</v>
      </c>
      <c r="W146" s="110">
        <f ca="1">'SCH05'!L85</f>
        <v>163.02270911301281</v>
      </c>
      <c r="X146" s="110">
        <f ca="1">'SCH05'!N85</f>
        <v>-58.736160086234065</v>
      </c>
    </row>
    <row r="147" spans="17:24" ht="12.75" customHeight="1">
      <c r="Q147" s="111" t="s">
        <v>2418</v>
      </c>
      <c r="R147" s="111"/>
      <c r="S147" s="111">
        <f ca="1">'SCH05'!G90</f>
        <v>37.786020239206351</v>
      </c>
      <c r="T147" s="111" t="e">
        <f ca="1">'SCH05'!E90</f>
        <v>#DIV/0!</v>
      </c>
      <c r="U147" s="111">
        <f ca="1">'SCH05'!A90</f>
        <v>-8.0681236794619338</v>
      </c>
      <c r="V147" s="111">
        <f ca="1">'SCH05'!J90</f>
        <v>44.916876590909723</v>
      </c>
      <c r="W147" s="111" t="e">
        <f ca="1">'SCH05'!L90</f>
        <v>#DIV/0!</v>
      </c>
      <c r="X147" s="111">
        <f ca="1">'SCH05'!N90</f>
        <v>-7.735547907747133</v>
      </c>
    </row>
    <row r="148" spans="17:24" ht="12.75" customHeight="1">
      <c r="Q148" s="111" t="s">
        <v>2419</v>
      </c>
      <c r="R148" s="111"/>
      <c r="S148" s="111">
        <f ca="1">'SCH05'!G99</f>
        <v>18.327691345375023</v>
      </c>
      <c r="T148" s="111" t="e">
        <f ca="1">'SCH05'!E99</f>
        <v>#DIV/0!</v>
      </c>
      <c r="U148" s="111">
        <f ca="1">'SCH05'!A99</f>
        <v>4.2482699749545692</v>
      </c>
      <c r="V148" s="111">
        <f ca="1">'SCH05'!J99</f>
        <v>17.197046427284842</v>
      </c>
      <c r="W148" s="111" t="e">
        <f ca="1">'SCH05'!L99</f>
        <v>#DIV/0!</v>
      </c>
      <c r="X148" s="111">
        <f ca="1">'SCH05'!N99</f>
        <v>7.0152570478517422</v>
      </c>
    </row>
    <row r="149" spans="17:24" ht="12.75" customHeight="1">
      <c r="Q149" s="110" t="s">
        <v>2420</v>
      </c>
      <c r="R149" s="110"/>
      <c r="S149" s="110">
        <f ca="1">'SCH05'!G89</f>
        <v>10.220646556831738</v>
      </c>
      <c r="T149" s="110" t="e">
        <f ca="1">'SCH05'!E89</f>
        <v>#DIV/0!</v>
      </c>
      <c r="U149" s="110">
        <f ca="1">'SCH05'!A89</f>
        <v>4.3364778859950643</v>
      </c>
      <c r="V149" s="110">
        <f ca="1">'SCH05'!J89</f>
        <v>7.6147293791049435</v>
      </c>
      <c r="W149" s="110" t="e">
        <f ca="1">'SCH05'!L89</f>
        <v>#DIV/0!</v>
      </c>
      <c r="X149" s="110">
        <f ca="1">'SCH05'!N89</f>
        <v>1.4799666233590409</v>
      </c>
    </row>
    <row r="150" spans="17:24" ht="12.75" customHeight="1">
      <c r="Q150" s="110" t="s">
        <v>2421</v>
      </c>
      <c r="R150" s="110"/>
      <c r="S150" s="110">
        <f ca="1">'SCH05'!G101</f>
        <v>312.75815020862314</v>
      </c>
      <c r="T150" s="110">
        <f ca="1">'SCH05'!E101</f>
        <v>312.75815020862314</v>
      </c>
      <c r="U150" s="110">
        <f ca="1">'SCH05'!A101</f>
        <v>193.4020552675282</v>
      </c>
      <c r="V150" s="110">
        <f ca="1">'SCH05'!J101</f>
        <v>110.40710161855499</v>
      </c>
      <c r="W150" s="110">
        <f ca="1">'SCH05'!L101</f>
        <v>110.40710161855499</v>
      </c>
      <c r="X150" s="110">
        <f ca="1">'SCH05'!N101</f>
        <v>19.078579449248693</v>
      </c>
    </row>
    <row r="153" spans="17:24" ht="12.75" customHeight="1">
      <c r="Q153" s="35" t="s">
        <v>2422</v>
      </c>
      <c r="R153" s="40"/>
      <c r="S153" s="734" t="s">
        <v>2413</v>
      </c>
      <c r="T153" s="735"/>
      <c r="U153" s="703"/>
      <c r="V153" s="734" t="s">
        <v>2414</v>
      </c>
      <c r="W153" s="735"/>
      <c r="X153" s="703"/>
    </row>
    <row r="154" spans="17:24" ht="12.75" customHeight="1">
      <c r="Q154" s="40"/>
      <c r="R154" s="40"/>
      <c r="S154" s="109" t="s">
        <v>2335</v>
      </c>
      <c r="T154" s="109" t="s">
        <v>2336</v>
      </c>
      <c r="U154" s="109" t="s">
        <v>2337</v>
      </c>
      <c r="V154" s="109" t="s">
        <v>2335</v>
      </c>
      <c r="W154" s="109" t="s">
        <v>2336</v>
      </c>
      <c r="X154" s="109" t="s">
        <v>2337</v>
      </c>
    </row>
    <row r="155" spans="17:24" ht="12.75" customHeight="1">
      <c r="Q155" s="110" t="str">
        <f>Spa_SCH06!K58</f>
        <v>SPA Revenue per Occ. Room</v>
      </c>
      <c r="R155" s="110"/>
      <c r="S155" s="110">
        <f ca="1">Spa_SCH06!I58</f>
        <v>148.73961401000716</v>
      </c>
      <c r="T155" s="110">
        <f ca="1">Spa_SCH06!F58</f>
        <v>148.73961401000716</v>
      </c>
      <c r="U155" s="110">
        <f ca="1">Spa_SCH06!A58</f>
        <v>51.587295063408774</v>
      </c>
      <c r="V155" s="110">
        <f ca="1">Spa_SCH06!L58</f>
        <v>67.626765227975852</v>
      </c>
      <c r="W155" s="110">
        <f ca="1">Spa_SCH06!N58</f>
        <v>67.626765227975852</v>
      </c>
      <c r="X155" s="110">
        <f ca="1">Spa_SCH06!P58</f>
        <v>-24.661075647936556</v>
      </c>
    </row>
    <row r="156" spans="17:24" ht="12.75" customHeight="1">
      <c r="Q156" s="110" t="str">
        <f>Spa_SCH06!K60</f>
        <v>Cost SPA %</v>
      </c>
      <c r="R156" s="110"/>
      <c r="S156" s="110">
        <f ca="1">Spa_SCH06!I60</f>
        <v>5.2530502667349461</v>
      </c>
      <c r="T156" s="110" t="e">
        <f ca="1">Spa_SCH06!F60</f>
        <v>#DIV/0!</v>
      </c>
      <c r="U156" s="110">
        <f ca="1">Spa_SCH06!A60</f>
        <v>1.3875676521602265</v>
      </c>
      <c r="V156" s="110">
        <f ca="1">Spa_SCH06!L60</f>
        <v>3.4229192353097737</v>
      </c>
      <c r="W156" s="110" t="e">
        <f ca="1">Spa_SCH06!N60</f>
        <v>#DIV/0!</v>
      </c>
      <c r="X156" s="110">
        <f ca="1">Spa_SCH06!P60</f>
        <v>0.10458583503787588</v>
      </c>
    </row>
    <row r="157" spans="17:24" ht="12.75" customHeight="1">
      <c r="Q157" s="110" t="str">
        <f>Spa_SCH06!K62</f>
        <v>SPA Payroll % to SPA Revenue</v>
      </c>
      <c r="R157" s="110"/>
      <c r="S157" s="110">
        <f ca="1">Spa_SCH06!I62</f>
        <v>95.582322600884865</v>
      </c>
      <c r="T157" s="110" t="e">
        <f ca="1">Spa_SCH06!F62</f>
        <v>#DIV/0!</v>
      </c>
      <c r="U157" s="110">
        <f ca="1">Spa_SCH06!A62</f>
        <v>3.4873973400443816</v>
      </c>
      <c r="V157" s="110">
        <f ca="1">Spa_SCH06!L62</f>
        <v>70.402225989825851</v>
      </c>
      <c r="W157" s="110" t="e">
        <f ca="1">Spa_SCH06!N62</f>
        <v>#DIV/0!</v>
      </c>
      <c r="X157" s="110">
        <f ca="1">Spa_SCH06!P62</f>
        <v>12.888125113657253</v>
      </c>
    </row>
    <row r="158" spans="17:24" ht="12.75" customHeight="1">
      <c r="Q158" s="110" t="str">
        <f>Spa_SCH06!K63</f>
        <v>Other Expenses % to SPA Revenue</v>
      </c>
      <c r="R158" s="110"/>
      <c r="S158" s="110">
        <f ca="1">Spa_SCH06!I63</f>
        <v>9.3824247890494892</v>
      </c>
      <c r="T158" s="110" t="e">
        <f ca="1">Spa_SCH06!F63</f>
        <v>#DIV/0!</v>
      </c>
      <c r="U158" s="110">
        <f ca="1">Spa_SCH06!A63</f>
        <v>-2.0784506061285732</v>
      </c>
      <c r="V158" s="110">
        <f ca="1">Spa_SCH06!L63</f>
        <v>5.9872111749949815</v>
      </c>
      <c r="W158" s="110" t="e">
        <f ca="1">Spa_SCH06!N63</f>
        <v>#DIV/0!</v>
      </c>
      <c r="X158" s="110">
        <f ca="1">Spa_SCH06!P63</f>
        <v>-6.1839345410953532</v>
      </c>
    </row>
    <row r="159" spans="17:24" ht="12.75" customHeight="1">
      <c r="Q159" s="110" t="str">
        <f>Spa_SCH06!K64</f>
        <v>The Spa Profit %</v>
      </c>
      <c r="R159" s="110"/>
      <c r="S159" s="110">
        <f ca="1">Spa_SCH06!I64</f>
        <v>-10.217797656669292</v>
      </c>
      <c r="T159" s="110" t="e">
        <f ca="1">Spa_SCH06!F64</f>
        <v>#DIV/0!</v>
      </c>
      <c r="U159" s="110">
        <f ca="1">Spa_SCH06!A64</f>
        <v>-2.7965143860760184</v>
      </c>
      <c r="V159" s="110">
        <f ca="1">Spa_SCH06!L64</f>
        <v>20.187643599869382</v>
      </c>
      <c r="W159" s="110" t="e">
        <f ca="1">Spa_SCH06!N64</f>
        <v>#DIV/0!</v>
      </c>
      <c r="X159" s="110">
        <f ca="1">Spa_SCH06!P64</f>
        <v>-6.8087764075997903</v>
      </c>
    </row>
    <row r="161" spans="17:24" ht="12.75" customHeight="1">
      <c r="Q161" s="35" t="s">
        <v>2423</v>
      </c>
      <c r="R161" s="40"/>
      <c r="S161" s="734" t="s">
        <v>2413</v>
      </c>
      <c r="T161" s="735"/>
      <c r="U161" s="703"/>
      <c r="V161" s="734" t="s">
        <v>2414</v>
      </c>
      <c r="W161" s="735"/>
      <c r="X161" s="703"/>
    </row>
    <row r="162" spans="17:24" ht="12.75" customHeight="1">
      <c r="Q162" s="40"/>
      <c r="R162" s="40"/>
      <c r="S162" s="109" t="s">
        <v>2335</v>
      </c>
      <c r="T162" s="109" t="s">
        <v>2336</v>
      </c>
      <c r="U162" s="109" t="s">
        <v>2337</v>
      </c>
      <c r="V162" s="109" t="s">
        <v>2335</v>
      </c>
      <c r="W162" s="109" t="s">
        <v>2336</v>
      </c>
      <c r="X162" s="109" t="s">
        <v>2337</v>
      </c>
    </row>
    <row r="163" spans="17:24" ht="12.75" customHeight="1">
      <c r="Q163" s="110" t="str">
        <f>AG_SCH11!K63</f>
        <v>Payroll % to Total Expenses</v>
      </c>
      <c r="R163" s="110"/>
      <c r="S163" s="110">
        <f ca="1">AG_SCH11!I63</f>
        <v>37.245763010992015</v>
      </c>
      <c r="T163" s="110" t="e">
        <f ca="1">AG_SCH11!F63</f>
        <v>#DIV/0!</v>
      </c>
      <c r="U163" s="110">
        <f ca="1">AG_SCH11!A63</f>
        <v>-0.28163620116072963</v>
      </c>
      <c r="V163" s="110">
        <f ca="1">AG_SCH11!L63</f>
        <v>32.961689992585299</v>
      </c>
      <c r="W163" s="110" t="e">
        <f ca="1">AG_SCH11!N63</f>
        <v>#DIV/0!</v>
      </c>
      <c r="X163" s="110">
        <f ca="1">AG_SCH11!P63</f>
        <v>3.3981210610910715</v>
      </c>
    </row>
    <row r="164" spans="17:24" ht="12.75" customHeight="1">
      <c r="Q164" s="110" t="str">
        <f>AG_SCH11!K64</f>
        <v>Payroll Per Available Room</v>
      </c>
      <c r="R164" s="110"/>
      <c r="S164" s="110">
        <f ca="1">AG_SCH11!I64</f>
        <v>334.14942528735634</v>
      </c>
      <c r="T164" s="110">
        <f ca="1">AG_SCH11!F64</f>
        <v>334.14942528735634</v>
      </c>
      <c r="U164" s="110">
        <f ca="1">AG_SCH11!A64</f>
        <v>182.18343103448279</v>
      </c>
      <c r="V164" s="110">
        <f ca="1">AG_SCH11!L64</f>
        <v>138.77220129132965</v>
      </c>
      <c r="W164" s="110">
        <f ca="1">AG_SCH11!N64</f>
        <v>138.77220129132965</v>
      </c>
      <c r="X164" s="110">
        <f ca="1">AG_SCH11!P64</f>
        <v>-11.985229171615657</v>
      </c>
    </row>
    <row r="165" spans="17:24" ht="12.75" customHeight="1">
      <c r="Q165" s="110" t="str">
        <f>AG_SCH11!K66</f>
        <v>Other Expenses %</v>
      </c>
      <c r="R165" s="110"/>
      <c r="S165" s="110">
        <f ca="1">AG_SCH11!I66</f>
        <v>56.891527631171137</v>
      </c>
      <c r="T165" s="110" t="e">
        <f ca="1">AG_SCH11!F66</f>
        <v>#DIV/0!</v>
      </c>
      <c r="U165" s="110">
        <f ca="1">AG_SCH11!A66</f>
        <v>-3.8782319595581214</v>
      </c>
      <c r="V165" s="110">
        <f ca="1">AG_SCH11!L66</f>
        <v>58.410175301279963</v>
      </c>
      <c r="W165" s="110" t="e">
        <f ca="1">AG_SCH11!N66</f>
        <v>#DIV/0!</v>
      </c>
      <c r="X165" s="110">
        <f ca="1">AG_SCH11!P66</f>
        <v>-6.8082814728856533</v>
      </c>
    </row>
    <row r="166" spans="17:24" ht="12.75" customHeight="1">
      <c r="Q166" s="110" t="str">
        <f>AG_SCH11!K67</f>
        <v>Other Expenses per Occ. Room</v>
      </c>
      <c r="R166" s="110"/>
      <c r="S166" s="110">
        <f ca="1">AG_SCH11!I67</f>
        <v>1269.6176983559683</v>
      </c>
      <c r="T166" s="110">
        <f ca="1">AG_SCH11!F67</f>
        <v>1269.6176983559683</v>
      </c>
      <c r="U166" s="110">
        <f ca="1">AG_SCH11!A67</f>
        <v>643.15358716357628</v>
      </c>
      <c r="V166" s="110">
        <f ca="1">AG_SCH11!L67</f>
        <v>351.5644418522088</v>
      </c>
      <c r="W166" s="110">
        <f ca="1">AG_SCH11!N67</f>
        <v>351.5644418522088</v>
      </c>
      <c r="X166" s="110">
        <f ca="1">AG_SCH11!P67</f>
        <v>-158.1282194616598</v>
      </c>
    </row>
    <row r="167" spans="17:24" ht="12.75" customHeight="1">
      <c r="Q167" s="110" t="str">
        <f>AG_SCH11!K68</f>
        <v>AG Payroll % to Total Revenue</v>
      </c>
      <c r="R167" s="110"/>
      <c r="S167" s="110">
        <f ca="1">AG_SCH11!I68</f>
        <v>16.097236344760159</v>
      </c>
      <c r="T167" s="110" t="e">
        <f ca="1">AG_SCH11!F68</f>
        <v>#DIV/0!</v>
      </c>
      <c r="U167" s="110">
        <f ca="1">AG_SCH11!A68</f>
        <v>2.2447740479555236</v>
      </c>
      <c r="V167" s="110">
        <f ca="1">AG_SCH11!L68</f>
        <v>4.3431002451428018</v>
      </c>
      <c r="W167" s="110" t="e">
        <f ca="1">AG_SCH11!N68</f>
        <v>#DIV/0!</v>
      </c>
      <c r="X167" s="110">
        <f ca="1">AG_SCH11!P68</f>
        <v>0.80599391439181112</v>
      </c>
    </row>
    <row r="168" spans="17:24" ht="12.75" customHeight="1">
      <c r="Q168" s="110" t="str">
        <f>AG_SCH11!K69</f>
        <v>AG Other Expenses % to Total Revenue</v>
      </c>
      <c r="R168" s="110"/>
      <c r="S168" s="110">
        <f ca="1">AG_SCH11!I69</f>
        <v>21.243999519584332</v>
      </c>
      <c r="T168" s="110" t="e">
        <f ca="1">AG_SCH11!F69</f>
        <v>#DIV/0!</v>
      </c>
      <c r="U168" s="110">
        <f ca="1">AG_SCH11!A69</f>
        <v>-0.21421217461485043</v>
      </c>
      <c r="V168" s="110">
        <f ca="1">AG_SCH11!L69</f>
        <v>6.0995988443690257</v>
      </c>
      <c r="W168" s="110" t="e">
        <f ca="1">AG_SCH11!N69</f>
        <v>#DIV/0!</v>
      </c>
      <c r="X168" s="110">
        <f ca="1">AG_SCH11!P69</f>
        <v>-0.53278704029084611</v>
      </c>
    </row>
  </sheetData>
  <mergeCells count="19">
    <mergeCell ref="V161:X161"/>
    <mergeCell ref="V153:X153"/>
    <mergeCell ref="S161:U161"/>
    <mergeCell ref="S153:U153"/>
    <mergeCell ref="S129:U129"/>
    <mergeCell ref="V129:X129"/>
    <mergeCell ref="E2:L2"/>
    <mergeCell ref="A5:H5"/>
    <mergeCell ref="S141:U141"/>
    <mergeCell ref="N7:P7"/>
    <mergeCell ref="J5:J6"/>
    <mergeCell ref="S5:T5"/>
    <mergeCell ref="U5:V5"/>
    <mergeCell ref="V141:X141"/>
    <mergeCell ref="L5:P5"/>
    <mergeCell ref="S125:U125"/>
    <mergeCell ref="C7:H7"/>
    <mergeCell ref="V125:X125"/>
    <mergeCell ref="X5:Z5"/>
  </mergeCells>
  <printOptions horizontalCentered="1"/>
  <pageMargins left="0" right="0" top="0.196527777777778" bottom="0.196527777777778" header="0.511811023622047" footer="0.196527777777778"/>
  <pageSetup paperSize="9" scale="69" orientation="portrait" horizontalDpi="300" verticalDpi="300"/>
  <headerFooter>
    <oddFooter>&amp;C&amp;F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99CCFF"/>
  </sheetPr>
  <dimension ref="A1:JF179"/>
  <sheetViews>
    <sheetView topLeftCell="G1" zoomScale="70" zoomScaleNormal="70" zoomScalePageLayoutView="85" workbookViewId="0">
      <pane xSplit="3" ySplit="7" topLeftCell="J8" activePane="bottomRight" state="frozen"/>
      <selection activeCell="G1" sqref="G1"/>
      <selection pane="topRight" activeCell="J1" sqref="J1"/>
      <selection pane="bottomLeft" activeCell="G8" sqref="G8"/>
      <selection pane="bottomRight" activeCell="L38" sqref="L38"/>
    </sheetView>
  </sheetViews>
  <sheetFormatPr defaultColWidth="5.453125" defaultRowHeight="12.5"/>
  <cols>
    <col min="1" max="1" width="17.7265625" style="544" customWidth="1"/>
    <col min="2" max="2" width="9.7265625" style="544" customWidth="1"/>
    <col min="3" max="3" width="17.7265625" style="544" customWidth="1"/>
    <col min="4" max="4" width="9.7265625" style="544" customWidth="1"/>
    <col min="5" max="5" width="17.7265625" style="544" customWidth="1"/>
    <col min="6" max="6" width="9.7265625" style="544" customWidth="1"/>
    <col min="7" max="7" width="17.7265625" style="544" customWidth="1"/>
    <col min="8" max="8" width="9.7265625" style="544" customWidth="1"/>
    <col min="9" max="9" width="37.1796875" style="544" customWidth="1"/>
    <col min="10" max="10" width="17.7265625" style="544" customWidth="1"/>
    <col min="11" max="11" width="9.7265625" style="544" customWidth="1"/>
    <col min="12" max="12" width="17.7265625" style="544" customWidth="1"/>
    <col min="13" max="13" width="9.7265625" style="544" customWidth="1"/>
    <col min="14" max="14" width="17.7265625" style="544" customWidth="1"/>
    <col min="15" max="15" width="9.7265625" style="544" customWidth="1"/>
    <col min="16" max="16" width="4.7265625" style="544" customWidth="1"/>
    <col min="17" max="20" width="22.7265625" style="544" customWidth="1"/>
    <col min="21" max="21" width="2.453125" style="544" customWidth="1"/>
    <col min="22" max="24" width="22.7265625" style="544" customWidth="1"/>
    <col min="25" max="25" width="5.453125" style="544" customWidth="1"/>
    <col min="26" max="27" width="18.26953125" style="544" customWidth="1"/>
    <col min="28" max="28" width="5.453125" style="544" customWidth="1"/>
    <col min="29" max="31" width="18.26953125" style="544" customWidth="1"/>
    <col min="32" max="32" width="5.453125" style="544" customWidth="1"/>
    <col min="33" max="34" width="18.26953125" style="544" customWidth="1"/>
    <col min="35" max="35" width="5.453125" style="544" customWidth="1"/>
    <col min="36" max="36" width="5.453125" style="544" hidden="1" customWidth="1"/>
    <col min="37" max="37" width="8.7265625" style="544" hidden="1" customWidth="1"/>
    <col min="38" max="40" width="7.1796875" style="544" hidden="1" customWidth="1"/>
    <col min="41" max="50" width="5.453125" style="544" hidden="1" customWidth="1"/>
    <col min="51" max="52" width="5.453125" style="544" customWidth="1"/>
    <col min="53" max="57" width="10.453125" style="545" customWidth="1"/>
    <col min="58" max="58" width="1.81640625" style="545" customWidth="1"/>
    <col min="59" max="78" width="9.1796875" style="545" customWidth="1"/>
    <col min="79" max="79" width="1.7265625" style="545" customWidth="1"/>
    <col min="80" max="83" width="12.7265625" style="545" customWidth="1"/>
    <col min="84" max="105" width="5.453125" style="544" customWidth="1"/>
    <col min="106" max="109" width="7.1796875" style="544" bestFit="1" customWidth="1"/>
    <col min="110" max="266" width="5.453125" style="544" customWidth="1"/>
  </cols>
  <sheetData>
    <row r="1" spans="1:106" ht="15" customHeight="1">
      <c r="D1" s="113"/>
      <c r="E1" s="112"/>
      <c r="F1" s="113"/>
      <c r="G1" s="39" t="s">
        <v>2261</v>
      </c>
      <c r="H1" s="113"/>
      <c r="J1" s="112"/>
      <c r="K1" s="113"/>
      <c r="L1" s="112"/>
      <c r="M1" s="113"/>
      <c r="N1" s="50"/>
      <c r="O1" s="113"/>
      <c r="Z1" s="39" t="s">
        <v>2261</v>
      </c>
    </row>
    <row r="2" spans="1:106" ht="15" customHeight="1" thickBot="1">
      <c r="A2" s="24" t="str">
        <f>Cover!B2</f>
        <v>Ramada Resort Khao Lak, Phang Nga</v>
      </c>
      <c r="B2" s="24"/>
      <c r="C2" s="112"/>
      <c r="D2" s="112"/>
      <c r="E2" s="112"/>
      <c r="F2" s="112"/>
      <c r="H2" s="112"/>
      <c r="J2" s="112"/>
      <c r="K2" s="112"/>
      <c r="L2" s="112"/>
      <c r="M2" s="112"/>
      <c r="N2" s="112"/>
      <c r="P2" s="112"/>
    </row>
    <row r="3" spans="1:106" ht="17.149999999999999" customHeight="1" thickBot="1">
      <c r="A3" s="24" t="s">
        <v>2274</v>
      </c>
      <c r="B3" s="24" t="s">
        <v>2424</v>
      </c>
      <c r="D3" s="112"/>
      <c r="E3" s="112"/>
      <c r="F3" s="112"/>
      <c r="H3" s="112"/>
      <c r="J3" s="112"/>
      <c r="K3" s="112"/>
      <c r="L3" s="112"/>
      <c r="M3" s="112"/>
      <c r="N3" s="27"/>
      <c r="O3" s="27" t="s">
        <v>2425</v>
      </c>
      <c r="P3" s="51" t="str">
        <f>+BS!J1</f>
        <v>6</v>
      </c>
      <c r="BA3" s="741" t="s">
        <v>2426</v>
      </c>
      <c r="BB3" s="742"/>
      <c r="BC3" s="742"/>
      <c r="BD3" s="742"/>
      <c r="BE3" s="742"/>
      <c r="BF3" s="742"/>
      <c r="BG3" s="742"/>
      <c r="BH3" s="742"/>
      <c r="BI3" s="742"/>
      <c r="BJ3" s="742"/>
      <c r="BK3" s="742"/>
      <c r="BL3" s="742"/>
      <c r="BM3" s="742"/>
      <c r="BN3" s="742"/>
      <c r="BO3" s="742"/>
      <c r="BP3" s="742"/>
      <c r="BQ3" s="742"/>
      <c r="BR3" s="742"/>
      <c r="BS3" s="742"/>
      <c r="BT3" s="742"/>
      <c r="BU3" s="742"/>
      <c r="BV3" s="742"/>
      <c r="BW3" s="742"/>
      <c r="BX3" s="742"/>
      <c r="BY3" s="742"/>
      <c r="BZ3" s="742"/>
      <c r="CA3" s="742"/>
      <c r="CB3" s="742"/>
      <c r="CC3" s="742"/>
      <c r="CD3" s="742"/>
      <c r="CE3" s="743"/>
    </row>
    <row r="4" spans="1:106" ht="15" customHeight="1" thickBot="1">
      <c r="A4" s="24" t="str">
        <f>SCH00!J3</f>
        <v>For the PRD of June 2026</v>
      </c>
      <c r="B4" s="24"/>
      <c r="C4" s="112"/>
      <c r="D4" s="112"/>
      <c r="E4" s="112"/>
      <c r="F4" s="112"/>
      <c r="H4" s="112"/>
      <c r="J4" s="112"/>
      <c r="K4" s="112"/>
      <c r="L4" s="112"/>
      <c r="M4" s="112"/>
      <c r="N4" s="27"/>
      <c r="O4" s="27" t="s">
        <v>2427</v>
      </c>
      <c r="P4" s="112"/>
      <c r="BA4" s="746" t="s">
        <v>2428</v>
      </c>
      <c r="BB4" s="747"/>
      <c r="BC4" s="747"/>
      <c r="BD4" s="747"/>
      <c r="BE4" s="747"/>
      <c r="BF4" s="546"/>
      <c r="BG4" s="748" t="s">
        <v>2429</v>
      </c>
      <c r="BH4" s="747"/>
      <c r="BI4" s="747"/>
      <c r="BJ4" s="747"/>
      <c r="BK4" s="747"/>
      <c r="BL4" s="747"/>
      <c r="BM4" s="747"/>
      <c r="BN4" s="747"/>
      <c r="BO4" s="747"/>
      <c r="BP4" s="747"/>
      <c r="BQ4" s="747"/>
      <c r="BR4" s="747"/>
      <c r="BS4" s="747"/>
      <c r="BT4" s="747"/>
      <c r="BU4" s="747"/>
      <c r="BV4" s="747"/>
      <c r="BW4" s="747"/>
      <c r="BX4" s="747"/>
      <c r="BY4" s="747"/>
      <c r="BZ4" s="749"/>
      <c r="CA4" s="547"/>
      <c r="CB4" s="741" t="s">
        <v>2430</v>
      </c>
      <c r="CC4" s="750"/>
      <c r="CD4" s="750"/>
      <c r="CE4" s="751"/>
    </row>
    <row r="5" spans="1:106" ht="16" customHeight="1" thickBot="1">
      <c r="BA5" s="741" t="s">
        <v>2431</v>
      </c>
      <c r="BB5" s="741" t="s">
        <v>2432</v>
      </c>
      <c r="BC5" s="741" t="s">
        <v>2433</v>
      </c>
      <c r="BD5" s="741" t="s">
        <v>2434</v>
      </c>
      <c r="BE5" s="744" t="s">
        <v>2435</v>
      </c>
      <c r="BF5" s="548"/>
      <c r="BG5" s="744" t="s">
        <v>2436</v>
      </c>
      <c r="BH5" s="742"/>
      <c r="BI5" s="744" t="s">
        <v>2437</v>
      </c>
      <c r="BJ5" s="742"/>
      <c r="BK5" s="744" t="s">
        <v>2438</v>
      </c>
      <c r="BL5" s="742"/>
      <c r="BM5" s="741" t="s">
        <v>2439</v>
      </c>
      <c r="BN5" s="743"/>
      <c r="BO5" s="755" t="s">
        <v>2440</v>
      </c>
      <c r="BP5" s="742"/>
      <c r="BQ5" s="741" t="s">
        <v>2441</v>
      </c>
      <c r="BR5" s="743"/>
      <c r="BS5" s="755" t="s">
        <v>2442</v>
      </c>
      <c r="BT5" s="742"/>
      <c r="BU5" s="741" t="s">
        <v>2443</v>
      </c>
      <c r="BV5" s="743"/>
      <c r="BW5" s="754" t="s">
        <v>2444</v>
      </c>
      <c r="BX5" s="743"/>
      <c r="BY5" s="741" t="s">
        <v>2445</v>
      </c>
      <c r="BZ5" s="743"/>
      <c r="CA5" s="549"/>
      <c r="CB5" s="745"/>
      <c r="CC5" s="752"/>
      <c r="CD5" s="752"/>
      <c r="CE5" s="753"/>
    </row>
    <row r="6" spans="1:106" s="52" customFormat="1" ht="13.5" customHeight="1" thickBot="1">
      <c r="A6" s="697" t="s">
        <v>2446</v>
      </c>
      <c r="B6" s="698"/>
      <c r="C6" s="698"/>
      <c r="D6" s="698"/>
      <c r="E6" s="698"/>
      <c r="F6" s="698"/>
      <c r="G6" s="698"/>
      <c r="H6" s="699"/>
      <c r="I6" s="710" t="s">
        <v>2447</v>
      </c>
      <c r="J6" s="697" t="s">
        <v>2448</v>
      </c>
      <c r="K6" s="698"/>
      <c r="L6" s="698"/>
      <c r="M6" s="698"/>
      <c r="N6" s="698"/>
      <c r="O6" s="699"/>
      <c r="P6" s="71"/>
      <c r="Q6" s="114" t="s">
        <v>2332</v>
      </c>
      <c r="R6" s="115"/>
      <c r="S6" s="114" t="s">
        <v>2333</v>
      </c>
      <c r="T6" s="114"/>
      <c r="V6" s="57" t="s">
        <v>2449</v>
      </c>
      <c r="W6" s="57"/>
      <c r="X6" s="57"/>
      <c r="Z6" s="116"/>
      <c r="AA6" s="116"/>
      <c r="AC6" s="734" t="s">
        <v>2413</v>
      </c>
      <c r="AD6" s="735"/>
      <c r="AE6" s="703"/>
      <c r="AG6" s="734" t="s">
        <v>2414</v>
      </c>
      <c r="AH6" s="703"/>
      <c r="AI6"/>
      <c r="BA6" s="756"/>
      <c r="BB6" s="756"/>
      <c r="BC6" s="756"/>
      <c r="BD6" s="756"/>
      <c r="BE6" s="745"/>
      <c r="BF6" s="521"/>
      <c r="BG6" s="521" t="s">
        <v>2450</v>
      </c>
      <c r="BH6" s="522" t="s">
        <v>2451</v>
      </c>
      <c r="BI6" s="521" t="s">
        <v>2450</v>
      </c>
      <c r="BJ6" s="522" t="s">
        <v>2451</v>
      </c>
      <c r="BK6" s="521" t="s">
        <v>2450</v>
      </c>
      <c r="BL6" s="522" t="s">
        <v>2451</v>
      </c>
      <c r="BM6" s="523" t="s">
        <v>2450</v>
      </c>
      <c r="BN6" s="524" t="s">
        <v>2451</v>
      </c>
      <c r="BO6" s="525" t="s">
        <v>2450</v>
      </c>
      <c r="BP6" s="522" t="s">
        <v>2451</v>
      </c>
      <c r="BQ6" s="521" t="s">
        <v>2450</v>
      </c>
      <c r="BR6" s="526" t="s">
        <v>2451</v>
      </c>
      <c r="BS6" s="525" t="s">
        <v>2450</v>
      </c>
      <c r="BT6" s="522" t="s">
        <v>2451</v>
      </c>
      <c r="BU6" s="521" t="s">
        <v>2450</v>
      </c>
      <c r="BV6" s="526" t="s">
        <v>2451</v>
      </c>
      <c r="BW6" s="525" t="s">
        <v>2450</v>
      </c>
      <c r="BX6" s="526" t="s">
        <v>2451</v>
      </c>
      <c r="BY6" s="521" t="s">
        <v>2450</v>
      </c>
      <c r="BZ6" s="526" t="s">
        <v>2451</v>
      </c>
      <c r="CA6" s="550"/>
      <c r="CB6" s="523" t="s">
        <v>2452</v>
      </c>
      <c r="CC6" s="523" t="s">
        <v>2453</v>
      </c>
      <c r="CD6" s="523" t="s">
        <v>2454</v>
      </c>
      <c r="CE6" s="551" t="s">
        <v>2455</v>
      </c>
    </row>
    <row r="7" spans="1:106" s="52" customFormat="1" ht="13.5" customHeight="1" thickBot="1">
      <c r="A7" s="69" t="s">
        <v>2337</v>
      </c>
      <c r="B7" s="69" t="s">
        <v>2297</v>
      </c>
      <c r="C7" s="69" t="s">
        <v>2456</v>
      </c>
      <c r="D7" s="69" t="s">
        <v>2297</v>
      </c>
      <c r="E7" s="69" t="s">
        <v>2336</v>
      </c>
      <c r="F7" s="69" t="s">
        <v>2297</v>
      </c>
      <c r="G7" s="69" t="s">
        <v>2335</v>
      </c>
      <c r="H7" s="69" t="s">
        <v>2297</v>
      </c>
      <c r="I7" s="711"/>
      <c r="J7" s="69" t="s">
        <v>2335</v>
      </c>
      <c r="K7" s="69" t="s">
        <v>2297</v>
      </c>
      <c r="L7" s="69" t="s">
        <v>2336</v>
      </c>
      <c r="M7" s="69" t="s">
        <v>2297</v>
      </c>
      <c r="N7" s="69" t="s">
        <v>2337</v>
      </c>
      <c r="O7" s="69" t="s">
        <v>2297</v>
      </c>
      <c r="P7" s="71"/>
      <c r="Q7" s="108" t="s">
        <v>2342</v>
      </c>
      <c r="R7" s="117" t="s">
        <v>2343</v>
      </c>
      <c r="S7" s="108" t="s">
        <v>2342</v>
      </c>
      <c r="T7" s="108" t="s">
        <v>2343</v>
      </c>
      <c r="V7" s="108" t="s">
        <v>2335</v>
      </c>
      <c r="W7" s="108" t="s">
        <v>2342</v>
      </c>
      <c r="X7" s="108" t="s">
        <v>2343</v>
      </c>
      <c r="Z7" s="69" t="s">
        <v>2457</v>
      </c>
      <c r="AA7" s="69" t="s">
        <v>2342</v>
      </c>
      <c r="AC7" s="108" t="s">
        <v>2342</v>
      </c>
      <c r="AD7" s="108" t="s">
        <v>2343</v>
      </c>
      <c r="AE7" s="108" t="s">
        <v>2457</v>
      </c>
      <c r="AG7" s="108" t="s">
        <v>2342</v>
      </c>
      <c r="AH7" s="108" t="s">
        <v>2343</v>
      </c>
      <c r="BA7" s="529"/>
      <c r="BB7" s="530"/>
      <c r="BC7" s="530"/>
      <c r="BD7" s="530"/>
      <c r="BE7" s="531"/>
      <c r="BF7" s="552"/>
      <c r="BG7" s="529"/>
      <c r="BH7" s="531"/>
      <c r="BI7" s="529"/>
      <c r="BJ7" s="531"/>
      <c r="BK7" s="529"/>
      <c r="BL7" s="531"/>
      <c r="BM7" s="529"/>
      <c r="BN7" s="531"/>
      <c r="BO7" s="529"/>
      <c r="BP7" s="531"/>
      <c r="BQ7" s="529"/>
      <c r="BR7" s="531"/>
      <c r="BS7" s="529"/>
      <c r="BT7" s="531"/>
      <c r="BU7" s="529"/>
      <c r="BV7" s="531"/>
      <c r="BW7" s="529"/>
      <c r="BX7" s="531"/>
      <c r="BY7" s="529"/>
      <c r="BZ7" s="531"/>
      <c r="CA7" s="552"/>
      <c r="CB7" s="529"/>
      <c r="CC7" s="530"/>
      <c r="CD7" s="530"/>
      <c r="CE7" s="531"/>
    </row>
    <row r="8" spans="1:106" ht="13.5" customHeight="1" thickBot="1">
      <c r="A8" s="697" t="s">
        <v>2458</v>
      </c>
      <c r="B8" s="698"/>
      <c r="C8" s="698"/>
      <c r="D8" s="698"/>
      <c r="E8" s="698"/>
      <c r="F8" s="699"/>
      <c r="G8" s="112"/>
      <c r="H8" s="112"/>
      <c r="I8" s="27"/>
      <c r="J8" s="112"/>
      <c r="K8" s="112"/>
      <c r="L8" s="697" t="s">
        <v>2458</v>
      </c>
      <c r="M8" s="698"/>
      <c r="N8" s="698"/>
      <c r="O8" s="699"/>
      <c r="P8" s="118"/>
      <c r="Q8" s="638"/>
      <c r="R8" s="638"/>
      <c r="S8" s="639"/>
      <c r="T8" s="639"/>
      <c r="U8" s="78"/>
      <c r="V8" s="78"/>
      <c r="W8" s="78"/>
      <c r="X8" s="78"/>
      <c r="Z8" s="648"/>
      <c r="AA8" s="171"/>
      <c r="AK8" s="52"/>
      <c r="BA8" s="533"/>
      <c r="BB8" s="534"/>
      <c r="BC8" s="534"/>
      <c r="BD8" s="534"/>
      <c r="BE8" s="535"/>
      <c r="BF8" s="553"/>
      <c r="BG8" s="533"/>
      <c r="BH8" s="535"/>
      <c r="BI8" s="533"/>
      <c r="BJ8" s="535"/>
      <c r="BK8" s="533"/>
      <c r="BL8" s="535"/>
      <c r="BM8" s="533"/>
      <c r="BN8" s="535"/>
      <c r="BO8" s="533"/>
      <c r="BP8" s="535"/>
      <c r="BQ8" s="533"/>
      <c r="BR8" s="535"/>
      <c r="BS8" s="533"/>
      <c r="BT8" s="535"/>
      <c r="BU8" s="533"/>
      <c r="BV8" s="535"/>
      <c r="BW8" s="533"/>
      <c r="BX8" s="535"/>
      <c r="BY8" s="533"/>
      <c r="BZ8" s="535"/>
      <c r="CA8" s="553"/>
      <c r="CB8" s="533"/>
      <c r="CC8" s="534"/>
      <c r="CD8" s="534"/>
      <c r="CE8" s="535"/>
    </row>
    <row r="9" spans="1:106" ht="12.75" customHeight="1">
      <c r="G9" s="46"/>
      <c r="I9" s="35" t="s">
        <v>2459</v>
      </c>
      <c r="Q9" s="640"/>
      <c r="R9" s="640"/>
      <c r="S9" s="641"/>
      <c r="T9" s="641"/>
      <c r="U9" s="78"/>
      <c r="V9" s="78"/>
      <c r="W9" s="78"/>
      <c r="X9" s="78"/>
      <c r="Z9" s="46"/>
      <c r="AA9" s="171"/>
      <c r="AG9" s="46"/>
      <c r="AK9" s="52"/>
      <c r="BA9" s="533"/>
      <c r="BB9" s="534"/>
      <c r="BC9" s="534"/>
      <c r="BD9" s="534"/>
      <c r="BE9" s="535"/>
      <c r="BF9" s="553"/>
      <c r="BG9" s="533"/>
      <c r="BH9" s="535"/>
      <c r="BI9" s="533"/>
      <c r="BJ9" s="535"/>
      <c r="BK9" s="533"/>
      <c r="BL9" s="535"/>
      <c r="BM9" s="533"/>
      <c r="BN9" s="535"/>
      <c r="BO9" s="533"/>
      <c r="BP9" s="535"/>
      <c r="BQ9" s="533"/>
      <c r="BR9" s="535"/>
      <c r="BS9" s="533"/>
      <c r="BT9" s="535"/>
      <c r="BU9" s="533"/>
      <c r="BV9" s="535"/>
      <c r="BW9" s="533"/>
      <c r="BX9" s="535"/>
      <c r="BY9" s="533"/>
      <c r="BZ9" s="535"/>
      <c r="CA9" s="553"/>
      <c r="CB9" s="533"/>
      <c r="CC9" s="534"/>
      <c r="CD9" s="534"/>
      <c r="CE9" s="535"/>
    </row>
    <row r="10" spans="1:106" ht="12.75" customHeight="1">
      <c r="A10" s="74">
        <f t="shared" ref="A10:A20" ca="1" si="0">+G10-R10</f>
        <v>1367474.58</v>
      </c>
      <c r="B10" s="74">
        <f t="shared" ref="B10:B28" ca="1" si="1">IF(G10=0,0,(A10*100/G10))</f>
        <v>100</v>
      </c>
      <c r="C10" s="74">
        <f t="shared" ref="C10:C20" ca="1" si="2">G10-Z10</f>
        <v>1367474.58</v>
      </c>
      <c r="D10" s="74">
        <f t="shared" ref="D10:D28" ca="1" si="3">IF(G10=0,0,(C10*100/G10))</f>
        <v>100</v>
      </c>
      <c r="E10" s="74">
        <f t="shared" ref="E10:E20" ca="1" si="4">+G10-Q10</f>
        <v>1367474.58</v>
      </c>
      <c r="F10" s="74">
        <f t="shared" ref="F10:F28" ca="1" si="5">IF(G10=0,0,(E10*100/G10))</f>
        <v>100</v>
      </c>
      <c r="G10" s="631">
        <f ca="1">IFERROR(_xll.AC_BU(_xll.ArrayBU(DB),_xll.ArrayDPT($BA10:$BE10),_xll.ArrayCOA($BG10:$BZ10),YR,PRD,_xll.ArrayDIM($CB10:$CE10)),0)</f>
        <v>1367474.58</v>
      </c>
      <c r="H10" s="122">
        <f t="shared" ref="H10:H21" ca="1" si="6">G10/G$21*100</f>
        <v>43.851476166252411</v>
      </c>
      <c r="I10" s="74" t="s">
        <v>2460</v>
      </c>
      <c r="J10" s="248">
        <f ca="1">IFERROR(_xll.ACC_BU(_xll.ArrayBU(DB),_xll.ArrayDPT($BA10:$BE10),_xll.ArrayCOA($BG10:$BZ10),YR,PRD,_xll.ArrayDIM($CB10:$CE10)),0)</f>
        <v>1367474.58</v>
      </c>
      <c r="K10" s="74">
        <f t="shared" ref="K10:K21" ca="1" si="7">J10/J$21*100</f>
        <v>1.6406136011039887</v>
      </c>
      <c r="L10" s="74">
        <f t="shared" ref="L10:L20" ca="1" si="8">+J10-S10</f>
        <v>1367474.58</v>
      </c>
      <c r="M10" s="74">
        <f t="shared" ref="M10:M21" ca="1" si="9">IF(S10&lt;&gt;0,L10/S10*100,0)</f>
        <v>0</v>
      </c>
      <c r="N10" s="74">
        <f t="shared" ref="N10:N20" ca="1" si="10">+J10-T10</f>
        <v>1367474.58</v>
      </c>
      <c r="O10" s="74">
        <f t="shared" ref="O10:O21" ca="1" si="11">IF(T10&lt;&gt;0,N10/T10*100,0)</f>
        <v>0</v>
      </c>
      <c r="P10" s="46"/>
      <c r="Q10" s="642">
        <f ca="1">IFERROR(_xll.BC_BU(_xll.ArrayBU(DB),_xll.ArrayDPT($BA10:$BE10),_xll.ArrayCOA($BG10:$BZ10),YR,PRD,RV,_xll.ArrayDIM($CB10:$CE10)),0)</f>
        <v>0</v>
      </c>
      <c r="R10" s="642">
        <f ca="1">IFERROR(_xll.AC_BU(_xll.ArrayBU(DB),_xll.ArrayDPT($BA10:$BE10),_xll.ArrayCOA($BG10:$BZ10),YR-1,PRD,_xll.ArrayDIM($CB10:$CE10)),0)</f>
        <v>0</v>
      </c>
      <c r="S10" s="78">
        <f ca="1">IFERROR(_xll.BCC_BU(_xll.ArrayBU(DB),_xll.ArrayDPT($BA10:$BE10),_xll.ArrayCOA($BG10:$BZ10),YR,PRD,RV,_xll.ArrayDIM($CB10:$CE10)),0)</f>
        <v>0</v>
      </c>
      <c r="T10" s="78">
        <f ca="1">IFERROR(_xll.ACC_BU(_xll.ArrayBU(DB),_xll.ArrayDPT($BA10:$BE10),_xll.ArrayCOA($BG10:$BZ10),YR-1,PRD,_xll.ArrayDIM($CB10:$CE10)),0)</f>
        <v>0</v>
      </c>
      <c r="U10" s="78"/>
      <c r="V10" s="78">
        <f ca="1">IFERROR(_xll.ACC_BU(_xll.ArrayBU(DB),_xll.ArrayDPT($BA10:$BE10),_xll.ArrayCOA($BG10:$BZ10),YR-1,PRD,_xll.ArrayDIM($CB10:$CE10)),0)</f>
        <v>0</v>
      </c>
      <c r="W10" s="78">
        <f ca="1">IFERROR(_xll.BCC_BU(_xll.ArrayBU(DB),_xll.ArrayDPT($BA10:$BE10),_xll.ArrayCOA($BG10:$BZ10),YR-1,PRD,RV,_xll.ArrayDIM($CB10:$CE10)),0)</f>
        <v>0</v>
      </c>
      <c r="X10" s="78">
        <f ca="1">IFERROR(_xll.ACC_BU(_xll.ArrayBU(DB),_xll.ArrayDPT($BA10:$BE10),_xll.ArrayCOA($BG10:$BZ10),YR-1-1,PRD,_xll.ArrayDIM($CB10:$CE10)),0)</f>
        <v>0</v>
      </c>
      <c r="Z10" s="248">
        <f ca="1">IFERROR(_xll.AC_BU(_xll.ArrayBU(DB),_xll.ArrayDPT($BA10:$BE10),_xll.ArrayCOA($BG10:$BZ10),YR,PRD-1,_xll.ArrayDIM($CB10:$CE10)),0)</f>
        <v>0</v>
      </c>
      <c r="AA10" s="248">
        <f ca="1">IFERROR(_xll.BC_BU(_xll.ArrayBU(DB),_xll.ArrayDPT($BA10:$BE10),_xll.ArrayCOA($BG10:$BZ10),YR,PRD-1,RV,_xll.ArrayDIM($CB10:$CE10)),0)</f>
        <v>0</v>
      </c>
      <c r="AC10" s="123" t="e">
        <f t="shared" ref="AC10:AC28" ca="1" si="12">Q10/Q$21*100</f>
        <v>#DIV/0!</v>
      </c>
      <c r="AD10" s="92">
        <f t="shared" ref="AD10:AD28" ca="1" si="13">R10/R$21*100</f>
        <v>0</v>
      </c>
      <c r="AE10" s="92">
        <f t="shared" ref="AE10:AE28" ca="1" si="14">Z10/Z$21*100</f>
        <v>0</v>
      </c>
      <c r="AF10" s="92"/>
      <c r="AG10" s="123" t="e">
        <f t="shared" ref="AG10:AG28" ca="1" si="15">S10/S$21*100</f>
        <v>#DIV/0!</v>
      </c>
      <c r="AH10" s="92">
        <f t="shared" ref="AH10:AH28" ca="1" si="16">T10/T$21*100</f>
        <v>0</v>
      </c>
      <c r="AK10" s="52"/>
      <c r="BA10" s="533"/>
      <c r="BB10" s="534"/>
      <c r="BC10" s="534"/>
      <c r="BD10" s="534"/>
      <c r="BE10" s="535"/>
      <c r="BF10" s="553"/>
      <c r="BG10" s="533" t="s">
        <v>894</v>
      </c>
      <c r="BH10" s="535"/>
      <c r="BI10" s="533"/>
      <c r="BJ10" s="535"/>
      <c r="BK10" s="533"/>
      <c r="BL10" s="535"/>
      <c r="BM10" s="533"/>
      <c r="BN10" s="535"/>
      <c r="BO10" s="533"/>
      <c r="BP10" s="535"/>
      <c r="BQ10" s="533"/>
      <c r="BR10" s="535"/>
      <c r="BS10" s="533"/>
      <c r="BT10" s="535"/>
      <c r="BU10" s="533"/>
      <c r="BV10" s="535"/>
      <c r="BW10" s="533"/>
      <c r="BX10" s="535"/>
      <c r="BY10" s="533"/>
      <c r="BZ10" s="535"/>
      <c r="CA10" s="553"/>
      <c r="CB10" s="533"/>
      <c r="CC10" s="534"/>
      <c r="CD10" s="534"/>
      <c r="CE10" s="535"/>
      <c r="DB10"/>
    </row>
    <row r="11" spans="1:106" ht="12" customHeight="1">
      <c r="A11" s="124">
        <f t="shared" ca="1" si="0"/>
        <v>-121195.40000000002</v>
      </c>
      <c r="B11" s="124">
        <f t="shared" ca="1" si="1"/>
        <v>-15.528786658328642</v>
      </c>
      <c r="C11" s="124">
        <f t="shared" ca="1" si="2"/>
        <v>-1082007.5699999998</v>
      </c>
      <c r="D11" s="124">
        <f t="shared" ca="1" si="3"/>
        <v>-138.63780900287131</v>
      </c>
      <c r="E11" s="124">
        <f t="shared" ca="1" si="4"/>
        <v>780456.34</v>
      </c>
      <c r="F11" s="124">
        <f t="shared" ca="1" si="5"/>
        <v>100</v>
      </c>
      <c r="G11" s="632">
        <f ca="1">IFERROR(_xll.AC_BU(_xll.ArrayBU(DB),_xll.ArrayDPT($BA11:$BE11),_xll.ArrayCOA($BG11:$BZ11),YR,PRD,_xll.ArrayDIM($CB11:$CE11)),0)</f>
        <v>780456.34</v>
      </c>
      <c r="H11" s="122">
        <f t="shared" ca="1" si="6"/>
        <v>25.027275163177499</v>
      </c>
      <c r="I11" s="124" t="s">
        <v>2461</v>
      </c>
      <c r="J11" s="226">
        <f ca="1">IFERROR(_xll.ACC_BU(_xll.ArrayBU(DB),_xll.ArrayDPT($BA11:$BE11),_xll.ArrayCOA($BG11:$BZ11),YR,PRD,_xll.ArrayDIM($CB11:$CE11)),0)</f>
        <v>58539036.640000001</v>
      </c>
      <c r="K11" s="124">
        <f t="shared" ca="1" si="7"/>
        <v>70.231608771191006</v>
      </c>
      <c r="L11" s="124">
        <f t="shared" ca="1" si="8"/>
        <v>58539036.640000001</v>
      </c>
      <c r="M11" s="124">
        <f t="shared" ca="1" si="9"/>
        <v>0</v>
      </c>
      <c r="N11" s="124">
        <f t="shared" ca="1" si="10"/>
        <v>-2561240.9399999976</v>
      </c>
      <c r="O11" s="124">
        <f t="shared" ca="1" si="11"/>
        <v>-4.1918646550279677</v>
      </c>
      <c r="P11" s="46"/>
      <c r="Q11" s="642">
        <f ca="1">IFERROR(_xll.BC_BU(_xll.ArrayBU(DB),_xll.ArrayDPT($BA11:$BE11),_xll.ArrayCOA($BG11:$BZ11),YR,PRD,RV,_xll.ArrayDIM($CB11:$CE11)),0)</f>
        <v>0</v>
      </c>
      <c r="R11" s="642">
        <f ca="1">IFERROR(_xll.AC_BU(_xll.ArrayBU(DB),_xll.ArrayDPT($BA11:$BE11),_xll.ArrayCOA($BG11:$BZ11),YR-1,PRD,_xll.ArrayDIM($CB11:$CE11)),0)</f>
        <v>901651.74</v>
      </c>
      <c r="S11" s="78">
        <f ca="1">IFERROR(_xll.BCC_BU(_xll.ArrayBU(DB),_xll.ArrayDPT($BA11:$BE11),_xll.ArrayCOA($BG11:$BZ11),YR,PRD,RV,_xll.ArrayDIM($CB11:$CE11)),0)</f>
        <v>0</v>
      </c>
      <c r="T11" s="78">
        <f ca="1">IFERROR(_xll.ACC_BU(_xll.ArrayBU(DB),_xll.ArrayDPT($BA11:$BE11),_xll.ArrayCOA($BG11:$BZ11),YR-1,PRD,_xll.ArrayDIM($CB11:$CE11)),0)</f>
        <v>61100277.579999998</v>
      </c>
      <c r="U11" s="78"/>
      <c r="V11" s="78">
        <f ca="1">IFERROR(_xll.ACC_BU(_xll.ArrayBU(DB),_xll.ArrayDPT($BA11:$BE11),_xll.ArrayCOA($BG11:$BZ11),YR-1,PRD,_xll.ArrayDIM($CB11:$CE11)),0)</f>
        <v>61100277.579999998</v>
      </c>
      <c r="W11" s="78">
        <f ca="1">IFERROR(_xll.BCC_BU(_xll.ArrayBU(DB),_xll.ArrayDPT($BA11:$BE11),_xll.ArrayCOA($BG11:$BZ11),YR-1,PRD,RV,_xll.ArrayDIM($CB11:$CE11)),0)</f>
        <v>0</v>
      </c>
      <c r="X11" s="78">
        <f ca="1">IFERROR(_xll.ACC_BU(_xll.ArrayBU(DB),_xll.ArrayDPT($BA11:$BE11),_xll.ArrayCOA($BG11:$BZ11),YR-1-1,PRD,_xll.ArrayDIM($CB11:$CE11)),0)</f>
        <v>65023901.43</v>
      </c>
      <c r="Z11" s="226">
        <f ca="1">IFERROR(_xll.AC_BU(_xll.ArrayBU(DB),_xll.ArrayDPT($BA11:$BE11),_xll.ArrayCOA($BG11:$BZ11),YR,PRD-1,_xll.ArrayDIM($CB11:$CE11)),0)</f>
        <v>1862463.91</v>
      </c>
      <c r="AA11" s="226">
        <f ca="1">IFERROR(_xll.BC_BU(_xll.ArrayBU(DB),_xll.ArrayDPT($BA11:$BE11),_xll.ArrayCOA($BG11:$BZ11),YR,PRD-1,RV,_xll.ArrayDIM($CB11:$CE11)),0)</f>
        <v>0</v>
      </c>
      <c r="AC11" s="123" t="e">
        <f t="shared" ca="1" si="12"/>
        <v>#DIV/0!</v>
      </c>
      <c r="AD11" s="92">
        <f t="shared" ca="1" si="13"/>
        <v>70.301911058231084</v>
      </c>
      <c r="AE11" s="92">
        <f t="shared" ca="1" si="14"/>
        <v>64.818163570032155</v>
      </c>
      <c r="AF11" s="92"/>
      <c r="AG11" s="123" t="e">
        <f t="shared" ca="1" si="15"/>
        <v>#DIV/0!</v>
      </c>
      <c r="AH11" s="92">
        <f t="shared" ca="1" si="16"/>
        <v>78.494214059237422</v>
      </c>
      <c r="AK11" s="52"/>
      <c r="BA11" s="533"/>
      <c r="BB11" s="534"/>
      <c r="BC11" s="534"/>
      <c r="BD11" s="534"/>
      <c r="BE11" s="535"/>
      <c r="BF11" s="553"/>
      <c r="BG11" s="533" t="s">
        <v>897</v>
      </c>
      <c r="BH11" s="535"/>
      <c r="BI11" s="533"/>
      <c r="BJ11" s="535"/>
      <c r="BK11" s="533"/>
      <c r="BL11" s="535"/>
      <c r="BM11" s="533"/>
      <c r="BN11" s="535"/>
      <c r="BO11" s="533"/>
      <c r="BP11" s="535"/>
      <c r="BQ11" s="533"/>
      <c r="BR11" s="535"/>
      <c r="BS11" s="533"/>
      <c r="BT11" s="535"/>
      <c r="BU11" s="533"/>
      <c r="BV11" s="535"/>
      <c r="BW11" s="533"/>
      <c r="BX11" s="535"/>
      <c r="BY11" s="533"/>
      <c r="BZ11" s="535"/>
      <c r="CA11" s="553"/>
      <c r="CB11" s="533"/>
      <c r="CC11" s="534"/>
      <c r="CD11" s="534"/>
      <c r="CE11" s="535"/>
      <c r="DB11"/>
    </row>
    <row r="12" spans="1:106" ht="12" customHeight="1">
      <c r="A12" s="124">
        <f t="shared" ca="1" si="0"/>
        <v>337526.11999999994</v>
      </c>
      <c r="B12" s="124">
        <f t="shared" ca="1" si="1"/>
        <v>53.087479886513876</v>
      </c>
      <c r="C12" s="124">
        <f t="shared" ca="1" si="2"/>
        <v>-277076.78000000003</v>
      </c>
      <c r="D12" s="124">
        <f t="shared" ca="1" si="3"/>
        <v>-43.579762020403152</v>
      </c>
      <c r="E12" s="124">
        <f t="shared" ca="1" si="4"/>
        <v>635792.31999999995</v>
      </c>
      <c r="F12" s="124">
        <f t="shared" ca="1" si="5"/>
        <v>100</v>
      </c>
      <c r="G12" s="632">
        <f ca="1">IFERROR(_xll.AC_BU(_xll.ArrayBU(DB),_xll.ArrayDPT($BA12:$BE12),_xll.ArrayCOA($BG12:$BZ12),YR,PRD,_xll.ArrayDIM($CB12:$CE12)),0)</f>
        <v>635792.31999999995</v>
      </c>
      <c r="H12" s="122">
        <f t="shared" ca="1" si="6"/>
        <v>20.388263281037606</v>
      </c>
      <c r="I12" s="124" t="s">
        <v>2462</v>
      </c>
      <c r="J12" s="226">
        <f ca="1">IFERROR(_xll.ACC_BU(_xll.ArrayBU(DB),_xll.ArrayDPT($BA12:$BE12),_xll.ArrayCOA($BG12:$BZ12),YR,PRD,_xll.ArrayDIM($CB12:$CE12)),0)</f>
        <v>22047965</v>
      </c>
      <c r="K12" s="124">
        <f t="shared" ca="1" si="7"/>
        <v>26.451819861737174</v>
      </c>
      <c r="L12" s="124">
        <f t="shared" ca="1" si="8"/>
        <v>22047965</v>
      </c>
      <c r="M12" s="124">
        <f t="shared" ca="1" si="9"/>
        <v>0</v>
      </c>
      <c r="N12" s="124">
        <f t="shared" ca="1" si="10"/>
        <v>7109145.4700000007</v>
      </c>
      <c r="O12" s="124">
        <f t="shared" ca="1" si="11"/>
        <v>47.588401852793524</v>
      </c>
      <c r="P12" s="46"/>
      <c r="Q12" s="642">
        <f ca="1">IFERROR(_xll.BC_BU(_xll.ArrayBU(DB),_xll.ArrayDPT($BA12:$BE12),_xll.ArrayCOA($BG12:$BZ12),YR,PRD,RV,_xll.ArrayDIM($CB12:$CE12)),0)</f>
        <v>0</v>
      </c>
      <c r="R12" s="642">
        <f ca="1">IFERROR(_xll.AC_BU(_xll.ArrayBU(DB),_xll.ArrayDPT($BA12:$BE12),_xll.ArrayCOA($BG12:$BZ12),YR-1,PRD,_xll.ArrayDIM($CB12:$CE12)),0)</f>
        <v>298266.2</v>
      </c>
      <c r="S12" s="78">
        <f ca="1">IFERROR(_xll.BCC_BU(_xll.ArrayBU(DB),_xll.ArrayDPT($BA12:$BE12),_xll.ArrayCOA($BG12:$BZ12),YR,PRD,RV,_xll.ArrayDIM($CB12:$CE12)),0)</f>
        <v>0</v>
      </c>
      <c r="T12" s="78">
        <f ca="1">IFERROR(_xll.ACC_BU(_xll.ArrayBU(DB),_xll.ArrayDPT($BA12:$BE12),_xll.ArrayCOA($BG12:$BZ12),YR-1,PRD,_xll.ArrayDIM($CB12:$CE12)),0)</f>
        <v>14938819.529999999</v>
      </c>
      <c r="U12" s="78"/>
      <c r="V12" s="78">
        <f ca="1">IFERROR(_xll.ACC_BU(_xll.ArrayBU(DB),_xll.ArrayDPT($BA12:$BE12),_xll.ArrayCOA($BG12:$BZ12),YR-1,PRD,_xll.ArrayDIM($CB12:$CE12)),0)</f>
        <v>14938819.529999999</v>
      </c>
      <c r="W12" s="78">
        <f ca="1">IFERROR(_xll.BCC_BU(_xll.ArrayBU(DB),_xll.ArrayDPT($BA12:$BE12),_xll.ArrayCOA($BG12:$BZ12),YR-1,PRD,RV,_xll.ArrayDIM($CB12:$CE12)),0)</f>
        <v>0</v>
      </c>
      <c r="X12" s="78">
        <f ca="1">IFERROR(_xll.ACC_BU(_xll.ArrayBU(DB),_xll.ArrayDPT($BA12:$BE12),_xll.ArrayCOA($BG12:$BZ12),YR-1-1,PRD,_xll.ArrayDIM($CB12:$CE12)),0)</f>
        <v>3956920.08</v>
      </c>
      <c r="Z12" s="226">
        <f ca="1">IFERROR(_xll.AC_BU(_xll.ArrayBU(DB),_xll.ArrayDPT($BA12:$BE12),_xll.ArrayCOA($BG12:$BZ12),YR,PRD-1,_xll.ArrayDIM($CB12:$CE12)),0)</f>
        <v>912869.1</v>
      </c>
      <c r="AA12" s="226">
        <f ca="1">IFERROR(_xll.BC_BU(_xll.ArrayBU(DB),_xll.ArrayDPT($BA12:$BE12),_xll.ArrayCOA($BG12:$BZ12),YR,PRD-1,RV,_xll.ArrayDIM($CB12:$CE12)),0)</f>
        <v>0</v>
      </c>
      <c r="AC12" s="123" t="e">
        <f t="shared" ca="1" si="12"/>
        <v>#DIV/0!</v>
      </c>
      <c r="AD12" s="92">
        <f t="shared" ca="1" si="13"/>
        <v>23.25585692772751</v>
      </c>
      <c r="AE12" s="92">
        <f t="shared" ca="1" si="14"/>
        <v>31.770010857191881</v>
      </c>
      <c r="AF12" s="92"/>
      <c r="AG12" s="123" t="e">
        <f t="shared" ca="1" si="15"/>
        <v>#DIV/0!</v>
      </c>
      <c r="AH12" s="92">
        <f t="shared" ca="1" si="16"/>
        <v>19.191580536517368</v>
      </c>
      <c r="AK12" s="52"/>
      <c r="BA12" s="533"/>
      <c r="BB12" s="534"/>
      <c r="BC12" s="534"/>
      <c r="BD12" s="534"/>
      <c r="BE12" s="535"/>
      <c r="BF12" s="553"/>
      <c r="BG12" s="533" t="s">
        <v>899</v>
      </c>
      <c r="BH12" s="535"/>
      <c r="BI12" s="533"/>
      <c r="BJ12" s="535"/>
      <c r="BK12" s="533"/>
      <c r="BL12" s="535"/>
      <c r="BM12" s="533"/>
      <c r="BN12" s="535"/>
      <c r="BO12" s="533"/>
      <c r="BP12" s="535"/>
      <c r="BQ12" s="533"/>
      <c r="BR12" s="535"/>
      <c r="BS12" s="533"/>
      <c r="BT12" s="535"/>
      <c r="BU12" s="533"/>
      <c r="BV12" s="535"/>
      <c r="BW12" s="533"/>
      <c r="BX12" s="535"/>
      <c r="BY12" s="533"/>
      <c r="BZ12" s="535"/>
      <c r="CA12" s="553"/>
      <c r="CB12" s="533"/>
      <c r="CC12" s="534"/>
      <c r="CD12" s="534"/>
      <c r="CE12" s="535"/>
      <c r="DB12"/>
    </row>
    <row r="13" spans="1:106" ht="12" customHeight="1">
      <c r="A13" s="124">
        <f t="shared" ca="1" si="0"/>
        <v>0</v>
      </c>
      <c r="B13" s="124">
        <f t="shared" ca="1" si="1"/>
        <v>0</v>
      </c>
      <c r="C13" s="124">
        <f t="shared" ca="1" si="2"/>
        <v>0</v>
      </c>
      <c r="D13" s="124">
        <f t="shared" ca="1" si="3"/>
        <v>0</v>
      </c>
      <c r="E13" s="124">
        <f t="shared" ca="1" si="4"/>
        <v>0</v>
      </c>
      <c r="F13" s="124">
        <f t="shared" ca="1" si="5"/>
        <v>0</v>
      </c>
      <c r="G13" s="632">
        <f ca="1">IFERROR(_xll.AC_BU(_xll.ArrayBU(DB),_xll.ArrayDPT($BA13:$BE13),_xll.ArrayCOA($BG13:$BZ13),YR,PRD,_xll.ArrayDIM($CB13:$CE13)),0)</f>
        <v>0</v>
      </c>
      <c r="H13" s="122">
        <f t="shared" ca="1" si="6"/>
        <v>0</v>
      </c>
      <c r="I13" s="124" t="s">
        <v>2463</v>
      </c>
      <c r="J13" s="226">
        <f ca="1">IFERROR(_xll.ACC_BU(_xll.ArrayBU(DB),_xll.ArrayDPT($BA13:$BE13),_xll.ArrayCOA($BG13:$BZ13),YR,PRD,_xll.ArrayDIM($CB13:$CE13)),0)</f>
        <v>0</v>
      </c>
      <c r="K13" s="124">
        <f t="shared" ca="1" si="7"/>
        <v>0</v>
      </c>
      <c r="L13" s="124">
        <f t="shared" ca="1" si="8"/>
        <v>0</v>
      </c>
      <c r="M13" s="124">
        <f t="shared" ca="1" si="9"/>
        <v>0</v>
      </c>
      <c r="N13" s="124">
        <f t="shared" ca="1" si="10"/>
        <v>0</v>
      </c>
      <c r="O13" s="124">
        <f t="shared" ca="1" si="11"/>
        <v>0</v>
      </c>
      <c r="P13" s="46"/>
      <c r="Q13" s="642">
        <f ca="1">IFERROR(_xll.BC_BU(_xll.ArrayBU(DB),_xll.ArrayDPT($BA13:$BE13),_xll.ArrayCOA($BG13:$BZ13),YR,PRD,RV,_xll.ArrayDIM($CB13:$CE13)),0)</f>
        <v>0</v>
      </c>
      <c r="R13" s="642">
        <f ca="1">IFERROR(_xll.AC_BU(_xll.ArrayBU(DB),_xll.ArrayDPT($BA13:$BE13),_xll.ArrayCOA($BG13:$BZ13),YR-1,PRD,_xll.ArrayDIM($CB13:$CE13)),0)</f>
        <v>0</v>
      </c>
      <c r="S13" s="78">
        <f ca="1">IFERROR(_xll.BCC_BU(_xll.ArrayBU(DB),_xll.ArrayDPT($BA13:$BE13),_xll.ArrayCOA($BG13:$BZ13),YR,PRD,RV,_xll.ArrayDIM($CB13:$CE13)),0)</f>
        <v>0</v>
      </c>
      <c r="T13" s="78">
        <f ca="1">IFERROR(_xll.ACC_BU(_xll.ArrayBU(DB),_xll.ArrayDPT($BA13:$BE13),_xll.ArrayCOA($BG13:$BZ13),YR-1,PRD,_xll.ArrayDIM($CB13:$CE13)),0)</f>
        <v>0</v>
      </c>
      <c r="U13" s="78"/>
      <c r="V13" s="78">
        <f ca="1">IFERROR(_xll.ACC_BU(_xll.ArrayBU(DB),_xll.ArrayDPT($BA13:$BE13),_xll.ArrayCOA($BG13:$BZ13),YR-1,PRD,_xll.ArrayDIM($CB13:$CE13)),0)</f>
        <v>0</v>
      </c>
      <c r="W13" s="78">
        <f ca="1">IFERROR(_xll.BCC_BU(_xll.ArrayBU(DB),_xll.ArrayDPT($BA13:$BE13),_xll.ArrayCOA($BG13:$BZ13),YR-1,PRD,RV,_xll.ArrayDIM($CB13:$CE13)),0)</f>
        <v>0</v>
      </c>
      <c r="X13" s="78">
        <f ca="1">IFERROR(_xll.ACC_BU(_xll.ArrayBU(DB),_xll.ArrayDPT($BA13:$BE13),_xll.ArrayCOA($BG13:$BZ13),YR-1-1,PRD,_xll.ArrayDIM($CB13:$CE13)),0)</f>
        <v>0</v>
      </c>
      <c r="Z13" s="226">
        <f ca="1">IFERROR(_xll.AC_BU(_xll.ArrayBU(DB),_xll.ArrayDPT($BA13:$BE13),_xll.ArrayCOA($BG13:$BZ13),YR,PRD-1,_xll.ArrayDIM($CB13:$CE13)),0)</f>
        <v>0</v>
      </c>
      <c r="AA13" s="226">
        <f ca="1">IFERROR(_xll.BC_BU(_xll.ArrayBU(DB),_xll.ArrayDPT($BA13:$BE13),_xll.ArrayCOA($BG13:$BZ13),YR,PRD-1,RV,_xll.ArrayDIM($CB13:$CE13)),0)</f>
        <v>0</v>
      </c>
      <c r="AC13" s="123" t="e">
        <f t="shared" ca="1" si="12"/>
        <v>#DIV/0!</v>
      </c>
      <c r="AD13" s="92">
        <f t="shared" ca="1" si="13"/>
        <v>0</v>
      </c>
      <c r="AE13" s="92">
        <f t="shared" ca="1" si="14"/>
        <v>0</v>
      </c>
      <c r="AF13" s="92"/>
      <c r="AG13" s="123" t="e">
        <f t="shared" ca="1" si="15"/>
        <v>#DIV/0!</v>
      </c>
      <c r="AH13" s="92">
        <f t="shared" ca="1" si="16"/>
        <v>0</v>
      </c>
      <c r="AK13" s="52"/>
      <c r="BA13" s="533"/>
      <c r="BB13" s="534"/>
      <c r="BC13" s="534"/>
      <c r="BD13" s="534"/>
      <c r="BE13" s="535"/>
      <c r="BF13" s="553"/>
      <c r="BG13" s="533" t="s">
        <v>901</v>
      </c>
      <c r="BH13" s="535"/>
      <c r="BI13" s="533"/>
      <c r="BJ13" s="535"/>
      <c r="BK13" s="533"/>
      <c r="BL13" s="535"/>
      <c r="BM13" s="533"/>
      <c r="BN13" s="535"/>
      <c r="BO13" s="533"/>
      <c r="BP13" s="535"/>
      <c r="BQ13" s="533"/>
      <c r="BR13" s="535"/>
      <c r="BS13" s="533"/>
      <c r="BT13" s="535"/>
      <c r="BU13" s="533"/>
      <c r="BV13" s="535"/>
      <c r="BW13" s="533"/>
      <c r="BX13" s="535"/>
      <c r="BY13" s="533"/>
      <c r="BZ13" s="535"/>
      <c r="CA13" s="553"/>
      <c r="CB13" s="533"/>
      <c r="CC13" s="534"/>
      <c r="CD13" s="534"/>
      <c r="CE13" s="535"/>
      <c r="DB13"/>
    </row>
    <row r="14" spans="1:106" ht="14.25" customHeight="1">
      <c r="A14" s="124">
        <f t="shared" ca="1" si="0"/>
        <v>0</v>
      </c>
      <c r="B14" s="124">
        <f t="shared" ca="1" si="1"/>
        <v>0</v>
      </c>
      <c r="C14" s="124">
        <f t="shared" ca="1" si="2"/>
        <v>0</v>
      </c>
      <c r="D14" s="124">
        <f t="shared" ca="1" si="3"/>
        <v>0</v>
      </c>
      <c r="E14" s="124">
        <f t="shared" ca="1" si="4"/>
        <v>0</v>
      </c>
      <c r="F14" s="124">
        <f t="shared" ca="1" si="5"/>
        <v>0</v>
      </c>
      <c r="G14" s="632">
        <f ca="1">IFERROR(_xll.AC_BU(_xll.ArrayBU(DB),_xll.ArrayDPT($BA14:$BE14),_xll.ArrayCOA($BG14:$BZ14),YR,PRD,_xll.ArrayDIM($CB14:$CE14)),0)</f>
        <v>0</v>
      </c>
      <c r="H14" s="122">
        <f t="shared" ca="1" si="6"/>
        <v>0</v>
      </c>
      <c r="I14" s="124" t="s">
        <v>2464</v>
      </c>
      <c r="J14" s="226">
        <f ca="1">IFERROR(_xll.ACC_BU(_xll.ArrayBU(DB),_xll.ArrayDPT($BA14:$BE14),_xll.ArrayCOA($BG14:$BZ14),YR,PRD,_xll.ArrayDIM($CB14:$CE14)),0)</f>
        <v>0</v>
      </c>
      <c r="K14" s="124">
        <f t="shared" ca="1" si="7"/>
        <v>0</v>
      </c>
      <c r="L14" s="124">
        <f t="shared" ca="1" si="8"/>
        <v>0</v>
      </c>
      <c r="M14" s="124">
        <f t="shared" ca="1" si="9"/>
        <v>0</v>
      </c>
      <c r="N14" s="124">
        <f t="shared" ca="1" si="10"/>
        <v>0</v>
      </c>
      <c r="O14" s="124">
        <f t="shared" ca="1" si="11"/>
        <v>0</v>
      </c>
      <c r="P14" s="46"/>
      <c r="Q14" s="642">
        <f ca="1">IFERROR(_xll.BC_BU(_xll.ArrayBU(DB),_xll.ArrayDPT($BA14:$BE14),_xll.ArrayCOA($BG14:$BZ14),YR,PRD,RV,_xll.ArrayDIM($CB14:$CE14)),0)</f>
        <v>0</v>
      </c>
      <c r="R14" s="642">
        <f ca="1">IFERROR(_xll.AC_BU(_xll.ArrayBU(DB),_xll.ArrayDPT($BA14:$BE14),_xll.ArrayCOA($BG14:$BZ14),YR-1,PRD,_xll.ArrayDIM($CB14:$CE14)),0)</f>
        <v>0</v>
      </c>
      <c r="S14" s="78">
        <f ca="1">IFERROR(_xll.BCC_BU(_xll.ArrayBU(DB),_xll.ArrayDPT($BA14:$BE14),_xll.ArrayCOA($BG14:$BZ14),YR,PRD,RV,_xll.ArrayDIM($CB14:$CE14)),0)</f>
        <v>0</v>
      </c>
      <c r="T14" s="78">
        <f ca="1">IFERROR(_xll.ACC_BU(_xll.ArrayBU(DB),_xll.ArrayDPT($BA14:$BE14),_xll.ArrayCOA($BG14:$BZ14),YR-1,PRD,_xll.ArrayDIM($CB14:$CE14)),0)</f>
        <v>0</v>
      </c>
      <c r="U14" s="78"/>
      <c r="V14" s="78">
        <f ca="1">IFERROR(_xll.ACC_BU(_xll.ArrayBU(DB),_xll.ArrayDPT($BA14:$BE14),_xll.ArrayCOA($BG14:$BZ14),YR-1,PRD,_xll.ArrayDIM($CB14:$CE14)),0)</f>
        <v>0</v>
      </c>
      <c r="W14" s="78">
        <f ca="1">IFERROR(_xll.BCC_BU(_xll.ArrayBU(DB),_xll.ArrayDPT($BA14:$BE14),_xll.ArrayCOA($BG14:$BZ14),YR-1,PRD,RV,_xll.ArrayDIM($CB14:$CE14)),0)</f>
        <v>0</v>
      </c>
      <c r="X14" s="78">
        <f ca="1">IFERROR(_xll.ACC_BU(_xll.ArrayBU(DB),_xll.ArrayDPT($BA14:$BE14),_xll.ArrayCOA($BG14:$BZ14),YR-1-1,PRD,_xll.ArrayDIM($CB14:$CE14)),0)</f>
        <v>359360.96</v>
      </c>
      <c r="Z14" s="226">
        <f ca="1">IFERROR(_xll.AC_BU(_xll.ArrayBU(DB),_xll.ArrayDPT($BA14:$BE14),_xll.ArrayCOA($BG14:$BZ14),YR,PRD-1,_xll.ArrayDIM($CB14:$CE14)),0)</f>
        <v>0</v>
      </c>
      <c r="AA14" s="226">
        <f ca="1">IFERROR(_xll.BC_BU(_xll.ArrayBU(DB),_xll.ArrayDPT($BA14:$BE14),_xll.ArrayCOA($BG14:$BZ14),YR,PRD-1,RV,_xll.ArrayDIM($CB14:$CE14)),0)</f>
        <v>0</v>
      </c>
      <c r="AC14" s="123" t="e">
        <f t="shared" ca="1" si="12"/>
        <v>#DIV/0!</v>
      </c>
      <c r="AD14" s="92">
        <f t="shared" ca="1" si="13"/>
        <v>0</v>
      </c>
      <c r="AE14" s="92">
        <f t="shared" ca="1" si="14"/>
        <v>0</v>
      </c>
      <c r="AF14" s="92"/>
      <c r="AG14" s="123" t="e">
        <f t="shared" ca="1" si="15"/>
        <v>#DIV/0!</v>
      </c>
      <c r="AH14" s="92">
        <f t="shared" ca="1" si="16"/>
        <v>0</v>
      </c>
      <c r="AK14" s="52"/>
      <c r="BA14" s="533"/>
      <c r="BB14" s="534"/>
      <c r="BC14" s="534"/>
      <c r="BD14" s="534"/>
      <c r="BE14" s="535"/>
      <c r="BF14" s="553"/>
      <c r="BG14" s="533" t="s">
        <v>903</v>
      </c>
      <c r="BH14" s="535"/>
      <c r="BI14" s="533"/>
      <c r="BJ14" s="535"/>
      <c r="BK14" s="533"/>
      <c r="BL14" s="535"/>
      <c r="BM14" s="533"/>
      <c r="BN14" s="535"/>
      <c r="BO14" s="533"/>
      <c r="BP14" s="535"/>
      <c r="BQ14" s="533"/>
      <c r="BR14" s="535"/>
      <c r="BS14" s="533"/>
      <c r="BT14" s="535"/>
      <c r="BU14" s="533"/>
      <c r="BV14" s="535"/>
      <c r="BW14" s="533"/>
      <c r="BX14" s="535"/>
      <c r="BY14" s="533"/>
      <c r="BZ14" s="535"/>
      <c r="CA14" s="553"/>
      <c r="CB14" s="533"/>
      <c r="CC14" s="534"/>
      <c r="CD14" s="534"/>
      <c r="CE14" s="535"/>
      <c r="DB14"/>
    </row>
    <row r="15" spans="1:106" ht="12" customHeight="1">
      <c r="A15" s="124">
        <f t="shared" ca="1" si="0"/>
        <v>0</v>
      </c>
      <c r="B15" s="124">
        <f t="shared" ca="1" si="1"/>
        <v>0</v>
      </c>
      <c r="C15" s="124">
        <f t="shared" ca="1" si="2"/>
        <v>0</v>
      </c>
      <c r="D15" s="124">
        <f t="shared" ca="1" si="3"/>
        <v>0</v>
      </c>
      <c r="E15" s="124">
        <f t="shared" ca="1" si="4"/>
        <v>0</v>
      </c>
      <c r="F15" s="124">
        <f t="shared" ca="1" si="5"/>
        <v>0</v>
      </c>
      <c r="G15" s="632">
        <f ca="1">IFERROR(_xll.AC_BU(_xll.ArrayBU(DB),_xll.ArrayDPT($BA15:$BE15),_xll.ArrayCOA($BG15:$BZ15),YR,PRD,_xll.ArrayDIM($CB15:$CE15)),0)</f>
        <v>0</v>
      </c>
      <c r="H15" s="122">
        <f t="shared" ca="1" si="6"/>
        <v>0</v>
      </c>
      <c r="I15" s="124" t="s">
        <v>2465</v>
      </c>
      <c r="J15" s="226">
        <f ca="1">IFERROR(_xll.ACC_BU(_xll.ArrayBU(DB),_xll.ArrayDPT($BA15:$BE15),_xll.ArrayCOA($BG15:$BZ15),YR,PRD,_xll.ArrayDIM($CB15:$CE15)),0)</f>
        <v>0</v>
      </c>
      <c r="K15" s="124">
        <f t="shared" ca="1" si="7"/>
        <v>0</v>
      </c>
      <c r="L15" s="124">
        <f t="shared" ca="1" si="8"/>
        <v>0</v>
      </c>
      <c r="M15" s="124">
        <f t="shared" ca="1" si="9"/>
        <v>0</v>
      </c>
      <c r="N15" s="124">
        <f t="shared" ca="1" si="10"/>
        <v>0</v>
      </c>
      <c r="O15" s="124">
        <f t="shared" ca="1" si="11"/>
        <v>0</v>
      </c>
      <c r="P15" s="46"/>
      <c r="Q15" s="642">
        <f ca="1">IFERROR(_xll.BC_BU(_xll.ArrayBU(DB),_xll.ArrayDPT($BA15:$BE15),_xll.ArrayCOA($BG15:$BZ15),YR,PRD,RV,_xll.ArrayDIM($CB15:$CE15)),0)</f>
        <v>0</v>
      </c>
      <c r="R15" s="642">
        <f ca="1">IFERROR(_xll.AC_BU(_xll.ArrayBU(DB),_xll.ArrayDPT($BA15:$BE15),_xll.ArrayCOA($BG15:$BZ15),YR-1,PRD,_xll.ArrayDIM($CB15:$CE15)),0)</f>
        <v>0</v>
      </c>
      <c r="S15" s="78">
        <f ca="1">IFERROR(_xll.BCC_BU(_xll.ArrayBU(DB),_xll.ArrayDPT($BA15:$BE15),_xll.ArrayCOA($BG15:$BZ15),YR,PRD,RV,_xll.ArrayDIM($CB15:$CE15)),0)</f>
        <v>0</v>
      </c>
      <c r="T15" s="78">
        <f ca="1">IFERROR(_xll.ACC_BU(_xll.ArrayBU(DB),_xll.ArrayDPT($BA15:$BE15),_xll.ArrayCOA($BG15:$BZ15),YR-1,PRD,_xll.ArrayDIM($CB15:$CE15)),0)</f>
        <v>0</v>
      </c>
      <c r="U15" s="78"/>
      <c r="V15" s="78">
        <f ca="1">IFERROR(_xll.ACC_BU(_xll.ArrayBU(DB),_xll.ArrayDPT($BA15:$BE15),_xll.ArrayCOA($BG15:$BZ15),YR-1,PRD,_xll.ArrayDIM($CB15:$CE15)),0)</f>
        <v>0</v>
      </c>
      <c r="W15" s="78">
        <f ca="1">IFERROR(_xll.BCC_BU(_xll.ArrayBU(DB),_xll.ArrayDPT($BA15:$BE15),_xll.ArrayCOA($BG15:$BZ15),YR-1,PRD,RV,_xll.ArrayDIM($CB15:$CE15)),0)</f>
        <v>0</v>
      </c>
      <c r="X15" s="78">
        <f ca="1">IFERROR(_xll.ACC_BU(_xll.ArrayBU(DB),_xll.ArrayDPT($BA15:$BE15),_xll.ArrayCOA($BG15:$BZ15),YR-1-1,PRD,_xll.ArrayDIM($CB15:$CE15)),0)</f>
        <v>0</v>
      </c>
      <c r="Z15" s="226">
        <f ca="1">IFERROR(_xll.AC_BU(_xll.ArrayBU(DB),_xll.ArrayDPT($BA15:$BE15),_xll.ArrayCOA($BG15:$BZ15),YR,PRD-1,_xll.ArrayDIM($CB15:$CE15)),0)</f>
        <v>0</v>
      </c>
      <c r="AA15" s="226">
        <f ca="1">IFERROR(_xll.BC_BU(_xll.ArrayBU(DB),_xll.ArrayDPT($BA15:$BE15),_xll.ArrayCOA($BG15:$BZ15),YR,PRD-1,RV,_xll.ArrayDIM($CB15:$CE15)),0)</f>
        <v>0</v>
      </c>
      <c r="AC15" s="123" t="e">
        <f t="shared" ca="1" si="12"/>
        <v>#DIV/0!</v>
      </c>
      <c r="AD15" s="92">
        <f t="shared" ca="1" si="13"/>
        <v>0</v>
      </c>
      <c r="AE15" s="92">
        <f t="shared" ca="1" si="14"/>
        <v>0</v>
      </c>
      <c r="AF15" s="92"/>
      <c r="AG15" s="123" t="e">
        <f t="shared" ca="1" si="15"/>
        <v>#DIV/0!</v>
      </c>
      <c r="AH15" s="92">
        <f t="shared" ca="1" si="16"/>
        <v>0</v>
      </c>
      <c r="AK15" s="52"/>
      <c r="BA15" s="533"/>
      <c r="BB15" s="534"/>
      <c r="BC15" s="534"/>
      <c r="BD15" s="534"/>
      <c r="BE15" s="535"/>
      <c r="BF15" s="553"/>
      <c r="BG15" s="533" t="s">
        <v>905</v>
      </c>
      <c r="BH15" s="535"/>
      <c r="BI15" s="533"/>
      <c r="BJ15" s="535"/>
      <c r="BK15" s="533"/>
      <c r="BL15" s="535"/>
      <c r="BM15" s="533"/>
      <c r="BN15" s="535"/>
      <c r="BO15" s="533"/>
      <c r="BP15" s="535"/>
      <c r="BQ15" s="533"/>
      <c r="BR15" s="535"/>
      <c r="BS15" s="533"/>
      <c r="BT15" s="535"/>
      <c r="BU15" s="533"/>
      <c r="BV15" s="535"/>
      <c r="BW15" s="533"/>
      <c r="BX15" s="535"/>
      <c r="BY15" s="533"/>
      <c r="BZ15" s="535"/>
      <c r="CA15" s="553"/>
      <c r="CB15" s="533"/>
      <c r="CC15" s="534"/>
      <c r="CD15" s="534"/>
      <c r="CE15" s="535"/>
      <c r="DB15"/>
    </row>
    <row r="16" spans="1:106" ht="12" customHeight="1">
      <c r="A16" s="124">
        <f t="shared" ca="1" si="0"/>
        <v>0</v>
      </c>
      <c r="B16" s="124">
        <f t="shared" ca="1" si="1"/>
        <v>0</v>
      </c>
      <c r="C16" s="124">
        <f t="shared" ca="1" si="2"/>
        <v>0</v>
      </c>
      <c r="D16" s="124">
        <f t="shared" ca="1" si="3"/>
        <v>0</v>
      </c>
      <c r="E16" s="124">
        <f t="shared" ca="1" si="4"/>
        <v>0</v>
      </c>
      <c r="F16" s="124">
        <f t="shared" ca="1" si="5"/>
        <v>0</v>
      </c>
      <c r="G16" s="632">
        <f ca="1">IFERROR(_xll.AC_BU(_xll.ArrayBU(DB),_xll.ArrayDPT($BA16:$BE16),_xll.ArrayCOA($BG16:$BZ16),YR,PRD,_xll.ArrayDIM($CB16:$CE16)),0)</f>
        <v>0</v>
      </c>
      <c r="H16" s="122">
        <f t="shared" ca="1" si="6"/>
        <v>0</v>
      </c>
      <c r="I16" s="124" t="s">
        <v>2466</v>
      </c>
      <c r="J16" s="226">
        <f ca="1">IFERROR(_xll.ACC_BU(_xll.ArrayBU(DB),_xll.ArrayDPT($BA16:$BE16),_xll.ArrayCOA($BG16:$BZ16),YR,PRD,_xll.ArrayDIM($CB16:$CE16)),0)</f>
        <v>0</v>
      </c>
      <c r="K16" s="124">
        <f t="shared" ca="1" si="7"/>
        <v>0</v>
      </c>
      <c r="L16" s="124">
        <f t="shared" ca="1" si="8"/>
        <v>0</v>
      </c>
      <c r="M16" s="124">
        <f t="shared" ca="1" si="9"/>
        <v>0</v>
      </c>
      <c r="N16" s="124">
        <f t="shared" ca="1" si="10"/>
        <v>0</v>
      </c>
      <c r="O16" s="124">
        <f t="shared" ca="1" si="11"/>
        <v>0</v>
      </c>
      <c r="P16" s="46"/>
      <c r="Q16" s="642">
        <f ca="1">IFERROR(_xll.BC_BU(_xll.ArrayBU(DB),_xll.ArrayDPT($BA16:$BE16),_xll.ArrayCOA($BG16:$BZ16),YR,PRD,RV,_xll.ArrayDIM($CB16:$CE16)),0)</f>
        <v>0</v>
      </c>
      <c r="R16" s="642">
        <f ca="1">IFERROR(_xll.AC_BU(_xll.ArrayBU(DB),_xll.ArrayDPT($BA16:$BE16),_xll.ArrayCOA($BG16:$BZ16),YR-1,PRD,_xll.ArrayDIM($CB16:$CE16)),0)</f>
        <v>0</v>
      </c>
      <c r="S16" s="78">
        <f ca="1">IFERROR(_xll.BCC_BU(_xll.ArrayBU(DB),_xll.ArrayDPT($BA16:$BE16),_xll.ArrayCOA($BG16:$BZ16),YR,PRD,RV,_xll.ArrayDIM($CB16:$CE16)),0)</f>
        <v>0</v>
      </c>
      <c r="T16" s="78">
        <f ca="1">IFERROR(_xll.ACC_BU(_xll.ArrayBU(DB),_xll.ArrayDPT($BA16:$BE16),_xll.ArrayCOA($BG16:$BZ16),YR-1,PRD,_xll.ArrayDIM($CB16:$CE16)),0)</f>
        <v>0</v>
      </c>
      <c r="U16" s="78"/>
      <c r="V16" s="78">
        <f ca="1">IFERROR(_xll.ACC_BU(_xll.ArrayBU(DB),_xll.ArrayDPT($BA16:$BE16),_xll.ArrayCOA($BG16:$BZ16),YR-1,PRD,_xll.ArrayDIM($CB16:$CE16)),0)</f>
        <v>0</v>
      </c>
      <c r="W16" s="78">
        <f ca="1">IFERROR(_xll.BCC_BU(_xll.ArrayBU(DB),_xll.ArrayDPT($BA16:$BE16),_xll.ArrayCOA($BG16:$BZ16),YR-1,PRD,RV,_xll.ArrayDIM($CB16:$CE16)),0)</f>
        <v>0</v>
      </c>
      <c r="X16" s="78">
        <f ca="1">IFERROR(_xll.ACC_BU(_xll.ArrayBU(DB),_xll.ArrayDPT($BA16:$BE16),_xll.ArrayCOA($BG16:$BZ16),YR-1-1,PRD,_xll.ArrayDIM($CB16:$CE16)),0)</f>
        <v>212003.28</v>
      </c>
      <c r="Z16" s="226">
        <f ca="1">IFERROR(_xll.AC_BU(_xll.ArrayBU(DB),_xll.ArrayDPT($BA16:$BE16),_xll.ArrayCOA($BG16:$BZ16),YR,PRD-1,_xll.ArrayDIM($CB16:$CE16)),0)</f>
        <v>0</v>
      </c>
      <c r="AA16" s="226">
        <f ca="1">IFERROR(_xll.BC_BU(_xll.ArrayBU(DB),_xll.ArrayDPT($BA16:$BE16),_xll.ArrayCOA($BG16:$BZ16),YR,PRD-1,RV,_xll.ArrayDIM($CB16:$CE16)),0)</f>
        <v>0</v>
      </c>
      <c r="AC16" s="123" t="e">
        <f t="shared" ca="1" si="12"/>
        <v>#DIV/0!</v>
      </c>
      <c r="AD16" s="92">
        <f t="shared" ca="1" si="13"/>
        <v>0</v>
      </c>
      <c r="AE16" s="92">
        <f t="shared" ca="1" si="14"/>
        <v>0</v>
      </c>
      <c r="AF16" s="92"/>
      <c r="AG16" s="123" t="e">
        <f t="shared" ca="1" si="15"/>
        <v>#DIV/0!</v>
      </c>
      <c r="AH16" s="92">
        <f t="shared" ca="1" si="16"/>
        <v>0</v>
      </c>
      <c r="AK16" s="52"/>
      <c r="BA16" s="554"/>
      <c r="BB16" s="555"/>
      <c r="BC16" s="555"/>
      <c r="BD16" s="555"/>
      <c r="BE16" s="556"/>
      <c r="BF16" s="557"/>
      <c r="BG16" s="554" t="s">
        <v>907</v>
      </c>
      <c r="BH16" s="556"/>
      <c r="BI16" s="554"/>
      <c r="BJ16" s="556"/>
      <c r="BK16" s="554"/>
      <c r="BL16" s="556"/>
      <c r="BM16" s="554"/>
      <c r="BN16" s="556"/>
      <c r="BO16" s="554"/>
      <c r="BP16" s="556"/>
      <c r="BQ16" s="554"/>
      <c r="BR16" s="556"/>
      <c r="BS16" s="554"/>
      <c r="BT16" s="556"/>
      <c r="BU16" s="554"/>
      <c r="BV16" s="556"/>
      <c r="BW16" s="554"/>
      <c r="BX16" s="556"/>
      <c r="BY16" s="554"/>
      <c r="BZ16" s="556"/>
      <c r="CA16" s="557"/>
      <c r="CB16" s="554"/>
      <c r="CC16" s="555"/>
      <c r="CD16" s="555"/>
      <c r="CE16" s="556"/>
      <c r="DB16"/>
    </row>
    <row r="17" spans="1:109" ht="12" customHeight="1">
      <c r="A17" s="124">
        <f t="shared" ca="1" si="0"/>
        <v>0</v>
      </c>
      <c r="B17" s="124">
        <f t="shared" ca="1" si="1"/>
        <v>0</v>
      </c>
      <c r="C17" s="124">
        <f t="shared" ca="1" si="2"/>
        <v>0</v>
      </c>
      <c r="D17" s="124">
        <f t="shared" ca="1" si="3"/>
        <v>0</v>
      </c>
      <c r="E17" s="124">
        <f t="shared" ca="1" si="4"/>
        <v>0</v>
      </c>
      <c r="F17" s="124">
        <f t="shared" ca="1" si="5"/>
        <v>0</v>
      </c>
      <c r="G17" s="632">
        <f ca="1">IFERROR(_xll.AC_BU(_xll.ArrayBU(DB),_xll.ArrayDPT($BA17:$BE17),_xll.ArrayCOA($BG17:$BZ17),YR,PRD,_xll.ArrayDIM($CB17:$CE17)),0)</f>
        <v>0</v>
      </c>
      <c r="H17" s="122">
        <f t="shared" ca="1" si="6"/>
        <v>0</v>
      </c>
      <c r="I17" s="124" t="s">
        <v>2467</v>
      </c>
      <c r="J17" s="226">
        <f ca="1">IFERROR(_xll.ACC_BU(_xll.ArrayBU(DB),_xll.ArrayDPT($BA17:$BE17),_xll.ArrayCOA($BG17:$BZ17),YR,PRD,_xll.ArrayDIM($CB17:$CE17)),0)</f>
        <v>0</v>
      </c>
      <c r="K17" s="124">
        <f t="shared" ca="1" si="7"/>
        <v>0</v>
      </c>
      <c r="L17" s="124">
        <f t="shared" ca="1" si="8"/>
        <v>0</v>
      </c>
      <c r="M17" s="124">
        <f t="shared" ca="1" si="9"/>
        <v>0</v>
      </c>
      <c r="N17" s="124">
        <f t="shared" ca="1" si="10"/>
        <v>0</v>
      </c>
      <c r="O17" s="124">
        <f t="shared" ca="1" si="11"/>
        <v>0</v>
      </c>
      <c r="P17" s="46"/>
      <c r="Q17" s="642">
        <f ca="1">IFERROR(_xll.BC_BU(_xll.ArrayBU(DB),_xll.ArrayDPT($BA17:$BE17),_xll.ArrayCOA($BG17:$BZ17),YR,PRD,RV,_xll.ArrayDIM($CB17:$CE17)),0)</f>
        <v>0</v>
      </c>
      <c r="R17" s="642">
        <f ca="1">IFERROR(_xll.AC_BU(_xll.ArrayBU(DB),_xll.ArrayDPT($BA17:$BE17),_xll.ArrayCOA($BG17:$BZ17),YR-1,PRD,_xll.ArrayDIM($CB17:$CE17)),0)</f>
        <v>0</v>
      </c>
      <c r="S17" s="78">
        <f ca="1">IFERROR(_xll.BCC_BU(_xll.ArrayBU(DB),_xll.ArrayDPT($BA17:$BE17),_xll.ArrayCOA($BG17:$BZ17),YR,PRD,RV,_xll.ArrayDIM($CB17:$CE17)),0)</f>
        <v>0</v>
      </c>
      <c r="T17" s="78">
        <f ca="1">IFERROR(_xll.ACC_BU(_xll.ArrayBU(DB),_xll.ArrayDPT($BA17:$BE17),_xll.ArrayCOA($BG17:$BZ17),YR-1,PRD,_xll.ArrayDIM($CB17:$CE17)),0)</f>
        <v>0</v>
      </c>
      <c r="U17" s="78"/>
      <c r="V17" s="78">
        <f ca="1">IFERROR(_xll.ACC_BU(_xll.ArrayBU(DB),_xll.ArrayDPT($BA17:$BE17),_xll.ArrayCOA($BG17:$BZ17),YR-1,PRD,_xll.ArrayDIM($CB17:$CE17)),0)</f>
        <v>0</v>
      </c>
      <c r="W17" s="78">
        <f ca="1">IFERROR(_xll.BCC_BU(_xll.ArrayBU(DB),_xll.ArrayDPT($BA17:$BE17),_xll.ArrayCOA($BG17:$BZ17),YR-1,PRD,RV,_xll.ArrayDIM($CB17:$CE17)),0)</f>
        <v>0</v>
      </c>
      <c r="X17" s="78">
        <f ca="1">IFERROR(_xll.ACC_BU(_xll.ArrayBU(DB),_xll.ArrayDPT($BA17:$BE17),_xll.ArrayCOA($BG17:$BZ17),YR-1-1,PRD,_xll.ArrayDIM($CB17:$CE17)),0)</f>
        <v>0</v>
      </c>
      <c r="Z17" s="226">
        <f ca="1">IFERROR(_xll.AC_BU(_xll.ArrayBU(DB),_xll.ArrayDPT($BA17:$BE17),_xll.ArrayCOA($BG17:$BZ17),YR,PRD-1,_xll.ArrayDIM($CB17:$CE17)),0)</f>
        <v>0</v>
      </c>
      <c r="AA17" s="226">
        <f ca="1">IFERROR(_xll.BC_BU(_xll.ArrayBU(DB),_xll.ArrayDPT($BA17:$BE17),_xll.ArrayCOA($BG17:$BZ17),YR,PRD-1,RV,_xll.ArrayDIM($CB17:$CE17)),0)</f>
        <v>0</v>
      </c>
      <c r="AC17" s="123" t="e">
        <f t="shared" ca="1" si="12"/>
        <v>#DIV/0!</v>
      </c>
      <c r="AD17" s="92">
        <f t="shared" ca="1" si="13"/>
        <v>0</v>
      </c>
      <c r="AE17" s="92">
        <f t="shared" ca="1" si="14"/>
        <v>0</v>
      </c>
      <c r="AF17" s="92"/>
      <c r="AG17" s="123" t="e">
        <f t="shared" ca="1" si="15"/>
        <v>#DIV/0!</v>
      </c>
      <c r="AH17" s="92">
        <f t="shared" ca="1" si="16"/>
        <v>0</v>
      </c>
      <c r="AK17" s="52"/>
      <c r="BA17" s="554"/>
      <c r="BB17" s="555"/>
      <c r="BC17" s="555"/>
      <c r="BD17" s="555"/>
      <c r="BE17" s="556"/>
      <c r="BF17" s="557"/>
      <c r="BG17" s="554" t="s">
        <v>909</v>
      </c>
      <c r="BH17" s="556"/>
      <c r="BI17" s="554"/>
      <c r="BJ17" s="556"/>
      <c r="BK17" s="554"/>
      <c r="BL17" s="556"/>
      <c r="BM17" s="554"/>
      <c r="BN17" s="556"/>
      <c r="BO17" s="554"/>
      <c r="BP17" s="556"/>
      <c r="BQ17" s="554"/>
      <c r="BR17" s="556"/>
      <c r="BS17" s="554"/>
      <c r="BT17" s="556"/>
      <c r="BU17" s="554"/>
      <c r="BV17" s="556"/>
      <c r="BW17" s="554"/>
      <c r="BX17" s="556"/>
      <c r="BY17" s="554"/>
      <c r="BZ17" s="556"/>
      <c r="CA17" s="557"/>
      <c r="CB17" s="554"/>
      <c r="CC17" s="555"/>
      <c r="CD17" s="555"/>
      <c r="CE17" s="556"/>
      <c r="DB17"/>
    </row>
    <row r="18" spans="1:109" ht="12" customHeight="1">
      <c r="A18" s="124">
        <f t="shared" ca="1" si="0"/>
        <v>100673.95999999999</v>
      </c>
      <c r="B18" s="124">
        <f t="shared" ca="1" si="1"/>
        <v>82.41383888977937</v>
      </c>
      <c r="C18" s="124">
        <f t="shared" ca="1" si="2"/>
        <v>107708.43</v>
      </c>
      <c r="D18" s="124">
        <f t="shared" ca="1" si="3"/>
        <v>88.172405228631902</v>
      </c>
      <c r="E18" s="124">
        <f t="shared" ca="1" si="4"/>
        <v>122156.62</v>
      </c>
      <c r="F18" s="124">
        <f t="shared" ca="1" si="5"/>
        <v>100</v>
      </c>
      <c r="G18" s="632">
        <f ca="1">IFERROR(_xll.AC_BU(_xll.ArrayBU(DB),_xll.ArrayDPT($BA18:$BE18),_xll.ArrayCOA($BG18:$BZ18),YR,PRD,_xll.ArrayDIM($CB18:$CE18)),0)</f>
        <v>122156.62</v>
      </c>
      <c r="H18" s="122">
        <f t="shared" ca="1" si="6"/>
        <v>3.9172560783396442</v>
      </c>
      <c r="I18" s="124" t="s">
        <v>2468</v>
      </c>
      <c r="J18" s="226">
        <f ca="1">IFERROR(_xll.ACC_BU(_xll.ArrayBU(DB),_xll.ArrayDPT($BA18:$BE18),_xll.ArrayCOA($BG18:$BZ18),YR,PRD,_xll.ArrayDIM($CB18:$CE18)),0)</f>
        <v>379991.26</v>
      </c>
      <c r="K18" s="124">
        <f t="shared" ca="1" si="7"/>
        <v>0.45589061659679403</v>
      </c>
      <c r="L18" s="124">
        <f t="shared" ca="1" si="8"/>
        <v>379991.26</v>
      </c>
      <c r="M18" s="124">
        <f t="shared" ca="1" si="9"/>
        <v>0</v>
      </c>
      <c r="N18" s="124">
        <f t="shared" ca="1" si="10"/>
        <v>136744.79</v>
      </c>
      <c r="O18" s="124">
        <f t="shared" ca="1" si="11"/>
        <v>56.216556811698027</v>
      </c>
      <c r="P18" s="46"/>
      <c r="Q18" s="642">
        <f ca="1">IFERROR(_xll.BC_BU(_xll.ArrayBU(DB),_xll.ArrayDPT($BA18:$BE18),_xll.ArrayCOA($BG18:$BZ18),YR,PRD,RV,_xll.ArrayDIM($CB18:$CE18)),0)</f>
        <v>0</v>
      </c>
      <c r="R18" s="642">
        <f ca="1">IFERROR(_xll.AC_BU(_xll.ArrayBU(DB),_xll.ArrayDPT($BA18:$BE18),_xll.ArrayCOA($BG18:$BZ18),YR-1,PRD,_xll.ArrayDIM($CB18:$CE18)),0)</f>
        <v>21482.66</v>
      </c>
      <c r="S18" s="78">
        <f ca="1">IFERROR(_xll.BCC_BU(_xll.ArrayBU(DB),_xll.ArrayDPT($BA18:$BE18),_xll.ArrayCOA($BG18:$BZ18),YR,PRD,RV,_xll.ArrayDIM($CB18:$CE18)),0)</f>
        <v>0</v>
      </c>
      <c r="T18" s="78">
        <f ca="1">IFERROR(_xll.ACC_BU(_xll.ArrayBU(DB),_xll.ArrayDPT($BA18:$BE18),_xll.ArrayCOA($BG18:$BZ18),YR-1,PRD,_xll.ArrayDIM($CB18:$CE18)),0)</f>
        <v>243246.47</v>
      </c>
      <c r="U18" s="78"/>
      <c r="V18" s="78">
        <f ca="1">IFERROR(_xll.ACC_BU(_xll.ArrayBU(DB),_xll.ArrayDPT($BA18:$BE18),_xll.ArrayCOA($BG18:$BZ18),YR-1,PRD,_xll.ArrayDIM($CB18:$CE18)),0)</f>
        <v>243246.47</v>
      </c>
      <c r="W18" s="78">
        <f ca="1">IFERROR(_xll.BCC_BU(_xll.ArrayBU(DB),_xll.ArrayDPT($BA18:$BE18),_xll.ArrayCOA($BG18:$BZ18),YR-1,PRD,RV,_xll.ArrayDIM($CB18:$CE18)),0)</f>
        <v>0</v>
      </c>
      <c r="X18" s="78">
        <f ca="1">IFERROR(_xll.ACC_BU(_xll.ArrayBU(DB),_xll.ArrayDPT($BA18:$BE18),_xll.ArrayCOA($BG18:$BZ18),YR-1-1,PRD,_xll.ArrayDIM($CB18:$CE18)),0)</f>
        <v>221794.31</v>
      </c>
      <c r="Z18" s="226">
        <f ca="1">IFERROR(_xll.AC_BU(_xll.ArrayBU(DB),_xll.ArrayDPT($BA18:$BE18),_xll.ArrayCOA($BG18:$BZ18),YR,PRD-1,_xll.ArrayDIM($CB18:$CE18)),0)</f>
        <v>14448.19</v>
      </c>
      <c r="AA18" s="226">
        <f ca="1">IFERROR(_xll.BC_BU(_xll.ArrayBU(DB),_xll.ArrayDPT($BA18:$BE18),_xll.ArrayCOA($BG18:$BZ18),YR,PRD-1,RV,_xll.ArrayDIM($CB18:$CE18)),0)</f>
        <v>0</v>
      </c>
      <c r="AC18" s="123" t="e">
        <f t="shared" ca="1" si="12"/>
        <v>#DIV/0!</v>
      </c>
      <c r="AD18" s="92">
        <f t="shared" ca="1" si="13"/>
        <v>1.6750059758263411</v>
      </c>
      <c r="AE18" s="92">
        <f t="shared" ca="1" si="14"/>
        <v>0.50283129658652181</v>
      </c>
      <c r="AF18" s="92"/>
      <c r="AG18" s="123" t="e">
        <f t="shared" ca="1" si="15"/>
        <v>#DIV/0!</v>
      </c>
      <c r="AH18" s="92">
        <f t="shared" ca="1" si="16"/>
        <v>0.3124935146216708</v>
      </c>
      <c r="AK18" s="52"/>
      <c r="BA18" s="554"/>
      <c r="BB18" s="555"/>
      <c r="BC18" s="555"/>
      <c r="BD18" s="555"/>
      <c r="BE18" s="556"/>
      <c r="BF18" s="557"/>
      <c r="BG18" s="554" t="s">
        <v>913</v>
      </c>
      <c r="BH18" s="556"/>
      <c r="BI18" s="554"/>
      <c r="BJ18" s="556"/>
      <c r="BK18" s="554"/>
      <c r="BL18" s="556"/>
      <c r="BM18" s="554"/>
      <c r="BN18" s="556"/>
      <c r="BO18" s="554"/>
      <c r="BP18" s="556"/>
      <c r="BQ18" s="554"/>
      <c r="BR18" s="556"/>
      <c r="BS18" s="554"/>
      <c r="BT18" s="556"/>
      <c r="BU18" s="554"/>
      <c r="BV18" s="556"/>
      <c r="BW18" s="554"/>
      <c r="BX18" s="556"/>
      <c r="BY18" s="554"/>
      <c r="BZ18" s="556"/>
      <c r="CA18" s="557"/>
      <c r="CB18" s="554"/>
      <c r="CC18" s="555"/>
      <c r="CD18" s="555"/>
      <c r="CE18" s="556"/>
      <c r="DB18"/>
    </row>
    <row r="19" spans="1:109" ht="12" customHeight="1">
      <c r="A19" s="124">
        <f t="shared" ca="1" si="0"/>
        <v>54970.520000000004</v>
      </c>
      <c r="B19" s="124">
        <f t="shared" ca="1" si="1"/>
        <v>75.129531271056095</v>
      </c>
      <c r="C19" s="124">
        <f t="shared" ca="1" si="2"/>
        <v>33376.590000000004</v>
      </c>
      <c r="D19" s="124">
        <f t="shared" ca="1" si="3"/>
        <v>45.616587984363591</v>
      </c>
      <c r="E19" s="124">
        <f t="shared" ca="1" si="4"/>
        <v>73167.66</v>
      </c>
      <c r="F19" s="124">
        <f t="shared" ca="1" si="5"/>
        <v>100</v>
      </c>
      <c r="G19" s="632">
        <f ca="1">IFERROR(_xll.AC_BU(_xll.ArrayBU(DB),_xll.ArrayDPT($BA19:$BE19),_xll.ArrayCOA($BG19:$BZ19),YR,PRD,_xll.ArrayDIM($CB19:$CE19)),0)</f>
        <v>73167.66</v>
      </c>
      <c r="H19" s="122">
        <f t="shared" ca="1" si="6"/>
        <v>2.3463031383226589</v>
      </c>
      <c r="I19" s="124" t="s">
        <v>2469</v>
      </c>
      <c r="J19" s="226">
        <f ca="1">IFERROR(_xll.ACC_BU(_xll.ArrayBU(DB),_xll.ArrayDPT($BA19:$BE19),_xll.ArrayCOA($BG19:$BZ19),YR,PRD,_xll.ArrayDIM($CB19:$CE19)),0)</f>
        <v>493163.95</v>
      </c>
      <c r="K19" s="124">
        <f t="shared" ca="1" si="7"/>
        <v>0.59166839060669596</v>
      </c>
      <c r="L19" s="124">
        <f t="shared" ca="1" si="8"/>
        <v>493163.95</v>
      </c>
      <c r="M19" s="124">
        <f t="shared" ca="1" si="9"/>
        <v>0</v>
      </c>
      <c r="N19" s="124">
        <f t="shared" ca="1" si="10"/>
        <v>-175814.2</v>
      </c>
      <c r="O19" s="124">
        <f t="shared" ca="1" si="11"/>
        <v>-26.281007832617554</v>
      </c>
      <c r="P19" s="46"/>
      <c r="Q19" s="642">
        <f ca="1">IFERROR(_xll.BC_BU(_xll.ArrayBU(DB),_xll.ArrayDPT($BA19:$BE19),_xll.ArrayCOA($BG19:$BZ19),YR,PRD,RV,_xll.ArrayDIM($CB19:$CE19)),0)</f>
        <v>0</v>
      </c>
      <c r="R19" s="642">
        <f ca="1">IFERROR(_xll.AC_BU(_xll.ArrayBU(DB),_xll.ArrayDPT($BA19:$BE19),_xll.ArrayCOA($BG19:$BZ19),YR-1,PRD,_xll.ArrayDIM($CB19:$CE19)),0)</f>
        <v>18197.14</v>
      </c>
      <c r="S19" s="78">
        <f ca="1">IFERROR(_xll.BCC_BU(_xll.ArrayBU(DB),_xll.ArrayDPT($BA19:$BE19),_xll.ArrayCOA($BG19:$BZ19),YR,PRD,RV,_xll.ArrayDIM($CB19:$CE19)),0)</f>
        <v>0</v>
      </c>
      <c r="T19" s="78">
        <f ca="1">IFERROR(_xll.ACC_BU(_xll.ArrayBU(DB),_xll.ArrayDPT($BA19:$BE19),_xll.ArrayCOA($BG19:$BZ19),YR-1,PRD,_xll.ArrayDIM($CB19:$CE19)),0)</f>
        <v>668978.15</v>
      </c>
      <c r="U19" s="78"/>
      <c r="V19" s="78">
        <f ca="1">IFERROR(_xll.ACC_BU(_xll.ArrayBU(DB),_xll.ArrayDPT($BA19:$BE19),_xll.ArrayCOA($BG19:$BZ19),YR-1,PRD,_xll.ArrayDIM($CB19:$CE19)),0)</f>
        <v>668978.15</v>
      </c>
      <c r="W19" s="78">
        <f ca="1">IFERROR(_xll.BCC_BU(_xll.ArrayBU(DB),_xll.ArrayDPT($BA19:$BE19),_xll.ArrayCOA($BG19:$BZ19),YR-1,PRD,RV,_xll.ArrayDIM($CB19:$CE19)),0)</f>
        <v>0</v>
      </c>
      <c r="X19" s="78">
        <f ca="1">IFERROR(_xll.ACC_BU(_xll.ArrayBU(DB),_xll.ArrayDPT($BA19:$BE19),_xll.ArrayCOA($BG19:$BZ19),YR-1-1,PRD,_xll.ArrayDIM($CB19:$CE19)),0)</f>
        <v>160674.04999999999</v>
      </c>
      <c r="Z19" s="226">
        <f ca="1">IFERROR(_xll.AC_BU(_xll.ArrayBU(DB),_xll.ArrayDPT($BA19:$BE19),_xll.ArrayCOA($BG19:$BZ19),YR,PRD-1,_xll.ArrayDIM($CB19:$CE19)),0)</f>
        <v>39791.07</v>
      </c>
      <c r="AA19" s="226">
        <f ca="1">IFERROR(_xll.BC_BU(_xll.ArrayBU(DB),_xll.ArrayDPT($BA19:$BE19),_xll.ArrayCOA($BG19:$BZ19),YR,PRD-1,RV,_xll.ArrayDIM($CB19:$CE19)),0)</f>
        <v>0</v>
      </c>
      <c r="AC19" s="123" t="e">
        <f t="shared" ca="1" si="12"/>
        <v>#DIV/0!</v>
      </c>
      <c r="AD19" s="92">
        <f t="shared" ca="1" si="13"/>
        <v>1.4188335263393148</v>
      </c>
      <c r="AE19" s="92">
        <f t="shared" ca="1" si="14"/>
        <v>1.3848236575422284</v>
      </c>
      <c r="AF19" s="92"/>
      <c r="AG19" s="123" t="e">
        <f t="shared" ca="1" si="15"/>
        <v>#DIV/0!</v>
      </c>
      <c r="AH19" s="92">
        <f t="shared" ca="1" si="16"/>
        <v>0.85942185840807184</v>
      </c>
      <c r="AK19" s="52"/>
      <c r="BA19" s="554"/>
      <c r="BB19" s="555"/>
      <c r="BC19" s="555"/>
      <c r="BD19" s="555"/>
      <c r="BE19" s="556"/>
      <c r="BF19" s="557"/>
      <c r="BG19" s="659">
        <v>414099</v>
      </c>
      <c r="BH19" s="556"/>
      <c r="BI19" s="554"/>
      <c r="BJ19" s="556"/>
      <c r="BK19" s="554"/>
      <c r="BL19" s="556"/>
      <c r="BM19" s="554"/>
      <c r="BN19" s="556"/>
      <c r="BO19" s="554"/>
      <c r="BP19" s="556"/>
      <c r="BQ19" s="554"/>
      <c r="BR19" s="556"/>
      <c r="BS19" s="554"/>
      <c r="BT19" s="556"/>
      <c r="BU19" s="554"/>
      <c r="BV19" s="556"/>
      <c r="BW19" s="554"/>
      <c r="BX19" s="556"/>
      <c r="BY19" s="554"/>
      <c r="BZ19" s="556"/>
      <c r="CA19" s="557"/>
      <c r="CB19" s="554"/>
      <c r="CC19" s="555"/>
      <c r="CD19" s="555"/>
      <c r="CE19" s="556"/>
      <c r="DB19"/>
    </row>
    <row r="20" spans="1:109" ht="12" customHeight="1">
      <c r="A20" s="124">
        <f t="shared" ca="1" si="0"/>
        <v>96431.069999999992</v>
      </c>
      <c r="B20" s="124">
        <f t="shared" ca="1" si="1"/>
        <v>69.187903881611433</v>
      </c>
      <c r="C20" s="124">
        <f t="shared" ca="1" si="2"/>
        <v>95580.6</v>
      </c>
      <c r="D20" s="124">
        <f t="shared" ca="1" si="3"/>
        <v>68.577703905460652</v>
      </c>
      <c r="E20" s="124">
        <f t="shared" ca="1" si="4"/>
        <v>139375.62</v>
      </c>
      <c r="F20" s="124">
        <f t="shared" ca="1" si="5"/>
        <v>100</v>
      </c>
      <c r="G20" s="632">
        <f ca="1">IFERROR(_xll.AC_BU(_xll.ArrayBU(DB),_xll.ArrayDPT($BA20:$BE20),_xll.ArrayCOA($BG20:$BZ20),YR,PRD,_xll.ArrayDIM($CB20:$CE20)),0)</f>
        <v>139375.62</v>
      </c>
      <c r="H20" s="122">
        <f t="shared" ca="1" si="6"/>
        <v>4.4694261728701763</v>
      </c>
      <c r="I20" s="126" t="s">
        <v>2470</v>
      </c>
      <c r="J20" s="226">
        <f ca="1">IFERROR(_xll.ACC_BU(_xll.ArrayBU(DB),_xll.ArrayDPT($BA20:$BE20),_xll.ArrayCOA($BG20:$BZ20),YR,PRD,_xll.ArrayDIM($CB20:$CE20)),0)</f>
        <v>523779.23</v>
      </c>
      <c r="K20" s="124">
        <f t="shared" ca="1" si="7"/>
        <v>0.6283987587643306</v>
      </c>
      <c r="L20" s="124">
        <f t="shared" ca="1" si="8"/>
        <v>523779.23</v>
      </c>
      <c r="M20" s="124">
        <f t="shared" ca="1" si="9"/>
        <v>0</v>
      </c>
      <c r="N20" s="124">
        <f t="shared" ca="1" si="10"/>
        <v>-365384.88</v>
      </c>
      <c r="O20" s="124">
        <f t="shared" ca="1" si="11"/>
        <v>-41.093075607831267</v>
      </c>
      <c r="P20" s="46"/>
      <c r="Q20" s="78">
        <f ca="1">IFERROR(_xll.BC_BU(_xll.ArrayBU(DB),_xll.ArrayDPT($BA20:$BE20),_xll.ArrayCOA($BG20:$BZ20),YR,PRD,RV,_xll.ArrayDIM($CB20:$CE20)),0)</f>
        <v>0</v>
      </c>
      <c r="R20" s="78">
        <f ca="1">IFERROR(_xll.AC_BU(_xll.ArrayBU(DB),_xll.ArrayDPT($BA20:$BE20),_xll.ArrayCOA($BG20:$BZ20),YR-1,PRD,_xll.ArrayDIM($CB20:$CE20)),0)</f>
        <v>42944.55</v>
      </c>
      <c r="S20" s="78">
        <f ca="1">IFERROR(_xll.BCC_BU(_xll.ArrayBU(DB),_xll.ArrayDPT($BA20:$BE20),_xll.ArrayCOA($BG20:$BZ20),YR,PRD,RV,_xll.ArrayDIM($CB20:$CE20)),0)</f>
        <v>0</v>
      </c>
      <c r="T20" s="78">
        <f ca="1">IFERROR(_xll.ACC_BU(_xll.ArrayBU(DB),_xll.ArrayDPT($BA20:$BE20),_xll.ArrayCOA($BG20:$BZ20),YR-1,PRD,_xll.ArrayDIM($CB20:$CE20)),0)</f>
        <v>889164.11</v>
      </c>
      <c r="U20" s="78"/>
      <c r="V20" s="78">
        <f ca="1">IFERROR(_xll.ACC_BU(_xll.ArrayBU(DB),_xll.ArrayDPT($BA20:$BE20),_xll.ArrayCOA($BG20:$BZ20),YR-1,PRD,_xll.ArrayDIM($CB20:$CE20)),0)</f>
        <v>889164.11</v>
      </c>
      <c r="W20" s="78">
        <f ca="1">IFERROR(_xll.BCC_BU(_xll.ArrayBU(DB),_xll.ArrayDPT($BA20:$BE20),_xll.ArrayCOA($BG20:$BZ20),YR-1,PRD,RV,_xll.ArrayDIM($CB20:$CE20)),0)</f>
        <v>0</v>
      </c>
      <c r="X20" s="78">
        <f ca="1">IFERROR(_xll.ACC_BU(_xll.ArrayBU(DB),_xll.ArrayDPT($BA20:$BE20),_xll.ArrayCOA($BG20:$BZ20),YR-1-1,PRD,_xll.ArrayDIM($CB20:$CE20)),0)</f>
        <v>654314.64</v>
      </c>
      <c r="Z20" s="226">
        <f ca="1">IFERROR(_xll.AC_BU(_xll.ArrayBU(DB),_xll.ArrayDPT($BA20:$BE20),_xll.ArrayCOA($BG20:$BZ20),YR,PRD-1,_xll.ArrayDIM($CB20:$CE20)),0)</f>
        <v>43795.02</v>
      </c>
      <c r="AA20" s="226">
        <f ca="1">IFERROR(_xll.BC_BU(_xll.ArrayBU(DB),_xll.ArrayDPT($BA20:$BE20),_xll.ArrayCOA($BG20:$BZ20),YR,PRD-1,RV,_xll.ArrayDIM($CB20:$CE20)),0)</f>
        <v>0</v>
      </c>
      <c r="AC20" s="123" t="e">
        <f t="shared" ca="1" si="12"/>
        <v>#DIV/0!</v>
      </c>
      <c r="AD20" s="92">
        <f t="shared" ca="1" si="13"/>
        <v>3.3483925118757689</v>
      </c>
      <c r="AE20" s="92">
        <f t="shared" ca="1" si="14"/>
        <v>1.524170618647225</v>
      </c>
      <c r="AF20" s="92"/>
      <c r="AG20" s="123" t="e">
        <f t="shared" ca="1" si="15"/>
        <v>#DIV/0!</v>
      </c>
      <c r="AH20" s="92">
        <f t="shared" ca="1" si="16"/>
        <v>1.1422900312154578</v>
      </c>
      <c r="AK20" s="52"/>
      <c r="BA20" s="554"/>
      <c r="BB20" s="555"/>
      <c r="BC20" s="555"/>
      <c r="BD20" s="555"/>
      <c r="BE20" s="556"/>
      <c r="BF20" s="557"/>
      <c r="BG20" s="554" t="s">
        <v>911</v>
      </c>
      <c r="BH20" s="556"/>
      <c r="BI20" s="554"/>
      <c r="BJ20" s="556"/>
      <c r="BK20" s="554"/>
      <c r="BL20" s="556"/>
      <c r="BM20" s="554"/>
      <c r="BN20" s="556"/>
      <c r="BO20" s="554"/>
      <c r="BP20" s="556"/>
      <c r="BQ20" s="554"/>
      <c r="BR20" s="556"/>
      <c r="BS20" s="554"/>
      <c r="BT20" s="556"/>
      <c r="BU20" s="554"/>
      <c r="BV20" s="556"/>
      <c r="BW20" s="554"/>
      <c r="BX20" s="556"/>
      <c r="BY20" s="554"/>
      <c r="BZ20" s="556"/>
      <c r="CA20" s="557"/>
      <c r="CB20" s="554"/>
      <c r="CC20" s="555"/>
      <c r="CD20" s="555"/>
      <c r="CE20" s="556"/>
      <c r="DB20"/>
    </row>
    <row r="21" spans="1:109" ht="12" customHeight="1">
      <c r="A21" s="124">
        <f ca="1">SUM(A10:A20)</f>
        <v>1835880.85</v>
      </c>
      <c r="B21" s="124">
        <f t="shared" ca="1" si="1"/>
        <v>58.872089116167857</v>
      </c>
      <c r="C21" s="124">
        <f ca="1">SUM(C10:C20)</f>
        <v>245055.85000000021</v>
      </c>
      <c r="D21" s="124">
        <f t="shared" ca="1" si="3"/>
        <v>7.8583257947476692</v>
      </c>
      <c r="E21" s="124">
        <f ca="1">SUM(E10:E20)</f>
        <v>3118423.14</v>
      </c>
      <c r="F21" s="124">
        <f t="shared" ca="1" si="5"/>
        <v>100</v>
      </c>
      <c r="G21" s="632">
        <f ca="1">SUM(G10:G20)</f>
        <v>3118423.14</v>
      </c>
      <c r="H21" s="122">
        <f t="shared" ca="1" si="6"/>
        <v>100</v>
      </c>
      <c r="I21" s="124" t="s">
        <v>2471</v>
      </c>
      <c r="J21" s="226">
        <f ca="1">SUM(J10:J20)</f>
        <v>83351410.660000011</v>
      </c>
      <c r="K21" s="124">
        <f t="shared" ca="1" si="7"/>
        <v>100</v>
      </c>
      <c r="L21" s="124">
        <f ca="1">SUM(L10:L20)</f>
        <v>83351410.660000011</v>
      </c>
      <c r="M21" s="124">
        <f t="shared" ca="1" si="9"/>
        <v>0</v>
      </c>
      <c r="N21" s="124">
        <f ca="1">SUM(N10:N20)</f>
        <v>5510924.8200000031</v>
      </c>
      <c r="O21" s="124">
        <f t="shared" ca="1" si="11"/>
        <v>7.0797667313223469</v>
      </c>
      <c r="P21" s="46"/>
      <c r="Q21" s="642">
        <f ca="1">SUM(Q10:Q20)</f>
        <v>0</v>
      </c>
      <c r="R21" s="642">
        <f ca="1">SUM(R10:R20)</f>
        <v>1282542.2899999998</v>
      </c>
      <c r="S21" s="78">
        <f ca="1">SUM(S10:S20)</f>
        <v>0</v>
      </c>
      <c r="T21" s="78">
        <f ca="1">SUM(T10:T20)</f>
        <v>77840485.840000004</v>
      </c>
      <c r="U21" s="78"/>
      <c r="V21" s="78">
        <f ca="1">SUM(V10:V20)</f>
        <v>77840485.840000004</v>
      </c>
      <c r="W21" s="78">
        <f ca="1">SUM(W10:W20)</f>
        <v>0</v>
      </c>
      <c r="X21" s="78">
        <f ca="1">SUM(X10:X20)</f>
        <v>70588968.75</v>
      </c>
      <c r="Z21" s="226">
        <f ca="1">SUM(Z10:Z20)</f>
        <v>2873367.2899999996</v>
      </c>
      <c r="AA21" s="226">
        <f ca="1">SUM(AA10:AA20)</f>
        <v>0</v>
      </c>
      <c r="AC21" s="123" t="e">
        <f t="shared" ca="1" si="12"/>
        <v>#DIV/0!</v>
      </c>
      <c r="AD21" s="92">
        <f t="shared" ca="1" si="13"/>
        <v>100</v>
      </c>
      <c r="AE21" s="92">
        <f t="shared" ca="1" si="14"/>
        <v>100</v>
      </c>
      <c r="AF21" s="92"/>
      <c r="AG21" s="123" t="e">
        <f t="shared" ca="1" si="15"/>
        <v>#DIV/0!</v>
      </c>
      <c r="AH21" s="92">
        <f t="shared" ca="1" si="16"/>
        <v>100</v>
      </c>
      <c r="AK21" s="52"/>
      <c r="BA21" s="554"/>
      <c r="BB21" s="555"/>
      <c r="BC21" s="555"/>
      <c r="BD21" s="555"/>
      <c r="BE21" s="556"/>
      <c r="BF21" s="557"/>
      <c r="BG21" s="554"/>
      <c r="BH21" s="556"/>
      <c r="BI21" s="554"/>
      <c r="BJ21" s="556"/>
      <c r="BK21" s="554"/>
      <c r="BL21" s="556"/>
      <c r="BM21" s="554"/>
      <c r="BN21" s="556"/>
      <c r="BO21" s="554"/>
      <c r="BP21" s="556"/>
      <c r="BQ21" s="554"/>
      <c r="BR21" s="556"/>
      <c r="BS21" s="554"/>
      <c r="BT21" s="556"/>
      <c r="BU21" s="554"/>
      <c r="BV21" s="556"/>
      <c r="BW21" s="554"/>
      <c r="BX21" s="556"/>
      <c r="BY21" s="554"/>
      <c r="BZ21" s="556"/>
      <c r="CA21" s="557"/>
      <c r="CB21" s="554"/>
      <c r="CC21" s="555"/>
      <c r="CD21" s="555"/>
      <c r="CE21" s="556"/>
    </row>
    <row r="22" spans="1:109" ht="12.75" customHeight="1">
      <c r="A22" s="124">
        <f ca="1">+G22-R22</f>
        <v>0</v>
      </c>
      <c r="B22" s="124">
        <f t="shared" ca="1" si="1"/>
        <v>0</v>
      </c>
      <c r="C22" s="124">
        <f ca="1">G22-Z22</f>
        <v>0</v>
      </c>
      <c r="D22" s="124">
        <f t="shared" ca="1" si="3"/>
        <v>0</v>
      </c>
      <c r="E22" s="124">
        <f ca="1">+G22-Q22</f>
        <v>0</v>
      </c>
      <c r="F22" s="124">
        <f t="shared" ca="1" si="5"/>
        <v>0</v>
      </c>
      <c r="G22" s="632">
        <f ca="1">IFERROR(_xll.AC_BU(_xll.ArrayBU(DB),_xll.ArrayDPT($BA22:$BE22),_xll.ArrayCOA($BG22:$BZ22),YR,PRD,_xll.ArrayDIM($CB22:$CE22)),0)</f>
        <v>0</v>
      </c>
      <c r="H22" s="127">
        <f ca="1">G22/$G$26*100</f>
        <v>0</v>
      </c>
      <c r="I22" s="124" t="s">
        <v>2472</v>
      </c>
      <c r="J22" s="226">
        <f ca="1">IFERROR(_xll.ACC_BU(_xll.ArrayBU(DB),_xll.ArrayDPT($BA22:$BE22),_xll.ArrayCOA($BG22:$BZ22),YR,PRD,_xll.ArrayDIM($CB22:$CE22)),0)</f>
        <v>0</v>
      </c>
      <c r="K22" s="127">
        <f ca="1">J22/$J$26*100</f>
        <v>0</v>
      </c>
      <c r="L22" s="124">
        <f ca="1">+J22-S22</f>
        <v>0</v>
      </c>
      <c r="M22" s="124">
        <f t="shared" ref="M22:M28" ca="1" si="17">IF(S22=0,0,(L22*100/S22))</f>
        <v>0</v>
      </c>
      <c r="N22" s="124">
        <f ca="1">+J22-T22</f>
        <v>0</v>
      </c>
      <c r="O22" s="124">
        <f ca="1">IF(J22=0,0,(N22*100/J22))</f>
        <v>0</v>
      </c>
      <c r="P22" s="46"/>
      <c r="Q22" s="78">
        <f ca="1">IFERROR(_xll.BC_BU(_xll.ArrayBU(DB),_xll.ArrayDPT($BA22:$BE22),_xll.ArrayCOA($BG22:$BZ22),YR,PRD,RV,_xll.ArrayDIM($CB22:$CE22)),0)</f>
        <v>0</v>
      </c>
      <c r="R22" s="78">
        <f ca="1">IFERROR(_xll.AC_BU(_xll.ArrayBU(DB),_xll.ArrayDPT($BA22:$BE22),_xll.ArrayCOA($BG22:$BZ22),YR-1,PRD,_xll.ArrayDIM($CB22:$CE22)),0)</f>
        <v>0</v>
      </c>
      <c r="S22" s="78">
        <f ca="1">IFERROR(_xll.BCC_BU(_xll.ArrayBU(DB),_xll.ArrayDPT($BA22:$BE22),_xll.ArrayCOA($BG22:$BZ22),YR,PRD,RV,_xll.ArrayDIM($CB22:$CE22)),0)</f>
        <v>0</v>
      </c>
      <c r="T22" s="78">
        <f ca="1">IFERROR(_xll.ACC_BU(_xll.ArrayBU(DB),_xll.ArrayDPT($BA22:$BE22),_xll.ArrayCOA($BG22:$BZ22),YR-1,PRD,_xll.ArrayDIM($CB22:$CE22)),0)</f>
        <v>0</v>
      </c>
      <c r="U22" s="635"/>
      <c r="V22" s="78">
        <f ca="1">IFERROR(_xll.ACC_BU(_xll.ArrayBU(DB),_xll.ArrayDPT($BA22:$BE22),_xll.ArrayCOA($BG22:$BZ22),YR-1,PRD,_xll.ArrayDIM($CB22:$CE22)),0)</f>
        <v>0</v>
      </c>
      <c r="W22" s="78">
        <f ca="1">IFERROR(_xll.BCC_BU(_xll.ArrayBU(DB),_xll.ArrayDPT($BA22:$BE22),_xll.ArrayCOA($BG22:$BZ22),YR-1,PRD,RV,_xll.ArrayDIM($CB22:$CE22)),0)</f>
        <v>0</v>
      </c>
      <c r="X22" s="78">
        <f ca="1">IFERROR(_xll.ACC_BU(_xll.ArrayBU(DB),_xll.ArrayDPT($BA22:$BE22),_xll.ArrayCOA($BG22:$BZ22),YR-1-1,PRD,_xll.ArrayDIM($CB22:$CE22)),0)</f>
        <v>0</v>
      </c>
      <c r="Z22" s="226">
        <f ca="1">IFERROR(_xll.AC_BU(_xll.ArrayBU(DB),_xll.ArrayDPT($BA22:$BE22),_xll.ArrayCOA($BG22:$BZ22),YR,PRD-1,_xll.ArrayDIM($CB22:$CE22)),0)</f>
        <v>0</v>
      </c>
      <c r="AA22" s="226">
        <f ca="1">IFERROR(_xll.BC_BU(_xll.ArrayBU(DB),_xll.ArrayDPT($BA22:$BE22),_xll.ArrayCOA($BG22:$BZ22),YR,PRD-1,RV,_xll.ArrayDIM($CB22:$CE22)),0)</f>
        <v>0</v>
      </c>
      <c r="AC22" s="123" t="e">
        <f t="shared" ca="1" si="12"/>
        <v>#DIV/0!</v>
      </c>
      <c r="AD22" s="92">
        <f t="shared" ca="1" si="13"/>
        <v>0</v>
      </c>
      <c r="AE22" s="92">
        <f t="shared" ca="1" si="14"/>
        <v>0</v>
      </c>
      <c r="AG22" s="123" t="e">
        <f t="shared" ca="1" si="15"/>
        <v>#DIV/0!</v>
      </c>
      <c r="AH22" s="92">
        <f t="shared" ca="1" si="16"/>
        <v>0</v>
      </c>
      <c r="AK22" s="52"/>
      <c r="BA22" s="554"/>
      <c r="BB22" s="555"/>
      <c r="BC22" s="555"/>
      <c r="BD22" s="555"/>
      <c r="BE22" s="556"/>
      <c r="BF22" s="557"/>
      <c r="BG22" s="554" t="s">
        <v>996</v>
      </c>
      <c r="BH22" s="556"/>
      <c r="BI22" s="554"/>
      <c r="BJ22" s="556"/>
      <c r="BK22" s="554"/>
      <c r="BL22" s="556"/>
      <c r="BM22" s="554"/>
      <c r="BN22" s="556"/>
      <c r="BO22" s="554"/>
      <c r="BP22" s="556"/>
      <c r="BQ22" s="554"/>
      <c r="BR22" s="556"/>
      <c r="BS22" s="554"/>
      <c r="BT22" s="556"/>
      <c r="BU22" s="554"/>
      <c r="BV22" s="556"/>
      <c r="BW22" s="554"/>
      <c r="BX22" s="556"/>
      <c r="BY22" s="554"/>
      <c r="BZ22" s="556"/>
      <c r="CA22" s="557"/>
      <c r="CB22" s="554"/>
      <c r="CC22" s="555"/>
      <c r="CD22" s="555"/>
      <c r="CE22" s="556"/>
      <c r="DB22"/>
    </row>
    <row r="23" spans="1:109" ht="12" customHeight="1">
      <c r="A23" s="124">
        <f ca="1">+G23-R23</f>
        <v>221790.65999999997</v>
      </c>
      <c r="B23" s="124">
        <f t="shared" ca="1" si="1"/>
        <v>98.695754987126719</v>
      </c>
      <c r="C23" s="124">
        <f ca="1">G23-Z23</f>
        <v>222404.81999999998</v>
      </c>
      <c r="D23" s="124">
        <f t="shared" ca="1" si="3"/>
        <v>98.969053172374444</v>
      </c>
      <c r="E23" s="124">
        <f ca="1">+G23-Q23</f>
        <v>224721.58</v>
      </c>
      <c r="F23" s="124">
        <f t="shared" ca="1" si="5"/>
        <v>100</v>
      </c>
      <c r="G23" s="632">
        <f ca="1">IFERROR(_xll.AC_BU(_xll.ArrayBU(DB),_xll.ArrayDPT($BA23:$BE23),_xll.ArrayCOA($BG23:$BZ23),YR,PRD,_xll.ArrayDIM($CB23:$CE23)),0)</f>
        <v>224721.58</v>
      </c>
      <c r="H23" s="122">
        <f ca="1">G23/$G$21*100</f>
        <v>7.2062568134996576</v>
      </c>
      <c r="I23" s="124" t="s">
        <v>2473</v>
      </c>
      <c r="J23" s="226">
        <f ca="1">IFERROR(_xll.ACC_BU(_xll.ArrayBU(DB),_xll.ArrayDPT($BA23:$BE23),_xll.ArrayCOA($BG23:$BZ23),YR,PRD,_xll.ArrayDIM($CB23:$CE23)),0)</f>
        <v>310808.38</v>
      </c>
      <c r="K23" s="127">
        <f ca="1">J23/$J$21*100</f>
        <v>0.37288916592884447</v>
      </c>
      <c r="L23" s="124">
        <f ca="1">+J23-S23</f>
        <v>310808.38</v>
      </c>
      <c r="M23" s="124">
        <f t="shared" ca="1" si="17"/>
        <v>0</v>
      </c>
      <c r="N23" s="124">
        <f ca="1">+J23-T23</f>
        <v>224411.52000000002</v>
      </c>
      <c r="O23" s="124">
        <f ca="1">K23-AH23</f>
        <v>0.26189697585234945</v>
      </c>
      <c r="P23" s="46"/>
      <c r="Q23" s="78">
        <f ca="1">IFERROR(_xll.BC_BU(_xll.ArrayBU(DB),_xll.ArrayDPT($BA23:$BE23),_xll.ArrayCOA($BG23:$BZ23),YR,PRD,RV,_xll.ArrayDIM($CB23:$CE23)),0)</f>
        <v>0</v>
      </c>
      <c r="R23" s="78">
        <f ca="1">IFERROR(_xll.AC_BU(_xll.ArrayBU(DB),_xll.ArrayDPT($BA23:$BE23),_xll.ArrayCOA($BG23:$BZ23),YR-1,PRD,_xll.ArrayDIM($CB23:$CE23)),0)</f>
        <v>2930.92</v>
      </c>
      <c r="S23" s="78">
        <f ca="1">IFERROR(_xll.BCC_BU(_xll.ArrayBU(DB),_xll.ArrayDPT($BA23:$BE23),_xll.ArrayCOA($BG23:$BZ23),YR,PRD,RV,_xll.ArrayDIM($CB23:$CE23)),0)</f>
        <v>0</v>
      </c>
      <c r="T23" s="78">
        <f ca="1">IFERROR(_xll.ACC_BU(_xll.ArrayBU(DB),_xll.ArrayDPT($BA23:$BE23),_xll.ArrayCOA($BG23:$BZ23),YR-1,PRD,_xll.ArrayDIM($CB23:$CE23)),0)</f>
        <v>86396.86</v>
      </c>
      <c r="U23" s="635"/>
      <c r="V23" s="78">
        <f ca="1">IFERROR(_xll.ACC_BU(_xll.ArrayBU(DB),_xll.ArrayDPT($BA23:$BE23),_xll.ArrayCOA($BG23:$BZ23),YR-1,PRD,_xll.ArrayDIM($CB23:$CE23)),0)</f>
        <v>86396.86</v>
      </c>
      <c r="W23" s="78">
        <f ca="1">IFERROR(_xll.BCC_BU(_xll.ArrayBU(DB),_xll.ArrayDPT($BA23:$BE23),_xll.ArrayCOA($BG23:$BZ23),YR-1,PRD,RV,_xll.ArrayDIM($CB23:$CE23)),0)</f>
        <v>0</v>
      </c>
      <c r="X23" s="78">
        <f ca="1">IFERROR(_xll.ACC_BU(_xll.ArrayBU(DB),_xll.ArrayDPT($BA23:$BE23),_xll.ArrayCOA($BG23:$BZ23),YR-1-1,PRD,_xll.ArrayDIM($CB23:$CE23)),0)</f>
        <v>58375.78</v>
      </c>
      <c r="Z23" s="226">
        <f ca="1">IFERROR(_xll.AC_BU(_xll.ArrayBU(DB),_xll.ArrayDPT($BA23:$BE23),_xll.ArrayCOA($BG23:$BZ23),YR,PRD-1,_xll.ArrayDIM($CB23:$CE23)),0)</f>
        <v>2316.7600000000002</v>
      </c>
      <c r="AA23" s="226">
        <f ca="1">IFERROR(_xll.BC_BU(_xll.ArrayBU(DB),_xll.ArrayDPT($BA23:$BE23),_xll.ArrayCOA($BG23:$BZ23),YR,PRD-1,RV,_xll.ArrayDIM($CB23:$CE23)),0)</f>
        <v>0</v>
      </c>
      <c r="AC23" s="123" t="e">
        <f t="shared" ca="1" si="12"/>
        <v>#DIV/0!</v>
      </c>
      <c r="AD23" s="92">
        <f t="shared" ca="1" si="13"/>
        <v>0.22852423837033869</v>
      </c>
      <c r="AE23" s="92">
        <f t="shared" ca="1" si="14"/>
        <v>8.0628745516205844E-2</v>
      </c>
      <c r="AF23" s="92"/>
      <c r="AG23" s="123" t="e">
        <f t="shared" ca="1" si="15"/>
        <v>#DIV/0!</v>
      </c>
      <c r="AH23" s="92">
        <f t="shared" ca="1" si="16"/>
        <v>0.11099219007649502</v>
      </c>
      <c r="AK23" s="52"/>
      <c r="BA23" s="554"/>
      <c r="BB23" s="555"/>
      <c r="BC23" s="555"/>
      <c r="BD23" s="555"/>
      <c r="BE23" s="556"/>
      <c r="BF23" s="557"/>
      <c r="BG23" s="554" t="s">
        <v>919</v>
      </c>
      <c r="BH23" s="556"/>
      <c r="BI23" s="554"/>
      <c r="BJ23" s="556"/>
      <c r="BK23" s="554"/>
      <c r="BL23" s="556"/>
      <c r="BM23" s="554"/>
      <c r="BN23" s="556"/>
      <c r="BO23" s="554"/>
      <c r="BP23" s="556"/>
      <c r="BQ23" s="554"/>
      <c r="BR23" s="556"/>
      <c r="BS23" s="554"/>
      <c r="BT23" s="556"/>
      <c r="BU23" s="554"/>
      <c r="BV23" s="556"/>
      <c r="BW23" s="554"/>
      <c r="BX23" s="556"/>
      <c r="BY23" s="554"/>
      <c r="BZ23" s="556"/>
      <c r="CA23" s="557"/>
      <c r="CB23" s="554"/>
      <c r="CC23" s="555"/>
      <c r="CD23" s="555"/>
      <c r="CE23" s="556"/>
      <c r="DB23"/>
    </row>
    <row r="24" spans="1:109" ht="12" customHeight="1">
      <c r="A24" s="124">
        <f ca="1">+G24-R24</f>
        <v>1614090.1900000002</v>
      </c>
      <c r="B24" s="124">
        <f t="shared" ca="1" si="1"/>
        <v>55.779428407952345</v>
      </c>
      <c r="C24" s="124">
        <f ca="1">G24-Z24</f>
        <v>22651.030000000261</v>
      </c>
      <c r="D24" s="124">
        <f t="shared" ca="1" si="3"/>
        <v>0.78277007944109689</v>
      </c>
      <c r="E24" s="124">
        <f ca="1">+G24-Q24</f>
        <v>2893701.56</v>
      </c>
      <c r="F24" s="124">
        <f t="shared" ca="1" si="5"/>
        <v>100</v>
      </c>
      <c r="G24" s="632">
        <f ca="1">SUM(G21-G22-G23)</f>
        <v>2893701.56</v>
      </c>
      <c r="H24" s="122">
        <f ca="1">G24/$G$21*100</f>
        <v>92.79374318650035</v>
      </c>
      <c r="I24" s="124" t="s">
        <v>2474</v>
      </c>
      <c r="J24" s="226">
        <f ca="1">SUM(J21-J22-J23)</f>
        <v>83040602.280000016</v>
      </c>
      <c r="K24" s="122">
        <f ca="1">J24/$J$21*100</f>
        <v>99.627110834071161</v>
      </c>
      <c r="L24" s="124">
        <f ca="1">+J24-S24</f>
        <v>83040602.280000016</v>
      </c>
      <c r="M24" s="74">
        <f t="shared" ca="1" si="17"/>
        <v>0</v>
      </c>
      <c r="N24" s="124">
        <f ca="1">+J24-T24</f>
        <v>5286513.3000000119</v>
      </c>
      <c r="O24" s="74">
        <f ca="1">K24-AH24</f>
        <v>-0.26189697585233773</v>
      </c>
      <c r="P24" s="46"/>
      <c r="Q24" s="78">
        <f ca="1">SUM(Q21-Q22-Q23)</f>
        <v>0</v>
      </c>
      <c r="R24" s="78">
        <f ca="1">SUM(R21-R22-R23)</f>
        <v>1279611.3699999999</v>
      </c>
      <c r="S24" s="78">
        <f ca="1">SUM(S21-S22-S23)</f>
        <v>0</v>
      </c>
      <c r="T24" s="78">
        <f ca="1">SUM(T21-T22-T23)</f>
        <v>77754088.980000004</v>
      </c>
      <c r="U24" s="78"/>
      <c r="V24" s="78">
        <f ca="1">SUM(V21-V22-V23)</f>
        <v>77754088.980000004</v>
      </c>
      <c r="W24" s="78">
        <f ca="1">SUM(W21-W22-W23)</f>
        <v>0</v>
      </c>
      <c r="X24" s="78">
        <f ca="1">SUM(X21-X22-X23)</f>
        <v>70530592.969999999</v>
      </c>
      <c r="Z24" s="226">
        <f ca="1">SUM(Z21-Z22-Z23)</f>
        <v>2871050.53</v>
      </c>
      <c r="AA24" s="226">
        <f ca="1">SUM(AA21-AA22-AA23)</f>
        <v>0</v>
      </c>
      <c r="AC24" s="123" t="e">
        <f t="shared" ca="1" si="12"/>
        <v>#DIV/0!</v>
      </c>
      <c r="AD24" s="92">
        <f t="shared" ca="1" si="13"/>
        <v>99.771475761629674</v>
      </c>
      <c r="AE24" s="92">
        <f t="shared" ca="1" si="14"/>
        <v>99.919371254483806</v>
      </c>
      <c r="AF24" s="92"/>
      <c r="AG24" s="123" t="e">
        <f t="shared" ca="1" si="15"/>
        <v>#DIV/0!</v>
      </c>
      <c r="AH24" s="92">
        <f t="shared" ca="1" si="16"/>
        <v>99.889007809923498</v>
      </c>
      <c r="AK24" s="52"/>
      <c r="BA24" s="554"/>
      <c r="BB24" s="555"/>
      <c r="BC24" s="555"/>
      <c r="BD24" s="555"/>
      <c r="BE24" s="556"/>
      <c r="BF24" s="557"/>
      <c r="BG24" s="554"/>
      <c r="BH24" s="556"/>
      <c r="BI24" s="554"/>
      <c r="BJ24" s="556"/>
      <c r="BK24" s="554"/>
      <c r="BL24" s="556"/>
      <c r="BM24" s="554"/>
      <c r="BN24" s="556"/>
      <c r="BO24" s="554"/>
      <c r="BP24" s="556"/>
      <c r="BQ24" s="554"/>
      <c r="BR24" s="556"/>
      <c r="BS24" s="554"/>
      <c r="BT24" s="556"/>
      <c r="BU24" s="554"/>
      <c r="BV24" s="556"/>
      <c r="BW24" s="554"/>
      <c r="BX24" s="556"/>
      <c r="BY24" s="554"/>
      <c r="BZ24" s="556"/>
      <c r="CA24" s="557"/>
      <c r="CB24" s="554"/>
      <c r="CC24" s="555"/>
      <c r="CD24" s="555"/>
      <c r="CE24" s="556"/>
    </row>
    <row r="25" spans="1:109" s="40" customFormat="1" ht="12" customHeight="1">
      <c r="A25" s="126">
        <f>+G25-R25</f>
        <v>0</v>
      </c>
      <c r="B25" s="126">
        <f t="shared" si="1"/>
        <v>0</v>
      </c>
      <c r="C25" s="126">
        <f>G25-Z25</f>
        <v>0</v>
      </c>
      <c r="D25" s="126">
        <f t="shared" si="3"/>
        <v>0</v>
      </c>
      <c r="E25" s="126">
        <f>+G25-Q25</f>
        <v>0</v>
      </c>
      <c r="F25" s="126">
        <f t="shared" si="5"/>
        <v>0</v>
      </c>
      <c r="G25" s="632"/>
      <c r="H25" s="128">
        <f ca="1">G25/$G$26*100</f>
        <v>0</v>
      </c>
      <c r="I25" s="126" t="s">
        <v>2475</v>
      </c>
      <c r="J25" s="226"/>
      <c r="K25" s="129">
        <f ca="1">J25/$J$21*100</f>
        <v>0</v>
      </c>
      <c r="L25" s="126">
        <f>+J25-S25</f>
        <v>0</v>
      </c>
      <c r="M25" s="130">
        <f t="shared" si="17"/>
        <v>0</v>
      </c>
      <c r="N25" s="126">
        <f>+J25-T25</f>
        <v>0</v>
      </c>
      <c r="O25" s="130">
        <f ca="1">K25-AH25</f>
        <v>0</v>
      </c>
      <c r="P25" s="131"/>
      <c r="Q25" s="78"/>
      <c r="R25" s="78"/>
      <c r="S25" s="78"/>
      <c r="T25" s="78"/>
      <c r="U25" s="171"/>
      <c r="V25" s="78"/>
      <c r="W25" s="78"/>
      <c r="X25" s="78"/>
      <c r="Z25" s="226"/>
      <c r="AA25" s="226"/>
      <c r="AC25" s="47" t="e">
        <f t="shared" ca="1" si="12"/>
        <v>#DIV/0!</v>
      </c>
      <c r="AD25" s="132">
        <f t="shared" ca="1" si="13"/>
        <v>0</v>
      </c>
      <c r="AE25" s="132">
        <f t="shared" ca="1" si="14"/>
        <v>0</v>
      </c>
      <c r="AF25" s="132"/>
      <c r="AG25" s="47" t="e">
        <f t="shared" ca="1" si="15"/>
        <v>#DIV/0!</v>
      </c>
      <c r="AH25" s="132">
        <f t="shared" ca="1" si="16"/>
        <v>0</v>
      </c>
      <c r="AK25" s="52"/>
      <c r="BA25" s="554"/>
      <c r="BB25" s="555"/>
      <c r="BC25" s="555"/>
      <c r="BD25" s="555"/>
      <c r="BE25" s="556"/>
      <c r="BF25" s="557"/>
      <c r="BG25" s="554"/>
      <c r="BH25" s="556"/>
      <c r="BI25" s="554"/>
      <c r="BJ25" s="556"/>
      <c r="BK25" s="554"/>
      <c r="BL25" s="556"/>
      <c r="BM25" s="554"/>
      <c r="BN25" s="556"/>
      <c r="BO25" s="554"/>
      <c r="BP25" s="556"/>
      <c r="BQ25" s="554"/>
      <c r="BR25" s="556"/>
      <c r="BS25" s="554"/>
      <c r="BT25" s="556"/>
      <c r="BU25" s="554"/>
      <c r="BV25" s="556"/>
      <c r="BW25" s="554"/>
      <c r="BX25" s="556"/>
      <c r="BY25" s="554"/>
      <c r="BZ25" s="556"/>
      <c r="CA25" s="557"/>
      <c r="CB25" s="554"/>
      <c r="CC25" s="555"/>
      <c r="CD25" s="555"/>
      <c r="CE25" s="556"/>
    </row>
    <row r="26" spans="1:109" s="40" customFormat="1" ht="12.75" customHeight="1">
      <c r="A26" s="133">
        <f ca="1">SUM(A24:A25)</f>
        <v>1614090.1900000002</v>
      </c>
      <c r="B26" s="126">
        <f t="shared" ca="1" si="1"/>
        <v>55.779428407952345</v>
      </c>
      <c r="C26" s="133">
        <f ca="1">SUM(C24:C25)</f>
        <v>22651.030000000261</v>
      </c>
      <c r="D26" s="126">
        <f t="shared" ca="1" si="3"/>
        <v>0.78277007944109689</v>
      </c>
      <c r="E26" s="133">
        <f ca="1">SUM(E24:E25)</f>
        <v>2893701.56</v>
      </c>
      <c r="F26" s="126">
        <f t="shared" ca="1" si="5"/>
        <v>100</v>
      </c>
      <c r="G26" s="633">
        <f ca="1">SUM(G24:G25)</f>
        <v>2893701.56</v>
      </c>
      <c r="H26" s="128">
        <f ca="1">G26/$G$21*100</f>
        <v>92.79374318650035</v>
      </c>
      <c r="I26" s="134" t="s">
        <v>2476</v>
      </c>
      <c r="J26" s="633">
        <f ca="1">SUM(J24:J25)</f>
        <v>83040602.280000016</v>
      </c>
      <c r="K26" s="128">
        <f ca="1">J26/$J$21*100</f>
        <v>99.627110834071161</v>
      </c>
      <c r="L26" s="133">
        <f ca="1">SUM(L24:L25)</f>
        <v>83040602.280000016</v>
      </c>
      <c r="M26" s="126">
        <f t="shared" ca="1" si="17"/>
        <v>0</v>
      </c>
      <c r="N26" s="133">
        <f ca="1">SUM(N24:N25)</f>
        <v>5286513.3000000119</v>
      </c>
      <c r="O26" s="126">
        <f ca="1">K26-AH26</f>
        <v>-0.26189697585233773</v>
      </c>
      <c r="P26" s="131"/>
      <c r="Q26" s="165">
        <f ca="1">SUM(Q24:Q25)</f>
        <v>0</v>
      </c>
      <c r="R26" s="165">
        <f ca="1">SUM(R24:R25)</f>
        <v>1279611.3699999999</v>
      </c>
      <c r="S26" s="165">
        <f ca="1">SUM(S24:S25)</f>
        <v>0</v>
      </c>
      <c r="T26" s="165">
        <f ca="1">SUM(T24:T25)</f>
        <v>77754088.980000004</v>
      </c>
      <c r="U26" s="131"/>
      <c r="V26" s="165">
        <f ca="1">SUM(V24:V25)</f>
        <v>77754088.980000004</v>
      </c>
      <c r="W26" s="165">
        <f ca="1">SUM(W24:W25)</f>
        <v>0</v>
      </c>
      <c r="X26" s="165">
        <f ca="1">SUM(X24:X25)</f>
        <v>70530592.969999999</v>
      </c>
      <c r="Z26" s="633">
        <f ca="1">SUM(Z24:Z25)</f>
        <v>2871050.53</v>
      </c>
      <c r="AA26" s="633">
        <f ca="1">SUM(AA24:AA25)</f>
        <v>0</v>
      </c>
      <c r="AC26" s="47" t="e">
        <f t="shared" ca="1" si="12"/>
        <v>#DIV/0!</v>
      </c>
      <c r="AD26" s="132">
        <f t="shared" ca="1" si="13"/>
        <v>99.771475761629674</v>
      </c>
      <c r="AE26" s="132">
        <f t="shared" ca="1" si="14"/>
        <v>99.919371254483806</v>
      </c>
      <c r="AF26" s="132"/>
      <c r="AG26" s="47" t="e">
        <f t="shared" ca="1" si="15"/>
        <v>#DIV/0!</v>
      </c>
      <c r="AH26" s="132">
        <f t="shared" ca="1" si="16"/>
        <v>99.889007809923498</v>
      </c>
      <c r="AK26" s="52"/>
      <c r="BA26" s="554"/>
      <c r="BB26" s="555"/>
      <c r="BC26" s="555"/>
      <c r="BD26" s="555"/>
      <c r="BE26" s="556"/>
      <c r="BF26" s="557"/>
      <c r="BG26" s="554"/>
      <c r="BH26" s="556"/>
      <c r="BI26" s="554"/>
      <c r="BJ26" s="556"/>
      <c r="BK26" s="554"/>
      <c r="BL26" s="556"/>
      <c r="BM26" s="554"/>
      <c r="BN26" s="556"/>
      <c r="BO26" s="554"/>
      <c r="BP26" s="556"/>
      <c r="BQ26" s="554"/>
      <c r="BR26" s="556"/>
      <c r="BS26" s="554"/>
      <c r="BT26" s="556"/>
      <c r="BU26" s="554"/>
      <c r="BV26" s="556"/>
      <c r="BW26" s="554"/>
      <c r="BX26" s="556"/>
      <c r="BY26" s="554"/>
      <c r="BZ26" s="556"/>
      <c r="CA26" s="557"/>
      <c r="CB26" s="554"/>
      <c r="CC26" s="555"/>
      <c r="CD26" s="555"/>
      <c r="CE26" s="556"/>
    </row>
    <row r="27" spans="1:109" s="40" customFormat="1" ht="12.75" customHeight="1">
      <c r="A27" s="40">
        <f ca="1">+G27-R27</f>
        <v>0</v>
      </c>
      <c r="B27" s="40">
        <f t="shared" ca="1" si="1"/>
        <v>0</v>
      </c>
      <c r="C27" s="40">
        <f ca="1">G27-Z27</f>
        <v>0</v>
      </c>
      <c r="D27" s="40">
        <f t="shared" ca="1" si="3"/>
        <v>0</v>
      </c>
      <c r="E27" s="40">
        <f ca="1">+G27-Q27</f>
        <v>0</v>
      </c>
      <c r="F27" s="40">
        <f t="shared" ca="1" si="5"/>
        <v>0</v>
      </c>
      <c r="G27" s="131">
        <f ca="1">IFERROR(_xll.AC_BU(_xll.ArrayBU(DB),_xll.ArrayDPT($BA27:$BE27),_xll.ArrayCOA($BG27:$BZ27),YR,PRD,_xll.ArrayDIM($CB27:$CE27)),0)</f>
        <v>0</v>
      </c>
      <c r="H27" s="135">
        <f ca="1">G27/G$21*100</f>
        <v>0</v>
      </c>
      <c r="I27" s="40" t="s">
        <v>2306</v>
      </c>
      <c r="J27" s="131">
        <f ca="1">IFERROR(_xll.ACC_BU(_xll.ArrayBU(DB),_xll.ArrayDPT($BA27:$BE27),_xll.ArrayCOA($BG27:$BZ27),YR,PRD,_xll.ArrayDIM($CB27:$CE27)),0)</f>
        <v>0</v>
      </c>
      <c r="K27" s="135">
        <f ca="1">J27/J$21*100</f>
        <v>0</v>
      </c>
      <c r="L27" s="40">
        <f ca="1">+J27-S27</f>
        <v>0</v>
      </c>
      <c r="M27" s="40">
        <f t="shared" ca="1" si="17"/>
        <v>0</v>
      </c>
      <c r="N27" s="40">
        <f ca="1">+J27-T27</f>
        <v>0</v>
      </c>
      <c r="O27" s="40">
        <f ca="1">IF(T27&lt;&gt;0,N27/T27*100,0)</f>
        <v>0</v>
      </c>
      <c r="P27" s="131"/>
      <c r="Q27" s="643">
        <f ca="1">IFERROR(_xll.BC_BU(_xll.ArrayBU(DB),_xll.ArrayDPT($BA27:$BE27),_xll.ArrayCOA($BG27:$BZ27),YR,PRD,RV,_xll.ArrayDIM($CB27:$CE27)),0)</f>
        <v>0</v>
      </c>
      <c r="R27" s="643">
        <f ca="1">IFERROR(_xll.AC_BU(_xll.ArrayBU(DB),_xll.ArrayDPT($BA27:$BE27),_xll.ArrayCOA($BG27:$BZ27),YR-1,PRD,_xll.ArrayDIM($CB27:$CE27)),0)</f>
        <v>0</v>
      </c>
      <c r="S27" s="643">
        <f ca="1">IFERROR(_xll.BCC_BU(_xll.ArrayBU(DB),_xll.ArrayDPT($BA27:$BE27),_xll.ArrayCOA($BG27:$BZ27),YR,PRD,RV,_xll.ArrayDIM($CB27:$CE27)),0)</f>
        <v>0</v>
      </c>
      <c r="T27" s="643">
        <f ca="1">IFERROR(_xll.ACC_BU(_xll.ArrayBU(DB),_xll.ArrayDPT($BA27:$BE27),_xll.ArrayCOA($BG27:$BZ27),YR-1,PRD,_xll.ArrayDIM($CB27:$CE27)),0)</f>
        <v>0</v>
      </c>
      <c r="U27" s="131"/>
      <c r="V27" s="643">
        <f ca="1">IFERROR(_xll.ACC_BU(_xll.ArrayBU(DB),_xll.ArrayDPT($BA27:$BE27),_xll.ArrayCOA($BG27:$BZ27),YR-1,PRD,_xll.ArrayDIM($CB27:$CE27)),0)</f>
        <v>0</v>
      </c>
      <c r="W27" s="643">
        <f ca="1">IFERROR(_xll.BCC_BU(_xll.ArrayBU(DB),_xll.ArrayDPT($BA27:$BE27),_xll.ArrayCOA($BG27:$BZ27),YR-1,PRD,RV,_xll.ArrayDIM($CB27:$CE27)),0)</f>
        <v>0</v>
      </c>
      <c r="X27" s="643">
        <f ca="1">IFERROR(_xll.ACC_BU(_xll.ArrayBU(DB),_xll.ArrayDPT($BA27:$BE27),_xll.ArrayCOA($BG27:$BZ27),YR-1-1,PRD,_xll.ArrayDIM($CB27:$CE27)),0)</f>
        <v>0</v>
      </c>
      <c r="Z27" s="151">
        <f ca="1">IFERROR(_xll.AC_BU(_xll.ArrayBU(DB),_xll.ArrayDPT($BA27:$BE27),_xll.ArrayCOA($BG27:$BZ27),YR,PRD-1,_xll.ArrayDIM($CB27:$CE27)),0)</f>
        <v>0</v>
      </c>
      <c r="AA27" s="151">
        <f ca="1">IFERROR(_xll.BC_BU(_xll.ArrayBU(DB),_xll.ArrayDPT($BA27:$BE27),_xll.ArrayCOA($BG27:$BZ27),YR,PRD-1,RV,_xll.ArrayDIM($CB27:$CE27)),0)</f>
        <v>0</v>
      </c>
      <c r="AC27" s="131" t="e">
        <f t="shared" ca="1" si="12"/>
        <v>#DIV/0!</v>
      </c>
      <c r="AD27" s="40">
        <f t="shared" ca="1" si="13"/>
        <v>0</v>
      </c>
      <c r="AE27" s="40">
        <f t="shared" ca="1" si="14"/>
        <v>0</v>
      </c>
      <c r="AG27" s="131" t="e">
        <f t="shared" ca="1" si="15"/>
        <v>#DIV/0!</v>
      </c>
      <c r="AH27" s="40">
        <f t="shared" ca="1" si="16"/>
        <v>0</v>
      </c>
      <c r="AK27" s="52"/>
      <c r="BA27" s="554"/>
      <c r="BB27" s="555"/>
      <c r="BC27" s="555"/>
      <c r="BD27" s="555"/>
      <c r="BE27" s="556"/>
      <c r="BF27" s="557"/>
      <c r="BG27" s="554" t="s">
        <v>921</v>
      </c>
      <c r="BH27" s="556"/>
      <c r="BI27" s="554"/>
      <c r="BJ27" s="556"/>
      <c r="BK27" s="554"/>
      <c r="BL27" s="556"/>
      <c r="BM27" s="554"/>
      <c r="BN27" s="556"/>
      <c r="BO27" s="554"/>
      <c r="BP27" s="556"/>
      <c r="BQ27" s="554"/>
      <c r="BR27" s="556"/>
      <c r="BS27" s="554"/>
      <c r="BT27" s="556"/>
      <c r="BU27" s="554"/>
      <c r="BV27" s="556"/>
      <c r="BW27" s="554"/>
      <c r="BX27" s="556"/>
      <c r="BY27" s="554"/>
      <c r="BZ27" s="556"/>
      <c r="CA27" s="557"/>
      <c r="CB27" s="554"/>
      <c r="CC27" s="555"/>
      <c r="CD27" s="555"/>
      <c r="CE27" s="556"/>
      <c r="DB27"/>
    </row>
    <row r="28" spans="1:109" s="40" customFormat="1" ht="12.75" customHeight="1">
      <c r="A28" s="76">
        <f ca="1">SUM(A26:A27)</f>
        <v>1614090.1900000002</v>
      </c>
      <c r="B28" s="137">
        <f t="shared" ca="1" si="1"/>
        <v>55.779428407952345</v>
      </c>
      <c r="C28" s="76">
        <f ca="1">SUM(C26:C27)</f>
        <v>22651.030000000261</v>
      </c>
      <c r="D28" s="137">
        <f t="shared" ca="1" si="3"/>
        <v>0.78277007944109689</v>
      </c>
      <c r="E28" s="76">
        <f ca="1">SUM(E26:E27)</f>
        <v>2893701.56</v>
      </c>
      <c r="F28" s="137">
        <f t="shared" ca="1" si="5"/>
        <v>100</v>
      </c>
      <c r="G28" s="634">
        <f ca="1">SUM(G26:G27)</f>
        <v>2893701.56</v>
      </c>
      <c r="H28" s="138">
        <f ca="1">G28/$G$21*100</f>
        <v>92.79374318650035</v>
      </c>
      <c r="I28" s="139" t="s">
        <v>2477</v>
      </c>
      <c r="J28" s="634">
        <f ca="1">SUM(J26:J27)</f>
        <v>83040602.280000016</v>
      </c>
      <c r="K28" s="138">
        <f ca="1">J28/$J$21*100</f>
        <v>99.627110834071161</v>
      </c>
      <c r="L28" s="76">
        <f ca="1">SUM(L26:L27)</f>
        <v>83040602.280000016</v>
      </c>
      <c r="M28" s="137">
        <f t="shared" ca="1" si="17"/>
        <v>0</v>
      </c>
      <c r="N28" s="76">
        <f ca="1">SUM(N26:N27)</f>
        <v>5286513.3000000119</v>
      </c>
      <c r="O28" s="137">
        <f ca="1">K28-AH28</f>
        <v>-0.26189697585233773</v>
      </c>
      <c r="P28" s="131"/>
      <c r="Q28" s="165">
        <f ca="1">SUM(Q26:Q27)</f>
        <v>0</v>
      </c>
      <c r="R28" s="165">
        <f ca="1">SUM(R26:R27)</f>
        <v>1279611.3699999999</v>
      </c>
      <c r="S28" s="165">
        <f ca="1">SUM(S26:S27)</f>
        <v>0</v>
      </c>
      <c r="T28" s="165">
        <f ca="1">SUM(T26:T27)</f>
        <v>77754088.980000004</v>
      </c>
      <c r="U28" s="131"/>
      <c r="V28" s="165">
        <f ca="1">SUM(V26:V27)</f>
        <v>77754088.980000004</v>
      </c>
      <c r="W28" s="165">
        <f ca="1">SUM(W26:W27)</f>
        <v>0</v>
      </c>
      <c r="X28" s="165">
        <f ca="1">SUM(X26:X27)</f>
        <v>70530592.969999999</v>
      </c>
      <c r="Z28" s="27">
        <f ca="1">SUM(Z26:Z27)</f>
        <v>2871050.53</v>
      </c>
      <c r="AA28" s="27">
        <f ca="1">SUM(AA26:AA27)</f>
        <v>0</v>
      </c>
      <c r="AC28" s="47" t="e">
        <f t="shared" ca="1" si="12"/>
        <v>#DIV/0!</v>
      </c>
      <c r="AD28" s="132">
        <f t="shared" ca="1" si="13"/>
        <v>99.771475761629674</v>
      </c>
      <c r="AE28" s="132">
        <f t="shared" ca="1" si="14"/>
        <v>99.919371254483806</v>
      </c>
      <c r="AF28" s="132"/>
      <c r="AG28" s="47" t="e">
        <f t="shared" ca="1" si="15"/>
        <v>#DIV/0!</v>
      </c>
      <c r="AH28" s="132">
        <f t="shared" ca="1" si="16"/>
        <v>99.889007809923498</v>
      </c>
      <c r="AK28" s="52"/>
      <c r="BA28" s="554"/>
      <c r="BB28" s="555"/>
      <c r="BC28" s="555"/>
      <c r="BD28" s="555"/>
      <c r="BE28" s="556"/>
      <c r="BF28" s="557"/>
      <c r="BG28" s="554"/>
      <c r="BH28" s="556"/>
      <c r="BI28" s="554"/>
      <c r="BJ28" s="556"/>
      <c r="BK28" s="554"/>
      <c r="BL28" s="556"/>
      <c r="BM28" s="554"/>
      <c r="BN28" s="556"/>
      <c r="BO28" s="554"/>
      <c r="BP28" s="556"/>
      <c r="BQ28" s="554"/>
      <c r="BR28" s="556"/>
      <c r="BS28" s="554"/>
      <c r="BT28" s="556"/>
      <c r="BU28" s="554"/>
      <c r="BV28" s="556"/>
      <c r="BW28" s="554"/>
      <c r="BX28" s="556"/>
      <c r="BY28" s="554"/>
      <c r="BZ28" s="556"/>
      <c r="CA28" s="557"/>
      <c r="CB28" s="554"/>
      <c r="CC28" s="555"/>
      <c r="CD28" s="555"/>
      <c r="CE28" s="556"/>
    </row>
    <row r="29" spans="1:109" ht="12.75" customHeight="1">
      <c r="G29" s="635"/>
      <c r="H29" s="140"/>
      <c r="J29" s="635"/>
      <c r="K29" s="140"/>
      <c r="P29" s="46"/>
      <c r="Q29" s="78"/>
      <c r="R29" s="78"/>
      <c r="S29" s="78"/>
      <c r="T29" s="78"/>
      <c r="U29" s="635"/>
      <c r="V29" s="78"/>
      <c r="W29" s="78"/>
      <c r="X29" s="78"/>
      <c r="Z29" s="635"/>
      <c r="AA29" s="635"/>
      <c r="AC29" s="46"/>
      <c r="AG29" s="46"/>
      <c r="AK29" s="52"/>
      <c r="BA29" s="554"/>
      <c r="BB29" s="555"/>
      <c r="BC29" s="555"/>
      <c r="BD29" s="555"/>
      <c r="BE29" s="556"/>
      <c r="BF29" s="557"/>
      <c r="BG29" s="554"/>
      <c r="BH29" s="556"/>
      <c r="BI29" s="554"/>
      <c r="BJ29" s="556"/>
      <c r="BK29" s="554"/>
      <c r="BL29" s="556"/>
      <c r="BM29" s="554"/>
      <c r="BN29" s="556"/>
      <c r="BO29" s="554"/>
      <c r="BP29" s="556"/>
      <c r="BQ29" s="554"/>
      <c r="BR29" s="556"/>
      <c r="BS29" s="554"/>
      <c r="BT29" s="556"/>
      <c r="BU29" s="554"/>
      <c r="BV29" s="556"/>
      <c r="BW29" s="554"/>
      <c r="BX29" s="556"/>
      <c r="BY29" s="554"/>
      <c r="BZ29" s="556"/>
      <c r="CA29" s="557"/>
      <c r="CB29" s="554"/>
      <c r="CC29" s="555"/>
      <c r="CD29" s="555"/>
      <c r="CE29" s="556"/>
    </row>
    <row r="30" spans="1:109" ht="12.75" customHeight="1">
      <c r="G30" s="635"/>
      <c r="H30" s="140"/>
      <c r="I30" s="35" t="s">
        <v>2298</v>
      </c>
      <c r="J30" s="635"/>
      <c r="K30" s="140"/>
      <c r="P30" s="46"/>
      <c r="Q30" s="78"/>
      <c r="R30" s="78"/>
      <c r="S30" s="78"/>
      <c r="T30" s="78"/>
      <c r="U30" s="635"/>
      <c r="V30" s="78"/>
      <c r="W30" s="78"/>
      <c r="X30" s="78"/>
      <c r="Z30" s="635"/>
      <c r="AA30" s="635"/>
      <c r="AC30" s="46"/>
      <c r="AG30" s="46"/>
      <c r="AK30" s="52"/>
      <c r="BA30" s="554"/>
      <c r="BB30" s="555"/>
      <c r="BC30" s="555"/>
      <c r="BD30" s="555"/>
      <c r="BE30" s="556"/>
      <c r="BF30" s="557"/>
      <c r="BG30" s="554"/>
      <c r="BH30" s="556"/>
      <c r="BI30" s="554"/>
      <c r="BJ30" s="556"/>
      <c r="BK30" s="554"/>
      <c r="BL30" s="556"/>
      <c r="BM30" s="554"/>
      <c r="BN30" s="556"/>
      <c r="BO30" s="554"/>
      <c r="BP30" s="556"/>
      <c r="BQ30" s="554"/>
      <c r="BR30" s="556"/>
      <c r="BS30" s="554"/>
      <c r="BT30" s="556"/>
      <c r="BU30" s="554"/>
      <c r="BV30" s="556"/>
      <c r="BW30" s="554"/>
      <c r="BX30" s="556"/>
      <c r="BY30" s="554"/>
      <c r="BZ30" s="556"/>
      <c r="CA30" s="557"/>
      <c r="CB30" s="554"/>
      <c r="CC30" s="555"/>
      <c r="CD30" s="555"/>
      <c r="CE30" s="556"/>
    </row>
    <row r="31" spans="1:109" ht="12.75" customHeight="1">
      <c r="A31" s="74">
        <f ca="1">+G31-R31</f>
        <v>712146.22</v>
      </c>
      <c r="B31" s="74">
        <f ca="1">IF(G31=0,0,(A31*100/G31))</f>
        <v>52.343969747163797</v>
      </c>
      <c r="C31" s="74">
        <f ca="1">G31-Z31</f>
        <v>464262.90999999992</v>
      </c>
      <c r="D31" s="74">
        <f ca="1">IF(G31=0,0,(C31*100/G31))</f>
        <v>34.124120908442407</v>
      </c>
      <c r="E31" s="74">
        <f ca="1">+G31-Q31</f>
        <v>1360512.44</v>
      </c>
      <c r="F31" s="74">
        <f ca="1">IF(G31=0,0,(E31*100/G31))</f>
        <v>100</v>
      </c>
      <c r="G31" s="248">
        <f ca="1">IFERROR(_xll.AC_BU(_xll.ArrayBU(DB),_xll.ArrayDPT($BA31:$BE31),_xll.ArrayCOA($BG31:$BZ31),YR,PRD,_xll.ArrayDIM($CB31:$CE31)),0)</f>
        <v>1360512.44</v>
      </c>
      <c r="H31" s="122">
        <f ca="1">G31/$G$26*100</f>
        <v>47.016335713624869</v>
      </c>
      <c r="I31" s="74" t="s">
        <v>2478</v>
      </c>
      <c r="J31" s="248">
        <f ca="1">IFERROR(_xll.ACC_BU(_xll.ArrayBU(DB),_xll.ArrayDPT($BA31:$BE31),_xll.ArrayCOA($BG31:$BZ31),YR,PRD,_xll.ArrayDIM($CB31:$CE31)),0)</f>
        <v>5977310.7799999993</v>
      </c>
      <c r="K31" s="122">
        <f ca="1">J31/$J$26*100</f>
        <v>7.1980580774756859</v>
      </c>
      <c r="L31" s="74">
        <f ca="1">+J31-S31</f>
        <v>5977310.7799999993</v>
      </c>
      <c r="M31" s="74">
        <f ca="1">IF(S31=0,0,(L31*100/S31))</f>
        <v>0</v>
      </c>
      <c r="N31" s="74">
        <f ca="1">+J31-T31</f>
        <v>1987197.0999999992</v>
      </c>
      <c r="O31" s="74">
        <f ca="1">IF(J31=0,0,(N31*100/J31))</f>
        <v>33.245671392043619</v>
      </c>
      <c r="P31" s="46"/>
      <c r="Q31" s="78">
        <f ca="1">IFERROR(_xll.BC_BU(_xll.ArrayBU(DB),_xll.ArrayDPT($BA31:$BE31),_xll.ArrayCOA($BG31:$BZ31),YR,PRD,RV,_xll.ArrayDIM($CB31:$CE31)),0)</f>
        <v>0</v>
      </c>
      <c r="R31" s="78">
        <f ca="1">IFERROR(_xll.AC_BU(_xll.ArrayBU(DB),_xll.ArrayDPT($BA31:$BE31),_xll.ArrayCOA($BG31:$BZ31),YR-1,PRD,_xll.ArrayDIM($CB31:$CE31)),0)</f>
        <v>648366.22</v>
      </c>
      <c r="S31" s="78">
        <f ca="1">IFERROR(_xll.BCC_BU(_xll.ArrayBU(DB),_xll.ArrayDPT($BA31:$BE31),_xll.ArrayCOA($BG31:$BZ31),YR,PRD,RV,_xll.ArrayDIM($CB31:$CE31)),0)</f>
        <v>0</v>
      </c>
      <c r="T31" s="78">
        <f ca="1">IFERROR(_xll.ACC_BU(_xll.ArrayBU(DB),_xll.ArrayDPT($BA31:$BE31),_xll.ArrayCOA($BG31:$BZ31),YR-1,PRD,_xll.ArrayDIM($CB31:$CE31)),0)</f>
        <v>3990113.68</v>
      </c>
      <c r="U31" s="635"/>
      <c r="V31" s="78">
        <f ca="1">IFERROR(_xll.ACC_BU(_xll.ArrayBU(DB),_xll.ArrayDPT($BA31:$BE31),_xll.ArrayCOA($BG31:$BZ31),YR-1,PRD,_xll.ArrayDIM($CB31:$CE31)),0)</f>
        <v>3990113.68</v>
      </c>
      <c r="W31" s="78">
        <f ca="1">IFERROR(_xll.BCC_BU(_xll.ArrayBU(DB),_xll.ArrayDPT($BA31:$BE31),_xll.ArrayCOA($BG31:$BZ31),YR-1,PRD,RV,_xll.ArrayDIM($CB31:$CE31)),0)</f>
        <v>0</v>
      </c>
      <c r="X31" s="78">
        <f ca="1">IFERROR(_xll.ACC_BU(_xll.ArrayBU(DB),_xll.ArrayDPT($BA31:$BE31),_xll.ArrayCOA($BG31:$BZ31),YR-1-1,PRD,_xll.ArrayDIM($CB31:$CE31)),0)</f>
        <v>2814338.33</v>
      </c>
      <c r="Z31" s="248">
        <f ca="1">IFERROR(_xll.AC_BU(_xll.ArrayBU(DB),_xll.ArrayDPT($BA31:$BE31),_xll.ArrayCOA($BG31:$BZ31),YR,PRD-1,_xll.ArrayDIM($CB31:$CE31)),0)</f>
        <v>896249.53</v>
      </c>
      <c r="AA31" s="248">
        <f ca="1">IFERROR(_xll.BC_BU(_xll.ArrayBU(DB),_xll.ArrayDPT($BA31:$BE31),_xll.ArrayCOA($BG31:$BZ31),YR,PRD-1,RV,_xll.ArrayDIM($CB31:$CE31)),0)</f>
        <v>0</v>
      </c>
      <c r="AC31" s="46" t="e">
        <f t="shared" ref="AC31:AD33" ca="1" si="18">Q31/Q$26*100</f>
        <v>#DIV/0!</v>
      </c>
      <c r="AD31">
        <f t="shared" ca="1" si="18"/>
        <v>50.668994915229618</v>
      </c>
      <c r="AE31">
        <f ca="1">Z31/Z$26*100</f>
        <v>31.216780082237012</v>
      </c>
      <c r="AG31" s="46" t="e">
        <f t="shared" ref="AG31:AH33" ca="1" si="19">S31/S$26*100</f>
        <v>#DIV/0!</v>
      </c>
      <c r="AH31">
        <f t="shared" ca="1" si="19"/>
        <v>5.1317091259680785</v>
      </c>
      <c r="AK31" s="52"/>
      <c r="BA31" s="554"/>
      <c r="BB31" s="555"/>
      <c r="BC31" s="555"/>
      <c r="BD31" s="555"/>
      <c r="BE31" s="556"/>
      <c r="BF31" s="557"/>
      <c r="BG31" s="554" t="s">
        <v>925</v>
      </c>
      <c r="BH31" s="556" t="s">
        <v>929</v>
      </c>
      <c r="BI31" s="554" t="s">
        <v>1016</v>
      </c>
      <c r="BJ31" s="556" t="s">
        <v>1020</v>
      </c>
      <c r="BK31" s="554"/>
      <c r="BL31" s="556"/>
      <c r="BM31" s="554"/>
      <c r="BN31" s="556"/>
      <c r="BO31" s="554"/>
      <c r="BP31" s="556"/>
      <c r="BQ31" s="554"/>
      <c r="BR31" s="556"/>
      <c r="BS31" s="554"/>
      <c r="BT31" s="556"/>
      <c r="BU31" s="554"/>
      <c r="BV31" s="556"/>
      <c r="BW31" s="554"/>
      <c r="BX31" s="556"/>
      <c r="BY31" s="554"/>
      <c r="BZ31" s="556"/>
      <c r="CA31" s="557"/>
      <c r="CB31" s="554"/>
      <c r="CC31" s="555"/>
      <c r="CD31" s="555"/>
      <c r="CE31" s="556"/>
      <c r="DB31"/>
      <c r="DC31"/>
      <c r="DD31"/>
      <c r="DE31"/>
    </row>
    <row r="32" spans="1:109" ht="12.75" customHeight="1">
      <c r="A32" s="124">
        <f ca="1">+G32-R32</f>
        <v>133166.82999999999</v>
      </c>
      <c r="B32" s="124">
        <f ca="1">IF(G32=0,0,(A32*100/G32))</f>
        <v>54.564033361843173</v>
      </c>
      <c r="C32" s="124">
        <f ca="1">G32-Z32</f>
        <v>13689.559999999998</v>
      </c>
      <c r="D32" s="124">
        <f ca="1">IF(G32=0,0,(C32*100/G32))</f>
        <v>5.6091866762087355</v>
      </c>
      <c r="E32" s="124">
        <f ca="1">+G32-Q32</f>
        <v>244056.06</v>
      </c>
      <c r="F32" s="124">
        <f ca="1">IF(G32=0,0,(E32*100/G32))</f>
        <v>100</v>
      </c>
      <c r="G32" s="226">
        <f ca="1">IFERROR(_xll.AC_BU(_xll.ArrayBU(DB),_xll.ArrayDPT($BA32:$BE32),_xll.ArrayCOA($BG32:$BZ32),YR,PRD,_xll.ArrayDIM($CB32:$CE32)),0)</f>
        <v>244056.06</v>
      </c>
      <c r="H32" s="127">
        <f ca="1">G32/$G$26*100</f>
        <v>8.4340439032696928</v>
      </c>
      <c r="I32" s="124" t="s">
        <v>2479</v>
      </c>
      <c r="J32" s="226">
        <f ca="1">IFERROR(_xll.ACC_BU(_xll.ArrayBU(DB),_xll.ArrayDPT($BA32:$BE32),_xll.ArrayCOA($BG32:$BZ32),YR,PRD,_xll.ArrayDIM($CB32:$CE32)),0)</f>
        <v>2953631.46</v>
      </c>
      <c r="K32" s="127">
        <f ca="1">J32/$J$26*100</f>
        <v>3.5568521649696296</v>
      </c>
      <c r="L32" s="124">
        <f ca="1">+J32-S32</f>
        <v>2953631.46</v>
      </c>
      <c r="M32" s="124">
        <f ca="1">IF(S32=0,0,(L32*100/S32))</f>
        <v>0</v>
      </c>
      <c r="N32" s="124">
        <f ca="1">+J32-T32</f>
        <v>1414456.79</v>
      </c>
      <c r="O32" s="124">
        <f ca="1">IF(J32=0,0,(N32*100/J32))</f>
        <v>47.888736599521458</v>
      </c>
      <c r="P32" s="46"/>
      <c r="Q32" s="185">
        <f ca="1">IFERROR(_xll.BC_BU(_xll.ArrayBU(DB),_xll.ArrayDPT($BA32:$BE32),_xll.ArrayCOA($BG32:$BZ32),YR,PRD,RV,_xll.ArrayDIM($CB32:$CE32)),0)</f>
        <v>0</v>
      </c>
      <c r="R32" s="185">
        <f ca="1">IFERROR(_xll.AC_BU(_xll.ArrayBU(DB),_xll.ArrayDPT($BA32:$BE32),_xll.ArrayCOA($BG32:$BZ32),YR-1,PRD,_xll.ArrayDIM($CB32:$CE32)),0)</f>
        <v>110889.23000000001</v>
      </c>
      <c r="S32" s="185">
        <f ca="1">IFERROR(_xll.BCC_BU(_xll.ArrayBU(DB),_xll.ArrayDPT($BA32:$BE32),_xll.ArrayCOA($BG32:$BZ32),YR,PRD,RV,_xll.ArrayDIM($CB32:$CE32)),0)</f>
        <v>0</v>
      </c>
      <c r="T32" s="185">
        <f ca="1">IFERROR(_xll.ACC_BU(_xll.ArrayBU(DB),_xll.ArrayDPT($BA32:$BE32),_xll.ArrayCOA($BG32:$BZ32),YR-1,PRD,_xll.ArrayDIM($CB32:$CE32)),0)</f>
        <v>1539174.67</v>
      </c>
      <c r="U32" s="635"/>
      <c r="V32" s="185">
        <f ca="1">IFERROR(_xll.ACC_BU(_xll.ArrayBU(DB),_xll.ArrayDPT($BA32:$BE32),_xll.ArrayCOA($BG32:$BZ32),YR-1,PRD,_xll.ArrayDIM($CB32:$CE32)),0)</f>
        <v>1539174.67</v>
      </c>
      <c r="W32" s="185">
        <f ca="1">IFERROR(_xll.BCC_BU(_xll.ArrayBU(DB),_xll.ArrayDPT($BA32:$BE32),_xll.ArrayCOA($BG32:$BZ32),YR-1,PRD,RV,_xll.ArrayDIM($CB32:$CE32)),0)</f>
        <v>0</v>
      </c>
      <c r="X32" s="185">
        <f ca="1">IFERROR(_xll.ACC_BU(_xll.ArrayBU(DB),_xll.ArrayDPT($BA32:$BE32),_xll.ArrayCOA($BG32:$BZ32),YR-1-1,PRD,_xll.ArrayDIM($CB32:$CE32)),0)</f>
        <v>813806.87</v>
      </c>
      <c r="Z32" s="226">
        <f ca="1">IFERROR(_xll.AC_BU(_xll.ArrayBU(DB),_xll.ArrayDPT($BA32:$BE32),_xll.ArrayCOA($BG32:$BZ32),YR,PRD-1,_xll.ArrayDIM($CB32:$CE32)),0)</f>
        <v>230366.5</v>
      </c>
      <c r="AA32" s="226">
        <f ca="1">IFERROR(_xll.BC_BU(_xll.ArrayBU(DB),_xll.ArrayDPT($BA32:$BE32),_xll.ArrayCOA($BG32:$BZ32),YR,PRD-1,RV,_xll.ArrayDIM($CB32:$CE32)),0)</f>
        <v>0</v>
      </c>
      <c r="AC32" s="46" t="e">
        <f t="shared" ca="1" si="18"/>
        <v>#DIV/0!</v>
      </c>
      <c r="AD32">
        <f t="shared" ca="1" si="18"/>
        <v>8.6658521954208663</v>
      </c>
      <c r="AE32">
        <f ca="1">Z32/Z$26*100</f>
        <v>8.0237703096085884</v>
      </c>
      <c r="AG32" s="46" t="e">
        <f t="shared" ca="1" si="19"/>
        <v>#DIV/0!</v>
      </c>
      <c r="AH32">
        <f t="shared" ca="1" si="19"/>
        <v>1.9795417709747818</v>
      </c>
      <c r="AK32" s="52"/>
      <c r="BA32" s="554"/>
      <c r="BB32" s="555"/>
      <c r="BC32" s="555"/>
      <c r="BD32" s="555"/>
      <c r="BE32" s="556"/>
      <c r="BF32" s="557"/>
      <c r="BG32" s="554" t="s">
        <v>931</v>
      </c>
      <c r="BH32" s="556" t="s">
        <v>945</v>
      </c>
      <c r="BI32" s="554" t="s">
        <v>1022</v>
      </c>
      <c r="BJ32" s="556" t="s">
        <v>1030</v>
      </c>
      <c r="BK32" s="554"/>
      <c r="BL32" s="556"/>
      <c r="BM32" s="554"/>
      <c r="BN32" s="556"/>
      <c r="BO32" s="554"/>
      <c r="BP32" s="556"/>
      <c r="BQ32" s="554"/>
      <c r="BR32" s="556"/>
      <c r="BS32" s="554"/>
      <c r="BT32" s="556"/>
      <c r="BU32" s="554"/>
      <c r="BV32" s="556"/>
      <c r="BW32" s="554"/>
      <c r="BX32" s="556"/>
      <c r="BY32" s="554"/>
      <c r="BZ32" s="556"/>
      <c r="CA32" s="557"/>
      <c r="CB32" s="554"/>
      <c r="CC32" s="555"/>
      <c r="CD32" s="555"/>
      <c r="CE32" s="556"/>
      <c r="DB32"/>
      <c r="DC32"/>
      <c r="DD32"/>
      <c r="DE32"/>
    </row>
    <row r="33" spans="1:107" ht="12.75" customHeight="1">
      <c r="A33" s="35">
        <f ca="1">SUM(A31:A32)</f>
        <v>845313.04999999993</v>
      </c>
      <c r="B33">
        <f ca="1">IF(G33=0,0,(A33*100/G33))</f>
        <v>52.681643071018783</v>
      </c>
      <c r="C33" s="35">
        <f ca="1">SUM(C31:C32)</f>
        <v>477952.46999999991</v>
      </c>
      <c r="D33">
        <f ca="1">IF(G33=0,0,(C33*100/G33))</f>
        <v>29.786978243683578</v>
      </c>
      <c r="E33" s="35">
        <f ca="1">SUM(E31:E32)</f>
        <v>1604568.5</v>
      </c>
      <c r="F33">
        <f ca="1">IF(G33=0,0,(E33*100/G33))</f>
        <v>100</v>
      </c>
      <c r="G33" s="27">
        <f ca="1">SUM(G31:G32)</f>
        <v>1604568.5</v>
      </c>
      <c r="H33" s="140">
        <f ca="1">G33/$G$26*100</f>
        <v>55.450379616894566</v>
      </c>
      <c r="I33" s="112" t="s">
        <v>2480</v>
      </c>
      <c r="J33" s="27">
        <f ca="1">SUM(J31:J32)</f>
        <v>8930942.2399999984</v>
      </c>
      <c r="K33" s="140">
        <f ca="1">J33/$J$26*100</f>
        <v>10.754910242445312</v>
      </c>
      <c r="L33" s="35">
        <f ca="1">SUM(L31:L32)</f>
        <v>8930942.2399999984</v>
      </c>
      <c r="M33">
        <f ca="1">IF(S33=0,0,(L33*100/S33))</f>
        <v>0</v>
      </c>
      <c r="N33" s="35">
        <f ca="1">SUM(N31:N32)</f>
        <v>3401653.8899999992</v>
      </c>
      <c r="O33">
        <f ca="1">IF(J33=0,0,(N33*100/J33))</f>
        <v>38.088409918996412</v>
      </c>
      <c r="P33" s="46"/>
      <c r="Q33" s="165">
        <f ca="1">SUM(Q31:Q32)</f>
        <v>0</v>
      </c>
      <c r="R33" s="165">
        <f ca="1">SUM(R31:R32)</f>
        <v>759255.45</v>
      </c>
      <c r="S33" s="165">
        <f ca="1">SUM(S31:S32)</f>
        <v>0</v>
      </c>
      <c r="T33" s="165">
        <f ca="1">SUM(T31:T32)</f>
        <v>5529288.3499999996</v>
      </c>
      <c r="U33" s="635"/>
      <c r="V33" s="165">
        <f ca="1">SUM(V31:V32)</f>
        <v>5529288.3499999996</v>
      </c>
      <c r="W33" s="165">
        <f ca="1">SUM(W31:W32)</f>
        <v>0</v>
      </c>
      <c r="X33" s="165">
        <f ca="1">SUM(X31:X32)</f>
        <v>3628145.2</v>
      </c>
      <c r="Z33" s="27">
        <f ca="1">SUM(Z31:Z32)</f>
        <v>1126616.03</v>
      </c>
      <c r="AA33" s="27">
        <f ca="1">SUM(AA31:AA32)</f>
        <v>0</v>
      </c>
      <c r="AC33" s="46" t="e">
        <f t="shared" ca="1" si="18"/>
        <v>#DIV/0!</v>
      </c>
      <c r="AD33">
        <f t="shared" ca="1" si="18"/>
        <v>59.334847110650479</v>
      </c>
      <c r="AE33">
        <f ca="1">Z33/Z$26*100</f>
        <v>39.240550391845595</v>
      </c>
      <c r="AG33" s="46" t="e">
        <f t="shared" ca="1" si="19"/>
        <v>#DIV/0!</v>
      </c>
      <c r="AH33">
        <f t="shared" ca="1" si="19"/>
        <v>7.1112508969428596</v>
      </c>
      <c r="AK33" s="52"/>
      <c r="BA33" s="554"/>
      <c r="BB33" s="555"/>
      <c r="BC33" s="555"/>
      <c r="BD33" s="555"/>
      <c r="BE33" s="556"/>
      <c r="BF33" s="557"/>
      <c r="BG33" s="554"/>
      <c r="BH33" s="556"/>
      <c r="BI33" s="554"/>
      <c r="BJ33" s="556"/>
      <c r="BK33" s="554"/>
      <c r="BL33" s="556"/>
      <c r="BM33" s="554"/>
      <c r="BN33" s="556"/>
      <c r="BO33" s="554"/>
      <c r="BP33" s="556"/>
      <c r="BQ33" s="554"/>
      <c r="BR33" s="556"/>
      <c r="BS33" s="554"/>
      <c r="BT33" s="556"/>
      <c r="BU33" s="554"/>
      <c r="BV33" s="556"/>
      <c r="BW33" s="554"/>
      <c r="BX33" s="556"/>
      <c r="BY33" s="554"/>
      <c r="BZ33" s="556"/>
      <c r="CA33" s="557"/>
      <c r="CB33" s="554"/>
      <c r="CC33" s="555"/>
      <c r="CD33" s="555"/>
      <c r="CE33" s="556"/>
    </row>
    <row r="34" spans="1:107" ht="12.75" customHeight="1">
      <c r="G34" s="635"/>
      <c r="H34" s="140"/>
      <c r="J34" s="635"/>
      <c r="K34" s="140"/>
      <c r="P34" s="46"/>
      <c r="Q34" s="78"/>
      <c r="R34" s="78"/>
      <c r="S34" s="78"/>
      <c r="T34" s="78"/>
      <c r="U34" s="635"/>
      <c r="V34" s="78"/>
      <c r="W34" s="78"/>
      <c r="X34" s="78"/>
      <c r="Z34" s="635"/>
      <c r="AA34" s="635"/>
      <c r="AK34" s="52"/>
      <c r="BA34" s="554"/>
      <c r="BB34" s="555"/>
      <c r="BC34" s="555"/>
      <c r="BD34" s="555"/>
      <c r="BE34" s="556"/>
      <c r="BF34" s="557"/>
      <c r="BG34" s="554"/>
      <c r="BH34" s="556"/>
      <c r="BI34" s="554"/>
      <c r="BJ34" s="556"/>
      <c r="BK34" s="554"/>
      <c r="BL34" s="556"/>
      <c r="BM34" s="554"/>
      <c r="BN34" s="556"/>
      <c r="BO34" s="554"/>
      <c r="BP34" s="556"/>
      <c r="BQ34" s="554"/>
      <c r="BR34" s="556"/>
      <c r="BS34" s="554"/>
      <c r="BT34" s="556"/>
      <c r="BU34" s="554"/>
      <c r="BV34" s="556"/>
      <c r="BW34" s="554"/>
      <c r="BX34" s="556"/>
      <c r="BY34" s="554"/>
      <c r="BZ34" s="556"/>
      <c r="CA34" s="557"/>
      <c r="CB34" s="554"/>
      <c r="CC34" s="555"/>
      <c r="CD34" s="555"/>
      <c r="CE34" s="556"/>
    </row>
    <row r="35" spans="1:107" ht="12.75" customHeight="1">
      <c r="G35" s="635"/>
      <c r="H35" s="140"/>
      <c r="I35" s="35" t="s">
        <v>2354</v>
      </c>
      <c r="J35" s="635"/>
      <c r="K35" s="140"/>
      <c r="P35" s="46"/>
      <c r="Q35" s="78"/>
      <c r="R35" s="78"/>
      <c r="S35" s="78"/>
      <c r="T35" s="78"/>
      <c r="U35" s="635"/>
      <c r="V35" s="78"/>
      <c r="W35" s="78"/>
      <c r="X35" s="78"/>
      <c r="Z35" s="635"/>
      <c r="AA35" s="635"/>
      <c r="AK35" s="52"/>
      <c r="BA35" s="554"/>
      <c r="BB35" s="555"/>
      <c r="BC35" s="555"/>
      <c r="BD35" s="555"/>
      <c r="BE35" s="556"/>
      <c r="BF35" s="557"/>
      <c r="BG35" s="554"/>
      <c r="BH35" s="556"/>
      <c r="BI35" s="554"/>
      <c r="BJ35" s="556"/>
      <c r="BK35" s="554"/>
      <c r="BL35" s="556"/>
      <c r="BM35" s="554"/>
      <c r="BN35" s="556"/>
      <c r="BO35" s="554"/>
      <c r="BP35" s="556"/>
      <c r="BQ35" s="554"/>
      <c r="BR35" s="556"/>
      <c r="BS35" s="554"/>
      <c r="BT35" s="556"/>
      <c r="BU35" s="554"/>
      <c r="BV35" s="556"/>
      <c r="BW35" s="554"/>
      <c r="BX35" s="556"/>
      <c r="BY35" s="554"/>
      <c r="BZ35" s="556"/>
      <c r="CA35" s="557"/>
      <c r="CB35" s="554"/>
      <c r="CC35" s="555"/>
      <c r="CD35" s="555"/>
      <c r="CE35" s="556"/>
    </row>
    <row r="36" spans="1:107" ht="12.75" customHeight="1">
      <c r="A36" s="74">
        <f t="shared" ref="A36:A62" ca="1" si="20">+G36-R36</f>
        <v>0</v>
      </c>
      <c r="B36" s="74">
        <f t="shared" ref="B36:B68" ca="1" si="21">IF(G36=0,0,(A36*100/G36))</f>
        <v>0</v>
      </c>
      <c r="C36" s="74">
        <f t="shared" ref="C36:C62" ca="1" si="22">G36-Z36</f>
        <v>0</v>
      </c>
      <c r="D36" s="74">
        <f t="shared" ref="D36:D68" ca="1" si="23">IF(G36=0,0,(C36*100/G36))</f>
        <v>0</v>
      </c>
      <c r="E36" s="74">
        <f t="shared" ref="E36:E62" ca="1" si="24">+G36-Q36</f>
        <v>0</v>
      </c>
      <c r="F36" s="74">
        <f t="shared" ref="F36:F68" ca="1" si="25">IF(G36=0,0,(E36*100/G36))</f>
        <v>0</v>
      </c>
      <c r="G36" s="248">
        <f ca="1">IFERROR(_xll.AC_BU(_xll.ArrayBU(DB),_xll.ArrayDPT($BA36:$BE36),_xll.ArrayCOA($BG36:$BZ36),YR,PRD,_xll.ArrayDIM($CB36:$CE36)),0)</f>
        <v>0</v>
      </c>
      <c r="H36" s="122">
        <f t="shared" ref="H36:H68" ca="1" si="26">G36/$G$26*100</f>
        <v>0</v>
      </c>
      <c r="I36" s="74" t="s">
        <v>2481</v>
      </c>
      <c r="J36" s="248">
        <f ca="1">IFERROR(_xll.ACC_BU(_xll.ArrayBU(DB),_xll.ArrayDPT($BA36:$BE36),_xll.ArrayCOA($BG36:$BZ36),YR,PRD,_xll.ArrayDIM($CB36:$CE36)),0)</f>
        <v>0</v>
      </c>
      <c r="K36" s="122">
        <f t="shared" ref="K36:K68" ca="1" si="27">J36/$J$26*100</f>
        <v>0</v>
      </c>
      <c r="L36" s="74">
        <f t="shared" ref="L36:L62" ca="1" si="28">+J36-S36</f>
        <v>0</v>
      </c>
      <c r="M36" s="74">
        <f t="shared" ref="M36:M68" ca="1" si="29">IF(S36=0,0,(L36*100/S36))</f>
        <v>0</v>
      </c>
      <c r="N36" s="74">
        <f t="shared" ref="N36:N62" ca="1" si="30">+J36-T36</f>
        <v>0</v>
      </c>
      <c r="O36" s="74">
        <f t="shared" ref="O36:O68" ca="1" si="31">IF(J36=0,0,(N36*100/J36))</f>
        <v>0</v>
      </c>
      <c r="P36" s="46"/>
      <c r="Q36" s="78">
        <f ca="1">IFERROR(_xll.BC_BU(_xll.ArrayBU(DB),_xll.ArrayDPT($BA36:$BE36),_xll.ArrayCOA($BG36:$BZ36),YR,PRD,RV,_xll.ArrayDIM($CB36:$CE36)),0)</f>
        <v>0</v>
      </c>
      <c r="R36" s="78">
        <f ca="1">IFERROR(_xll.AC_BU(_xll.ArrayBU(DB),_xll.ArrayDPT($BA36:$BE36),_xll.ArrayCOA($BG36:$BZ36),YR-1,PRD,_xll.ArrayDIM($CB36:$CE36)),0)</f>
        <v>0</v>
      </c>
      <c r="S36" s="78">
        <f ca="1">IFERROR(_xll.BCC_BU(_xll.ArrayBU(DB),_xll.ArrayDPT($BA36:$BE36),_xll.ArrayCOA($BG36:$BZ36),YR,PRD,RV,_xll.ArrayDIM($CB36:$CE36)),0)</f>
        <v>0</v>
      </c>
      <c r="T36" s="78">
        <f ca="1">IFERROR(_xll.ACC_BU(_xll.ArrayBU(DB),_xll.ArrayDPT($BA36:$BE36),_xll.ArrayCOA($BG36:$BZ36),YR-1,PRD,_xll.ArrayDIM($CB36:$CE36)),0)</f>
        <v>0</v>
      </c>
      <c r="U36" s="635"/>
      <c r="V36" s="78">
        <f ca="1">IFERROR(_xll.ACC_BU(_xll.ArrayBU(DB),_xll.ArrayDPT($BA36:$BE36),_xll.ArrayCOA($BG36:$BZ36),YR-1,PRD,_xll.ArrayDIM($CB36:$CE36)),0)</f>
        <v>0</v>
      </c>
      <c r="W36" s="78">
        <f ca="1">IFERROR(_xll.BCC_BU(_xll.ArrayBU(DB),_xll.ArrayDPT($BA36:$BE36),_xll.ArrayCOA($BG36:$BZ36),YR-1,PRD,RV,_xll.ArrayDIM($CB36:$CE36)),0)</f>
        <v>0</v>
      </c>
      <c r="X36" s="78">
        <f ca="1">IFERROR(_xll.ACC_BU(_xll.ArrayBU(DB),_xll.ArrayDPT($BA36:$BE36),_xll.ArrayCOA($BG36:$BZ36),YR-1-1,PRD,_xll.ArrayDIM($CB36:$CE36)),0)</f>
        <v>3060</v>
      </c>
      <c r="Z36" s="248">
        <f ca="1">IFERROR(_xll.AC_BU(_xll.ArrayBU(DB),_xll.ArrayDPT($BA36:$BE36),_xll.ArrayCOA($BG36:$BZ36),YR,PRD-1,_xll.ArrayDIM($CB36:$CE36)),0)</f>
        <v>0</v>
      </c>
      <c r="AA36" s="248">
        <f ca="1">IFERROR(_xll.BC_BU(_xll.ArrayBU(DB),_xll.ArrayDPT($BA36:$BE36),_xll.ArrayCOA($BG36:$BZ36),YR,PRD-1,RV,_xll.ArrayDIM($CB36:$CE36)),0)</f>
        <v>0</v>
      </c>
      <c r="AK36" s="52"/>
      <c r="BA36" s="554"/>
      <c r="BB36" s="555"/>
      <c r="BC36" s="555"/>
      <c r="BD36" s="555"/>
      <c r="BE36" s="556"/>
      <c r="BF36" s="557"/>
      <c r="BG36" s="554" t="s">
        <v>1040</v>
      </c>
      <c r="BH36" s="672">
        <v>425411</v>
      </c>
      <c r="BI36" s="671">
        <v>415411</v>
      </c>
      <c r="BJ36" s="672">
        <v>415411</v>
      </c>
      <c r="BK36" s="554"/>
      <c r="BL36" s="556"/>
      <c r="BM36" s="554"/>
      <c r="BN36" s="556"/>
      <c r="BO36" s="554"/>
      <c r="BP36" s="556"/>
      <c r="BQ36" s="554"/>
      <c r="BR36" s="556"/>
      <c r="BS36" s="554"/>
      <c r="BT36" s="556"/>
      <c r="BU36" s="554"/>
      <c r="BV36" s="556"/>
      <c r="BW36" s="554"/>
      <c r="BX36" s="556"/>
      <c r="BY36" s="554"/>
      <c r="BZ36" s="556"/>
      <c r="CA36" s="557"/>
      <c r="CB36" s="554"/>
      <c r="CC36" s="555"/>
      <c r="CD36" s="555"/>
      <c r="CE36" s="556"/>
      <c r="DB36"/>
    </row>
    <row r="37" spans="1:107" ht="12.75" customHeight="1">
      <c r="A37" s="124">
        <f t="shared" ca="1" si="20"/>
        <v>0</v>
      </c>
      <c r="B37" s="124">
        <f t="shared" ca="1" si="21"/>
        <v>0</v>
      </c>
      <c r="C37" s="124">
        <f t="shared" ca="1" si="22"/>
        <v>0</v>
      </c>
      <c r="D37" s="124">
        <f t="shared" ca="1" si="23"/>
        <v>0</v>
      </c>
      <c r="E37" s="124">
        <f t="shared" ca="1" si="24"/>
        <v>0</v>
      </c>
      <c r="F37" s="124">
        <f t="shared" ca="1" si="25"/>
        <v>0</v>
      </c>
      <c r="G37" s="226">
        <f ca="1">IFERROR(_xll.AC_BU(_xll.ArrayBU(DB),_xll.ArrayDPT($BA37:$BE37),_xll.ArrayCOA($BG37:$BZ37),YR,PRD,_xll.ArrayDIM($CB37:$CE37)),0)</f>
        <v>0</v>
      </c>
      <c r="H37" s="127">
        <f t="shared" ca="1" si="26"/>
        <v>0</v>
      </c>
      <c r="I37" s="124" t="s">
        <v>2482</v>
      </c>
      <c r="J37" s="226">
        <f ca="1">IFERROR(_xll.ACC_BU(_xll.ArrayBU(DB),_xll.ArrayDPT($BA37:$BE37),_xll.ArrayCOA($BG37:$BZ37),YR,PRD,_xll.ArrayDIM($CB37:$CE37)),0)</f>
        <v>0</v>
      </c>
      <c r="K37" s="127">
        <f t="shared" ca="1" si="27"/>
        <v>0</v>
      </c>
      <c r="L37" s="124">
        <f t="shared" ca="1" si="28"/>
        <v>0</v>
      </c>
      <c r="M37" s="124">
        <f t="shared" ca="1" si="29"/>
        <v>0</v>
      </c>
      <c r="N37" s="124">
        <f t="shared" ca="1" si="30"/>
        <v>0</v>
      </c>
      <c r="O37" s="124">
        <f t="shared" ca="1" si="31"/>
        <v>0</v>
      </c>
      <c r="P37" s="46"/>
      <c r="Q37" s="78">
        <f ca="1">IFERROR(_xll.BC_BU(_xll.ArrayBU(DB),_xll.ArrayDPT($BA37:$BE37),_xll.ArrayCOA($BG37:$BZ37),YR,PRD,RV,_xll.ArrayDIM($CB37:$CE37)),0)</f>
        <v>0</v>
      </c>
      <c r="R37" s="78">
        <f ca="1">IFERROR(_xll.AC_BU(_xll.ArrayBU(DB),_xll.ArrayDPT($BA37:$BE37),_xll.ArrayCOA($BG37:$BZ37),YR-1,PRD,_xll.ArrayDIM($CB37:$CE37)),0)</f>
        <v>0</v>
      </c>
      <c r="S37" s="78">
        <f ca="1">IFERROR(_xll.BCC_BU(_xll.ArrayBU(DB),_xll.ArrayDPT($BA37:$BE37),_xll.ArrayCOA($BG37:$BZ37),YR,PRD,RV,_xll.ArrayDIM($CB37:$CE37)),0)</f>
        <v>0</v>
      </c>
      <c r="T37" s="78">
        <f ca="1">IFERROR(_xll.ACC_BU(_xll.ArrayBU(DB),_xll.ArrayDPT($BA37:$BE37),_xll.ArrayCOA($BG37:$BZ37),YR-1,PRD,_xll.ArrayDIM($CB37:$CE37)),0)</f>
        <v>0</v>
      </c>
      <c r="U37" s="635"/>
      <c r="V37" s="78">
        <f ca="1">IFERROR(_xll.ACC_BU(_xll.ArrayBU(DB),_xll.ArrayDPT($BA37:$BE37),_xll.ArrayCOA($BG37:$BZ37),YR-1,PRD,_xll.ArrayDIM($CB37:$CE37)),0)</f>
        <v>0</v>
      </c>
      <c r="W37" s="78">
        <f ca="1">IFERROR(_xll.BCC_BU(_xll.ArrayBU(DB),_xll.ArrayDPT($BA37:$BE37),_xll.ArrayCOA($BG37:$BZ37),YR-1,PRD,RV,_xll.ArrayDIM($CB37:$CE37)),0)</f>
        <v>0</v>
      </c>
      <c r="X37" s="78">
        <f ca="1">IFERROR(_xll.ACC_BU(_xll.ArrayBU(DB),_xll.ArrayDPT($BA37:$BE37),_xll.ArrayCOA($BG37:$BZ37),YR-1-1,PRD,_xll.ArrayDIM($CB37:$CE37)),0)</f>
        <v>0</v>
      </c>
      <c r="Z37" s="226">
        <f ca="1">IFERROR(_xll.AC_BU(_xll.ArrayBU(DB),_xll.ArrayDPT($BA37:$BE37),_xll.ArrayCOA($BG37:$BZ37),YR,PRD-1,_xll.ArrayDIM($CB37:$CE37)),0)</f>
        <v>0</v>
      </c>
      <c r="AA37" s="226">
        <f ca="1">IFERROR(_xll.BC_BU(_xll.ArrayBU(DB),_xll.ArrayDPT($BA37:$BE37),_xll.ArrayCOA($BG37:$BZ37),YR,PRD-1,RV,_xll.ArrayDIM($CB37:$CE37)),0)</f>
        <v>0</v>
      </c>
      <c r="AK37" s="52"/>
      <c r="BA37" s="554"/>
      <c r="BB37" s="555"/>
      <c r="BC37" s="555"/>
      <c r="BD37" s="555"/>
      <c r="BE37" s="556"/>
      <c r="BF37" s="557"/>
      <c r="BG37" s="554" t="s">
        <v>1041</v>
      </c>
      <c r="BH37" s="672" t="s">
        <v>1041</v>
      </c>
      <c r="BI37" s="671">
        <v>415420</v>
      </c>
      <c r="BJ37" s="672">
        <v>415420</v>
      </c>
      <c r="BK37" s="554"/>
      <c r="BL37" s="556"/>
      <c r="BM37" s="554"/>
      <c r="BN37" s="556"/>
      <c r="BO37" s="554"/>
      <c r="BP37" s="556"/>
      <c r="BQ37" s="554"/>
      <c r="BR37" s="556"/>
      <c r="BS37" s="554"/>
      <c r="BT37" s="556"/>
      <c r="BU37" s="554"/>
      <c r="BV37" s="556"/>
      <c r="BW37" s="554"/>
      <c r="BX37" s="556"/>
      <c r="BY37" s="554"/>
      <c r="BZ37" s="556"/>
      <c r="CA37" s="557"/>
      <c r="CB37" s="554"/>
      <c r="CC37" s="555"/>
      <c r="CD37" s="555"/>
      <c r="CE37" s="556"/>
      <c r="DB37"/>
      <c r="DC37"/>
    </row>
    <row r="38" spans="1:107" ht="12.75" customHeight="1">
      <c r="A38" s="124">
        <f t="shared" ca="1" si="20"/>
        <v>35617.049999999996</v>
      </c>
      <c r="B38" s="124">
        <f t="shared" ca="1" si="21"/>
        <v>48.157426985157571</v>
      </c>
      <c r="C38" s="124">
        <f t="shared" ca="1" si="22"/>
        <v>46391.06</v>
      </c>
      <c r="D38" s="124">
        <f t="shared" ca="1" si="23"/>
        <v>62.724849046006462</v>
      </c>
      <c r="E38" s="124">
        <f t="shared" ca="1" si="24"/>
        <v>73959.62</v>
      </c>
      <c r="F38" s="124">
        <f t="shared" ca="1" si="25"/>
        <v>100</v>
      </c>
      <c r="G38" s="204">
        <f ca="1">IFERROR(_xll.AC_BU(_xll.ArrayBU(DB),_xll.ArrayDPT($BA38:$BE38),_xll.ArrayCOA($BG38:$BZ38),YR,PRD,_xll.ArrayDIM($CB38:$CE38)),0)</f>
        <v>73959.62</v>
      </c>
      <c r="H38" s="127">
        <f t="shared" ca="1" si="26"/>
        <v>2.5558827842633502</v>
      </c>
      <c r="I38" s="124" t="s">
        <v>2483</v>
      </c>
      <c r="J38" s="226">
        <f ca="1">IFERROR(_xll.ACC_BU(_xll.ArrayBU(DB),_xll.ArrayDPT($BA38:$BE38),_xll.ArrayCOA($BG38:$BZ38),YR,PRD,_xll.ArrayDIM($CB38:$CE38)),0)</f>
        <v>282149.05</v>
      </c>
      <c r="K38" s="127">
        <f t="shared" ca="1" si="27"/>
        <v>0.33977240320179425</v>
      </c>
      <c r="L38" s="124">
        <f t="shared" ca="1" si="28"/>
        <v>282149.05</v>
      </c>
      <c r="M38" s="124">
        <f t="shared" ca="1" si="29"/>
        <v>0</v>
      </c>
      <c r="N38" s="124">
        <f t="shared" ca="1" si="30"/>
        <v>-21536.359999999986</v>
      </c>
      <c r="O38" s="124">
        <f t="shared" ca="1" si="31"/>
        <v>-7.6329727142444703</v>
      </c>
      <c r="P38" s="46"/>
      <c r="Q38" s="78">
        <f ca="1">IFERROR(_xll.BC_BU(_xll.ArrayBU(DB),_xll.ArrayDPT($BA38:$BE38),_xll.ArrayCOA($BG38:$BZ38),YR,PRD,RV,_xll.ArrayDIM($CB38:$CE38)),0)</f>
        <v>0</v>
      </c>
      <c r="R38" s="78">
        <f ca="1">IFERROR(_xll.AC_BU(_xll.ArrayBU(DB),_xll.ArrayDPT($BA38:$BE38),_xll.ArrayCOA($BG38:$BZ38),YR-1,PRD,_xll.ArrayDIM($CB38:$CE38)),0)</f>
        <v>38342.57</v>
      </c>
      <c r="S38" s="78">
        <f ca="1">IFERROR(_xll.BCC_BU(_xll.ArrayBU(DB),_xll.ArrayDPT($BA38:$BE38),_xll.ArrayCOA($BG38:$BZ38),YR,PRD,RV,_xll.ArrayDIM($CB38:$CE38)),0)</f>
        <v>0</v>
      </c>
      <c r="T38" s="78">
        <f ca="1">IFERROR(_xll.ACC_BU(_xll.ArrayBU(DB),_xll.ArrayDPT($BA38:$BE38),_xll.ArrayCOA($BG38:$BZ38),YR-1,PRD,_xll.ArrayDIM($CB38:$CE38)),0)</f>
        <v>303685.40999999997</v>
      </c>
      <c r="U38" s="635"/>
      <c r="V38" s="78">
        <f ca="1">IFERROR(_xll.ACC_BU(_xll.ArrayBU(DB),_xll.ArrayDPT($BA38:$BE38),_xll.ArrayCOA($BG38:$BZ38),YR-1,PRD,_xll.ArrayDIM($CB38:$CE38)),0)</f>
        <v>303685.40999999997</v>
      </c>
      <c r="W38" s="78">
        <f ca="1">IFERROR(_xll.BCC_BU(_xll.ArrayBU(DB),_xll.ArrayDPT($BA38:$BE38),_xll.ArrayCOA($BG38:$BZ38),YR-1,PRD,RV,_xll.ArrayDIM($CB38:$CE38)),0)</f>
        <v>0</v>
      </c>
      <c r="X38" s="78">
        <f ca="1">IFERROR(_xll.ACC_BU(_xll.ArrayBU(DB),_xll.ArrayDPT($BA38:$BE38),_xll.ArrayCOA($BG38:$BZ38),YR-1-1,PRD,_xll.ArrayDIM($CB38:$CE38)),0)</f>
        <v>278351.78999999998</v>
      </c>
      <c r="Z38" s="226">
        <f ca="1">IFERROR(_xll.AC_BU(_xll.ArrayBU(DB),_xll.ArrayDPT($BA38:$BE38),_xll.ArrayCOA($BG38:$BZ38),YR,PRD-1,_xll.ArrayDIM($CB38:$CE38)),0)</f>
        <v>27568.560000000001</v>
      </c>
      <c r="AA38" s="226">
        <f ca="1">IFERROR(_xll.BC_BU(_xll.ArrayBU(DB),_xll.ArrayDPT($BA38:$BE38),_xll.ArrayCOA($BG38:$BZ38),YR,PRD-1,RV,_xll.ArrayDIM($CB38:$CE38)),0)</f>
        <v>0</v>
      </c>
      <c r="AK38" s="52"/>
      <c r="BA38" s="554"/>
      <c r="BB38" s="555"/>
      <c r="BC38" s="555"/>
      <c r="BD38" s="555"/>
      <c r="BE38" s="556"/>
      <c r="BF38" s="557"/>
      <c r="BG38" s="554" t="s">
        <v>962</v>
      </c>
      <c r="BH38" s="672">
        <v>415410</v>
      </c>
      <c r="BI38" s="671">
        <v>425410</v>
      </c>
      <c r="BJ38" s="672">
        <v>425410</v>
      </c>
      <c r="BK38" s="554"/>
      <c r="BL38" s="556"/>
      <c r="BM38" s="554"/>
      <c r="BN38" s="556"/>
      <c r="BO38" s="554"/>
      <c r="BP38" s="556"/>
      <c r="BQ38" s="554"/>
      <c r="BR38" s="556"/>
      <c r="BS38" s="554"/>
      <c r="BT38" s="556"/>
      <c r="BU38" s="554"/>
      <c r="BV38" s="556"/>
      <c r="BW38" s="554"/>
      <c r="BX38" s="556"/>
      <c r="BY38" s="554"/>
      <c r="BZ38" s="556"/>
      <c r="CA38" s="557"/>
      <c r="CB38" s="554"/>
      <c r="CC38" s="555"/>
      <c r="CD38" s="555"/>
      <c r="CE38" s="556"/>
      <c r="DB38"/>
      <c r="DC38"/>
    </row>
    <row r="39" spans="1:107" ht="15" customHeight="1">
      <c r="A39" s="124">
        <f t="shared" ca="1" si="20"/>
        <v>23187.030000000002</v>
      </c>
      <c r="B39" s="124">
        <f t="shared" ca="1" si="21"/>
        <v>69.152468066196846</v>
      </c>
      <c r="C39" s="124">
        <f t="shared" ca="1" si="22"/>
        <v>15394.290000000005</v>
      </c>
      <c r="D39" s="124">
        <f t="shared" ca="1" si="23"/>
        <v>45.911578482745469</v>
      </c>
      <c r="E39" s="125">
        <f t="shared" ca="1" si="24"/>
        <v>33530.300000000003</v>
      </c>
      <c r="F39" s="124">
        <f t="shared" ca="1" si="25"/>
        <v>100</v>
      </c>
      <c r="G39" s="226">
        <f ca="1">IFERROR(_xll.AC_BU(_xll.ArrayBU(DB),_xll.ArrayDPT($BA39:$BE39),_xll.ArrayCOA($BG39:$BZ39),YR,PRD,_xll.ArrayDIM($CB39:$CE39)),0)</f>
        <v>33530.300000000003</v>
      </c>
      <c r="H39" s="127">
        <f t="shared" ca="1" si="26"/>
        <v>1.1587338674966883</v>
      </c>
      <c r="I39" s="124" t="s">
        <v>2484</v>
      </c>
      <c r="J39" s="226">
        <f ca="1">IFERROR(_xll.ACC_BU(_xll.ArrayBU(DB),_xll.ArrayDPT($BA39:$BE39),_xll.ArrayCOA($BG39:$BZ39),YR,PRD,_xll.ArrayDIM($CB39:$CE39)),0)</f>
        <v>142774.41</v>
      </c>
      <c r="K39" s="127">
        <f t="shared" ca="1" si="27"/>
        <v>0.17193325443207513</v>
      </c>
      <c r="L39" s="124">
        <f t="shared" ca="1" si="28"/>
        <v>142774.41</v>
      </c>
      <c r="M39" s="124">
        <f t="shared" ca="1" si="29"/>
        <v>0</v>
      </c>
      <c r="N39" s="124">
        <f t="shared" ca="1" si="30"/>
        <v>55753.31</v>
      </c>
      <c r="O39" s="124">
        <f t="shared" ca="1" si="31"/>
        <v>39.049931987111698</v>
      </c>
      <c r="P39" s="46"/>
      <c r="Q39" s="78">
        <f ca="1">IFERROR(_xll.BC_BU(_xll.ArrayBU(DB),_xll.ArrayDPT($BA39:$BE39),_xll.ArrayCOA($BG39:$BZ39),YR,PRD,RV,_xll.ArrayDIM($CB39:$CE39)),0)</f>
        <v>0</v>
      </c>
      <c r="R39" s="78">
        <f ca="1">IFERROR(_xll.AC_BU(_xll.ArrayBU(DB),_xll.ArrayDPT($BA39:$BE39),_xll.ArrayCOA($BG39:$BZ39),YR-1,PRD,_xll.ArrayDIM($CB39:$CE39)),0)</f>
        <v>10343.27</v>
      </c>
      <c r="S39" s="78">
        <f ca="1">IFERROR(_xll.BCC_BU(_xll.ArrayBU(DB),_xll.ArrayDPT($BA39:$BE39),_xll.ArrayCOA($BG39:$BZ39),YR,PRD,RV,_xll.ArrayDIM($CB39:$CE39)),0)</f>
        <v>0</v>
      </c>
      <c r="T39" s="78">
        <f ca="1">IFERROR(_xll.ACC_BU(_xll.ArrayBU(DB),_xll.ArrayDPT($BA39:$BE39),_xll.ArrayCOA($BG39:$BZ39),YR-1,PRD,_xll.ArrayDIM($CB39:$CE39)),0)</f>
        <v>87021.1</v>
      </c>
      <c r="U39" s="635"/>
      <c r="V39" s="78">
        <f ca="1">IFERROR(_xll.ACC_BU(_xll.ArrayBU(DB),_xll.ArrayDPT($BA39:$BE39),_xll.ArrayCOA($BG39:$BZ39),YR-1,PRD,_xll.ArrayDIM($CB39:$CE39)),0)</f>
        <v>87021.1</v>
      </c>
      <c r="W39" s="78">
        <f ca="1">IFERROR(_xll.BCC_BU(_xll.ArrayBU(DB),_xll.ArrayDPT($BA39:$BE39),_xll.ArrayCOA($BG39:$BZ39),YR-1,PRD,RV,_xll.ArrayDIM($CB39:$CE39)),0)</f>
        <v>0</v>
      </c>
      <c r="X39" s="78">
        <f ca="1">IFERROR(_xll.ACC_BU(_xll.ArrayBU(DB),_xll.ArrayDPT($BA39:$BE39),_xll.ArrayCOA($BG39:$BZ39),YR-1-1,PRD,_xll.ArrayDIM($CB39:$CE39)),0)</f>
        <v>91425.94</v>
      </c>
      <c r="Z39" s="226">
        <f ca="1">IFERROR(_xll.AC_BU(_xll.ArrayBU(DB),_xll.ArrayDPT($BA39:$BE39),_xll.ArrayCOA($BG39:$BZ39),YR,PRD-1,_xll.ArrayDIM($CB39:$CE39)),0)</f>
        <v>18136.009999999998</v>
      </c>
      <c r="AA39" s="226">
        <f ca="1">IFERROR(_xll.BC_BU(_xll.ArrayBU(DB),_xll.ArrayDPT($BA39:$BE39),_xll.ArrayCOA($BG39:$BZ39),YR,PRD-1,RV,_xll.ArrayDIM($CB39:$CE39)),0)</f>
        <v>0</v>
      </c>
      <c r="AK39" s="52"/>
      <c r="BA39" s="554"/>
      <c r="BB39" s="555"/>
      <c r="BC39" s="555"/>
      <c r="BD39" s="555"/>
      <c r="BE39" s="556"/>
      <c r="BF39" s="557"/>
      <c r="BG39" s="554" t="s">
        <v>968</v>
      </c>
      <c r="BH39" s="672">
        <v>415430</v>
      </c>
      <c r="BI39" s="671">
        <v>425430</v>
      </c>
      <c r="BJ39" s="672">
        <v>425430</v>
      </c>
      <c r="BK39" s="554"/>
      <c r="BL39" s="556"/>
      <c r="BM39" s="554"/>
      <c r="BN39" s="556"/>
      <c r="BO39" s="554"/>
      <c r="BP39" s="556"/>
      <c r="BQ39" s="554"/>
      <c r="BR39" s="556"/>
      <c r="BS39" s="554"/>
      <c r="BT39" s="556"/>
      <c r="BU39" s="554"/>
      <c r="BV39" s="556"/>
      <c r="BW39" s="554"/>
      <c r="BX39" s="556"/>
      <c r="BY39" s="554"/>
      <c r="BZ39" s="556"/>
      <c r="CA39" s="557"/>
      <c r="CB39" s="554"/>
      <c r="CC39" s="555"/>
      <c r="CD39" s="555"/>
      <c r="CE39" s="556"/>
      <c r="DB39"/>
      <c r="DC39"/>
    </row>
    <row r="40" spans="1:107" ht="12.75" customHeight="1">
      <c r="A40" s="124">
        <f t="shared" ca="1" si="20"/>
        <v>20403.22</v>
      </c>
      <c r="B40" s="124">
        <f t="shared" ca="1" si="21"/>
        <v>51.0552250279258</v>
      </c>
      <c r="C40" s="124">
        <f t="shared" ca="1" si="22"/>
        <v>23284.799999999999</v>
      </c>
      <c r="D40" s="124">
        <f t="shared" ca="1" si="23"/>
        <v>58.265837633973788</v>
      </c>
      <c r="E40" s="125">
        <f t="shared" ca="1" si="24"/>
        <v>39963.040000000001</v>
      </c>
      <c r="F40" s="124">
        <f t="shared" ca="1" si="25"/>
        <v>100</v>
      </c>
      <c r="G40" s="226">
        <f ca="1">IFERROR(_xll.AC_BU(_xll.ArrayBU(DB),_xll.ArrayDPT($BA40:$BE40),_xll.ArrayCOA($BG40:$BZ40),YR,PRD,_xll.ArrayDIM($CB40:$CE40)),0)</f>
        <v>39963.040000000001</v>
      </c>
      <c r="H40" s="127">
        <f t="shared" ca="1" si="26"/>
        <v>1.3810352993001807</v>
      </c>
      <c r="I40" s="124" t="s">
        <v>2485</v>
      </c>
      <c r="J40" s="226">
        <f ca="1">IFERROR(_xll.ACC_BU(_xll.ArrayBU(DB),_xll.ArrayDPT($BA40:$BE40),_xll.ArrayCOA($BG40:$BZ40),YR,PRD,_xll.ArrayDIM($CB40:$CE40)),0)</f>
        <v>170864.03</v>
      </c>
      <c r="K40" s="127">
        <f t="shared" ca="1" si="27"/>
        <v>0.20575962277329471</v>
      </c>
      <c r="L40" s="124">
        <f t="shared" ca="1" si="28"/>
        <v>170864.03</v>
      </c>
      <c r="M40" s="124">
        <f t="shared" ca="1" si="29"/>
        <v>0</v>
      </c>
      <c r="N40" s="124">
        <f t="shared" ca="1" si="30"/>
        <v>44265.05</v>
      </c>
      <c r="O40" s="124">
        <f t="shared" ca="1" si="31"/>
        <v>25.906593681537302</v>
      </c>
      <c r="P40" s="46"/>
      <c r="Q40" s="78">
        <f ca="1">IFERROR(_xll.BC_BU(_xll.ArrayBU(DB),_xll.ArrayDPT($BA40:$BE40),_xll.ArrayCOA($BG40:$BZ40),YR,PRD,RV,_xll.ArrayDIM($CB40:$CE40)),0)</f>
        <v>0</v>
      </c>
      <c r="R40" s="78">
        <f ca="1">IFERROR(_xll.AC_BU(_xll.ArrayBU(DB),_xll.ArrayDPT($BA40:$BE40),_xll.ArrayCOA($BG40:$BZ40),YR-1,PRD,_xll.ArrayDIM($CB40:$CE40)),0)</f>
        <v>19559.82</v>
      </c>
      <c r="S40" s="78">
        <f ca="1">IFERROR(_xll.BCC_BU(_xll.ArrayBU(DB),_xll.ArrayDPT($BA40:$BE40),_xll.ArrayCOA($BG40:$BZ40),YR,PRD,RV,_xll.ArrayDIM($CB40:$CE40)),0)</f>
        <v>0</v>
      </c>
      <c r="T40" s="78">
        <f ca="1">IFERROR(_xll.ACC_BU(_xll.ArrayBU(DB),_xll.ArrayDPT($BA40:$BE40),_xll.ArrayCOA($BG40:$BZ40),YR-1,PRD,_xll.ArrayDIM($CB40:$CE40)),0)</f>
        <v>126598.98</v>
      </c>
      <c r="U40" s="635"/>
      <c r="V40" s="78">
        <f ca="1">IFERROR(_xll.ACC_BU(_xll.ArrayBU(DB),_xll.ArrayDPT($BA40:$BE40),_xll.ArrayCOA($BG40:$BZ40),YR-1,PRD,_xll.ArrayDIM($CB40:$CE40)),0)</f>
        <v>126598.98</v>
      </c>
      <c r="W40" s="78">
        <f ca="1">IFERROR(_xll.BCC_BU(_xll.ArrayBU(DB),_xll.ArrayDPT($BA40:$BE40),_xll.ArrayCOA($BG40:$BZ40),YR-1,PRD,RV,_xll.ArrayDIM($CB40:$CE40)),0)</f>
        <v>0</v>
      </c>
      <c r="X40" s="78">
        <f ca="1">IFERROR(_xll.ACC_BU(_xll.ArrayBU(DB),_xll.ArrayDPT($BA40:$BE40),_xll.ArrayCOA($BG40:$BZ40),YR-1-1,PRD,_xll.ArrayDIM($CB40:$CE40)),0)</f>
        <v>143278.35999999999</v>
      </c>
      <c r="Z40" s="226">
        <f ca="1">IFERROR(_xll.AC_BU(_xll.ArrayBU(DB),_xll.ArrayDPT($BA40:$BE40),_xll.ArrayCOA($BG40:$BZ40),YR,PRD-1,_xll.ArrayDIM($CB40:$CE40)),0)</f>
        <v>16678.240000000002</v>
      </c>
      <c r="AA40" s="226">
        <f ca="1">IFERROR(_xll.BC_BU(_xll.ArrayBU(DB),_xll.ArrayDPT($BA40:$BE40),_xll.ArrayCOA($BG40:$BZ40),YR,PRD-1,RV,_xll.ArrayDIM($CB40:$CE40)),0)</f>
        <v>0</v>
      </c>
      <c r="AK40" s="52"/>
      <c r="BA40" s="554"/>
      <c r="BB40" s="555"/>
      <c r="BC40" s="555"/>
      <c r="BD40" s="555"/>
      <c r="BE40" s="556"/>
      <c r="BF40" s="557"/>
      <c r="BG40" s="554" t="s">
        <v>970</v>
      </c>
      <c r="BH40" s="672">
        <v>415440</v>
      </c>
      <c r="BI40" s="671">
        <v>425440</v>
      </c>
      <c r="BJ40" s="672">
        <v>425440</v>
      </c>
      <c r="BK40" s="554"/>
      <c r="BL40" s="556"/>
      <c r="BM40" s="554"/>
      <c r="BN40" s="556"/>
      <c r="BO40" s="554"/>
      <c r="BP40" s="556"/>
      <c r="BQ40" s="554"/>
      <c r="BR40" s="556"/>
      <c r="BS40" s="554"/>
      <c r="BT40" s="556"/>
      <c r="BU40" s="554"/>
      <c r="BV40" s="556"/>
      <c r="BW40" s="554"/>
      <c r="BX40" s="556"/>
      <c r="BY40" s="554"/>
      <c r="BZ40" s="556"/>
      <c r="CA40" s="557"/>
      <c r="CB40" s="554"/>
      <c r="CC40" s="555"/>
      <c r="CD40" s="555"/>
      <c r="CE40" s="556"/>
      <c r="DB40"/>
      <c r="DC40"/>
    </row>
    <row r="41" spans="1:107" ht="12.75" customHeight="1">
      <c r="A41" s="124">
        <f t="shared" ca="1" si="20"/>
        <v>20088.23</v>
      </c>
      <c r="B41" s="124">
        <f t="shared" ca="1" si="21"/>
        <v>94.214159351801996</v>
      </c>
      <c r="C41" s="124">
        <f t="shared" ca="1" si="22"/>
        <v>19893.38</v>
      </c>
      <c r="D41" s="124">
        <f t="shared" ca="1" si="23"/>
        <v>93.300309353584197</v>
      </c>
      <c r="E41" s="124">
        <f t="shared" ca="1" si="24"/>
        <v>21321.88</v>
      </c>
      <c r="F41" s="124">
        <f t="shared" ca="1" si="25"/>
        <v>100</v>
      </c>
      <c r="G41" s="226">
        <f ca="1">IFERROR(_xll.AC_BU(_xll.ArrayBU(DB),_xll.ArrayDPT($BA41:$BE41),_xll.ArrayCOA($BG41:$BZ41),YR,PRD,_xll.ArrayDIM($CB41:$CE41)),0)</f>
        <v>21321.88</v>
      </c>
      <c r="H41" s="127">
        <f t="shared" ca="1" si="26"/>
        <v>0.73683756109251297</v>
      </c>
      <c r="I41" s="124" t="s">
        <v>2486</v>
      </c>
      <c r="J41" s="226">
        <f ca="1">IFERROR(_xll.ACC_BU(_xll.ArrayBU(DB),_xll.ArrayDPT($BA41:$BE41),_xll.ArrayCOA($BG41:$BZ41),YR,PRD,_xll.ArrayDIM($CB41:$CE41)),0)</f>
        <v>50722.87</v>
      </c>
      <c r="K41" s="127">
        <f t="shared" ca="1" si="27"/>
        <v>6.1082011217802053E-2</v>
      </c>
      <c r="L41" s="124">
        <f t="shared" ca="1" si="28"/>
        <v>50722.87</v>
      </c>
      <c r="M41" s="124">
        <f t="shared" ca="1" si="29"/>
        <v>0</v>
      </c>
      <c r="N41" s="124">
        <f t="shared" ca="1" si="30"/>
        <v>44499.68</v>
      </c>
      <c r="O41" s="124">
        <f t="shared" ca="1" si="31"/>
        <v>87.730997871374385</v>
      </c>
      <c r="P41" s="46"/>
      <c r="Q41" s="78">
        <f ca="1">IFERROR(_xll.BC_BU(_xll.ArrayBU(DB),_xll.ArrayDPT($BA41:$BE41),_xll.ArrayCOA($BG41:$BZ41),YR,PRD,RV,_xll.ArrayDIM($CB41:$CE41)),0)</f>
        <v>0</v>
      </c>
      <c r="R41" s="78">
        <f ca="1">IFERROR(_xll.AC_BU(_xll.ArrayBU(DB),_xll.ArrayDPT($BA41:$BE41),_xll.ArrayCOA($BG41:$BZ41),YR-1,PRD,_xll.ArrayDIM($CB41:$CE41)),0)</f>
        <v>1233.6500000000001</v>
      </c>
      <c r="S41" s="78">
        <f ca="1">IFERROR(_xll.BCC_BU(_xll.ArrayBU(DB),_xll.ArrayDPT($BA41:$BE41),_xll.ArrayCOA($BG41:$BZ41),YR,PRD,RV,_xll.ArrayDIM($CB41:$CE41)),0)</f>
        <v>0</v>
      </c>
      <c r="T41" s="78">
        <f ca="1">IFERROR(_xll.ACC_BU(_xll.ArrayBU(DB),_xll.ArrayDPT($BA41:$BE41),_xll.ArrayCOA($BG41:$BZ41),YR-1,PRD,_xll.ArrayDIM($CB41:$CE41)),0)</f>
        <v>6223.19</v>
      </c>
      <c r="U41" s="635"/>
      <c r="V41" s="78">
        <f ca="1">IFERROR(_xll.ACC_BU(_xll.ArrayBU(DB),_xll.ArrayDPT($BA41:$BE41),_xll.ArrayCOA($BG41:$BZ41),YR-1,PRD,_xll.ArrayDIM($CB41:$CE41)),0)</f>
        <v>6223.19</v>
      </c>
      <c r="W41" s="78">
        <f ca="1">IFERROR(_xll.BCC_BU(_xll.ArrayBU(DB),_xll.ArrayDPT($BA41:$BE41),_xll.ArrayCOA($BG41:$BZ41),YR-1,PRD,RV,_xll.ArrayDIM($CB41:$CE41)),0)</f>
        <v>0</v>
      </c>
      <c r="X41" s="78">
        <f ca="1">IFERROR(_xll.ACC_BU(_xll.ArrayBU(DB),_xll.ArrayDPT($BA41:$BE41),_xll.ArrayCOA($BG41:$BZ41),YR-1-1,PRD,_xll.ArrayDIM($CB41:$CE41)),0)</f>
        <v>981.68</v>
      </c>
      <c r="Z41" s="226">
        <f ca="1">IFERROR(_xll.AC_BU(_xll.ArrayBU(DB),_xll.ArrayDPT($BA41:$BE41),_xll.ArrayCOA($BG41:$BZ41),YR,PRD-1,_xll.ArrayDIM($CB41:$CE41)),0)</f>
        <v>1428.5</v>
      </c>
      <c r="AA41" s="226">
        <f ca="1">IFERROR(_xll.BC_BU(_xll.ArrayBU(DB),_xll.ArrayDPT($BA41:$BE41),_xll.ArrayCOA($BG41:$BZ41),YR,PRD-1,RV,_xll.ArrayDIM($CB41:$CE41)),0)</f>
        <v>0</v>
      </c>
      <c r="AK41" s="52"/>
      <c r="BA41" s="554"/>
      <c r="BB41" s="555"/>
      <c r="BC41" s="555"/>
      <c r="BD41" s="555"/>
      <c r="BE41" s="556"/>
      <c r="BF41" s="557"/>
      <c r="BG41" s="554" t="s">
        <v>972</v>
      </c>
      <c r="BH41" s="672">
        <v>415490</v>
      </c>
      <c r="BI41" s="671">
        <v>425490</v>
      </c>
      <c r="BJ41" s="672">
        <v>425490</v>
      </c>
      <c r="BK41" s="554"/>
      <c r="BL41" s="556"/>
      <c r="BM41" s="554"/>
      <c r="BN41" s="556"/>
      <c r="BO41" s="554"/>
      <c r="BP41" s="556"/>
      <c r="BQ41" s="554"/>
      <c r="BR41" s="556"/>
      <c r="BS41" s="554"/>
      <c r="BT41" s="556"/>
      <c r="BU41" s="554"/>
      <c r="BV41" s="556"/>
      <c r="BW41" s="554"/>
      <c r="BX41" s="556"/>
      <c r="BY41" s="554"/>
      <c r="BZ41" s="556"/>
      <c r="CA41" s="557"/>
      <c r="CB41" s="554"/>
      <c r="CC41" s="555"/>
      <c r="CD41" s="555"/>
      <c r="CE41" s="556"/>
      <c r="DB41"/>
      <c r="DC41"/>
    </row>
    <row r="42" spans="1:107" ht="12.75" customHeight="1">
      <c r="A42" s="124">
        <f t="shared" ca="1" si="20"/>
        <v>6708</v>
      </c>
      <c r="B42" s="124">
        <f t="shared" ca="1" si="21"/>
        <v>45.663716814159294</v>
      </c>
      <c r="C42" s="124">
        <f t="shared" ca="1" si="22"/>
        <v>7345</v>
      </c>
      <c r="D42" s="124">
        <f t="shared" ca="1" si="23"/>
        <v>50</v>
      </c>
      <c r="E42" s="124">
        <f t="shared" ca="1" si="24"/>
        <v>14690</v>
      </c>
      <c r="F42" s="124">
        <f t="shared" ca="1" si="25"/>
        <v>100</v>
      </c>
      <c r="G42" s="226">
        <f ca="1">IFERROR(_xll.AC_BU(_xll.ArrayBU(DB),_xll.ArrayDPT($BA42:$BE42),_xll.ArrayCOA($BG42:$BZ42),YR,PRD,_xll.ArrayDIM($CB42:$CE42)),0)</f>
        <v>14690</v>
      </c>
      <c r="H42" s="127">
        <f t="shared" ca="1" si="26"/>
        <v>0.50765428622846642</v>
      </c>
      <c r="I42" s="124" t="s">
        <v>2487</v>
      </c>
      <c r="J42" s="226">
        <f ca="1">IFERROR(_xll.ACC_BU(_xll.ArrayBU(DB),_xll.ArrayDPT($BA42:$BE42),_xll.ArrayCOA($BG42:$BZ42),YR,PRD,_xll.ArrayDIM($CB42:$CE42)),0)</f>
        <v>51415</v>
      </c>
      <c r="K42" s="127">
        <f t="shared" ca="1" si="27"/>
        <v>6.1915495057028376E-2</v>
      </c>
      <c r="L42" s="124">
        <f t="shared" ca="1" si="28"/>
        <v>51415</v>
      </c>
      <c r="M42" s="124">
        <f t="shared" ca="1" si="29"/>
        <v>0</v>
      </c>
      <c r="N42" s="124">
        <f t="shared" ca="1" si="30"/>
        <v>3523</v>
      </c>
      <c r="O42" s="124">
        <f t="shared" ca="1" si="31"/>
        <v>6.8520859671302148</v>
      </c>
      <c r="P42" s="46"/>
      <c r="Q42" s="78">
        <f ca="1">IFERROR(_xll.BC_BU(_xll.ArrayBU(DB),_xll.ArrayDPT($BA42:$BE42),_xll.ArrayCOA($BG42:$BZ42),YR,PRD,RV,_xll.ArrayDIM($CB42:$CE42)),0)</f>
        <v>0</v>
      </c>
      <c r="R42" s="78">
        <f ca="1">IFERROR(_xll.AC_BU(_xll.ArrayBU(DB),_xll.ArrayDPT($BA42:$BE42),_xll.ArrayCOA($BG42:$BZ42),YR-1,PRD,_xll.ArrayDIM($CB42:$CE42)),0)</f>
        <v>7982</v>
      </c>
      <c r="S42" s="78">
        <f ca="1">IFERROR(_xll.BCC_BU(_xll.ArrayBU(DB),_xll.ArrayDPT($BA42:$BE42),_xll.ArrayCOA($BG42:$BZ42),YR,PRD,RV,_xll.ArrayDIM($CB42:$CE42)),0)</f>
        <v>0</v>
      </c>
      <c r="T42" s="78">
        <f ca="1">IFERROR(_xll.ACC_BU(_xll.ArrayBU(DB),_xll.ArrayDPT($BA42:$BE42),_xll.ArrayCOA($BG42:$BZ42),YR-1,PRD,_xll.ArrayDIM($CB42:$CE42)),0)</f>
        <v>47892</v>
      </c>
      <c r="U42" s="635"/>
      <c r="V42" s="78">
        <f ca="1">IFERROR(_xll.ACC_BU(_xll.ArrayBU(DB),_xll.ArrayDPT($BA42:$BE42),_xll.ArrayCOA($BG42:$BZ42),YR-1,PRD,_xll.ArrayDIM($CB42:$CE42)),0)</f>
        <v>47892</v>
      </c>
      <c r="W42" s="78">
        <f ca="1">IFERROR(_xll.BCC_BU(_xll.ArrayBU(DB),_xll.ArrayDPT($BA42:$BE42),_xll.ArrayCOA($BG42:$BZ42),YR-1,PRD,RV,_xll.ArrayDIM($CB42:$CE42)),0)</f>
        <v>0</v>
      </c>
      <c r="X42" s="78">
        <f ca="1">IFERROR(_xll.ACC_BU(_xll.ArrayBU(DB),_xll.ArrayDPT($BA42:$BE42),_xll.ArrayCOA($BG42:$BZ42),YR-1-1,PRD,_xll.ArrayDIM($CB42:$CE42)),0)</f>
        <v>45985.33</v>
      </c>
      <c r="Z42" s="226">
        <f ca="1">IFERROR(_xll.AC_BU(_xll.ArrayBU(DB),_xll.ArrayDPT($BA42:$BE42),_xll.ArrayCOA($BG42:$BZ42),YR,PRD-1,_xll.ArrayDIM($CB42:$CE42)),0)</f>
        <v>7345</v>
      </c>
      <c r="AA42" s="226">
        <f ca="1">IFERROR(_xll.BC_BU(_xll.ArrayBU(DB),_xll.ArrayDPT($BA42:$BE42),_xll.ArrayCOA($BG42:$BZ42),YR,PRD-1,RV,_xll.ArrayDIM($CB42:$CE42)),0)</f>
        <v>0</v>
      </c>
      <c r="AK42" s="52"/>
      <c r="BA42" s="554"/>
      <c r="BB42" s="555"/>
      <c r="BC42" s="555"/>
      <c r="BD42" s="555"/>
      <c r="BE42" s="556"/>
      <c r="BF42" s="557"/>
      <c r="BG42" s="554" t="s">
        <v>1004</v>
      </c>
      <c r="BH42" s="672">
        <v>415820</v>
      </c>
      <c r="BI42" s="671">
        <v>425820</v>
      </c>
      <c r="BJ42" s="672">
        <v>425820</v>
      </c>
      <c r="BK42" s="554"/>
      <c r="BL42" s="556"/>
      <c r="BM42" s="554"/>
      <c r="BN42" s="556"/>
      <c r="BO42" s="554"/>
      <c r="BP42" s="556"/>
      <c r="BQ42" s="554"/>
      <c r="BR42" s="556"/>
      <c r="BS42" s="554"/>
      <c r="BT42" s="556"/>
      <c r="BU42" s="554"/>
      <c r="BV42" s="556"/>
      <c r="BW42" s="554"/>
      <c r="BX42" s="556"/>
      <c r="BY42" s="554"/>
      <c r="BZ42" s="556"/>
      <c r="CA42" s="557"/>
      <c r="CB42" s="554"/>
      <c r="CC42" s="555"/>
      <c r="CD42" s="555"/>
      <c r="CE42" s="556"/>
      <c r="DB42"/>
    </row>
    <row r="43" spans="1:107" ht="12.75" customHeight="1">
      <c r="A43" s="124">
        <f t="shared" ca="1" si="20"/>
        <v>-3504.76</v>
      </c>
      <c r="B43" s="124">
        <f t="shared" ca="1" si="21"/>
        <v>0</v>
      </c>
      <c r="C43" s="124">
        <f t="shared" ca="1" si="22"/>
        <v>0</v>
      </c>
      <c r="D43" s="124">
        <f t="shared" ca="1" si="23"/>
        <v>0</v>
      </c>
      <c r="E43" s="124">
        <f t="shared" ca="1" si="24"/>
        <v>0</v>
      </c>
      <c r="F43" s="124">
        <f t="shared" ca="1" si="25"/>
        <v>0</v>
      </c>
      <c r="G43" s="226">
        <f ca="1">IFERROR(_xll.AC_BU(_xll.ArrayBU(DB),_xll.ArrayDPT($BA43:$BE43),_xll.ArrayCOA($BG43:$BZ43),YR,PRD,_xll.ArrayDIM($CB43:$CE43)),0)</f>
        <v>0</v>
      </c>
      <c r="H43" s="127">
        <f t="shared" ca="1" si="26"/>
        <v>0</v>
      </c>
      <c r="I43" s="124" t="s">
        <v>2488</v>
      </c>
      <c r="J43" s="226">
        <f ca="1">IFERROR(_xll.ACC_BU(_xll.ArrayBU(DB),_xll.ArrayDPT($BA43:$BE43),_xll.ArrayCOA($BG43:$BZ43),YR,PRD,_xll.ArrayDIM($CB43:$CE43)),0)</f>
        <v>14018.99</v>
      </c>
      <c r="K43" s="127">
        <f t="shared" ca="1" si="27"/>
        <v>1.6882090947185263E-2</v>
      </c>
      <c r="L43" s="124">
        <f t="shared" ca="1" si="28"/>
        <v>14018.99</v>
      </c>
      <c r="M43" s="124">
        <f t="shared" ca="1" si="29"/>
        <v>0</v>
      </c>
      <c r="N43" s="124">
        <f t="shared" ca="1" si="30"/>
        <v>-8008.0000000000018</v>
      </c>
      <c r="O43" s="124">
        <f t="shared" ca="1" si="31"/>
        <v>-57.122517385346605</v>
      </c>
      <c r="P43" s="46"/>
      <c r="Q43" s="78">
        <f ca="1">IFERROR(_xll.BC_BU(_xll.ArrayBU(DB),_xll.ArrayDPT($BA43:$BE43),_xll.ArrayCOA($BG43:$BZ43),YR,PRD,RV,_xll.ArrayDIM($CB43:$CE43)),0)</f>
        <v>0</v>
      </c>
      <c r="R43" s="78">
        <f ca="1">IFERROR(_xll.AC_BU(_xll.ArrayBU(DB),_xll.ArrayDPT($BA43:$BE43),_xll.ArrayCOA($BG43:$BZ43),YR-1,PRD,_xll.ArrayDIM($CB43:$CE43)),0)</f>
        <v>3504.76</v>
      </c>
      <c r="S43" s="78">
        <f ca="1">IFERROR(_xll.BCC_BU(_xll.ArrayBU(DB),_xll.ArrayDPT($BA43:$BE43),_xll.ArrayCOA($BG43:$BZ43),YR,PRD,RV,_xll.ArrayDIM($CB43:$CE43)),0)</f>
        <v>0</v>
      </c>
      <c r="T43" s="78">
        <f ca="1">IFERROR(_xll.ACC_BU(_xll.ArrayBU(DB),_xll.ArrayDPT($BA43:$BE43),_xll.ArrayCOA($BG43:$BZ43),YR-1,PRD,_xll.ArrayDIM($CB43:$CE43)),0)</f>
        <v>22026.99</v>
      </c>
      <c r="U43" s="635"/>
      <c r="V43" s="78">
        <f ca="1">IFERROR(_xll.ACC_BU(_xll.ArrayBU(DB),_xll.ArrayDPT($BA43:$BE43),_xll.ArrayCOA($BG43:$BZ43),YR-1,PRD,_xll.ArrayDIM($CB43:$CE43)),0)</f>
        <v>22026.99</v>
      </c>
      <c r="W43" s="78">
        <f ca="1">IFERROR(_xll.BCC_BU(_xll.ArrayBU(DB),_xll.ArrayDPT($BA43:$BE43),_xll.ArrayCOA($BG43:$BZ43),YR-1,PRD,RV,_xll.ArrayDIM($CB43:$CE43)),0)</f>
        <v>0</v>
      </c>
      <c r="X43" s="78">
        <f ca="1">IFERROR(_xll.ACC_BU(_xll.ArrayBU(DB),_xll.ArrayDPT($BA43:$BE43),_xll.ArrayCOA($BG43:$BZ43),YR-1-1,PRD,_xll.ArrayDIM($CB43:$CE43)),0)</f>
        <v>21583.21</v>
      </c>
      <c r="Z43" s="226">
        <f ca="1">IFERROR(_xll.AC_BU(_xll.ArrayBU(DB),_xll.ArrayDPT($BA43:$BE43),_xll.ArrayCOA($BG43:$BZ43),YR,PRD-1,_xll.ArrayDIM($CB43:$CE43)),0)</f>
        <v>0</v>
      </c>
      <c r="AA43" s="226">
        <f ca="1">IFERROR(_xll.BC_BU(_xll.ArrayBU(DB),_xll.ArrayDPT($BA43:$BE43),_xll.ArrayCOA($BG43:$BZ43),YR,PRD-1,RV,_xll.ArrayDIM($CB43:$CE43)),0)</f>
        <v>0</v>
      </c>
      <c r="AK43" s="52"/>
      <c r="BA43" s="554"/>
      <c r="BB43" s="555"/>
      <c r="BC43" s="555"/>
      <c r="BD43" s="555"/>
      <c r="BE43" s="556"/>
      <c r="BF43" s="557"/>
      <c r="BG43" s="554" t="s">
        <v>1006</v>
      </c>
      <c r="BH43" s="556">
        <v>415821</v>
      </c>
      <c r="BI43" s="554">
        <v>425821</v>
      </c>
      <c r="BJ43" s="556">
        <v>425821</v>
      </c>
      <c r="BK43" s="554"/>
      <c r="BL43" s="556"/>
      <c r="BM43" s="554"/>
      <c r="BN43" s="556"/>
      <c r="BO43" s="554"/>
      <c r="BP43" s="556"/>
      <c r="BQ43" s="554"/>
      <c r="BR43" s="556"/>
      <c r="BS43" s="554"/>
      <c r="BT43" s="556"/>
      <c r="BU43" s="554"/>
      <c r="BV43" s="556"/>
      <c r="BW43" s="554"/>
      <c r="BX43" s="556"/>
      <c r="BY43" s="554"/>
      <c r="BZ43" s="556"/>
      <c r="CA43" s="557"/>
      <c r="CB43" s="554"/>
      <c r="CC43" s="555"/>
      <c r="CD43" s="555"/>
      <c r="CE43" s="556"/>
      <c r="DB43"/>
    </row>
    <row r="44" spans="1:107" ht="12.75" customHeight="1">
      <c r="A44" s="124">
        <f t="shared" ca="1" si="20"/>
        <v>0</v>
      </c>
      <c r="B44" s="124">
        <f t="shared" ca="1" si="21"/>
        <v>0</v>
      </c>
      <c r="C44" s="124">
        <f t="shared" ca="1" si="22"/>
        <v>0</v>
      </c>
      <c r="D44" s="124">
        <f t="shared" ca="1" si="23"/>
        <v>0</v>
      </c>
      <c r="E44" s="124">
        <f t="shared" ca="1" si="24"/>
        <v>0</v>
      </c>
      <c r="F44" s="124">
        <f t="shared" ca="1" si="25"/>
        <v>0</v>
      </c>
      <c r="G44" s="226">
        <f ca="1">IFERROR(_xll.AC_BU(_xll.ArrayBU(DB),_xll.ArrayDPT($BA44:$BE44),_xll.ArrayCOA($BG44:$BZ44),YR,PRD,_xll.ArrayDIM($CB44:$CE44)),0)</f>
        <v>0</v>
      </c>
      <c r="H44" s="127">
        <f t="shared" ca="1" si="26"/>
        <v>0</v>
      </c>
      <c r="I44" s="124" t="s">
        <v>2489</v>
      </c>
      <c r="J44" s="226">
        <f ca="1">IFERROR(_xll.ACC_BU(_xll.ArrayBU(DB),_xll.ArrayDPT($BA44:$BE44),_xll.ArrayCOA($BG44:$BZ44),YR,PRD,_xll.ArrayDIM($CB44:$CE44)),0)</f>
        <v>0</v>
      </c>
      <c r="K44" s="127">
        <f t="shared" ca="1" si="27"/>
        <v>0</v>
      </c>
      <c r="L44" s="124">
        <f t="shared" ca="1" si="28"/>
        <v>0</v>
      </c>
      <c r="M44" s="124">
        <f t="shared" ca="1" si="29"/>
        <v>0</v>
      </c>
      <c r="N44" s="124">
        <f t="shared" ca="1" si="30"/>
        <v>0</v>
      </c>
      <c r="O44" s="124">
        <f t="shared" ca="1" si="31"/>
        <v>0</v>
      </c>
      <c r="P44" s="46"/>
      <c r="Q44" s="78">
        <f ca="1">IFERROR(_xll.BC_BU(_xll.ArrayBU(DB),_xll.ArrayDPT($BA44:$BE44),_xll.ArrayCOA($BG44:$BZ44),YR,PRD,RV,_xll.ArrayDIM($CB44:$CE44)),0)</f>
        <v>0</v>
      </c>
      <c r="R44" s="78">
        <f ca="1">IFERROR(_xll.AC_BU(_xll.ArrayBU(DB),_xll.ArrayDPT($BA44:$BE44),_xll.ArrayCOA($BG44:$BZ44),YR-1,PRD,_xll.ArrayDIM($CB44:$CE44)),0)</f>
        <v>0</v>
      </c>
      <c r="S44" s="78">
        <f ca="1">IFERROR(_xll.BCC_BU(_xll.ArrayBU(DB),_xll.ArrayDPT($BA44:$BE44),_xll.ArrayCOA($BG44:$BZ44),YR,PRD,RV,_xll.ArrayDIM($CB44:$CE44)),0)</f>
        <v>0</v>
      </c>
      <c r="T44" s="78">
        <f ca="1">IFERROR(_xll.ACC_BU(_xll.ArrayBU(DB),_xll.ArrayDPT($BA44:$BE44),_xll.ArrayCOA($BG44:$BZ44),YR-1,PRD,_xll.ArrayDIM($CB44:$CE44)),0)</f>
        <v>0</v>
      </c>
      <c r="U44" s="635"/>
      <c r="V44" s="78">
        <f ca="1">IFERROR(_xll.ACC_BU(_xll.ArrayBU(DB),_xll.ArrayDPT($BA44:$BE44),_xll.ArrayCOA($BG44:$BZ44),YR-1,PRD,_xll.ArrayDIM($CB44:$CE44)),0)</f>
        <v>0</v>
      </c>
      <c r="W44" s="78">
        <f ca="1">IFERROR(_xll.BCC_BU(_xll.ArrayBU(DB),_xll.ArrayDPT($BA44:$BE44),_xll.ArrayCOA($BG44:$BZ44),YR-1,PRD,RV,_xll.ArrayDIM($CB44:$CE44)),0)</f>
        <v>0</v>
      </c>
      <c r="X44" s="78">
        <f ca="1">IFERROR(_xll.ACC_BU(_xll.ArrayBU(DB),_xll.ArrayDPT($BA44:$BE44),_xll.ArrayCOA($BG44:$BZ44),YR-1-1,PRD,_xll.ArrayDIM($CB44:$CE44)),0)</f>
        <v>0</v>
      </c>
      <c r="Z44" s="226">
        <f ca="1">IFERROR(_xll.AC_BU(_xll.ArrayBU(DB),_xll.ArrayDPT($BA44:$BE44),_xll.ArrayCOA($BG44:$BZ44),YR,PRD-1,_xll.ArrayDIM($CB44:$CE44)),0)</f>
        <v>0</v>
      </c>
      <c r="AA44" s="226">
        <f ca="1">IFERROR(_xll.BC_BU(_xll.ArrayBU(DB),_xll.ArrayDPT($BA44:$BE44),_xll.ArrayCOA($BG44:$BZ44),YR,PRD-1,RV,_xll.ArrayDIM($CB44:$CE44)),0)</f>
        <v>0</v>
      </c>
      <c r="AK44" s="52"/>
      <c r="BA44" s="554"/>
      <c r="BB44" s="555"/>
      <c r="BC44" s="555"/>
      <c r="BD44" s="555"/>
      <c r="BE44" s="556"/>
      <c r="BF44" s="557"/>
      <c r="BG44" s="554" t="s">
        <v>986</v>
      </c>
      <c r="BH44" s="556">
        <v>415740</v>
      </c>
      <c r="BI44" s="554">
        <v>425740</v>
      </c>
      <c r="BJ44" s="556">
        <v>425740</v>
      </c>
      <c r="BK44" s="554"/>
      <c r="BL44" s="556"/>
      <c r="BM44" s="554"/>
      <c r="BN44" s="556"/>
      <c r="BO44" s="554"/>
      <c r="BP44" s="556"/>
      <c r="BQ44" s="554"/>
      <c r="BR44" s="556"/>
      <c r="BS44" s="554"/>
      <c r="BT44" s="556"/>
      <c r="BU44" s="554"/>
      <c r="BV44" s="556"/>
      <c r="BW44" s="554"/>
      <c r="BX44" s="556"/>
      <c r="BY44" s="554"/>
      <c r="BZ44" s="556"/>
      <c r="CA44" s="557"/>
      <c r="CB44" s="554"/>
      <c r="CC44" s="555"/>
      <c r="CD44" s="555"/>
      <c r="CE44" s="556"/>
      <c r="DB44"/>
      <c r="DC44"/>
    </row>
    <row r="45" spans="1:107" ht="12.75" customHeight="1">
      <c r="A45" s="124">
        <f t="shared" ca="1" si="20"/>
        <v>10217.74</v>
      </c>
      <c r="B45" s="124">
        <f t="shared" ca="1" si="21"/>
        <v>55.090115445250312</v>
      </c>
      <c r="C45" s="124">
        <f t="shared" ca="1" si="22"/>
        <v>1060.8899999999994</v>
      </c>
      <c r="D45" s="124">
        <f t="shared" ca="1" si="23"/>
        <v>5.7199099384708916</v>
      </c>
      <c r="E45" s="124">
        <f t="shared" ca="1" si="24"/>
        <v>18547.32</v>
      </c>
      <c r="F45" s="124">
        <f t="shared" ca="1" si="25"/>
        <v>100</v>
      </c>
      <c r="G45" s="632">
        <f ca="1">IFERROR(_xll.AC_BU(_xll.ArrayBU(DB),_xll.ArrayDPT($BA45:$BE45),_xll.ArrayCOA($BG45:$BZ45),YR,PRD,_xll.ArrayDIM($CB45:$CE45)),0)</f>
        <v>18547.32</v>
      </c>
      <c r="H45" s="127">
        <f t="shared" ca="1" si="26"/>
        <v>0.64095483295105249</v>
      </c>
      <c r="I45" t="s">
        <v>2490</v>
      </c>
      <c r="J45" s="226">
        <f ca="1">IFERROR(_xll.ACC_BU(_xll.ArrayBU(DB),_xll.ArrayDPT($BA45:$BE45),_xll.ArrayCOA($BG45:$BZ45),YR,PRD,_xll.ArrayDIM($CB45:$CE45)),0)</f>
        <v>508616.64</v>
      </c>
      <c r="K45" s="127">
        <f t="shared" ca="1" si="27"/>
        <v>0.61249151142356084</v>
      </c>
      <c r="L45" s="124">
        <f t="shared" ca="1" si="28"/>
        <v>508616.64</v>
      </c>
      <c r="M45" s="124">
        <f t="shared" ca="1" si="29"/>
        <v>0</v>
      </c>
      <c r="N45" s="124">
        <f t="shared" ca="1" si="30"/>
        <v>256822.72</v>
      </c>
      <c r="O45" s="124">
        <f t="shared" ca="1" si="31"/>
        <v>50.494360546284916</v>
      </c>
      <c r="P45" s="46"/>
      <c r="Q45" s="78">
        <f ca="1">IFERROR(_xll.BC_BU(_xll.ArrayBU(DB),_xll.ArrayDPT($BA45:$BE45),_xll.ArrayCOA($BG45:$BZ45),YR,PRD,RV,_xll.ArrayDIM($CB45:$CE45)),0)</f>
        <v>0</v>
      </c>
      <c r="R45" s="78">
        <f ca="1">IFERROR(_xll.AC_BU(_xll.ArrayBU(DB),_xll.ArrayDPT($BA45:$BE45),_xll.ArrayCOA($BG45:$BZ45),YR-1,PRD,_xll.ArrayDIM($CB45:$CE45)),0)</f>
        <v>8329.58</v>
      </c>
      <c r="S45" s="78">
        <f ca="1">IFERROR(_xll.BCC_BU(_xll.ArrayBU(DB),_xll.ArrayDPT($BA45:$BE45),_xll.ArrayCOA($BG45:$BZ45),YR,PRD,RV,_xll.ArrayDIM($CB45:$CE45)),0)</f>
        <v>0</v>
      </c>
      <c r="T45" s="78">
        <f ca="1">IFERROR(_xll.ACC_BU(_xll.ArrayBU(DB),_xll.ArrayDPT($BA45:$BE45),_xll.ArrayCOA($BG45:$BZ45),YR-1,PRD,_xll.ArrayDIM($CB45:$CE45)),0)</f>
        <v>251793.92000000001</v>
      </c>
      <c r="U45" s="635"/>
      <c r="V45" s="78">
        <f ca="1">IFERROR(_xll.ACC_BU(_xll.ArrayBU(DB),_xll.ArrayDPT($BA45:$BE45),_xll.ArrayCOA($BG45:$BZ45),YR-1,PRD,_xll.ArrayDIM($CB45:$CE45)),0)</f>
        <v>251793.92000000001</v>
      </c>
      <c r="W45" s="78">
        <f ca="1">IFERROR(_xll.BCC_BU(_xll.ArrayBU(DB),_xll.ArrayDPT($BA45:$BE45),_xll.ArrayCOA($BG45:$BZ45),YR-1,PRD,RV,_xll.ArrayDIM($CB45:$CE45)),0)</f>
        <v>0</v>
      </c>
      <c r="X45" s="78">
        <f ca="1">IFERROR(_xll.ACC_BU(_xll.ArrayBU(DB),_xll.ArrayDPT($BA45:$BE45),_xll.ArrayCOA($BG45:$BZ45),YR-1-1,PRD,_xll.ArrayDIM($CB45:$CE45)),0)</f>
        <v>169739.03</v>
      </c>
      <c r="Z45" s="226">
        <f ca="1">IFERROR(_xll.AC_BU(_xll.ArrayBU(DB),_xll.ArrayDPT($BA45:$BE45),_xll.ArrayCOA($BG45:$BZ45),YR,PRD-1,_xll.ArrayDIM($CB45:$CE45)),0)</f>
        <v>17486.43</v>
      </c>
      <c r="AA45" s="226">
        <f ca="1">IFERROR(_xll.BC_BU(_xll.ArrayBU(DB),_xll.ArrayDPT($BA45:$BE45),_xll.ArrayCOA($BG45:$BZ45),YR,PRD-1,RV,_xll.ArrayDIM($CB45:$CE45)),0)</f>
        <v>0</v>
      </c>
      <c r="AK45" s="52"/>
      <c r="BA45" s="554"/>
      <c r="BB45" s="555"/>
      <c r="BC45" s="555"/>
      <c r="BD45" s="555"/>
      <c r="BE45" s="556"/>
      <c r="BF45" s="557"/>
      <c r="BG45" s="554" t="s">
        <v>994</v>
      </c>
      <c r="BH45" s="556">
        <v>415771</v>
      </c>
      <c r="BI45" s="554">
        <v>425771</v>
      </c>
      <c r="BJ45" s="556">
        <v>425771</v>
      </c>
      <c r="BK45" s="554"/>
      <c r="BL45" s="556"/>
      <c r="BM45" s="554"/>
      <c r="BN45" s="556"/>
      <c r="BO45" s="554"/>
      <c r="BP45" s="556"/>
      <c r="BQ45" s="554"/>
      <c r="BR45" s="556"/>
      <c r="BS45" s="554"/>
      <c r="BT45" s="556"/>
      <c r="BU45" s="554"/>
      <c r="BV45" s="556"/>
      <c r="BW45" s="554"/>
      <c r="BX45" s="556"/>
      <c r="BY45" s="554"/>
      <c r="BZ45" s="556"/>
      <c r="CA45" s="557"/>
      <c r="CB45" s="554"/>
      <c r="CC45" s="555"/>
      <c r="CD45" s="555"/>
      <c r="CE45" s="556"/>
      <c r="DB45"/>
    </row>
    <row r="46" spans="1:107" ht="12.75" customHeight="1">
      <c r="A46" s="124">
        <f t="shared" ca="1" si="20"/>
        <v>820</v>
      </c>
      <c r="B46" s="124">
        <f t="shared" ca="1" si="21"/>
        <v>80.392156862745097</v>
      </c>
      <c r="C46" s="124">
        <f t="shared" ca="1" si="22"/>
        <v>600</v>
      </c>
      <c r="D46" s="124">
        <f t="shared" ca="1" si="23"/>
        <v>58.823529411764703</v>
      </c>
      <c r="E46" s="124">
        <f t="shared" ca="1" si="24"/>
        <v>1020</v>
      </c>
      <c r="F46" s="124">
        <f t="shared" ca="1" si="25"/>
        <v>100</v>
      </c>
      <c r="G46" s="226">
        <f ca="1">IFERROR(_xll.AC_BU(_xll.ArrayBU(DB),_xll.ArrayDPT($BA46:$BE46),_xll.ArrayCOA($BG46:$BZ46),YR,PRD,_xll.ArrayDIM($CB46:$CE46)),0)</f>
        <v>1020</v>
      </c>
      <c r="H46" s="127">
        <f t="shared" ca="1" si="26"/>
        <v>3.5248970180601483E-2</v>
      </c>
      <c r="I46" s="124" t="s">
        <v>2491</v>
      </c>
      <c r="J46" s="226">
        <f ca="1">IFERROR(_xll.ACC_BU(_xll.ArrayBU(DB),_xll.ArrayDPT($BA46:$BE46),_xll.ArrayCOA($BG46:$BZ46),YR,PRD,_xll.ArrayDIM($CB46:$CE46)),0)</f>
        <v>5720</v>
      </c>
      <c r="K46" s="127">
        <f t="shared" ca="1" si="27"/>
        <v>6.8881966687970872E-3</v>
      </c>
      <c r="L46" s="124">
        <f t="shared" ca="1" si="28"/>
        <v>5720</v>
      </c>
      <c r="M46" s="124">
        <f t="shared" ca="1" si="29"/>
        <v>0</v>
      </c>
      <c r="N46" s="124">
        <f t="shared" ca="1" si="30"/>
        <v>720.72000000000025</v>
      </c>
      <c r="O46" s="124">
        <f t="shared" ca="1" si="31"/>
        <v>12.600000000000005</v>
      </c>
      <c r="P46" s="46"/>
      <c r="Q46" s="644">
        <f ca="1">IFERROR(_xll.BC_BU(_xll.ArrayBU(DB),_xll.ArrayDPT($BA46:$BE46),_xll.ArrayCOA($BG46:$BZ46),YR,PRD,RV,_xll.ArrayDIM($CB46:$CE46)),0)</f>
        <v>0</v>
      </c>
      <c r="R46" s="78">
        <f ca="1">IFERROR(_xll.AC_BU(_xll.ArrayBU(DB),_xll.ArrayDPT($BA46:$BE46),_xll.ArrayCOA($BG46:$BZ46),YR-1,PRD,_xll.ArrayDIM($CB46:$CE46)),0)</f>
        <v>200</v>
      </c>
      <c r="S46" s="78">
        <f ca="1">IFERROR(_xll.BCC_BU(_xll.ArrayBU(DB),_xll.ArrayDPT($BA46:$BE46),_xll.ArrayCOA($BG46:$BZ46),YR,PRD,RV,_xll.ArrayDIM($CB46:$CE46)),0)</f>
        <v>0</v>
      </c>
      <c r="T46" s="78">
        <f ca="1">IFERROR(_xll.ACC_BU(_xll.ArrayBU(DB),_xll.ArrayDPT($BA46:$BE46),_xll.ArrayCOA($BG46:$BZ46),YR-1,PRD,_xll.ArrayDIM($CB46:$CE46)),0)</f>
        <v>4999.28</v>
      </c>
      <c r="U46" s="635"/>
      <c r="V46" s="78">
        <f ca="1">IFERROR(_xll.ACC_BU(_xll.ArrayBU(DB),_xll.ArrayDPT($BA46:$BE46),_xll.ArrayCOA($BG46:$BZ46),YR-1,PRD,_xll.ArrayDIM($CB46:$CE46)),0)</f>
        <v>4999.28</v>
      </c>
      <c r="W46" s="78">
        <f ca="1">IFERROR(_xll.BCC_BU(_xll.ArrayBU(DB),_xll.ArrayDPT($BA46:$BE46),_xll.ArrayCOA($BG46:$BZ46),YR-1,PRD,RV,_xll.ArrayDIM($CB46:$CE46)),0)</f>
        <v>0</v>
      </c>
      <c r="X46" s="78">
        <f ca="1">IFERROR(_xll.ACC_BU(_xll.ArrayBU(DB),_xll.ArrayDPT($BA46:$BE46),_xll.ArrayCOA($BG46:$BZ46),YR-1-1,PRD,_xll.ArrayDIM($CB46:$CE46)),0)</f>
        <v>5470.69</v>
      </c>
      <c r="Z46" s="226">
        <f ca="1">IFERROR(_xll.AC_BU(_xll.ArrayBU(DB),_xll.ArrayDPT($BA46:$BE46),_xll.ArrayCOA($BG46:$BZ46),YR,PRD-1,_xll.ArrayDIM($CB46:$CE46)),0)</f>
        <v>420</v>
      </c>
      <c r="AA46" s="226">
        <f ca="1">IFERROR(_xll.BC_BU(_xll.ArrayBU(DB),_xll.ArrayDPT($BA46:$BE46),_xll.ArrayCOA($BG46:$BZ46),YR,PRD-1,RV,_xll.ArrayDIM($CB46:$CE46)),0)</f>
        <v>0</v>
      </c>
      <c r="AK46" s="52"/>
      <c r="BA46" s="554"/>
      <c r="BB46" s="555"/>
      <c r="BC46" s="555"/>
      <c r="BD46" s="555"/>
      <c r="BE46" s="556"/>
      <c r="BF46" s="557"/>
      <c r="BG46" s="554" t="s">
        <v>984</v>
      </c>
      <c r="BH46" s="556" t="s">
        <v>984</v>
      </c>
      <c r="BI46" s="554" t="s">
        <v>1052</v>
      </c>
      <c r="BJ46" s="556" t="s">
        <v>1052</v>
      </c>
      <c r="BK46" s="554"/>
      <c r="BL46" s="556"/>
      <c r="BM46" s="554"/>
      <c r="BN46" s="556"/>
      <c r="BO46" s="554"/>
      <c r="BP46" s="556"/>
      <c r="BQ46" s="554"/>
      <c r="BR46" s="556"/>
      <c r="BS46" s="554"/>
      <c r="BT46" s="556"/>
      <c r="BU46" s="554"/>
      <c r="BV46" s="556"/>
      <c r="BW46" s="554"/>
      <c r="BX46" s="556"/>
      <c r="BY46" s="554"/>
      <c r="BZ46" s="556"/>
      <c r="CA46" s="557"/>
      <c r="CB46" s="554"/>
      <c r="CC46" s="555"/>
      <c r="CD46" s="555"/>
      <c r="CE46" s="556"/>
      <c r="DB46"/>
      <c r="DC46"/>
    </row>
    <row r="47" spans="1:107" ht="12.75" customHeight="1">
      <c r="A47" s="124">
        <f t="shared" ca="1" si="20"/>
        <v>0</v>
      </c>
      <c r="B47" s="124">
        <f t="shared" ca="1" si="21"/>
        <v>0</v>
      </c>
      <c r="C47" s="124">
        <f t="shared" ca="1" si="22"/>
        <v>0</v>
      </c>
      <c r="D47" s="124">
        <f t="shared" ca="1" si="23"/>
        <v>0</v>
      </c>
      <c r="E47" s="124">
        <f t="shared" ca="1" si="24"/>
        <v>0</v>
      </c>
      <c r="F47" s="124">
        <f t="shared" ca="1" si="25"/>
        <v>0</v>
      </c>
      <c r="G47" s="226">
        <f ca="1">IFERROR(_xll.AC_BU(_xll.ArrayBU(DB),_xll.ArrayDPT($BA47:$BE47),_xll.ArrayCOA($BG47:$BZ47),YR,PRD,_xll.ArrayDIM($CB47:$CE47)),0)</f>
        <v>0</v>
      </c>
      <c r="H47" s="127">
        <f t="shared" ca="1" si="26"/>
        <v>0</v>
      </c>
      <c r="I47" s="124" t="s">
        <v>2492</v>
      </c>
      <c r="J47" s="226">
        <f ca="1">IFERROR(_xll.ACC_BU(_xll.ArrayBU(DB),_xll.ArrayDPT($BA47:$BE47),_xll.ArrayCOA($BG47:$BZ47),YR,PRD,_xll.ArrayDIM($CB47:$CE47)),0)</f>
        <v>0</v>
      </c>
      <c r="K47" s="127">
        <f t="shared" ca="1" si="27"/>
        <v>0</v>
      </c>
      <c r="L47" s="124">
        <f t="shared" ca="1" si="28"/>
        <v>0</v>
      </c>
      <c r="M47" s="124">
        <f t="shared" ca="1" si="29"/>
        <v>0</v>
      </c>
      <c r="N47" s="124">
        <f t="shared" ca="1" si="30"/>
        <v>0</v>
      </c>
      <c r="O47" s="124">
        <f t="shared" ca="1" si="31"/>
        <v>0</v>
      </c>
      <c r="P47" s="46"/>
      <c r="Q47" s="644">
        <f ca="1">IFERROR(_xll.BC_BU(_xll.ArrayBU(DB),_xll.ArrayDPT($BA47:$BE47),_xll.ArrayCOA($BG47:$BZ47),YR,PRD,RV,_xll.ArrayDIM($CB47:$CE47)),0)</f>
        <v>0</v>
      </c>
      <c r="R47" s="78">
        <f ca="1">IFERROR(_xll.AC_BU(_xll.ArrayBU(DB),_xll.ArrayDPT($BA47:$BE47),_xll.ArrayCOA($BG47:$BZ47),YR-1,PRD,_xll.ArrayDIM($CB47:$CE47)),0)</f>
        <v>0</v>
      </c>
      <c r="S47" s="78">
        <f ca="1">IFERROR(_xll.BCC_BU(_xll.ArrayBU(DB),_xll.ArrayDPT($BA47:$BE47),_xll.ArrayCOA($BG47:$BZ47),YR,PRD,RV,_xll.ArrayDIM($CB47:$CE47)),0)</f>
        <v>0</v>
      </c>
      <c r="T47" s="78">
        <f ca="1">IFERROR(_xll.ACC_BU(_xll.ArrayBU(DB),_xll.ArrayDPT($BA47:$BE47),_xll.ArrayCOA($BG47:$BZ47),YR-1,PRD,_xll.ArrayDIM($CB47:$CE47)),0)</f>
        <v>0</v>
      </c>
      <c r="U47" s="635"/>
      <c r="V47" s="78">
        <f ca="1">IFERROR(_xll.ACC_BU(_xll.ArrayBU(DB),_xll.ArrayDPT($BA47:$BE47),_xll.ArrayCOA($BG47:$BZ47),YR-1,PRD,_xll.ArrayDIM($CB47:$CE47)),0)</f>
        <v>0</v>
      </c>
      <c r="W47" s="78">
        <f ca="1">IFERROR(_xll.BCC_BU(_xll.ArrayBU(DB),_xll.ArrayDPT($BA47:$BE47),_xll.ArrayCOA($BG47:$BZ47),YR-1,PRD,RV,_xll.ArrayDIM($CB47:$CE47)),0)</f>
        <v>0</v>
      </c>
      <c r="X47" s="78">
        <f ca="1">IFERROR(_xll.ACC_BU(_xll.ArrayBU(DB),_xll.ArrayDPT($BA47:$BE47),_xll.ArrayCOA($BG47:$BZ47),YR-1-1,PRD,_xll.ArrayDIM($CB47:$CE47)),0)</f>
        <v>5094.51</v>
      </c>
      <c r="Z47" s="226">
        <f ca="1">IFERROR(_xll.AC_BU(_xll.ArrayBU(DB),_xll.ArrayDPT($BA47:$BE47),_xll.ArrayCOA($BG47:$BZ47),YR,PRD-1,_xll.ArrayDIM($CB47:$CE47)),0)</f>
        <v>0</v>
      </c>
      <c r="AA47" s="226">
        <f ca="1">IFERROR(_xll.BC_BU(_xll.ArrayBU(DB),_xll.ArrayDPT($BA47:$BE47),_xll.ArrayCOA($BG47:$BZ47),YR,PRD-1,RV,_xll.ArrayDIM($CB47:$CE47)),0)</f>
        <v>0</v>
      </c>
      <c r="AK47" s="52"/>
      <c r="BA47" s="554"/>
      <c r="BB47" s="555"/>
      <c r="BC47" s="555"/>
      <c r="BD47" s="555"/>
      <c r="BE47" s="556"/>
      <c r="BF47" s="557"/>
      <c r="BG47" s="554" t="s">
        <v>978</v>
      </c>
      <c r="BH47" s="556" t="s">
        <v>978</v>
      </c>
      <c r="BI47" s="554" t="s">
        <v>1049</v>
      </c>
      <c r="BJ47" s="556" t="s">
        <v>1049</v>
      </c>
      <c r="BK47" s="554"/>
      <c r="BL47" s="556"/>
      <c r="BM47" s="554"/>
      <c r="BN47" s="556"/>
      <c r="BO47" s="554"/>
      <c r="BP47" s="556"/>
      <c r="BQ47" s="554"/>
      <c r="BR47" s="556"/>
      <c r="BS47" s="554"/>
      <c r="BT47" s="556"/>
      <c r="BU47" s="554"/>
      <c r="BV47" s="556"/>
      <c r="BW47" s="554"/>
      <c r="BX47" s="556"/>
      <c r="BY47" s="554"/>
      <c r="BZ47" s="556"/>
      <c r="CA47" s="557"/>
      <c r="CB47" s="554"/>
      <c r="CC47" s="555"/>
      <c r="CD47" s="555"/>
      <c r="CE47" s="556"/>
      <c r="DB47"/>
      <c r="DC47"/>
    </row>
    <row r="48" spans="1:107" ht="12.75" customHeight="1">
      <c r="A48" s="124">
        <f t="shared" ca="1" si="20"/>
        <v>-4028.9700000000003</v>
      </c>
      <c r="B48" s="124">
        <f t="shared" ca="1" si="21"/>
        <v>-107.4392</v>
      </c>
      <c r="C48" s="124">
        <f t="shared" ca="1" si="22"/>
        <v>2600</v>
      </c>
      <c r="D48" s="124">
        <f t="shared" ca="1" si="23"/>
        <v>69.333333333333329</v>
      </c>
      <c r="E48" s="124">
        <f t="shared" ca="1" si="24"/>
        <v>3750</v>
      </c>
      <c r="F48" s="124">
        <f t="shared" ca="1" si="25"/>
        <v>100</v>
      </c>
      <c r="G48" s="226">
        <f ca="1">IFERROR(_xll.AC_BU(_xll.ArrayBU(DB),_xll.ArrayDPT($BA48:$BE48),_xll.ArrayCOA($BG48:$BZ48),YR,PRD,_xll.ArrayDIM($CB48:$CE48)),0)</f>
        <v>3750</v>
      </c>
      <c r="H48" s="127">
        <f t="shared" ca="1" si="26"/>
        <v>0.12959180213456428</v>
      </c>
      <c r="I48" s="124" t="s">
        <v>2493</v>
      </c>
      <c r="J48" s="226">
        <f ca="1">IFERROR(_xll.ACC_BU(_xll.ArrayBU(DB),_xll.ArrayDPT($BA48:$BE48),_xll.ArrayCOA($BG48:$BZ48),YR,PRD,_xll.ArrayDIM($CB48:$CE48)),0)</f>
        <v>8380</v>
      </c>
      <c r="K48" s="127">
        <f t="shared" ca="1" si="27"/>
        <v>1.0091448965825105E-2</v>
      </c>
      <c r="L48" s="124">
        <f t="shared" ca="1" si="28"/>
        <v>8380</v>
      </c>
      <c r="M48" s="124">
        <f t="shared" ca="1" si="29"/>
        <v>0</v>
      </c>
      <c r="N48" s="124">
        <f t="shared" ca="1" si="30"/>
        <v>-17845.939999999999</v>
      </c>
      <c r="O48" s="124">
        <f t="shared" ca="1" si="31"/>
        <v>-212.95871121718375</v>
      </c>
      <c r="P48" s="46"/>
      <c r="Q48" s="78">
        <f ca="1">IFERROR(_xll.BC_BU(_xll.ArrayBU(DB),_xll.ArrayDPT($BA48:$BE48),_xll.ArrayCOA($BG48:$BZ48),YR,PRD,RV,_xll.ArrayDIM($CB48:$CE48)),0)</f>
        <v>0</v>
      </c>
      <c r="R48" s="78">
        <f ca="1">IFERROR(_xll.AC_BU(_xll.ArrayBU(DB),_xll.ArrayDPT($BA48:$BE48),_xll.ArrayCOA($BG48:$BZ48),YR-1,PRD,_xll.ArrayDIM($CB48:$CE48)),0)</f>
        <v>7778.97</v>
      </c>
      <c r="S48" s="78">
        <f ca="1">IFERROR(_xll.BCC_BU(_xll.ArrayBU(DB),_xll.ArrayDPT($BA48:$BE48),_xll.ArrayCOA($BG48:$BZ48),YR,PRD,RV,_xll.ArrayDIM($CB48:$CE48)),0)</f>
        <v>0</v>
      </c>
      <c r="T48" s="78">
        <f ca="1">IFERROR(_xll.ACC_BU(_xll.ArrayBU(DB),_xll.ArrayDPT($BA48:$BE48),_xll.ArrayCOA($BG48:$BZ48),YR-1,PRD,_xll.ArrayDIM($CB48:$CE48)),0)</f>
        <v>26225.94</v>
      </c>
      <c r="U48" s="635"/>
      <c r="V48" s="78">
        <f ca="1">IFERROR(_xll.ACC_BU(_xll.ArrayBU(DB),_xll.ArrayDPT($BA48:$BE48),_xll.ArrayCOA($BG48:$BZ48),YR-1,PRD,_xll.ArrayDIM($CB48:$CE48)),0)</f>
        <v>26225.94</v>
      </c>
      <c r="W48" s="78">
        <f ca="1">IFERROR(_xll.BCC_BU(_xll.ArrayBU(DB),_xll.ArrayDPT($BA48:$BE48),_xll.ArrayCOA($BG48:$BZ48),YR-1,PRD,RV,_xll.ArrayDIM($CB48:$CE48)),0)</f>
        <v>0</v>
      </c>
      <c r="X48" s="78">
        <f ca="1">IFERROR(_xll.ACC_BU(_xll.ArrayBU(DB),_xll.ArrayDPT($BA48:$BE48),_xll.ArrayCOA($BG48:$BZ48),YR-1-1,PRD,_xll.ArrayDIM($CB48:$CE48)),0)</f>
        <v>11850</v>
      </c>
      <c r="Z48" s="226">
        <f ca="1">IFERROR(_xll.AC_BU(_xll.ArrayBU(DB),_xll.ArrayDPT($BA48:$BE48),_xll.ArrayCOA($BG48:$BZ48),YR,PRD-1,_xll.ArrayDIM($CB48:$CE48)),0)</f>
        <v>1150</v>
      </c>
      <c r="AA48" s="226">
        <f ca="1">IFERROR(_xll.BC_BU(_xll.ArrayBU(DB),_xll.ArrayDPT($BA48:$BE48),_xll.ArrayCOA($BG48:$BZ48),YR,PRD-1,RV,_xll.ArrayDIM($CB48:$CE48)),0)</f>
        <v>0</v>
      </c>
      <c r="AK48" s="52"/>
      <c r="BA48" s="554"/>
      <c r="BB48" s="555"/>
      <c r="BC48" s="555"/>
      <c r="BD48" s="555"/>
      <c r="BE48" s="556"/>
      <c r="BF48" s="557"/>
      <c r="BG48" s="554" t="s">
        <v>976</v>
      </c>
      <c r="BH48" s="556" t="s">
        <v>976</v>
      </c>
      <c r="BI48" s="554" t="s">
        <v>1048</v>
      </c>
      <c r="BJ48" s="556" t="s">
        <v>1048</v>
      </c>
      <c r="BK48" s="554"/>
      <c r="BL48" s="556"/>
      <c r="BM48" s="554"/>
      <c r="BN48" s="556"/>
      <c r="BO48" s="554"/>
      <c r="BP48" s="556"/>
      <c r="BQ48" s="554"/>
      <c r="BR48" s="556"/>
      <c r="BS48" s="554"/>
      <c r="BT48" s="556"/>
      <c r="BU48" s="554"/>
      <c r="BV48" s="556"/>
      <c r="BW48" s="554"/>
      <c r="BX48" s="556"/>
      <c r="BY48" s="554"/>
      <c r="BZ48" s="556"/>
      <c r="CA48" s="557"/>
      <c r="CB48" s="554"/>
      <c r="CC48" s="555"/>
      <c r="CD48" s="555"/>
      <c r="CE48" s="556"/>
      <c r="DB48"/>
      <c r="DC48"/>
    </row>
    <row r="49" spans="1:109" ht="12.75" customHeight="1">
      <c r="A49" s="124">
        <f t="shared" ca="1" si="20"/>
        <v>98.59</v>
      </c>
      <c r="B49" s="124">
        <f t="shared" ca="1" si="21"/>
        <v>39.253862079949037</v>
      </c>
      <c r="C49" s="124">
        <f t="shared" ca="1" si="22"/>
        <v>78.680000000000007</v>
      </c>
      <c r="D49" s="124">
        <f t="shared" ca="1" si="23"/>
        <v>31.326644370122636</v>
      </c>
      <c r="E49" s="124">
        <f t="shared" ca="1" si="24"/>
        <v>251.16</v>
      </c>
      <c r="F49" s="124">
        <f t="shared" ca="1" si="25"/>
        <v>100</v>
      </c>
      <c r="G49" s="226">
        <f ca="1">IFERROR(_xll.AC_BU(_xll.ArrayBU(DB),_xll.ArrayDPT($BA49:$BE49),_xll.ArrayCOA($BG49:$BZ49),YR,PRD,_xll.ArrayDIM($CB49:$CE49)),0)</f>
        <v>251.16</v>
      </c>
      <c r="H49" s="127">
        <f t="shared" ca="1" si="26"/>
        <v>8.679540539764578E-3</v>
      </c>
      <c r="I49" s="126" t="s">
        <v>2494</v>
      </c>
      <c r="J49" s="226">
        <f ca="1">IFERROR(_xll.ACC_BU(_xll.ArrayBU(DB),_xll.ArrayDPT($BA49:$BE49),_xll.ArrayCOA($BG49:$BZ49),YR,PRD,_xll.ArrayDIM($CB49:$CE49)),0)</f>
        <v>1277.94</v>
      </c>
      <c r="K49" s="127">
        <f t="shared" ca="1" si="27"/>
        <v>1.5389339249864602E-3</v>
      </c>
      <c r="L49" s="124">
        <f t="shared" ca="1" si="28"/>
        <v>1277.94</v>
      </c>
      <c r="M49" s="124">
        <f t="shared" ca="1" si="29"/>
        <v>0</v>
      </c>
      <c r="N49" s="124">
        <f t="shared" ca="1" si="30"/>
        <v>-2085.27</v>
      </c>
      <c r="O49" s="124">
        <f t="shared" ca="1" si="31"/>
        <v>-163.17432743321282</v>
      </c>
      <c r="P49" s="46"/>
      <c r="Q49" s="78">
        <f ca="1">IFERROR(_xll.BC_BU(_xll.ArrayBU(DB),_xll.ArrayDPT($BA49:$BE49),_xll.ArrayCOA($BG49:$BZ49),YR,PRD,RV,_xll.ArrayDIM($CB49:$CE49)),0)</f>
        <v>0</v>
      </c>
      <c r="R49" s="78">
        <f ca="1">IFERROR(_xll.AC_BU(_xll.ArrayBU(DB),_xll.ArrayDPT($BA49:$BE49),_xll.ArrayCOA($BG49:$BZ49),YR-1,PRD,_xll.ArrayDIM($CB49:$CE49)),0)</f>
        <v>152.57</v>
      </c>
      <c r="S49" s="78">
        <f ca="1">IFERROR(_xll.BCC_BU(_xll.ArrayBU(DB),_xll.ArrayDPT($BA49:$BE49),_xll.ArrayCOA($BG49:$BZ49),YR,PRD,RV,_xll.ArrayDIM($CB49:$CE49)),0)</f>
        <v>0</v>
      </c>
      <c r="T49" s="78">
        <f ca="1">IFERROR(_xll.ACC_BU(_xll.ArrayBU(DB),_xll.ArrayDPT($BA49:$BE49),_xll.ArrayCOA($BG49:$BZ49),YR-1,PRD,_xll.ArrayDIM($CB49:$CE49)),0)</f>
        <v>3363.21</v>
      </c>
      <c r="U49" s="635"/>
      <c r="V49" s="78">
        <f ca="1">IFERROR(_xll.ACC_BU(_xll.ArrayBU(DB),_xll.ArrayDPT($BA49:$BE49),_xll.ArrayCOA($BG49:$BZ49),YR-1,PRD,_xll.ArrayDIM($CB49:$CE49)),0)</f>
        <v>3363.21</v>
      </c>
      <c r="W49" s="78">
        <f ca="1">IFERROR(_xll.BCC_BU(_xll.ArrayBU(DB),_xll.ArrayDPT($BA49:$BE49),_xll.ArrayCOA($BG49:$BZ49),YR-1,PRD,RV,_xll.ArrayDIM($CB49:$CE49)),0)</f>
        <v>0</v>
      </c>
      <c r="X49" s="78">
        <f ca="1">IFERROR(_xll.ACC_BU(_xll.ArrayBU(DB),_xll.ArrayDPT($BA49:$BE49),_xll.ArrayCOA($BG49:$BZ49),YR-1-1,PRD,_xll.ArrayDIM($CB49:$CE49)),0)</f>
        <v>704.32</v>
      </c>
      <c r="Z49" s="226">
        <f ca="1">IFERROR(_xll.AC_BU(_xll.ArrayBU(DB),_xll.ArrayDPT($BA49:$BE49),_xll.ArrayCOA($BG49:$BZ49),YR,PRD-1,_xll.ArrayDIM($CB49:$CE49)),0)</f>
        <v>172.48</v>
      </c>
      <c r="AA49" s="226">
        <f ca="1">IFERROR(_xll.BC_BU(_xll.ArrayBU(DB),_xll.ArrayDPT($BA49:$BE49),_xll.ArrayCOA($BG49:$BZ49),YR,PRD-1,RV,_xll.ArrayDIM($CB49:$CE49)),0)</f>
        <v>0</v>
      </c>
      <c r="AK49" s="52"/>
      <c r="BA49" s="554"/>
      <c r="BB49" s="555"/>
      <c r="BC49" s="555"/>
      <c r="BD49" s="555"/>
      <c r="BE49" s="556"/>
      <c r="BF49" s="557"/>
      <c r="BG49" s="554" t="s">
        <v>988</v>
      </c>
      <c r="BH49" s="556" t="s">
        <v>988</v>
      </c>
      <c r="BI49" s="554" t="s">
        <v>1054</v>
      </c>
      <c r="BJ49" s="556" t="s">
        <v>1054</v>
      </c>
      <c r="BK49" s="554"/>
      <c r="BL49" s="556"/>
      <c r="BM49" s="554"/>
      <c r="BN49" s="556"/>
      <c r="BO49" s="554"/>
      <c r="BP49" s="556"/>
      <c r="BQ49" s="554"/>
      <c r="BR49" s="556"/>
      <c r="BS49" s="554"/>
      <c r="BT49" s="556"/>
      <c r="BU49" s="554"/>
      <c r="BV49" s="556"/>
      <c r="BW49" s="554"/>
      <c r="BX49" s="556"/>
      <c r="BY49" s="554"/>
      <c r="BZ49" s="556"/>
      <c r="CA49" s="557"/>
      <c r="CB49" s="554"/>
      <c r="CC49" s="555"/>
      <c r="CD49" s="555"/>
      <c r="CE49" s="556"/>
      <c r="DB49"/>
      <c r="DC49"/>
    </row>
    <row r="50" spans="1:109" ht="12.75" customHeight="1">
      <c r="A50" s="124">
        <f t="shared" ca="1" si="20"/>
        <v>0</v>
      </c>
      <c r="B50" s="124">
        <f t="shared" ca="1" si="21"/>
        <v>0</v>
      </c>
      <c r="C50" s="124">
        <f t="shared" ca="1" si="22"/>
        <v>0</v>
      </c>
      <c r="D50" s="124">
        <f t="shared" ca="1" si="23"/>
        <v>0</v>
      </c>
      <c r="E50" s="125">
        <f t="shared" ca="1" si="24"/>
        <v>0</v>
      </c>
      <c r="F50" s="124">
        <f t="shared" ca="1" si="25"/>
        <v>0</v>
      </c>
      <c r="G50" s="226">
        <f ca="1">IFERROR(_xll.AC_BU(_xll.ArrayBU(DB),_xll.ArrayDPT($BA50:$BE50),_xll.ArrayCOA($BG50:$BZ50),YR,PRD,_xll.ArrayDIM($CB50:$CE50)),0)</f>
        <v>0</v>
      </c>
      <c r="H50" s="127">
        <f t="shared" ca="1" si="26"/>
        <v>0</v>
      </c>
      <c r="I50" s="124" t="s">
        <v>2495</v>
      </c>
      <c r="J50" s="226">
        <f ca="1">IFERROR(_xll.ACC_BU(_xll.ArrayBU(DB),_xll.ArrayDPT($BA50:$BE50),_xll.ArrayCOA($BG50:$BZ50),YR,PRD,_xll.ArrayDIM($CB50:$CE50)),0)</f>
        <v>139</v>
      </c>
      <c r="K50" s="127">
        <f t="shared" ca="1" si="27"/>
        <v>1.6738799597251666E-4</v>
      </c>
      <c r="L50" s="124">
        <f t="shared" ca="1" si="28"/>
        <v>139</v>
      </c>
      <c r="M50" s="124">
        <f t="shared" ca="1" si="29"/>
        <v>0</v>
      </c>
      <c r="N50" s="124">
        <f t="shared" ca="1" si="30"/>
        <v>139</v>
      </c>
      <c r="O50" s="124">
        <f t="shared" ca="1" si="31"/>
        <v>100</v>
      </c>
      <c r="P50" s="46"/>
      <c r="Q50" s="78">
        <f ca="1">IFERROR(_xll.BC_BU(_xll.ArrayBU(DB),_xll.ArrayDPT($BA50:$BE50),_xll.ArrayCOA($BG50:$BZ50),YR,PRD,RV,_xll.ArrayDIM($CB50:$CE50)),0)</f>
        <v>0</v>
      </c>
      <c r="R50" s="78">
        <f ca="1">IFERROR(_xll.AC_BU(_xll.ArrayBU(DB),_xll.ArrayDPT($BA50:$BE50),_xll.ArrayCOA($BG50:$BZ50),YR-1,PRD,_xll.ArrayDIM($CB50:$CE50)),0)</f>
        <v>0</v>
      </c>
      <c r="S50" s="78">
        <f ca="1">IFERROR(_xll.BCC_BU(_xll.ArrayBU(DB),_xll.ArrayDPT($BA50:$BE50),_xll.ArrayCOA($BG50:$BZ50),YR,PRD,RV,_xll.ArrayDIM($CB50:$CE50)),0)</f>
        <v>0</v>
      </c>
      <c r="T50" s="78">
        <f ca="1">IFERROR(_xll.ACC_BU(_xll.ArrayBU(DB),_xll.ArrayDPT($BA50:$BE50),_xll.ArrayCOA($BG50:$BZ50),YR-1,PRD,_xll.ArrayDIM($CB50:$CE50)),0)</f>
        <v>0</v>
      </c>
      <c r="U50" s="635"/>
      <c r="V50" s="78">
        <f ca="1">IFERROR(_xll.ACC_BU(_xll.ArrayBU(DB),_xll.ArrayDPT($BA50:$BE50),_xll.ArrayCOA($BG50:$BZ50),YR-1,PRD,_xll.ArrayDIM($CB50:$CE50)),0)</f>
        <v>0</v>
      </c>
      <c r="W50" s="78">
        <f ca="1">IFERROR(_xll.BCC_BU(_xll.ArrayBU(DB),_xll.ArrayDPT($BA50:$BE50),_xll.ArrayCOA($BG50:$BZ50),YR-1,PRD,RV,_xll.ArrayDIM($CB50:$CE50)),0)</f>
        <v>0</v>
      </c>
      <c r="X50" s="78">
        <f ca="1">IFERROR(_xll.ACC_BU(_xll.ArrayBU(DB),_xll.ArrayDPT($BA50:$BE50),_xll.ArrayCOA($BG50:$BZ50),YR-1-1,PRD,_xll.ArrayDIM($CB50:$CE50)),0)</f>
        <v>0</v>
      </c>
      <c r="Z50" s="226">
        <f ca="1">IFERROR(_xll.AC_BU(_xll.ArrayBU(DB),_xll.ArrayDPT($BA50:$BE50),_xll.ArrayCOA($BG50:$BZ50),YR,PRD-1,_xll.ArrayDIM($CB50:$CE50)),0)</f>
        <v>0</v>
      </c>
      <c r="AA50" s="226">
        <f ca="1">IFERROR(_xll.BC_BU(_xll.ArrayBU(DB),_xll.ArrayDPT($BA50:$BE50),_xll.ArrayCOA($BG50:$BZ50),YR,PRD-1,RV,_xll.ArrayDIM($CB50:$CE50)),0)</f>
        <v>0</v>
      </c>
      <c r="AK50" s="52"/>
      <c r="BA50" s="554"/>
      <c r="BB50" s="555"/>
      <c r="BC50" s="555"/>
      <c r="BD50" s="555"/>
      <c r="BE50" s="556"/>
      <c r="BF50" s="557"/>
      <c r="BG50" s="554" t="s">
        <v>1008</v>
      </c>
      <c r="BH50" s="556" t="s">
        <v>1008</v>
      </c>
      <c r="BI50" s="554" t="s">
        <v>1055</v>
      </c>
      <c r="BJ50" s="556" t="s">
        <v>1055</v>
      </c>
      <c r="BK50" s="554"/>
      <c r="BL50" s="556"/>
      <c r="BM50" s="554"/>
      <c r="BN50" s="556"/>
      <c r="BO50" s="554"/>
      <c r="BP50" s="556"/>
      <c r="BQ50" s="554"/>
      <c r="BR50" s="556"/>
      <c r="BS50" s="554"/>
      <c r="BT50" s="556"/>
      <c r="BU50" s="554"/>
      <c r="BV50" s="556"/>
      <c r="BW50" s="554"/>
      <c r="BX50" s="556"/>
      <c r="BY50" s="554"/>
      <c r="BZ50" s="556"/>
      <c r="CA50" s="557"/>
      <c r="CB50" s="554"/>
      <c r="CC50" s="555"/>
      <c r="CD50" s="555"/>
      <c r="CE50" s="556"/>
      <c r="DB50"/>
      <c r="DC50"/>
    </row>
    <row r="51" spans="1:109" ht="12.75" customHeight="1">
      <c r="A51" s="124">
        <f t="shared" ca="1" si="20"/>
        <v>8460.3700000000008</v>
      </c>
      <c r="B51" s="124">
        <f t="shared" ca="1" si="21"/>
        <v>53.535802875367018</v>
      </c>
      <c r="C51" s="124">
        <f t="shared" ca="1" si="22"/>
        <v>8061.2600000000011</v>
      </c>
      <c r="D51" s="124">
        <f t="shared" ca="1" si="23"/>
        <v>51.010301711045869</v>
      </c>
      <c r="E51" s="125">
        <f t="shared" ca="1" si="24"/>
        <v>15803.2</v>
      </c>
      <c r="F51" s="124">
        <f t="shared" ca="1" si="25"/>
        <v>100</v>
      </c>
      <c r="G51" s="226">
        <f ca="1">IFERROR(_xll.AC_BU(_xll.ArrayBU(DB),_xll.ArrayDPT($BA51:$BE51),_xll.ArrayCOA($BG51:$BZ51),YR,PRD,_xll.ArrayDIM($CB51:$CE51)),0)</f>
        <v>15803.2</v>
      </c>
      <c r="H51" s="127">
        <f t="shared" ca="1" si="26"/>
        <v>0.5461240446647857</v>
      </c>
      <c r="I51" s="124" t="s">
        <v>2496</v>
      </c>
      <c r="J51" s="226">
        <f ca="1">IFERROR(_xll.ACC_BU(_xll.ArrayBU(DB),_xll.ArrayDPT($BA51:$BE51),_xll.ArrayCOA($BG51:$BZ51),YR,PRD,_xll.ArrayDIM($CB51:$CE51)),0)</f>
        <v>60033.02</v>
      </c>
      <c r="K51" s="127">
        <f t="shared" ca="1" si="27"/>
        <v>7.2293574891928142E-2</v>
      </c>
      <c r="L51" s="124">
        <f t="shared" ca="1" si="28"/>
        <v>60033.02</v>
      </c>
      <c r="M51" s="124">
        <f t="shared" ca="1" si="29"/>
        <v>0</v>
      </c>
      <c r="N51" s="124">
        <f t="shared" ca="1" si="30"/>
        <v>14657.189999999995</v>
      </c>
      <c r="O51" s="124">
        <f t="shared" ca="1" si="31"/>
        <v>24.415213494173699</v>
      </c>
      <c r="P51" s="46"/>
      <c r="Q51" s="78">
        <f ca="1">IFERROR(_xll.BC_BU(_xll.ArrayBU(DB),_xll.ArrayDPT($BA51:$BE51),_xll.ArrayCOA($BG51:$BZ51),YR,PRD,RV,_xll.ArrayDIM($CB51:$CE51)),0)</f>
        <v>0</v>
      </c>
      <c r="R51" s="78">
        <f ca="1">IFERROR(_xll.AC_BU(_xll.ArrayBU(DB),_xll.ArrayDPT($BA51:$BE51),_xll.ArrayCOA($BG51:$BZ51),YR-1,PRD,_xll.ArrayDIM($CB51:$CE51)),0)</f>
        <v>7342.83</v>
      </c>
      <c r="S51" s="78">
        <f ca="1">IFERROR(_xll.BCC_BU(_xll.ArrayBU(DB),_xll.ArrayDPT($BA51:$BE51),_xll.ArrayCOA($BG51:$BZ51),YR,PRD,RV,_xll.ArrayDIM($CB51:$CE51)),0)</f>
        <v>0</v>
      </c>
      <c r="T51" s="78">
        <f ca="1">IFERROR(_xll.ACC_BU(_xll.ArrayBU(DB),_xll.ArrayDPT($BA51:$BE51),_xll.ArrayCOA($BG51:$BZ51),YR-1,PRD,_xll.ArrayDIM($CB51:$CE51)),0)</f>
        <v>45375.83</v>
      </c>
      <c r="U51" s="635"/>
      <c r="V51" s="78">
        <f ca="1">IFERROR(_xll.ACC_BU(_xll.ArrayBU(DB),_xll.ArrayDPT($BA51:$BE51),_xll.ArrayCOA($BG51:$BZ51),YR-1,PRD,_xll.ArrayDIM($CB51:$CE51)),0)</f>
        <v>45375.83</v>
      </c>
      <c r="W51" s="78">
        <f ca="1">IFERROR(_xll.BCC_BU(_xll.ArrayBU(DB),_xll.ArrayDPT($BA51:$BE51),_xll.ArrayCOA($BG51:$BZ51),YR-1,PRD,RV,_xll.ArrayDIM($CB51:$CE51)),0)</f>
        <v>0</v>
      </c>
      <c r="X51" s="78">
        <f ca="1">IFERROR(_xll.ACC_BU(_xll.ArrayBU(DB),_xll.ArrayDPT($BA51:$BE51),_xll.ArrayCOA($BG51:$BZ51),YR-1-1,PRD,_xll.ArrayDIM($CB51:$CE51)),0)</f>
        <v>44747.199999999997</v>
      </c>
      <c r="Z51" s="226">
        <f ca="1">IFERROR(_xll.AC_BU(_xll.ArrayBU(DB),_xll.ArrayDPT($BA51:$BE51),_xll.ArrayCOA($BG51:$BZ51),YR,PRD-1,_xll.ArrayDIM($CB51:$CE51)),0)</f>
        <v>7741.94</v>
      </c>
      <c r="AA51" s="226">
        <f ca="1">IFERROR(_xll.BC_BU(_xll.ArrayBU(DB),_xll.ArrayDPT($BA51:$BE51),_xll.ArrayCOA($BG51:$BZ51),YR,PRD-1,RV,_xll.ArrayDIM($CB51:$CE51)),0)</f>
        <v>0</v>
      </c>
      <c r="AK51" s="52"/>
      <c r="BA51" s="554"/>
      <c r="BB51" s="555"/>
      <c r="BC51" s="555"/>
      <c r="BD51" s="555"/>
      <c r="BE51" s="556"/>
      <c r="BF51" s="557"/>
      <c r="BG51" s="554" t="s">
        <v>974</v>
      </c>
      <c r="BH51" s="556" t="s">
        <v>974</v>
      </c>
      <c r="BI51" s="554" t="s">
        <v>1045</v>
      </c>
      <c r="BJ51" s="556" t="s">
        <v>1045</v>
      </c>
      <c r="BK51" s="554"/>
      <c r="BL51" s="556"/>
      <c r="BM51" s="554"/>
      <c r="BN51" s="556"/>
      <c r="BO51" s="554"/>
      <c r="BP51" s="556"/>
      <c r="BQ51" s="554"/>
      <c r="BR51" s="556"/>
      <c r="BS51" s="554"/>
      <c r="BT51" s="556"/>
      <c r="BU51" s="554"/>
      <c r="BV51" s="556"/>
      <c r="BW51" s="554"/>
      <c r="BX51" s="556"/>
      <c r="BY51" s="554"/>
      <c r="BZ51" s="556"/>
      <c r="CA51" s="557"/>
      <c r="CB51" s="554"/>
      <c r="CC51" s="555"/>
      <c r="CD51" s="555"/>
      <c r="CE51" s="556"/>
      <c r="DB51"/>
      <c r="DC51"/>
    </row>
    <row r="52" spans="1:109" ht="12.75" customHeight="1">
      <c r="A52" s="124">
        <f t="shared" ca="1" si="20"/>
        <v>109589</v>
      </c>
      <c r="B52" s="124">
        <f t="shared" ca="1" si="21"/>
        <v>49.044520425333857</v>
      </c>
      <c r="C52" s="124">
        <f t="shared" ca="1" si="22"/>
        <v>92079</v>
      </c>
      <c r="D52" s="124">
        <f t="shared" ca="1" si="23"/>
        <v>41.208245318821383</v>
      </c>
      <c r="E52" s="125">
        <f t="shared" ca="1" si="24"/>
        <v>223448</v>
      </c>
      <c r="F52" s="124">
        <f t="shared" ca="1" si="25"/>
        <v>100</v>
      </c>
      <c r="G52" s="226">
        <f ca="1">IFERROR(_xll.AC_BU(_xll.ArrayBU(DB),_xll.ArrayDPT($BA52:$BE52),_xll.ArrayCOA($BG52:$BZ52),YR,PRD,_xll.ArrayDIM($CB52:$CE52)),0)</f>
        <v>223448</v>
      </c>
      <c r="H52" s="127">
        <f t="shared" ca="1" si="26"/>
        <v>7.7218744008970983</v>
      </c>
      <c r="I52" s="124" t="s">
        <v>2497</v>
      </c>
      <c r="J52" s="226">
        <f ca="1">IFERROR(_xll.ACC_BU(_xll.ArrayBU(DB),_xll.ArrayDPT($BA52:$BE52),_xll.ArrayCOA($BG52:$BZ52),YR,PRD,_xll.ArrayDIM($CB52:$CE52)),0)</f>
        <v>1022622</v>
      </c>
      <c r="K52" s="127">
        <f t="shared" ca="1" si="27"/>
        <v>1.2314722821396182</v>
      </c>
      <c r="L52" s="124">
        <f t="shared" ca="1" si="28"/>
        <v>1022622</v>
      </c>
      <c r="M52" s="124">
        <f t="shared" ca="1" si="29"/>
        <v>0</v>
      </c>
      <c r="N52" s="124">
        <f t="shared" ca="1" si="30"/>
        <v>47057</v>
      </c>
      <c r="O52" s="124">
        <f t="shared" ca="1" si="31"/>
        <v>4.6016025471777446</v>
      </c>
      <c r="P52" s="46"/>
      <c r="Q52" s="78">
        <f ca="1">IFERROR(_xll.BC_BU(_xll.ArrayBU(DB),_xll.ArrayDPT($BA52:$BE52),_xll.ArrayCOA($BG52:$BZ52),YR,PRD,RV,_xll.ArrayDIM($CB52:$CE52)),0)</f>
        <v>0</v>
      </c>
      <c r="R52" s="78">
        <f ca="1">IFERROR(_xll.AC_BU(_xll.ArrayBU(DB),_xll.ArrayDPT($BA52:$BE52),_xll.ArrayCOA($BG52:$BZ52),YR-1,PRD,_xll.ArrayDIM($CB52:$CE52)),0)</f>
        <v>113859</v>
      </c>
      <c r="S52" s="78">
        <f ca="1">IFERROR(_xll.BCC_BU(_xll.ArrayBU(DB),_xll.ArrayDPT($BA52:$BE52),_xll.ArrayCOA($BG52:$BZ52),YR,PRD,RV,_xll.ArrayDIM($CB52:$CE52)),0)</f>
        <v>0</v>
      </c>
      <c r="T52" s="78">
        <f ca="1">IFERROR(_xll.ACC_BU(_xll.ArrayBU(DB),_xll.ArrayDPT($BA52:$BE52),_xll.ArrayCOA($BG52:$BZ52),YR-1,PRD,_xll.ArrayDIM($CB52:$CE52)),0)</f>
        <v>975565</v>
      </c>
      <c r="U52" s="635"/>
      <c r="V52" s="78">
        <f ca="1">IFERROR(_xll.ACC_BU(_xll.ArrayBU(DB),_xll.ArrayDPT($BA52:$BE52),_xll.ArrayCOA($BG52:$BZ52),YR-1,PRD,_xll.ArrayDIM($CB52:$CE52)),0)</f>
        <v>975565</v>
      </c>
      <c r="W52" s="78">
        <f ca="1">IFERROR(_xll.BCC_BU(_xll.ArrayBU(DB),_xll.ArrayDPT($BA52:$BE52),_xll.ArrayCOA($BG52:$BZ52),YR-1,PRD,RV,_xll.ArrayDIM($CB52:$CE52)),0)</f>
        <v>0</v>
      </c>
      <c r="X52" s="78">
        <f ca="1">IFERROR(_xll.ACC_BU(_xll.ArrayBU(DB),_xll.ArrayDPT($BA52:$BE52),_xll.ArrayCOA($BG52:$BZ52),YR-1-1,PRD,_xll.ArrayDIM($CB52:$CE52)),0)</f>
        <v>919407</v>
      </c>
      <c r="Z52" s="226">
        <f ca="1">IFERROR(_xll.AC_BU(_xll.ArrayBU(DB),_xll.ArrayDPT($BA52:$BE52),_xll.ArrayCOA($BG52:$BZ52),YR,PRD-1,_xll.ArrayDIM($CB52:$CE52)),0)</f>
        <v>131369</v>
      </c>
      <c r="AA52" s="226">
        <f ca="1">IFERROR(_xll.BC_BU(_xll.ArrayBU(DB),_xll.ArrayDPT($BA52:$BE52),_xll.ArrayCOA($BG52:$BZ52),YR,PRD-1,RV,_xll.ArrayDIM($CB52:$CE52)),0)</f>
        <v>0</v>
      </c>
      <c r="AK52" s="52"/>
      <c r="BA52" s="554"/>
      <c r="BB52" s="555"/>
      <c r="BC52" s="555"/>
      <c r="BD52" s="555"/>
      <c r="BE52" s="556"/>
      <c r="BF52" s="557"/>
      <c r="BG52" s="554" t="s">
        <v>982</v>
      </c>
      <c r="BH52" s="556" t="s">
        <v>982</v>
      </c>
      <c r="BI52" s="554" t="s">
        <v>1051</v>
      </c>
      <c r="BJ52" s="556" t="s">
        <v>1051</v>
      </c>
      <c r="BK52" s="554"/>
      <c r="BL52" s="556"/>
      <c r="BM52" s="554"/>
      <c r="BN52" s="556"/>
      <c r="BO52" s="554"/>
      <c r="BP52" s="556"/>
      <c r="BQ52" s="554"/>
      <c r="BR52" s="556"/>
      <c r="BS52" s="554"/>
      <c r="BT52" s="556"/>
      <c r="BU52" s="554"/>
      <c r="BV52" s="556"/>
      <c r="BW52" s="554"/>
      <c r="BX52" s="556"/>
      <c r="BY52" s="554"/>
      <c r="BZ52" s="556"/>
      <c r="CA52" s="557"/>
      <c r="CB52" s="554"/>
      <c r="CC52" s="555"/>
      <c r="CD52" s="555"/>
      <c r="CE52" s="556"/>
      <c r="DB52"/>
      <c r="DC52"/>
    </row>
    <row r="53" spans="1:109" ht="12.75" customHeight="1">
      <c r="A53" s="124">
        <f t="shared" ca="1" si="20"/>
        <v>27196.5</v>
      </c>
      <c r="B53" s="124">
        <f t="shared" ca="1" si="21"/>
        <v>47.102478394152996</v>
      </c>
      <c r="C53" s="124">
        <f t="shared" ca="1" si="22"/>
        <v>20704.03</v>
      </c>
      <c r="D53" s="124">
        <f t="shared" ca="1" si="23"/>
        <v>35.857964287569928</v>
      </c>
      <c r="E53" s="125">
        <f t="shared" ca="1" si="24"/>
        <v>57739</v>
      </c>
      <c r="F53" s="124">
        <f t="shared" ca="1" si="25"/>
        <v>100</v>
      </c>
      <c r="G53" s="226">
        <f ca="1">IFERROR(_xll.AC_BU(_xll.ArrayBU(DB),_xll.ArrayDPT($BA53:$BE53),_xll.ArrayCOA($BG53:$BZ53),YR,PRD,_xll.ArrayDIM($CB53:$CE53)),0)</f>
        <v>57739</v>
      </c>
      <c r="H53" s="127">
        <f t="shared" ca="1" si="26"/>
        <v>1.9953336169193618</v>
      </c>
      <c r="I53" s="126" t="s">
        <v>2498</v>
      </c>
      <c r="J53" s="226">
        <f ca="1">IFERROR(_xll.ACC_BU(_xll.ArrayBU(DB),_xll.ArrayDPT($BA53:$BE53),_xll.ArrayCOA($BG53:$BZ53),YR,PRD,_xll.ArrayDIM($CB53:$CE53)),0)</f>
        <v>419680.8</v>
      </c>
      <c r="K53" s="127">
        <f t="shared" ca="1" si="27"/>
        <v>0.50539228820246451</v>
      </c>
      <c r="L53" s="124">
        <f t="shared" ca="1" si="28"/>
        <v>419680.8</v>
      </c>
      <c r="M53" s="124">
        <f t="shared" ca="1" si="29"/>
        <v>0</v>
      </c>
      <c r="N53" s="124">
        <f t="shared" ca="1" si="30"/>
        <v>45421.049999999988</v>
      </c>
      <c r="O53" s="124">
        <f t="shared" ca="1" si="31"/>
        <v>10.822761012655331</v>
      </c>
      <c r="P53" s="46"/>
      <c r="Q53" s="78">
        <f ca="1">IFERROR(_xll.BC_BU(_xll.ArrayBU(DB),_xll.ArrayDPT($BA53:$BE53),_xll.ArrayCOA($BG53:$BZ53),YR,PRD,RV,_xll.ArrayDIM($CB53:$CE53)),0)</f>
        <v>0</v>
      </c>
      <c r="R53" s="78">
        <f ca="1">IFERROR(_xll.AC_BU(_xll.ArrayBU(DB),_xll.ArrayDPT($BA53:$BE53),_xll.ArrayCOA($BG53:$BZ53),YR-1,PRD,_xll.ArrayDIM($CB53:$CE53)),0)</f>
        <v>30542.5</v>
      </c>
      <c r="S53" s="78">
        <f ca="1">IFERROR(_xll.BCC_BU(_xll.ArrayBU(DB),_xll.ArrayDPT($BA53:$BE53),_xll.ArrayCOA($BG53:$BZ53),YR,PRD,RV,_xll.ArrayDIM($CB53:$CE53)),0)</f>
        <v>0</v>
      </c>
      <c r="T53" s="78">
        <f ca="1">IFERROR(_xll.ACC_BU(_xll.ArrayBU(DB),_xll.ArrayDPT($BA53:$BE53),_xll.ArrayCOA($BG53:$BZ53),YR-1,PRD,_xll.ArrayDIM($CB53:$CE53)),0)</f>
        <v>374259.75</v>
      </c>
      <c r="U53" s="635"/>
      <c r="V53" s="78">
        <f ca="1">IFERROR(_xll.ACC_BU(_xll.ArrayBU(DB),_xll.ArrayDPT($BA53:$BE53),_xll.ArrayCOA($BG53:$BZ53),YR-1,PRD,_xll.ArrayDIM($CB53:$CE53)),0)</f>
        <v>374259.75</v>
      </c>
      <c r="W53" s="78">
        <f ca="1">IFERROR(_xll.BCC_BU(_xll.ArrayBU(DB),_xll.ArrayDPT($BA53:$BE53),_xll.ArrayCOA($BG53:$BZ53),YR-1,PRD,RV,_xll.ArrayDIM($CB53:$CE53)),0)</f>
        <v>0</v>
      </c>
      <c r="X53" s="78">
        <f ca="1">IFERROR(_xll.ACC_BU(_xll.ArrayBU(DB),_xll.ArrayDPT($BA53:$BE53),_xll.ArrayCOA($BG53:$BZ53),YR-1-1,PRD,_xll.ArrayDIM($CB53:$CE53)),0)</f>
        <v>347821.75</v>
      </c>
      <c r="Z53" s="226">
        <f ca="1">IFERROR(_xll.AC_BU(_xll.ArrayBU(DB),_xll.ArrayDPT($BA53:$BE53),_xll.ArrayCOA($BG53:$BZ53),YR,PRD-1,_xll.ArrayDIM($CB53:$CE53)),0)</f>
        <v>37034.97</v>
      </c>
      <c r="AA53" s="226">
        <f ca="1">IFERROR(_xll.BC_BU(_xll.ArrayBU(DB),_xll.ArrayDPT($BA53:$BE53),_xll.ArrayCOA($BG53:$BZ53),YR,PRD-1,RV,_xll.ArrayDIM($CB53:$CE53)),0)</f>
        <v>0</v>
      </c>
      <c r="AK53" s="52"/>
      <c r="BA53" s="554"/>
      <c r="BB53" s="555"/>
      <c r="BC53" s="555"/>
      <c r="BD53" s="555"/>
      <c r="BE53" s="556"/>
      <c r="BF53" s="557"/>
      <c r="BG53" s="554" t="s">
        <v>990</v>
      </c>
      <c r="BH53" s="556" t="s">
        <v>990</v>
      </c>
      <c r="BI53" s="554"/>
      <c r="BJ53" s="556"/>
      <c r="BK53" s="554"/>
      <c r="BL53" s="556"/>
      <c r="BM53" s="554"/>
      <c r="BN53" s="556"/>
      <c r="BO53" s="554"/>
      <c r="BP53" s="556"/>
      <c r="BQ53" s="554"/>
      <c r="BR53" s="556"/>
      <c r="BS53" s="554"/>
      <c r="BT53" s="556"/>
      <c r="BU53" s="554"/>
      <c r="BV53" s="556"/>
      <c r="BW53" s="554"/>
      <c r="BX53" s="556"/>
      <c r="BY53" s="554"/>
      <c r="BZ53" s="556"/>
      <c r="CA53" s="557"/>
      <c r="CB53" s="554"/>
      <c r="CC53" s="555"/>
      <c r="CD53" s="555"/>
      <c r="CE53" s="556"/>
      <c r="DB53"/>
    </row>
    <row r="54" spans="1:109" ht="12.75" customHeight="1">
      <c r="A54" s="124">
        <f t="shared" ca="1" si="20"/>
        <v>65259.45</v>
      </c>
      <c r="B54" s="124">
        <f t="shared" ca="1" si="21"/>
        <v>45.551260048095166</v>
      </c>
      <c r="C54" s="124">
        <f t="shared" ca="1" si="22"/>
        <v>-97775.790000000008</v>
      </c>
      <c r="D54" s="124">
        <f t="shared" ca="1" si="23"/>
        <v>-68.247747057291207</v>
      </c>
      <c r="E54" s="125">
        <f t="shared" ca="1" si="24"/>
        <v>143265.96</v>
      </c>
      <c r="F54" s="124">
        <f t="shared" ca="1" si="25"/>
        <v>100</v>
      </c>
      <c r="G54" s="226">
        <f ca="1">IFERROR(_xll.AC_BU(_xll.ArrayBU(DB),_xll.ArrayDPT($BA54:$BE54),_xll.ArrayCOA($BG54:$BZ54),YR,PRD,_xll.ArrayDIM($CB54:$CE54)),0)</f>
        <v>143265.96</v>
      </c>
      <c r="H54" s="127">
        <f t="shared" ca="1" si="26"/>
        <v>4.9509583842502396</v>
      </c>
      <c r="I54" t="s">
        <v>2499</v>
      </c>
      <c r="J54" s="226">
        <f ca="1">IFERROR(_xll.ACC_BU(_xll.ArrayBU(DB),_xll.ArrayDPT($BA54:$BE54),_xll.ArrayCOA($BG54:$BZ54),YR,PRD,_xll.ArrayDIM($CB54:$CE54)),0)</f>
        <v>4049382.17</v>
      </c>
      <c r="K54" s="127">
        <f t="shared" ca="1" si="27"/>
        <v>4.8763882472168394</v>
      </c>
      <c r="L54" s="124">
        <f t="shared" ca="1" si="28"/>
        <v>4049382.17</v>
      </c>
      <c r="M54" s="124">
        <f t="shared" ca="1" si="29"/>
        <v>0</v>
      </c>
      <c r="N54" s="124">
        <f t="shared" ca="1" si="30"/>
        <v>405562.19999999972</v>
      </c>
      <c r="O54" s="124">
        <f t="shared" ca="1" si="31"/>
        <v>10.015409338358392</v>
      </c>
      <c r="P54" s="46"/>
      <c r="Q54" s="78">
        <f ca="1">IFERROR(_xll.BC_BU(_xll.ArrayBU(DB),_xll.ArrayDPT($BA54:$BE54),_xll.ArrayCOA($BG54:$BZ54),YR,PRD,RV,_xll.ArrayDIM($CB54:$CE54)),0)</f>
        <v>0</v>
      </c>
      <c r="R54" s="78">
        <f ca="1">IFERROR(_xll.AC_BU(_xll.ArrayBU(DB),_xll.ArrayDPT($BA54:$BE54),_xll.ArrayCOA($BG54:$BZ54),YR-1,PRD,_xll.ArrayDIM($CB54:$CE54)),0)</f>
        <v>78006.509999999995</v>
      </c>
      <c r="S54" s="78">
        <f ca="1">IFERROR(_xll.BCC_BU(_xll.ArrayBU(DB),_xll.ArrayDPT($BA54:$BE54),_xll.ArrayCOA($BG54:$BZ54),YR,PRD,RV,_xll.ArrayDIM($CB54:$CE54)),0)</f>
        <v>0</v>
      </c>
      <c r="T54" s="78">
        <f ca="1">IFERROR(_xll.ACC_BU(_xll.ArrayBU(DB),_xll.ArrayDPT($BA54:$BE54),_xll.ArrayCOA($BG54:$BZ54),YR-1,PRD,_xll.ArrayDIM($CB54:$CE54)),0)</f>
        <v>3643819.97</v>
      </c>
      <c r="U54" s="635"/>
      <c r="V54" s="78">
        <f ca="1">IFERROR(_xll.ACC_BU(_xll.ArrayBU(DB),_xll.ArrayDPT($BA54:$BE54),_xll.ArrayCOA($BG54:$BZ54),YR-1,PRD,_xll.ArrayDIM($CB54:$CE54)),0)</f>
        <v>3643819.97</v>
      </c>
      <c r="W54" s="78">
        <f ca="1">IFERROR(_xll.BCC_BU(_xll.ArrayBU(DB),_xll.ArrayDPT($BA54:$BE54),_xll.ArrayCOA($BG54:$BZ54),YR-1,PRD,RV,_xll.ArrayDIM($CB54:$CE54)),0)</f>
        <v>0</v>
      </c>
      <c r="X54" s="78">
        <f ca="1">IFERROR(_xll.ACC_BU(_xll.ArrayBU(DB),_xll.ArrayDPT($BA54:$BE54),_xll.ArrayCOA($BG54:$BZ54),YR-1-1,PRD,_xll.ArrayDIM($CB54:$CE54)),0)</f>
        <v>3981176.41</v>
      </c>
      <c r="Z54" s="226">
        <f ca="1">IFERROR(_xll.AC_BU(_xll.ArrayBU(DB),_xll.ArrayDPT($BA54:$BE54),_xll.ArrayCOA($BG54:$BZ54),YR,PRD-1,_xll.ArrayDIM($CB54:$CE54)),0)</f>
        <v>241041.75</v>
      </c>
      <c r="AA54" s="226">
        <f ca="1">IFERROR(_xll.BC_BU(_xll.ArrayBU(DB),_xll.ArrayDPT($BA54:$BE54),_xll.ArrayCOA($BG54:$BZ54),YR,PRD-1,RV,_xll.ArrayDIM($CB54:$CE54)),0)</f>
        <v>0</v>
      </c>
      <c r="AK54" s="52"/>
      <c r="BA54" s="554"/>
      <c r="BB54" s="555"/>
      <c r="BC54" s="555"/>
      <c r="BD54" s="555"/>
      <c r="BE54" s="556"/>
      <c r="BF54" s="557"/>
      <c r="BG54" s="554" t="s">
        <v>992</v>
      </c>
      <c r="BH54" s="556" t="s">
        <v>992</v>
      </c>
      <c r="BI54" s="554"/>
      <c r="BJ54" s="556"/>
      <c r="BK54" s="554"/>
      <c r="BL54" s="556"/>
      <c r="BM54" s="554"/>
      <c r="BN54" s="556"/>
      <c r="BO54" s="554"/>
      <c r="BP54" s="556"/>
      <c r="BQ54" s="554"/>
      <c r="BR54" s="556"/>
      <c r="BS54" s="554"/>
      <c r="BT54" s="556"/>
      <c r="BU54" s="554"/>
      <c r="BV54" s="556"/>
      <c r="BW54" s="554"/>
      <c r="BX54" s="556"/>
      <c r="BY54" s="554"/>
      <c r="BZ54" s="556"/>
      <c r="CA54" s="557"/>
      <c r="CB54" s="554"/>
      <c r="CC54" s="555"/>
      <c r="CD54" s="555"/>
      <c r="CE54" s="556"/>
      <c r="DB54"/>
    </row>
    <row r="55" spans="1:109" ht="12.75" customHeight="1">
      <c r="A55" s="124">
        <f t="shared" ca="1" si="20"/>
        <v>0</v>
      </c>
      <c r="B55" s="124">
        <f t="shared" ca="1" si="21"/>
        <v>0</v>
      </c>
      <c r="C55" s="124">
        <f t="shared" ca="1" si="22"/>
        <v>0</v>
      </c>
      <c r="D55" s="124">
        <f t="shared" ca="1" si="23"/>
        <v>0</v>
      </c>
      <c r="E55" s="125">
        <f t="shared" ca="1" si="24"/>
        <v>0</v>
      </c>
      <c r="F55" s="124">
        <f t="shared" ca="1" si="25"/>
        <v>0</v>
      </c>
      <c r="G55" s="226">
        <f ca="1">IFERROR(_xll.AC_BU(_xll.ArrayBU(DB),_xll.ArrayDPT($BA55:$BE55),_xll.ArrayCOA($BG55:$BZ55),YR,PRD,_xll.ArrayDIM($CB55:$CE55)),0)</f>
        <v>0</v>
      </c>
      <c r="H55" s="127">
        <f t="shared" ca="1" si="26"/>
        <v>0</v>
      </c>
      <c r="I55" s="143" t="s">
        <v>2500</v>
      </c>
      <c r="J55" s="226">
        <f ca="1">IFERROR(_xll.ACC_BU(_xll.ArrayBU(DB),_xll.ArrayDPT($BA55:$BE55),_xll.ArrayCOA($BG55:$BZ55),YR,PRD,_xll.ArrayDIM($CB55:$CE55)),0)</f>
        <v>0</v>
      </c>
      <c r="K55" s="127">
        <f t="shared" ca="1" si="27"/>
        <v>0</v>
      </c>
      <c r="L55" s="124">
        <f t="shared" ca="1" si="28"/>
        <v>0</v>
      </c>
      <c r="M55" s="124">
        <f t="shared" ca="1" si="29"/>
        <v>0</v>
      </c>
      <c r="N55" s="124">
        <f t="shared" ca="1" si="30"/>
        <v>0</v>
      </c>
      <c r="O55" s="124">
        <f t="shared" ca="1" si="31"/>
        <v>0</v>
      </c>
      <c r="P55" s="46"/>
      <c r="Q55" s="78">
        <f ca="1">IFERROR(_xll.BC_BU(_xll.ArrayBU(DB),_xll.ArrayDPT($BA55:$BE55),_xll.ArrayCOA($BG55:$BZ55),YR,PRD,RV,_xll.ArrayDIM($CB55:$CE55)),0)</f>
        <v>0</v>
      </c>
      <c r="R55" s="78">
        <f ca="1">IFERROR(_xll.AC_BU(_xll.ArrayBU(DB),_xll.ArrayDPT($BA55:$BE55),_xll.ArrayCOA($BG55:$BZ55),YR-1,PRD,_xll.ArrayDIM($CB55:$CE55)),0)</f>
        <v>0</v>
      </c>
      <c r="S55" s="78">
        <f ca="1">IFERROR(_xll.BCC_BU(_xll.ArrayBU(DB),_xll.ArrayDPT($BA55:$BE55),_xll.ArrayCOA($BG55:$BZ55),YR,PRD,RV,_xll.ArrayDIM($CB55:$CE55)),0)</f>
        <v>0</v>
      </c>
      <c r="T55" s="78">
        <f ca="1">IFERROR(_xll.ACC_BU(_xll.ArrayBU(DB),_xll.ArrayDPT($BA55:$BE55),_xll.ArrayCOA($BG55:$BZ55),YR-1,PRD,_xll.ArrayDIM($CB55:$CE55)),0)</f>
        <v>0</v>
      </c>
      <c r="U55" s="635"/>
      <c r="V55" s="78">
        <f ca="1">IFERROR(_xll.ACC_BU(_xll.ArrayBU(DB),_xll.ArrayDPT($BA55:$BE55),_xll.ArrayCOA($BG55:$BZ55),YR-1,PRD,_xll.ArrayDIM($CB55:$CE55)),0)</f>
        <v>0</v>
      </c>
      <c r="W55" s="78">
        <f ca="1">IFERROR(_xll.BCC_BU(_xll.ArrayBU(DB),_xll.ArrayDPT($BA55:$BE55),_xll.ArrayCOA($BG55:$BZ55),YR-1,PRD,RV,_xll.ArrayDIM($CB55:$CE55)),0)</f>
        <v>0</v>
      </c>
      <c r="X55" s="78">
        <f ca="1">IFERROR(_xll.ACC_BU(_xll.ArrayBU(DB),_xll.ArrayDPT($BA55:$BE55),_xll.ArrayCOA($BG55:$BZ55),YR-1-1,PRD,_xll.ArrayDIM($CB55:$CE55)),0)</f>
        <v>168</v>
      </c>
      <c r="Z55" s="226">
        <f ca="1">IFERROR(_xll.AC_BU(_xll.ArrayBU(DB),_xll.ArrayDPT($BA55:$BE55),_xll.ArrayCOA($BG55:$BZ55),YR,PRD-1,_xll.ArrayDIM($CB55:$CE55)),0)</f>
        <v>0</v>
      </c>
      <c r="AA55" s="226">
        <f ca="1">IFERROR(_xll.BC_BU(_xll.ArrayBU(DB),_xll.ArrayDPT($BA55:$BE55),_xll.ArrayCOA($BG55:$BZ55),YR,PRD-1,RV,_xll.ArrayDIM($CB55:$CE55)),0)</f>
        <v>0</v>
      </c>
      <c r="AK55" s="52"/>
      <c r="BA55" s="554"/>
      <c r="BB55" s="555"/>
      <c r="BC55" s="555"/>
      <c r="BD55" s="555"/>
      <c r="BE55" s="556"/>
      <c r="BF55" s="557"/>
      <c r="BG55" s="554" t="s">
        <v>950</v>
      </c>
      <c r="BH55" s="556" t="s">
        <v>950</v>
      </c>
      <c r="BI55" s="554" t="s">
        <v>1033</v>
      </c>
      <c r="BJ55" s="556" t="s">
        <v>1033</v>
      </c>
      <c r="BK55" s="554"/>
      <c r="BL55" s="556"/>
      <c r="BM55" s="554"/>
      <c r="BN55" s="556"/>
      <c r="BO55" s="554"/>
      <c r="BP55" s="556"/>
      <c r="BQ55" s="554"/>
      <c r="BR55" s="556"/>
      <c r="BS55" s="554"/>
      <c r="BT55" s="556"/>
      <c r="BU55" s="554"/>
      <c r="BV55" s="556"/>
      <c r="BW55" s="554"/>
      <c r="BX55" s="556"/>
      <c r="BY55" s="554"/>
      <c r="BZ55" s="556"/>
      <c r="CA55" s="557"/>
      <c r="CB55" s="554"/>
      <c r="CC55" s="555"/>
      <c r="CD55" s="555"/>
      <c r="CE55" s="556"/>
      <c r="DB55"/>
      <c r="DC55"/>
    </row>
    <row r="56" spans="1:109" ht="12.75" customHeight="1">
      <c r="A56" s="124">
        <f t="shared" ca="1" si="20"/>
        <v>0</v>
      </c>
      <c r="B56" s="124">
        <f t="shared" ca="1" si="21"/>
        <v>0</v>
      </c>
      <c r="C56" s="124">
        <f t="shared" ca="1" si="22"/>
        <v>0</v>
      </c>
      <c r="D56" s="124">
        <f t="shared" ca="1" si="23"/>
        <v>0</v>
      </c>
      <c r="E56" s="124">
        <f t="shared" ca="1" si="24"/>
        <v>0</v>
      </c>
      <c r="F56" s="124">
        <f t="shared" ca="1" si="25"/>
        <v>0</v>
      </c>
      <c r="G56" s="226">
        <f ca="1">IFERROR(_xll.AC_BU(_xll.ArrayBU(DB),_xll.ArrayDPT($BA56:$BE56),_xll.ArrayCOA($BG56:$BZ56),YR,PRD,_xll.ArrayDIM($CB56:$CE56)),0)</f>
        <v>0</v>
      </c>
      <c r="H56" s="127">
        <f t="shared" ca="1" si="26"/>
        <v>0</v>
      </c>
      <c r="I56" s="124" t="s">
        <v>2501</v>
      </c>
      <c r="J56" s="226">
        <f ca="1">IFERROR(_xll.ACC_BU(_xll.ArrayBU(DB),_xll.ArrayDPT($BA56:$BE56),_xll.ArrayCOA($BG56:$BZ56),YR,PRD,_xll.ArrayDIM($CB56:$CE56)),0)</f>
        <v>0</v>
      </c>
      <c r="K56" s="127">
        <f t="shared" ca="1" si="27"/>
        <v>0</v>
      </c>
      <c r="L56" s="124">
        <f t="shared" ca="1" si="28"/>
        <v>0</v>
      </c>
      <c r="M56" s="124">
        <f t="shared" ca="1" si="29"/>
        <v>0</v>
      </c>
      <c r="N56" s="124">
        <f t="shared" ca="1" si="30"/>
        <v>0</v>
      </c>
      <c r="O56" s="124">
        <f t="shared" ca="1" si="31"/>
        <v>0</v>
      </c>
      <c r="P56" s="46"/>
      <c r="Q56" s="78">
        <f ca="1">IFERROR(_xll.BC_BU(_xll.ArrayBU(DB),_xll.ArrayDPT($BA56:$BE56),_xll.ArrayCOA($BG56:$BZ56),YR,PRD,RV,_xll.ArrayDIM($CB56:$CE56)),0)</f>
        <v>0</v>
      </c>
      <c r="R56" s="78">
        <f ca="1">IFERROR(_xll.AC_BU(_xll.ArrayBU(DB),_xll.ArrayDPT($BA56:$BE56),_xll.ArrayCOA($BG56:$BZ56),YR-1,PRD,_xll.ArrayDIM($CB56:$CE56)),0)</f>
        <v>0</v>
      </c>
      <c r="S56" s="78">
        <f ca="1">IFERROR(_xll.BCC_BU(_xll.ArrayBU(DB),_xll.ArrayDPT($BA56:$BE56),_xll.ArrayCOA($BG56:$BZ56),YR,PRD,RV,_xll.ArrayDIM($CB56:$CE56)),0)</f>
        <v>0</v>
      </c>
      <c r="T56" s="78">
        <f ca="1">IFERROR(_xll.ACC_BU(_xll.ArrayBU(DB),_xll.ArrayDPT($BA56:$BE56),_xll.ArrayCOA($BG56:$BZ56),YR-1,PRD,_xll.ArrayDIM($CB56:$CE56)),0)</f>
        <v>0</v>
      </c>
      <c r="U56" s="635"/>
      <c r="V56" s="78">
        <f ca="1">IFERROR(_xll.ACC_BU(_xll.ArrayBU(DB),_xll.ArrayDPT($BA56:$BE56),_xll.ArrayCOA($BG56:$BZ56),YR-1,PRD,_xll.ArrayDIM($CB56:$CE56)),0)</f>
        <v>0</v>
      </c>
      <c r="W56" s="78">
        <f ca="1">IFERROR(_xll.BCC_BU(_xll.ArrayBU(DB),_xll.ArrayDPT($BA56:$BE56),_xll.ArrayCOA($BG56:$BZ56),YR-1,PRD,RV,_xll.ArrayDIM($CB56:$CE56)),0)</f>
        <v>0</v>
      </c>
      <c r="X56" s="78">
        <f ca="1">IFERROR(_xll.ACC_BU(_xll.ArrayBU(DB),_xll.ArrayDPT($BA56:$BE56),_xll.ArrayCOA($BG56:$BZ56),YR-1-1,PRD,_xll.ArrayDIM($CB56:$CE56)),0)</f>
        <v>45</v>
      </c>
      <c r="Z56" s="226">
        <f ca="1">IFERROR(_xll.AC_BU(_xll.ArrayBU(DB),_xll.ArrayDPT($BA56:$BE56),_xll.ArrayCOA($BG56:$BZ56),YR,PRD-1,_xll.ArrayDIM($CB56:$CE56)),0)</f>
        <v>0</v>
      </c>
      <c r="AA56" s="226">
        <f ca="1">IFERROR(_xll.BC_BU(_xll.ArrayBU(DB),_xll.ArrayDPT($BA56:$BE56),_xll.ArrayCOA($BG56:$BZ56),YR,PRD-1,RV,_xll.ArrayDIM($CB56:$CE56)),0)</f>
        <v>0</v>
      </c>
      <c r="AK56" s="52"/>
      <c r="BA56" s="554"/>
      <c r="BB56" s="555"/>
      <c r="BC56" s="555"/>
      <c r="BD56" s="555"/>
      <c r="BE56" s="556"/>
      <c r="BF56" s="557"/>
      <c r="BG56" s="554" t="s">
        <v>980</v>
      </c>
      <c r="BH56" s="556" t="s">
        <v>980</v>
      </c>
      <c r="BI56" s="554" t="s">
        <v>1050</v>
      </c>
      <c r="BJ56" s="556" t="s">
        <v>1050</v>
      </c>
      <c r="BK56" s="554"/>
      <c r="BL56" s="556"/>
      <c r="BM56" s="554"/>
      <c r="BN56" s="556"/>
      <c r="BO56" s="554"/>
      <c r="BP56" s="556"/>
      <c r="BQ56" s="554"/>
      <c r="BR56" s="556"/>
      <c r="BS56" s="554"/>
      <c r="BT56" s="556"/>
      <c r="BU56" s="554"/>
      <c r="BV56" s="556"/>
      <c r="BW56" s="554"/>
      <c r="BX56" s="556"/>
      <c r="BY56" s="554"/>
      <c r="BZ56" s="556"/>
      <c r="CA56" s="557"/>
      <c r="CB56" s="554"/>
      <c r="CC56" s="555"/>
      <c r="CD56" s="555"/>
      <c r="CE56" s="556"/>
      <c r="DB56"/>
      <c r="DC56"/>
    </row>
    <row r="57" spans="1:109" ht="12.75" customHeight="1">
      <c r="A57" s="124">
        <f t="shared" ca="1" si="20"/>
        <v>0</v>
      </c>
      <c r="B57" s="124">
        <f t="shared" ca="1" si="21"/>
        <v>0</v>
      </c>
      <c r="C57" s="124">
        <f t="shared" ca="1" si="22"/>
        <v>0</v>
      </c>
      <c r="D57" s="124">
        <f t="shared" ca="1" si="23"/>
        <v>0</v>
      </c>
      <c r="E57" s="124">
        <f t="shared" ca="1" si="24"/>
        <v>0</v>
      </c>
      <c r="F57" s="124">
        <f t="shared" ca="1" si="25"/>
        <v>0</v>
      </c>
      <c r="G57" s="226">
        <f ca="1">IFERROR(_xll.AC_BU(_xll.ArrayBU(DB),_xll.ArrayDPT($BA57:$BE57),_xll.ArrayCOA($BG57:$BZ57),YR,PRD,_xll.ArrayDIM($CB57:$CE57)),0)</f>
        <v>0</v>
      </c>
      <c r="H57" s="127">
        <f t="shared" ca="1" si="26"/>
        <v>0</v>
      </c>
      <c r="I57" s="124" t="s">
        <v>2502</v>
      </c>
      <c r="J57" s="226">
        <f ca="1">IFERROR(_xll.ACC_BU(_xll.ArrayBU(DB),_xll.ArrayDPT($BA57:$BE57),_xll.ArrayCOA($BG57:$BZ57),YR,PRD,_xll.ArrayDIM($CB57:$CE57)),0)</f>
        <v>17480</v>
      </c>
      <c r="K57" s="127">
        <f t="shared" ca="1" si="27"/>
        <v>2.1049943666184109E-2</v>
      </c>
      <c r="L57" s="124">
        <f t="shared" ca="1" si="28"/>
        <v>17480</v>
      </c>
      <c r="M57" s="124">
        <f t="shared" ca="1" si="29"/>
        <v>0</v>
      </c>
      <c r="N57" s="124">
        <f t="shared" ca="1" si="30"/>
        <v>17180</v>
      </c>
      <c r="O57" s="124">
        <f t="shared" ca="1" si="31"/>
        <v>98.283752860411894</v>
      </c>
      <c r="P57" s="46"/>
      <c r="Q57" s="78">
        <f ca="1">IFERROR(_xll.BC_BU(_xll.ArrayBU(DB),_xll.ArrayDPT($BA57:$BE57),_xll.ArrayCOA($BG57:$BZ57),YR,PRD,RV,_xll.ArrayDIM($CB57:$CE57)),0)</f>
        <v>0</v>
      </c>
      <c r="R57" s="78">
        <f ca="1">IFERROR(_xll.AC_BU(_xll.ArrayBU(DB),_xll.ArrayDPT($BA57:$BE57),_xll.ArrayCOA($BG57:$BZ57),YR-1,PRD,_xll.ArrayDIM($CB57:$CE57)),0)</f>
        <v>0</v>
      </c>
      <c r="S57" s="78">
        <f ca="1">IFERROR(_xll.BCC_BU(_xll.ArrayBU(DB),_xll.ArrayDPT($BA57:$BE57),_xll.ArrayCOA($BG57:$BZ57),YR,PRD,RV,_xll.ArrayDIM($CB57:$CE57)),0)</f>
        <v>0</v>
      </c>
      <c r="T57" s="78">
        <f ca="1">IFERROR(_xll.ACC_BU(_xll.ArrayBU(DB),_xll.ArrayDPT($BA57:$BE57),_xll.ArrayCOA($BG57:$BZ57),YR-1,PRD,_xll.ArrayDIM($CB57:$CE57)),0)</f>
        <v>300</v>
      </c>
      <c r="U57" s="635"/>
      <c r="V57" s="78">
        <f ca="1">IFERROR(_xll.ACC_BU(_xll.ArrayBU(DB),_xll.ArrayDPT($BA57:$BE57),_xll.ArrayCOA($BG57:$BZ57),YR-1,PRD,_xll.ArrayDIM($CB57:$CE57)),0)</f>
        <v>300</v>
      </c>
      <c r="W57" s="78">
        <f ca="1">IFERROR(_xll.BCC_BU(_xll.ArrayBU(DB),_xll.ArrayDPT($BA57:$BE57),_xll.ArrayCOA($BG57:$BZ57),YR-1,PRD,RV,_xll.ArrayDIM($CB57:$CE57)),0)</f>
        <v>0</v>
      </c>
      <c r="X57" s="78">
        <f ca="1">IFERROR(_xll.ACC_BU(_xll.ArrayBU(DB),_xll.ArrayDPT($BA57:$BE57),_xll.ArrayCOA($BG57:$BZ57),YR-1-1,PRD,_xll.ArrayDIM($CB57:$CE57)),0)</f>
        <v>19290</v>
      </c>
      <c r="Z57" s="226">
        <f ca="1">IFERROR(_xll.AC_BU(_xll.ArrayBU(DB),_xll.ArrayDPT($BA57:$BE57),_xll.ArrayCOA($BG57:$BZ57),YR,PRD-1,_xll.ArrayDIM($CB57:$CE57)),0)</f>
        <v>0</v>
      </c>
      <c r="AA57" s="226">
        <f ca="1">IFERROR(_xll.BC_BU(_xll.ArrayBU(DB),_xll.ArrayDPT($BA57:$BE57),_xll.ArrayCOA($BG57:$BZ57),YR,PRD-1,RV,_xll.ArrayDIM($CB57:$CE57)),0)</f>
        <v>0</v>
      </c>
      <c r="AK57" s="52"/>
      <c r="BA57" s="554"/>
      <c r="BB57" s="555"/>
      <c r="BC57" s="555"/>
      <c r="BD57" s="555"/>
      <c r="BE57" s="556"/>
      <c r="BF57" s="557"/>
      <c r="BG57" s="554" t="s">
        <v>948</v>
      </c>
      <c r="BH57" s="556" t="s">
        <v>948</v>
      </c>
      <c r="BI57" s="554" t="s">
        <v>1032</v>
      </c>
      <c r="BJ57" s="556" t="s">
        <v>1032</v>
      </c>
      <c r="BK57" s="554"/>
      <c r="BL57" s="556"/>
      <c r="BM57" s="554"/>
      <c r="BN57" s="556"/>
      <c r="BO57" s="554"/>
      <c r="BP57" s="556"/>
      <c r="BQ57" s="554"/>
      <c r="BR57" s="556"/>
      <c r="BS57" s="554"/>
      <c r="BT57" s="556"/>
      <c r="BU57" s="554"/>
      <c r="BV57" s="556"/>
      <c r="BW57" s="554"/>
      <c r="BX57" s="556"/>
      <c r="BY57" s="554"/>
      <c r="BZ57" s="556"/>
      <c r="CA57" s="557"/>
      <c r="CB57" s="554"/>
      <c r="CC57" s="555"/>
      <c r="CD57" s="555"/>
      <c r="CE57" s="556"/>
      <c r="DB57"/>
      <c r="DC57"/>
    </row>
    <row r="58" spans="1:109" ht="12.75" customHeight="1">
      <c r="A58" s="124">
        <f t="shared" ca="1" si="20"/>
        <v>0</v>
      </c>
      <c r="B58" s="124">
        <f t="shared" ca="1" si="21"/>
        <v>0</v>
      </c>
      <c r="C58" s="124">
        <f t="shared" ca="1" si="22"/>
        <v>-1572</v>
      </c>
      <c r="D58" s="124">
        <f t="shared" ca="1" si="23"/>
        <v>0</v>
      </c>
      <c r="E58" s="124">
        <f t="shared" ca="1" si="24"/>
        <v>0</v>
      </c>
      <c r="F58" s="124">
        <f t="shared" ca="1" si="25"/>
        <v>0</v>
      </c>
      <c r="G58" s="226">
        <f ca="1">IFERROR(_xll.AC_BU(_xll.ArrayBU(DB),_xll.ArrayDPT($BA58:$BE58),_xll.ArrayCOA($BG58:$BZ58),YR,PRD,_xll.ArrayDIM($CB58:$CE58)),0)</f>
        <v>0</v>
      </c>
      <c r="H58" s="127">
        <f t="shared" ca="1" si="26"/>
        <v>0</v>
      </c>
      <c r="I58" s="143" t="s">
        <v>2503</v>
      </c>
      <c r="J58" s="226">
        <f ca="1">IFERROR(_xll.ACC_BU(_xll.ArrayBU(DB),_xll.ArrayDPT($BA58:$BE58),_xll.ArrayCOA($BG58:$BZ58),YR,PRD,_xll.ArrayDIM($CB58:$CE58)),0)</f>
        <v>2635.67</v>
      </c>
      <c r="K58" s="127">
        <f t="shared" ca="1" si="27"/>
        <v>3.1739533765818922E-3</v>
      </c>
      <c r="L58" s="124">
        <f t="shared" ca="1" si="28"/>
        <v>2635.67</v>
      </c>
      <c r="M58" s="124">
        <f t="shared" ca="1" si="29"/>
        <v>0</v>
      </c>
      <c r="N58" s="124">
        <f t="shared" ca="1" si="30"/>
        <v>37.75</v>
      </c>
      <c r="O58" s="124">
        <f t="shared" ca="1" si="31"/>
        <v>1.4322733877913396</v>
      </c>
      <c r="P58" s="46"/>
      <c r="Q58" s="78">
        <f ca="1">IFERROR(_xll.BC_BU(_xll.ArrayBU(DB),_xll.ArrayDPT($BA58:$BE58),_xll.ArrayCOA($BG58:$BZ58),YR,PRD,RV,_xll.ArrayDIM($CB58:$CE58)),0)</f>
        <v>0</v>
      </c>
      <c r="R58" s="78">
        <f ca="1">IFERROR(_xll.AC_BU(_xll.ArrayBU(DB),_xll.ArrayDPT($BA58:$BE58),_xll.ArrayCOA($BG58:$BZ58),YR-1,PRD,_xll.ArrayDIM($CB58:$CE58)),0)</f>
        <v>0</v>
      </c>
      <c r="S58" s="78">
        <f ca="1">IFERROR(_xll.BCC_BU(_xll.ArrayBU(DB),_xll.ArrayDPT($BA58:$BE58),_xll.ArrayCOA($BG58:$BZ58),YR,PRD,RV,_xll.ArrayDIM($CB58:$CE58)),0)</f>
        <v>0</v>
      </c>
      <c r="T58" s="78">
        <f ca="1">IFERROR(_xll.ACC_BU(_xll.ArrayBU(DB),_xll.ArrayDPT($BA58:$BE58),_xll.ArrayCOA($BG58:$BZ58),YR-1,PRD,_xll.ArrayDIM($CB58:$CE58)),0)</f>
        <v>2597.92</v>
      </c>
      <c r="U58" s="635"/>
      <c r="V58" s="78">
        <f ca="1">IFERROR(_xll.ACC_BU(_xll.ArrayBU(DB),_xll.ArrayDPT($BA58:$BE58),_xll.ArrayCOA($BG58:$BZ58),YR-1,PRD,_xll.ArrayDIM($CB58:$CE58)),0)</f>
        <v>2597.92</v>
      </c>
      <c r="W58" s="78">
        <f ca="1">IFERROR(_xll.BCC_BU(_xll.ArrayBU(DB),_xll.ArrayDPT($BA58:$BE58),_xll.ArrayCOA($BG58:$BZ58),YR-1,PRD,RV,_xll.ArrayDIM($CB58:$CE58)),0)</f>
        <v>0</v>
      </c>
      <c r="X58" s="78">
        <f ca="1">IFERROR(_xll.ACC_BU(_xll.ArrayBU(DB),_xll.ArrayDPT($BA58:$BE58),_xll.ArrayCOA($BG58:$BZ58),YR-1-1,PRD,_xll.ArrayDIM($CB58:$CE58)),0)</f>
        <v>854.41</v>
      </c>
      <c r="Z58" s="226">
        <f ca="1">IFERROR(_xll.AC_BU(_xll.ArrayBU(DB),_xll.ArrayDPT($BA58:$BE58),_xll.ArrayCOA($BG58:$BZ58),YR,PRD-1,_xll.ArrayDIM($CB58:$CE58)),0)</f>
        <v>1572</v>
      </c>
      <c r="AA58" s="226">
        <f ca="1">IFERROR(_xll.BC_BU(_xll.ArrayBU(DB),_xll.ArrayDPT($BA58:$BE58),_xll.ArrayCOA($BG58:$BZ58),YR,PRD-1,RV,_xll.ArrayDIM($CB58:$CE58)),0)</f>
        <v>0</v>
      </c>
      <c r="AK58" s="52"/>
      <c r="BA58" s="554"/>
      <c r="BB58" s="555"/>
      <c r="BC58" s="555"/>
      <c r="BD58" s="555"/>
      <c r="BE58" s="556"/>
      <c r="BF58" s="557"/>
      <c r="BG58" s="554" t="s">
        <v>952</v>
      </c>
      <c r="BH58" s="556" t="s">
        <v>958</v>
      </c>
      <c r="BI58" s="554" t="s">
        <v>1034</v>
      </c>
      <c r="BJ58" s="556" t="s">
        <v>1037</v>
      </c>
      <c r="BK58" s="554"/>
      <c r="BL58" s="556"/>
      <c r="BM58" s="554"/>
      <c r="BN58" s="556"/>
      <c r="BO58" s="554"/>
      <c r="BP58" s="556"/>
      <c r="BQ58" s="554"/>
      <c r="BR58" s="556"/>
      <c r="BS58" s="554"/>
      <c r="BT58" s="556"/>
      <c r="BU58" s="554"/>
      <c r="BV58" s="556"/>
      <c r="BW58" s="554"/>
      <c r="BX58" s="556"/>
      <c r="BY58" s="554"/>
      <c r="BZ58" s="556"/>
      <c r="CA58" s="557"/>
      <c r="CB58" s="554"/>
      <c r="CC58" s="555"/>
      <c r="CD58" s="555"/>
      <c r="CE58" s="556"/>
      <c r="DB58"/>
      <c r="DC58"/>
      <c r="DD58"/>
      <c r="DE58"/>
    </row>
    <row r="59" spans="1:109" ht="12.75" customHeight="1">
      <c r="A59" s="124">
        <f t="shared" ca="1" si="20"/>
        <v>0</v>
      </c>
      <c r="B59" s="124">
        <f t="shared" ca="1" si="21"/>
        <v>0</v>
      </c>
      <c r="C59" s="124">
        <f t="shared" ca="1" si="22"/>
        <v>0</v>
      </c>
      <c r="D59" s="124">
        <f t="shared" ca="1" si="23"/>
        <v>0</v>
      </c>
      <c r="E59" s="124">
        <f t="shared" ca="1" si="24"/>
        <v>0</v>
      </c>
      <c r="F59" s="124">
        <f t="shared" ca="1" si="25"/>
        <v>0</v>
      </c>
      <c r="G59" s="226">
        <f ca="1">IFERROR(_xll.AC_BU(_xll.ArrayBU(DB),_xll.ArrayDPT($BA59:$BE59),_xll.ArrayCOA($BG59:$BZ59),YR,PRD,_xll.ArrayDIM($CB59:$CE59)),0)</f>
        <v>0</v>
      </c>
      <c r="H59" s="127">
        <f t="shared" ca="1" si="26"/>
        <v>0</v>
      </c>
      <c r="I59" s="124" t="s">
        <v>2504</v>
      </c>
      <c r="J59" s="226">
        <f ca="1">IFERROR(_xll.ACC_BU(_xll.ArrayBU(DB),_xll.ArrayDPT($BA59:$BE59),_xll.ArrayCOA($BG59:$BZ59),YR,PRD,_xll.ArrayDIM($CB59:$CE59)),0)</f>
        <v>0</v>
      </c>
      <c r="K59" s="127">
        <f t="shared" ca="1" si="27"/>
        <v>0</v>
      </c>
      <c r="L59" s="124">
        <f t="shared" ca="1" si="28"/>
        <v>0</v>
      </c>
      <c r="M59" s="124">
        <f t="shared" ca="1" si="29"/>
        <v>0</v>
      </c>
      <c r="N59" s="124">
        <f t="shared" ca="1" si="30"/>
        <v>0</v>
      </c>
      <c r="O59" s="124">
        <f t="shared" ca="1" si="31"/>
        <v>0</v>
      </c>
      <c r="P59" s="46"/>
      <c r="Q59" s="78">
        <f ca="1">IFERROR(_xll.BC_BU(_xll.ArrayBU(DB),_xll.ArrayDPT($BA59:$BE59),_xll.ArrayCOA($BG59:$BZ59),YR,PRD,RV,_xll.ArrayDIM($CB59:$CE59)),0)</f>
        <v>0</v>
      </c>
      <c r="R59" s="78">
        <f ca="1">IFERROR(_xll.AC_BU(_xll.ArrayBU(DB),_xll.ArrayDPT($BA59:$BE59),_xll.ArrayCOA($BG59:$BZ59),YR-1,PRD,_xll.ArrayDIM($CB59:$CE59)),0)</f>
        <v>0</v>
      </c>
      <c r="S59" s="78">
        <f ca="1">IFERROR(_xll.BCC_BU(_xll.ArrayBU(DB),_xll.ArrayDPT($BA59:$BE59),_xll.ArrayCOA($BG59:$BZ59),YR,PRD,RV,_xll.ArrayDIM($CB59:$CE59)),0)</f>
        <v>0</v>
      </c>
      <c r="T59" s="78">
        <f ca="1">IFERROR(_xll.ACC_BU(_xll.ArrayBU(DB),_xll.ArrayDPT($BA59:$BE59),_xll.ArrayCOA($BG59:$BZ59),YR-1,PRD,_xll.ArrayDIM($CB59:$CE59)),0)</f>
        <v>0</v>
      </c>
      <c r="U59" s="635"/>
      <c r="V59" s="78">
        <f ca="1">IFERROR(_xll.ACC_BU(_xll.ArrayBU(DB),_xll.ArrayDPT($BA59:$BE59),_xll.ArrayCOA($BG59:$BZ59),YR-1,PRD,_xll.ArrayDIM($CB59:$CE59)),0)</f>
        <v>0</v>
      </c>
      <c r="W59" s="78">
        <f ca="1">IFERROR(_xll.BCC_BU(_xll.ArrayBU(DB),_xll.ArrayDPT($BA59:$BE59),_xll.ArrayCOA($BG59:$BZ59),YR-1,PRD,RV,_xll.ArrayDIM($CB59:$CE59)),0)</f>
        <v>0</v>
      </c>
      <c r="X59" s="78">
        <f ca="1">IFERROR(_xll.ACC_BU(_xll.ArrayBU(DB),_xll.ArrayDPT($BA59:$BE59),_xll.ArrayCOA($BG59:$BZ59),YR-1-1,PRD,_xll.ArrayDIM($CB59:$CE59)),0)</f>
        <v>0</v>
      </c>
      <c r="Z59" s="226">
        <f ca="1">IFERROR(_xll.AC_BU(_xll.ArrayBU(DB),_xll.ArrayDPT($BA59:$BE59),_xll.ArrayCOA($BG59:$BZ59),YR,PRD-1,_xll.ArrayDIM($CB59:$CE59)),0)</f>
        <v>0</v>
      </c>
      <c r="AA59" s="226">
        <f ca="1">IFERROR(_xll.BC_BU(_xll.ArrayBU(DB),_xll.ArrayDPT($BA59:$BE59),_xll.ArrayCOA($BG59:$BZ59),YR,PRD-1,RV,_xll.ArrayDIM($CB59:$CE59)),0)</f>
        <v>0</v>
      </c>
      <c r="AK59" s="52"/>
      <c r="BA59" s="554"/>
      <c r="BB59" s="555"/>
      <c r="BC59" s="555"/>
      <c r="BD59" s="555"/>
      <c r="BE59" s="556"/>
      <c r="BF59" s="557"/>
      <c r="BG59" s="554" t="s">
        <v>998</v>
      </c>
      <c r="BH59" s="556" t="s">
        <v>998</v>
      </c>
      <c r="BI59" s="554"/>
      <c r="BJ59" s="556"/>
      <c r="BK59" s="554"/>
      <c r="BL59" s="556"/>
      <c r="BM59" s="554"/>
      <c r="BN59" s="556"/>
      <c r="BO59" s="554"/>
      <c r="BP59" s="556"/>
      <c r="BQ59" s="554"/>
      <c r="BR59" s="556"/>
      <c r="BS59" s="554"/>
      <c r="BT59" s="556"/>
      <c r="BU59" s="554"/>
      <c r="BV59" s="556"/>
      <c r="BW59" s="554"/>
      <c r="BX59" s="556"/>
      <c r="BY59" s="554"/>
      <c r="BZ59" s="556"/>
      <c r="CA59" s="557"/>
      <c r="CB59" s="554"/>
      <c r="CC59" s="555"/>
      <c r="CD59" s="555"/>
      <c r="CE59" s="556"/>
      <c r="DB59"/>
    </row>
    <row r="60" spans="1:109" s="40" customFormat="1" ht="12.75" customHeight="1">
      <c r="A60" s="126">
        <f t="shared" ca="1" si="20"/>
        <v>1874.4599999999998</v>
      </c>
      <c r="B60" s="126">
        <f t="shared" ca="1" si="21"/>
        <v>63.571186325713889</v>
      </c>
      <c r="C60" s="126">
        <f t="shared" ca="1" si="22"/>
        <v>2226.19</v>
      </c>
      <c r="D60" s="126">
        <f t="shared" ca="1" si="23"/>
        <v>75.499898256799838</v>
      </c>
      <c r="E60" s="126">
        <f t="shared" ca="1" si="24"/>
        <v>2948.6</v>
      </c>
      <c r="F60" s="126">
        <f t="shared" ca="1" si="25"/>
        <v>100</v>
      </c>
      <c r="G60" s="226">
        <f ca="1">IFERROR(_xll.AC_BU(_xll.ArrayBU(DB),_xll.ArrayDPT($BA60:$BE60),_xll.ArrayCOA($BG60:$BZ60),YR,PRD,_xll.ArrayDIM($CB60:$CE60)),0)</f>
        <v>2948.6</v>
      </c>
      <c r="H60" s="128">
        <f t="shared" ca="1" si="26"/>
        <v>0.10189717007306033</v>
      </c>
      <c r="I60" s="124" t="s">
        <v>2505</v>
      </c>
      <c r="J60" s="226">
        <f ca="1">IFERROR(_xll.ACC_BU(_xll.ArrayBU(DB),_xll.ArrayDPT($BA60:$BE60),_xll.ArrayCOA($BG60:$BZ60),YR,PRD,_xll.ArrayDIM($CB60:$CE60)),0)</f>
        <v>13723.65</v>
      </c>
      <c r="K60" s="128">
        <f t="shared" ca="1" si="27"/>
        <v>1.6526433603800201E-2</v>
      </c>
      <c r="L60" s="126">
        <f t="shared" ca="1" si="28"/>
        <v>13723.65</v>
      </c>
      <c r="M60" s="126">
        <f t="shared" ca="1" si="29"/>
        <v>0</v>
      </c>
      <c r="N60" s="126">
        <f t="shared" ca="1" si="30"/>
        <v>1571.17</v>
      </c>
      <c r="O60" s="126">
        <f t="shared" ca="1" si="31"/>
        <v>11.448630648551953</v>
      </c>
      <c r="P60" s="131"/>
      <c r="Q60" s="643">
        <f ca="1">IFERROR(_xll.BC_BU(_xll.ArrayBU(DB),_xll.ArrayDPT($BA60:$BE60),_xll.ArrayCOA($BG60:$BZ60),YR,PRD,RV,_xll.ArrayDIM($CB60:$CE60)),0)</f>
        <v>0</v>
      </c>
      <c r="R60" s="185">
        <f ca="1">IFERROR(_xll.AC_BU(_xll.ArrayBU(DB),_xll.ArrayDPT($BA60:$BE60),_xll.ArrayCOA($BG60:$BZ60),YR-1,PRD,_xll.ArrayDIM($CB60:$CE60)),0)</f>
        <v>1074.1400000000001</v>
      </c>
      <c r="S60" s="185">
        <f ca="1">IFERROR(_xll.BCC_BU(_xll.ArrayBU(DB),_xll.ArrayDPT($BA60:$BE60),_xll.ArrayCOA($BG60:$BZ60),YR,PRD,RV,_xll.ArrayDIM($CB60:$CE60)),0)</f>
        <v>0</v>
      </c>
      <c r="T60" s="185">
        <f ca="1">IFERROR(_xll.ACC_BU(_xll.ArrayBU(DB),_xll.ArrayDPT($BA60:$BE60),_xll.ArrayCOA($BG60:$BZ60),YR-1,PRD,_xll.ArrayDIM($CB60:$CE60)),0)</f>
        <v>12152.48</v>
      </c>
      <c r="U60" s="131"/>
      <c r="V60" s="185">
        <f ca="1">IFERROR(_xll.ACC_BU(_xll.ArrayBU(DB),_xll.ArrayDPT($BA60:$BE60),_xll.ArrayCOA($BG60:$BZ60),YR-1,PRD,_xll.ArrayDIM($CB60:$CE60)),0)</f>
        <v>12152.48</v>
      </c>
      <c r="W60" s="185">
        <f ca="1">IFERROR(_xll.BCC_BU(_xll.ArrayBU(DB),_xll.ArrayDPT($BA60:$BE60),_xll.ArrayCOA($BG60:$BZ60),YR-1,PRD,RV,_xll.ArrayDIM($CB60:$CE60)),0)</f>
        <v>0</v>
      </c>
      <c r="X60" s="185">
        <f ca="1">IFERROR(_xll.ACC_BU(_xll.ArrayBU(DB),_xll.ArrayDPT($BA60:$BE60),_xll.ArrayCOA($BG60:$BZ60),YR-1-1,PRD,_xll.ArrayDIM($CB60:$CE60)),0)</f>
        <v>10705.98</v>
      </c>
      <c r="Z60" s="226">
        <f ca="1">IFERROR(_xll.AC_BU(_xll.ArrayBU(DB),_xll.ArrayDPT($BA60:$BE60),_xll.ArrayCOA($BG60:$BZ60),YR,PRD-1,_xll.ArrayDIM($CB60:$CE60)),0)</f>
        <v>722.41</v>
      </c>
      <c r="AA60" s="151">
        <f ca="1">IFERROR(_xll.BC_BU(_xll.ArrayBU(DB),_xll.ArrayDPT($BA60:$BE60),_xll.ArrayCOA($BG60:$BZ60),YR,PRD-1,RV,_xll.ArrayDIM($CB60:$CE60)),0)</f>
        <v>0</v>
      </c>
      <c r="AK60" s="52"/>
      <c r="BA60" s="554"/>
      <c r="BB60" s="555"/>
      <c r="BC60" s="555"/>
      <c r="BD60" s="555"/>
      <c r="BE60" s="556"/>
      <c r="BF60" s="557"/>
      <c r="BG60" s="554" t="s">
        <v>1000</v>
      </c>
      <c r="BH60" s="556" t="s">
        <v>1000</v>
      </c>
      <c r="BI60" s="554"/>
      <c r="BJ60" s="556"/>
      <c r="BK60" s="554"/>
      <c r="BL60" s="556"/>
      <c r="BM60" s="554"/>
      <c r="BN60" s="556"/>
      <c r="BO60" s="554"/>
      <c r="BP60" s="556"/>
      <c r="BQ60" s="554"/>
      <c r="BR60" s="556"/>
      <c r="BS60" s="554"/>
      <c r="BT60" s="556"/>
      <c r="BU60" s="554"/>
      <c r="BV60" s="556"/>
      <c r="BW60" s="554"/>
      <c r="BX60" s="556"/>
      <c r="BY60" s="554"/>
      <c r="BZ60" s="556"/>
      <c r="CA60" s="557"/>
      <c r="CB60" s="554"/>
      <c r="CC60" s="555"/>
      <c r="CD60" s="555"/>
      <c r="CE60" s="556"/>
      <c r="DB60"/>
    </row>
    <row r="61" spans="1:109" s="40" customFormat="1" ht="12.75" customHeight="1">
      <c r="A61" s="126">
        <f t="shared" ca="1" si="20"/>
        <v>-27234.62</v>
      </c>
      <c r="B61" s="126">
        <f t="shared" ca="1" si="21"/>
        <v>0</v>
      </c>
      <c r="C61" s="126">
        <f t="shared" ca="1" si="22"/>
        <v>-490</v>
      </c>
      <c r="D61" s="126">
        <f t="shared" ca="1" si="23"/>
        <v>0</v>
      </c>
      <c r="E61" s="126">
        <f t="shared" ca="1" si="24"/>
        <v>0</v>
      </c>
      <c r="F61" s="126">
        <f t="shared" ca="1" si="25"/>
        <v>0</v>
      </c>
      <c r="G61" s="226">
        <f ca="1">IFERROR(_xll.AC_BU(_xll.ArrayBU(DB),_xll.ArrayDPT($BA61:$BE61),_xll.ArrayCOA($BG61:$BZ61),YR,PRD,_xll.ArrayDIM($CB61:$CE61)),0)</f>
        <v>0</v>
      </c>
      <c r="H61" s="128">
        <f t="shared" ca="1" si="26"/>
        <v>0</v>
      </c>
      <c r="I61" s="126" t="s">
        <v>2506</v>
      </c>
      <c r="J61" s="226">
        <f ca="1">IFERROR(_xll.ACC_BU(_xll.ArrayBU(DB),_xll.ArrayDPT($BA61:$BE61),_xll.ArrayCOA($BG61:$BZ61),YR,PRD,_xll.ArrayDIM($CB61:$CE61)),0)</f>
        <v>665</v>
      </c>
      <c r="K61" s="128">
        <f t="shared" ca="1" si="27"/>
        <v>8.0081307425700413E-4</v>
      </c>
      <c r="L61" s="126">
        <f t="shared" ca="1" si="28"/>
        <v>665</v>
      </c>
      <c r="M61" s="126">
        <f t="shared" ca="1" si="29"/>
        <v>0</v>
      </c>
      <c r="N61" s="126">
        <f t="shared" ca="1" si="30"/>
        <v>-34187.5</v>
      </c>
      <c r="O61" s="126">
        <f t="shared" ca="1" si="31"/>
        <v>-5140.9774436090229</v>
      </c>
      <c r="P61" s="131"/>
      <c r="Q61" s="645">
        <f ca="1">IFERROR(_xll.BC_BU(_xll.ArrayBU(DB),_xll.ArrayDPT($BA61:$BE61),_xll.ArrayCOA($BG61:$BZ61),YR,PRD,RV,_xll.ArrayDIM($CB61:$CE61)),0)</f>
        <v>0</v>
      </c>
      <c r="R61" s="78">
        <f ca="1">IFERROR(_xll.AC_BU(_xll.ArrayBU(DB),_xll.ArrayDPT($BA61:$BE61),_xll.ArrayCOA($BG61:$BZ61),YR-1,PRD,_xll.ArrayDIM($CB61:$CE61)),0)</f>
        <v>27234.62</v>
      </c>
      <c r="S61" s="78">
        <f ca="1">IFERROR(_xll.BCC_BU(_xll.ArrayBU(DB),_xll.ArrayDPT($BA61:$BE61),_xll.ArrayCOA($BG61:$BZ61),YR,PRD,RV,_xll.ArrayDIM($CB61:$CE61)),0)</f>
        <v>0</v>
      </c>
      <c r="T61" s="78">
        <f ca="1">IFERROR(_xll.ACC_BU(_xll.ArrayBU(DB),_xll.ArrayDPT($BA61:$BE61),_xll.ArrayCOA($BG61:$BZ61),YR-1,PRD,_xll.ArrayDIM($CB61:$CE61)),0)</f>
        <v>34852.5</v>
      </c>
      <c r="U61" s="131"/>
      <c r="V61" s="78">
        <f ca="1">IFERROR(_xll.ACC_BU(_xll.ArrayBU(DB),_xll.ArrayDPT($BA61:$BE61),_xll.ArrayCOA($BG61:$BZ61),YR-1,PRD,_xll.ArrayDIM($CB61:$CE61)),0)</f>
        <v>34852.5</v>
      </c>
      <c r="W61" s="78">
        <f ca="1">IFERROR(_xll.BCC_BU(_xll.ArrayBU(DB),_xll.ArrayDPT($BA61:$BE61),_xll.ArrayCOA($BG61:$BZ61),YR-1,PRD,RV,_xll.ArrayDIM($CB61:$CE61)),0)</f>
        <v>0</v>
      </c>
      <c r="X61" s="78">
        <f ca="1">IFERROR(_xll.ACC_BU(_xll.ArrayBU(DB),_xll.ArrayDPT($BA61:$BE61),_xll.ArrayCOA($BG61:$BZ61),YR-1-1,PRD,_xll.ArrayDIM($CB61:$CE61)),0)</f>
        <v>0</v>
      </c>
      <c r="Z61" s="226">
        <f ca="1">IFERROR(_xll.AC_BU(_xll.ArrayBU(DB),_xll.ArrayDPT($BA61:$BE61),_xll.ArrayCOA($BG61:$BZ61),YR,PRD-1,_xll.ArrayDIM($CB61:$CE61)),0)</f>
        <v>490</v>
      </c>
      <c r="AA61" s="151">
        <f ca="1">IFERROR(_xll.BC_BU(_xll.ArrayBU(DB),_xll.ArrayDPT($BA61:$BE61),_xll.ArrayCOA($BG61:$BZ61),YR,PRD-1,RV,_xll.ArrayDIM($CB61:$CE61)),0)</f>
        <v>0</v>
      </c>
      <c r="AK61" s="52"/>
      <c r="BA61" s="554"/>
      <c r="BB61" s="555"/>
      <c r="BC61" s="555"/>
      <c r="BD61" s="555"/>
      <c r="BE61" s="556"/>
      <c r="BF61" s="557"/>
      <c r="BG61" s="554" t="s">
        <v>1002</v>
      </c>
      <c r="BH61" s="556" t="s">
        <v>1002</v>
      </c>
      <c r="BI61" s="554"/>
      <c r="BJ61" s="556"/>
      <c r="BK61" s="554"/>
      <c r="BL61" s="556"/>
      <c r="BM61" s="554"/>
      <c r="BN61" s="556"/>
      <c r="BO61" s="554"/>
      <c r="BP61" s="556"/>
      <c r="BQ61" s="554"/>
      <c r="BR61" s="556"/>
      <c r="BS61" s="554"/>
      <c r="BT61" s="556"/>
      <c r="BU61" s="554"/>
      <c r="BV61" s="556"/>
      <c r="BW61" s="554"/>
      <c r="BX61" s="556"/>
      <c r="BY61" s="554"/>
      <c r="BZ61" s="556"/>
      <c r="CA61" s="557"/>
      <c r="CB61" s="554"/>
      <c r="CC61" s="555"/>
      <c r="CD61" s="555"/>
      <c r="CE61" s="556"/>
      <c r="DB61"/>
    </row>
    <row r="62" spans="1:109" s="40" customFormat="1" ht="12.75" customHeight="1">
      <c r="A62" s="126">
        <f t="shared" ca="1" si="20"/>
        <v>0</v>
      </c>
      <c r="B62" s="126">
        <f t="shared" ca="1" si="21"/>
        <v>0</v>
      </c>
      <c r="C62" s="126">
        <f t="shared" ca="1" si="22"/>
        <v>-740</v>
      </c>
      <c r="D62" s="126">
        <f t="shared" ca="1" si="23"/>
        <v>0</v>
      </c>
      <c r="E62" s="126">
        <f t="shared" ca="1" si="24"/>
        <v>0</v>
      </c>
      <c r="F62" s="126">
        <f t="shared" ca="1" si="25"/>
        <v>0</v>
      </c>
      <c r="G62" s="226">
        <f ca="1">IFERROR(_xll.AC_BU(_xll.ArrayBU(DB),_xll.ArrayDPT($BA62:$BE62),_xll.ArrayCOA($BG62:$BZ62),YR,PRD,_xll.ArrayDIM($CB62:$CE62)),0)</f>
        <v>0</v>
      </c>
      <c r="H62" s="128">
        <f t="shared" ca="1" si="26"/>
        <v>0</v>
      </c>
      <c r="I62" s="124" t="s">
        <v>2507</v>
      </c>
      <c r="J62" s="226">
        <f ca="1">IFERROR(_xll.ACC_BU(_xll.ArrayBU(DB),_xll.ArrayDPT($BA62:$BE62),_xll.ArrayCOA($BG62:$BZ62),YR,PRD,_xll.ArrayDIM($CB62:$CE62)),0)</f>
        <v>740</v>
      </c>
      <c r="K62" s="128">
        <f t="shared" ca="1" si="27"/>
        <v>8.9113033827095201E-4</v>
      </c>
      <c r="L62" s="126">
        <f t="shared" ca="1" si="28"/>
        <v>740</v>
      </c>
      <c r="M62" s="126">
        <f t="shared" ca="1" si="29"/>
        <v>0</v>
      </c>
      <c r="N62" s="126">
        <f t="shared" ca="1" si="30"/>
        <v>-1230</v>
      </c>
      <c r="O62" s="126">
        <f t="shared" ca="1" si="31"/>
        <v>-166.21621621621622</v>
      </c>
      <c r="P62" s="131"/>
      <c r="Q62" s="643">
        <f ca="1">IFERROR(_xll.BC_BU(_xll.ArrayBU(DB),_xll.ArrayDPT($BA62:$BE62),_xll.ArrayCOA($BG62:$BZ62),YR,PRD,RV,_xll.ArrayDIM($CB62:$CE62)),0)</f>
        <v>0</v>
      </c>
      <c r="R62" s="185">
        <f ca="1">IFERROR(_xll.AC_BU(_xll.ArrayBU(DB),_xll.ArrayDPT($BA62:$BE62),_xll.ArrayCOA($BG62:$BZ62),YR-1,PRD,_xll.ArrayDIM($CB62:$CE62)),0)</f>
        <v>0</v>
      </c>
      <c r="S62" s="185">
        <f ca="1">IFERROR(_xll.BCC_BU(_xll.ArrayBU(DB),_xll.ArrayDPT($BA62:$BE62),_xll.ArrayCOA($BG62:$BZ62),YR,PRD,RV,_xll.ArrayDIM($CB62:$CE62)),0)</f>
        <v>0</v>
      </c>
      <c r="T62" s="185">
        <f ca="1">IFERROR(_xll.ACC_BU(_xll.ArrayBU(DB),_xll.ArrayDPT($BA62:$BE62),_xll.ArrayCOA($BG62:$BZ62),YR-1,PRD,_xll.ArrayDIM($CB62:$CE62)),0)</f>
        <v>1970</v>
      </c>
      <c r="U62" s="131"/>
      <c r="V62" s="185">
        <f ca="1">IFERROR(_xll.ACC_BU(_xll.ArrayBU(DB),_xll.ArrayDPT($BA62:$BE62),_xll.ArrayCOA($BG62:$BZ62),YR-1,PRD,_xll.ArrayDIM($CB62:$CE62)),0)</f>
        <v>1970</v>
      </c>
      <c r="W62" s="185">
        <f ca="1">IFERROR(_xll.BCC_BU(_xll.ArrayBU(DB),_xll.ArrayDPT($BA62:$BE62),_xll.ArrayCOA($BG62:$BZ62),YR-1,PRD,RV,_xll.ArrayDIM($CB62:$CE62)),0)</f>
        <v>0</v>
      </c>
      <c r="X62" s="185">
        <f ca="1">IFERROR(_xll.ACC_BU(_xll.ArrayBU(DB),_xll.ArrayDPT($BA62:$BE62),_xll.ArrayCOA($BG62:$BZ62),YR-1-1,PRD,_xll.ArrayDIM($CB62:$CE62)),0)</f>
        <v>0</v>
      </c>
      <c r="Z62" s="226">
        <f ca="1">IFERROR(_xll.AC_BU(_xll.ArrayBU(DB),_xll.ArrayDPT($BA62:$BE62),_xll.ArrayCOA($BG62:$BZ62),YR,PRD-1,_xll.ArrayDIM($CB62:$CE62)),0)</f>
        <v>740</v>
      </c>
      <c r="AA62" s="151">
        <f ca="1">IFERROR(_xll.BC_BU(_xll.ArrayBU(DB),_xll.ArrayDPT($BA62:$BE62),_xll.ArrayCOA($BG62:$BZ62),YR,PRD-1,RV,_xll.ArrayDIM($CB62:$CE62)),0)</f>
        <v>0</v>
      </c>
      <c r="AK62" s="52"/>
      <c r="BA62" s="554"/>
      <c r="BB62" s="555"/>
      <c r="BC62" s="555"/>
      <c r="BD62" s="555"/>
      <c r="BE62" s="556"/>
      <c r="BF62" s="557"/>
      <c r="BG62" s="554" t="s">
        <v>1010</v>
      </c>
      <c r="BH62" s="556" t="s">
        <v>1010</v>
      </c>
      <c r="BI62" s="554" t="s">
        <v>1056</v>
      </c>
      <c r="BJ62" s="556" t="s">
        <v>1056</v>
      </c>
      <c r="BK62" s="554" t="s">
        <v>958</v>
      </c>
      <c r="BL62" s="556" t="s">
        <v>958</v>
      </c>
      <c r="BM62" s="554" t="s">
        <v>1037</v>
      </c>
      <c r="BN62" s="556" t="s">
        <v>1037</v>
      </c>
      <c r="BO62" s="554"/>
      <c r="BP62" s="556"/>
      <c r="BQ62" s="554"/>
      <c r="BR62" s="556"/>
      <c r="BS62" s="554"/>
      <c r="BT62" s="556"/>
      <c r="BU62" s="554"/>
      <c r="BV62" s="556"/>
      <c r="BW62" s="554"/>
      <c r="BX62" s="556"/>
      <c r="BY62" s="554"/>
      <c r="BZ62" s="556"/>
      <c r="CA62" s="557"/>
      <c r="CB62" s="554"/>
      <c r="CC62" s="555"/>
      <c r="CD62" s="555"/>
      <c r="CE62" s="556"/>
      <c r="DB62"/>
      <c r="DC62"/>
      <c r="DD62"/>
      <c r="DE62"/>
    </row>
    <row r="63" spans="1:109" s="40" customFormat="1" ht="12.75" customHeight="1">
      <c r="A63" s="35">
        <f ca="1">SUM(A36:A62)</f>
        <v>294751.29000000004</v>
      </c>
      <c r="B63" s="40">
        <f t="shared" ca="1" si="21"/>
        <v>45.329749066680321</v>
      </c>
      <c r="C63" s="35">
        <f ca="1">SUM(C36:C62)</f>
        <v>139140.78999999998</v>
      </c>
      <c r="D63" s="40">
        <f t="shared" ca="1" si="23"/>
        <v>21.39843763072135</v>
      </c>
      <c r="E63" s="35">
        <f ca="1">SUM(E36:E62)</f>
        <v>650238.07999999996</v>
      </c>
      <c r="F63" s="40">
        <f t="shared" ca="1" si="25"/>
        <v>100</v>
      </c>
      <c r="G63" s="27">
        <f ca="1">SUM(G36:G62)</f>
        <v>650238.07999999996</v>
      </c>
      <c r="H63" s="135">
        <f t="shared" ca="1" si="26"/>
        <v>22.470806560991726</v>
      </c>
      <c r="I63" s="112" t="s">
        <v>2355</v>
      </c>
      <c r="J63" s="27">
        <f ca="1">SUM(J36:J62)</f>
        <v>6823040.2400000002</v>
      </c>
      <c r="K63" s="135">
        <f t="shared" ca="1" si="27"/>
        <v>8.216511023118267</v>
      </c>
      <c r="L63" s="35">
        <f ca="1">SUM(L36:L62)</f>
        <v>6823040.2400000002</v>
      </c>
      <c r="M63" s="40">
        <f t="shared" ca="1" si="29"/>
        <v>0</v>
      </c>
      <c r="N63" s="35">
        <f ca="1">SUM(N36:N62)</f>
        <v>852316.76999999967</v>
      </c>
      <c r="O63" s="40">
        <f t="shared" ca="1" si="31"/>
        <v>12.49174473577485</v>
      </c>
      <c r="P63" s="131"/>
      <c r="Q63" s="165">
        <f ca="1">SUM(Q36:Q62)</f>
        <v>0</v>
      </c>
      <c r="R63" s="165">
        <f ca="1">SUM(R36:R62)</f>
        <v>355486.79000000004</v>
      </c>
      <c r="S63" s="165">
        <f ca="1">SUM(S36:S62)</f>
        <v>0</v>
      </c>
      <c r="T63" s="165">
        <f ca="1">SUM(T36:T62)</f>
        <v>5970723.4700000007</v>
      </c>
      <c r="U63" s="131"/>
      <c r="V63" s="165">
        <f ca="1">SUM(V36:V62)</f>
        <v>5970723.4700000007</v>
      </c>
      <c r="W63" s="165">
        <f ca="1">SUM(W36:W62)</f>
        <v>0</v>
      </c>
      <c r="X63" s="165">
        <f ca="1">SUM(X36:X62)</f>
        <v>6101740.6100000003</v>
      </c>
      <c r="Z63" s="27">
        <f ca="1">SUM(Z36:Z62)</f>
        <v>511097.29</v>
      </c>
      <c r="AA63" s="27">
        <f ca="1">SUM(AA36:AA62)</f>
        <v>0</v>
      </c>
      <c r="BA63" s="554"/>
      <c r="BB63" s="555"/>
      <c r="BC63" s="555"/>
      <c r="BD63" s="555"/>
      <c r="BE63" s="556"/>
      <c r="BF63" s="557"/>
      <c r="BG63" s="554"/>
      <c r="BH63" s="556"/>
      <c r="BI63" s="554"/>
      <c r="BJ63" s="556"/>
      <c r="BK63" s="554"/>
      <c r="BL63" s="556"/>
      <c r="BM63" s="554"/>
      <c r="BN63" s="556"/>
      <c r="BO63" s="554"/>
      <c r="BP63" s="556"/>
      <c r="BQ63" s="554"/>
      <c r="BR63" s="556"/>
      <c r="BS63" s="554"/>
      <c r="BT63" s="556"/>
      <c r="BU63" s="554"/>
      <c r="BV63" s="556"/>
      <c r="BW63" s="554"/>
      <c r="BX63" s="556"/>
      <c r="BY63" s="554"/>
      <c r="BZ63" s="556"/>
      <c r="CA63" s="557"/>
      <c r="CB63" s="554"/>
      <c r="CC63" s="555"/>
      <c r="CD63" s="555"/>
      <c r="CE63" s="556"/>
    </row>
    <row r="64" spans="1:109" s="40" customFormat="1" ht="12.75" customHeight="1">
      <c r="A64" s="76">
        <f ca="1">A33+A63</f>
        <v>1140064.3399999999</v>
      </c>
      <c r="B64" s="137">
        <f t="shared" ca="1" si="21"/>
        <v>50.561513795121165</v>
      </c>
      <c r="C64" s="76">
        <f ca="1">C33+C63</f>
        <v>617093.25999999989</v>
      </c>
      <c r="D64" s="137">
        <f t="shared" ca="1" si="23"/>
        <v>27.367902217138283</v>
      </c>
      <c r="E64" s="76">
        <f ca="1">E33+E63</f>
        <v>2254806.58</v>
      </c>
      <c r="F64" s="137">
        <f t="shared" ca="1" si="25"/>
        <v>100</v>
      </c>
      <c r="G64" s="634">
        <f ca="1">G33+G63</f>
        <v>2254806.58</v>
      </c>
      <c r="H64" s="138">
        <f t="shared" ca="1" si="26"/>
        <v>77.921186177886298</v>
      </c>
      <c r="I64" s="76" t="s">
        <v>2508</v>
      </c>
      <c r="J64" s="634">
        <f ca="1">J33+J63</f>
        <v>15753982.479999999</v>
      </c>
      <c r="K64" s="138">
        <f t="shared" ca="1" si="27"/>
        <v>18.971421265563581</v>
      </c>
      <c r="L64" s="76">
        <f ca="1">L33+L63</f>
        <v>15753982.479999999</v>
      </c>
      <c r="M64" s="137">
        <f t="shared" ca="1" si="29"/>
        <v>0</v>
      </c>
      <c r="N64" s="76">
        <f ca="1">N33+N63</f>
        <v>4253970.6599999992</v>
      </c>
      <c r="O64" s="137">
        <f t="shared" ca="1" si="31"/>
        <v>27.002509780625324</v>
      </c>
      <c r="Q64" s="646">
        <f ca="1">Q33+Q63</f>
        <v>0</v>
      </c>
      <c r="R64" s="646">
        <f ca="1">R33+R63</f>
        <v>1114742.24</v>
      </c>
      <c r="S64" s="646">
        <f ca="1">S33+S63</f>
        <v>0</v>
      </c>
      <c r="T64" s="646">
        <f ca="1">T33+T63</f>
        <v>11500011.82</v>
      </c>
      <c r="U64" s="27"/>
      <c r="V64" s="646">
        <f ca="1">V33+V63</f>
        <v>11500011.82</v>
      </c>
      <c r="W64" s="646">
        <f ca="1">W33+W63</f>
        <v>0</v>
      </c>
      <c r="X64" s="646">
        <f ca="1">X33+X63</f>
        <v>9729885.8100000005</v>
      </c>
      <c r="Y64" s="27"/>
      <c r="Z64" s="634">
        <f ca="1">Z33+Z63</f>
        <v>1637713.32</v>
      </c>
      <c r="AA64" s="634">
        <f ca="1">AA33+AA63</f>
        <v>0</v>
      </c>
      <c r="AG64" s="146"/>
      <c r="AH64" s="146"/>
      <c r="AI64" s="146"/>
      <c r="BA64" s="554"/>
      <c r="BB64" s="555"/>
      <c r="BC64" s="555"/>
      <c r="BD64" s="555"/>
      <c r="BE64" s="556"/>
      <c r="BF64" s="557"/>
      <c r="BG64" s="554"/>
      <c r="BH64" s="556"/>
      <c r="BI64" s="554"/>
      <c r="BJ64" s="556"/>
      <c r="BK64" s="554"/>
      <c r="BL64" s="556"/>
      <c r="BM64" s="554"/>
      <c r="BN64" s="556"/>
      <c r="BO64" s="554"/>
      <c r="BP64" s="556"/>
      <c r="BQ64" s="554"/>
      <c r="BR64" s="556"/>
      <c r="BS64" s="554"/>
      <c r="BT64" s="556"/>
      <c r="BU64" s="554"/>
      <c r="BV64" s="556"/>
      <c r="BW64" s="554"/>
      <c r="BX64" s="556"/>
      <c r="BY64" s="554"/>
      <c r="BZ64" s="556"/>
      <c r="CA64" s="557"/>
      <c r="CB64" s="554"/>
      <c r="CC64" s="555"/>
      <c r="CD64" s="555"/>
      <c r="CE64" s="556"/>
    </row>
    <row r="65" spans="1:83" s="40" customFormat="1" ht="13.5" customHeight="1" thickBot="1">
      <c r="A65" s="147">
        <f ca="1">A26-A64</f>
        <v>474025.85000000033</v>
      </c>
      <c r="B65" s="148">
        <f t="shared" ca="1" si="21"/>
        <v>74.194643069507336</v>
      </c>
      <c r="C65" s="147">
        <f ca="1">C26-C64</f>
        <v>-594442.22999999963</v>
      </c>
      <c r="D65" s="148">
        <f t="shared" ca="1" si="23"/>
        <v>-93.042244595504513</v>
      </c>
      <c r="E65" s="147">
        <f ca="1">E26-E64</f>
        <v>638894.98</v>
      </c>
      <c r="F65" s="148">
        <f t="shared" ca="1" si="25"/>
        <v>100</v>
      </c>
      <c r="G65" s="49">
        <f ca="1">G26-G64</f>
        <v>638894.98</v>
      </c>
      <c r="H65" s="149">
        <f t="shared" ca="1" si="26"/>
        <v>22.078813822113709</v>
      </c>
      <c r="I65" s="147" t="s">
        <v>2509</v>
      </c>
      <c r="J65" s="49">
        <f ca="1">J26-J64</f>
        <v>67286619.800000012</v>
      </c>
      <c r="K65" s="149">
        <f t="shared" ca="1" si="27"/>
        <v>81.028578734436408</v>
      </c>
      <c r="L65" s="147">
        <f ca="1">L26-L64</f>
        <v>67286619.800000012</v>
      </c>
      <c r="M65" s="148">
        <f t="shared" ca="1" si="29"/>
        <v>0</v>
      </c>
      <c r="N65" s="147">
        <f ca="1">N26-N64</f>
        <v>1032542.6400000127</v>
      </c>
      <c r="O65" s="148">
        <f t="shared" ca="1" si="31"/>
        <v>1.5345437816152752</v>
      </c>
      <c r="Q65" s="647">
        <f ca="1">Q26-Q64</f>
        <v>0</v>
      </c>
      <c r="R65" s="647">
        <f ca="1">R26-R64</f>
        <v>164869.12999999989</v>
      </c>
      <c r="S65" s="647">
        <f ca="1">S26-S64</f>
        <v>0</v>
      </c>
      <c r="T65" s="647">
        <f ca="1">T26-T64</f>
        <v>66254077.160000004</v>
      </c>
      <c r="U65" s="27"/>
      <c r="V65" s="647">
        <f ca="1">V26-V64</f>
        <v>66254077.160000004</v>
      </c>
      <c r="W65" s="647">
        <f ca="1">W26-W64</f>
        <v>0</v>
      </c>
      <c r="X65" s="647">
        <f ca="1">X26-X64</f>
        <v>60800707.159999996</v>
      </c>
      <c r="Y65" s="27"/>
      <c r="Z65" s="49">
        <f ca="1">Z26-Z64</f>
        <v>1233337.2099999997</v>
      </c>
      <c r="AA65" s="49">
        <f ca="1">AA26-AA64</f>
        <v>0</v>
      </c>
      <c r="AB65" s="27"/>
      <c r="AC65" s="27"/>
      <c r="AD65" s="27"/>
      <c r="AF65" s="146"/>
      <c r="AG65" s="146"/>
      <c r="AH65" s="146"/>
      <c r="AI65" s="146"/>
      <c r="BA65" s="554"/>
      <c r="BB65" s="555"/>
      <c r="BC65" s="555"/>
      <c r="BD65" s="555"/>
      <c r="BE65" s="556"/>
      <c r="BF65" s="557"/>
      <c r="BG65" s="554"/>
      <c r="BH65" s="556"/>
      <c r="BI65" s="554"/>
      <c r="BJ65" s="556"/>
      <c r="BK65" s="554"/>
      <c r="BL65" s="556"/>
      <c r="BM65" s="554"/>
      <c r="BN65" s="556"/>
      <c r="BO65" s="554"/>
      <c r="BP65" s="556"/>
      <c r="BQ65" s="554"/>
      <c r="BR65" s="556"/>
      <c r="BS65" s="554"/>
      <c r="BT65" s="556"/>
      <c r="BU65" s="554"/>
      <c r="BV65" s="556"/>
      <c r="BW65" s="554"/>
      <c r="BX65" s="556"/>
      <c r="BY65" s="554"/>
      <c r="BZ65" s="556"/>
      <c r="CA65" s="557"/>
      <c r="CB65" s="554"/>
      <c r="CC65" s="555"/>
      <c r="CD65" s="555"/>
      <c r="CE65" s="556"/>
    </row>
    <row r="66" spans="1:83" s="40" customFormat="1" ht="13.5" customHeight="1" thickTop="1">
      <c r="A66" s="130">
        <f ca="1">AG_SCH11!A96</f>
        <v>402266.77441534126</v>
      </c>
      <c r="B66" s="130">
        <f t="shared" ca="1" si="21"/>
        <v>60.642946072375963</v>
      </c>
      <c r="C66" s="130">
        <f ca="1">AG_SCH11!C96</f>
        <v>329234.68775272212</v>
      </c>
      <c r="D66" s="130">
        <f t="shared" ca="1" si="23"/>
        <v>49.633135730790379</v>
      </c>
      <c r="E66" s="130">
        <f ca="1">AG_SCH11!F96</f>
        <v>665111.08843691356</v>
      </c>
      <c r="F66" s="130">
        <f t="shared" ca="1" si="25"/>
        <v>100.26752999136286</v>
      </c>
      <c r="G66" s="636">
        <f ca="1">AG_SCH11!I96</f>
        <v>663336.46445086144</v>
      </c>
      <c r="H66" s="130">
        <f t="shared" ca="1" si="26"/>
        <v>22.92345809326866</v>
      </c>
      <c r="I66" s="130" t="s">
        <v>2510</v>
      </c>
      <c r="J66" s="636">
        <f ca="1">AG_SCH11!L96</f>
        <v>2563936.7378218062</v>
      </c>
      <c r="K66" s="130">
        <f t="shared" ca="1" si="27"/>
        <v>3.0875700168654965</v>
      </c>
      <c r="L66" s="130">
        <f ca="1">AG_SCH11!N96</f>
        <v>2651208.1694961917</v>
      </c>
      <c r="M66" s="130">
        <f t="shared" ca="1" si="29"/>
        <v>0</v>
      </c>
      <c r="N66" s="130">
        <f ca="1">AG_SCH11!P96</f>
        <v>421914.07504453463</v>
      </c>
      <c r="O66" s="130">
        <f t="shared" ca="1" si="31"/>
        <v>16.455713154723622</v>
      </c>
      <c r="Q66" s="137"/>
      <c r="R66" s="137"/>
      <c r="S66" s="137"/>
      <c r="T66" s="137"/>
      <c r="AF66" s="146"/>
      <c r="AG66" s="146"/>
      <c r="AH66" s="146"/>
      <c r="AI66" s="146"/>
      <c r="BA66" s="554"/>
      <c r="BB66" s="555"/>
      <c r="BC66" s="555"/>
      <c r="BD66" s="555"/>
      <c r="BE66" s="556"/>
      <c r="BF66" s="557"/>
      <c r="BG66" s="554"/>
      <c r="BH66" s="556"/>
      <c r="BI66" s="554"/>
      <c r="BJ66" s="556"/>
      <c r="BK66" s="554"/>
      <c r="BL66" s="556"/>
      <c r="BM66" s="554"/>
      <c r="BN66" s="556"/>
      <c r="BO66" s="554"/>
      <c r="BP66" s="556"/>
      <c r="BQ66" s="554"/>
      <c r="BR66" s="556"/>
      <c r="BS66" s="554"/>
      <c r="BT66" s="556"/>
      <c r="BU66" s="554"/>
      <c r="BV66" s="556"/>
      <c r="BW66" s="554"/>
      <c r="BX66" s="556"/>
      <c r="BY66" s="554"/>
      <c r="BZ66" s="556"/>
      <c r="CA66" s="557"/>
      <c r="CB66" s="554"/>
      <c r="CC66" s="555"/>
      <c r="CD66" s="555"/>
      <c r="CE66" s="556"/>
    </row>
    <row r="67" spans="1:83" s="40" customFormat="1" ht="12.75" customHeight="1">
      <c r="A67" s="126">
        <f ca="1">AG_SCH11!A86</f>
        <v>9977.2000000000007</v>
      </c>
      <c r="B67" s="126">
        <f t="shared" ca="1" si="21"/>
        <v>66.51466666666667</v>
      </c>
      <c r="C67" s="126">
        <f ca="1">AG_SCH11!C86</f>
        <v>14505</v>
      </c>
      <c r="D67" s="126">
        <f t="shared" ca="1" si="23"/>
        <v>96.7</v>
      </c>
      <c r="E67" s="126">
        <f ca="1">AG_SCH11!F86</f>
        <v>15000</v>
      </c>
      <c r="F67" s="126">
        <f t="shared" ca="1" si="25"/>
        <v>100</v>
      </c>
      <c r="G67" s="151">
        <f ca="1">AG_SCH11!I86</f>
        <v>15000</v>
      </c>
      <c r="H67" s="126">
        <f t="shared" ca="1" si="26"/>
        <v>0.51836720853825713</v>
      </c>
      <c r="I67" s="126" t="s">
        <v>2511</v>
      </c>
      <c r="J67" s="151">
        <f ca="1">AG_SCH11!L86</f>
        <v>41622.269999999997</v>
      </c>
      <c r="K67" s="126">
        <f t="shared" ca="1" si="27"/>
        <v>5.0122793979330942E-2</v>
      </c>
      <c r="L67" s="126">
        <f ca="1">AG_SCH11!N86</f>
        <v>41622.269999999997</v>
      </c>
      <c r="M67" s="126">
        <f t="shared" ca="1" si="29"/>
        <v>0</v>
      </c>
      <c r="N67" s="126">
        <f ca="1">AG_SCH11!P86</f>
        <v>-19211.990000000005</v>
      </c>
      <c r="O67" s="126">
        <f t="shared" ca="1" si="31"/>
        <v>-46.157958227650738</v>
      </c>
      <c r="Q67" s="131"/>
      <c r="AB67" s="27"/>
      <c r="AC67" s="27"/>
      <c r="AD67" s="27"/>
      <c r="AF67" s="146"/>
      <c r="BA67" s="554"/>
      <c r="BB67" s="555"/>
      <c r="BC67" s="555"/>
      <c r="BD67" s="555"/>
      <c r="BE67" s="556"/>
      <c r="BF67" s="557"/>
      <c r="BG67" s="554"/>
      <c r="BH67" s="556"/>
      <c r="BI67" s="554"/>
      <c r="BJ67" s="556"/>
      <c r="BK67" s="554"/>
      <c r="BL67" s="556"/>
      <c r="BM67" s="554"/>
      <c r="BN67" s="556"/>
      <c r="BO67" s="554"/>
      <c r="BP67" s="556"/>
      <c r="BQ67" s="554"/>
      <c r="BR67" s="556"/>
      <c r="BS67" s="554"/>
      <c r="BT67" s="556"/>
      <c r="BU67" s="554"/>
      <c r="BV67" s="556"/>
      <c r="BW67" s="554"/>
      <c r="BX67" s="556"/>
      <c r="BY67" s="554"/>
      <c r="BZ67" s="556"/>
      <c r="CA67" s="557"/>
      <c r="CB67" s="554"/>
      <c r="CC67" s="555"/>
      <c r="CD67" s="555"/>
      <c r="CE67" s="556"/>
    </row>
    <row r="68" spans="1:83" s="40" customFormat="1" ht="13.5" customHeight="1" thickBot="1">
      <c r="A68" s="152">
        <f ca="1">A65-A66-A67</f>
        <v>61781.875584659065</v>
      </c>
      <c r="B68" s="80">
        <f t="shared" ca="1" si="21"/>
        <v>-156.64186184886267</v>
      </c>
      <c r="C68" s="152">
        <f ca="1">C65-C66-C67</f>
        <v>-938181.91775272181</v>
      </c>
      <c r="D68" s="80">
        <f t="shared" ca="1" si="23"/>
        <v>2378.667869160869</v>
      </c>
      <c r="E68" s="152">
        <f ca="1">E65-E66-E67</f>
        <v>-41216.108436913579</v>
      </c>
      <c r="F68" s="80">
        <f t="shared" ca="1" si="25"/>
        <v>104.49938436841303</v>
      </c>
      <c r="G68" s="152">
        <f ca="1">G65-G66-G67</f>
        <v>-39441.484450861462</v>
      </c>
      <c r="H68" s="153">
        <f t="shared" ca="1" si="26"/>
        <v>-1.3630114796932087</v>
      </c>
      <c r="I68" s="80" t="s">
        <v>2512</v>
      </c>
      <c r="J68" s="152">
        <f ca="1">J65-J66-J67</f>
        <v>64681060.792178206</v>
      </c>
      <c r="K68" s="80">
        <f t="shared" ca="1" si="27"/>
        <v>77.890885923591597</v>
      </c>
      <c r="L68" s="152">
        <f ca="1">L65-L66-L67</f>
        <v>64593789.360503815</v>
      </c>
      <c r="M68" s="80">
        <f t="shared" ca="1" si="29"/>
        <v>0</v>
      </c>
      <c r="N68" s="152">
        <f ca="1">N65-N66-N67</f>
        <v>629840.55495547806</v>
      </c>
      <c r="O68" s="80">
        <f t="shared" ca="1" si="31"/>
        <v>0.97376349002557461</v>
      </c>
      <c r="P68" s="131"/>
      <c r="Q68" s="131"/>
      <c r="Z68" s="131"/>
      <c r="AA68" s="131"/>
      <c r="BA68" s="554"/>
      <c r="BB68" s="555"/>
      <c r="BC68" s="555"/>
      <c r="BD68" s="555"/>
      <c r="BE68" s="556"/>
      <c r="BF68" s="557"/>
      <c r="BG68" s="554"/>
      <c r="BH68" s="556"/>
      <c r="BI68" s="554"/>
      <c r="BJ68" s="556"/>
      <c r="BK68" s="554"/>
      <c r="BL68" s="556"/>
      <c r="BM68" s="554"/>
      <c r="BN68" s="556"/>
      <c r="BO68" s="554"/>
      <c r="BP68" s="556"/>
      <c r="BQ68" s="554"/>
      <c r="BR68" s="556"/>
      <c r="BS68" s="554"/>
      <c r="BT68" s="556"/>
      <c r="BU68" s="554"/>
      <c r="BV68" s="556"/>
      <c r="BW68" s="554"/>
      <c r="BX68" s="556"/>
      <c r="BY68" s="554"/>
      <c r="BZ68" s="556"/>
      <c r="CA68" s="557"/>
      <c r="CB68" s="554"/>
      <c r="CC68" s="555"/>
      <c r="CD68" s="555"/>
      <c r="CE68" s="556"/>
    </row>
    <row r="69" spans="1:83" s="40" customFormat="1" ht="9.75" customHeight="1" thickTop="1">
      <c r="A69" s="27"/>
      <c r="B69" s="35"/>
      <c r="C69" s="27"/>
      <c r="D69" s="35"/>
      <c r="E69" s="27"/>
      <c r="F69" s="35"/>
      <c r="G69" s="27"/>
      <c r="I69" s="35"/>
      <c r="J69" s="27"/>
      <c r="K69" s="35"/>
      <c r="L69" s="27"/>
      <c r="M69" s="35"/>
      <c r="N69" s="27"/>
      <c r="O69" s="35"/>
      <c r="P69" s="131"/>
      <c r="Q69" s="131"/>
      <c r="Z69" s="131"/>
      <c r="AA69" s="131"/>
      <c r="BA69" s="554"/>
      <c r="BB69" s="555"/>
      <c r="BC69" s="555"/>
      <c r="BD69" s="555"/>
      <c r="BE69" s="556"/>
      <c r="BF69" s="557"/>
      <c r="BG69" s="554"/>
      <c r="BH69" s="556"/>
      <c r="BI69" s="554"/>
      <c r="BJ69" s="556"/>
      <c r="BK69" s="554"/>
      <c r="BL69" s="556"/>
      <c r="BM69" s="554"/>
      <c r="BN69" s="556"/>
      <c r="BO69" s="554"/>
      <c r="BP69" s="556"/>
      <c r="BQ69" s="554"/>
      <c r="BR69" s="556"/>
      <c r="BS69" s="554"/>
      <c r="BT69" s="556"/>
      <c r="BU69" s="554"/>
      <c r="BV69" s="556"/>
      <c r="BW69" s="554"/>
      <c r="BX69" s="556"/>
      <c r="BY69" s="554"/>
      <c r="BZ69" s="556"/>
      <c r="CA69" s="557"/>
      <c r="CB69" s="554"/>
      <c r="CC69" s="555"/>
      <c r="CD69" s="555"/>
      <c r="CE69" s="556"/>
    </row>
    <row r="70" spans="1:83" ht="12.75" customHeight="1">
      <c r="A70" s="46"/>
      <c r="C70" s="46"/>
      <c r="E70" s="46"/>
      <c r="G70" s="46"/>
      <c r="I70" s="35" t="s">
        <v>2513</v>
      </c>
      <c r="J70" s="635"/>
      <c r="P70" s="46"/>
      <c r="Q70" s="46"/>
      <c r="Z70" s="46"/>
      <c r="AA70" s="46"/>
      <c r="BA70" s="554"/>
      <c r="BB70" s="555"/>
      <c r="BC70" s="555"/>
      <c r="BD70" s="555"/>
      <c r="BE70" s="556"/>
      <c r="BF70" s="557"/>
      <c r="BG70" s="554"/>
      <c r="BH70" s="556"/>
      <c r="BI70" s="554"/>
      <c r="BJ70" s="556"/>
      <c r="BK70" s="554"/>
      <c r="BL70" s="556"/>
      <c r="BM70" s="554"/>
      <c r="BN70" s="556"/>
      <c r="BO70" s="554"/>
      <c r="BP70" s="556"/>
      <c r="BQ70" s="554"/>
      <c r="BR70" s="556"/>
      <c r="BS70" s="554"/>
      <c r="BT70" s="556"/>
      <c r="BU70" s="554"/>
      <c r="BV70" s="556"/>
      <c r="BW70" s="554"/>
      <c r="BX70" s="556"/>
      <c r="BY70" s="554"/>
      <c r="BZ70" s="556"/>
      <c r="CA70" s="557"/>
      <c r="CB70" s="554"/>
      <c r="CC70" s="555"/>
      <c r="CD70" s="555"/>
      <c r="CE70" s="556"/>
    </row>
    <row r="71" spans="1:83" ht="12.75" customHeight="1">
      <c r="A71">
        <f t="shared" ref="A71:A92" si="32">+G71-R71</f>
        <v>0</v>
      </c>
      <c r="C71">
        <f t="shared" ref="C71:C92" si="33">+G71-Z71</f>
        <v>-116</v>
      </c>
      <c r="E71" s="46">
        <f t="shared" ref="E71:E92" si="34">+G71-Q71</f>
        <v>0</v>
      </c>
      <c r="G71" s="123">
        <f>+SCH00!A73</f>
        <v>3480</v>
      </c>
      <c r="I71" t="s">
        <v>2370</v>
      </c>
      <c r="J71" s="123">
        <f>+SCH00!L73</f>
        <v>28188</v>
      </c>
      <c r="L71" s="46">
        <f t="shared" ref="L71:L92" si="35">+J71-S71</f>
        <v>7192</v>
      </c>
      <c r="N71">
        <f t="shared" ref="N71:N92" si="36">+J71-T71</f>
        <v>7192</v>
      </c>
      <c r="P71" s="46"/>
      <c r="Q71" s="97">
        <f>+SCH00!S73</f>
        <v>3480</v>
      </c>
      <c r="R71" s="97">
        <f>+SCH00!T73</f>
        <v>3480</v>
      </c>
      <c r="S71" s="97">
        <f>+SCH00!U73</f>
        <v>20996</v>
      </c>
      <c r="T71" s="97">
        <f>+SCH00!V73</f>
        <v>20996</v>
      </c>
      <c r="Z71" s="97">
        <f>SCH00!X73</f>
        <v>3596</v>
      </c>
      <c r="AA71" s="97">
        <f>+SCH00!L73</f>
        <v>28188</v>
      </c>
      <c r="BA71" s="554"/>
      <c r="BB71" s="555"/>
      <c r="BC71" s="555"/>
      <c r="BD71" s="555"/>
      <c r="BE71" s="556"/>
      <c r="BF71" s="557"/>
      <c r="BG71" s="554"/>
      <c r="BH71" s="556"/>
      <c r="BI71" s="554"/>
      <c r="BJ71" s="556"/>
      <c r="BK71" s="554"/>
      <c r="BL71" s="556"/>
      <c r="BM71" s="554"/>
      <c r="BN71" s="556"/>
      <c r="BO71" s="554"/>
      <c r="BP71" s="556"/>
      <c r="BQ71" s="554"/>
      <c r="BR71" s="556"/>
      <c r="BS71" s="554"/>
      <c r="BT71" s="556"/>
      <c r="BU71" s="554"/>
      <c r="BV71" s="556"/>
      <c r="BW71" s="554"/>
      <c r="BX71" s="556"/>
      <c r="BY71" s="554"/>
      <c r="BZ71" s="556"/>
      <c r="CA71" s="557"/>
      <c r="CB71" s="554"/>
      <c r="CC71" s="555"/>
      <c r="CD71" s="555"/>
      <c r="CE71" s="556"/>
    </row>
    <row r="72" spans="1:83" ht="12.75" customHeight="1">
      <c r="A72">
        <f t="shared" si="32"/>
        <v>32</v>
      </c>
      <c r="C72">
        <f t="shared" si="33"/>
        <v>-489</v>
      </c>
      <c r="E72" s="46">
        <f t="shared" si="34"/>
        <v>-361</v>
      </c>
      <c r="G72" s="123">
        <f>+SCH00!A74</f>
        <v>1399</v>
      </c>
      <c r="I72" t="s">
        <v>2371</v>
      </c>
      <c r="J72" s="123">
        <f>+SCH00!L74</f>
        <v>19717</v>
      </c>
      <c r="L72" s="46">
        <f t="shared" si="35"/>
        <v>3619</v>
      </c>
      <c r="N72">
        <f t="shared" si="36"/>
        <v>6017</v>
      </c>
      <c r="P72" s="46"/>
      <c r="Q72" s="97">
        <f>+SCH00!S74</f>
        <v>1760</v>
      </c>
      <c r="R72" s="97">
        <f>+SCH00!T74</f>
        <v>1367</v>
      </c>
      <c r="S72" s="97">
        <f>+SCH00!U74</f>
        <v>16098</v>
      </c>
      <c r="T72" s="97">
        <f>+SCH00!V74</f>
        <v>13700</v>
      </c>
      <c r="Z72" s="97">
        <f>SCH00!X74</f>
        <v>1888</v>
      </c>
      <c r="AA72" s="97">
        <f>+SCH00!L74</f>
        <v>19717</v>
      </c>
      <c r="BA72" s="554"/>
      <c r="BB72" s="555"/>
      <c r="BC72" s="555"/>
      <c r="BD72" s="555"/>
      <c r="BE72" s="556"/>
      <c r="BF72" s="557"/>
      <c r="BG72" s="554"/>
      <c r="BH72" s="556"/>
      <c r="BI72" s="554"/>
      <c r="BJ72" s="556"/>
      <c r="BK72" s="554"/>
      <c r="BL72" s="556"/>
      <c r="BM72" s="554"/>
      <c r="BN72" s="556"/>
      <c r="BO72" s="554"/>
      <c r="BP72" s="556"/>
      <c r="BQ72" s="554"/>
      <c r="BR72" s="556"/>
      <c r="BS72" s="554"/>
      <c r="BT72" s="556"/>
      <c r="BU72" s="554"/>
      <c r="BV72" s="556"/>
      <c r="BW72" s="554"/>
      <c r="BX72" s="556"/>
      <c r="BY72" s="554"/>
      <c r="BZ72" s="556"/>
      <c r="CA72" s="557"/>
      <c r="CB72" s="554"/>
      <c r="CC72" s="555"/>
      <c r="CD72" s="555"/>
      <c r="CE72" s="556"/>
    </row>
    <row r="73" spans="1:83" ht="12.75" customHeight="1">
      <c r="A73">
        <f t="shared" si="32"/>
        <v>-10</v>
      </c>
      <c r="C73">
        <f t="shared" si="33"/>
        <v>-979</v>
      </c>
      <c r="E73" s="46">
        <f t="shared" si="34"/>
        <v>-644</v>
      </c>
      <c r="G73" s="154">
        <f>SCH00!A76</f>
        <v>2876</v>
      </c>
      <c r="I73" t="s">
        <v>2514</v>
      </c>
      <c r="J73" s="154">
        <f>SCH00!L76</f>
        <v>41951</v>
      </c>
      <c r="L73" s="46">
        <f t="shared" si="35"/>
        <v>9755</v>
      </c>
      <c r="N73">
        <f t="shared" si="36"/>
        <v>14864</v>
      </c>
      <c r="P73" s="46"/>
      <c r="Q73" s="155">
        <f>SCH00!S76</f>
        <v>3520</v>
      </c>
      <c r="R73" s="155">
        <f>SCH00!T76</f>
        <v>2886</v>
      </c>
      <c r="S73" s="155">
        <f>SCH00!U76</f>
        <v>32196</v>
      </c>
      <c r="T73" s="155">
        <f>SCH00!V76</f>
        <v>27087</v>
      </c>
      <c r="Z73" s="155">
        <f>SCH00!X76</f>
        <v>3855</v>
      </c>
      <c r="AA73" s="155">
        <v>2899</v>
      </c>
      <c r="BA73" s="554"/>
      <c r="BB73" s="555"/>
      <c r="BC73" s="555"/>
      <c r="BD73" s="555"/>
      <c r="BE73" s="556"/>
      <c r="BF73" s="557"/>
      <c r="BG73" s="554"/>
      <c r="BH73" s="556"/>
      <c r="BI73" s="554"/>
      <c r="BJ73" s="556"/>
      <c r="BK73" s="554"/>
      <c r="BL73" s="556"/>
      <c r="BM73" s="554"/>
      <c r="BN73" s="556"/>
      <c r="BO73" s="554"/>
      <c r="BP73" s="556"/>
      <c r="BQ73" s="554"/>
      <c r="BR73" s="556"/>
      <c r="BS73" s="554"/>
      <c r="BT73" s="556"/>
      <c r="BU73" s="554"/>
      <c r="BV73" s="556"/>
      <c r="BW73" s="554"/>
      <c r="BX73" s="556"/>
      <c r="BY73" s="554"/>
      <c r="BZ73" s="556"/>
      <c r="CA73" s="557"/>
      <c r="CB73" s="554"/>
      <c r="CC73" s="555"/>
      <c r="CD73" s="555"/>
      <c r="CE73" s="556"/>
    </row>
    <row r="74" spans="1:83" ht="12.75" customHeight="1">
      <c r="A74">
        <f t="shared" si="32"/>
        <v>0.91954022988505102</v>
      </c>
      <c r="C74">
        <f t="shared" si="33"/>
        <v>-12.30163144234335</v>
      </c>
      <c r="E74" s="46">
        <f t="shared" si="34"/>
        <v>-10.373563218390814</v>
      </c>
      <c r="G74" s="123">
        <f>+G72/G71*100</f>
        <v>40.201149425287355</v>
      </c>
      <c r="I74" t="s">
        <v>2372</v>
      </c>
      <c r="J74" s="123">
        <f>+J72/J71*100</f>
        <v>69.948204909890734</v>
      </c>
      <c r="L74" s="46">
        <f t="shared" si="35"/>
        <v>-6.7235420895377302</v>
      </c>
      <c r="N74">
        <f t="shared" si="36"/>
        <v>4.6976810005746756</v>
      </c>
      <c r="P74" s="46"/>
      <c r="Q74" s="46">
        <f>+Q72/Q71*100</f>
        <v>50.574712643678168</v>
      </c>
      <c r="R74">
        <f>+R72/R71*100</f>
        <v>39.281609195402304</v>
      </c>
      <c r="S74" s="46">
        <f>+S72/S71*100</f>
        <v>76.671746999428464</v>
      </c>
      <c r="T74">
        <f>+T72/T71*100</f>
        <v>65.250523909316058</v>
      </c>
      <c r="Z74">
        <f>+Z72/Z71*100</f>
        <v>52.502780867630705</v>
      </c>
      <c r="AA74">
        <f>+AA72/AA71*100</f>
        <v>69.948204909890734</v>
      </c>
      <c r="BA74" s="554"/>
      <c r="BB74" s="555"/>
      <c r="BC74" s="555"/>
      <c r="BD74" s="555"/>
      <c r="BE74" s="556"/>
      <c r="BF74" s="557"/>
      <c r="BG74" s="554"/>
      <c r="BH74" s="556"/>
      <c r="BI74" s="554"/>
      <c r="BJ74" s="556"/>
      <c r="BK74" s="554"/>
      <c r="BL74" s="556"/>
      <c r="BM74" s="554"/>
      <c r="BN74" s="556"/>
      <c r="BO74" s="554"/>
      <c r="BP74" s="556"/>
      <c r="BQ74" s="554"/>
      <c r="BR74" s="556"/>
      <c r="BS74" s="554"/>
      <c r="BT74" s="556"/>
      <c r="BU74" s="554"/>
      <c r="BV74" s="556"/>
      <c r="BW74" s="554"/>
      <c r="BX74" s="556"/>
      <c r="BY74" s="554"/>
      <c r="BZ74" s="556"/>
      <c r="CA74" s="557"/>
      <c r="CB74" s="554"/>
      <c r="CC74" s="555"/>
      <c r="CD74" s="555"/>
      <c r="CE74" s="556"/>
    </row>
    <row r="75" spans="1:83" ht="12.75" customHeight="1">
      <c r="A75">
        <f t="shared" ca="1" si="32"/>
        <v>1132.3344273446442</v>
      </c>
      <c r="C75">
        <f t="shared" ca="1" si="33"/>
        <v>547.72357593877587</v>
      </c>
      <c r="E75" s="46">
        <f t="shared" ca="1" si="34"/>
        <v>2068.4071193709792</v>
      </c>
      <c r="G75" s="123">
        <f ca="1">+G26/G72</f>
        <v>2068.4071193709792</v>
      </c>
      <c r="I75" t="s">
        <v>2515</v>
      </c>
      <c r="J75" s="123">
        <f ca="1">+J26/J72</f>
        <v>4211.6246021199986</v>
      </c>
      <c r="L75" s="46">
        <f t="shared" ca="1" si="35"/>
        <v>4211.6246021199986</v>
      </c>
      <c r="N75">
        <f t="shared" ca="1" si="36"/>
        <v>-1463.8563453252573</v>
      </c>
      <c r="P75" s="46"/>
      <c r="Q75" s="97">
        <f ca="1">+Q26/Q72</f>
        <v>0</v>
      </c>
      <c r="R75" s="97">
        <f ca="1">+R26/R72</f>
        <v>936.07269202633495</v>
      </c>
      <c r="S75" s="97">
        <f ca="1">+S26/S72</f>
        <v>0</v>
      </c>
      <c r="T75" s="97">
        <f ca="1">+T26/T72</f>
        <v>5675.4809474452559</v>
      </c>
      <c r="Z75" s="97">
        <f ca="1">+Z26/Z72</f>
        <v>1520.6835434322034</v>
      </c>
      <c r="AA75" s="97">
        <f ca="1">+AA26/AA72</f>
        <v>0</v>
      </c>
      <c r="BA75" s="554"/>
      <c r="BB75" s="555"/>
      <c r="BC75" s="555"/>
      <c r="BD75" s="555"/>
      <c r="BE75" s="556"/>
      <c r="BF75" s="557"/>
      <c r="BG75" s="554"/>
      <c r="BH75" s="556"/>
      <c r="BI75" s="554"/>
      <c r="BJ75" s="556"/>
      <c r="BK75" s="554"/>
      <c r="BL75" s="556"/>
      <c r="BM75" s="554"/>
      <c r="BN75" s="556"/>
      <c r="BO75" s="554"/>
      <c r="BP75" s="556"/>
      <c r="BQ75" s="554"/>
      <c r="BR75" s="556"/>
      <c r="BS75" s="554"/>
      <c r="BT75" s="556"/>
      <c r="BU75" s="554"/>
      <c r="BV75" s="556"/>
      <c r="BW75" s="554"/>
      <c r="BX75" s="556"/>
      <c r="BY75" s="554"/>
      <c r="BZ75" s="556"/>
      <c r="CA75" s="557"/>
      <c r="CB75" s="554"/>
      <c r="CC75" s="555"/>
      <c r="CD75" s="555"/>
      <c r="CE75" s="556"/>
    </row>
    <row r="76" spans="1:83" ht="12.75" customHeight="1">
      <c r="A76">
        <f t="shared" si="32"/>
        <v>-5.5438282020860612</v>
      </c>
      <c r="C76">
        <f t="shared" si="33"/>
        <v>1.391088973964429</v>
      </c>
      <c r="E76" s="46">
        <f t="shared" si="34"/>
        <v>5.5754110078627406</v>
      </c>
      <c r="G76" s="123">
        <f>+(G73/G72-1)*100</f>
        <v>105.57541100786274</v>
      </c>
      <c r="I76" t="s">
        <v>2516</v>
      </c>
      <c r="J76" s="123">
        <f>+(J73/J72-1)*100</f>
        <v>112.76563371709693</v>
      </c>
      <c r="L76" s="46">
        <f t="shared" si="35"/>
        <v>12.765633717096932</v>
      </c>
      <c r="N76">
        <f t="shared" si="36"/>
        <v>15.050305249943634</v>
      </c>
      <c r="P76" s="46"/>
      <c r="Q76" s="156">
        <f>+(Q73/Q72-1)*100</f>
        <v>100</v>
      </c>
      <c r="R76" s="156">
        <f>+(R73/R72-1)*100</f>
        <v>111.1192392099488</v>
      </c>
      <c r="S76" s="156">
        <f>+(S73/S72-1)*100</f>
        <v>100</v>
      </c>
      <c r="T76" s="156">
        <f>+(T73/T72-1)*100</f>
        <v>97.715328467153299</v>
      </c>
      <c r="Z76" s="156">
        <f>+(Z73/Z72-1)*100</f>
        <v>104.18432203389831</v>
      </c>
      <c r="AA76" s="156">
        <f>+(AA73/AA72-1)*100</f>
        <v>-85.296951868945584</v>
      </c>
      <c r="BA76" s="554"/>
      <c r="BB76" s="555"/>
      <c r="BC76" s="555"/>
      <c r="BD76" s="555"/>
      <c r="BE76" s="556"/>
      <c r="BF76" s="557"/>
      <c r="BG76" s="554"/>
      <c r="BH76" s="556"/>
      <c r="BI76" s="554"/>
      <c r="BJ76" s="556"/>
      <c r="BK76" s="554"/>
      <c r="BL76" s="556"/>
      <c r="BM76" s="554"/>
      <c r="BN76" s="556"/>
      <c r="BO76" s="554"/>
      <c r="BP76" s="556"/>
      <c r="BQ76" s="554"/>
      <c r="BR76" s="556"/>
      <c r="BS76" s="554"/>
      <c r="BT76" s="556"/>
      <c r="BU76" s="554"/>
      <c r="BV76" s="556"/>
      <c r="BW76" s="554"/>
      <c r="BX76" s="556"/>
      <c r="BY76" s="554"/>
      <c r="BZ76" s="556"/>
      <c r="CA76" s="557"/>
      <c r="CB76" s="554"/>
      <c r="CC76" s="555"/>
      <c r="CD76" s="555"/>
      <c r="CE76" s="556"/>
    </row>
    <row r="77" spans="1:83" ht="12.75" customHeight="1">
      <c r="A77">
        <f t="shared" si="32"/>
        <v>-0.46552493087146551</v>
      </c>
      <c r="C77">
        <f t="shared" si="33"/>
        <v>-9.8198198198198305E-2</v>
      </c>
      <c r="E77" s="46">
        <f t="shared" si="34"/>
        <v>6.301801801801802</v>
      </c>
      <c r="G77" s="123">
        <f>SCH00!A79</f>
        <v>6.301801801801802</v>
      </c>
      <c r="I77" t="s">
        <v>2376</v>
      </c>
      <c r="J77" s="123">
        <f>SCH00!L79</f>
        <v>0.72251271905031089</v>
      </c>
      <c r="L77" s="46">
        <f t="shared" si="35"/>
        <v>0.72251271905031089</v>
      </c>
      <c r="N77">
        <f t="shared" si="36"/>
        <v>-2.0078293797003393</v>
      </c>
      <c r="P77" s="46"/>
      <c r="Q77" s="123">
        <f>SCH00!S79</f>
        <v>0</v>
      </c>
      <c r="R77" s="123">
        <f>SCH00!T79</f>
        <v>6.7673267326732676</v>
      </c>
      <c r="S77" s="123">
        <f>SCH00!U79</f>
        <v>0</v>
      </c>
      <c r="T77" s="123">
        <f>SCH00!V79</f>
        <v>2.7303420987506501</v>
      </c>
      <c r="Z77" s="123">
        <f>SCH00!X79</f>
        <v>6.4</v>
      </c>
      <c r="AA77" s="97">
        <v>5</v>
      </c>
      <c r="BA77" s="554"/>
      <c r="BB77" s="555"/>
      <c r="BC77" s="555"/>
      <c r="BD77" s="555"/>
      <c r="BE77" s="556"/>
      <c r="BF77" s="557"/>
      <c r="BG77" s="554"/>
      <c r="BH77" s="556"/>
      <c r="BI77" s="554"/>
      <c r="BJ77" s="556"/>
      <c r="BK77" s="554"/>
      <c r="BL77" s="556"/>
      <c r="BM77" s="554"/>
      <c r="BN77" s="556"/>
      <c r="BO77" s="554"/>
      <c r="BP77" s="556"/>
      <c r="BQ77" s="554"/>
      <c r="BR77" s="556"/>
      <c r="BS77" s="554"/>
      <c r="BT77" s="556"/>
      <c r="BU77" s="554"/>
      <c r="BV77" s="556"/>
      <c r="BW77" s="554"/>
      <c r="BX77" s="556"/>
      <c r="BY77" s="554"/>
      <c r="BZ77" s="556"/>
      <c r="CA77" s="557"/>
      <c r="CB77" s="554"/>
      <c r="CC77" s="555"/>
      <c r="CD77" s="555"/>
      <c r="CE77" s="556"/>
    </row>
    <row r="78" spans="1:83" ht="12.75" customHeight="1">
      <c r="A78">
        <f t="shared" ca="1" si="32"/>
        <v>463.81902011494259</v>
      </c>
      <c r="B78" s="46"/>
      <c r="C78">
        <f t="shared" ca="1" si="33"/>
        <v>33.122288283277726</v>
      </c>
      <c r="D78" s="46"/>
      <c r="E78" s="46">
        <f t="shared" ca="1" si="34"/>
        <v>831.52343678160923</v>
      </c>
      <c r="F78" s="46"/>
      <c r="G78" s="123">
        <f ca="1">+G75*G74/100</f>
        <v>831.52343678160923</v>
      </c>
      <c r="H78" s="46"/>
      <c r="I78" t="s">
        <v>2517</v>
      </c>
      <c r="J78" s="123">
        <f ca="1">+J75*J74/100</f>
        <v>2945.9558067262669</v>
      </c>
      <c r="K78" s="46"/>
      <c r="L78" s="46">
        <f t="shared" ca="1" si="35"/>
        <v>2945.9558067262669</v>
      </c>
      <c r="M78" s="46"/>
      <c r="N78">
        <f t="shared" ca="1" si="36"/>
        <v>-757.3252458551774</v>
      </c>
      <c r="O78" s="46"/>
      <c r="P78" s="46"/>
      <c r="Q78" s="46">
        <f ca="1">+Q75*Q74/100</f>
        <v>0</v>
      </c>
      <c r="R78" s="46">
        <f ca="1">+R75*R74/100</f>
        <v>367.70441666666665</v>
      </c>
      <c r="S78" s="46">
        <f ca="1">+S75*S74/100</f>
        <v>0</v>
      </c>
      <c r="T78" s="46">
        <f ca="1">+T75*T74/100</f>
        <v>3703.2810525814443</v>
      </c>
      <c r="Z78" s="46">
        <f ca="1">+Z75*Z74/100</f>
        <v>798.40114849833151</v>
      </c>
      <c r="AA78" s="46">
        <f ca="1">+AA75*AA74/100</f>
        <v>0</v>
      </c>
      <c r="BA78" s="554"/>
      <c r="BB78" s="555"/>
      <c r="BC78" s="555"/>
      <c r="BD78" s="555"/>
      <c r="BE78" s="556"/>
      <c r="BF78" s="557"/>
      <c r="BG78" s="554"/>
      <c r="BH78" s="556"/>
      <c r="BI78" s="554"/>
      <c r="BJ78" s="556"/>
      <c r="BK78" s="554"/>
      <c r="BL78" s="556"/>
      <c r="BM78" s="554"/>
      <c r="BN78" s="556"/>
      <c r="BO78" s="554"/>
      <c r="BP78" s="556"/>
      <c r="BQ78" s="554"/>
      <c r="BR78" s="556"/>
      <c r="BS78" s="554"/>
      <c r="BT78" s="556"/>
      <c r="BU78" s="554"/>
      <c r="BV78" s="556"/>
      <c r="BW78" s="554"/>
      <c r="BX78" s="556"/>
      <c r="BY78" s="554"/>
      <c r="BZ78" s="556"/>
      <c r="CA78" s="557"/>
      <c r="CB78" s="554"/>
      <c r="CC78" s="555"/>
      <c r="CD78" s="555"/>
      <c r="CE78" s="556"/>
    </row>
    <row r="79" spans="1:83" ht="12.75" customHeight="1">
      <c r="A79">
        <f t="shared" ca="1" si="32"/>
        <v>231.90951005747129</v>
      </c>
      <c r="B79" s="46"/>
      <c r="C79">
        <f t="shared" ca="1" si="33"/>
        <v>16.56114414163892</v>
      </c>
      <c r="D79" s="46"/>
      <c r="E79" s="46">
        <f t="shared" ca="1" si="34"/>
        <v>415.76171839080462</v>
      </c>
      <c r="F79" s="46"/>
      <c r="G79" s="123">
        <f ca="1">G26/(G71*2)</f>
        <v>415.76171839080462</v>
      </c>
      <c r="I79" t="s">
        <v>2518</v>
      </c>
      <c r="J79" s="123">
        <f ca="1">J26/(J71*2)</f>
        <v>1472.9779033631335</v>
      </c>
      <c r="K79" s="46"/>
      <c r="L79" s="46">
        <f t="shared" ca="1" si="35"/>
        <v>1472.9779033631335</v>
      </c>
      <c r="M79" s="46"/>
      <c r="N79">
        <f t="shared" ca="1" si="36"/>
        <v>-378.6626229275887</v>
      </c>
      <c r="Q79" s="123">
        <f ca="1">Q26/(Q71*2)</f>
        <v>0</v>
      </c>
      <c r="R79" s="123">
        <f ca="1">R26/(R71*2)</f>
        <v>183.85220833333332</v>
      </c>
      <c r="S79" s="123">
        <f ca="1">S26/(S71*2)</f>
        <v>0</v>
      </c>
      <c r="T79" s="123">
        <f ca="1">T26/(T71*2)</f>
        <v>1851.6405262907222</v>
      </c>
      <c r="Z79" s="123">
        <f ca="1">Z26/(Z71*2)</f>
        <v>399.2005742491657</v>
      </c>
      <c r="AA79" s="46">
        <f ca="1">AA26/AA73</f>
        <v>0</v>
      </c>
      <c r="BA79" s="554"/>
      <c r="BB79" s="555"/>
      <c r="BC79" s="555"/>
      <c r="BD79" s="555"/>
      <c r="BE79" s="556"/>
      <c r="BF79" s="557"/>
      <c r="BG79" s="554"/>
      <c r="BH79" s="556"/>
      <c r="BI79" s="554"/>
      <c r="BJ79" s="556"/>
      <c r="BK79" s="554"/>
      <c r="BL79" s="556"/>
      <c r="BM79" s="554"/>
      <c r="BN79" s="556"/>
      <c r="BO79" s="554"/>
      <c r="BP79" s="556"/>
      <c r="BQ79" s="554"/>
      <c r="BR79" s="556"/>
      <c r="BS79" s="554"/>
      <c r="BT79" s="556"/>
      <c r="BU79" s="554"/>
      <c r="BV79" s="556"/>
      <c r="BW79" s="554"/>
      <c r="BX79" s="556"/>
      <c r="BY79" s="554"/>
      <c r="BZ79" s="556"/>
      <c r="CA79" s="557"/>
      <c r="CB79" s="554"/>
      <c r="CC79" s="555"/>
      <c r="CD79" s="555"/>
      <c r="CE79" s="556"/>
    </row>
    <row r="80" spans="1:83" ht="12.75" customHeight="1">
      <c r="A80">
        <f t="shared" ca="1" si="32"/>
        <v>-3.8844674937559134</v>
      </c>
      <c r="C80">
        <f t="shared" ca="1" si="33"/>
        <v>16.209829225048971</v>
      </c>
      <c r="E80" s="46" t="e">
        <f t="shared" ca="1" si="34"/>
        <v>#DIV/0!</v>
      </c>
      <c r="G80" s="123">
        <f ca="1">+G33/G24*100</f>
        <v>55.450379616894566</v>
      </c>
      <c r="I80" t="s">
        <v>2519</v>
      </c>
      <c r="J80" s="123">
        <f ca="1">+J33/J24*100</f>
        <v>10.754910242445312</v>
      </c>
      <c r="L80" s="46" t="e">
        <f t="shared" ca="1" si="35"/>
        <v>#DIV/0!</v>
      </c>
      <c r="N80">
        <f t="shared" ca="1" si="36"/>
        <v>3.6436593455024529</v>
      </c>
      <c r="P80" s="46"/>
      <c r="Q80" s="123" t="e">
        <f ca="1">+Q33/Q24*100</f>
        <v>#DIV/0!</v>
      </c>
      <c r="R80" s="123">
        <f ca="1">+R33/R24*100</f>
        <v>59.334847110650479</v>
      </c>
      <c r="S80" s="123" t="e">
        <f ca="1">+S33/S24*100</f>
        <v>#DIV/0!</v>
      </c>
      <c r="T80" s="123">
        <f ca="1">+T33/T24*100</f>
        <v>7.1112508969428596</v>
      </c>
      <c r="Z80" s="123">
        <f ca="1">+Z33/Z24*100</f>
        <v>39.240550391845595</v>
      </c>
      <c r="AA80" s="123" t="e">
        <f ca="1">+AA33/AA24*100</f>
        <v>#DIV/0!</v>
      </c>
      <c r="BA80" s="554"/>
      <c r="BB80" s="555"/>
      <c r="BC80" s="555"/>
      <c r="BD80" s="555"/>
      <c r="BE80" s="556"/>
      <c r="BF80" s="557"/>
      <c r="BG80" s="554"/>
      <c r="BH80" s="556"/>
      <c r="BI80" s="554"/>
      <c r="BJ80" s="556"/>
      <c r="BK80" s="554"/>
      <c r="BL80" s="556"/>
      <c r="BM80" s="554"/>
      <c r="BN80" s="556"/>
      <c r="BO80" s="554"/>
      <c r="BP80" s="556"/>
      <c r="BQ80" s="554"/>
      <c r="BR80" s="556"/>
      <c r="BS80" s="554"/>
      <c r="BT80" s="556"/>
      <c r="BU80" s="554"/>
      <c r="BV80" s="556"/>
      <c r="BW80" s="554"/>
      <c r="BX80" s="556"/>
      <c r="BY80" s="554"/>
      <c r="BZ80" s="556"/>
      <c r="CA80" s="557"/>
      <c r="CB80" s="554"/>
      <c r="CC80" s="555"/>
      <c r="CD80" s="555"/>
      <c r="CE80" s="556"/>
    </row>
    <row r="81" spans="1:83" ht="12.75" customHeight="1">
      <c r="A81">
        <f t="shared" ca="1" si="32"/>
        <v>204.73890387271075</v>
      </c>
      <c r="B81" s="46"/>
      <c r="C81">
        <f t="shared" ca="1" si="33"/>
        <v>194.07945230627803</v>
      </c>
      <c r="D81" s="46"/>
      <c r="E81" s="46">
        <f t="shared" ca="1" si="34"/>
        <v>464.78776268763397</v>
      </c>
      <c r="F81" s="46"/>
      <c r="G81" s="123">
        <f ca="1">+G63/G72</f>
        <v>464.78776268763397</v>
      </c>
      <c r="H81" s="46"/>
      <c r="I81" t="s">
        <v>2520</v>
      </c>
      <c r="J81" s="123">
        <f ca="1">+J63/J72</f>
        <v>346.04859968555053</v>
      </c>
      <c r="K81" s="46"/>
      <c r="L81" s="46">
        <f t="shared" ca="1" si="35"/>
        <v>346.04859968555053</v>
      </c>
      <c r="M81" s="46"/>
      <c r="N81">
        <f t="shared" ca="1" si="36"/>
        <v>-89.770631701310833</v>
      </c>
      <c r="O81" s="46"/>
      <c r="P81" s="46"/>
      <c r="Q81" s="46">
        <f ca="1">+Q63/Q72</f>
        <v>0</v>
      </c>
      <c r="R81" s="46">
        <f ca="1">+R63/R72</f>
        <v>260.04885881492322</v>
      </c>
      <c r="S81" s="46">
        <f ca="1">+S63/S72</f>
        <v>0</v>
      </c>
      <c r="T81" s="46">
        <f ca="1">+T63/T72</f>
        <v>435.81923138686136</v>
      </c>
      <c r="Z81" s="46">
        <f ca="1">+Z63/Z72</f>
        <v>270.70831038135594</v>
      </c>
      <c r="AA81" s="46">
        <f ca="1">+AA63/AA72</f>
        <v>0</v>
      </c>
      <c r="BA81" s="554"/>
      <c r="BB81" s="555"/>
      <c r="BC81" s="555"/>
      <c r="BD81" s="555"/>
      <c r="BE81" s="556"/>
      <c r="BF81" s="557"/>
      <c r="BG81" s="554"/>
      <c r="BH81" s="556"/>
      <c r="BI81" s="554"/>
      <c r="BJ81" s="556"/>
      <c r="BK81" s="554"/>
      <c r="BL81" s="556"/>
      <c r="BM81" s="554"/>
      <c r="BN81" s="556"/>
      <c r="BO81" s="554"/>
      <c r="BP81" s="556"/>
      <c r="BQ81" s="554"/>
      <c r="BR81" s="556"/>
      <c r="BS81" s="554"/>
      <c r="BT81" s="556"/>
      <c r="BU81" s="554"/>
      <c r="BV81" s="556"/>
      <c r="BW81" s="554"/>
      <c r="BX81" s="556"/>
      <c r="BY81" s="554"/>
      <c r="BZ81" s="556"/>
      <c r="CA81" s="557"/>
      <c r="CB81" s="554"/>
      <c r="CC81" s="555"/>
      <c r="CD81" s="555"/>
      <c r="CE81" s="556"/>
    </row>
    <row r="82" spans="1:83" ht="12.75" customHeight="1">
      <c r="A82">
        <f t="shared" ca="1" si="32"/>
        <v>-5.3100336483290178</v>
      </c>
      <c r="C82">
        <f t="shared" ca="1" si="33"/>
        <v>4.6690547402043698</v>
      </c>
      <c r="E82" s="46" t="e">
        <f t="shared" ca="1" si="34"/>
        <v>#DIV/0!</v>
      </c>
      <c r="G82" s="123">
        <f ca="1">+G63/G26*100</f>
        <v>22.470806560991726</v>
      </c>
      <c r="I82" t="s">
        <v>2521</v>
      </c>
      <c r="J82" s="123">
        <f ca="1">+J63/J26*100</f>
        <v>8.216511023118267</v>
      </c>
      <c r="L82" s="46" t="e">
        <f t="shared" ca="1" si="35"/>
        <v>#DIV/0!</v>
      </c>
      <c r="N82">
        <f t="shared" ca="1" si="36"/>
        <v>0.537527771786241</v>
      </c>
      <c r="P82" s="46"/>
      <c r="Q82" s="123" t="e">
        <f ca="1">+Q63/Q26*100</f>
        <v>#DIV/0!</v>
      </c>
      <c r="R82" s="123">
        <f ca="1">+R63/R26*100</f>
        <v>27.780840209320743</v>
      </c>
      <c r="S82" s="123" t="e">
        <f ca="1">+S63/S26*100</f>
        <v>#DIV/0!</v>
      </c>
      <c r="T82" s="123">
        <f ca="1">+T63/T26*100</f>
        <v>7.678983251332026</v>
      </c>
      <c r="Z82" s="123">
        <f ca="1">+Z63/Z26*100</f>
        <v>17.801751820787356</v>
      </c>
      <c r="AA82" s="123" t="e">
        <f ca="1">+AA63/AA26*100</f>
        <v>#DIV/0!</v>
      </c>
      <c r="BA82" s="554"/>
      <c r="BB82" s="555"/>
      <c r="BC82" s="555"/>
      <c r="BD82" s="555"/>
      <c r="BE82" s="556"/>
      <c r="BF82" s="557"/>
      <c r="BG82" s="554"/>
      <c r="BH82" s="556"/>
      <c r="BI82" s="554"/>
      <c r="BJ82" s="556"/>
      <c r="BK82" s="554"/>
      <c r="BL82" s="556"/>
      <c r="BM82" s="554"/>
      <c r="BN82" s="556"/>
      <c r="BO82" s="554"/>
      <c r="BP82" s="556"/>
      <c r="BQ82" s="554"/>
      <c r="BR82" s="556"/>
      <c r="BS82" s="554"/>
      <c r="BT82" s="556"/>
      <c r="BU82" s="554"/>
      <c r="BV82" s="556"/>
      <c r="BW82" s="554"/>
      <c r="BX82" s="556"/>
      <c r="BY82" s="554"/>
      <c r="BZ82" s="556"/>
      <c r="CA82" s="557"/>
      <c r="CB82" s="554"/>
      <c r="CC82" s="555"/>
      <c r="CD82" s="555"/>
      <c r="CE82" s="556"/>
    </row>
    <row r="83" spans="1:83" ht="12.75" customHeight="1">
      <c r="A83">
        <f t="shared" ca="1" si="32"/>
        <v>9.1945011420849365</v>
      </c>
      <c r="C83">
        <f t="shared" ca="1" si="33"/>
        <v>-20.878883965253337</v>
      </c>
      <c r="E83" s="46" t="e">
        <f t="shared" ca="1" si="34"/>
        <v>#DIV/0!</v>
      </c>
      <c r="G83" s="123">
        <f ca="1">+G65/G26*100</f>
        <v>22.078813822113709</v>
      </c>
      <c r="I83" t="s">
        <v>2522</v>
      </c>
      <c r="J83" s="123">
        <f ca="1">+J65/J26*100</f>
        <v>81.028578734436408</v>
      </c>
      <c r="L83" s="46" t="e">
        <f t="shared" ca="1" si="35"/>
        <v>#DIV/0!</v>
      </c>
      <c r="N83">
        <f t="shared" ca="1" si="36"/>
        <v>-4.1811871172887152</v>
      </c>
      <c r="P83" s="46"/>
      <c r="Q83" s="156" t="e">
        <f ca="1">+Q65/Q26*100</f>
        <v>#DIV/0!</v>
      </c>
      <c r="R83" s="156">
        <f ca="1">+R65/R26*100</f>
        <v>12.884312680028772</v>
      </c>
      <c r="S83" s="156" t="e">
        <f ca="1">+S65/S26*100</f>
        <v>#DIV/0!</v>
      </c>
      <c r="T83" s="156">
        <f ca="1">+T65/T26*100</f>
        <v>85.209765851725123</v>
      </c>
      <c r="Z83" s="156">
        <f ca="1">+Z65/Z26*100</f>
        <v>42.957697787367046</v>
      </c>
      <c r="AA83" s="156" t="e">
        <f ca="1">+AA63/AA26*100</f>
        <v>#DIV/0!</v>
      </c>
      <c r="BA83" s="554"/>
      <c r="BB83" s="555"/>
      <c r="BC83" s="555"/>
      <c r="BD83" s="555"/>
      <c r="BE83" s="556"/>
      <c r="BF83" s="557"/>
      <c r="BG83" s="554"/>
      <c r="BH83" s="556"/>
      <c r="BI83" s="554"/>
      <c r="BJ83" s="556"/>
      <c r="BK83" s="554"/>
      <c r="BL83" s="556"/>
      <c r="BM83" s="554"/>
      <c r="BN83" s="556"/>
      <c r="BO83" s="554"/>
      <c r="BP83" s="556"/>
      <c r="BQ83" s="554"/>
      <c r="BR83" s="556"/>
      <c r="BS83" s="554"/>
      <c r="BT83" s="556"/>
      <c r="BU83" s="554"/>
      <c r="BV83" s="556"/>
      <c r="BW83" s="554"/>
      <c r="BX83" s="556"/>
      <c r="BY83" s="554"/>
      <c r="BZ83" s="556"/>
      <c r="CA83" s="557"/>
      <c r="CB83" s="554"/>
      <c r="CC83" s="555"/>
      <c r="CD83" s="555"/>
      <c r="CE83" s="556"/>
    </row>
    <row r="84" spans="1:83" ht="12.75" customHeight="1">
      <c r="A84">
        <f t="shared" ca="1" si="32"/>
        <v>591.52229905570539</v>
      </c>
      <c r="B84" s="46"/>
      <c r="C84">
        <f t="shared" ca="1" si="33"/>
        <v>550.21500755306442</v>
      </c>
      <c r="D84" s="46"/>
      <c r="E84" s="46">
        <f t="shared" ca="1" si="34"/>
        <v>1146.9395997140814</v>
      </c>
      <c r="F84" s="46"/>
      <c r="G84" s="123">
        <f ca="1">+G33/G72</f>
        <v>1146.9395997140814</v>
      </c>
      <c r="H84" s="46"/>
      <c r="I84" t="s">
        <v>2523</v>
      </c>
      <c r="J84" s="123">
        <f ca="1">+J33/J72</f>
        <v>452.95644570675046</v>
      </c>
      <c r="K84" s="46"/>
      <c r="L84" s="46">
        <f t="shared" ca="1" si="35"/>
        <v>452.95644570675046</v>
      </c>
      <c r="M84" s="46"/>
      <c r="N84">
        <f t="shared" ca="1" si="36"/>
        <v>49.358755925728587</v>
      </c>
      <c r="O84" s="46"/>
      <c r="P84" s="46"/>
      <c r="Q84" s="123">
        <f ca="1">+Q33/Q72</f>
        <v>0</v>
      </c>
      <c r="R84" s="123">
        <f ca="1">+R33/R72</f>
        <v>555.41730065837601</v>
      </c>
      <c r="S84" s="123">
        <f ca="1">+S33/S72</f>
        <v>0</v>
      </c>
      <c r="T84" s="123">
        <f ca="1">+T33/T72</f>
        <v>403.59768978102187</v>
      </c>
      <c r="Z84" s="123">
        <f ca="1">+Z33/Z72</f>
        <v>596.72459216101697</v>
      </c>
      <c r="AA84" s="123">
        <f ca="1">+AA33/AA72</f>
        <v>0</v>
      </c>
      <c r="BA84" s="554"/>
      <c r="BB84" s="555"/>
      <c r="BC84" s="555"/>
      <c r="BD84" s="555"/>
      <c r="BE84" s="556"/>
      <c r="BF84" s="557"/>
      <c r="BG84" s="554"/>
      <c r="BH84" s="556"/>
      <c r="BI84" s="554"/>
      <c r="BJ84" s="556"/>
      <c r="BK84" s="554"/>
      <c r="BL84" s="556"/>
      <c r="BM84" s="554"/>
      <c r="BN84" s="556"/>
      <c r="BO84" s="554"/>
      <c r="BP84" s="556"/>
      <c r="BQ84" s="554"/>
      <c r="BR84" s="556"/>
      <c r="BS84" s="554"/>
      <c r="BT84" s="556"/>
      <c r="BU84" s="554"/>
      <c r="BV84" s="556"/>
      <c r="BW84" s="554"/>
      <c r="BX84" s="556"/>
      <c r="BY84" s="554"/>
      <c r="BZ84" s="556"/>
      <c r="CA84" s="557"/>
      <c r="CB84" s="554"/>
      <c r="CC84" s="555"/>
      <c r="CD84" s="555"/>
      <c r="CE84" s="556"/>
    </row>
    <row r="85" spans="1:83" ht="12.75" customHeight="1">
      <c r="A85">
        <f t="shared" ca="1" si="32"/>
        <v>336.07322441622796</v>
      </c>
      <c r="B85" s="46"/>
      <c r="C85">
        <f t="shared" ca="1" si="33"/>
        <v>-196.57088392056664</v>
      </c>
      <c r="D85" s="46"/>
      <c r="E85" s="46">
        <f t="shared" ca="1" si="34"/>
        <v>456.67975696926374</v>
      </c>
      <c r="F85" s="46"/>
      <c r="G85" s="123">
        <f ca="1">+G65/G72</f>
        <v>456.67975696926374</v>
      </c>
      <c r="H85" s="46"/>
      <c r="I85" t="s">
        <v>2524</v>
      </c>
      <c r="J85" s="123">
        <f ca="1">+J65/J72</f>
        <v>3412.6195567276977</v>
      </c>
      <c r="K85" s="46"/>
      <c r="L85" s="46">
        <f t="shared" ca="1" si="35"/>
        <v>3412.6195567276977</v>
      </c>
      <c r="M85" s="46"/>
      <c r="N85">
        <f t="shared" ca="1" si="36"/>
        <v>-1423.4444695496745</v>
      </c>
      <c r="O85" s="46"/>
      <c r="P85" s="46"/>
      <c r="Q85" s="46">
        <f ca="1">+Q65/Q72</f>
        <v>0</v>
      </c>
      <c r="R85" s="46">
        <f ca="1">+R65/R72</f>
        <v>120.60653255303576</v>
      </c>
      <c r="S85" s="46">
        <f ca="1">+S65/S72</f>
        <v>0</v>
      </c>
      <c r="T85" s="46">
        <f ca="1">+T65/T72</f>
        <v>4836.0640262773722</v>
      </c>
      <c r="Z85" s="46">
        <f ca="1">+Z65/Z72</f>
        <v>653.25064088983038</v>
      </c>
      <c r="AA85" s="46">
        <f ca="1">+AA65/AA72</f>
        <v>0</v>
      </c>
      <c r="BA85" s="554"/>
      <c r="BB85" s="555"/>
      <c r="BC85" s="555"/>
      <c r="BD85" s="555"/>
      <c r="BE85" s="556"/>
      <c r="BF85" s="557"/>
      <c r="BG85" s="554"/>
      <c r="BH85" s="556"/>
      <c r="BI85" s="554"/>
      <c r="BJ85" s="556"/>
      <c r="BK85" s="554"/>
      <c r="BL85" s="556"/>
      <c r="BM85" s="554"/>
      <c r="BN85" s="556"/>
      <c r="BO85" s="554"/>
      <c r="BP85" s="556"/>
      <c r="BQ85" s="554"/>
      <c r="BR85" s="556"/>
      <c r="BS85" s="554"/>
      <c r="BT85" s="556"/>
      <c r="BU85" s="554"/>
      <c r="BV85" s="556"/>
      <c r="BW85" s="554"/>
      <c r="BX85" s="556"/>
      <c r="BY85" s="554"/>
      <c r="BZ85" s="556"/>
      <c r="CA85" s="557"/>
      <c r="CB85" s="554"/>
      <c r="CC85" s="555"/>
      <c r="CD85" s="555"/>
      <c r="CE85" s="556"/>
    </row>
    <row r="86" spans="1:83" ht="12.75" customHeight="1">
      <c r="A86">
        <f t="shared" ca="1" si="32"/>
        <v>-2.5638332114118509</v>
      </c>
      <c r="B86" s="46"/>
      <c r="C86">
        <f t="shared" ca="1" si="33"/>
        <v>0</v>
      </c>
      <c r="D86" s="46"/>
      <c r="E86" s="46">
        <f t="shared" ca="1" si="34"/>
        <v>0</v>
      </c>
      <c r="F86" s="46"/>
      <c r="G86" s="123">
        <f ca="1">+G43/G72</f>
        <v>0</v>
      </c>
      <c r="H86" s="46"/>
      <c r="I86" t="s">
        <v>2525</v>
      </c>
      <c r="J86" s="123">
        <f ca="1">+J43/J72</f>
        <v>0.7110102956839276</v>
      </c>
      <c r="K86" s="46"/>
      <c r="L86" s="46">
        <f t="shared" ca="1" si="35"/>
        <v>0.7110102956839276</v>
      </c>
      <c r="M86" s="46"/>
      <c r="N86">
        <f t="shared" ca="1" si="36"/>
        <v>-0.8967991933671674</v>
      </c>
      <c r="O86" s="46"/>
      <c r="P86" s="46"/>
      <c r="Q86" s="46">
        <f ca="1">+Q43/Q72</f>
        <v>0</v>
      </c>
      <c r="R86" s="46">
        <f ca="1">+R43/R72</f>
        <v>2.5638332114118509</v>
      </c>
      <c r="S86" s="46">
        <f ca="1">+S43/S72</f>
        <v>0</v>
      </c>
      <c r="T86" s="46">
        <f ca="1">+T43/T72</f>
        <v>1.607809489051095</v>
      </c>
      <c r="Z86" s="46">
        <f ca="1">+Z43/Z72</f>
        <v>0</v>
      </c>
      <c r="AA86" s="46">
        <f ca="1">+AA43/AA72</f>
        <v>0</v>
      </c>
      <c r="BA86" s="554"/>
      <c r="BB86" s="555"/>
      <c r="BC86" s="555"/>
      <c r="BD86" s="555"/>
      <c r="BE86" s="556"/>
      <c r="BF86" s="557"/>
      <c r="BG86" s="554"/>
      <c r="BH86" s="556"/>
      <c r="BI86" s="554"/>
      <c r="BJ86" s="556"/>
      <c r="BK86" s="554"/>
      <c r="BL86" s="556"/>
      <c r="BM86" s="554"/>
      <c r="BN86" s="556"/>
      <c r="BO86" s="554"/>
      <c r="BP86" s="556"/>
      <c r="BQ86" s="554"/>
      <c r="BR86" s="556"/>
      <c r="BS86" s="554"/>
      <c r="BT86" s="556"/>
      <c r="BU86" s="554"/>
      <c r="BV86" s="556"/>
      <c r="BW86" s="554"/>
      <c r="BX86" s="556"/>
      <c r="BY86" s="554"/>
      <c r="BZ86" s="556"/>
      <c r="CA86" s="557"/>
      <c r="CB86" s="554"/>
      <c r="CC86" s="555"/>
      <c r="CD86" s="555"/>
      <c r="CE86" s="556"/>
    </row>
    <row r="87" spans="1:83" ht="12.75" customHeight="1">
      <c r="A87">
        <f t="shared" ca="1" si="32"/>
        <v>7.1642269402379055</v>
      </c>
      <c r="B87" s="46"/>
      <c r="C87">
        <f t="shared" ca="1" si="33"/>
        <v>3.9956751001017672</v>
      </c>
      <c r="D87" s="46"/>
      <c r="E87" s="46">
        <f t="shared" ca="1" si="34"/>
        <v>13.257555396711936</v>
      </c>
      <c r="F87" s="46"/>
      <c r="G87" s="123">
        <f ca="1">+G45/G72</f>
        <v>13.257555396711936</v>
      </c>
      <c r="H87" s="46"/>
      <c r="I87" t="s">
        <v>2526</v>
      </c>
      <c r="J87" s="123">
        <f ca="1">+J45/J72</f>
        <v>25.79584318101131</v>
      </c>
      <c r="K87" s="46"/>
      <c r="L87" s="46">
        <f t="shared" ca="1" si="35"/>
        <v>25.79584318101131</v>
      </c>
      <c r="M87" s="46"/>
      <c r="N87">
        <f t="shared" ca="1" si="36"/>
        <v>7.4167249328361287</v>
      </c>
      <c r="O87" s="46"/>
      <c r="P87" s="46"/>
      <c r="Q87" s="46">
        <f ca="1">+Q45/Q72</f>
        <v>0</v>
      </c>
      <c r="R87" s="46">
        <f ca="1">+R45/R72</f>
        <v>6.0933284564740307</v>
      </c>
      <c r="S87" s="46">
        <f ca="1">+S45/S72</f>
        <v>0</v>
      </c>
      <c r="T87" s="46">
        <f ca="1">+T45/T72</f>
        <v>18.379118248175182</v>
      </c>
      <c r="Z87" s="46">
        <f ca="1">+Z45/Z72</f>
        <v>9.261880296610169</v>
      </c>
      <c r="AA87" s="46">
        <f ca="1">+AA45/AA72</f>
        <v>0</v>
      </c>
      <c r="BA87" s="554"/>
      <c r="BB87" s="555"/>
      <c r="BC87" s="555"/>
      <c r="BD87" s="555"/>
      <c r="BE87" s="556"/>
      <c r="BF87" s="557"/>
      <c r="BG87" s="554"/>
      <c r="BH87" s="556"/>
      <c r="BI87" s="554"/>
      <c r="BJ87" s="556"/>
      <c r="BK87" s="554"/>
      <c r="BL87" s="556"/>
      <c r="BM87" s="554"/>
      <c r="BN87" s="556"/>
      <c r="BO87" s="554"/>
      <c r="BP87" s="556"/>
      <c r="BQ87" s="554"/>
      <c r="BR87" s="556"/>
      <c r="BS87" s="554"/>
      <c r="BT87" s="556"/>
      <c r="BU87" s="554"/>
      <c r="BV87" s="556"/>
      <c r="BW87" s="554"/>
      <c r="BX87" s="556"/>
      <c r="BY87" s="554"/>
      <c r="BZ87" s="556"/>
      <c r="CA87" s="557"/>
      <c r="CB87" s="554"/>
      <c r="CC87" s="555"/>
      <c r="CD87" s="555"/>
      <c r="CE87" s="556"/>
    </row>
    <row r="88" spans="1:83" ht="12.75" customHeight="1">
      <c r="A88">
        <f t="shared" ca="1" si="32"/>
        <v>45.341959603290682</v>
      </c>
      <c r="B88" s="46"/>
      <c r="C88">
        <f t="shared" ca="1" si="33"/>
        <v>-25.264442735277015</v>
      </c>
      <c r="D88" s="46"/>
      <c r="E88" s="46">
        <f t="shared" ca="1" si="34"/>
        <v>102.40597569692638</v>
      </c>
      <c r="F88" s="46"/>
      <c r="G88" s="123">
        <f ca="1">+G54/G72</f>
        <v>102.40597569692638</v>
      </c>
      <c r="H88" s="46"/>
      <c r="I88" t="s">
        <v>2527</v>
      </c>
      <c r="J88" s="123">
        <f ca="1">+J54/J72</f>
        <v>205.37516711467262</v>
      </c>
      <c r="K88" s="46"/>
      <c r="L88" s="46">
        <f t="shared" ca="1" si="35"/>
        <v>205.37516711467262</v>
      </c>
      <c r="M88" s="46"/>
      <c r="N88">
        <f t="shared" ca="1" si="36"/>
        <v>-60.597093469269026</v>
      </c>
      <c r="O88" s="46"/>
      <c r="P88" s="46"/>
      <c r="Q88" s="46">
        <f ca="1">+Q54/Q72</f>
        <v>0</v>
      </c>
      <c r="R88" s="46">
        <f ca="1">+R54/R72</f>
        <v>57.064016093635693</v>
      </c>
      <c r="S88" s="46">
        <f ca="1">+S54/S72</f>
        <v>0</v>
      </c>
      <c r="T88" s="46">
        <f ca="1">+T54/T72</f>
        <v>265.97226058394165</v>
      </c>
      <c r="Z88" s="46">
        <f ca="1">+Z54/Z72</f>
        <v>127.67041843220339</v>
      </c>
      <c r="AA88" s="46">
        <f ca="1">+AA54/AA72</f>
        <v>0</v>
      </c>
      <c r="BA88" s="554"/>
      <c r="BB88" s="555"/>
      <c r="BC88" s="555"/>
      <c r="BD88" s="555"/>
      <c r="BE88" s="556"/>
      <c r="BF88" s="557"/>
      <c r="BG88" s="554"/>
      <c r="BH88" s="556"/>
      <c r="BI88" s="554"/>
      <c r="BJ88" s="556"/>
      <c r="BK88" s="554"/>
      <c r="BL88" s="556"/>
      <c r="BM88" s="554"/>
      <c r="BN88" s="556"/>
      <c r="BO88" s="554"/>
      <c r="BP88" s="556"/>
      <c r="BQ88" s="554"/>
      <c r="BR88" s="556"/>
      <c r="BS88" s="554"/>
      <c r="BT88" s="556"/>
      <c r="BU88" s="554"/>
      <c r="BV88" s="556"/>
      <c r="BW88" s="554"/>
      <c r="BX88" s="556"/>
      <c r="BY88" s="554"/>
      <c r="BZ88" s="556"/>
      <c r="CA88" s="557"/>
      <c r="CB88" s="554"/>
      <c r="CC88" s="555"/>
      <c r="CD88" s="555"/>
      <c r="CE88" s="556"/>
    </row>
    <row r="89" spans="1:83" ht="12.75" customHeight="1">
      <c r="A89">
        <f t="shared" ca="1" si="32"/>
        <v>69.813505409078374</v>
      </c>
      <c r="B89" s="46"/>
      <c r="C89">
        <f t="shared" ca="1" si="33"/>
        <v>86.841264958475179</v>
      </c>
      <c r="D89" s="46"/>
      <c r="E89" s="46">
        <f t="shared" ca="1" si="34"/>
        <v>120.6396283059328</v>
      </c>
      <c r="F89" s="46"/>
      <c r="G89" s="123">
        <f ca="1">+(G36+G37+G38+G39+G40+G41)/G72</f>
        <v>120.6396283059328</v>
      </c>
      <c r="H89" s="46"/>
      <c r="I89" t="s">
        <v>2528</v>
      </c>
      <c r="J89" s="123">
        <f ca="1">+(J36+J37+J38+J39+J40+J41)/J72</f>
        <v>32.789489273216006</v>
      </c>
      <c r="K89" s="46"/>
      <c r="L89" s="46">
        <f t="shared" ca="1" si="35"/>
        <v>32.789489273216006</v>
      </c>
      <c r="M89" s="46"/>
      <c r="N89">
        <f t="shared" ca="1" si="36"/>
        <v>-5.4242829895577174</v>
      </c>
      <c r="O89" s="46"/>
      <c r="P89" s="46"/>
      <c r="Q89" s="46">
        <f ca="1">+(Q36+Q37+Q38+Q39+Q40+Q41)/Q72</f>
        <v>0</v>
      </c>
      <c r="R89" s="46">
        <f ca="1">+(R36+R37+R38+R39+R40+R41)/R72</f>
        <v>50.826122896854422</v>
      </c>
      <c r="S89" s="46">
        <f ca="1">+(S36+S37+S38+S39+S40+S41)/S72</f>
        <v>0</v>
      </c>
      <c r="T89" s="46">
        <f ca="1">+(T36+T37+T38+T39+T40+T41)/T72</f>
        <v>38.213772262773723</v>
      </c>
      <c r="Z89" s="46">
        <f ca="1">+(Z36+Z37+Z38+Z39+Z40+Z41)/Z72</f>
        <v>33.798363347457624</v>
      </c>
      <c r="AA89" s="46">
        <f ca="1">+(AA36+AA37+AA38+AA39+AA40+AA41)/AA72</f>
        <v>0</v>
      </c>
      <c r="BA89" s="554"/>
      <c r="BB89" s="555"/>
      <c r="BC89" s="555"/>
      <c r="BD89" s="555"/>
      <c r="BE89" s="556"/>
      <c r="BF89" s="557"/>
      <c r="BG89" s="554"/>
      <c r="BH89" s="556"/>
      <c r="BI89" s="554"/>
      <c r="BJ89" s="556"/>
      <c r="BK89" s="554"/>
      <c r="BL89" s="556"/>
      <c r="BM89" s="554"/>
      <c r="BN89" s="556"/>
      <c r="BO89" s="554"/>
      <c r="BP89" s="556"/>
      <c r="BQ89" s="554"/>
      <c r="BR89" s="556"/>
      <c r="BS89" s="554"/>
      <c r="BT89" s="556"/>
      <c r="BU89" s="554"/>
      <c r="BV89" s="556"/>
      <c r="BW89" s="554"/>
      <c r="BX89" s="556"/>
      <c r="BY89" s="554"/>
      <c r="BZ89" s="556"/>
      <c r="CA89" s="557"/>
      <c r="CB89" s="554"/>
      <c r="CC89" s="555"/>
      <c r="CD89" s="555"/>
      <c r="CE89" s="556"/>
    </row>
    <row r="90" spans="1:83" ht="12.75" customHeight="1">
      <c r="A90">
        <f t="shared" ca="1" si="32"/>
        <v>6.7918870883319826E-2</v>
      </c>
      <c r="B90" s="46"/>
      <c r="C90">
        <f t="shared" ca="1" si="33"/>
        <v>8.8172302249791015E-2</v>
      </c>
      <c r="D90" s="46"/>
      <c r="E90" s="46">
        <f t="shared" ca="1" si="34"/>
        <v>0.17952823445318083</v>
      </c>
      <c r="G90" s="123">
        <f ca="1">G49/G72</f>
        <v>0.17952823445318083</v>
      </c>
      <c r="I90" t="s">
        <v>2529</v>
      </c>
      <c r="J90" s="123">
        <f ca="1">J49/J72</f>
        <v>6.4814119795100683E-2</v>
      </c>
      <c r="L90" s="46">
        <f t="shared" ca="1" si="35"/>
        <v>6.4814119795100683E-2</v>
      </c>
      <c r="M90" s="46"/>
      <c r="N90">
        <f t="shared" ca="1" si="36"/>
        <v>-0.18067566122679712</v>
      </c>
      <c r="Q90" s="46">
        <f ca="1">Q49/Q72</f>
        <v>0</v>
      </c>
      <c r="R90">
        <f ca="1">R49/R72</f>
        <v>0.11160936356986101</v>
      </c>
      <c r="S90" s="46">
        <f ca="1">S49/S72</f>
        <v>0</v>
      </c>
      <c r="T90">
        <f ca="1">T49/T72</f>
        <v>0.24548978102189781</v>
      </c>
      <c r="Z90">
        <f ca="1">Z49/Z72</f>
        <v>9.135593220338982E-2</v>
      </c>
      <c r="AA90">
        <f ca="1">AA49/AA72</f>
        <v>0</v>
      </c>
      <c r="BA90" s="554"/>
      <c r="BB90" s="555"/>
      <c r="BC90" s="555"/>
      <c r="BD90" s="555"/>
      <c r="BE90" s="556"/>
      <c r="BF90" s="557"/>
      <c r="BG90" s="554"/>
      <c r="BH90" s="556"/>
      <c r="BI90" s="554"/>
      <c r="BJ90" s="556"/>
      <c r="BK90" s="554"/>
      <c r="BL90" s="556"/>
      <c r="BM90" s="554"/>
      <c r="BN90" s="556"/>
      <c r="BO90" s="554"/>
      <c r="BP90" s="556"/>
      <c r="BQ90" s="554"/>
      <c r="BR90" s="556"/>
      <c r="BS90" s="554"/>
      <c r="BT90" s="556"/>
      <c r="BU90" s="554"/>
      <c r="BV90" s="556"/>
      <c r="BW90" s="554"/>
      <c r="BX90" s="556"/>
      <c r="BY90" s="554"/>
      <c r="BZ90" s="556"/>
      <c r="CA90" s="557"/>
      <c r="CB90" s="554"/>
      <c r="CC90" s="555"/>
      <c r="CD90" s="555"/>
      <c r="CE90" s="556"/>
    </row>
    <row r="91" spans="1:83" ht="12.75" customHeight="1">
      <c r="A91">
        <f t="shared" ca="1" si="32"/>
        <v>76.42865135667499</v>
      </c>
      <c r="B91" s="46"/>
      <c r="C91">
        <f t="shared" ca="1" si="33"/>
        <v>90.138761721447537</v>
      </c>
      <c r="D91" s="46"/>
      <c r="E91" s="46">
        <f t="shared" ca="1" si="34"/>
        <v>159.71979985704075</v>
      </c>
      <c r="G91" s="123">
        <f ca="1">G52/G72</f>
        <v>159.71979985704075</v>
      </c>
      <c r="I91" s="40" t="s">
        <v>2530</v>
      </c>
      <c r="J91" s="123">
        <f ca="1">J52/J72</f>
        <v>51.864989602880762</v>
      </c>
      <c r="L91" s="46">
        <f t="shared" ca="1" si="35"/>
        <v>51.864989602880762</v>
      </c>
      <c r="M91" s="46"/>
      <c r="N91">
        <f t="shared" ca="1" si="36"/>
        <v>-19.344134484710473</v>
      </c>
      <c r="Q91" s="46">
        <f ca="1">Q52/Q72</f>
        <v>0</v>
      </c>
      <c r="R91">
        <f ca="1">R52/R72</f>
        <v>83.291148500365765</v>
      </c>
      <c r="S91" s="46">
        <f ca="1">S52/S72</f>
        <v>0</v>
      </c>
      <c r="T91">
        <f ca="1">T52/T72</f>
        <v>71.209124087591235</v>
      </c>
      <c r="Z91">
        <f ca="1">Z52/Z72</f>
        <v>69.581038135593218</v>
      </c>
      <c r="AA91">
        <f ca="1">AA52/AA72</f>
        <v>0</v>
      </c>
      <c r="BA91" s="554"/>
      <c r="BB91" s="555"/>
      <c r="BC91" s="555"/>
      <c r="BD91" s="555"/>
      <c r="BE91" s="556"/>
      <c r="BF91" s="557"/>
      <c r="BG91" s="554"/>
      <c r="BH91" s="556"/>
      <c r="BI91" s="554"/>
      <c r="BJ91" s="556"/>
      <c r="BK91" s="554"/>
      <c r="BL91" s="556"/>
      <c r="BM91" s="554"/>
      <c r="BN91" s="556"/>
      <c r="BO91" s="554"/>
      <c r="BP91" s="556"/>
      <c r="BQ91" s="554"/>
      <c r="BR91" s="556"/>
      <c r="BS91" s="554"/>
      <c r="BT91" s="556"/>
      <c r="BU91" s="554"/>
      <c r="BV91" s="556"/>
      <c r="BW91" s="554"/>
      <c r="BX91" s="556"/>
      <c r="BY91" s="554"/>
      <c r="BZ91" s="556"/>
      <c r="CA91" s="557"/>
      <c r="CB91" s="554"/>
      <c r="CC91" s="555"/>
      <c r="CD91" s="555"/>
      <c r="CE91" s="556"/>
    </row>
    <row r="92" spans="1:83" ht="12.75" customHeight="1">
      <c r="A92">
        <f t="shared" ca="1" si="32"/>
        <v>18.92890130007169</v>
      </c>
      <c r="B92" s="46"/>
      <c r="C92">
        <f t="shared" ca="1" si="33"/>
        <v>21.655642714681189</v>
      </c>
      <c r="D92" s="46"/>
      <c r="E92" s="46">
        <f t="shared" ca="1" si="34"/>
        <v>41.271622587562547</v>
      </c>
      <c r="G92" s="123">
        <f ca="1">G53/G72</f>
        <v>41.271622587562547</v>
      </c>
      <c r="I92" s="40" t="s">
        <v>2531</v>
      </c>
      <c r="J92" s="123">
        <f ca="1">J53/J72</f>
        <v>21.285225947152203</v>
      </c>
      <c r="L92" s="46">
        <f t="shared" ca="1" si="35"/>
        <v>21.285225947152203</v>
      </c>
      <c r="M92" s="46"/>
      <c r="N92">
        <f t="shared" ca="1" si="36"/>
        <v>-6.0330039798550956</v>
      </c>
      <c r="Q92" s="46">
        <f ca="1">Q53/Q72</f>
        <v>0</v>
      </c>
      <c r="R92">
        <f ca="1">R53/R72</f>
        <v>22.342721287490857</v>
      </c>
      <c r="S92" s="46">
        <f ca="1">S53/S72</f>
        <v>0</v>
      </c>
      <c r="T92">
        <f ca="1">T53/T72</f>
        <v>27.318229927007298</v>
      </c>
      <c r="Z92">
        <f ca="1">Z53/Z72</f>
        <v>19.615979872881358</v>
      </c>
      <c r="AA92">
        <f ca="1">AA53/AA72</f>
        <v>0</v>
      </c>
      <c r="BA92" s="554"/>
      <c r="BB92" s="555"/>
      <c r="BC92" s="555"/>
      <c r="BD92" s="555"/>
      <c r="BE92" s="556"/>
      <c r="BF92" s="557"/>
      <c r="BG92" s="554"/>
      <c r="BH92" s="556"/>
      <c r="BI92" s="554"/>
      <c r="BJ92" s="556"/>
      <c r="BK92" s="554"/>
      <c r="BL92" s="556"/>
      <c r="BM92" s="554"/>
      <c r="BN92" s="556"/>
      <c r="BO92" s="554"/>
      <c r="BP92" s="556"/>
      <c r="BQ92" s="554"/>
      <c r="BR92" s="556"/>
      <c r="BS92" s="554"/>
      <c r="BT92" s="556"/>
      <c r="BU92" s="554"/>
      <c r="BV92" s="556"/>
      <c r="BW92" s="554"/>
      <c r="BX92" s="556"/>
      <c r="BY92" s="554"/>
      <c r="BZ92" s="556"/>
      <c r="CA92" s="557"/>
      <c r="CB92" s="554"/>
      <c r="CC92" s="555"/>
      <c r="CD92" s="555"/>
      <c r="CE92" s="556"/>
    </row>
    <row r="93" spans="1:83" ht="12.75" customHeight="1">
      <c r="A93">
        <f t="shared" ref="A93:A100" ca="1" si="37">G93-AD10</f>
        <v>43.851476166252411</v>
      </c>
      <c r="C93">
        <f t="shared" ref="C93:C100" ca="1" si="38">G93-AE10</f>
        <v>43.851476166252411</v>
      </c>
      <c r="E93" s="46" t="e">
        <f t="shared" ref="E93:E100" ca="1" si="39">G93-AC10</f>
        <v>#DIV/0!</v>
      </c>
      <c r="G93" s="123">
        <f t="shared" ref="G93:G100" ca="1" si="40">G10/$G$21*100</f>
        <v>43.851476166252411</v>
      </c>
      <c r="I93" s="40" t="s">
        <v>2532</v>
      </c>
      <c r="J93" s="123">
        <f t="shared" ref="J93:J100" ca="1" si="41">J10/$J$21*100</f>
        <v>1.6406136011039887</v>
      </c>
      <c r="L93" s="46" t="e">
        <f t="shared" ref="L93:L100" ca="1" si="42">J93-AG10</f>
        <v>#DIV/0!</v>
      </c>
      <c r="N93">
        <f t="shared" ref="N93:N100" ca="1" si="43">J93-AH10</f>
        <v>1.6406136011039887</v>
      </c>
      <c r="Q93" s="46"/>
      <c r="BA93" s="554"/>
      <c r="BB93" s="555"/>
      <c r="BC93" s="555"/>
      <c r="BD93" s="555"/>
      <c r="BE93" s="556"/>
      <c r="BF93" s="557"/>
      <c r="BG93" s="554"/>
      <c r="BH93" s="556"/>
      <c r="BI93" s="554"/>
      <c r="BJ93" s="556"/>
      <c r="BK93" s="554"/>
      <c r="BL93" s="556"/>
      <c r="BM93" s="554"/>
      <c r="BN93" s="556"/>
      <c r="BO93" s="554"/>
      <c r="BP93" s="556"/>
      <c r="BQ93" s="554"/>
      <c r="BR93" s="556"/>
      <c r="BS93" s="554"/>
      <c r="BT93" s="556"/>
      <c r="BU93" s="554"/>
      <c r="BV93" s="556"/>
      <c r="BW93" s="554"/>
      <c r="BX93" s="556"/>
      <c r="BY93" s="554"/>
      <c r="BZ93" s="556"/>
      <c r="CA93" s="557"/>
      <c r="CB93" s="554"/>
      <c r="CC93" s="555"/>
      <c r="CD93" s="555"/>
      <c r="CE93" s="556"/>
    </row>
    <row r="94" spans="1:83" ht="12.75" customHeight="1">
      <c r="A94">
        <f t="shared" ca="1" si="37"/>
        <v>-45.274635895053585</v>
      </c>
      <c r="C94">
        <f t="shared" ca="1" si="38"/>
        <v>-39.790888406854656</v>
      </c>
      <c r="E94" s="46" t="e">
        <f t="shared" ca="1" si="39"/>
        <v>#DIV/0!</v>
      </c>
      <c r="G94" s="123">
        <f t="shared" ca="1" si="40"/>
        <v>25.027275163177499</v>
      </c>
      <c r="I94" s="40" t="s">
        <v>2533</v>
      </c>
      <c r="J94" s="123">
        <f t="shared" ca="1" si="41"/>
        <v>70.231608771191006</v>
      </c>
      <c r="L94" s="46" t="e">
        <f t="shared" ca="1" si="42"/>
        <v>#DIV/0!</v>
      </c>
      <c r="N94">
        <f t="shared" ca="1" si="43"/>
        <v>-8.2626052880464158</v>
      </c>
      <c r="Q94" s="46"/>
      <c r="BA94" s="554"/>
      <c r="BB94" s="555"/>
      <c r="BC94" s="555"/>
      <c r="BD94" s="555"/>
      <c r="BE94" s="556"/>
      <c r="BF94" s="557"/>
      <c r="BG94" s="554"/>
      <c r="BH94" s="556"/>
      <c r="BI94" s="554"/>
      <c r="BJ94" s="556"/>
      <c r="BK94" s="554"/>
      <c r="BL94" s="556"/>
      <c r="BM94" s="554"/>
      <c r="BN94" s="556"/>
      <c r="BO94" s="554"/>
      <c r="BP94" s="556"/>
      <c r="BQ94" s="554"/>
      <c r="BR94" s="556"/>
      <c r="BS94" s="554"/>
      <c r="BT94" s="556"/>
      <c r="BU94" s="554"/>
      <c r="BV94" s="556"/>
      <c r="BW94" s="554"/>
      <c r="BX94" s="556"/>
      <c r="BY94" s="554"/>
      <c r="BZ94" s="556"/>
      <c r="CA94" s="557"/>
      <c r="CB94" s="554"/>
      <c r="CC94" s="555"/>
      <c r="CD94" s="555"/>
      <c r="CE94" s="556"/>
    </row>
    <row r="95" spans="1:83" ht="12.75" customHeight="1">
      <c r="A95">
        <f t="shared" ca="1" si="37"/>
        <v>-2.8675936466899046</v>
      </c>
      <c r="C95">
        <f t="shared" ca="1" si="38"/>
        <v>-11.381747576154275</v>
      </c>
      <c r="E95" s="46" t="e">
        <f t="shared" ca="1" si="39"/>
        <v>#DIV/0!</v>
      </c>
      <c r="G95" s="123">
        <f t="shared" ca="1" si="40"/>
        <v>20.388263281037606</v>
      </c>
      <c r="I95" s="40" t="s">
        <v>2534</v>
      </c>
      <c r="J95" s="123">
        <f t="shared" ca="1" si="41"/>
        <v>26.451819861737174</v>
      </c>
      <c r="L95" s="46" t="e">
        <f t="shared" ca="1" si="42"/>
        <v>#DIV/0!</v>
      </c>
      <c r="N95">
        <f t="shared" ca="1" si="43"/>
        <v>7.260239325219807</v>
      </c>
      <c r="Q95" s="46"/>
      <c r="BA95" s="554"/>
      <c r="BB95" s="555"/>
      <c r="BC95" s="555"/>
      <c r="BD95" s="555"/>
      <c r="BE95" s="556"/>
      <c r="BF95" s="557"/>
      <c r="BG95" s="554"/>
      <c r="BH95" s="556"/>
      <c r="BI95" s="554"/>
      <c r="BJ95" s="556"/>
      <c r="BK95" s="554"/>
      <c r="BL95" s="556"/>
      <c r="BM95" s="554"/>
      <c r="BN95" s="556"/>
      <c r="BO95" s="554"/>
      <c r="BP95" s="556"/>
      <c r="BQ95" s="554"/>
      <c r="BR95" s="556"/>
      <c r="BS95" s="554"/>
      <c r="BT95" s="556"/>
      <c r="BU95" s="554"/>
      <c r="BV95" s="556"/>
      <c r="BW95" s="554"/>
      <c r="BX95" s="556"/>
      <c r="BY95" s="554"/>
      <c r="BZ95" s="556"/>
      <c r="CA95" s="557"/>
      <c r="CB95" s="554"/>
      <c r="CC95" s="555"/>
      <c r="CD95" s="555"/>
      <c r="CE95" s="556"/>
    </row>
    <row r="96" spans="1:83" ht="12.75" customHeight="1">
      <c r="A96">
        <f t="shared" ca="1" si="37"/>
        <v>0</v>
      </c>
      <c r="C96">
        <f t="shared" ca="1" si="38"/>
        <v>0</v>
      </c>
      <c r="E96" s="46" t="e">
        <f t="shared" ca="1" si="39"/>
        <v>#DIV/0!</v>
      </c>
      <c r="G96" s="123">
        <f t="shared" ca="1" si="40"/>
        <v>0</v>
      </c>
      <c r="I96" s="40" t="s">
        <v>2535</v>
      </c>
      <c r="J96" s="123">
        <f t="shared" ca="1" si="41"/>
        <v>0</v>
      </c>
      <c r="L96" s="46" t="e">
        <f t="shared" ca="1" si="42"/>
        <v>#DIV/0!</v>
      </c>
      <c r="N96">
        <f t="shared" ca="1" si="43"/>
        <v>0</v>
      </c>
      <c r="Q96" s="46"/>
      <c r="BA96" s="554"/>
      <c r="BB96" s="555"/>
      <c r="BC96" s="555"/>
      <c r="BD96" s="555"/>
      <c r="BE96" s="556"/>
      <c r="BF96" s="557"/>
      <c r="BG96" s="554"/>
      <c r="BH96" s="556"/>
      <c r="BI96" s="554"/>
      <c r="BJ96" s="556"/>
      <c r="BK96" s="554"/>
      <c r="BL96" s="556"/>
      <c r="BM96" s="554"/>
      <c r="BN96" s="556"/>
      <c r="BO96" s="554"/>
      <c r="BP96" s="556"/>
      <c r="BQ96" s="554"/>
      <c r="BR96" s="556"/>
      <c r="BS96" s="554"/>
      <c r="BT96" s="556"/>
      <c r="BU96" s="554"/>
      <c r="BV96" s="556"/>
      <c r="BW96" s="554"/>
      <c r="BX96" s="556"/>
      <c r="BY96" s="554"/>
      <c r="BZ96" s="556"/>
      <c r="CA96" s="557"/>
      <c r="CB96" s="554"/>
      <c r="CC96" s="555"/>
      <c r="CD96" s="555"/>
      <c r="CE96" s="556"/>
    </row>
    <row r="97" spans="1:83" ht="12.75" customHeight="1">
      <c r="A97">
        <f t="shared" ca="1" si="37"/>
        <v>0</v>
      </c>
      <c r="C97">
        <f t="shared" ca="1" si="38"/>
        <v>0</v>
      </c>
      <c r="E97" s="46" t="e">
        <f t="shared" ca="1" si="39"/>
        <v>#DIV/0!</v>
      </c>
      <c r="G97" s="123">
        <f t="shared" ca="1" si="40"/>
        <v>0</v>
      </c>
      <c r="I97" s="40" t="s">
        <v>2536</v>
      </c>
      <c r="J97" s="123">
        <f t="shared" ca="1" si="41"/>
        <v>0</v>
      </c>
      <c r="L97" s="46" t="e">
        <f t="shared" ca="1" si="42"/>
        <v>#DIV/0!</v>
      </c>
      <c r="N97">
        <f t="shared" ca="1" si="43"/>
        <v>0</v>
      </c>
      <c r="Q97" s="46"/>
      <c r="BA97" s="554"/>
      <c r="BB97" s="555"/>
      <c r="BC97" s="555"/>
      <c r="BD97" s="555"/>
      <c r="BE97" s="556"/>
      <c r="BF97" s="557"/>
      <c r="BG97" s="554"/>
      <c r="BH97" s="556"/>
      <c r="BI97" s="554"/>
      <c r="BJ97" s="556"/>
      <c r="BK97" s="554"/>
      <c r="BL97" s="556"/>
      <c r="BM97" s="554"/>
      <c r="BN97" s="556"/>
      <c r="BO97" s="554"/>
      <c r="BP97" s="556"/>
      <c r="BQ97" s="554"/>
      <c r="BR97" s="556"/>
      <c r="BS97" s="554"/>
      <c r="BT97" s="556"/>
      <c r="BU97" s="554"/>
      <c r="BV97" s="556"/>
      <c r="BW97" s="554"/>
      <c r="BX97" s="556"/>
      <c r="BY97" s="554"/>
      <c r="BZ97" s="556"/>
      <c r="CA97" s="557"/>
      <c r="CB97" s="554"/>
      <c r="CC97" s="555"/>
      <c r="CD97" s="555"/>
      <c r="CE97" s="556"/>
    </row>
    <row r="98" spans="1:83" ht="12.75" customHeight="1">
      <c r="A98">
        <f t="shared" ca="1" si="37"/>
        <v>0</v>
      </c>
      <c r="C98">
        <f t="shared" ca="1" si="38"/>
        <v>0</v>
      </c>
      <c r="E98" s="46" t="e">
        <f t="shared" ca="1" si="39"/>
        <v>#DIV/0!</v>
      </c>
      <c r="G98" s="123">
        <f t="shared" ca="1" si="40"/>
        <v>0</v>
      </c>
      <c r="I98" s="40" t="s">
        <v>2537</v>
      </c>
      <c r="J98" s="123">
        <f t="shared" ca="1" si="41"/>
        <v>0</v>
      </c>
      <c r="L98" s="46" t="e">
        <f t="shared" ca="1" si="42"/>
        <v>#DIV/0!</v>
      </c>
      <c r="N98">
        <f t="shared" ca="1" si="43"/>
        <v>0</v>
      </c>
      <c r="Q98" s="46"/>
      <c r="BA98" s="554"/>
      <c r="BB98" s="555"/>
      <c r="BC98" s="555"/>
      <c r="BD98" s="555"/>
      <c r="BE98" s="556"/>
      <c r="BF98" s="557"/>
      <c r="BG98" s="554"/>
      <c r="BH98" s="556"/>
      <c r="BI98" s="554"/>
      <c r="BJ98" s="556"/>
      <c r="BK98" s="554"/>
      <c r="BL98" s="556"/>
      <c r="BM98" s="554"/>
      <c r="BN98" s="556"/>
      <c r="BO98" s="554"/>
      <c r="BP98" s="556"/>
      <c r="BQ98" s="554"/>
      <c r="BR98" s="556"/>
      <c r="BS98" s="554"/>
      <c r="BT98" s="556"/>
      <c r="BU98" s="554"/>
      <c r="BV98" s="556"/>
      <c r="BW98" s="554"/>
      <c r="BX98" s="556"/>
      <c r="BY98" s="554"/>
      <c r="BZ98" s="556"/>
      <c r="CA98" s="557"/>
      <c r="CB98" s="554"/>
      <c r="CC98" s="555"/>
      <c r="CD98" s="555"/>
      <c r="CE98" s="556"/>
    </row>
    <row r="99" spans="1:83" ht="12.75" customHeight="1">
      <c r="A99">
        <f t="shared" ca="1" si="37"/>
        <v>0</v>
      </c>
      <c r="C99">
        <f t="shared" ca="1" si="38"/>
        <v>0</v>
      </c>
      <c r="E99" s="46" t="e">
        <f t="shared" ca="1" si="39"/>
        <v>#DIV/0!</v>
      </c>
      <c r="G99" s="123">
        <f t="shared" ca="1" si="40"/>
        <v>0</v>
      </c>
      <c r="I99" s="40" t="s">
        <v>2538</v>
      </c>
      <c r="J99" s="123">
        <f t="shared" ca="1" si="41"/>
        <v>0</v>
      </c>
      <c r="L99" s="46" t="e">
        <f t="shared" ca="1" si="42"/>
        <v>#DIV/0!</v>
      </c>
      <c r="N99">
        <f t="shared" ca="1" si="43"/>
        <v>0</v>
      </c>
      <c r="Q99" s="46"/>
      <c r="BA99" s="554"/>
      <c r="BB99" s="555"/>
      <c r="BC99" s="555"/>
      <c r="BD99" s="555"/>
      <c r="BE99" s="556"/>
      <c r="BF99" s="557"/>
      <c r="BG99" s="554"/>
      <c r="BH99" s="556"/>
      <c r="BI99" s="554"/>
      <c r="BJ99" s="556"/>
      <c r="BK99" s="554"/>
      <c r="BL99" s="556"/>
      <c r="BM99" s="554"/>
      <c r="BN99" s="556"/>
      <c r="BO99" s="554"/>
      <c r="BP99" s="556"/>
      <c r="BQ99" s="554"/>
      <c r="BR99" s="556"/>
      <c r="BS99" s="554"/>
      <c r="BT99" s="556"/>
      <c r="BU99" s="554"/>
      <c r="BV99" s="556"/>
      <c r="BW99" s="554"/>
      <c r="BX99" s="556"/>
      <c r="BY99" s="554"/>
      <c r="BZ99" s="556"/>
      <c r="CA99" s="557"/>
      <c r="CB99" s="554"/>
      <c r="CC99" s="555"/>
      <c r="CD99" s="555"/>
      <c r="CE99" s="556"/>
    </row>
    <row r="100" spans="1:83" ht="12.75" customHeight="1">
      <c r="A100">
        <f t="shared" ca="1" si="37"/>
        <v>0</v>
      </c>
      <c r="C100">
        <f t="shared" ca="1" si="38"/>
        <v>0</v>
      </c>
      <c r="E100" s="46" t="e">
        <f t="shared" ca="1" si="39"/>
        <v>#DIV/0!</v>
      </c>
      <c r="G100" s="123">
        <f t="shared" ca="1" si="40"/>
        <v>0</v>
      </c>
      <c r="I100" s="40" t="s">
        <v>2539</v>
      </c>
      <c r="J100" s="123">
        <f t="shared" ca="1" si="41"/>
        <v>0</v>
      </c>
      <c r="L100" s="46" t="e">
        <f t="shared" ca="1" si="42"/>
        <v>#DIV/0!</v>
      </c>
      <c r="N100">
        <f t="shared" ca="1" si="43"/>
        <v>0</v>
      </c>
      <c r="Q100" s="46"/>
      <c r="BA100" s="554"/>
      <c r="BB100" s="555"/>
      <c r="BC100" s="555"/>
      <c r="BD100" s="555"/>
      <c r="BE100" s="556"/>
      <c r="BF100" s="557"/>
      <c r="BG100" s="554"/>
      <c r="BH100" s="556"/>
      <c r="BI100" s="554"/>
      <c r="BJ100" s="556"/>
      <c r="BK100" s="554"/>
      <c r="BL100" s="556"/>
      <c r="BM100" s="554"/>
      <c r="BN100" s="556"/>
      <c r="BO100" s="554"/>
      <c r="BP100" s="556"/>
      <c r="BQ100" s="554"/>
      <c r="BR100" s="556"/>
      <c r="BS100" s="554"/>
      <c r="BT100" s="556"/>
      <c r="BU100" s="554"/>
      <c r="BV100" s="556"/>
      <c r="BW100" s="554"/>
      <c r="BX100" s="556"/>
      <c r="BY100" s="554"/>
      <c r="BZ100" s="556"/>
      <c r="CA100" s="557"/>
      <c r="CB100" s="554"/>
      <c r="CC100" s="555"/>
      <c r="CD100" s="555"/>
      <c r="CE100" s="556"/>
    </row>
    <row r="101" spans="1:83" ht="13.5" customHeight="1" thickBot="1">
      <c r="A101" s="81">
        <f ca="1">G101-AD20</f>
        <v>1.1210336609944074</v>
      </c>
      <c r="B101" s="81"/>
      <c r="C101" s="81">
        <f ca="1">G101-AE20</f>
        <v>2.9452555542229515</v>
      </c>
      <c r="D101" s="81"/>
      <c r="E101" s="79" t="e">
        <f ca="1">G101-AC20</f>
        <v>#DIV/0!</v>
      </c>
      <c r="F101" s="81"/>
      <c r="G101" s="637">
        <f ca="1">G20/$G$21*100</f>
        <v>4.4694261728701763</v>
      </c>
      <c r="H101" s="81"/>
      <c r="I101" s="153" t="s">
        <v>2540</v>
      </c>
      <c r="J101" s="637">
        <f ca="1">J20/$J$21*100</f>
        <v>0.6283987587643306</v>
      </c>
      <c r="K101" s="81"/>
      <c r="L101" s="79" t="e">
        <f ca="1">J101-AG20</f>
        <v>#DIV/0!</v>
      </c>
      <c r="M101" s="81"/>
      <c r="N101" s="81">
        <f ca="1">J101-AH20</f>
        <v>-0.5138912724511272</v>
      </c>
      <c r="Q101" s="46"/>
      <c r="BA101" s="554"/>
      <c r="BB101" s="555"/>
      <c r="BC101" s="555"/>
      <c r="BD101" s="555"/>
      <c r="BE101" s="556"/>
      <c r="BF101" s="557"/>
      <c r="BG101" s="554"/>
      <c r="BH101" s="556"/>
      <c r="BI101" s="554"/>
      <c r="BJ101" s="556"/>
      <c r="BK101" s="554"/>
      <c r="BL101" s="556"/>
      <c r="BM101" s="554"/>
      <c r="BN101" s="556"/>
      <c r="BO101" s="554"/>
      <c r="BP101" s="556"/>
      <c r="BQ101" s="554"/>
      <c r="BR101" s="556"/>
      <c r="BS101" s="554"/>
      <c r="BT101" s="556"/>
      <c r="BU101" s="554"/>
      <c r="BV101" s="556"/>
      <c r="BW101" s="554"/>
      <c r="BX101" s="556"/>
      <c r="BY101" s="554"/>
      <c r="BZ101" s="556"/>
      <c r="CA101" s="557"/>
      <c r="CB101" s="554"/>
      <c r="CC101" s="555"/>
      <c r="CD101" s="555"/>
      <c r="CE101" s="556"/>
    </row>
    <row r="102" spans="1:83" ht="13.5" customHeight="1" thickTop="1"/>
    <row r="108" spans="1:83" ht="12.75" customHeight="1">
      <c r="I108" s="35"/>
    </row>
    <row r="109" spans="1:83" ht="12.75" customHeight="1">
      <c r="I109" s="35"/>
    </row>
    <row r="110" spans="1:83" ht="12.75" customHeight="1"/>
    <row r="111" spans="1:83" ht="12.75" customHeight="1"/>
    <row r="112" spans="1:83" ht="12.75" customHeight="1"/>
    <row r="113" spans="9:9" ht="12.75" customHeight="1"/>
    <row r="114" spans="9:9" ht="12.75" customHeight="1"/>
    <row r="115" spans="9:9" ht="12.75" customHeight="1"/>
    <row r="116" spans="9:9" ht="12.75" customHeight="1"/>
    <row r="117" spans="9:9" ht="12.75" customHeight="1">
      <c r="I117" s="35"/>
    </row>
    <row r="118" spans="9:9" ht="12.75" customHeight="1"/>
    <row r="119" spans="9:9" ht="12.75" customHeight="1"/>
    <row r="120" spans="9:9" ht="12.75" customHeight="1"/>
    <row r="121" spans="9:9" ht="12.75" customHeight="1"/>
    <row r="122" spans="9:9" ht="12.75" customHeight="1"/>
    <row r="123" spans="9:9" ht="12.75" customHeight="1"/>
    <row r="124" spans="9:9" ht="12.75" customHeight="1"/>
    <row r="125" spans="9:9" ht="12.75" customHeight="1"/>
    <row r="126" spans="9:9" ht="12.75" customHeight="1"/>
    <row r="127" spans="9:9" ht="12.75" customHeight="1"/>
    <row r="128" spans="9:9" ht="12.75" customHeight="1"/>
    <row r="129" spans="9:9" ht="12.75" customHeight="1"/>
    <row r="130" spans="9:9" ht="12.75" customHeight="1"/>
    <row r="131" spans="9:9" ht="12.75" customHeight="1"/>
    <row r="132" spans="9:9" ht="12.75" customHeight="1"/>
    <row r="133" spans="9:9" ht="12.75" customHeight="1"/>
    <row r="134" spans="9:9" ht="12.75" customHeight="1"/>
    <row r="135" spans="9:9" ht="12.75" customHeight="1">
      <c r="I135" s="35"/>
    </row>
    <row r="136" spans="9:9" ht="12.75" customHeight="1"/>
    <row r="138" spans="9:9" ht="12.75" customHeight="1"/>
    <row r="139" spans="9:9" ht="12.75" customHeight="1"/>
    <row r="140" spans="9:9" ht="12.75" customHeight="1"/>
    <row r="141" spans="9:9" ht="12.75" customHeight="1"/>
    <row r="142" spans="9:9" ht="12.75" customHeight="1"/>
    <row r="143" spans="9:9" ht="12.75" customHeight="1"/>
    <row r="144" spans="9:9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79" spans="14:14" ht="12.75" customHeight="1">
      <c r="N179" s="46"/>
    </row>
  </sheetData>
  <mergeCells count="26">
    <mergeCell ref="A8:F8"/>
    <mergeCell ref="BI5:BJ5"/>
    <mergeCell ref="AC6:AE6"/>
    <mergeCell ref="BO5:BP5"/>
    <mergeCell ref="BQ5:BR5"/>
    <mergeCell ref="BB5:BB6"/>
    <mergeCell ref="BD5:BD6"/>
    <mergeCell ref="L8:O8"/>
    <mergeCell ref="I6:I7"/>
    <mergeCell ref="A6:H6"/>
    <mergeCell ref="J6:O6"/>
    <mergeCell ref="BA5:BA6"/>
    <mergeCell ref="BC5:BC6"/>
    <mergeCell ref="BA3:CE3"/>
    <mergeCell ref="BE5:BE6"/>
    <mergeCell ref="AG6:AH6"/>
    <mergeCell ref="BA4:BE4"/>
    <mergeCell ref="BG4:BZ4"/>
    <mergeCell ref="BU5:BV5"/>
    <mergeCell ref="CB4:CE5"/>
    <mergeCell ref="BW5:BX5"/>
    <mergeCell ref="BY5:BZ5"/>
    <mergeCell ref="BG5:BH5"/>
    <mergeCell ref="BK5:BL5"/>
    <mergeCell ref="BM5:BN5"/>
    <mergeCell ref="BS5:BT5"/>
  </mergeCells>
  <dataValidations count="1">
    <dataValidation type="list" allowBlank="1" showErrorMessage="1" sqref="CB7:CB101" xr:uid="{00000000-0002-0000-0500-000000000000}">
      <formula1>"A,O"</formula1>
    </dataValidation>
  </dataValidations>
  <printOptions horizontalCentered="1"/>
  <pageMargins left="3.9583333333333297E-2" right="3.9583333333333297E-2" top="0.118055555555556" bottom="0.196527777777778" header="0.511811023622047" footer="0.511811023622047"/>
  <pageSetup paperSize="9" scale="46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99CCFF"/>
  </sheetPr>
  <dimension ref="A1:KB141"/>
  <sheetViews>
    <sheetView tabSelected="1" zoomScaleNormal="100"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I15" sqref="I15"/>
    </sheetView>
  </sheetViews>
  <sheetFormatPr defaultColWidth="5.453125" defaultRowHeight="12.5"/>
  <cols>
    <col min="1" max="1" width="15.7265625" style="544" customWidth="1"/>
    <col min="2" max="2" width="11.54296875" style="544" customWidth="1"/>
    <col min="3" max="3" width="15.7265625" style="544" customWidth="1"/>
    <col min="4" max="4" width="11.7265625" style="544" customWidth="1"/>
    <col min="5" max="5" width="17.81640625" style="544" customWidth="1"/>
    <col min="6" max="6" width="15.7265625" style="544" customWidth="1"/>
    <col min="7" max="7" width="9.7265625" style="544" customWidth="1"/>
    <col min="8" max="8" width="22.7265625" style="544" hidden="1" customWidth="1"/>
    <col min="9" max="9" width="15.7265625" style="544" customWidth="1"/>
    <col min="10" max="10" width="9.7265625" style="544" customWidth="1"/>
    <col min="11" max="11" width="37.179687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12" style="544" customWidth="1"/>
    <col min="16" max="16" width="15.7265625" style="544" customWidth="1"/>
    <col min="17" max="17" width="9.7265625" style="544" customWidth="1"/>
    <col min="18" max="18" width="4.7265625" style="544" customWidth="1"/>
    <col min="19" max="22" width="15.7265625" style="544" customWidth="1"/>
    <col min="23" max="23" width="5.453125" style="544" customWidth="1"/>
    <col min="24" max="26" width="15.7265625" style="544" customWidth="1"/>
    <col min="27" max="27" width="5.453125" style="544" customWidth="1"/>
    <col min="28" max="28" width="12.7265625" style="544" hidden="1" customWidth="1"/>
    <col min="29" max="51" width="5.453125" style="544" hidden="1" customWidth="1"/>
    <col min="52" max="52" width="5.453125" style="544" customWidth="1"/>
    <col min="53" max="57" width="10.453125" style="544" customWidth="1"/>
    <col min="58" max="58" width="1.81640625" style="544" customWidth="1"/>
    <col min="59" max="59" width="10.7265625" style="544" customWidth="1"/>
    <col min="60" max="78" width="9.1796875" style="544" customWidth="1"/>
    <col min="79" max="79" width="1.7265625" style="544" customWidth="1"/>
    <col min="80" max="83" width="12.7265625" style="544" customWidth="1"/>
    <col min="84" max="288" width="5.453125" style="544" customWidth="1"/>
  </cols>
  <sheetData>
    <row r="1" spans="1:105" ht="15.75" customHeight="1">
      <c r="A1" s="24" t="str">
        <f ca="1">Cover!B2</f>
        <v>Ramada Resort Khao Lak, Phang Nga</v>
      </c>
      <c r="B1" s="24"/>
      <c r="C1" s="112"/>
      <c r="D1" s="24"/>
      <c r="E1" s="39" t="s">
        <v>2261</v>
      </c>
      <c r="F1" s="112"/>
      <c r="G1" s="113"/>
      <c r="I1" s="39" t="s">
        <v>2261</v>
      </c>
      <c r="J1" s="113"/>
      <c r="L1" s="112"/>
      <c r="M1" s="113"/>
      <c r="N1" s="112"/>
      <c r="O1" s="113"/>
      <c r="P1" s="50"/>
      <c r="Q1" s="113"/>
      <c r="R1" s="51" t="str">
        <f ca="1">+BS!J1</f>
        <v>6</v>
      </c>
    </row>
    <row r="2" spans="1:105" ht="15.75" customHeight="1" thickBot="1">
      <c r="A2" s="24" t="s">
        <v>2541</v>
      </c>
      <c r="B2" s="24"/>
      <c r="C2" s="112"/>
      <c r="D2" s="24"/>
      <c r="F2" s="112"/>
      <c r="G2" s="112"/>
      <c r="J2" s="112"/>
      <c r="L2" s="112"/>
      <c r="M2" s="112"/>
      <c r="N2" s="112"/>
      <c r="O2" s="112"/>
      <c r="P2" s="112"/>
      <c r="Q2" s="112"/>
      <c r="R2" s="112"/>
    </row>
    <row r="3" spans="1:105" ht="15.75" customHeight="1" thickBot="1">
      <c r="A3" s="24" t="s">
        <v>2424</v>
      </c>
      <c r="B3" s="24"/>
      <c r="C3" s="112"/>
      <c r="D3" s="24"/>
      <c r="F3" s="112"/>
      <c r="G3" s="112"/>
      <c r="J3" s="112"/>
      <c r="L3" s="112"/>
      <c r="M3" s="112"/>
      <c r="N3" s="112"/>
      <c r="O3" s="112"/>
      <c r="P3" s="27"/>
      <c r="Q3" s="27" t="s">
        <v>2425</v>
      </c>
      <c r="R3" s="112"/>
      <c r="BA3" s="741" t="s">
        <v>2426</v>
      </c>
      <c r="BB3" s="757"/>
      <c r="BC3" s="757"/>
      <c r="BD3" s="757"/>
      <c r="BE3" s="757"/>
      <c r="BF3" s="757"/>
      <c r="BG3" s="757"/>
      <c r="BH3" s="757"/>
      <c r="BI3" s="757"/>
      <c r="BJ3" s="757"/>
      <c r="BK3" s="757"/>
      <c r="BL3" s="757"/>
      <c r="BM3" s="757"/>
      <c r="BN3" s="757"/>
      <c r="BO3" s="757"/>
      <c r="BP3" s="757"/>
      <c r="BQ3" s="757"/>
      <c r="BR3" s="757"/>
      <c r="BS3" s="757"/>
      <c r="BT3" s="757"/>
      <c r="BU3" s="757"/>
      <c r="BV3" s="757"/>
      <c r="BW3" s="757"/>
      <c r="BX3" s="757"/>
      <c r="BY3" s="757"/>
      <c r="BZ3" s="757"/>
      <c r="CA3" s="757"/>
      <c r="CB3" s="757"/>
      <c r="CC3" s="757"/>
      <c r="CD3" s="757"/>
      <c r="CE3" s="758"/>
    </row>
    <row r="4" spans="1:105" ht="15.75" customHeight="1" thickBot="1">
      <c r="A4" s="24" t="str">
        <f ca="1">SCH00!J3</f>
        <v>For the PRD of June 2026</v>
      </c>
      <c r="B4" s="24"/>
      <c r="C4" s="112"/>
      <c r="D4" s="24"/>
      <c r="F4" s="112"/>
      <c r="G4" s="112"/>
      <c r="J4" s="112"/>
      <c r="L4" s="112"/>
      <c r="M4" s="112"/>
      <c r="N4" s="112"/>
      <c r="O4" s="112"/>
      <c r="P4" s="27"/>
      <c r="Q4" s="27" t="s">
        <v>2427</v>
      </c>
      <c r="R4" s="112"/>
      <c r="BA4" s="746" t="s">
        <v>2428</v>
      </c>
      <c r="BB4" s="718"/>
      <c r="BC4" s="718"/>
      <c r="BD4" s="718"/>
      <c r="BE4" s="718"/>
      <c r="BF4" s="516"/>
      <c r="BG4" s="748" t="s">
        <v>2429</v>
      </c>
      <c r="BH4" s="718"/>
      <c r="BI4" s="718"/>
      <c r="BJ4" s="718"/>
      <c r="BK4" s="718"/>
      <c r="BL4" s="718"/>
      <c r="BM4" s="718"/>
      <c r="BN4" s="718"/>
      <c r="BO4" s="718"/>
      <c r="BP4" s="718"/>
      <c r="BQ4" s="718"/>
      <c r="BR4" s="718"/>
      <c r="BS4" s="718"/>
      <c r="BT4" s="718"/>
      <c r="BU4" s="718"/>
      <c r="BV4" s="718"/>
      <c r="BW4" s="718"/>
      <c r="BX4" s="718"/>
      <c r="BY4" s="718"/>
      <c r="BZ4" s="765"/>
      <c r="CA4" s="517"/>
      <c r="CB4" s="741" t="s">
        <v>2430</v>
      </c>
      <c r="CC4" s="759"/>
      <c r="CD4" s="759"/>
      <c r="CE4" s="760"/>
    </row>
    <row r="5" spans="1:105" ht="5.15" customHeight="1" thickBot="1">
      <c r="BA5" s="741" t="s">
        <v>2431</v>
      </c>
      <c r="BB5" s="741" t="s">
        <v>2432</v>
      </c>
      <c r="BC5" s="741" t="s">
        <v>2433</v>
      </c>
      <c r="BD5" s="741" t="s">
        <v>2434</v>
      </c>
      <c r="BE5" s="744" t="s">
        <v>2435</v>
      </c>
      <c r="BF5" s="518"/>
      <c r="BG5" s="744" t="s">
        <v>2436</v>
      </c>
      <c r="BH5" s="757"/>
      <c r="BI5" s="744" t="s">
        <v>2437</v>
      </c>
      <c r="BJ5" s="757"/>
      <c r="BK5" s="744" t="s">
        <v>2438</v>
      </c>
      <c r="BL5" s="757"/>
      <c r="BM5" s="741" t="s">
        <v>2439</v>
      </c>
      <c r="BN5" s="758"/>
      <c r="BO5" s="755" t="s">
        <v>2440</v>
      </c>
      <c r="BP5" s="757"/>
      <c r="BQ5" s="741" t="s">
        <v>2441</v>
      </c>
      <c r="BR5" s="758"/>
      <c r="BS5" s="755" t="s">
        <v>2442</v>
      </c>
      <c r="BT5" s="757"/>
      <c r="BU5" s="741" t="s">
        <v>2443</v>
      </c>
      <c r="BV5" s="758"/>
      <c r="BW5" s="754" t="s">
        <v>2444</v>
      </c>
      <c r="BX5" s="758"/>
      <c r="BY5" s="741" t="s">
        <v>2445</v>
      </c>
      <c r="BZ5" s="758"/>
      <c r="CA5" s="519"/>
      <c r="CB5" s="761"/>
      <c r="CC5" s="762"/>
      <c r="CD5" s="762"/>
      <c r="CE5" s="763"/>
    </row>
    <row r="6" spans="1:105" s="52" customFormat="1" ht="13.5" customHeight="1" thickBot="1">
      <c r="A6" s="697" t="s">
        <v>2446</v>
      </c>
      <c r="B6" s="698"/>
      <c r="C6" s="698"/>
      <c r="D6" s="698"/>
      <c r="E6" s="698"/>
      <c r="F6" s="698"/>
      <c r="G6" s="698"/>
      <c r="H6" s="698"/>
      <c r="I6" s="698"/>
      <c r="J6" s="699"/>
      <c r="K6" s="710" t="s">
        <v>2447</v>
      </c>
      <c r="L6" s="697" t="s">
        <v>2448</v>
      </c>
      <c r="M6" s="698"/>
      <c r="N6" s="698"/>
      <c r="O6" s="698"/>
      <c r="P6" s="698"/>
      <c r="Q6" s="699"/>
      <c r="R6" s="71"/>
      <c r="S6" s="114" t="s">
        <v>2332</v>
      </c>
      <c r="T6" s="115"/>
      <c r="U6" s="158" t="s">
        <v>2333</v>
      </c>
      <c r="V6" s="114"/>
      <c r="X6" s="57" t="s">
        <v>2449</v>
      </c>
      <c r="Y6" s="57"/>
      <c r="Z6" s="57"/>
      <c r="BA6" s="764"/>
      <c r="BB6" s="764"/>
      <c r="BC6" s="764"/>
      <c r="BD6" s="764"/>
      <c r="BE6" s="761"/>
      <c r="BF6" s="520"/>
      <c r="BG6" s="521" t="s">
        <v>2450</v>
      </c>
      <c r="BH6" s="522" t="s">
        <v>2451</v>
      </c>
      <c r="BI6" s="521" t="s">
        <v>2450</v>
      </c>
      <c r="BJ6" s="522" t="s">
        <v>2451</v>
      </c>
      <c r="BK6" s="521" t="s">
        <v>2450</v>
      </c>
      <c r="BL6" s="522" t="s">
        <v>2451</v>
      </c>
      <c r="BM6" s="523" t="s">
        <v>2450</v>
      </c>
      <c r="BN6" s="524" t="s">
        <v>2451</v>
      </c>
      <c r="BO6" s="525" t="s">
        <v>2450</v>
      </c>
      <c r="BP6" s="522" t="s">
        <v>2451</v>
      </c>
      <c r="BQ6" s="521" t="s">
        <v>2450</v>
      </c>
      <c r="BR6" s="526" t="s">
        <v>2451</v>
      </c>
      <c r="BS6" s="525" t="s">
        <v>2450</v>
      </c>
      <c r="BT6" s="522" t="s">
        <v>2451</v>
      </c>
      <c r="BU6" s="521" t="s">
        <v>2450</v>
      </c>
      <c r="BV6" s="526" t="s">
        <v>2451</v>
      </c>
      <c r="BW6" s="525" t="s">
        <v>2450</v>
      </c>
      <c r="BX6" s="526" t="s">
        <v>2451</v>
      </c>
      <c r="BY6" s="521" t="s">
        <v>2450</v>
      </c>
      <c r="BZ6" s="526" t="s">
        <v>2451</v>
      </c>
      <c r="CA6" s="527"/>
      <c r="CB6" s="523" t="s">
        <v>2452</v>
      </c>
      <c r="CC6" s="523" t="s">
        <v>2453</v>
      </c>
      <c r="CD6" s="523" t="s">
        <v>2454</v>
      </c>
      <c r="CE6" s="528" t="s">
        <v>2455</v>
      </c>
    </row>
    <row r="7" spans="1:105" s="52" customFormat="1" ht="13.5" customHeight="1" thickBot="1">
      <c r="A7" s="69" t="s">
        <v>2337</v>
      </c>
      <c r="B7" s="69" t="s">
        <v>2297</v>
      </c>
      <c r="C7" s="69" t="s">
        <v>2456</v>
      </c>
      <c r="D7" s="69" t="s">
        <v>2297</v>
      </c>
      <c r="E7" s="69" t="s">
        <v>2457</v>
      </c>
      <c r="F7" s="69" t="s">
        <v>2542</v>
      </c>
      <c r="G7" s="69" t="s">
        <v>2297</v>
      </c>
      <c r="H7" s="69" t="s">
        <v>2342</v>
      </c>
      <c r="I7" s="69" t="s">
        <v>2335</v>
      </c>
      <c r="J7" s="69" t="s">
        <v>2297</v>
      </c>
      <c r="K7" s="711"/>
      <c r="L7" s="69" t="s">
        <v>2335</v>
      </c>
      <c r="M7" s="69" t="s">
        <v>2297</v>
      </c>
      <c r="N7" s="69" t="s">
        <v>2336</v>
      </c>
      <c r="O7" s="69" t="s">
        <v>2297</v>
      </c>
      <c r="P7" s="69" t="s">
        <v>2337</v>
      </c>
      <c r="Q7" s="69" t="s">
        <v>2297</v>
      </c>
      <c r="R7" s="71"/>
      <c r="S7" s="108" t="s">
        <v>2342</v>
      </c>
      <c r="T7" s="117" t="s">
        <v>2343</v>
      </c>
      <c r="U7" s="159" t="s">
        <v>2342</v>
      </c>
      <c r="V7" s="108" t="s">
        <v>2343</v>
      </c>
      <c r="X7" s="108" t="s">
        <v>2335</v>
      </c>
      <c r="Y7" s="108" t="s">
        <v>2342</v>
      </c>
      <c r="Z7" s="108" t="s">
        <v>2343</v>
      </c>
      <c r="BA7" s="529"/>
      <c r="BB7" s="530"/>
      <c r="BC7" s="530"/>
      <c r="BD7" s="530"/>
      <c r="BE7" s="531"/>
      <c r="BF7" s="532"/>
      <c r="BG7" s="564"/>
      <c r="BH7" s="565"/>
      <c r="BI7" s="564"/>
      <c r="BJ7" s="565"/>
      <c r="BK7" s="566"/>
      <c r="BL7" s="531"/>
      <c r="BM7" s="529"/>
      <c r="BN7" s="531"/>
      <c r="BO7" s="529"/>
      <c r="BP7" s="531"/>
      <c r="BQ7" s="529"/>
      <c r="BR7" s="531"/>
      <c r="BS7" s="529"/>
      <c r="BT7" s="531"/>
      <c r="BU7" s="529"/>
      <c r="BV7" s="531"/>
      <c r="BW7" s="529"/>
      <c r="BX7" s="531"/>
      <c r="BY7" s="529"/>
      <c r="BZ7" s="531"/>
      <c r="CA7" s="532"/>
      <c r="CB7" s="529"/>
      <c r="CC7" s="530"/>
      <c r="CD7" s="530"/>
      <c r="CE7" s="531"/>
    </row>
    <row r="8" spans="1:105" ht="13.5" customHeight="1" thickBot="1">
      <c r="A8" s="766" t="s">
        <v>2458</v>
      </c>
      <c r="B8" s="698"/>
      <c r="C8" s="698"/>
      <c r="D8" s="698"/>
      <c r="E8" s="698"/>
      <c r="F8" s="698"/>
      <c r="G8" s="699"/>
      <c r="H8" s="106"/>
      <c r="I8" s="112"/>
      <c r="J8" s="112"/>
      <c r="K8" s="27"/>
      <c r="L8" s="112"/>
      <c r="M8" s="112"/>
      <c r="N8" s="766" t="s">
        <v>2458</v>
      </c>
      <c r="O8" s="698"/>
      <c r="P8" s="698"/>
      <c r="Q8" s="699"/>
      <c r="R8" s="118"/>
      <c r="S8" s="160"/>
      <c r="T8" s="160"/>
      <c r="U8" s="119"/>
      <c r="V8" s="119"/>
      <c r="W8" s="72"/>
      <c r="X8" s="72"/>
      <c r="Y8" s="72"/>
      <c r="Z8" s="72"/>
      <c r="BA8" s="533"/>
      <c r="BB8" s="534"/>
      <c r="BC8" s="534"/>
      <c r="BD8" s="534"/>
      <c r="BE8" s="535"/>
      <c r="BF8" s="536"/>
      <c r="BG8" s="567"/>
      <c r="BH8" s="568"/>
      <c r="BI8" s="567"/>
      <c r="BJ8" s="568"/>
      <c r="BK8" s="558"/>
      <c r="BL8" s="535"/>
      <c r="BM8" s="533"/>
      <c r="BN8" s="535"/>
      <c r="BO8" s="533"/>
      <c r="BP8" s="535"/>
      <c r="BQ8" s="533"/>
      <c r="BR8" s="535"/>
      <c r="BS8" s="533"/>
      <c r="BT8" s="535"/>
      <c r="BU8" s="533"/>
      <c r="BV8" s="535"/>
      <c r="BW8" s="533"/>
      <c r="BX8" s="535"/>
      <c r="BY8" s="533"/>
      <c r="BZ8" s="535"/>
      <c r="CA8" s="536"/>
      <c r="CB8" s="533"/>
      <c r="CC8" s="534"/>
      <c r="CD8" s="534"/>
      <c r="CE8" s="535"/>
    </row>
    <row r="9" spans="1:105" ht="12.75" customHeight="1">
      <c r="E9" s="46"/>
      <c r="H9" s="106"/>
      <c r="I9" s="46"/>
      <c r="K9" s="35" t="s">
        <v>2459</v>
      </c>
      <c r="S9" s="161"/>
      <c r="T9" s="161"/>
      <c r="U9" s="120"/>
      <c r="V9" s="120"/>
      <c r="W9" s="72"/>
      <c r="X9" s="72"/>
      <c r="Y9" s="72"/>
      <c r="Z9" s="72"/>
      <c r="BA9" s="533"/>
      <c r="BB9" s="534"/>
      <c r="BC9" s="534"/>
      <c r="BD9" s="534"/>
      <c r="BE9" s="535"/>
      <c r="BF9" s="536"/>
      <c r="BG9" s="567"/>
      <c r="BH9" s="568"/>
      <c r="BI9" s="567"/>
      <c r="BJ9" s="568"/>
      <c r="BK9" s="558"/>
      <c r="BL9" s="535"/>
      <c r="BM9" s="533"/>
      <c r="BN9" s="535"/>
      <c r="BO9" s="533"/>
      <c r="BP9" s="535"/>
      <c r="BQ9" s="533"/>
      <c r="BR9" s="535"/>
      <c r="BS9" s="533"/>
      <c r="BT9" s="535"/>
      <c r="BU9" s="533"/>
      <c r="BV9" s="535"/>
      <c r="BW9" s="533"/>
      <c r="BX9" s="535"/>
      <c r="BY9" s="533"/>
      <c r="BZ9" s="535"/>
      <c r="CA9" s="536"/>
      <c r="CB9" s="533"/>
      <c r="CC9" s="534"/>
      <c r="CD9" s="534"/>
      <c r="CE9" s="535"/>
    </row>
    <row r="10" spans="1:105" ht="12.75" customHeight="1">
      <c r="A10" s="74">
        <f t="shared" ref="A10:A20" ca="1" si="0">+I10-T10</f>
        <v>683737.29</v>
      </c>
      <c r="B10" s="74">
        <f t="shared" ref="B10:B28" ca="1" si="1">IF(I10=0,0,(A10*100/I10))</f>
        <v>100</v>
      </c>
      <c r="C10" s="74">
        <f t="shared" ref="C10:C25" ca="1" si="2">I10-E10</f>
        <v>683737.29</v>
      </c>
      <c r="D10" s="74">
        <f t="shared" ref="D10:D28" ca="1" si="3">IF(I10=0,0,(C10*100/I10))</f>
        <v>100</v>
      </c>
      <c r="E10" s="74">
        <f ca="1">IFERROR(_xll.AC_BU(_xll.ArrayBU(DB),_xll.ArrayDPT($BA10:$BE10),_xll.ArrayCOA($BG10:$BZ10),YR,PRD-1,_xll.ArrayDIM($CB10:$CE10)),0)</f>
        <v>0</v>
      </c>
      <c r="F10" s="74">
        <f t="shared" ref="F10:F20" ca="1" si="4">+I10-H10</f>
        <v>683737.29</v>
      </c>
      <c r="G10" s="74">
        <f t="shared" ref="G10:G28" ca="1" si="5">IF(I10=0,0,(F10*100/I10))</f>
        <v>100</v>
      </c>
      <c r="H10" s="74"/>
      <c r="I10" s="74">
        <f ca="1">IFERROR(_xll.AC_BU(_xll.ArrayBU(DB),_xll.ArrayDPT($BA10:$BE10),_xll.ArrayCOA($BG10:$BZ10),YR,PRD,_xll.ArrayDIM($CB10:$CE10)),0)</f>
        <v>683737.29</v>
      </c>
      <c r="J10" s="122">
        <f t="shared" ref="J10:J21" ca="1" si="6">I10/I$21*100</f>
        <v>43.851476166252411</v>
      </c>
      <c r="K10" s="74" t="s">
        <v>2460</v>
      </c>
      <c r="L10" s="74">
        <f ca="1">IFERROR(_xll.ACC_BU(_xll.ArrayBU(DB),_xll.ArrayDPT($BA10:$BE10),_xll.ArrayCOA($BG10:$BZ10),YR,PRD,_xll.ArrayDIM($CB10:$CE10)),0)</f>
        <v>683737.29</v>
      </c>
      <c r="M10" s="122">
        <f t="shared" ref="M10:M21" ca="1" si="7">L10/L$21*100</f>
        <v>0.8359443780789535</v>
      </c>
      <c r="N10" s="74">
        <f t="shared" ref="N10:N20" ca="1" si="8">+L10-U10</f>
        <v>683737.29</v>
      </c>
      <c r="O10" s="74">
        <f t="shared" ref="O10:O28" ca="1" si="9">IF(U10=0,0,(N10*100/U10))</f>
        <v>0</v>
      </c>
      <c r="P10" s="74">
        <f t="shared" ref="P10:P20" ca="1" si="10">+L10-V10</f>
        <v>683737.29</v>
      </c>
      <c r="Q10" s="74">
        <f t="shared" ref="Q10:Q28" ca="1" si="11">IF(L10=0,0,(P10*100/L10))</f>
        <v>100</v>
      </c>
      <c r="R10" s="46"/>
      <c r="S10" s="72">
        <f ca="1">IFERROR(_xll.BC_BU(_xll.ArrayBU(DB),_xll.ArrayDPT($BA10:$BE10),_xll.ArrayCOA($BG10:$BZ10),YR,PRD,RV,_xll.ArrayDIM($CB10:$CE10)),0)</f>
        <v>0</v>
      </c>
      <c r="T10" s="72">
        <f ca="1">IFERROR(_xll.AC_BU(_xll.ArrayBU(DB),_xll.ArrayDPT($BA10:$BE10),_xll.ArrayCOA($BG10:$BZ10),YR-1,PRD,_xll.ArrayDIM($CB10:$CE10)),0)</f>
        <v>0</v>
      </c>
      <c r="U10" s="72">
        <f ca="1">IFERROR(_xll.BCC_BU(_xll.ArrayBU(DB),_xll.ArrayDPT($BA10:$BE10),_xll.ArrayCOA($BG10:$BZ10),YR,PRD,RV,_xll.ArrayDIM($CB10:$CE10)),0)</f>
        <v>0</v>
      </c>
      <c r="V10" s="72">
        <f ca="1">IFERROR(_xll.ACC_BU(_xll.ArrayBU(DB),_xll.ArrayDPT($BA10:$BE10),_xll.ArrayCOA($BG10:$BZ10),YR-1,PRD,_xll.ArrayDIM($CB10:$CE10)),0)</f>
        <v>0</v>
      </c>
      <c r="W10" s="72"/>
      <c r="X10" s="72">
        <f ca="1">IFERROR(_xll.ACC_BU(_xll.ArrayBU(DB),_xll.ArrayDPT($BA10:$BE10),_xll.ArrayCOA($BG10:$BZ10),YR-1,PRD,_xll.ArrayDIM($CB10:$CE10)),0)</f>
        <v>0</v>
      </c>
      <c r="Y10" s="72">
        <f ca="1">IFERROR(_xll.BCC_BU(_xll.ArrayBU(DB),_xll.ArrayDPT($BA10:$BE10),_xll.ArrayCOA($BG10:$BZ10),YR-1,PRD,RV,_xll.ArrayDIM($CB10:$CE10)),0)</f>
        <v>0</v>
      </c>
      <c r="Z10" s="72">
        <f ca="1">IFERROR(_xll.ACC_BU(_xll.ArrayBU(DB),_xll.ArrayDPT($BA10:$BE10),_xll.ArrayCOA($BG10:$BZ10),YR-1-1,PRD,_xll.ArrayDIM($CB10:$CE10)),0)</f>
        <v>0</v>
      </c>
      <c r="BA10" s="533"/>
      <c r="BB10" s="534"/>
      <c r="BC10" s="534"/>
      <c r="BD10" s="534"/>
      <c r="BE10" s="535"/>
      <c r="BF10" s="536"/>
      <c r="BG10" s="567" t="s">
        <v>894</v>
      </c>
      <c r="BH10" s="568"/>
      <c r="BI10" s="567"/>
      <c r="BJ10" s="568"/>
      <c r="BK10" s="569"/>
      <c r="BL10" s="561"/>
      <c r="BM10" s="560"/>
      <c r="BN10" s="561"/>
      <c r="BO10" s="560"/>
      <c r="BP10" s="535"/>
      <c r="BQ10" s="533"/>
      <c r="BR10" s="535"/>
      <c r="BS10" s="533"/>
      <c r="BT10" s="535"/>
      <c r="BU10" s="533"/>
      <c r="BV10" s="535"/>
      <c r="BW10" s="533"/>
      <c r="BX10" s="535"/>
      <c r="BY10" s="533"/>
      <c r="BZ10" s="535"/>
      <c r="CA10" s="536"/>
      <c r="CB10" s="533"/>
      <c r="CC10" s="534"/>
      <c r="CD10" s="534"/>
      <c r="CE10" s="535"/>
      <c r="DA10" t="s">
        <v>894</v>
      </c>
    </row>
    <row r="11" spans="1:105" ht="12.75" customHeight="1">
      <c r="A11" s="124">
        <f t="shared" ca="1" si="0"/>
        <v>-511423.57</v>
      </c>
      <c r="B11" s="124">
        <f t="shared" ca="1" si="1"/>
        <v>-131.05757331665728</v>
      </c>
      <c r="C11" s="124">
        <f t="shared" ca="1" si="2"/>
        <v>-1472235.74</v>
      </c>
      <c r="D11" s="124">
        <f t="shared" ca="1" si="3"/>
        <v>-377.27561800574267</v>
      </c>
      <c r="E11" s="124">
        <f ca="1">IFERROR(_xll.AC_BU(_xll.ArrayBU(DB),_xll.ArrayDPT($BA11:$BE11),_xll.ArrayCOA($BG11:$BZ11),YR,PRD-1,_xll.ArrayDIM($CB11:$CE11)),0)</f>
        <v>1862463.91</v>
      </c>
      <c r="F11" s="124">
        <f t="shared" ca="1" si="4"/>
        <v>390228.17</v>
      </c>
      <c r="G11" s="124">
        <f t="shared" ca="1" si="5"/>
        <v>100</v>
      </c>
      <c r="H11" s="124"/>
      <c r="I11" s="124">
        <f ca="1">IFERROR(_xll.AC_BU(_xll.ArrayBU(DB),_xll.ArrayDPT($BA11:$BE11),_xll.ArrayCOA($BG11:$BZ11),YR,PRD,_xll.ArrayDIM($CB11:$CE11)),0)</f>
        <v>390228.17</v>
      </c>
      <c r="J11" s="122">
        <f t="shared" ca="1" si="6"/>
        <v>25.027275163177499</v>
      </c>
      <c r="K11" s="124" t="s">
        <v>2461</v>
      </c>
      <c r="L11" s="124">
        <f ca="1">IFERROR(_xll.ACC_BU(_xll.ArrayBU(DB),_xll.ArrayDPT($BA11:$BE11),_xll.ArrayCOA($BG11:$BZ11),YR,PRD,_xll.ArrayDIM($CB11:$CE11)),0)</f>
        <v>58148808.469999999</v>
      </c>
      <c r="M11" s="122">
        <f t="shared" ca="1" si="7"/>
        <v>71.093342784457946</v>
      </c>
      <c r="N11" s="124">
        <f t="shared" ca="1" si="8"/>
        <v>58148808.469999999</v>
      </c>
      <c r="O11" s="124">
        <f t="shared" ca="1" si="9"/>
        <v>0</v>
      </c>
      <c r="P11" s="124">
        <f t="shared" ca="1" si="10"/>
        <v>-2951469.1099999994</v>
      </c>
      <c r="Q11" s="124">
        <f t="shared" ca="1" si="11"/>
        <v>-5.0757172634461023</v>
      </c>
      <c r="R11" s="46"/>
      <c r="S11" s="72">
        <f ca="1">IFERROR(_xll.BC_BU(_xll.ArrayBU(DB),_xll.ArrayDPT($BA11:$BE11),_xll.ArrayCOA($BG11:$BZ11),YR,PRD,RV,_xll.ArrayDIM($CB11:$CE11)),0)</f>
        <v>0</v>
      </c>
      <c r="T11" s="72">
        <f ca="1">IFERROR(_xll.AC_BU(_xll.ArrayBU(DB),_xll.ArrayDPT($BA11:$BE11),_xll.ArrayCOA($BG11:$BZ11),YR-1,PRD,_xll.ArrayDIM($CB11:$CE11)),0)</f>
        <v>901651.74</v>
      </c>
      <c r="U11" s="72">
        <f ca="1">IFERROR(_xll.BCC_BU(_xll.ArrayBU(DB),_xll.ArrayDPT($BA11:$BE11),_xll.ArrayCOA($BG11:$BZ11),YR,PRD,RV,_xll.ArrayDIM($CB11:$CE11)),0)</f>
        <v>0</v>
      </c>
      <c r="V11" s="72">
        <f ca="1">IFERROR(_xll.ACC_BU(_xll.ArrayBU(DB),_xll.ArrayDPT($BA11:$BE11),_xll.ArrayCOA($BG11:$BZ11),YR-1,PRD,_xll.ArrayDIM($CB11:$CE11)),0)</f>
        <v>61100277.579999998</v>
      </c>
      <c r="W11" s="72"/>
      <c r="X11" s="72">
        <f ca="1">IFERROR(_xll.ACC_BU(_xll.ArrayBU(DB),_xll.ArrayDPT($BA11:$BE11),_xll.ArrayCOA($BG11:$BZ11),YR-1,PRD,_xll.ArrayDIM($CB11:$CE11)),0)</f>
        <v>61100277.579999998</v>
      </c>
      <c r="Y11" s="72">
        <f ca="1">IFERROR(_xll.BCC_BU(_xll.ArrayBU(DB),_xll.ArrayDPT($BA11:$BE11),_xll.ArrayCOA($BG11:$BZ11),YR-1,PRD,RV,_xll.ArrayDIM($CB11:$CE11)),0)</f>
        <v>0</v>
      </c>
      <c r="Z11" s="72">
        <f ca="1">IFERROR(_xll.ACC_BU(_xll.ArrayBU(DB),_xll.ArrayDPT($BA11:$BE11),_xll.ArrayCOA($BG11:$BZ11),YR-1-1,PRD,_xll.ArrayDIM($CB11:$CE11)),0)</f>
        <v>65023901.43</v>
      </c>
      <c r="BA11" s="533"/>
      <c r="BB11" s="534"/>
      <c r="BC11" s="534"/>
      <c r="BD11" s="534"/>
      <c r="BE11" s="535"/>
      <c r="BF11" s="536"/>
      <c r="BG11" s="567" t="s">
        <v>897</v>
      </c>
      <c r="BH11" s="568"/>
      <c r="BI11" s="567"/>
      <c r="BJ11" s="568"/>
      <c r="BK11" s="569"/>
      <c r="BL11" s="561"/>
      <c r="BM11" s="560"/>
      <c r="BN11" s="561"/>
      <c r="BO11" s="560"/>
      <c r="BP11" s="535"/>
      <c r="BQ11" s="533"/>
      <c r="BR11" s="535"/>
      <c r="BS11" s="533"/>
      <c r="BT11" s="535"/>
      <c r="BU11" s="533"/>
      <c r="BV11" s="535"/>
      <c r="BW11" s="533"/>
      <c r="BX11" s="535"/>
      <c r="BY11" s="533"/>
      <c r="BZ11" s="535"/>
      <c r="CA11" s="536"/>
      <c r="CB11" s="533"/>
      <c r="CC11" s="534"/>
      <c r="CD11" s="534"/>
      <c r="CE11" s="535"/>
      <c r="DA11" t="s">
        <v>897</v>
      </c>
    </row>
    <row r="12" spans="1:105" ht="12.75" customHeight="1">
      <c r="A12" s="124">
        <f t="shared" ca="1" si="0"/>
        <v>19629.959999999963</v>
      </c>
      <c r="B12" s="124">
        <f t="shared" ca="1" si="1"/>
        <v>6.1749597730277594</v>
      </c>
      <c r="C12" s="124">
        <f t="shared" ca="1" si="2"/>
        <v>-594972.93999999994</v>
      </c>
      <c r="D12" s="124">
        <f t="shared" ca="1" si="3"/>
        <v>-187.15952404080628</v>
      </c>
      <c r="E12" s="124">
        <f ca="1">IFERROR(_xll.AC_BU(_xll.ArrayBU(DB),_xll.ArrayDPT($BA12:$BE12),_xll.ArrayCOA($BG12:$BZ12),YR,PRD-1,_xll.ArrayDIM($CB12:$CE12)),0)</f>
        <v>912869.1</v>
      </c>
      <c r="F12" s="124">
        <f t="shared" ca="1" si="4"/>
        <v>317896.15999999997</v>
      </c>
      <c r="G12" s="124">
        <f t="shared" ca="1" si="5"/>
        <v>100</v>
      </c>
      <c r="H12" s="124"/>
      <c r="I12" s="124">
        <f ca="1">IFERROR(_xll.AC_BU(_xll.ArrayBU(DB),_xll.ArrayDPT($BA12:$BE12),_xll.ArrayCOA($BG12:$BZ12),YR,PRD,_xll.ArrayDIM($CB12:$CE12)),0)</f>
        <v>317896.15999999997</v>
      </c>
      <c r="J12" s="122">
        <f t="shared" ca="1" si="6"/>
        <v>20.388263281037606</v>
      </c>
      <c r="K12" s="126" t="s">
        <v>2462</v>
      </c>
      <c r="L12" s="124">
        <f ca="1">IFERROR(_xll.ACC_BU(_xll.ArrayBU(DB),_xll.ArrayDPT($BA12:$BE12),_xll.ArrayCOA($BG12:$BZ12),YR,PRD,_xll.ArrayDIM($CB12:$CE12)),0)</f>
        <v>21730068.84</v>
      </c>
      <c r="M12" s="122">
        <f t="shared" ca="1" si="7"/>
        <v>26.567409950781894</v>
      </c>
      <c r="N12" s="124">
        <f t="shared" ca="1" si="8"/>
        <v>21730068.84</v>
      </c>
      <c r="O12" s="124">
        <f t="shared" ca="1" si="9"/>
        <v>0</v>
      </c>
      <c r="P12" s="124">
        <f t="shared" ca="1" si="10"/>
        <v>6791249.3100000005</v>
      </c>
      <c r="Q12" s="124">
        <f t="shared" ca="1" si="11"/>
        <v>31.252774024806079</v>
      </c>
      <c r="R12" s="46"/>
      <c r="S12" s="72">
        <f ca="1">IFERROR(_xll.BC_BU(_xll.ArrayBU(DB),_xll.ArrayDPT($BA12:$BE12),_xll.ArrayCOA($BG12:$BZ12),YR,PRD,RV,_xll.ArrayDIM($CB12:$CE12)),0)</f>
        <v>0</v>
      </c>
      <c r="T12" s="72">
        <f ca="1">IFERROR(_xll.AC_BU(_xll.ArrayBU(DB),_xll.ArrayDPT($BA12:$BE12),_xll.ArrayCOA($BG12:$BZ12),YR-1,PRD,_xll.ArrayDIM($CB12:$CE12)),0)</f>
        <v>298266.2</v>
      </c>
      <c r="U12" s="72">
        <f ca="1">IFERROR(_xll.BCC_BU(_xll.ArrayBU(DB),_xll.ArrayDPT($BA12:$BE12),_xll.ArrayCOA($BG12:$BZ12),YR,PRD,RV,_xll.ArrayDIM($CB12:$CE12)),0)</f>
        <v>0</v>
      </c>
      <c r="V12" s="72">
        <f ca="1">IFERROR(_xll.ACC_BU(_xll.ArrayBU(DB),_xll.ArrayDPT($BA12:$BE12),_xll.ArrayCOA($BG12:$BZ12),YR-1,PRD,_xll.ArrayDIM($CB12:$CE12)),0)</f>
        <v>14938819.529999999</v>
      </c>
      <c r="W12" s="72"/>
      <c r="X12" s="72">
        <f ca="1">IFERROR(_xll.ACC_BU(_xll.ArrayBU(DB),_xll.ArrayDPT($BA12:$BE12),_xll.ArrayCOA($BG12:$BZ12),YR-1,PRD,_xll.ArrayDIM($CB12:$CE12)),0)</f>
        <v>14938819.529999999</v>
      </c>
      <c r="Y12" s="72">
        <f ca="1">IFERROR(_xll.BCC_BU(_xll.ArrayBU(DB),_xll.ArrayDPT($BA12:$BE12),_xll.ArrayCOA($BG12:$BZ12),YR-1,PRD,RV,_xll.ArrayDIM($CB12:$CE12)),0)</f>
        <v>0</v>
      </c>
      <c r="Z12" s="72">
        <f ca="1">IFERROR(_xll.ACC_BU(_xll.ArrayBU(DB),_xll.ArrayDPT($BA12:$BE12),_xll.ArrayCOA($BG12:$BZ12),YR-1-1,PRD,_xll.ArrayDIM($CB12:$CE12)),0)</f>
        <v>3956920.08</v>
      </c>
      <c r="BA12" s="533"/>
      <c r="BB12" s="534"/>
      <c r="BC12" s="534"/>
      <c r="BD12" s="534"/>
      <c r="BE12" s="535"/>
      <c r="BF12" s="536"/>
      <c r="BG12" s="567" t="s">
        <v>899</v>
      </c>
      <c r="BH12" s="568"/>
      <c r="BI12" s="567"/>
      <c r="BJ12" s="568"/>
      <c r="BK12" s="569"/>
      <c r="BL12" s="561"/>
      <c r="BM12" s="560"/>
      <c r="BN12" s="561"/>
      <c r="BO12" s="560"/>
      <c r="BP12" s="535"/>
      <c r="BQ12" s="533"/>
      <c r="BR12" s="535"/>
      <c r="BS12" s="533"/>
      <c r="BT12" s="535"/>
      <c r="BU12" s="533"/>
      <c r="BV12" s="535"/>
      <c r="BW12" s="533"/>
      <c r="BX12" s="535"/>
      <c r="BY12" s="533"/>
      <c r="BZ12" s="535"/>
      <c r="CA12" s="536"/>
      <c r="CB12" s="533"/>
      <c r="CC12" s="534"/>
      <c r="CD12" s="534"/>
      <c r="CE12" s="535"/>
      <c r="DA12" t="s">
        <v>899</v>
      </c>
    </row>
    <row r="13" spans="1:105" ht="12.75" customHeight="1">
      <c r="A13" s="124">
        <f t="shared" ca="1" si="0"/>
        <v>0</v>
      </c>
      <c r="B13" s="124">
        <f t="shared" ca="1" si="1"/>
        <v>0</v>
      </c>
      <c r="C13" s="124">
        <f t="shared" ca="1" si="2"/>
        <v>0</v>
      </c>
      <c r="D13" s="124">
        <f t="shared" ca="1" si="3"/>
        <v>0</v>
      </c>
      <c r="E13" s="124">
        <f ca="1">IFERROR(_xll.AC_BU(_xll.ArrayBU(DB),_xll.ArrayDPT($BA13:$BE13),_xll.ArrayCOA($BG13:$BZ13),YR,PRD-1,_xll.ArrayDIM($CB13:$CE13)),0)</f>
        <v>0</v>
      </c>
      <c r="F13" s="124">
        <f t="shared" ca="1" si="4"/>
        <v>0</v>
      </c>
      <c r="G13" s="124">
        <f t="shared" ca="1" si="5"/>
        <v>0</v>
      </c>
      <c r="H13" s="124"/>
      <c r="I13" s="124">
        <f ca="1">IFERROR(_xll.AC_BU(_xll.ArrayBU(DB),_xll.ArrayDPT($BA13:$BE13),_xll.ArrayCOA($BG13:$BZ13),YR,PRD,_xll.ArrayDIM($CB13:$CE13)),0)</f>
        <v>0</v>
      </c>
      <c r="J13" s="122">
        <f t="shared" ca="1" si="6"/>
        <v>0</v>
      </c>
      <c r="K13" s="124" t="s">
        <v>2463</v>
      </c>
      <c r="L13" s="124">
        <f ca="1">IFERROR(_xll.ACC_BU(_xll.ArrayBU(DB),_xll.ArrayDPT($BA13:$BE13),_xll.ArrayCOA($BG13:$BZ13),YR,PRD,_xll.ArrayDIM($CB13:$CE13)),0)</f>
        <v>0</v>
      </c>
      <c r="M13" s="122">
        <f t="shared" ca="1" si="7"/>
        <v>0</v>
      </c>
      <c r="N13" s="124">
        <f t="shared" ca="1" si="8"/>
        <v>0</v>
      </c>
      <c r="O13" s="124">
        <f t="shared" ca="1" si="9"/>
        <v>0</v>
      </c>
      <c r="P13" s="124">
        <f t="shared" ca="1" si="10"/>
        <v>0</v>
      </c>
      <c r="Q13" s="124">
        <f t="shared" ca="1" si="11"/>
        <v>0</v>
      </c>
      <c r="R13" s="46"/>
      <c r="S13" s="72">
        <f ca="1">IFERROR(_xll.BC_BU(_xll.ArrayBU(DB),_xll.ArrayDPT($BA13:$BE13),_xll.ArrayCOA($BG13:$BZ13),YR,PRD,RV,_xll.ArrayDIM($CB13:$CE13)),0)</f>
        <v>0</v>
      </c>
      <c r="T13" s="72">
        <f ca="1">IFERROR(_xll.AC_BU(_xll.ArrayBU(DB),_xll.ArrayDPT($BA13:$BE13),_xll.ArrayCOA($BG13:$BZ13),YR-1,PRD,_xll.ArrayDIM($CB13:$CE13)),0)</f>
        <v>0</v>
      </c>
      <c r="U13" s="72">
        <f ca="1">IFERROR(_xll.BCC_BU(_xll.ArrayBU(DB),_xll.ArrayDPT($BA13:$BE13),_xll.ArrayCOA($BG13:$BZ13),YR,PRD,RV,_xll.ArrayDIM($CB13:$CE13)),0)</f>
        <v>0</v>
      </c>
      <c r="V13" s="72">
        <f ca="1">IFERROR(_xll.ACC_BU(_xll.ArrayBU(DB),_xll.ArrayDPT($BA13:$BE13),_xll.ArrayCOA($BG13:$BZ13),YR-1,PRD,_xll.ArrayDIM($CB13:$CE13)),0)</f>
        <v>0</v>
      </c>
      <c r="W13" s="72"/>
      <c r="X13" s="72">
        <f ca="1">IFERROR(_xll.ACC_BU(_xll.ArrayBU(DB),_xll.ArrayDPT($BA13:$BE13),_xll.ArrayCOA($BG13:$BZ13),YR-1,PRD,_xll.ArrayDIM($CB13:$CE13)),0)</f>
        <v>0</v>
      </c>
      <c r="Y13" s="72">
        <f ca="1">IFERROR(_xll.BCC_BU(_xll.ArrayBU(DB),_xll.ArrayDPT($BA13:$BE13),_xll.ArrayCOA($BG13:$BZ13),YR-1,PRD,RV,_xll.ArrayDIM($CB13:$CE13)),0)</f>
        <v>0</v>
      </c>
      <c r="Z13" s="72">
        <f ca="1">IFERROR(_xll.ACC_BU(_xll.ArrayBU(DB),_xll.ArrayDPT($BA13:$BE13),_xll.ArrayCOA($BG13:$BZ13),YR-1-1,PRD,_xll.ArrayDIM($CB13:$CE13)),0)</f>
        <v>0</v>
      </c>
      <c r="BA13" s="533"/>
      <c r="BB13" s="534"/>
      <c r="BC13" s="534"/>
      <c r="BD13" s="534"/>
      <c r="BE13" s="535"/>
      <c r="BF13" s="536"/>
      <c r="BG13" s="567" t="s">
        <v>901</v>
      </c>
      <c r="BH13" s="568"/>
      <c r="BI13" s="567"/>
      <c r="BJ13" s="568"/>
      <c r="BK13" s="569"/>
      <c r="BL13" s="561"/>
      <c r="BM13" s="560"/>
      <c r="BN13" s="561"/>
      <c r="BO13" s="560"/>
      <c r="BP13" s="535"/>
      <c r="BQ13" s="533"/>
      <c r="BR13" s="535"/>
      <c r="BS13" s="533"/>
      <c r="BT13" s="535"/>
      <c r="BU13" s="533"/>
      <c r="BV13" s="535"/>
      <c r="BW13" s="533"/>
      <c r="BX13" s="535"/>
      <c r="BY13" s="533"/>
      <c r="BZ13" s="535"/>
      <c r="CA13" s="536"/>
      <c r="CB13" s="533"/>
      <c r="CC13" s="534"/>
      <c r="CD13" s="534"/>
      <c r="CE13" s="535"/>
      <c r="DA13" t="s">
        <v>901</v>
      </c>
    </row>
    <row r="14" spans="1:105" ht="12.75" customHeight="1">
      <c r="A14" s="124">
        <f t="shared" ca="1" si="0"/>
        <v>0</v>
      </c>
      <c r="B14" s="124">
        <f t="shared" ca="1" si="1"/>
        <v>0</v>
      </c>
      <c r="C14" s="124">
        <f t="shared" ca="1" si="2"/>
        <v>0</v>
      </c>
      <c r="D14" s="124">
        <f t="shared" ca="1" si="3"/>
        <v>0</v>
      </c>
      <c r="E14" s="124">
        <f ca="1">IFERROR(_xll.AC_BU(_xll.ArrayBU(DB),_xll.ArrayDPT($BA14:$BE14),_xll.ArrayCOA($BG14:$BZ14),YR,PRD-1,_xll.ArrayDIM($CB14:$CE14)),0)</f>
        <v>0</v>
      </c>
      <c r="F14" s="124">
        <f t="shared" ca="1" si="4"/>
        <v>0</v>
      </c>
      <c r="G14" s="124">
        <f t="shared" ca="1" si="5"/>
        <v>0</v>
      </c>
      <c r="H14" s="124"/>
      <c r="I14" s="124">
        <f ca="1">IFERROR(_xll.AC_BU(_xll.ArrayBU(DB),_xll.ArrayDPT($BA14:$BE14),_xll.ArrayCOA($BG14:$BZ14),YR,PRD,_xll.ArrayDIM($CB14:$CE14)),0)</f>
        <v>0</v>
      </c>
      <c r="J14" s="122">
        <f t="shared" ca="1" si="6"/>
        <v>0</v>
      </c>
      <c r="K14" s="124" t="s">
        <v>2464</v>
      </c>
      <c r="L14" s="124">
        <f ca="1">IFERROR(_xll.ACC_BU(_xll.ArrayBU(DB),_xll.ArrayDPT($BA14:$BE14),_xll.ArrayCOA($BG14:$BZ14),YR,PRD,_xll.ArrayDIM($CB14:$CE14)),0)</f>
        <v>0</v>
      </c>
      <c r="M14" s="122">
        <f t="shared" ca="1" si="7"/>
        <v>0</v>
      </c>
      <c r="N14" s="124">
        <f t="shared" ca="1" si="8"/>
        <v>0</v>
      </c>
      <c r="O14" s="124">
        <f t="shared" ca="1" si="9"/>
        <v>0</v>
      </c>
      <c r="P14" s="124">
        <f t="shared" ca="1" si="10"/>
        <v>0</v>
      </c>
      <c r="Q14" s="124">
        <f t="shared" ca="1" si="11"/>
        <v>0</v>
      </c>
      <c r="R14" s="46"/>
      <c r="S14" s="72">
        <f ca="1">IFERROR(_xll.BC_BU(_xll.ArrayBU(DB),_xll.ArrayDPT($BA14:$BE14),_xll.ArrayCOA($BG14:$BZ14),YR,PRD,RV,_xll.ArrayDIM($CB14:$CE14)),0)</f>
        <v>0</v>
      </c>
      <c r="T14" s="72">
        <f ca="1">IFERROR(_xll.AC_BU(_xll.ArrayBU(DB),_xll.ArrayDPT($BA14:$BE14),_xll.ArrayCOA($BG14:$BZ14),YR-1,PRD,_xll.ArrayDIM($CB14:$CE14)),0)</f>
        <v>0</v>
      </c>
      <c r="U14" s="72">
        <f ca="1">IFERROR(_xll.BCC_BU(_xll.ArrayBU(DB),_xll.ArrayDPT($BA14:$BE14),_xll.ArrayCOA($BG14:$BZ14),YR,PRD,RV,_xll.ArrayDIM($CB14:$CE14)),0)</f>
        <v>0</v>
      </c>
      <c r="V14" s="72">
        <f ca="1">IFERROR(_xll.ACC_BU(_xll.ArrayBU(DB),_xll.ArrayDPT($BA14:$BE14),_xll.ArrayCOA($BG14:$BZ14),YR-1,PRD,_xll.ArrayDIM($CB14:$CE14)),0)</f>
        <v>0</v>
      </c>
      <c r="W14" s="72"/>
      <c r="X14" s="72">
        <f ca="1">IFERROR(_xll.ACC_BU(_xll.ArrayBU(DB),_xll.ArrayDPT($BA14:$BE14),_xll.ArrayCOA($BG14:$BZ14),YR-1,PRD,_xll.ArrayDIM($CB14:$CE14)),0)</f>
        <v>0</v>
      </c>
      <c r="Y14" s="72">
        <f ca="1">IFERROR(_xll.BCC_BU(_xll.ArrayBU(DB),_xll.ArrayDPT($BA14:$BE14),_xll.ArrayCOA($BG14:$BZ14),YR-1,PRD,RV,_xll.ArrayDIM($CB14:$CE14)),0)</f>
        <v>0</v>
      </c>
      <c r="Z14" s="72">
        <f ca="1">IFERROR(_xll.ACC_BU(_xll.ArrayBU(DB),_xll.ArrayDPT($BA14:$BE14),_xll.ArrayCOA($BG14:$BZ14),YR-1-1,PRD,_xll.ArrayDIM($CB14:$CE14)),0)</f>
        <v>359360.96</v>
      </c>
      <c r="BA14" s="533"/>
      <c r="BB14" s="534"/>
      <c r="BC14" s="534"/>
      <c r="BD14" s="534"/>
      <c r="BE14" s="535"/>
      <c r="BF14" s="536"/>
      <c r="BG14" s="567" t="s">
        <v>903</v>
      </c>
      <c r="BH14" s="568"/>
      <c r="BI14" s="567"/>
      <c r="BJ14" s="568"/>
      <c r="BK14" s="569"/>
      <c r="BL14" s="561"/>
      <c r="BM14" s="560"/>
      <c r="BN14" s="561"/>
      <c r="BO14" s="560"/>
      <c r="BP14" s="535"/>
      <c r="BQ14" s="533"/>
      <c r="BR14" s="535"/>
      <c r="BS14" s="533"/>
      <c r="BT14" s="535"/>
      <c r="BU14" s="533"/>
      <c r="BV14" s="535"/>
      <c r="BW14" s="533"/>
      <c r="BX14" s="535"/>
      <c r="BY14" s="533"/>
      <c r="BZ14" s="535"/>
      <c r="CA14" s="536"/>
      <c r="CB14" s="533"/>
      <c r="CC14" s="534"/>
      <c r="CD14" s="534"/>
      <c r="CE14" s="535"/>
      <c r="DA14" t="s">
        <v>903</v>
      </c>
    </row>
    <row r="15" spans="1:105" ht="12.75" customHeight="1">
      <c r="A15" s="124">
        <f t="shared" ca="1" si="0"/>
        <v>0</v>
      </c>
      <c r="B15" s="124">
        <f t="shared" ca="1" si="1"/>
        <v>0</v>
      </c>
      <c r="C15" s="124">
        <f t="shared" ca="1" si="2"/>
        <v>0</v>
      </c>
      <c r="D15" s="124">
        <f t="shared" ca="1" si="3"/>
        <v>0</v>
      </c>
      <c r="E15" s="124">
        <f ca="1">IFERROR(_xll.AC_BU(_xll.ArrayBU(DB),_xll.ArrayDPT($BA15:$BE15),_xll.ArrayCOA($BG15:$BZ15),YR,PRD-1,_xll.ArrayDIM($CB15:$CE15)),0)</f>
        <v>0</v>
      </c>
      <c r="F15" s="124">
        <f t="shared" ca="1" si="4"/>
        <v>0</v>
      </c>
      <c r="G15" s="124">
        <f t="shared" ca="1" si="5"/>
        <v>0</v>
      </c>
      <c r="H15" s="124"/>
      <c r="I15" s="124">
        <f ca="1">IFERROR(_xll.AC_BU(_xll.ArrayBU(DB),_xll.ArrayDPT($BA15:$BE15),_xll.ArrayCOA($BG15:$BZ15),YR,PRD,_xll.ArrayDIM($CB15:$CE15)),0)</f>
        <v>0</v>
      </c>
      <c r="J15" s="122">
        <f t="shared" ca="1" si="6"/>
        <v>0</v>
      </c>
      <c r="K15" s="124" t="s">
        <v>2465</v>
      </c>
      <c r="L15" s="124">
        <f ca="1">IFERROR(_xll.ACC_BU(_xll.ArrayBU(DB),_xll.ArrayDPT($BA15:$BE15),_xll.ArrayCOA($BG15:$BZ15),YR,PRD,_xll.ArrayDIM($CB15:$CE15)),0)</f>
        <v>0</v>
      </c>
      <c r="M15" s="122">
        <f t="shared" ca="1" si="7"/>
        <v>0</v>
      </c>
      <c r="N15" s="124">
        <f t="shared" ca="1" si="8"/>
        <v>0</v>
      </c>
      <c r="O15" s="124">
        <f t="shared" ca="1" si="9"/>
        <v>0</v>
      </c>
      <c r="P15" s="124">
        <f t="shared" ca="1" si="10"/>
        <v>0</v>
      </c>
      <c r="Q15" s="124">
        <f t="shared" ca="1" si="11"/>
        <v>0</v>
      </c>
      <c r="R15" s="46"/>
      <c r="S15" s="72">
        <f ca="1">IFERROR(_xll.BC_BU(_xll.ArrayBU(DB),_xll.ArrayDPT($BA15:$BE15),_xll.ArrayCOA($BG15:$BZ15),YR,PRD,RV,_xll.ArrayDIM($CB15:$CE15)),0)</f>
        <v>0</v>
      </c>
      <c r="T15" s="72">
        <f ca="1">IFERROR(_xll.AC_BU(_xll.ArrayBU(DB),_xll.ArrayDPT($BA15:$BE15),_xll.ArrayCOA($BG15:$BZ15),YR-1,PRD,_xll.ArrayDIM($CB15:$CE15)),0)</f>
        <v>0</v>
      </c>
      <c r="U15" s="72">
        <f ca="1">IFERROR(_xll.BCC_BU(_xll.ArrayBU(DB),_xll.ArrayDPT($BA15:$BE15),_xll.ArrayCOA($BG15:$BZ15),YR,PRD,RV,_xll.ArrayDIM($CB15:$CE15)),0)</f>
        <v>0</v>
      </c>
      <c r="V15" s="72">
        <f ca="1">IFERROR(_xll.ACC_BU(_xll.ArrayBU(DB),_xll.ArrayDPT($BA15:$BE15),_xll.ArrayCOA($BG15:$BZ15),YR-1,PRD,_xll.ArrayDIM($CB15:$CE15)),0)</f>
        <v>0</v>
      </c>
      <c r="W15" s="72"/>
      <c r="X15" s="72">
        <f ca="1">IFERROR(_xll.ACC_BU(_xll.ArrayBU(DB),_xll.ArrayDPT($BA15:$BE15),_xll.ArrayCOA($BG15:$BZ15),YR-1,PRD,_xll.ArrayDIM($CB15:$CE15)),0)</f>
        <v>0</v>
      </c>
      <c r="Y15" s="72">
        <f ca="1">IFERROR(_xll.BCC_BU(_xll.ArrayBU(DB),_xll.ArrayDPT($BA15:$BE15),_xll.ArrayCOA($BG15:$BZ15),YR-1,PRD,RV,_xll.ArrayDIM($CB15:$CE15)),0)</f>
        <v>0</v>
      </c>
      <c r="Z15" s="72">
        <f ca="1">IFERROR(_xll.ACC_BU(_xll.ArrayBU(DB),_xll.ArrayDPT($BA15:$BE15),_xll.ArrayCOA($BG15:$BZ15),YR-1-1,PRD,_xll.ArrayDIM($CB15:$CE15)),0)</f>
        <v>0</v>
      </c>
      <c r="BA15" s="533"/>
      <c r="BB15" s="534"/>
      <c r="BC15" s="534"/>
      <c r="BD15" s="534"/>
      <c r="BE15" s="535"/>
      <c r="BF15" s="536"/>
      <c r="BG15" s="567" t="s">
        <v>905</v>
      </c>
      <c r="BH15" s="568"/>
      <c r="BI15" s="567"/>
      <c r="BJ15" s="568"/>
      <c r="BK15" s="569"/>
      <c r="BL15" s="561"/>
      <c r="BM15" s="560"/>
      <c r="BN15" s="561"/>
      <c r="BO15" s="560"/>
      <c r="BP15" s="535"/>
      <c r="BQ15" s="533"/>
      <c r="BR15" s="535"/>
      <c r="BS15" s="533"/>
      <c r="BT15" s="535"/>
      <c r="BU15" s="533"/>
      <c r="BV15" s="535"/>
      <c r="BW15" s="533"/>
      <c r="BX15" s="535"/>
      <c r="BY15" s="533"/>
      <c r="BZ15" s="535"/>
      <c r="CA15" s="536"/>
      <c r="CB15" s="533"/>
      <c r="CC15" s="534"/>
      <c r="CD15" s="534"/>
      <c r="CE15" s="535"/>
      <c r="DA15" t="s">
        <v>905</v>
      </c>
    </row>
    <row r="16" spans="1:105" ht="12.75" customHeight="1">
      <c r="A16" s="124">
        <f t="shared" ca="1" si="0"/>
        <v>0</v>
      </c>
      <c r="B16" s="124">
        <f t="shared" ca="1" si="1"/>
        <v>0</v>
      </c>
      <c r="C16" s="124">
        <f t="shared" ca="1" si="2"/>
        <v>0</v>
      </c>
      <c r="D16" s="124">
        <f t="shared" ca="1" si="3"/>
        <v>0</v>
      </c>
      <c r="E16" s="124">
        <f ca="1">IFERROR(_xll.AC_BU(_xll.ArrayBU(DB),_xll.ArrayDPT($BA16:$BE16),_xll.ArrayCOA($BG16:$BZ16),YR,PRD-1,_xll.ArrayDIM($CB16:$CE16)),0)</f>
        <v>0</v>
      </c>
      <c r="F16" s="124">
        <f t="shared" ca="1" si="4"/>
        <v>0</v>
      </c>
      <c r="G16" s="124">
        <f t="shared" ca="1" si="5"/>
        <v>0</v>
      </c>
      <c r="H16" s="124"/>
      <c r="I16" s="124">
        <f ca="1">IFERROR(_xll.AC_BU(_xll.ArrayBU(DB),_xll.ArrayDPT($BA16:$BE16),_xll.ArrayCOA($BG16:$BZ16),YR,PRD,_xll.ArrayDIM($CB16:$CE16)),0)</f>
        <v>0</v>
      </c>
      <c r="J16" s="122">
        <f t="shared" ca="1" si="6"/>
        <v>0</v>
      </c>
      <c r="K16" s="124" t="s">
        <v>2466</v>
      </c>
      <c r="L16" s="124">
        <f ca="1">IFERROR(_xll.ACC_BU(_xll.ArrayBU(DB),_xll.ArrayDPT($BA16:$BE16),_xll.ArrayCOA($BG16:$BZ16),YR,PRD,_xll.ArrayDIM($CB16:$CE16)),0)</f>
        <v>0</v>
      </c>
      <c r="M16" s="122">
        <f t="shared" ca="1" si="7"/>
        <v>0</v>
      </c>
      <c r="N16" s="124">
        <f t="shared" ca="1" si="8"/>
        <v>0</v>
      </c>
      <c r="O16" s="124">
        <f t="shared" ca="1" si="9"/>
        <v>0</v>
      </c>
      <c r="P16" s="124">
        <f t="shared" ca="1" si="10"/>
        <v>0</v>
      </c>
      <c r="Q16" s="124">
        <f t="shared" ca="1" si="11"/>
        <v>0</v>
      </c>
      <c r="R16" s="46"/>
      <c r="S16" s="72">
        <f ca="1">IFERROR(_xll.BC_BU(_xll.ArrayBU(DB),_xll.ArrayDPT($BA16:$BE16),_xll.ArrayCOA($BG16:$BZ16),YR,PRD,RV,_xll.ArrayDIM($CB16:$CE16)),0)</f>
        <v>0</v>
      </c>
      <c r="T16" s="72">
        <f ca="1">IFERROR(_xll.AC_BU(_xll.ArrayBU(DB),_xll.ArrayDPT($BA16:$BE16),_xll.ArrayCOA($BG16:$BZ16),YR-1,PRD,_xll.ArrayDIM($CB16:$CE16)),0)</f>
        <v>0</v>
      </c>
      <c r="U16" s="72">
        <f ca="1">IFERROR(_xll.BCC_BU(_xll.ArrayBU(DB),_xll.ArrayDPT($BA16:$BE16),_xll.ArrayCOA($BG16:$BZ16),YR,PRD,RV,_xll.ArrayDIM($CB16:$CE16)),0)</f>
        <v>0</v>
      </c>
      <c r="V16" s="72">
        <f ca="1">IFERROR(_xll.ACC_BU(_xll.ArrayBU(DB),_xll.ArrayDPT($BA16:$BE16),_xll.ArrayCOA($BG16:$BZ16),YR-1,PRD,_xll.ArrayDIM($CB16:$CE16)),0)</f>
        <v>0</v>
      </c>
      <c r="W16" s="72"/>
      <c r="X16" s="72">
        <f ca="1">IFERROR(_xll.ACC_BU(_xll.ArrayBU(DB),_xll.ArrayDPT($BA16:$BE16),_xll.ArrayCOA($BG16:$BZ16),YR-1,PRD,_xll.ArrayDIM($CB16:$CE16)),0)</f>
        <v>0</v>
      </c>
      <c r="Y16" s="72">
        <f ca="1">IFERROR(_xll.BCC_BU(_xll.ArrayBU(DB),_xll.ArrayDPT($BA16:$BE16),_xll.ArrayCOA($BG16:$BZ16),YR-1,PRD,RV,_xll.ArrayDIM($CB16:$CE16)),0)</f>
        <v>0</v>
      </c>
      <c r="Z16" s="72">
        <f ca="1">IFERROR(_xll.ACC_BU(_xll.ArrayBU(DB),_xll.ArrayDPT($BA16:$BE16),_xll.ArrayCOA($BG16:$BZ16),YR-1-1,PRD,_xll.ArrayDIM($CB16:$CE16)),0)</f>
        <v>212003.28</v>
      </c>
      <c r="BA16" s="537"/>
      <c r="BB16" s="538"/>
      <c r="BC16" s="538"/>
      <c r="BD16" s="538"/>
      <c r="BE16" s="539"/>
      <c r="BF16" s="502"/>
      <c r="BG16" s="572" t="s">
        <v>907</v>
      </c>
      <c r="BH16" s="573"/>
      <c r="BI16" s="572"/>
      <c r="BJ16" s="573"/>
      <c r="BK16" s="574"/>
      <c r="BL16" s="563"/>
      <c r="BM16" s="562"/>
      <c r="BN16" s="563"/>
      <c r="BO16" s="562"/>
      <c r="BP16" s="539"/>
      <c r="BQ16" s="537"/>
      <c r="BR16" s="539"/>
      <c r="BS16" s="537"/>
      <c r="BT16" s="539"/>
      <c r="BU16" s="537"/>
      <c r="BV16" s="539"/>
      <c r="BW16" s="537"/>
      <c r="BX16" s="539"/>
      <c r="BY16" s="537"/>
      <c r="BZ16" s="539"/>
      <c r="CA16" s="502"/>
      <c r="CB16" s="537"/>
      <c r="CC16" s="538"/>
      <c r="CD16" s="538"/>
      <c r="CE16" s="539"/>
      <c r="DA16" t="s">
        <v>907</v>
      </c>
    </row>
    <row r="17" spans="1:106" ht="12.75" customHeight="1">
      <c r="A17" s="124">
        <f t="shared" ca="1" si="0"/>
        <v>0</v>
      </c>
      <c r="B17" s="124">
        <f t="shared" ca="1" si="1"/>
        <v>0</v>
      </c>
      <c r="C17" s="124">
        <f t="shared" ca="1" si="2"/>
        <v>0</v>
      </c>
      <c r="D17" s="124">
        <f t="shared" ca="1" si="3"/>
        <v>0</v>
      </c>
      <c r="E17" s="124">
        <f ca="1">IFERROR(_xll.AC_BU(_xll.ArrayBU(DB),_xll.ArrayDPT($BA17:$BE17),_xll.ArrayCOA($BG17:$BZ17),YR,PRD-1,_xll.ArrayDIM($CB17:$CE17)),0)</f>
        <v>0</v>
      </c>
      <c r="F17" s="124">
        <f t="shared" ca="1" si="4"/>
        <v>0</v>
      </c>
      <c r="G17" s="124">
        <f t="shared" ca="1" si="5"/>
        <v>0</v>
      </c>
      <c r="H17" s="124"/>
      <c r="I17" s="124">
        <f ca="1">IFERROR(_xll.AC_BU(_xll.ArrayBU(DB),_xll.ArrayDPT($BA17:$BE17),_xll.ArrayCOA($BG17:$BZ17),YR,PRD,_xll.ArrayDIM($CB17:$CE17)),0)</f>
        <v>0</v>
      </c>
      <c r="J17" s="122">
        <f t="shared" ca="1" si="6"/>
        <v>0</v>
      </c>
      <c r="K17" s="124" t="s">
        <v>2467</v>
      </c>
      <c r="L17" s="124">
        <f ca="1">IFERROR(_xll.ACC_BU(_xll.ArrayBU(DB),_xll.ArrayDPT($BA17:$BE17),_xll.ArrayCOA($BG17:$BZ17),YR,PRD,_xll.ArrayDIM($CB17:$CE17)),0)</f>
        <v>0</v>
      </c>
      <c r="M17" s="122">
        <f t="shared" ca="1" si="7"/>
        <v>0</v>
      </c>
      <c r="N17" s="124">
        <f t="shared" ca="1" si="8"/>
        <v>0</v>
      </c>
      <c r="O17" s="124">
        <f t="shared" ca="1" si="9"/>
        <v>0</v>
      </c>
      <c r="P17" s="124">
        <f t="shared" ca="1" si="10"/>
        <v>0</v>
      </c>
      <c r="Q17" s="124">
        <f t="shared" ca="1" si="11"/>
        <v>0</v>
      </c>
      <c r="R17" s="46"/>
      <c r="S17" s="72">
        <f ca="1">IFERROR(_xll.BC_BU(_xll.ArrayBU(DB),_xll.ArrayDPT($BA17:$BE17),_xll.ArrayCOA($BG17:$BZ17),YR,PRD,RV,_xll.ArrayDIM($CB17:$CE17)),0)</f>
        <v>0</v>
      </c>
      <c r="T17" s="72">
        <f ca="1">IFERROR(_xll.AC_BU(_xll.ArrayBU(DB),_xll.ArrayDPT($BA17:$BE17),_xll.ArrayCOA($BG17:$BZ17),YR-1,PRD,_xll.ArrayDIM($CB17:$CE17)),0)</f>
        <v>0</v>
      </c>
      <c r="U17" s="72">
        <f ca="1">IFERROR(_xll.BCC_BU(_xll.ArrayBU(DB),_xll.ArrayDPT($BA17:$BE17),_xll.ArrayCOA($BG17:$BZ17),YR,PRD,RV,_xll.ArrayDIM($CB17:$CE17)),0)</f>
        <v>0</v>
      </c>
      <c r="V17" s="72">
        <f ca="1">IFERROR(_xll.ACC_BU(_xll.ArrayBU(DB),_xll.ArrayDPT($BA17:$BE17),_xll.ArrayCOA($BG17:$BZ17),YR-1,PRD,_xll.ArrayDIM($CB17:$CE17)),0)</f>
        <v>0</v>
      </c>
      <c r="W17" s="72"/>
      <c r="X17" s="72">
        <f ca="1">IFERROR(_xll.ACC_BU(_xll.ArrayBU(DB),_xll.ArrayDPT($BA17:$BE17),_xll.ArrayCOA($BG17:$BZ17),YR-1,PRD,_xll.ArrayDIM($CB17:$CE17)),0)</f>
        <v>0</v>
      </c>
      <c r="Y17" s="72">
        <f ca="1">IFERROR(_xll.BCC_BU(_xll.ArrayBU(DB),_xll.ArrayDPT($BA17:$BE17),_xll.ArrayCOA($BG17:$BZ17),YR-1,PRD,RV,_xll.ArrayDIM($CB17:$CE17)),0)</f>
        <v>0</v>
      </c>
      <c r="Z17" s="72">
        <f ca="1">IFERROR(_xll.ACC_BU(_xll.ArrayBU(DB),_xll.ArrayDPT($BA17:$BE17),_xll.ArrayCOA($BG17:$BZ17),YR-1-1,PRD,_xll.ArrayDIM($CB17:$CE17)),0)</f>
        <v>0</v>
      </c>
      <c r="BA17" s="537"/>
      <c r="BB17" s="538"/>
      <c r="BC17" s="538"/>
      <c r="BD17" s="538"/>
      <c r="BE17" s="539"/>
      <c r="BF17" s="502"/>
      <c r="BG17" s="572" t="s">
        <v>909</v>
      </c>
      <c r="BH17" s="573"/>
      <c r="BI17" s="572"/>
      <c r="BJ17" s="573"/>
      <c r="BK17" s="574"/>
      <c r="BL17" s="563"/>
      <c r="BM17" s="562"/>
      <c r="BN17" s="563"/>
      <c r="BO17" s="562"/>
      <c r="BP17" s="539"/>
      <c r="BQ17" s="537"/>
      <c r="BR17" s="539"/>
      <c r="BS17" s="537"/>
      <c r="BT17" s="539"/>
      <c r="BU17" s="537"/>
      <c r="BV17" s="539"/>
      <c r="BW17" s="537"/>
      <c r="BX17" s="539"/>
      <c r="BY17" s="537"/>
      <c r="BZ17" s="539"/>
      <c r="CA17" s="502"/>
      <c r="CB17" s="537"/>
      <c r="CC17" s="538"/>
      <c r="CD17" s="538"/>
      <c r="CE17" s="539"/>
      <c r="DA17" t="s">
        <v>909</v>
      </c>
    </row>
    <row r="18" spans="1:106" ht="12.75" customHeight="1">
      <c r="A18" s="124">
        <f t="shared" ca="1" si="0"/>
        <v>39595.649999999994</v>
      </c>
      <c r="B18" s="124">
        <f t="shared" ca="1" si="1"/>
        <v>64.827677779558726</v>
      </c>
      <c r="C18" s="124">
        <f t="shared" ca="1" si="2"/>
        <v>46630.119999999995</v>
      </c>
      <c r="D18" s="124">
        <f t="shared" ca="1" si="3"/>
        <v>76.344810457263804</v>
      </c>
      <c r="E18" s="124">
        <f ca="1">IFERROR(_xll.AC_BU(_xll.ArrayBU(DB),_xll.ArrayDPT($BA18:$BE18),_xll.ArrayCOA($BG18:$BZ18),YR,PRD-1,_xll.ArrayDIM($CB18:$CE18)),0)</f>
        <v>14448.19</v>
      </c>
      <c r="F18" s="124">
        <f t="shared" ca="1" si="4"/>
        <v>61078.31</v>
      </c>
      <c r="G18" s="124">
        <f t="shared" ca="1" si="5"/>
        <v>100</v>
      </c>
      <c r="H18" s="124"/>
      <c r="I18" s="124">
        <f ca="1">IFERROR(_xll.AC_BU(_xll.ArrayBU(DB),_xll.ArrayDPT($BA18:$BE18),_xll.ArrayCOA($BG18:$BZ18),YR,PRD,_xll.ArrayDIM($CB18:$CE18)),0)</f>
        <v>61078.31</v>
      </c>
      <c r="J18" s="122">
        <f t="shared" ca="1" si="6"/>
        <v>3.9172560783396442</v>
      </c>
      <c r="K18" s="124" t="s">
        <v>2468</v>
      </c>
      <c r="L18" s="124">
        <f ca="1">IFERROR(_xll.ACC_BU(_xll.ArrayBU(DB),_xll.ArrayDPT($BA18:$BE18),_xll.ArrayCOA($BG18:$BZ18),YR,PRD,_xll.ArrayDIM($CB18:$CE18)),0)</f>
        <v>318912.95</v>
      </c>
      <c r="M18" s="122">
        <f t="shared" ca="1" si="7"/>
        <v>0.38990631569776518</v>
      </c>
      <c r="N18" s="124">
        <f t="shared" ca="1" si="8"/>
        <v>318912.95</v>
      </c>
      <c r="O18" s="124">
        <f t="shared" ca="1" si="9"/>
        <v>0</v>
      </c>
      <c r="P18" s="124">
        <f t="shared" ca="1" si="10"/>
        <v>75666.48000000001</v>
      </c>
      <c r="Q18" s="124">
        <f t="shared" ca="1" si="11"/>
        <v>23.726374234724556</v>
      </c>
      <c r="R18" s="46"/>
      <c r="S18" s="72">
        <f ca="1">IFERROR(_xll.BC_BU(_xll.ArrayBU(DB),_xll.ArrayDPT($BA18:$BE18),_xll.ArrayCOA($BG18:$BZ18),YR,PRD,RV,_xll.ArrayDIM($CB18:$CE18)),0)</f>
        <v>0</v>
      </c>
      <c r="T18" s="72">
        <f ca="1">IFERROR(_xll.AC_BU(_xll.ArrayBU(DB),_xll.ArrayDPT($BA18:$BE18),_xll.ArrayCOA($BG18:$BZ18),YR-1,PRD,_xll.ArrayDIM($CB18:$CE18)),0)</f>
        <v>21482.66</v>
      </c>
      <c r="U18" s="72">
        <f ca="1">IFERROR(_xll.BCC_BU(_xll.ArrayBU(DB),_xll.ArrayDPT($BA18:$BE18),_xll.ArrayCOA($BG18:$BZ18),YR,PRD,RV,_xll.ArrayDIM($CB18:$CE18)),0)</f>
        <v>0</v>
      </c>
      <c r="V18" s="72">
        <f ca="1">IFERROR(_xll.ACC_BU(_xll.ArrayBU(DB),_xll.ArrayDPT($BA18:$BE18),_xll.ArrayCOA($BG18:$BZ18),YR-1,PRD,_xll.ArrayDIM($CB18:$CE18)),0)</f>
        <v>243246.47</v>
      </c>
      <c r="W18" s="72"/>
      <c r="X18" s="72">
        <f ca="1">IFERROR(_xll.ACC_BU(_xll.ArrayBU(DB),_xll.ArrayDPT($BA18:$BE18),_xll.ArrayCOA($BG18:$BZ18),YR-1,PRD,_xll.ArrayDIM($CB18:$CE18)),0)</f>
        <v>243246.47</v>
      </c>
      <c r="Y18" s="72">
        <f ca="1">IFERROR(_xll.BCC_BU(_xll.ArrayBU(DB),_xll.ArrayDPT($BA18:$BE18),_xll.ArrayCOA($BG18:$BZ18),YR-1,PRD,RV,_xll.ArrayDIM($CB18:$CE18)),0)</f>
        <v>0</v>
      </c>
      <c r="Z18" s="72">
        <f ca="1">IFERROR(_xll.ACC_BU(_xll.ArrayBU(DB),_xll.ArrayDPT($BA18:$BE18),_xll.ArrayCOA($BG18:$BZ18),YR-1-1,PRD,_xll.ArrayDIM($CB18:$CE18)),0)</f>
        <v>221794.31</v>
      </c>
      <c r="BA18" s="537"/>
      <c r="BB18" s="538"/>
      <c r="BC18" s="538"/>
      <c r="BD18" s="538"/>
      <c r="BE18" s="539"/>
      <c r="BF18" s="502"/>
      <c r="BG18" s="658" t="s">
        <v>913</v>
      </c>
      <c r="BH18" s="573" t="s">
        <v>913</v>
      </c>
      <c r="BI18" s="572"/>
      <c r="BJ18" s="573"/>
      <c r="BK18" s="574"/>
      <c r="BL18" s="563"/>
      <c r="BM18" s="562"/>
      <c r="BN18" s="563"/>
      <c r="BO18" s="562"/>
      <c r="BP18" s="539"/>
      <c r="BQ18" s="537"/>
      <c r="BR18" s="539"/>
      <c r="BS18" s="537"/>
      <c r="BT18" s="539"/>
      <c r="BU18" s="537"/>
      <c r="BV18" s="539"/>
      <c r="BW18" s="537"/>
      <c r="BX18" s="539"/>
      <c r="BY18" s="537"/>
      <c r="BZ18" s="539"/>
      <c r="CA18" s="502"/>
      <c r="CB18" s="537"/>
      <c r="CC18" s="538"/>
      <c r="CD18" s="538"/>
      <c r="CE18" s="539"/>
      <c r="DA18" t="s">
        <v>909</v>
      </c>
      <c r="DB18" t="s">
        <v>913</v>
      </c>
    </row>
    <row r="19" spans="1:106" ht="12.75" customHeight="1">
      <c r="A19" s="124">
        <f t="shared" ca="1" si="0"/>
        <v>18386.690000000002</v>
      </c>
      <c r="B19" s="124">
        <f t="shared" ca="1" si="1"/>
        <v>50.25906254211219</v>
      </c>
      <c r="C19" s="124">
        <f t="shared" ca="1" si="2"/>
        <v>-3207.239999999998</v>
      </c>
      <c r="D19" s="124">
        <f t="shared" ca="1" si="3"/>
        <v>-8.7668240312728258</v>
      </c>
      <c r="E19" s="124">
        <f ca="1">IFERROR(_xll.AC_BU(_xll.ArrayBU(DB),_xll.ArrayDPT($BA19:$BE19),_xll.ArrayCOA($BG19:$BZ19),YR,PRD-1,_xll.ArrayDIM($CB19:$CE19)),0)</f>
        <v>39791.07</v>
      </c>
      <c r="F19" s="124">
        <f t="shared" ca="1" si="4"/>
        <v>36583.83</v>
      </c>
      <c r="G19" s="124">
        <f t="shared" ca="1" si="5"/>
        <v>100</v>
      </c>
      <c r="H19" s="124"/>
      <c r="I19" s="124">
        <f ca="1">IFERROR(_xll.AC_BU(_xll.ArrayBU(DB),_xll.ArrayDPT($BA19:$BE19),_xll.ArrayCOA($BG19:$BZ19),YR,PRD,_xll.ArrayDIM($CB19:$CE19)),0)</f>
        <v>36583.83</v>
      </c>
      <c r="J19" s="122">
        <f t="shared" ca="1" si="6"/>
        <v>2.3463031383226589</v>
      </c>
      <c r="K19" s="124" t="s">
        <v>2469</v>
      </c>
      <c r="L19" s="124">
        <f ca="1">IFERROR(_xll.ACC_BU(_xll.ArrayBU(DB),_xll.ArrayDPT($BA19:$BE19),_xll.ArrayCOA($BG19:$BZ19),YR,PRD,_xll.ArrayDIM($CB19:$CE19)),0)</f>
        <v>456580.12</v>
      </c>
      <c r="M19" s="122">
        <f t="shared" ca="1" si="7"/>
        <v>0.55821964084570252</v>
      </c>
      <c r="N19" s="124">
        <f t="shared" ca="1" si="8"/>
        <v>456580.12</v>
      </c>
      <c r="O19" s="124">
        <f t="shared" ca="1" si="9"/>
        <v>0</v>
      </c>
      <c r="P19" s="124">
        <f t="shared" ca="1" si="10"/>
        <v>-212398.03000000003</v>
      </c>
      <c r="Q19" s="124">
        <f t="shared" ca="1" si="11"/>
        <v>-46.519333780892616</v>
      </c>
      <c r="R19" s="46"/>
      <c r="S19" s="72">
        <f ca="1">IFERROR(_xll.BC_BU(_xll.ArrayBU(DB),_xll.ArrayDPT($BA19:$BE19),_xll.ArrayCOA($BG19:$BZ19),YR,PRD,RV,_xll.ArrayDIM($CB19:$CE19)),0)</f>
        <v>0</v>
      </c>
      <c r="T19" s="72">
        <f ca="1">IFERROR(_xll.AC_BU(_xll.ArrayBU(DB),_xll.ArrayDPT($BA19:$BE19),_xll.ArrayCOA($BG19:$BZ19),YR-1,PRD,_xll.ArrayDIM($CB19:$CE19)),0)</f>
        <v>18197.14</v>
      </c>
      <c r="U19" s="72">
        <f ca="1">IFERROR(_xll.BCC_BU(_xll.ArrayBU(DB),_xll.ArrayDPT($BA19:$BE19),_xll.ArrayCOA($BG19:$BZ19),YR,PRD,RV,_xll.ArrayDIM($CB19:$CE19)),0)</f>
        <v>0</v>
      </c>
      <c r="V19" s="72">
        <f ca="1">IFERROR(_xll.ACC_BU(_xll.ArrayBU(DB),_xll.ArrayDPT($BA19:$BE19),_xll.ArrayCOA($BG19:$BZ19),YR-1,PRD,_xll.ArrayDIM($CB19:$CE19)),0)</f>
        <v>668978.15</v>
      </c>
      <c r="W19" s="72"/>
      <c r="X19" s="72">
        <f ca="1">IFERROR(_xll.ACC_BU(_xll.ArrayBU(DB),_xll.ArrayDPT($BA19:$BE19),_xll.ArrayCOA($BG19:$BZ19),YR-1,PRD,_xll.ArrayDIM($CB19:$CE19)),0)</f>
        <v>668978.15</v>
      </c>
      <c r="Y19" s="72">
        <f ca="1">IFERROR(_xll.BCC_BU(_xll.ArrayBU(DB),_xll.ArrayDPT($BA19:$BE19),_xll.ArrayCOA($BG19:$BZ19),YR-1,PRD,RV,_xll.ArrayDIM($CB19:$CE19)),0)</f>
        <v>0</v>
      </c>
      <c r="Z19" s="72">
        <f ca="1">IFERROR(_xll.ACC_BU(_xll.ArrayBU(DB),_xll.ArrayDPT($BA19:$BE19),_xll.ArrayCOA($BG19:$BZ19),YR-1-1,PRD,_xll.ArrayDIM($CB19:$CE19)),0)</f>
        <v>160674.04999999999</v>
      </c>
      <c r="BA19" s="537"/>
      <c r="BB19" s="538"/>
      <c r="BC19" s="538"/>
      <c r="BD19" s="538"/>
      <c r="BE19" s="539"/>
      <c r="BF19" s="502"/>
      <c r="BG19" s="658" t="s">
        <v>915</v>
      </c>
      <c r="BH19" s="568"/>
      <c r="BI19" s="572"/>
      <c r="BJ19" s="573"/>
      <c r="BK19" s="574"/>
      <c r="BL19" s="563"/>
      <c r="BM19" s="562"/>
      <c r="BN19" s="563"/>
      <c r="BO19" s="562"/>
      <c r="BP19" s="539"/>
      <c r="BQ19" s="537"/>
      <c r="BR19" s="539"/>
      <c r="BS19" s="537"/>
      <c r="BT19" s="539"/>
      <c r="BU19" s="537"/>
      <c r="BV19" s="539"/>
      <c r="BW19" s="537"/>
      <c r="BX19" s="539"/>
      <c r="BY19" s="537"/>
      <c r="BZ19" s="539"/>
      <c r="CA19" s="502"/>
      <c r="CB19" s="537"/>
      <c r="CC19" s="538"/>
      <c r="CD19" s="538"/>
      <c r="CE19" s="539"/>
      <c r="DA19" t="s">
        <v>915</v>
      </c>
    </row>
    <row r="20" spans="1:106" ht="12.75" customHeight="1">
      <c r="A20" s="124">
        <f t="shared" ca="1" si="0"/>
        <v>26743.259999999995</v>
      </c>
      <c r="B20" s="124">
        <f t="shared" ca="1" si="1"/>
        <v>38.375807763222859</v>
      </c>
      <c r="C20" s="124">
        <f t="shared" ca="1" si="2"/>
        <v>25892.79</v>
      </c>
      <c r="D20" s="124">
        <f t="shared" ca="1" si="3"/>
        <v>37.155407810921311</v>
      </c>
      <c r="E20" s="124">
        <f ca="1">IFERROR(_xll.AC_BU(_xll.ArrayBU(DB),_xll.ArrayDPT($BA20:$BE20),_xll.ArrayCOA($BG20:$BZ20),YR,PRD-1,_xll.ArrayDIM($CB20:$CE20)),0)</f>
        <v>43795.02</v>
      </c>
      <c r="F20" s="124">
        <f t="shared" ca="1" si="4"/>
        <v>69687.81</v>
      </c>
      <c r="G20" s="124">
        <f t="shared" ca="1" si="5"/>
        <v>100</v>
      </c>
      <c r="H20" s="124"/>
      <c r="I20" s="124">
        <f ca="1">IFERROR(_xll.AC_BU(_xll.ArrayBU(DB),_xll.ArrayDPT($BA20:$BE20),_xll.ArrayCOA($BG20:$BZ20),YR,PRD,_xll.ArrayDIM($CB20:$CE20)),0)</f>
        <v>69687.81</v>
      </c>
      <c r="J20" s="122">
        <f t="shared" ca="1" si="6"/>
        <v>4.4694261728701763</v>
      </c>
      <c r="K20" s="126" t="s">
        <v>2470</v>
      </c>
      <c r="L20" s="124">
        <f ca="1">IFERROR(_xll.ACC_BU(_xll.ArrayBU(DB),_xll.ArrayDPT($BA20:$BE20),_xll.ArrayCOA($BG20:$BZ20),YR,PRD,_xll.ArrayDIM($CB20:$CE20)),0)</f>
        <v>454091.42</v>
      </c>
      <c r="M20" s="122">
        <f t="shared" ca="1" si="7"/>
        <v>0.55517693013772706</v>
      </c>
      <c r="N20" s="124">
        <f t="shared" ca="1" si="8"/>
        <v>454091.42</v>
      </c>
      <c r="O20" s="124">
        <f t="shared" ca="1" si="9"/>
        <v>0</v>
      </c>
      <c r="P20" s="124">
        <f t="shared" ca="1" si="10"/>
        <v>-435072.69</v>
      </c>
      <c r="Q20" s="124">
        <f t="shared" ca="1" si="11"/>
        <v>-95.811695803457383</v>
      </c>
      <c r="R20" s="46"/>
      <c r="S20" s="72">
        <f ca="1">IFERROR(_xll.BC_BU(_xll.ArrayBU(DB),_xll.ArrayDPT($BA20:$BE20),_xll.ArrayCOA($BG20:$BZ20),YR,PRD,RV,_xll.ArrayDIM($CB20:$CE20)),0)</f>
        <v>0</v>
      </c>
      <c r="T20" s="72">
        <f ca="1">IFERROR(_xll.AC_BU(_xll.ArrayBU(DB),_xll.ArrayDPT($BA20:$BE20),_xll.ArrayCOA($BG20:$BZ20),YR-1,PRD,_xll.ArrayDIM($CB20:$CE20)),0)</f>
        <v>42944.55</v>
      </c>
      <c r="U20" s="72">
        <f ca="1">IFERROR(_xll.BCC_BU(_xll.ArrayBU(DB),_xll.ArrayDPT($BA20:$BE20),_xll.ArrayCOA($BG20:$BZ20),YR,PRD,RV,_xll.ArrayDIM($CB20:$CE20)),0)</f>
        <v>0</v>
      </c>
      <c r="V20" s="72">
        <f ca="1">IFERROR(_xll.ACC_BU(_xll.ArrayBU(DB),_xll.ArrayDPT($BA20:$BE20),_xll.ArrayCOA($BG20:$BZ20),YR-1,PRD,_xll.ArrayDIM($CB20:$CE20)),0)</f>
        <v>889164.11</v>
      </c>
      <c r="W20" s="72"/>
      <c r="X20" s="72">
        <f ca="1">IFERROR(_xll.ACC_BU(_xll.ArrayBU(DB),_xll.ArrayDPT($BA20:$BE20),_xll.ArrayCOA($BG20:$BZ20),YR-1,PRD,_xll.ArrayDIM($CB20:$CE20)),0)</f>
        <v>889164.11</v>
      </c>
      <c r="Y20" s="72">
        <f ca="1">IFERROR(_xll.BCC_BU(_xll.ArrayBU(DB),_xll.ArrayDPT($BA20:$BE20),_xll.ArrayCOA($BG20:$BZ20),YR-1,PRD,RV,_xll.ArrayDIM($CB20:$CE20)),0)</f>
        <v>0</v>
      </c>
      <c r="Z20" s="72">
        <f ca="1">IFERROR(_xll.ACC_BU(_xll.ArrayBU(DB),_xll.ArrayDPT($BA20:$BE20),_xll.ArrayCOA($BG20:$BZ20),YR-1-1,PRD,_xll.ArrayDIM($CB20:$CE20)),0)</f>
        <v>654314.64</v>
      </c>
      <c r="BA20" s="537"/>
      <c r="BB20" s="538"/>
      <c r="BC20" s="538"/>
      <c r="BD20" s="538"/>
      <c r="BE20" s="539"/>
      <c r="BF20" s="502"/>
      <c r="BG20" s="572" t="s">
        <v>911</v>
      </c>
      <c r="BH20" s="573"/>
      <c r="BI20" s="572"/>
      <c r="BJ20" s="573"/>
      <c r="BK20" s="574"/>
      <c r="BL20" s="563"/>
      <c r="BM20" s="562"/>
      <c r="BN20" s="563"/>
      <c r="BO20" s="562"/>
      <c r="BP20" s="539"/>
      <c r="BQ20" s="537"/>
      <c r="BR20" s="539"/>
      <c r="BS20" s="537"/>
      <c r="BT20" s="539"/>
      <c r="BU20" s="537"/>
      <c r="BV20" s="539"/>
      <c r="BW20" s="537"/>
      <c r="BX20" s="539"/>
      <c r="BY20" s="537"/>
      <c r="BZ20" s="539"/>
      <c r="CA20" s="502"/>
      <c r="CB20" s="537"/>
      <c r="CC20" s="538"/>
      <c r="CD20" s="538"/>
      <c r="CE20" s="539"/>
      <c r="DA20" t="s">
        <v>911</v>
      </c>
    </row>
    <row r="21" spans="1:106" ht="12.75" customHeight="1">
      <c r="A21" s="124">
        <f ca="1">SUM(A10:A20)</f>
        <v>276669.27999999997</v>
      </c>
      <c r="B21" s="124">
        <f t="shared" ca="1" si="1"/>
        <v>17.744178232335717</v>
      </c>
      <c r="C21" s="124">
        <f ca="1">I21-E21</f>
        <v>-1314155.7199999995</v>
      </c>
      <c r="D21" s="124">
        <f t="shared" ca="1" si="3"/>
        <v>-84.283348410504644</v>
      </c>
      <c r="E21" s="124">
        <f ca="1">SUM(E10:E20)</f>
        <v>2873367.2899999996</v>
      </c>
      <c r="F21" s="124">
        <f ca="1">SUM(F10:F20)</f>
        <v>1559211.57</v>
      </c>
      <c r="G21" s="124">
        <f t="shared" ca="1" si="5"/>
        <v>100</v>
      </c>
      <c r="H21" s="124">
        <f ca="1">SUM(H10:H20)</f>
        <v>0</v>
      </c>
      <c r="I21" s="124">
        <f ca="1">SUM(I10:I20)</f>
        <v>1559211.57</v>
      </c>
      <c r="J21" s="122">
        <f t="shared" ca="1" si="6"/>
        <v>100</v>
      </c>
      <c r="K21" s="124" t="s">
        <v>2471</v>
      </c>
      <c r="L21" s="124">
        <f ca="1">SUM(L10:L20)</f>
        <v>81792199.090000004</v>
      </c>
      <c r="M21" s="122">
        <f t="shared" ca="1" si="7"/>
        <v>100</v>
      </c>
      <c r="N21" s="124">
        <f ca="1">SUM(N10:N20)</f>
        <v>81792199.090000004</v>
      </c>
      <c r="O21" s="124">
        <f t="shared" ca="1" si="9"/>
        <v>0</v>
      </c>
      <c r="P21" s="124">
        <f ca="1">SUM(P10:P20)</f>
        <v>3951713.2500000014</v>
      </c>
      <c r="Q21" s="124">
        <f t="shared" ca="1" si="11"/>
        <v>4.8314060435662523</v>
      </c>
      <c r="R21" s="46"/>
      <c r="S21" s="72">
        <f ca="1">SUM(S10:S20)</f>
        <v>0</v>
      </c>
      <c r="T21" s="72">
        <f ca="1">SUM(T10:T20)</f>
        <v>1282542.2899999998</v>
      </c>
      <c r="U21" s="72">
        <f ca="1">SUM(U10:U20)</f>
        <v>0</v>
      </c>
      <c r="V21" s="72">
        <f ca="1">SUM(V10:V20)</f>
        <v>77840485.840000004</v>
      </c>
      <c r="W21" s="72"/>
      <c r="X21" s="72">
        <f ca="1">SUM(X10:X20)</f>
        <v>77840485.840000004</v>
      </c>
      <c r="Y21" s="72">
        <f ca="1">SUM(Y10:Y20)</f>
        <v>0</v>
      </c>
      <c r="Z21" s="72">
        <f ca="1">SUM(Z10:Z20)</f>
        <v>70588968.75</v>
      </c>
      <c r="BA21" s="537"/>
      <c r="BB21" s="538"/>
      <c r="BC21" s="538"/>
      <c r="BD21" s="538"/>
      <c r="BE21" s="539"/>
      <c r="BF21" s="502"/>
      <c r="BG21" s="572"/>
      <c r="BH21" s="573"/>
      <c r="BI21" s="572"/>
      <c r="BJ21" s="573"/>
      <c r="BK21" s="574"/>
      <c r="BL21" s="563"/>
      <c r="BM21" s="562"/>
      <c r="BN21" s="563"/>
      <c r="BO21" s="562"/>
      <c r="BP21" s="539"/>
      <c r="BQ21" s="537"/>
      <c r="BR21" s="539"/>
      <c r="BS21" s="537"/>
      <c r="BT21" s="539"/>
      <c r="BU21" s="537"/>
      <c r="BV21" s="539"/>
      <c r="BW21" s="537"/>
      <c r="BX21" s="539"/>
      <c r="BY21" s="537"/>
      <c r="BZ21" s="539"/>
      <c r="CA21" s="502"/>
      <c r="CB21" s="537"/>
      <c r="CC21" s="538"/>
      <c r="CD21" s="538"/>
      <c r="CE21" s="539"/>
    </row>
    <row r="22" spans="1:106" ht="12.75" customHeight="1">
      <c r="A22" s="124">
        <f ca="1">+I22-T22</f>
        <v>0</v>
      </c>
      <c r="B22" s="124">
        <f t="shared" ca="1" si="1"/>
        <v>0</v>
      </c>
      <c r="C22" s="124">
        <f t="shared" ca="1" si="2"/>
        <v>0</v>
      </c>
      <c r="D22" s="124">
        <f t="shared" ca="1" si="3"/>
        <v>0</v>
      </c>
      <c r="E22" s="124">
        <f ca="1">IFERROR(_xll.AC_BU(_xll.ArrayBU(DB),_xll.ArrayDPT($BA22:$BE22),_xll.ArrayCOA($BG22:$BZ22),YR,PRD-1,_xll.ArrayDIM($CB22:$CE22)),0)</f>
        <v>0</v>
      </c>
      <c r="F22" s="124">
        <f ca="1">+I22-H22</f>
        <v>0</v>
      </c>
      <c r="G22" s="124">
        <f t="shared" ca="1" si="5"/>
        <v>0</v>
      </c>
      <c r="H22" s="124"/>
      <c r="I22" s="124">
        <f ca="1">IFERROR(_xll.AC_BU(_xll.ArrayBU(DB),_xll.ArrayDPT($BA22:$BE22),_xll.ArrayCOA($BG22:$BZ22),YR,PRD,_xll.ArrayDIM($CB22:$CE22)),0)</f>
        <v>0</v>
      </c>
      <c r="J22" s="127">
        <f ca="1">I22/$I$26*100</f>
        <v>0</v>
      </c>
      <c r="K22" s="124" t="s">
        <v>2472</v>
      </c>
      <c r="L22" s="124">
        <f ca="1">IFERROR(_xll.ACC_BU(_xll.ArrayBU(DB),_xll.ArrayDPT($BA22:$BE22),_xll.ArrayCOA($BG22:$BZ22),YR,PRD,_xll.ArrayDIM($CB22:$CE22)),0)</f>
        <v>0</v>
      </c>
      <c r="M22" s="127">
        <f ca="1">L22/$L$26*100</f>
        <v>0</v>
      </c>
      <c r="N22" s="124">
        <f ca="1">+L22-U22</f>
        <v>0</v>
      </c>
      <c r="O22" s="124">
        <f t="shared" ca="1" si="9"/>
        <v>0</v>
      </c>
      <c r="P22" s="124">
        <f ca="1">+L22-V22</f>
        <v>0</v>
      </c>
      <c r="Q22" s="124">
        <f t="shared" ca="1" si="11"/>
        <v>0</v>
      </c>
      <c r="R22" s="46"/>
      <c r="S22" s="72">
        <f ca="1">IFERROR(_xll.BC_BU(_xll.ArrayBU(DB),_xll.ArrayDPT($BA22:$BE22),_xll.ArrayCOA($BG22:$BZ22),YR,PRD,RV,_xll.ArrayDIM($CB22:$CE22)),0)</f>
        <v>0</v>
      </c>
      <c r="T22" s="72">
        <f ca="1">IFERROR(_xll.AC_BU(_xll.ArrayBU(DB),_xll.ArrayDPT($BA22:$BE22),_xll.ArrayCOA($BG22:$BZ22),YR-1,PRD,_xll.ArrayDIM($CB22:$CE22)),0)</f>
        <v>0</v>
      </c>
      <c r="U22" s="72">
        <f ca="1">IFERROR(_xll.BCC_BU(_xll.ArrayBU(DB),_xll.ArrayDPT($BA22:$BE22),_xll.ArrayCOA($BG22:$BZ22),YR,PRD,RV,_xll.ArrayDIM($CB22:$CE22)),0)</f>
        <v>0</v>
      </c>
      <c r="V22" s="72">
        <f ca="1">IFERROR(_xll.ACC_BU(_xll.ArrayBU(DB),_xll.ArrayDPT($BA22:$BE22),_xll.ArrayCOA($BG22:$BZ22),YR-1,PRD,_xll.ArrayDIM($CB22:$CE22)),0)</f>
        <v>0</v>
      </c>
      <c r="X22" s="72">
        <f ca="1">IFERROR(_xll.ACC_BU(_xll.ArrayBU(DB),_xll.ArrayDPT($BA22:$BE22),_xll.ArrayCOA($BG22:$BZ22),YR-1,PRD,_xll.ArrayDIM($CB22:$CE22)),0)</f>
        <v>0</v>
      </c>
      <c r="Y22" s="72">
        <f ca="1">IFERROR(_xll.BCC_BU(_xll.ArrayBU(DB),_xll.ArrayDPT($BA22:$BE22),_xll.ArrayCOA($BG22:$BZ22),YR-1,PRD,RV,_xll.ArrayDIM($CB22:$CE22)),0)</f>
        <v>0</v>
      </c>
      <c r="Z22" s="72">
        <f ca="1">IFERROR(_xll.ACC_BU(_xll.ArrayBU(DB),_xll.ArrayDPT($BA22:$BE22),_xll.ArrayCOA($BG22:$BZ22),YR-1-1,PRD,_xll.ArrayDIM($CB22:$CE22)),0)</f>
        <v>0</v>
      </c>
      <c r="BA22" s="537"/>
      <c r="BB22" s="538"/>
      <c r="BC22" s="538"/>
      <c r="BD22" s="538"/>
      <c r="BE22" s="539"/>
      <c r="BF22" s="502"/>
      <c r="BG22" s="572" t="s">
        <v>996</v>
      </c>
      <c r="BH22" s="573"/>
      <c r="BI22" s="572"/>
      <c r="BJ22" s="573"/>
      <c r="BK22" s="574"/>
      <c r="BL22" s="563"/>
      <c r="BM22" s="562"/>
      <c r="BN22" s="563"/>
      <c r="BO22" s="562"/>
      <c r="BP22" s="539"/>
      <c r="BQ22" s="537"/>
      <c r="BR22" s="539"/>
      <c r="BS22" s="537"/>
      <c r="BT22" s="539"/>
      <c r="BU22" s="537"/>
      <c r="BV22" s="539"/>
      <c r="BW22" s="537"/>
      <c r="BX22" s="539"/>
      <c r="BY22" s="537"/>
      <c r="BZ22" s="539"/>
      <c r="CA22" s="502"/>
      <c r="CB22" s="537"/>
      <c r="CC22" s="538"/>
      <c r="CD22" s="538"/>
      <c r="CE22" s="539"/>
      <c r="DA22" t="s">
        <v>996</v>
      </c>
    </row>
    <row r="23" spans="1:106" ht="12.75" customHeight="1">
      <c r="A23" s="124">
        <f ca="1">+I23-T23</f>
        <v>109429.87</v>
      </c>
      <c r="B23" s="124">
        <f t="shared" ca="1" si="1"/>
        <v>97.391509974253481</v>
      </c>
      <c r="C23" s="124">
        <f t="shared" ca="1" si="2"/>
        <v>110044.03</v>
      </c>
      <c r="D23" s="124">
        <f t="shared" ca="1" si="3"/>
        <v>97.938106344748917</v>
      </c>
      <c r="E23" s="124">
        <f ca="1">IFERROR(_xll.AC_BU(_xll.ArrayBU(DB),_xll.ArrayDPT($BA23:$BE23),_xll.ArrayCOA($BG23:$BZ23),YR,PRD-1,_xll.ArrayDIM($CB23:$CE23)),0)</f>
        <v>2316.7600000000002</v>
      </c>
      <c r="F23" s="124">
        <f ca="1">+I23-H23</f>
        <v>112360.79</v>
      </c>
      <c r="G23" s="124">
        <f t="shared" ca="1" si="5"/>
        <v>100</v>
      </c>
      <c r="H23" s="124"/>
      <c r="I23" s="124">
        <f ca="1">IFERROR(_xll.AC_BU(_xll.ArrayBU(DB),_xll.ArrayDPT($BA23:$BE23),_xll.ArrayCOA($BG23:$BZ23),YR,PRD,_xll.ArrayDIM($CB23:$CE23)),0)</f>
        <v>112360.79</v>
      </c>
      <c r="J23" s="122">
        <f t="shared" ref="J23:J28" ca="1" si="12">I23/I$21*100</f>
        <v>7.2062568134996576</v>
      </c>
      <c r="K23" s="124" t="s">
        <v>2473</v>
      </c>
      <c r="L23" s="124">
        <f ca="1">IFERROR(_xll.ACC_BU(_xll.ArrayBU(DB),_xll.ArrayDPT($BA23:$BE23),_xll.ArrayCOA($BG23:$BZ23),YR,PRD,_xll.ArrayDIM($CB23:$CE23)),0)</f>
        <v>198447.59</v>
      </c>
      <c r="M23" s="122">
        <f t="shared" ref="M23:M28" ca="1" si="13">L23/L$21*100</f>
        <v>0.24262410377502908</v>
      </c>
      <c r="N23" s="124">
        <f ca="1">+L23-U23</f>
        <v>198447.59</v>
      </c>
      <c r="O23" s="124">
        <f t="shared" ca="1" si="9"/>
        <v>0</v>
      </c>
      <c r="P23" s="124">
        <f ca="1">+L23-V23</f>
        <v>112050.73</v>
      </c>
      <c r="Q23" s="124">
        <f t="shared" ca="1" si="11"/>
        <v>56.463638585885576</v>
      </c>
      <c r="R23" s="46"/>
      <c r="S23" s="72">
        <f ca="1">IFERROR(_xll.BC_BU(_xll.ArrayBU(DB),_xll.ArrayDPT($BA23:$BE23),_xll.ArrayCOA($BG23:$BZ23),YR,PRD,RV,_xll.ArrayDIM($CB23:$CE23)),0)</f>
        <v>0</v>
      </c>
      <c r="T23" s="72">
        <f ca="1">IFERROR(_xll.AC_BU(_xll.ArrayBU(DB),_xll.ArrayDPT($BA23:$BE23),_xll.ArrayCOA($BG23:$BZ23),YR-1,PRD,_xll.ArrayDIM($CB23:$CE23)),0)</f>
        <v>2930.92</v>
      </c>
      <c r="U23" s="72">
        <f ca="1">IFERROR(_xll.BCC_BU(_xll.ArrayBU(DB),_xll.ArrayDPT($BA23:$BE23),_xll.ArrayCOA($BG23:$BZ23),YR,PRD,RV,_xll.ArrayDIM($CB23:$CE23)),0)</f>
        <v>0</v>
      </c>
      <c r="V23" s="72">
        <f ca="1">IFERROR(_xll.ACC_BU(_xll.ArrayBU(DB),_xll.ArrayDPT($BA23:$BE23),_xll.ArrayCOA($BG23:$BZ23),YR-1,PRD,_xll.ArrayDIM($CB23:$CE23)),0)</f>
        <v>86396.86</v>
      </c>
      <c r="W23" s="72"/>
      <c r="X23" s="72">
        <f ca="1">IFERROR(_xll.ACC_BU(_xll.ArrayBU(DB),_xll.ArrayDPT($BA23:$BE23),_xll.ArrayCOA($BG23:$BZ23),YR-1,PRD,_xll.ArrayDIM($CB23:$CE23)),0)</f>
        <v>86396.86</v>
      </c>
      <c r="Y23" s="72">
        <f ca="1">IFERROR(_xll.BCC_BU(_xll.ArrayBU(DB),_xll.ArrayDPT($BA23:$BE23),_xll.ArrayCOA($BG23:$BZ23),YR-1,PRD,RV,_xll.ArrayDIM($CB23:$CE23)),0)</f>
        <v>0</v>
      </c>
      <c r="Z23" s="72">
        <f ca="1">IFERROR(_xll.ACC_BU(_xll.ArrayBU(DB),_xll.ArrayDPT($BA23:$BE23),_xll.ArrayCOA($BG23:$BZ23),YR-1-1,PRD,_xll.ArrayDIM($CB23:$CE23)),0)</f>
        <v>58375.78</v>
      </c>
      <c r="BA23" s="537"/>
      <c r="BB23" s="538"/>
      <c r="BC23" s="538"/>
      <c r="BD23" s="538"/>
      <c r="BE23" s="539"/>
      <c r="BF23" s="502"/>
      <c r="BG23" s="572" t="s">
        <v>919</v>
      </c>
      <c r="BH23" s="573"/>
      <c r="BI23" s="572"/>
      <c r="BJ23" s="573"/>
      <c r="BK23" s="574"/>
      <c r="BL23" s="563"/>
      <c r="BM23" s="562"/>
      <c r="BN23" s="563"/>
      <c r="BO23" s="562"/>
      <c r="BP23" s="539"/>
      <c r="BQ23" s="537"/>
      <c r="BR23" s="539"/>
      <c r="BS23" s="537"/>
      <c r="BT23" s="539"/>
      <c r="BU23" s="537"/>
      <c r="BV23" s="539"/>
      <c r="BW23" s="537"/>
      <c r="BX23" s="539"/>
      <c r="BY23" s="537"/>
      <c r="BZ23" s="539"/>
      <c r="CA23" s="502"/>
      <c r="CB23" s="537"/>
      <c r="CC23" s="538"/>
      <c r="CD23" s="538"/>
      <c r="CE23" s="539"/>
      <c r="DA23" t="s">
        <v>919</v>
      </c>
    </row>
    <row r="24" spans="1:106" s="40" customFormat="1" ht="12.75" customHeight="1">
      <c r="A24" s="126">
        <f ca="1">+I24-T24</f>
        <v>167239.41000000015</v>
      </c>
      <c r="B24" s="126">
        <f t="shared" ca="1" si="1"/>
        <v>11.558856815904688</v>
      </c>
      <c r="C24" s="126">
        <f t="shared" ca="1" si="2"/>
        <v>-1424199.7499999998</v>
      </c>
      <c r="D24" s="126">
        <f t="shared" ca="1" si="3"/>
        <v>-98.4344598411178</v>
      </c>
      <c r="E24" s="126">
        <f ca="1">SUM(E21-E23)</f>
        <v>2871050.53</v>
      </c>
      <c r="F24" s="126">
        <f ca="1">+I24-H24</f>
        <v>1446850.78</v>
      </c>
      <c r="G24" s="126">
        <f t="shared" ca="1" si="5"/>
        <v>100</v>
      </c>
      <c r="H24" s="126">
        <f ca="1">SUM(H21-H23)</f>
        <v>0</v>
      </c>
      <c r="I24" s="126">
        <f ca="1">SUM(I21-I22-I23)</f>
        <v>1446850.78</v>
      </c>
      <c r="J24" s="129">
        <f t="shared" ca="1" si="12"/>
        <v>92.79374318650035</v>
      </c>
      <c r="K24" s="126" t="s">
        <v>2474</v>
      </c>
      <c r="L24" s="126">
        <f ca="1">SUM(L21-L22-L23)</f>
        <v>81593751.5</v>
      </c>
      <c r="M24" s="129">
        <f t="shared" ca="1" si="13"/>
        <v>99.757375896224971</v>
      </c>
      <c r="N24" s="126">
        <f ca="1">+L24-U24</f>
        <v>81593751.5</v>
      </c>
      <c r="O24" s="126">
        <f t="shared" ca="1" si="9"/>
        <v>0</v>
      </c>
      <c r="P24" s="126">
        <f ca="1">+L24-V24</f>
        <v>3839662.5199999958</v>
      </c>
      <c r="Q24" s="126">
        <f t="shared" ca="1" si="11"/>
        <v>4.7058291222214432</v>
      </c>
      <c r="R24" s="131"/>
      <c r="S24" s="144">
        <f ca="1">SUM(S21-S22-S23)</f>
        <v>0</v>
      </c>
      <c r="T24" s="144">
        <f ca="1">SUM(T21-T22-T23)</f>
        <v>1279611.3699999999</v>
      </c>
      <c r="U24" s="144">
        <f ca="1">SUM(U21-U22-U23)</f>
        <v>0</v>
      </c>
      <c r="V24" s="144">
        <f ca="1">SUM(V21-V22-V23)</f>
        <v>77754088.980000004</v>
      </c>
      <c r="W24" s="144"/>
      <c r="X24" s="144">
        <f ca="1">SUM(X21-X22-X23)</f>
        <v>77754088.980000004</v>
      </c>
      <c r="Y24" s="144">
        <f ca="1">SUM(Y21-Y22-Y23)</f>
        <v>0</v>
      </c>
      <c r="Z24" s="144">
        <f ca="1">SUM(Z21-Z22-Z23)</f>
        <v>70530592.969999999</v>
      </c>
      <c r="BA24" s="537"/>
      <c r="BB24" s="538"/>
      <c r="BC24" s="538"/>
      <c r="BD24" s="538"/>
      <c r="BE24" s="539"/>
      <c r="BF24" s="502"/>
      <c r="BG24" s="572"/>
      <c r="BH24" s="573"/>
      <c r="BI24" s="572"/>
      <c r="BJ24" s="573"/>
      <c r="BK24" s="574"/>
      <c r="BL24" s="563"/>
      <c r="BM24" s="562"/>
      <c r="BN24" s="563"/>
      <c r="BO24" s="562"/>
      <c r="BP24" s="539"/>
      <c r="BQ24" s="537"/>
      <c r="BR24" s="539"/>
      <c r="BS24" s="537"/>
      <c r="BT24" s="539"/>
      <c r="BU24" s="537"/>
      <c r="BV24" s="539"/>
      <c r="BW24" s="537"/>
      <c r="BX24" s="539"/>
      <c r="BY24" s="537"/>
      <c r="BZ24" s="539"/>
      <c r="CA24" s="502"/>
      <c r="CB24" s="537"/>
      <c r="CC24" s="538"/>
      <c r="CD24" s="538"/>
      <c r="CE24" s="539"/>
    </row>
    <row r="25" spans="1:106" s="40" customFormat="1" ht="12.75" customHeight="1">
      <c r="A25" s="126">
        <f ca="1">+I25-T25</f>
        <v>0</v>
      </c>
      <c r="B25" s="126">
        <f t="shared" ca="1" si="1"/>
        <v>0</v>
      </c>
      <c r="C25" s="126">
        <f t="shared" ca="1" si="2"/>
        <v>0</v>
      </c>
      <c r="D25" s="126">
        <f t="shared" ca="1" si="3"/>
        <v>0</v>
      </c>
      <c r="E25" s="124"/>
      <c r="F25" s="126">
        <f ca="1">+I25-H25</f>
        <v>0</v>
      </c>
      <c r="G25" s="126">
        <f t="shared" ca="1" si="5"/>
        <v>0</v>
      </c>
      <c r="H25" s="124"/>
      <c r="I25" s="124"/>
      <c r="J25" s="129">
        <f t="shared" ca="1" si="12"/>
        <v>0</v>
      </c>
      <c r="K25" s="126" t="s">
        <v>2475</v>
      </c>
      <c r="L25" s="124"/>
      <c r="M25" s="129">
        <f t="shared" ca="1" si="13"/>
        <v>0</v>
      </c>
      <c r="N25" s="126">
        <f ca="1">+L25-U25</f>
        <v>0</v>
      </c>
      <c r="O25" s="126">
        <f t="shared" ca="1" si="9"/>
        <v>0</v>
      </c>
      <c r="P25" s="126">
        <f ca="1">+L25-V25</f>
        <v>0</v>
      </c>
      <c r="Q25" s="126">
        <f t="shared" ca="1" si="11"/>
        <v>0</v>
      </c>
      <c r="R25" s="131"/>
      <c r="S25" s="72"/>
      <c r="T25" s="72"/>
      <c r="U25" s="72"/>
      <c r="V25" s="72"/>
      <c r="W25" s="161"/>
      <c r="X25" s="72"/>
      <c r="Y25" s="72"/>
      <c r="Z25" s="72"/>
      <c r="BA25" s="537"/>
      <c r="BB25" s="538"/>
      <c r="BC25" s="538"/>
      <c r="BD25" s="538"/>
      <c r="BE25" s="539"/>
      <c r="BF25" s="502"/>
      <c r="BG25" s="572"/>
      <c r="BH25" s="573"/>
      <c r="BI25" s="572"/>
      <c r="BJ25" s="573"/>
      <c r="BK25" s="574"/>
      <c r="BL25" s="563"/>
      <c r="BM25" s="562"/>
      <c r="BN25" s="563"/>
      <c r="BO25" s="562"/>
      <c r="BP25" s="539"/>
      <c r="BQ25" s="537"/>
      <c r="BR25" s="539"/>
      <c r="BS25" s="537"/>
      <c r="BT25" s="539"/>
      <c r="BU25" s="537"/>
      <c r="BV25" s="539"/>
      <c r="BW25" s="537"/>
      <c r="BX25" s="539"/>
      <c r="BY25" s="537"/>
      <c r="BZ25" s="539"/>
      <c r="CA25" s="502"/>
      <c r="CB25" s="537"/>
      <c r="CC25" s="538"/>
      <c r="CD25" s="538"/>
      <c r="CE25" s="539"/>
      <c r="CL25"/>
    </row>
    <row r="26" spans="1:106" s="40" customFormat="1" ht="12.75" customHeight="1">
      <c r="A26" s="35">
        <f ca="1">SUM(A24:A25)</f>
        <v>167239.41000000015</v>
      </c>
      <c r="B26" s="40">
        <f t="shared" ca="1" si="1"/>
        <v>11.558856815904688</v>
      </c>
      <c r="C26" s="35">
        <f ca="1">SUM(C24:C25)</f>
        <v>-1424199.7499999998</v>
      </c>
      <c r="D26" s="40">
        <f t="shared" ca="1" si="3"/>
        <v>-98.4344598411178</v>
      </c>
      <c r="E26" s="35">
        <f ca="1">SUM(E24:E25)</f>
        <v>2871050.53</v>
      </c>
      <c r="F26" s="35">
        <f ca="1">SUM(F24:F25)</f>
        <v>1446850.78</v>
      </c>
      <c r="G26" s="40">
        <f t="shared" ca="1" si="5"/>
        <v>100</v>
      </c>
      <c r="H26" s="35">
        <f ca="1">SUM(H24:H25)</f>
        <v>0</v>
      </c>
      <c r="I26" s="35">
        <f ca="1">SUM(I24:I25)</f>
        <v>1446850.78</v>
      </c>
      <c r="J26" s="128">
        <f t="shared" ca="1" si="12"/>
        <v>92.79374318650035</v>
      </c>
      <c r="K26" s="134" t="s">
        <v>2476</v>
      </c>
      <c r="L26" s="35">
        <f ca="1">SUM(L24:L25)</f>
        <v>81593751.5</v>
      </c>
      <c r="M26" s="128">
        <f t="shared" ca="1" si="13"/>
        <v>99.757375896224971</v>
      </c>
      <c r="N26" s="35">
        <f ca="1">SUM(N24:N25)</f>
        <v>81593751.5</v>
      </c>
      <c r="O26" s="40">
        <f t="shared" ca="1" si="9"/>
        <v>0</v>
      </c>
      <c r="P26" s="35">
        <f ca="1">SUM(P24:P25)</f>
        <v>3839662.5199999958</v>
      </c>
      <c r="Q26" s="40">
        <f t="shared" ca="1" si="11"/>
        <v>4.7058291222214432</v>
      </c>
      <c r="R26" s="131"/>
      <c r="S26" s="77">
        <f ca="1">SUM(S24:S25)</f>
        <v>0</v>
      </c>
      <c r="T26" s="77">
        <f ca="1">SUM(T24:T25)</f>
        <v>1279611.3699999999</v>
      </c>
      <c r="U26" s="77">
        <f ca="1">SUM(U24:U25)</f>
        <v>0</v>
      </c>
      <c r="V26" s="77">
        <f ca="1">SUM(V24:V25)</f>
        <v>77754088.980000004</v>
      </c>
      <c r="W26" s="144"/>
      <c r="X26" s="77">
        <f ca="1">SUM(X24:X25)</f>
        <v>77754088.980000004</v>
      </c>
      <c r="Y26" s="77">
        <f ca="1">SUM(Y24:Y25)</f>
        <v>0</v>
      </c>
      <c r="Z26" s="77">
        <f ca="1">SUM(Z24:Z25)</f>
        <v>70530592.969999999</v>
      </c>
      <c r="BA26" s="537"/>
      <c r="BB26" s="538"/>
      <c r="BC26" s="538"/>
      <c r="BD26" s="538"/>
      <c r="BE26" s="539"/>
      <c r="BF26" s="502"/>
      <c r="BG26" s="572"/>
      <c r="BH26" s="573"/>
      <c r="BI26" s="572"/>
      <c r="BJ26" s="573"/>
      <c r="BK26" s="574"/>
      <c r="BL26" s="563"/>
      <c r="BM26" s="562"/>
      <c r="BN26" s="563"/>
      <c r="BO26" s="562"/>
      <c r="BP26" s="539"/>
      <c r="BQ26" s="537"/>
      <c r="BR26" s="539"/>
      <c r="BS26" s="537"/>
      <c r="BT26" s="539"/>
      <c r="BU26" s="537"/>
      <c r="BV26" s="539"/>
      <c r="BW26" s="537"/>
      <c r="BX26" s="539"/>
      <c r="BY26" s="537"/>
      <c r="BZ26" s="539"/>
      <c r="CA26" s="502"/>
      <c r="CB26" s="537"/>
      <c r="CC26" s="538"/>
      <c r="CD26" s="538"/>
      <c r="CE26" s="539"/>
    </row>
    <row r="27" spans="1:106" s="40" customFormat="1" ht="12.75" customHeight="1">
      <c r="A27" s="126">
        <f ca="1">+I27-T27</f>
        <v>109429.87</v>
      </c>
      <c r="B27" s="126">
        <f t="shared" ca="1" si="1"/>
        <v>97.391509974253481</v>
      </c>
      <c r="C27" s="126">
        <f ca="1">I27-E27</f>
        <v>110044.03</v>
      </c>
      <c r="D27" s="126">
        <f t="shared" ca="1" si="3"/>
        <v>97.938106344748917</v>
      </c>
      <c r="E27" s="124">
        <f ca="1">IFERROR(_xll.AC_BU(_xll.ArrayBU(DB),_xll.ArrayDPT($BA27:$BE27),_xll.ArrayCOA($BG27:$BZ27),YR,PRD-1,_xll.ArrayDIM($CB27:$CE27)),0)</f>
        <v>2316.7600000000002</v>
      </c>
      <c r="F27" s="126">
        <f ca="1">+I27-H27</f>
        <v>112360.79</v>
      </c>
      <c r="G27" s="126">
        <f t="shared" ca="1" si="5"/>
        <v>100</v>
      </c>
      <c r="H27" s="124"/>
      <c r="I27" s="124">
        <f ca="1">IFERROR(_xll.AC_BU(_xll.ArrayBU(DB),_xll.ArrayDPT($BA27:$BE27),_xll.ArrayCOA($BG27:$BZ27),YR,PRD,_xll.ArrayDIM($CB27:$CE27)),0)</f>
        <v>112360.79</v>
      </c>
      <c r="J27" s="129">
        <f t="shared" ca="1" si="12"/>
        <v>7.2062568134996576</v>
      </c>
      <c r="K27" s="40" t="s">
        <v>2473</v>
      </c>
      <c r="L27" s="124">
        <f ca="1">IFERROR(_xll.ACC_BU(_xll.ArrayBU(DB),_xll.ArrayDPT($BA27:$BE27),_xll.ArrayCOA($BG27:$BZ27),YR,PRD,_xll.ArrayDIM($CB27:$CE27)),0)</f>
        <v>198447.59</v>
      </c>
      <c r="M27" s="129">
        <f t="shared" ca="1" si="13"/>
        <v>0.24262410377502908</v>
      </c>
      <c r="N27" s="126">
        <f ca="1">+L27-U27</f>
        <v>198447.59</v>
      </c>
      <c r="O27" s="126">
        <f t="shared" ca="1" si="9"/>
        <v>0</v>
      </c>
      <c r="P27" s="126">
        <f ca="1">+L27-V27</f>
        <v>112050.73</v>
      </c>
      <c r="Q27" s="126">
        <f t="shared" ca="1" si="11"/>
        <v>56.463638585885576</v>
      </c>
      <c r="R27" s="131"/>
      <c r="S27" s="72">
        <f ca="1">IFERROR(_xll.BC_BU(_xll.ArrayBU(DB),_xll.ArrayDPT($BA27:$BE27),_xll.ArrayCOA($BG27:$BZ27),YR,PRD,RV,_xll.ArrayDIM($CB27:$CE27)),0)</f>
        <v>0</v>
      </c>
      <c r="T27" s="72">
        <f ca="1">IFERROR(_xll.AC_BU(_xll.ArrayBU(DB),_xll.ArrayDPT($BA27:$BE27),_xll.ArrayCOA($BG27:$BZ27),YR-1,PRD,_xll.ArrayDIM($CB27:$CE27)),0)</f>
        <v>2930.92</v>
      </c>
      <c r="U27" s="72">
        <f ca="1">IFERROR(_xll.BCC_BU(_xll.ArrayBU(DB),_xll.ArrayDPT($BA27:$BE27),_xll.ArrayCOA($BG27:$BZ27),YR,PRD,RV,_xll.ArrayDIM($CB27:$CE27)),0)</f>
        <v>0</v>
      </c>
      <c r="V27" s="72">
        <f ca="1">IFERROR(_xll.ACC_BU(_xll.ArrayBU(DB),_xll.ArrayDPT($BA27:$BE27),_xll.ArrayCOA($BG27:$BZ27),YR-1,PRD,_xll.ArrayDIM($CB27:$CE27)),0)</f>
        <v>86396.86</v>
      </c>
      <c r="W27" s="144"/>
      <c r="X27" s="72">
        <f ca="1">IFERROR(_xll.ACC_BU(_xll.ArrayBU(DB),_xll.ArrayDPT($BA27:$BE27),_xll.ArrayCOA($BG27:$BZ27),YR-1,PRD,_xll.ArrayDIM($CB27:$CE27)),0)</f>
        <v>86396.86</v>
      </c>
      <c r="Y27" s="72">
        <f ca="1">IFERROR(_xll.BCC_BU(_xll.ArrayBU(DB),_xll.ArrayDPT($BA27:$BE27),_xll.ArrayCOA($BG27:$BZ27),YR-1,PRD,RV,_xll.ArrayDIM($CB27:$CE27)),0)</f>
        <v>0</v>
      </c>
      <c r="Z27" s="72">
        <f ca="1">IFERROR(_xll.ACC_BU(_xll.ArrayBU(DB),_xll.ArrayDPT($BA27:$BE27),_xll.ArrayCOA($BG27:$BZ27),YR-1-1,PRD,_xll.ArrayDIM($CB27:$CE27)),0)</f>
        <v>58375.78</v>
      </c>
      <c r="BA27" s="537"/>
      <c r="BB27" s="538"/>
      <c r="BC27" s="538"/>
      <c r="BD27" s="538"/>
      <c r="BE27" s="539"/>
      <c r="BF27" s="502"/>
      <c r="BG27" s="572" t="s">
        <v>919</v>
      </c>
      <c r="BH27" s="573" t="s">
        <v>921</v>
      </c>
      <c r="BI27" s="572"/>
      <c r="BJ27" s="573"/>
      <c r="BK27" s="574"/>
      <c r="BL27" s="563"/>
      <c r="BM27" s="562"/>
      <c r="BN27" s="563"/>
      <c r="BO27" s="562"/>
      <c r="BP27" s="539"/>
      <c r="BQ27" s="537"/>
      <c r="BR27" s="539"/>
      <c r="BS27" s="537"/>
      <c r="BT27" s="539"/>
      <c r="BU27" s="537"/>
      <c r="BV27" s="539"/>
      <c r="BW27" s="537"/>
      <c r="BX27" s="539"/>
      <c r="BY27" s="537"/>
      <c r="BZ27" s="539"/>
      <c r="CA27" s="502"/>
      <c r="CB27" s="537"/>
      <c r="CC27" s="538"/>
      <c r="CD27" s="538"/>
      <c r="CE27" s="539"/>
      <c r="CL27"/>
      <c r="DA27" t="s">
        <v>919</v>
      </c>
      <c r="DB27" t="s">
        <v>921</v>
      </c>
    </row>
    <row r="28" spans="1:106" s="40" customFormat="1" ht="12.75" customHeight="1">
      <c r="A28" s="76">
        <f ca="1">SUM(A26:A27)</f>
        <v>276669.28000000014</v>
      </c>
      <c r="B28" s="137">
        <f t="shared" ca="1" si="1"/>
        <v>17.744178232335727</v>
      </c>
      <c r="C28" s="76">
        <f ca="1">SUM(C26:C27)</f>
        <v>-1314155.7199999997</v>
      </c>
      <c r="D28" s="137">
        <f t="shared" ca="1" si="3"/>
        <v>-84.283348410504658</v>
      </c>
      <c r="E28" s="76">
        <f ca="1">SUM(E26:E27)</f>
        <v>2873367.2899999996</v>
      </c>
      <c r="F28" s="76">
        <f ca="1">SUM(F26:F27)</f>
        <v>1559211.57</v>
      </c>
      <c r="G28" s="137">
        <f t="shared" ca="1" si="5"/>
        <v>100</v>
      </c>
      <c r="H28" s="76">
        <f ca="1">SUM(H26:H27)</f>
        <v>0</v>
      </c>
      <c r="I28" s="76">
        <f ca="1">SUM(I26:I27)</f>
        <v>1559211.57</v>
      </c>
      <c r="J28" s="138">
        <f t="shared" ca="1" si="12"/>
        <v>100</v>
      </c>
      <c r="K28" s="139" t="s">
        <v>2477</v>
      </c>
      <c r="L28" s="76">
        <f ca="1">SUM(L26:L27)</f>
        <v>81792199.090000004</v>
      </c>
      <c r="M28" s="138">
        <f t="shared" ca="1" si="13"/>
        <v>100</v>
      </c>
      <c r="N28" s="76">
        <f ca="1">SUM(N26:N27)</f>
        <v>81792199.090000004</v>
      </c>
      <c r="O28" s="137">
        <f t="shared" ca="1" si="9"/>
        <v>0</v>
      </c>
      <c r="P28" s="76">
        <f ca="1">SUM(P26:P27)</f>
        <v>3951713.2499999958</v>
      </c>
      <c r="Q28" s="137">
        <f t="shared" ca="1" si="11"/>
        <v>4.8314060435662451</v>
      </c>
      <c r="R28" s="131"/>
      <c r="S28" s="77">
        <f ca="1">SUM(S26:S27)</f>
        <v>0</v>
      </c>
      <c r="T28" s="77">
        <f ca="1">SUM(T26:T27)</f>
        <v>1282542.2899999998</v>
      </c>
      <c r="U28" s="77">
        <f ca="1">SUM(U26:U27)</f>
        <v>0</v>
      </c>
      <c r="V28" s="77">
        <f ca="1">SUM(V26:V27)</f>
        <v>77840485.840000004</v>
      </c>
      <c r="W28" s="144"/>
      <c r="X28" s="77">
        <f ca="1">SUM(X26:X27)</f>
        <v>77840485.840000004</v>
      </c>
      <c r="Y28" s="77">
        <f ca="1">SUM(Y26:Y27)</f>
        <v>0</v>
      </c>
      <c r="Z28" s="77">
        <f ca="1">SUM(Z26:Z27)</f>
        <v>70588968.75</v>
      </c>
      <c r="BA28" s="537"/>
      <c r="BB28" s="538"/>
      <c r="BC28" s="538"/>
      <c r="BD28" s="538"/>
      <c r="BE28" s="539"/>
      <c r="BF28" s="502"/>
      <c r="BG28" s="572"/>
      <c r="BH28" s="573"/>
      <c r="BI28" s="572"/>
      <c r="BJ28" s="573"/>
      <c r="BK28" s="574"/>
      <c r="BL28" s="563"/>
      <c r="BM28" s="562"/>
      <c r="BN28" s="563"/>
      <c r="BO28" s="562"/>
      <c r="BP28" s="539"/>
      <c r="BQ28" s="537"/>
      <c r="BR28" s="539"/>
      <c r="BS28" s="537"/>
      <c r="BT28" s="539"/>
      <c r="BU28" s="537"/>
      <c r="BV28" s="539"/>
      <c r="BW28" s="537"/>
      <c r="BX28" s="539"/>
      <c r="BY28" s="537"/>
      <c r="BZ28" s="539"/>
      <c r="CA28" s="502"/>
      <c r="CB28" s="537"/>
      <c r="CC28" s="538"/>
      <c r="CD28" s="538"/>
      <c r="CE28" s="539"/>
    </row>
    <row r="29" spans="1:106" ht="12.75" customHeight="1">
      <c r="J29" s="140"/>
      <c r="M29" s="140"/>
      <c r="R29" s="46"/>
      <c r="S29" s="72"/>
      <c r="T29" s="72"/>
      <c r="U29" s="72"/>
      <c r="V29" s="72"/>
      <c r="W29" s="72"/>
      <c r="X29" s="72"/>
      <c r="Y29" s="72"/>
      <c r="Z29" s="72"/>
      <c r="BA29" s="537"/>
      <c r="BB29" s="538"/>
      <c r="BC29" s="538"/>
      <c r="BD29" s="538"/>
      <c r="BE29" s="539"/>
      <c r="BF29" s="502"/>
      <c r="BG29" s="572"/>
      <c r="BH29" s="573"/>
      <c r="BI29" s="572"/>
      <c r="BJ29" s="573"/>
      <c r="BK29" s="574"/>
      <c r="BL29" s="563"/>
      <c r="BM29" s="562"/>
      <c r="BN29" s="563"/>
      <c r="BO29" s="562"/>
      <c r="BP29" s="539"/>
      <c r="BQ29" s="537"/>
      <c r="BR29" s="539"/>
      <c r="BS29" s="537"/>
      <c r="BT29" s="539"/>
      <c r="BU29" s="537"/>
      <c r="BV29" s="539"/>
      <c r="BW29" s="537"/>
      <c r="BX29" s="539"/>
      <c r="BY29" s="537"/>
      <c r="BZ29" s="539"/>
      <c r="CA29" s="502"/>
      <c r="CB29" s="537"/>
      <c r="CC29" s="538"/>
      <c r="CD29" s="538"/>
      <c r="CE29" s="539"/>
    </row>
    <row r="30" spans="1:106" ht="12.75" customHeight="1">
      <c r="J30" s="140"/>
      <c r="K30" s="35" t="s">
        <v>2298</v>
      </c>
      <c r="M30" s="140"/>
      <c r="R30" s="46"/>
      <c r="S30" s="72"/>
      <c r="T30" s="72"/>
      <c r="U30" s="72"/>
      <c r="V30" s="72"/>
      <c r="W30" s="72"/>
      <c r="X30" s="72"/>
      <c r="Y30" s="72"/>
      <c r="Z30" s="72"/>
      <c r="BA30" s="537"/>
      <c r="BB30" s="538"/>
      <c r="BC30" s="538"/>
      <c r="BD30" s="538"/>
      <c r="BE30" s="539"/>
      <c r="BF30" s="502"/>
      <c r="BG30" s="572"/>
      <c r="BH30" s="573"/>
      <c r="BI30" s="572"/>
      <c r="BJ30" s="573"/>
      <c r="BK30" s="574"/>
      <c r="BL30" s="563"/>
      <c r="BM30" s="562"/>
      <c r="BN30" s="563"/>
      <c r="BO30" s="562"/>
      <c r="BP30" s="539"/>
      <c r="BQ30" s="537"/>
      <c r="BR30" s="539"/>
      <c r="BS30" s="537"/>
      <c r="BT30" s="539"/>
      <c r="BU30" s="537"/>
      <c r="BV30" s="539"/>
      <c r="BW30" s="537"/>
      <c r="BX30" s="539"/>
      <c r="BY30" s="537"/>
      <c r="BZ30" s="539"/>
      <c r="CA30" s="502"/>
      <c r="CB30" s="537"/>
      <c r="CC30" s="538"/>
      <c r="CD30" s="538"/>
      <c r="CE30" s="539"/>
    </row>
    <row r="31" spans="1:106" ht="12.75" customHeight="1">
      <c r="A31">
        <f ca="1">+I31-T31</f>
        <v>67075</v>
      </c>
      <c r="B31">
        <f ca="1">IF(I31=0,0,(A31*100/I31))</f>
        <v>19.0391052293262</v>
      </c>
      <c r="C31">
        <f ca="1">I31-E31</f>
        <v>1520.859999999986</v>
      </c>
      <c r="D31">
        <f ca="1">IF(I31=0,0,(C31*100/I31))</f>
        <v>0.43169308354935193</v>
      </c>
      <c r="E31">
        <f ca="1">IFERROR(_xll.AC_BU(_xll.ArrayBU(DB),_xll.ArrayDPT($BA31:$BE31),_xll.ArrayCOA($BG31:$BZ31),YR,PRD-1,_xll.ArrayDIM($CB31:$CE31)),0)</f>
        <v>350780.36</v>
      </c>
      <c r="F31">
        <f ca="1">+I31-H31</f>
        <v>352301.22</v>
      </c>
      <c r="G31">
        <f ca="1">IF(I31=0,0,(F31*100/I31))</f>
        <v>100.00000000000001</v>
      </c>
      <c r="H31"/>
      <c r="I31">
        <f ca="1">IFERROR(_xll.AC_BU(_xll.ArrayBU(DB),_xll.ArrayDPT($BA31:$BE31),_xll.ArrayCOA($BG31:$BZ31),YR,PRD,_xll.ArrayDIM($CB31:$CE31)),0)</f>
        <v>352301.22</v>
      </c>
      <c r="J31" s="140">
        <f ca="1">I31/$I$26*100</f>
        <v>24.349519996802986</v>
      </c>
      <c r="K31" t="s">
        <v>2478</v>
      </c>
      <c r="L31">
        <f ca="1">IFERROR(_xll.ACC_BU(_xll.ArrayBU(DB),_xll.ArrayDPT($BA31:$BE31),_xll.ArrayCOA($BG31:$BZ31),YR,PRD,_xll.ArrayDIM($CB31:$CE31)),0)</f>
        <v>2409814.8600000003</v>
      </c>
      <c r="M31" s="140">
        <f ca="1">L31/$L$26*100</f>
        <v>2.9534306435217657</v>
      </c>
      <c r="N31">
        <f ca="1">+L31-U31</f>
        <v>2409814.8600000003</v>
      </c>
      <c r="O31">
        <f ca="1">IF(U31=0,0,(N31*100/U31))</f>
        <v>0</v>
      </c>
      <c r="P31">
        <f ca="1">+L31-V31</f>
        <v>627249.65000000037</v>
      </c>
      <c r="Q31">
        <f ca="1">IF(L31=0,0,(P31*100/L31))</f>
        <v>26.028956016978015</v>
      </c>
      <c r="R31" s="46"/>
      <c r="S31" s="72">
        <f ca="1">IFERROR(_xll.BC_BU(_xll.ArrayBU(DB),_xll.ArrayDPT($BA31:$BE31),_xll.ArrayCOA($BG31:$BZ31),YR,PRD,RV,_xll.ArrayDIM($CB31:$CE31)),0)</f>
        <v>0</v>
      </c>
      <c r="T31" s="72">
        <f ca="1">IFERROR(_xll.AC_BU(_xll.ArrayBU(DB),_xll.ArrayDPT($BA31:$BE31),_xll.ArrayCOA($BG31:$BZ31),YR-1,PRD,_xll.ArrayDIM($CB31:$CE31)),0)</f>
        <v>285226.21999999997</v>
      </c>
      <c r="U31" s="72">
        <f ca="1">IFERROR(_xll.BCC_BU(_xll.ArrayBU(DB),_xll.ArrayDPT($BA31:$BE31),_xll.ArrayCOA($BG31:$BZ31),YR,PRD,RV,_xll.ArrayDIM($CB31:$CE31)),0)</f>
        <v>0</v>
      </c>
      <c r="V31" s="72">
        <f ca="1">IFERROR(_xll.ACC_BU(_xll.ArrayBU(DB),_xll.ArrayDPT($BA31:$BE31),_xll.ArrayCOA($BG31:$BZ31),YR-1,PRD,_xll.ArrayDIM($CB31:$CE31)),0)</f>
        <v>1782565.21</v>
      </c>
      <c r="W31" s="72"/>
      <c r="X31" s="72">
        <f ca="1">IFERROR(_xll.ACC_BU(_xll.ArrayBU(DB),_xll.ArrayDPT($BA31:$BE31),_xll.ArrayCOA($BG31:$BZ31),YR-1,PRD,_xll.ArrayDIM($CB31:$CE31)),0)</f>
        <v>1782565.21</v>
      </c>
      <c r="Y31" s="72">
        <f ca="1">IFERROR(_xll.BCC_BU(_xll.ArrayBU(DB),_xll.ArrayDPT($BA31:$BE31),_xll.ArrayCOA($BG31:$BZ31),YR-1,PRD,RV,_xll.ArrayDIM($CB31:$CE31)),0)</f>
        <v>0</v>
      </c>
      <c r="Z31" s="72">
        <f ca="1">IFERROR(_xll.ACC_BU(_xll.ArrayBU(DB),_xll.ArrayDPT($BA31:$BE31),_xll.ArrayCOA($BG31:$BZ31),YR-1-1,PRD,_xll.ArrayDIM($CB31:$CE31)),0)</f>
        <v>1259373.33</v>
      </c>
      <c r="BA31" s="537"/>
      <c r="BB31" s="538"/>
      <c r="BC31" s="538"/>
      <c r="BD31" s="538"/>
      <c r="BE31" s="539"/>
      <c r="BF31" s="502"/>
      <c r="BG31" s="572" t="s">
        <v>925</v>
      </c>
      <c r="BH31" s="573" t="s">
        <v>929</v>
      </c>
      <c r="BI31" s="572"/>
      <c r="BJ31" s="573"/>
      <c r="BK31" s="574"/>
      <c r="BL31" s="563"/>
      <c r="BM31" s="562"/>
      <c r="BN31" s="563"/>
      <c r="BO31" s="562"/>
      <c r="BP31" s="539"/>
      <c r="BQ31" s="537"/>
      <c r="BR31" s="539"/>
      <c r="BS31" s="537"/>
      <c r="BT31" s="539"/>
      <c r="BU31" s="537"/>
      <c r="BV31" s="539"/>
      <c r="BW31" s="537"/>
      <c r="BX31" s="539"/>
      <c r="BY31" s="537"/>
      <c r="BZ31" s="539"/>
      <c r="CA31" s="502"/>
      <c r="CB31" s="537"/>
      <c r="CC31" s="538"/>
      <c r="CD31" s="538"/>
      <c r="CE31" s="539"/>
      <c r="DA31" t="s">
        <v>925</v>
      </c>
      <c r="DB31" t="s">
        <v>929</v>
      </c>
    </row>
    <row r="32" spans="1:106" ht="12.75" customHeight="1">
      <c r="A32" s="124">
        <f ca="1">+I32-T32</f>
        <v>25182.590000000011</v>
      </c>
      <c r="B32" s="124">
        <f ca="1">IF(I32=0,0,(A32*100/I32))</f>
        <v>38.150052144151772</v>
      </c>
      <c r="C32" s="124">
        <f ca="1">I32-E32</f>
        <v>-12608.549999999988</v>
      </c>
      <c r="D32" s="124">
        <f ca="1">IF(I32=0,0,(C32*100/I32))</f>
        <v>-19.101166320149922</v>
      </c>
      <c r="E32" s="124">
        <f ca="1">IFERROR(_xll.AC_BU(_xll.ArrayBU(DB),_xll.ArrayDPT($BA32:$BE32),_xll.ArrayCOA($BG32:$BZ32),YR,PRD-1,_xll.ArrayDIM($CB32:$CE32)),0)</f>
        <v>78617.87</v>
      </c>
      <c r="F32" s="124">
        <f ca="1">+I32-H32</f>
        <v>66009.320000000007</v>
      </c>
      <c r="G32" s="124">
        <f ca="1">IF(I32=0,0,(F32*100/I32))</f>
        <v>100</v>
      </c>
      <c r="H32" s="124"/>
      <c r="I32" s="124">
        <f ca="1">IFERROR(_xll.AC_BU(_xll.ArrayBU(DB),_xll.ArrayDPT($BA32:$BE32),_xll.ArrayCOA($BG32:$BZ32),YR,PRD,_xll.ArrayDIM($CB32:$CE32)),0)</f>
        <v>66009.320000000007</v>
      </c>
      <c r="J32" s="127">
        <f ca="1">I32/$I$26*100</f>
        <v>4.5622755927878069</v>
      </c>
      <c r="K32" s="124" t="s">
        <v>2479</v>
      </c>
      <c r="L32" s="124">
        <f ca="1">IFERROR(_xll.ACC_BU(_xll.ArrayBU(DB),_xll.ArrayDPT($BA32:$BE32),_xll.ArrayCOA($BG32:$BZ32),YR,PRD,_xll.ArrayDIM($CB32:$CE32)),0)</f>
        <v>870376.71</v>
      </c>
      <c r="M32" s="127">
        <f ca="1">L32/$L$26*100</f>
        <v>1.0667198088079084</v>
      </c>
      <c r="N32" s="124">
        <f ca="1">+L32-U32</f>
        <v>870376.71</v>
      </c>
      <c r="O32" s="124">
        <f ca="1">IF(U32=0,0,(N32*100/U32))</f>
        <v>0</v>
      </c>
      <c r="P32" s="124">
        <f ca="1">+L32-V32</f>
        <v>386605.77999999991</v>
      </c>
      <c r="Q32" s="124">
        <f ca="1">IF(L32=0,0,(P32*100/L32))</f>
        <v>44.418212890829757</v>
      </c>
      <c r="R32" s="46"/>
      <c r="S32" s="72">
        <f ca="1">IFERROR(_xll.BC_BU(_xll.ArrayBU(DB),_xll.ArrayDPT($BA32:$BE32),_xll.ArrayCOA($BG32:$BZ32),YR,PRD,RV,_xll.ArrayDIM($CB32:$CE32)),0)</f>
        <v>0</v>
      </c>
      <c r="T32" s="72">
        <f ca="1">IFERROR(_xll.AC_BU(_xll.ArrayBU(DB),_xll.ArrayDPT($BA32:$BE32),_xll.ArrayCOA($BG32:$BZ32),YR-1,PRD,_xll.ArrayDIM($CB32:$CE32)),0)</f>
        <v>40826.729999999996</v>
      </c>
      <c r="U32" s="72">
        <f ca="1">IFERROR(_xll.BCC_BU(_xll.ArrayBU(DB),_xll.ArrayDPT($BA32:$BE32),_xll.ArrayCOA($BG32:$BZ32),YR,PRD,RV,_xll.ArrayDIM($CB32:$CE32)),0)</f>
        <v>0</v>
      </c>
      <c r="V32" s="72">
        <f ca="1">IFERROR(_xll.ACC_BU(_xll.ArrayBU(DB),_xll.ArrayDPT($BA32:$BE32),_xll.ArrayCOA($BG32:$BZ32),YR-1,PRD,_xll.ArrayDIM($CB32:$CE32)),0)</f>
        <v>483770.93000000005</v>
      </c>
      <c r="W32" s="72"/>
      <c r="X32" s="72">
        <f ca="1">IFERROR(_xll.ACC_BU(_xll.ArrayBU(DB),_xll.ArrayDPT($BA32:$BE32),_xll.ArrayCOA($BG32:$BZ32),YR-1,PRD,_xll.ArrayDIM($CB32:$CE32)),0)</f>
        <v>483770.93000000005</v>
      </c>
      <c r="Y32" s="72">
        <f ca="1">IFERROR(_xll.BCC_BU(_xll.ArrayBU(DB),_xll.ArrayDPT($BA32:$BE32),_xll.ArrayCOA($BG32:$BZ32),YR-1,PRD,RV,_xll.ArrayDIM($CB32:$CE32)),0)</f>
        <v>0</v>
      </c>
      <c r="Z32" s="72">
        <f ca="1">IFERROR(_xll.ACC_BU(_xll.ArrayBU(DB),_xll.ArrayDPT($BA32:$BE32),_xll.ArrayCOA($BG32:$BZ32),YR-1-1,PRD,_xll.ArrayDIM($CB32:$CE32)),0)</f>
        <v>193019.83000000002</v>
      </c>
      <c r="BA32" s="537"/>
      <c r="BB32" s="538"/>
      <c r="BC32" s="538"/>
      <c r="BD32" s="538"/>
      <c r="BE32" s="539"/>
      <c r="BF32" s="502"/>
      <c r="BG32" s="572" t="s">
        <v>931</v>
      </c>
      <c r="BH32" s="573" t="s">
        <v>945</v>
      </c>
      <c r="BI32" s="572"/>
      <c r="BJ32" s="573"/>
      <c r="BK32" s="574"/>
      <c r="BL32" s="563"/>
      <c r="BM32" s="562"/>
      <c r="BN32" s="563"/>
      <c r="BO32" s="562"/>
      <c r="BP32" s="539"/>
      <c r="BQ32" s="537"/>
      <c r="BR32" s="539"/>
      <c r="BS32" s="537"/>
      <c r="BT32" s="539"/>
      <c r="BU32" s="537"/>
      <c r="BV32" s="539"/>
      <c r="BW32" s="537"/>
      <c r="BX32" s="539"/>
      <c r="BY32" s="537"/>
      <c r="BZ32" s="539"/>
      <c r="CA32" s="502"/>
      <c r="CB32" s="537"/>
      <c r="CC32" s="538"/>
      <c r="CD32" s="538"/>
      <c r="CE32" s="539"/>
      <c r="DA32" t="s">
        <v>931</v>
      </c>
      <c r="DB32" t="s">
        <v>945</v>
      </c>
    </row>
    <row r="33" spans="1:105" ht="12.75" customHeight="1">
      <c r="A33" s="35">
        <f ca="1">SUM(A31:A32)</f>
        <v>92257.590000000011</v>
      </c>
      <c r="B33">
        <f ca="1">IF(I33=0,0,(A33*100/I33))</f>
        <v>22.054808850859942</v>
      </c>
      <c r="C33" s="35">
        <f ca="1">SUM(C31:C32)</f>
        <v>-11087.690000000002</v>
      </c>
      <c r="D33">
        <f ca="1">IF(I33=0,0,(C33*100/I33))</f>
        <v>-2.6505882448001437</v>
      </c>
      <c r="E33" s="35">
        <f ca="1">SUM(E31:E32)</f>
        <v>429398.23</v>
      </c>
      <c r="F33" s="35">
        <f ca="1">SUM(F31:F32)</f>
        <v>418310.54</v>
      </c>
      <c r="G33">
        <f ca="1">IF(I33=0,0,(F33*100/I33))</f>
        <v>100</v>
      </c>
      <c r="H33" s="35">
        <f ca="1">SUM(H31:H32)</f>
        <v>0</v>
      </c>
      <c r="I33" s="35">
        <f ca="1">SUM(I31:I32)</f>
        <v>418310.54</v>
      </c>
      <c r="J33" s="140">
        <f ca="1">I33/$I$26*100</f>
        <v>28.911795589590795</v>
      </c>
      <c r="K33" s="112" t="s">
        <v>2480</v>
      </c>
      <c r="L33" s="35">
        <f ca="1">SUM(L31:L32)</f>
        <v>3280191.5700000003</v>
      </c>
      <c r="M33" s="140">
        <f ca="1">L33/$L$26*100</f>
        <v>4.0201504523296734</v>
      </c>
      <c r="N33" s="35">
        <f ca="1">SUM(N31:N32)</f>
        <v>3280191.5700000003</v>
      </c>
      <c r="O33">
        <f ca="1">IF(U33=0,0,(N33*100/U33))</f>
        <v>0</v>
      </c>
      <c r="P33" s="35">
        <f ca="1">SUM(P31:P32)</f>
        <v>1013855.4300000003</v>
      </c>
      <c r="Q33">
        <f ca="1">IF(L33=0,0,(P33*100/L33))</f>
        <v>30.908421302966772</v>
      </c>
      <c r="R33" s="46"/>
      <c r="S33" s="77">
        <f ca="1">SUM(S31:S32)</f>
        <v>0</v>
      </c>
      <c r="T33" s="77">
        <f ca="1">SUM(T31:T32)</f>
        <v>326052.94999999995</v>
      </c>
      <c r="U33" s="77">
        <f ca="1">SUM(U31:U32)</f>
        <v>0</v>
      </c>
      <c r="V33" s="77">
        <f ca="1">SUM(V31:V32)</f>
        <v>2266336.14</v>
      </c>
      <c r="W33" s="72"/>
      <c r="X33" s="77">
        <f ca="1">SUM(X31:X32)</f>
        <v>2266336.14</v>
      </c>
      <c r="Y33" s="77">
        <f ca="1">SUM(Y31:Y32)</f>
        <v>0</v>
      </c>
      <c r="Z33" s="77">
        <f ca="1">SUM(Z31:Z32)</f>
        <v>1452393.1600000001</v>
      </c>
      <c r="BA33" s="537"/>
      <c r="BB33" s="538"/>
      <c r="BC33" s="538"/>
      <c r="BD33" s="538"/>
      <c r="BE33" s="539"/>
      <c r="BF33" s="502"/>
      <c r="BG33" s="572"/>
      <c r="BH33" s="573"/>
      <c r="BI33" s="572"/>
      <c r="BJ33" s="573"/>
      <c r="BK33" s="574"/>
      <c r="BL33" s="563"/>
      <c r="BM33" s="562"/>
      <c r="BN33" s="563"/>
      <c r="BO33" s="562"/>
      <c r="BP33" s="539"/>
      <c r="BQ33" s="537"/>
      <c r="BR33" s="539"/>
      <c r="BS33" s="537"/>
      <c r="BT33" s="539"/>
      <c r="BU33" s="537"/>
      <c r="BV33" s="539"/>
      <c r="BW33" s="537"/>
      <c r="BX33" s="539"/>
      <c r="BY33" s="537"/>
      <c r="BZ33" s="539"/>
      <c r="CA33" s="502"/>
      <c r="CB33" s="537"/>
      <c r="CC33" s="538"/>
      <c r="CD33" s="538"/>
      <c r="CE33" s="539"/>
    </row>
    <row r="34" spans="1:105" ht="12.75" customHeight="1">
      <c r="J34" s="140"/>
      <c r="M34" s="140"/>
      <c r="R34" s="46"/>
      <c r="S34" s="72"/>
      <c r="T34" s="72"/>
      <c r="U34" s="72"/>
      <c r="V34" s="72"/>
      <c r="W34" s="72"/>
      <c r="X34" s="72"/>
      <c r="Y34" s="72"/>
      <c r="Z34" s="72"/>
      <c r="BA34" s="537"/>
      <c r="BB34" s="538"/>
      <c r="BC34" s="538"/>
      <c r="BD34" s="538"/>
      <c r="BE34" s="539"/>
      <c r="BF34" s="502"/>
      <c r="BG34" s="572"/>
      <c r="BH34" s="573"/>
      <c r="BI34" s="572"/>
      <c r="BJ34" s="573"/>
      <c r="BK34" s="574"/>
      <c r="BL34" s="563"/>
      <c r="BM34" s="562"/>
      <c r="BN34" s="563"/>
      <c r="BO34" s="562"/>
      <c r="BP34" s="539"/>
      <c r="BQ34" s="537"/>
      <c r="BR34" s="539"/>
      <c r="BS34" s="537"/>
      <c r="BT34" s="539"/>
      <c r="BU34" s="537"/>
      <c r="BV34" s="539"/>
      <c r="BW34" s="537"/>
      <c r="BX34" s="539"/>
      <c r="BY34" s="537"/>
      <c r="BZ34" s="539"/>
      <c r="CA34" s="502"/>
      <c r="CB34" s="537"/>
      <c r="CC34" s="538"/>
      <c r="CD34" s="538"/>
      <c r="CE34" s="539"/>
    </row>
    <row r="35" spans="1:105" ht="12.75" customHeight="1">
      <c r="J35" s="140"/>
      <c r="K35" s="35" t="s">
        <v>2354</v>
      </c>
      <c r="M35" s="140"/>
      <c r="R35" s="46"/>
      <c r="S35" s="72"/>
      <c r="T35" s="72"/>
      <c r="U35" s="72"/>
      <c r="V35" s="72"/>
      <c r="W35" s="72"/>
      <c r="X35" s="72"/>
      <c r="Y35" s="72"/>
      <c r="Z35" s="72"/>
      <c r="BA35" s="537"/>
      <c r="BB35" s="538"/>
      <c r="BC35" s="538"/>
      <c r="BD35" s="538"/>
      <c r="BE35" s="539"/>
      <c r="BF35" s="502"/>
      <c r="BG35" s="572"/>
      <c r="BH35" s="573"/>
      <c r="BI35" s="572"/>
      <c r="BJ35" s="573"/>
      <c r="BK35" s="574"/>
      <c r="BL35" s="563"/>
      <c r="BM35" s="562"/>
      <c r="BN35" s="563"/>
      <c r="BO35" s="562"/>
      <c r="BP35" s="539"/>
      <c r="BQ35" s="537"/>
      <c r="BR35" s="539"/>
      <c r="BS35" s="537"/>
      <c r="BT35" s="539"/>
      <c r="BU35" s="537"/>
      <c r="BV35" s="539"/>
      <c r="BW35" s="537"/>
      <c r="BX35" s="539"/>
      <c r="BY35" s="537"/>
      <c r="BZ35" s="539"/>
      <c r="CA35" s="502"/>
      <c r="CB35" s="537"/>
      <c r="CC35" s="538"/>
      <c r="CD35" s="538"/>
      <c r="CE35" s="539"/>
    </row>
    <row r="36" spans="1:105" ht="12.75" customHeight="1">
      <c r="A36" s="74">
        <f t="shared" ref="A36:A62" ca="1" si="14">+I36-T36</f>
        <v>2400</v>
      </c>
      <c r="B36" s="74">
        <f t="shared" ref="B36:B63" ca="1" si="15">IF(I36=0,0,(A36*100/I36))</f>
        <v>30</v>
      </c>
      <c r="C36" s="74">
        <f t="shared" ref="C36:C62" ca="1" si="16">I36-E36</f>
        <v>8000</v>
      </c>
      <c r="D36" s="74">
        <f t="shared" ref="D36:D63" ca="1" si="17">IF(I36=0,0,(C36*100/I36))</f>
        <v>100</v>
      </c>
      <c r="E36" s="74">
        <f ca="1">IFERROR(_xll.AC_BU(_xll.ArrayBU(DB),_xll.ArrayDPT($BA36:$BE36),_xll.ArrayCOA($BG36:$BZ36),YR,PRD-1,_xll.ArrayDIM($CB36:$CE36)),0)</f>
        <v>0</v>
      </c>
      <c r="F36" s="74">
        <f t="shared" ref="F36:F62" ca="1" si="18">+I36-H36</f>
        <v>8000</v>
      </c>
      <c r="G36" s="74">
        <f t="shared" ref="G36:G63" ca="1" si="19">IF(I36=0,0,(F36*100/I36))</f>
        <v>100</v>
      </c>
      <c r="H36" s="74"/>
      <c r="I36" s="74">
        <f ca="1">IFERROR(_xll.AC_BU(_xll.ArrayBU(DB),_xll.ArrayDPT($BA36:$BE36),_xll.ArrayCOA($BG36:$BZ36),YR,PRD,_xll.ArrayDIM($CB36:$CE36)),0)</f>
        <v>8000</v>
      </c>
      <c r="J36" s="122">
        <f t="shared" ref="J36:J63" ca="1" si="20">I36/$I$26*100</f>
        <v>0.55292502244080755</v>
      </c>
      <c r="K36" s="74" t="s">
        <v>2483</v>
      </c>
      <c r="L36" s="74">
        <f ca="1">IFERROR(_xll.ACC_BU(_xll.ArrayBU(DB),_xll.ArrayDPT($BA36:$BE36),_xll.ArrayCOA($BG36:$BZ36),YR,PRD,_xll.ArrayDIM($CB36:$CE36)),0)</f>
        <v>14820.09</v>
      </c>
      <c r="M36" s="122">
        <f t="shared" ref="M36:M63" ca="1" si="21">L36/$L$26*100</f>
        <v>1.8163265847630502E-2</v>
      </c>
      <c r="N36" s="74">
        <f t="shared" ref="N36:N62" ca="1" si="22">+L36-U36</f>
        <v>14820.09</v>
      </c>
      <c r="O36" s="74">
        <f t="shared" ref="O36:O63" ca="1" si="23">IF(U36=0,0,(N36*100/U36))</f>
        <v>0</v>
      </c>
      <c r="P36" s="74">
        <f t="shared" ref="P36:P62" ca="1" si="24">+L36-V36</f>
        <v>3336.4500000000007</v>
      </c>
      <c r="Q36" s="74">
        <f t="shared" ref="Q36:Q63" ca="1" si="25">IF(L36=0,0,(P36*100/L36))</f>
        <v>22.513021175984765</v>
      </c>
      <c r="R36" s="46"/>
      <c r="S36" s="72">
        <f ca="1">IFERROR(_xll.BC_BU(_xll.ArrayBU(DB),_xll.ArrayDPT($BA36:$BE36),_xll.ArrayCOA($BG36:$BZ36),YR,PRD,RV,_xll.ArrayDIM($CB36:$CE36)),0)</f>
        <v>0</v>
      </c>
      <c r="T36" s="72">
        <f ca="1">IFERROR(_xll.AC_BU(_xll.ArrayBU(DB),_xll.ArrayDPT($BA36:$BE36),_xll.ArrayCOA($BG36:$BZ36),YR-1,PRD,_xll.ArrayDIM($CB36:$CE36)),0)</f>
        <v>5600</v>
      </c>
      <c r="U36" s="72">
        <f ca="1">IFERROR(_xll.BCC_BU(_xll.ArrayBU(DB),_xll.ArrayDPT($BA36:$BE36),_xll.ArrayCOA($BG36:$BZ36),YR,PRD,RV,_xll.ArrayDIM($CB36:$CE36)),0)</f>
        <v>0</v>
      </c>
      <c r="V36" s="72">
        <f ca="1">IFERROR(_xll.ACC_BU(_xll.ArrayBU(DB),_xll.ArrayDPT($BA36:$BE36),_xll.ArrayCOA($BG36:$BZ36),YR-1,PRD,_xll.ArrayDIM($CB36:$CE36)),0)</f>
        <v>11483.64</v>
      </c>
      <c r="W36" s="72"/>
      <c r="X36" s="72">
        <f ca="1">IFERROR(_xll.ACC_BU(_xll.ArrayBU(DB),_xll.ArrayDPT($BA36:$BE36),_xll.ArrayCOA($BG36:$BZ36),YR-1,PRD,_xll.ArrayDIM($CB36:$CE36)),0)</f>
        <v>11483.64</v>
      </c>
      <c r="Y36" s="72">
        <f ca="1">IFERROR(_xll.BCC_BU(_xll.ArrayBU(DB),_xll.ArrayDPT($BA36:$BE36),_xll.ArrayCOA($BG36:$BZ36),YR-1,PRD,RV,_xll.ArrayDIM($CB36:$CE36)),0)</f>
        <v>0</v>
      </c>
      <c r="Z36" s="72">
        <f ca="1">IFERROR(_xll.ACC_BU(_xll.ArrayBU(DB),_xll.ArrayDPT($BA36:$BE36),_xll.ArrayCOA($BG36:$BZ36),YR-1-1,PRD,_xll.ArrayDIM($CB36:$CE36)),0)</f>
        <v>2814.7</v>
      </c>
      <c r="BA36" s="537"/>
      <c r="BB36" s="538"/>
      <c r="BC36" s="538"/>
      <c r="BD36" s="538"/>
      <c r="BE36" s="539"/>
      <c r="BF36" s="502"/>
      <c r="BG36" s="572" t="s">
        <v>962</v>
      </c>
      <c r="BH36" s="573"/>
      <c r="BI36" s="572"/>
      <c r="BJ36" s="573"/>
      <c r="BK36" s="574"/>
      <c r="BL36" s="563"/>
      <c r="BM36" s="562"/>
      <c r="BN36" s="563"/>
      <c r="BO36" s="562"/>
      <c r="BP36" s="539"/>
      <c r="BQ36" s="537"/>
      <c r="BR36" s="539"/>
      <c r="BS36" s="537"/>
      <c r="BT36" s="539"/>
      <c r="BU36" s="537"/>
      <c r="BV36" s="539"/>
      <c r="BW36" s="537"/>
      <c r="BX36" s="539"/>
      <c r="BY36" s="537"/>
      <c r="BZ36" s="539"/>
      <c r="CA36" s="502"/>
      <c r="CB36" s="537"/>
      <c r="CC36" s="538"/>
      <c r="CD36" s="538"/>
      <c r="CE36" s="539"/>
      <c r="DA36" t="s">
        <v>962</v>
      </c>
    </row>
    <row r="37" spans="1:105" ht="12.75" customHeight="1">
      <c r="A37">
        <f t="shared" ca="1" si="14"/>
        <v>0</v>
      </c>
      <c r="B37">
        <f t="shared" ca="1" si="15"/>
        <v>0</v>
      </c>
      <c r="C37">
        <f t="shared" ca="1" si="16"/>
        <v>0</v>
      </c>
      <c r="D37">
        <f t="shared" ca="1" si="17"/>
        <v>0</v>
      </c>
      <c r="E37">
        <f ca="1">IFERROR(_xll.AC_BU(_xll.ArrayBU(DB),_xll.ArrayDPT($BA37:$BE37),_xll.ArrayCOA($BG37:$BZ37),YR,PRD-1,_xll.ArrayDIM($CB37:$CE37)),0)</f>
        <v>0</v>
      </c>
      <c r="F37">
        <f t="shared" ca="1" si="18"/>
        <v>0</v>
      </c>
      <c r="G37">
        <f t="shared" ca="1" si="19"/>
        <v>0</v>
      </c>
      <c r="H37"/>
      <c r="I37">
        <f ca="1">IFERROR(_xll.AC_BU(_xll.ArrayBU(DB),_xll.ArrayDPT($BA37:$BE37),_xll.ArrayCOA($BG37:$BZ37),YR,PRD,_xll.ArrayDIM($CB37:$CE37)),0)</f>
        <v>0</v>
      </c>
      <c r="J37" s="140">
        <f t="shared" ca="1" si="20"/>
        <v>0</v>
      </c>
      <c r="K37" t="s">
        <v>2543</v>
      </c>
      <c r="L37">
        <f ca="1">IFERROR(_xll.ACC_BU(_xll.ArrayBU(DB),_xll.ArrayDPT($BA37:$BE37),_xll.ArrayCOA($BG37:$BZ37),YR,PRD,_xll.ArrayDIM($CB37:$CE37)),0)</f>
        <v>0</v>
      </c>
      <c r="M37" s="140">
        <f t="shared" ca="1" si="21"/>
        <v>0</v>
      </c>
      <c r="N37">
        <f t="shared" ca="1" si="22"/>
        <v>0</v>
      </c>
      <c r="O37">
        <f t="shared" ca="1" si="23"/>
        <v>0</v>
      </c>
      <c r="P37">
        <f t="shared" ca="1" si="24"/>
        <v>0</v>
      </c>
      <c r="Q37">
        <f t="shared" ca="1" si="25"/>
        <v>0</v>
      </c>
      <c r="R37" s="46"/>
      <c r="S37" s="72">
        <f ca="1">IFERROR(_xll.BC_BU(_xll.ArrayBU(DB),_xll.ArrayDPT($BA37:$BE37),_xll.ArrayCOA($BG37:$BZ37),YR,PRD,RV,_xll.ArrayDIM($CB37:$CE37)),0)</f>
        <v>0</v>
      </c>
      <c r="T37" s="72">
        <f ca="1">IFERROR(_xll.AC_BU(_xll.ArrayBU(DB),_xll.ArrayDPT($BA37:$BE37),_xll.ArrayCOA($BG37:$BZ37),YR-1,PRD,_xll.ArrayDIM($CB37:$CE37)),0)</f>
        <v>0</v>
      </c>
      <c r="U37" s="72">
        <f ca="1">IFERROR(_xll.BCC_BU(_xll.ArrayBU(DB),_xll.ArrayDPT($BA37:$BE37),_xll.ArrayCOA($BG37:$BZ37),YR,PRD,RV,_xll.ArrayDIM($CB37:$CE37)),0)</f>
        <v>0</v>
      </c>
      <c r="V37" s="72">
        <f ca="1">IFERROR(_xll.ACC_BU(_xll.ArrayBU(DB),_xll.ArrayDPT($BA37:$BE37),_xll.ArrayCOA($BG37:$BZ37),YR-1,PRD,_xll.ArrayDIM($CB37:$CE37)),0)</f>
        <v>0</v>
      </c>
      <c r="W37" s="72"/>
      <c r="X37" s="72">
        <f ca="1">IFERROR(_xll.ACC_BU(_xll.ArrayBU(DB),_xll.ArrayDPT($BA37:$BE37),_xll.ArrayCOA($BG37:$BZ37),YR-1,PRD,_xll.ArrayDIM($CB37:$CE37)),0)</f>
        <v>0</v>
      </c>
      <c r="Y37" s="72">
        <f ca="1">IFERROR(_xll.BCC_BU(_xll.ArrayBU(DB),_xll.ArrayDPT($BA37:$BE37),_xll.ArrayCOA($BG37:$BZ37),YR-1,PRD,RV,_xll.ArrayDIM($CB37:$CE37)),0)</f>
        <v>0</v>
      </c>
      <c r="Z37" s="72">
        <f ca="1">IFERROR(_xll.ACC_BU(_xll.ArrayBU(DB),_xll.ArrayDPT($BA37:$BE37),_xll.ArrayCOA($BG37:$BZ37),YR-1-1,PRD,_xll.ArrayDIM($CB37:$CE37)),0)</f>
        <v>0</v>
      </c>
      <c r="BA37" s="537"/>
      <c r="BB37" s="538"/>
      <c r="BC37" s="538"/>
      <c r="BD37" s="538"/>
      <c r="BE37" s="539"/>
      <c r="BF37" s="502"/>
      <c r="BG37" s="572" t="s">
        <v>966</v>
      </c>
      <c r="BH37" s="573"/>
      <c r="BI37" s="572"/>
      <c r="BJ37" s="573"/>
      <c r="BK37" s="574"/>
      <c r="BL37" s="563"/>
      <c r="BM37" s="562"/>
      <c r="BN37" s="563"/>
      <c r="BO37" s="562"/>
      <c r="BP37" s="539"/>
      <c r="BQ37" s="537"/>
      <c r="BR37" s="539"/>
      <c r="BS37" s="537"/>
      <c r="BT37" s="539"/>
      <c r="BU37" s="537"/>
      <c r="BV37" s="539"/>
      <c r="BW37" s="537"/>
      <c r="BX37" s="539"/>
      <c r="BY37" s="537"/>
      <c r="BZ37" s="539"/>
      <c r="CA37" s="502"/>
      <c r="CB37" s="537"/>
      <c r="CC37" s="538"/>
      <c r="CD37" s="538"/>
      <c r="CE37" s="539"/>
      <c r="DA37" t="s">
        <v>966</v>
      </c>
    </row>
    <row r="38" spans="1:105" ht="12.75" customHeight="1">
      <c r="A38" s="124">
        <f t="shared" ca="1" si="14"/>
        <v>-120</v>
      </c>
      <c r="B38" s="124">
        <f t="shared" ca="1" si="15"/>
        <v>-92.307692307692307</v>
      </c>
      <c r="C38" s="124">
        <f t="shared" ca="1" si="16"/>
        <v>0</v>
      </c>
      <c r="D38" s="124">
        <f t="shared" ca="1" si="17"/>
        <v>0</v>
      </c>
      <c r="E38" s="124">
        <f ca="1">IFERROR(_xll.AC_BU(_xll.ArrayBU(DB),_xll.ArrayDPT($BA38:$BE38),_xll.ArrayCOA($BG38:$BZ38),YR,PRD-1,_xll.ArrayDIM($CB38:$CE38)),0)</f>
        <v>130</v>
      </c>
      <c r="F38" s="124">
        <f t="shared" ca="1" si="18"/>
        <v>130</v>
      </c>
      <c r="G38" s="124">
        <f t="shared" ca="1" si="19"/>
        <v>100</v>
      </c>
      <c r="H38" s="124"/>
      <c r="I38" s="124">
        <f ca="1">IFERROR(_xll.AC_BU(_xll.ArrayBU(DB),_xll.ArrayDPT($BA38:$BE38),_xll.ArrayCOA($BG38:$BZ38),YR,PRD,_xll.ArrayDIM($CB38:$CE38)),0)</f>
        <v>130</v>
      </c>
      <c r="J38" s="127">
        <f t="shared" ca="1" si="20"/>
        <v>8.9850316146631234E-3</v>
      </c>
      <c r="K38" s="124" t="s">
        <v>2484</v>
      </c>
      <c r="L38" s="124">
        <f ca="1">IFERROR(_xll.ACC_BU(_xll.ArrayBU(DB),_xll.ArrayDPT($BA38:$BE38),_xll.ArrayCOA($BG38:$BZ38),YR,PRD,_xll.ArrayDIM($CB38:$CE38)),0)</f>
        <v>755</v>
      </c>
      <c r="M38" s="127">
        <f t="shared" ca="1" si="21"/>
        <v>9.2531595388159102E-4</v>
      </c>
      <c r="N38" s="124">
        <f t="shared" ca="1" si="22"/>
        <v>755</v>
      </c>
      <c r="O38" s="124">
        <f t="shared" ca="1" si="23"/>
        <v>0</v>
      </c>
      <c r="P38" s="124">
        <f t="shared" ca="1" si="24"/>
        <v>130</v>
      </c>
      <c r="Q38" s="124">
        <f t="shared" ca="1" si="25"/>
        <v>17.218543046357617</v>
      </c>
      <c r="R38" s="46"/>
      <c r="S38" s="72">
        <f ca="1">IFERROR(_xll.BC_BU(_xll.ArrayBU(DB),_xll.ArrayDPT($BA38:$BE38),_xll.ArrayCOA($BG38:$BZ38),YR,PRD,RV,_xll.ArrayDIM($CB38:$CE38)),0)</f>
        <v>0</v>
      </c>
      <c r="T38" s="72">
        <f ca="1">IFERROR(_xll.AC_BU(_xll.ArrayBU(DB),_xll.ArrayDPT($BA38:$BE38),_xll.ArrayCOA($BG38:$BZ38),YR-1,PRD,_xll.ArrayDIM($CB38:$CE38)),0)</f>
        <v>250</v>
      </c>
      <c r="U38" s="72">
        <f ca="1">IFERROR(_xll.BCC_BU(_xll.ArrayBU(DB),_xll.ArrayDPT($BA38:$BE38),_xll.ArrayCOA($BG38:$BZ38),YR,PRD,RV,_xll.ArrayDIM($CB38:$CE38)),0)</f>
        <v>0</v>
      </c>
      <c r="V38" s="72">
        <f ca="1">IFERROR(_xll.ACC_BU(_xll.ArrayBU(DB),_xll.ArrayDPT($BA38:$BE38),_xll.ArrayCOA($BG38:$BZ38),YR-1,PRD,_xll.ArrayDIM($CB38:$CE38)),0)</f>
        <v>625</v>
      </c>
      <c r="X38" s="72">
        <f ca="1">IFERROR(_xll.ACC_BU(_xll.ArrayBU(DB),_xll.ArrayDPT($BA38:$BE38),_xll.ArrayCOA($BG38:$BZ38),YR-1,PRD,_xll.ArrayDIM($CB38:$CE38)),0)</f>
        <v>625</v>
      </c>
      <c r="Y38" s="72">
        <f ca="1">IFERROR(_xll.BCC_BU(_xll.ArrayBU(DB),_xll.ArrayDPT($BA38:$BE38),_xll.ArrayCOA($BG38:$BZ38),YR-1,PRD,RV,_xll.ArrayDIM($CB38:$CE38)),0)</f>
        <v>0</v>
      </c>
      <c r="Z38" s="72">
        <f ca="1">IFERROR(_xll.ACC_BU(_xll.ArrayBU(DB),_xll.ArrayDPT($BA38:$BE38),_xll.ArrayCOA($BG38:$BZ38),YR-1-1,PRD,_xll.ArrayDIM($CB38:$CE38)),0)</f>
        <v>8821.2199999999993</v>
      </c>
      <c r="BA38" s="537"/>
      <c r="BB38" s="538"/>
      <c r="BC38" s="538"/>
      <c r="BD38" s="538"/>
      <c r="BE38" s="539"/>
      <c r="BF38" s="502"/>
      <c r="BG38" s="572" t="s">
        <v>968</v>
      </c>
      <c r="BH38" s="573"/>
      <c r="BI38" s="572"/>
      <c r="BJ38" s="573"/>
      <c r="BK38" s="574"/>
      <c r="BL38" s="563"/>
      <c r="BM38" s="562"/>
      <c r="BN38" s="563"/>
      <c r="BO38" s="562"/>
      <c r="BP38" s="539"/>
      <c r="BQ38" s="537"/>
      <c r="BR38" s="539"/>
      <c r="BS38" s="537"/>
      <c r="BT38" s="539"/>
      <c r="BU38" s="537"/>
      <c r="BV38" s="539"/>
      <c r="BW38" s="537"/>
      <c r="BX38" s="539"/>
      <c r="BY38" s="537"/>
      <c r="BZ38" s="539"/>
      <c r="CA38" s="502"/>
      <c r="CB38" s="537"/>
      <c r="CC38" s="538"/>
      <c r="CD38" s="538"/>
      <c r="CE38" s="539"/>
      <c r="DA38" t="s">
        <v>968</v>
      </c>
    </row>
    <row r="39" spans="1:105" ht="12.75" customHeight="1">
      <c r="A39" s="124">
        <f t="shared" ca="1" si="14"/>
        <v>-419.5099999999984</v>
      </c>
      <c r="B39" s="124">
        <f t="shared" ca="1" si="15"/>
        <v>-2.5236219217208489</v>
      </c>
      <c r="C39" s="124">
        <f t="shared" ca="1" si="16"/>
        <v>1464.4300000000021</v>
      </c>
      <c r="D39" s="124">
        <f t="shared" ca="1" si="17"/>
        <v>8.8094864266064743</v>
      </c>
      <c r="E39" s="124">
        <f ca="1">IFERROR(_xll.AC_BU(_xll.ArrayBU(DB),_xll.ArrayDPT($BA39:$BE39),_xll.ArrayCOA($BG39:$BZ39),YR,PRD-1,_xll.ArrayDIM($CB39:$CE39)),0)</f>
        <v>15158.9</v>
      </c>
      <c r="F39" s="125">
        <f t="shared" ca="1" si="18"/>
        <v>16623.330000000002</v>
      </c>
      <c r="G39" s="124">
        <f t="shared" ca="1" si="19"/>
        <v>100</v>
      </c>
      <c r="H39" s="124"/>
      <c r="I39" s="124">
        <f ca="1">IFERROR(_xll.AC_BU(_xll.ArrayBU(DB),_xll.ArrayDPT($BA39:$BE39),_xll.ArrayCOA($BG39:$BZ39),YR,PRD,_xll.ArrayDIM($CB39:$CE39)),0)</f>
        <v>16623.330000000002</v>
      </c>
      <c r="J39" s="127">
        <f t="shared" ca="1" si="20"/>
        <v>1.1489318891613689</v>
      </c>
      <c r="K39" s="124" t="s">
        <v>2485</v>
      </c>
      <c r="L39" s="124">
        <f ca="1">IFERROR(_xll.ACC_BU(_xll.ArrayBU(DB),_xll.ArrayDPT($BA39:$BE39),_xll.ArrayCOA($BG39:$BZ39),YR,PRD,_xll.ArrayDIM($CB39:$CE39)),0)</f>
        <v>132773.07</v>
      </c>
      <c r="M39" s="127">
        <f t="shared" ca="1" si="21"/>
        <v>0.1627245561812414</v>
      </c>
      <c r="N39" s="124">
        <f t="shared" ca="1" si="22"/>
        <v>132773.07</v>
      </c>
      <c r="O39" s="124">
        <f t="shared" ca="1" si="23"/>
        <v>0</v>
      </c>
      <c r="P39" s="124">
        <f t="shared" ca="1" si="24"/>
        <v>24175.090000000011</v>
      </c>
      <c r="Q39" s="124">
        <f t="shared" ca="1" si="25"/>
        <v>18.207826331047411</v>
      </c>
      <c r="R39" s="46"/>
      <c r="S39" s="72">
        <f ca="1">IFERROR(_xll.BC_BU(_xll.ArrayBU(DB),_xll.ArrayDPT($BA39:$BE39),_xll.ArrayCOA($BG39:$BZ39),YR,PRD,RV,_xll.ArrayDIM($CB39:$CE39)),0)</f>
        <v>0</v>
      </c>
      <c r="T39" s="72">
        <f ca="1">IFERROR(_xll.AC_BU(_xll.ArrayBU(DB),_xll.ArrayDPT($BA39:$BE39),_xll.ArrayCOA($BG39:$BZ39),YR-1,PRD,_xll.ArrayDIM($CB39:$CE39)),0)</f>
        <v>17042.84</v>
      </c>
      <c r="U39" s="72">
        <f ca="1">IFERROR(_xll.BCC_BU(_xll.ArrayBU(DB),_xll.ArrayDPT($BA39:$BE39),_xll.ArrayCOA($BG39:$BZ39),YR,PRD,RV,_xll.ArrayDIM($CB39:$CE39)),0)</f>
        <v>0</v>
      </c>
      <c r="V39" s="72">
        <f ca="1">IFERROR(_xll.ACC_BU(_xll.ArrayBU(DB),_xll.ArrayDPT($BA39:$BE39),_xll.ArrayCOA($BG39:$BZ39),YR-1,PRD,_xll.ArrayDIM($CB39:$CE39)),0)</f>
        <v>108597.98</v>
      </c>
      <c r="X39" s="72">
        <f ca="1">IFERROR(_xll.ACC_BU(_xll.ArrayBU(DB),_xll.ArrayDPT($BA39:$BE39),_xll.ArrayCOA($BG39:$BZ39),YR-1,PRD,_xll.ArrayDIM($CB39:$CE39)),0)</f>
        <v>108597.98</v>
      </c>
      <c r="Y39" s="72">
        <f ca="1">IFERROR(_xll.BCC_BU(_xll.ArrayBU(DB),_xll.ArrayDPT($BA39:$BE39),_xll.ArrayCOA($BG39:$BZ39),YR-1,PRD,RV,_xll.ArrayDIM($CB39:$CE39)),0)</f>
        <v>0</v>
      </c>
      <c r="Z39" s="72">
        <f ca="1">IFERROR(_xll.ACC_BU(_xll.ArrayBU(DB),_xll.ArrayDPT($BA39:$BE39),_xll.ArrayCOA($BG39:$BZ39),YR-1-1,PRD,_xll.ArrayDIM($CB39:$CE39)),0)</f>
        <v>100730.46</v>
      </c>
      <c r="BA39" s="537"/>
      <c r="BB39" s="538"/>
      <c r="BC39" s="538"/>
      <c r="BD39" s="538"/>
      <c r="BE39" s="539"/>
      <c r="BF39" s="502"/>
      <c r="BG39" s="572" t="s">
        <v>970</v>
      </c>
      <c r="BH39" s="573"/>
      <c r="BI39" s="572"/>
      <c r="BJ39" s="573"/>
      <c r="BK39" s="574"/>
      <c r="BL39" s="563"/>
      <c r="BM39" s="562"/>
      <c r="BN39" s="563"/>
      <c r="BO39" s="562"/>
      <c r="BP39" s="539"/>
      <c r="BQ39" s="537"/>
      <c r="BR39" s="539"/>
      <c r="BS39" s="537"/>
      <c r="BT39" s="539"/>
      <c r="BU39" s="537"/>
      <c r="BV39" s="539"/>
      <c r="BW39" s="537"/>
      <c r="BX39" s="539"/>
      <c r="BY39" s="537"/>
      <c r="BZ39" s="539"/>
      <c r="CA39" s="502"/>
      <c r="CB39" s="537"/>
      <c r="CC39" s="538"/>
      <c r="CD39" s="538"/>
      <c r="CE39" s="539"/>
      <c r="DA39" t="s">
        <v>970</v>
      </c>
    </row>
    <row r="40" spans="1:105" ht="12.75" customHeight="1">
      <c r="A40" s="124">
        <f t="shared" ca="1" si="14"/>
        <v>4654.21</v>
      </c>
      <c r="B40" s="124">
        <f t="shared" ca="1" si="15"/>
        <v>100</v>
      </c>
      <c r="C40" s="124">
        <f t="shared" ca="1" si="16"/>
        <v>4654.21</v>
      </c>
      <c r="D40" s="124">
        <f t="shared" ca="1" si="17"/>
        <v>100</v>
      </c>
      <c r="E40" s="124">
        <f ca="1">IFERROR(_xll.AC_BU(_xll.ArrayBU(DB),_xll.ArrayDPT($BA40:$BE40),_xll.ArrayCOA($BG40:$BZ40),YR,PRD-1,_xll.ArrayDIM($CB40:$CE40)),0)</f>
        <v>0</v>
      </c>
      <c r="F40" s="124">
        <f t="shared" ca="1" si="18"/>
        <v>4654.21</v>
      </c>
      <c r="G40" s="124">
        <f t="shared" ca="1" si="19"/>
        <v>100</v>
      </c>
      <c r="H40" s="124"/>
      <c r="I40" s="124">
        <f ca="1">IFERROR(_xll.AC_BU(_xll.ArrayBU(DB),_xll.ArrayDPT($BA40:$BE40),_xll.ArrayCOA($BG40:$BZ40),YR,PRD,_xll.ArrayDIM($CB40:$CE40)),0)</f>
        <v>4654.21</v>
      </c>
      <c r="J40" s="127">
        <f t="shared" ca="1" si="20"/>
        <v>0.32167864608677887</v>
      </c>
      <c r="K40" s="124" t="s">
        <v>2486</v>
      </c>
      <c r="L40" s="124">
        <f ca="1">IFERROR(_xll.ACC_BU(_xll.ArrayBU(DB),_xll.ArrayDPT($BA40:$BE40),_xll.ArrayCOA($BG40:$BZ40),YR,PRD,_xll.ArrayDIM($CB40:$CE40)),0)</f>
        <v>5114.21</v>
      </c>
      <c r="M40" s="127">
        <f t="shared" ca="1" si="21"/>
        <v>6.2678941781467183E-3</v>
      </c>
      <c r="N40" s="124">
        <f t="shared" ca="1" si="22"/>
        <v>5114.21</v>
      </c>
      <c r="O40" s="124">
        <f t="shared" ca="1" si="23"/>
        <v>0</v>
      </c>
      <c r="P40" s="124">
        <f t="shared" ca="1" si="24"/>
        <v>5058.21</v>
      </c>
      <c r="Q40" s="124">
        <f t="shared" ca="1" si="25"/>
        <v>98.905011722240573</v>
      </c>
      <c r="R40" s="46"/>
      <c r="S40" s="72">
        <f ca="1">IFERROR(_xll.BC_BU(_xll.ArrayBU(DB),_xll.ArrayDPT($BA40:$BE40),_xll.ArrayCOA($BG40:$BZ40),YR,PRD,RV,_xll.ArrayDIM($CB40:$CE40)),0)</f>
        <v>0</v>
      </c>
      <c r="T40" s="72">
        <f ca="1">IFERROR(_xll.AC_BU(_xll.ArrayBU(DB),_xll.ArrayDPT($BA40:$BE40),_xll.ArrayCOA($BG40:$BZ40),YR-1,PRD,_xll.ArrayDIM($CB40:$CE40)),0)</f>
        <v>0</v>
      </c>
      <c r="U40" s="72">
        <f ca="1">IFERROR(_xll.BCC_BU(_xll.ArrayBU(DB),_xll.ArrayDPT($BA40:$BE40),_xll.ArrayCOA($BG40:$BZ40),YR,PRD,RV,_xll.ArrayDIM($CB40:$CE40)),0)</f>
        <v>0</v>
      </c>
      <c r="V40" s="72">
        <f ca="1">IFERROR(_xll.ACC_BU(_xll.ArrayBU(DB),_xll.ArrayDPT($BA40:$BE40),_xll.ArrayCOA($BG40:$BZ40),YR-1,PRD,_xll.ArrayDIM($CB40:$CE40)),0)</f>
        <v>56</v>
      </c>
      <c r="X40" s="72">
        <f ca="1">IFERROR(_xll.ACC_BU(_xll.ArrayBU(DB),_xll.ArrayDPT($BA40:$BE40),_xll.ArrayCOA($BG40:$BZ40),YR-1,PRD,_xll.ArrayDIM($CB40:$CE40)),0)</f>
        <v>56</v>
      </c>
      <c r="Y40" s="72">
        <f ca="1">IFERROR(_xll.BCC_BU(_xll.ArrayBU(DB),_xll.ArrayDPT($BA40:$BE40),_xll.ArrayCOA($BG40:$BZ40),YR-1,PRD,RV,_xll.ArrayDIM($CB40:$CE40)),0)</f>
        <v>0</v>
      </c>
      <c r="Z40" s="72">
        <f ca="1">IFERROR(_xll.ACC_BU(_xll.ArrayBU(DB),_xll.ArrayDPT($BA40:$BE40),_xll.ArrayCOA($BG40:$BZ40),YR-1-1,PRD,_xll.ArrayDIM($CB40:$CE40)),0)</f>
        <v>791.68</v>
      </c>
      <c r="BA40" s="537"/>
      <c r="BB40" s="538"/>
      <c r="BC40" s="538"/>
      <c r="BD40" s="538"/>
      <c r="BE40" s="539"/>
      <c r="BF40" s="502"/>
      <c r="BG40" s="572" t="s">
        <v>972</v>
      </c>
      <c r="BH40" s="573"/>
      <c r="BI40" s="572"/>
      <c r="BJ40" s="573"/>
      <c r="BK40" s="574"/>
      <c r="BL40" s="563"/>
      <c r="BM40" s="562"/>
      <c r="BN40" s="563"/>
      <c r="BO40" s="562"/>
      <c r="BP40" s="539"/>
      <c r="BQ40" s="537"/>
      <c r="BR40" s="539"/>
      <c r="BS40" s="537"/>
      <c r="BT40" s="539"/>
      <c r="BU40" s="537"/>
      <c r="BV40" s="539"/>
      <c r="BW40" s="537"/>
      <c r="BX40" s="539"/>
      <c r="BY40" s="537"/>
      <c r="BZ40" s="539"/>
      <c r="CA40" s="502"/>
      <c r="CB40" s="537"/>
      <c r="CC40" s="538"/>
      <c r="CD40" s="538"/>
      <c r="CE40" s="539"/>
      <c r="DA40" t="s">
        <v>972</v>
      </c>
    </row>
    <row r="41" spans="1:105" ht="12.75" customHeight="1">
      <c r="A41" s="124">
        <f t="shared" ca="1" si="14"/>
        <v>-637</v>
      </c>
      <c r="B41" s="124">
        <f t="shared" ca="1" si="15"/>
        <v>-8.6725663716814161</v>
      </c>
      <c r="C41" s="124">
        <f t="shared" ca="1" si="16"/>
        <v>0</v>
      </c>
      <c r="D41" s="124">
        <f t="shared" ca="1" si="17"/>
        <v>0</v>
      </c>
      <c r="E41" s="124">
        <f ca="1">IFERROR(_xll.AC_BU(_xll.ArrayBU(DB),_xll.ArrayDPT($BA41:$BE41),_xll.ArrayCOA($BG41:$BZ41),YR,PRD-1,_xll.ArrayDIM($CB41:$CE41)),0)</f>
        <v>7345</v>
      </c>
      <c r="F41" s="124">
        <f t="shared" ca="1" si="18"/>
        <v>7345</v>
      </c>
      <c r="G41" s="124">
        <f t="shared" ca="1" si="19"/>
        <v>100</v>
      </c>
      <c r="H41" s="124"/>
      <c r="I41" s="124">
        <f ca="1">IFERROR(_xll.AC_BU(_xll.ArrayBU(DB),_xll.ArrayDPT($BA41:$BE41),_xll.ArrayCOA($BG41:$BZ41),YR,PRD,_xll.ArrayDIM($CB41:$CE41)),0)</f>
        <v>7345</v>
      </c>
      <c r="J41" s="127">
        <f t="shared" ca="1" si="20"/>
        <v>0.50765428622846642</v>
      </c>
      <c r="K41" s="124" t="s">
        <v>2487</v>
      </c>
      <c r="L41" s="124">
        <f ca="1">IFERROR(_xll.ACC_BU(_xll.ArrayBU(DB),_xll.ArrayDPT($BA41:$BE41),_xll.ArrayCOA($BG41:$BZ41),YR,PRD,_xll.ArrayDIM($CB41:$CE41)),0)</f>
        <v>44070</v>
      </c>
      <c r="M41" s="127">
        <f t="shared" ca="1" si="21"/>
        <v>5.4011488857697638E-2</v>
      </c>
      <c r="N41" s="124">
        <f t="shared" ca="1" si="22"/>
        <v>44070</v>
      </c>
      <c r="O41" s="124">
        <f t="shared" ca="1" si="23"/>
        <v>0</v>
      </c>
      <c r="P41" s="124">
        <f t="shared" ca="1" si="24"/>
        <v>-3822</v>
      </c>
      <c r="Q41" s="124">
        <f t="shared" ca="1" si="25"/>
        <v>-8.6725663716814161</v>
      </c>
      <c r="R41" s="46"/>
      <c r="S41" s="72">
        <f ca="1">IFERROR(_xll.BC_BU(_xll.ArrayBU(DB),_xll.ArrayDPT($BA41:$BE41),_xll.ArrayCOA($BG41:$BZ41),YR,PRD,RV,_xll.ArrayDIM($CB41:$CE41)),0)</f>
        <v>0</v>
      </c>
      <c r="T41" s="72">
        <f ca="1">IFERROR(_xll.AC_BU(_xll.ArrayBU(DB),_xll.ArrayDPT($BA41:$BE41),_xll.ArrayCOA($BG41:$BZ41),YR-1,PRD,_xll.ArrayDIM($CB41:$CE41)),0)</f>
        <v>7982</v>
      </c>
      <c r="U41" s="72">
        <f ca="1">IFERROR(_xll.BCC_BU(_xll.ArrayBU(DB),_xll.ArrayDPT($BA41:$BE41),_xll.ArrayCOA($BG41:$BZ41),YR,PRD,RV,_xll.ArrayDIM($CB41:$CE41)),0)</f>
        <v>0</v>
      </c>
      <c r="V41" s="72">
        <f ca="1">IFERROR(_xll.ACC_BU(_xll.ArrayBU(DB),_xll.ArrayDPT($BA41:$BE41),_xll.ArrayCOA($BG41:$BZ41),YR-1,PRD,_xll.ArrayDIM($CB41:$CE41)),0)</f>
        <v>47892</v>
      </c>
      <c r="X41" s="72">
        <f ca="1">IFERROR(_xll.ACC_BU(_xll.ArrayBU(DB),_xll.ArrayDPT($BA41:$BE41),_xll.ArrayCOA($BG41:$BZ41),YR-1,PRD,_xll.ArrayDIM($CB41:$CE41)),0)</f>
        <v>47892</v>
      </c>
      <c r="Y41" s="72">
        <f ca="1">IFERROR(_xll.BCC_BU(_xll.ArrayBU(DB),_xll.ArrayDPT($BA41:$BE41),_xll.ArrayCOA($BG41:$BZ41),YR-1,PRD,RV,_xll.ArrayDIM($CB41:$CE41)),0)</f>
        <v>0</v>
      </c>
      <c r="Z41" s="72">
        <f ca="1">IFERROR(_xll.ACC_BU(_xll.ArrayBU(DB),_xll.ArrayDPT($BA41:$BE41),_xll.ArrayCOA($BG41:$BZ41),YR-1-1,PRD,_xll.ArrayDIM($CB41:$CE41)),0)</f>
        <v>45985.33</v>
      </c>
      <c r="BA41" s="537"/>
      <c r="BB41" s="538"/>
      <c r="BC41" s="538"/>
      <c r="BD41" s="538"/>
      <c r="BE41" s="539"/>
      <c r="BF41" s="502"/>
      <c r="BG41" s="572" t="s">
        <v>1004</v>
      </c>
      <c r="BH41" s="573"/>
      <c r="BI41" s="572"/>
      <c r="BJ41" s="573"/>
      <c r="BK41" s="574"/>
      <c r="BL41" s="563"/>
      <c r="BM41" s="562"/>
      <c r="BN41" s="563"/>
      <c r="BO41" s="562"/>
      <c r="BP41" s="539"/>
      <c r="BQ41" s="537"/>
      <c r="BR41" s="539"/>
      <c r="BS41" s="537"/>
      <c r="BT41" s="539"/>
      <c r="BU41" s="537"/>
      <c r="BV41" s="539"/>
      <c r="BW41" s="537"/>
      <c r="BX41" s="539"/>
      <c r="BY41" s="537"/>
      <c r="BZ41" s="539"/>
      <c r="CA41" s="502"/>
      <c r="CB41" s="537"/>
      <c r="CC41" s="538"/>
      <c r="CD41" s="538"/>
      <c r="CE41" s="539"/>
      <c r="DA41" t="s">
        <v>1004</v>
      </c>
    </row>
    <row r="42" spans="1:105" ht="12.75" customHeight="1">
      <c r="A42" s="124">
        <f t="shared" ca="1" si="14"/>
        <v>-3504.76</v>
      </c>
      <c r="B42" s="124">
        <f t="shared" ca="1" si="15"/>
        <v>0</v>
      </c>
      <c r="C42" s="124">
        <f t="shared" ca="1" si="16"/>
        <v>0</v>
      </c>
      <c r="D42" s="124">
        <f t="shared" ca="1" si="17"/>
        <v>0</v>
      </c>
      <c r="E42" s="124">
        <f ca="1">IFERROR(_xll.AC_BU(_xll.ArrayBU(DB),_xll.ArrayDPT($BA42:$BE42),_xll.ArrayCOA($BG42:$BZ42),YR,PRD-1,_xll.ArrayDIM($CB42:$CE42)),0)</f>
        <v>0</v>
      </c>
      <c r="F42" s="124">
        <f t="shared" ca="1" si="18"/>
        <v>0</v>
      </c>
      <c r="G42" s="124">
        <f t="shared" ca="1" si="19"/>
        <v>0</v>
      </c>
      <c r="H42" s="124"/>
      <c r="I42" s="124">
        <f ca="1">IFERROR(_xll.AC_BU(_xll.ArrayBU(DB),_xll.ArrayDPT($BA42:$BE42),_xll.ArrayCOA($BG42:$BZ42),YR,PRD,_xll.ArrayDIM($CB42:$CE42)),0)</f>
        <v>0</v>
      </c>
      <c r="J42" s="127">
        <f t="shared" ca="1" si="20"/>
        <v>0</v>
      </c>
      <c r="K42" s="124" t="s">
        <v>2544</v>
      </c>
      <c r="L42" s="124">
        <f ca="1">IFERROR(_xll.ACC_BU(_xll.ArrayBU(DB),_xll.ArrayDPT($BA42:$BE42),_xll.ArrayCOA($BG42:$BZ42),YR,PRD,_xll.ArrayDIM($CB42:$CE42)),0)</f>
        <v>14018.99</v>
      </c>
      <c r="M42" s="127">
        <f t="shared" ca="1" si="21"/>
        <v>1.7181450469280116E-2</v>
      </c>
      <c r="N42" s="124">
        <f t="shared" ca="1" si="22"/>
        <v>14018.99</v>
      </c>
      <c r="O42" s="124">
        <f t="shared" ca="1" si="23"/>
        <v>0</v>
      </c>
      <c r="P42" s="124">
        <f t="shared" ca="1" si="24"/>
        <v>-8008.0000000000018</v>
      </c>
      <c r="Q42" s="124">
        <f t="shared" ca="1" si="25"/>
        <v>-57.122517385346605</v>
      </c>
      <c r="R42" s="46"/>
      <c r="S42" s="72">
        <f ca="1">IFERROR(_xll.BC_BU(_xll.ArrayBU(DB),_xll.ArrayDPT($BA42:$BE42),_xll.ArrayCOA($BG42:$BZ42),YR,PRD,RV,_xll.ArrayDIM($CB42:$CE42)),0)</f>
        <v>0</v>
      </c>
      <c r="T42" s="72">
        <f ca="1">IFERROR(_xll.AC_BU(_xll.ArrayBU(DB),_xll.ArrayDPT($BA42:$BE42),_xll.ArrayCOA($BG42:$BZ42),YR-1,PRD,_xll.ArrayDIM($CB42:$CE42)),0)</f>
        <v>3504.76</v>
      </c>
      <c r="U42" s="72">
        <f ca="1">IFERROR(_xll.BCC_BU(_xll.ArrayBU(DB),_xll.ArrayDPT($BA42:$BE42),_xll.ArrayCOA($BG42:$BZ42),YR,PRD,RV,_xll.ArrayDIM($CB42:$CE42)),0)</f>
        <v>0</v>
      </c>
      <c r="V42" s="72">
        <f ca="1">IFERROR(_xll.ACC_BU(_xll.ArrayBU(DB),_xll.ArrayDPT($BA42:$BE42),_xll.ArrayCOA($BG42:$BZ42),YR-1,PRD,_xll.ArrayDIM($CB42:$CE42)),0)</f>
        <v>22026.99</v>
      </c>
      <c r="X42" s="72">
        <f ca="1">IFERROR(_xll.ACC_BU(_xll.ArrayBU(DB),_xll.ArrayDPT($BA42:$BE42),_xll.ArrayCOA($BG42:$BZ42),YR-1,PRD,_xll.ArrayDIM($CB42:$CE42)),0)</f>
        <v>22026.99</v>
      </c>
      <c r="Y42" s="72">
        <f ca="1">IFERROR(_xll.BCC_BU(_xll.ArrayBU(DB),_xll.ArrayDPT($BA42:$BE42),_xll.ArrayCOA($BG42:$BZ42),YR-1,PRD,RV,_xll.ArrayDIM($CB42:$CE42)),0)</f>
        <v>0</v>
      </c>
      <c r="Z42" s="72">
        <f ca="1">IFERROR(_xll.ACC_BU(_xll.ArrayBU(DB),_xll.ArrayDPT($BA42:$BE42),_xll.ArrayCOA($BG42:$BZ42),YR-1-1,PRD,_xll.ArrayDIM($CB42:$CE42)),0)</f>
        <v>21583.21</v>
      </c>
      <c r="BA42" s="537"/>
      <c r="BB42" s="538"/>
      <c r="BC42" s="538"/>
      <c r="BD42" s="538"/>
      <c r="BE42" s="539"/>
      <c r="BF42" s="502"/>
      <c r="BG42" s="572" t="s">
        <v>1006</v>
      </c>
      <c r="BH42" s="573"/>
      <c r="BI42" s="572"/>
      <c r="BJ42" s="573"/>
      <c r="BK42" s="574"/>
      <c r="BL42" s="563"/>
      <c r="BM42" s="562"/>
      <c r="BN42" s="563"/>
      <c r="BO42" s="562"/>
      <c r="BP42" s="539"/>
      <c r="BQ42" s="537"/>
      <c r="BR42" s="539"/>
      <c r="BS42" s="537"/>
      <c r="BT42" s="539"/>
      <c r="BU42" s="537"/>
      <c r="BV42" s="539"/>
      <c r="BW42" s="537"/>
      <c r="BX42" s="539"/>
      <c r="BY42" s="537"/>
      <c r="BZ42" s="539"/>
      <c r="CA42" s="502"/>
      <c r="CB42" s="537"/>
      <c r="CC42" s="538"/>
      <c r="CD42" s="538"/>
      <c r="CE42" s="539"/>
      <c r="DA42" t="s">
        <v>1006</v>
      </c>
    </row>
    <row r="43" spans="1:105" ht="12.75" customHeight="1">
      <c r="A43" s="124">
        <f t="shared" ca="1" si="14"/>
        <v>0</v>
      </c>
      <c r="B43" s="124">
        <f t="shared" ca="1" si="15"/>
        <v>0</v>
      </c>
      <c r="C43" s="124">
        <f t="shared" ca="1" si="16"/>
        <v>0</v>
      </c>
      <c r="D43" s="124">
        <f t="shared" ca="1" si="17"/>
        <v>0</v>
      </c>
      <c r="E43" s="124">
        <f ca="1">IFERROR(_xll.AC_BU(_xll.ArrayBU(DB),_xll.ArrayDPT($BA43:$BE43),_xll.ArrayCOA($BG43:$BZ43),YR,PRD-1,_xll.ArrayDIM($CB43:$CE43)),0)</f>
        <v>0</v>
      </c>
      <c r="F43" s="124">
        <f t="shared" ca="1" si="18"/>
        <v>0</v>
      </c>
      <c r="G43" s="124">
        <f t="shared" ca="1" si="19"/>
        <v>0</v>
      </c>
      <c r="H43" s="124"/>
      <c r="I43" s="124">
        <f ca="1">IFERROR(_xll.AC_BU(_xll.ArrayBU(DB),_xll.ArrayDPT($BA43:$BE43),_xll.ArrayCOA($BG43:$BZ43),YR,PRD,_xll.ArrayDIM($CB43:$CE43)),0)</f>
        <v>0</v>
      </c>
      <c r="J43" s="127">
        <f t="shared" ca="1" si="20"/>
        <v>0</v>
      </c>
      <c r="K43" s="124" t="s">
        <v>2545</v>
      </c>
      <c r="L43" s="124">
        <f ca="1">IFERROR(_xll.ACC_BU(_xll.ArrayBU(DB),_xll.ArrayDPT($BA43:$BE43),_xll.ArrayCOA($BG43:$BZ43),YR,PRD,_xll.ArrayDIM($CB43:$CE43)),0)</f>
        <v>0</v>
      </c>
      <c r="M43" s="127">
        <f t="shared" ca="1" si="21"/>
        <v>0</v>
      </c>
      <c r="N43" s="124">
        <f t="shared" ca="1" si="22"/>
        <v>0</v>
      </c>
      <c r="O43" s="124">
        <f t="shared" ca="1" si="23"/>
        <v>0</v>
      </c>
      <c r="P43" s="124">
        <f t="shared" ca="1" si="24"/>
        <v>0</v>
      </c>
      <c r="Q43" s="124">
        <f t="shared" ca="1" si="25"/>
        <v>0</v>
      </c>
      <c r="R43" s="46"/>
      <c r="S43" s="72">
        <f ca="1">IFERROR(_xll.BC_BU(_xll.ArrayBU(DB),_xll.ArrayDPT($BA43:$BE43),_xll.ArrayCOA($BG43:$BZ43),YR,PRD,RV,_xll.ArrayDIM($CB43:$CE43)),0)</f>
        <v>0</v>
      </c>
      <c r="T43" s="72">
        <f ca="1">IFERROR(_xll.AC_BU(_xll.ArrayBU(DB),_xll.ArrayDPT($BA43:$BE43),_xll.ArrayCOA($BG43:$BZ43),YR-1,PRD,_xll.ArrayDIM($CB43:$CE43)),0)</f>
        <v>0</v>
      </c>
      <c r="U43" s="72">
        <f ca="1">IFERROR(_xll.BCC_BU(_xll.ArrayBU(DB),_xll.ArrayDPT($BA43:$BE43),_xll.ArrayCOA($BG43:$BZ43),YR,PRD,RV,_xll.ArrayDIM($CB43:$CE43)),0)</f>
        <v>0</v>
      </c>
      <c r="V43" s="72">
        <f ca="1">IFERROR(_xll.ACC_BU(_xll.ArrayBU(DB),_xll.ArrayDPT($BA43:$BE43),_xll.ArrayCOA($BG43:$BZ43),YR-1,PRD,_xll.ArrayDIM($CB43:$CE43)),0)</f>
        <v>0</v>
      </c>
      <c r="X43" s="72">
        <f ca="1">IFERROR(_xll.ACC_BU(_xll.ArrayBU(DB),_xll.ArrayDPT($BA43:$BE43),_xll.ArrayCOA($BG43:$BZ43),YR-1,PRD,_xll.ArrayDIM($CB43:$CE43)),0)</f>
        <v>0</v>
      </c>
      <c r="Y43" s="72">
        <f ca="1">IFERROR(_xll.BCC_BU(_xll.ArrayBU(DB),_xll.ArrayDPT($BA43:$BE43),_xll.ArrayCOA($BG43:$BZ43),YR-1,PRD,RV,_xll.ArrayDIM($CB43:$CE43)),0)</f>
        <v>0</v>
      </c>
      <c r="Z43" s="72">
        <f ca="1">IFERROR(_xll.ACC_BU(_xll.ArrayBU(DB),_xll.ArrayDPT($BA43:$BE43),_xll.ArrayCOA($BG43:$BZ43),YR-1-1,PRD,_xll.ArrayDIM($CB43:$CE43)),0)</f>
        <v>0</v>
      </c>
      <c r="BA43" s="537"/>
      <c r="BB43" s="538"/>
      <c r="BC43" s="538"/>
      <c r="BD43" s="538"/>
      <c r="BE43" s="539"/>
      <c r="BF43" s="502"/>
      <c r="BG43" s="572" t="s">
        <v>2546</v>
      </c>
      <c r="BH43" s="573"/>
      <c r="BI43" s="572"/>
      <c r="BJ43" s="573"/>
      <c r="BK43" s="574"/>
      <c r="BL43" s="563"/>
      <c r="BM43" s="562"/>
      <c r="BN43" s="563"/>
      <c r="BO43" s="562"/>
      <c r="BP43" s="539"/>
      <c r="BQ43" s="537"/>
      <c r="BR43" s="539"/>
      <c r="BS43" s="537"/>
      <c r="BT43" s="539"/>
      <c r="BU43" s="537"/>
      <c r="BV43" s="539"/>
      <c r="BW43" s="537"/>
      <c r="BX43" s="539"/>
      <c r="BY43" s="537"/>
      <c r="BZ43" s="539"/>
      <c r="CA43" s="502"/>
      <c r="CB43" s="537"/>
      <c r="CC43" s="538"/>
      <c r="CD43" s="538"/>
      <c r="CE43" s="539"/>
      <c r="DA43" t="s">
        <v>2546</v>
      </c>
    </row>
    <row r="44" spans="1:105" ht="12.75" customHeight="1">
      <c r="A44" s="124">
        <f t="shared" ca="1" si="14"/>
        <v>0</v>
      </c>
      <c r="B44" s="124">
        <f t="shared" ca="1" si="15"/>
        <v>0</v>
      </c>
      <c r="C44" s="124">
        <f t="shared" ca="1" si="16"/>
        <v>0</v>
      </c>
      <c r="D44" s="124">
        <f t="shared" ca="1" si="17"/>
        <v>0</v>
      </c>
      <c r="E44" s="124">
        <f ca="1">IFERROR(_xll.AC_BU(_xll.ArrayBU(DB),_xll.ArrayDPT($BA44:$BE44),_xll.ArrayCOA($BG44:$BZ44),YR,PRD-1,_xll.ArrayDIM($CB44:$CE44)),0)</f>
        <v>0</v>
      </c>
      <c r="F44" s="124">
        <f t="shared" ca="1" si="18"/>
        <v>0</v>
      </c>
      <c r="G44" s="124">
        <f t="shared" ca="1" si="19"/>
        <v>0</v>
      </c>
      <c r="H44" s="124"/>
      <c r="I44" s="124">
        <f ca="1">IFERROR(_xll.AC_BU(_xll.ArrayBU(DB),_xll.ArrayDPT($BA44:$BE44),_xll.ArrayCOA($BG44:$BZ44),YR,PRD,_xll.ArrayDIM($CB44:$CE44)),0)</f>
        <v>0</v>
      </c>
      <c r="J44" s="127">
        <f t="shared" ca="1" si="20"/>
        <v>0</v>
      </c>
      <c r="K44" s="124" t="s">
        <v>2492</v>
      </c>
      <c r="L44" s="124">
        <f ca="1">IFERROR(_xll.ACC_BU(_xll.ArrayBU(DB),_xll.ArrayDPT($BA44:$BE44),_xll.ArrayCOA($BG44:$BZ44),YR,PRD,_xll.ArrayDIM($CB44:$CE44)),0)</f>
        <v>0</v>
      </c>
      <c r="M44" s="127">
        <f t="shared" ca="1" si="21"/>
        <v>0</v>
      </c>
      <c r="N44" s="124">
        <f t="shared" ca="1" si="22"/>
        <v>0</v>
      </c>
      <c r="O44" s="124">
        <f t="shared" ca="1" si="23"/>
        <v>0</v>
      </c>
      <c r="P44" s="124">
        <f t="shared" ca="1" si="24"/>
        <v>0</v>
      </c>
      <c r="Q44" s="124">
        <f t="shared" ca="1" si="25"/>
        <v>0</v>
      </c>
      <c r="R44" s="46"/>
      <c r="S44" s="72">
        <f ca="1">IFERROR(_xll.BC_BU(_xll.ArrayBU(DB),_xll.ArrayDPT($BA44:$BE44),_xll.ArrayCOA($BG44:$BZ44),YR,PRD,RV,_xll.ArrayDIM($CB44:$CE44)),0)</f>
        <v>0</v>
      </c>
      <c r="T44" s="72">
        <f ca="1">IFERROR(_xll.AC_BU(_xll.ArrayBU(DB),_xll.ArrayDPT($BA44:$BE44),_xll.ArrayCOA($BG44:$BZ44),YR-1,PRD,_xll.ArrayDIM($CB44:$CE44)),0)</f>
        <v>0</v>
      </c>
      <c r="U44" s="72">
        <f ca="1">IFERROR(_xll.BCC_BU(_xll.ArrayBU(DB),_xll.ArrayDPT($BA44:$BE44),_xll.ArrayCOA($BG44:$BZ44),YR,PRD,RV,_xll.ArrayDIM($CB44:$CE44)),0)</f>
        <v>0</v>
      </c>
      <c r="V44" s="72">
        <f ca="1">IFERROR(_xll.ACC_BU(_xll.ArrayBU(DB),_xll.ArrayDPT($BA44:$BE44),_xll.ArrayCOA($BG44:$BZ44),YR-1,PRD,_xll.ArrayDIM($CB44:$CE44)),0)</f>
        <v>0</v>
      </c>
      <c r="X44" s="72">
        <f ca="1">IFERROR(_xll.ACC_BU(_xll.ArrayBU(DB),_xll.ArrayDPT($BA44:$BE44),_xll.ArrayCOA($BG44:$BZ44),YR-1,PRD,_xll.ArrayDIM($CB44:$CE44)),0)</f>
        <v>0</v>
      </c>
      <c r="Y44" s="72">
        <f ca="1">IFERROR(_xll.BCC_BU(_xll.ArrayBU(DB),_xll.ArrayDPT($BA44:$BE44),_xll.ArrayCOA($BG44:$BZ44),YR-1,PRD,RV,_xll.ArrayDIM($CB44:$CE44)),0)</f>
        <v>0</v>
      </c>
      <c r="Z44" s="72">
        <f ca="1">IFERROR(_xll.ACC_BU(_xll.ArrayBU(DB),_xll.ArrayDPT($BA44:$BE44),_xll.ArrayCOA($BG44:$BZ44),YR-1-1,PRD,_xll.ArrayDIM($CB44:$CE44)),0)</f>
        <v>5094.51</v>
      </c>
      <c r="BA44" s="537"/>
      <c r="BB44" s="538"/>
      <c r="BC44" s="538"/>
      <c r="BD44" s="538"/>
      <c r="BE44" s="539"/>
      <c r="BF44" s="502"/>
      <c r="BG44" s="572" t="s">
        <v>978</v>
      </c>
      <c r="BH44" s="573"/>
      <c r="BI44" s="572"/>
      <c r="BJ44" s="573"/>
      <c r="BK44" s="574"/>
      <c r="BL44" s="563"/>
      <c r="BM44" s="562"/>
      <c r="BN44" s="563"/>
      <c r="BO44" s="562"/>
      <c r="BP44" s="539"/>
      <c r="BQ44" s="537"/>
      <c r="BR44" s="539"/>
      <c r="BS44" s="537"/>
      <c r="BT44" s="539"/>
      <c r="BU44" s="537"/>
      <c r="BV44" s="539"/>
      <c r="BW44" s="537"/>
      <c r="BX44" s="539"/>
      <c r="BY44" s="537"/>
      <c r="BZ44" s="539"/>
      <c r="CA44" s="502"/>
      <c r="CB44" s="537"/>
      <c r="CC44" s="538"/>
      <c r="CD44" s="538"/>
      <c r="CE44" s="539"/>
      <c r="DA44" t="s">
        <v>978</v>
      </c>
    </row>
    <row r="45" spans="1:105" ht="12.75" customHeight="1">
      <c r="A45" s="124">
        <f t="shared" ca="1" si="14"/>
        <v>944.07999999999993</v>
      </c>
      <c r="B45" s="124">
        <f t="shared" ca="1" si="15"/>
        <v>10.180230890500622</v>
      </c>
      <c r="C45" s="124">
        <f t="shared" ca="1" si="16"/>
        <v>-8212.77</v>
      </c>
      <c r="D45" s="124">
        <f t="shared" ca="1" si="17"/>
        <v>-88.560180123058217</v>
      </c>
      <c r="E45" s="124">
        <f ca="1">IFERROR(_xll.AC_BU(_xll.ArrayBU(DB),_xll.ArrayDPT($BA45:$BE45),_xll.ArrayCOA($BG45:$BZ45),YR,PRD-1,_xll.ArrayDIM($CB45:$CE45)),0)</f>
        <v>17486.43</v>
      </c>
      <c r="F45" s="124">
        <f t="shared" ca="1" si="18"/>
        <v>9273.66</v>
      </c>
      <c r="G45" s="124">
        <f t="shared" ca="1" si="19"/>
        <v>100</v>
      </c>
      <c r="H45" s="124"/>
      <c r="I45" s="124">
        <f ca="1">IFERROR(_xll.AC_BU(_xll.ArrayBU(DB),_xll.ArrayDPT($BA45:$BE45),_xll.ArrayCOA($BG45:$BZ45),YR,PRD,_xll.ArrayDIM($CB45:$CE45)),0)</f>
        <v>9273.66</v>
      </c>
      <c r="J45" s="127">
        <f t="shared" ca="1" si="20"/>
        <v>0.64095483295105249</v>
      </c>
      <c r="K45" s="124" t="s">
        <v>2490</v>
      </c>
      <c r="L45" s="124">
        <f ca="1">IFERROR(_xll.ACC_BU(_xll.ArrayBU(DB),_xll.ArrayDPT($BA45:$BE45),_xll.ArrayCOA($BG45:$BZ45),YR,PRD,_xll.ArrayDIM($CB45:$CE45)),0)</f>
        <v>499342.98</v>
      </c>
      <c r="M45" s="127">
        <f t="shared" ca="1" si="21"/>
        <v>0.61198678920897509</v>
      </c>
      <c r="N45" s="124">
        <f t="shared" ca="1" si="22"/>
        <v>499342.98</v>
      </c>
      <c r="O45" s="124">
        <f t="shared" ca="1" si="23"/>
        <v>0</v>
      </c>
      <c r="P45" s="124">
        <f t="shared" ca="1" si="24"/>
        <v>247549.05999999997</v>
      </c>
      <c r="Q45" s="124">
        <f t="shared" ca="1" si="25"/>
        <v>49.574955474491695</v>
      </c>
      <c r="R45" s="46"/>
      <c r="S45" s="72">
        <f ca="1">IFERROR(_xll.BC_BU(_xll.ArrayBU(DB),_xll.ArrayDPT($BA45:$BE45),_xll.ArrayCOA($BG45:$BZ45),YR,PRD,RV,_xll.ArrayDIM($CB45:$CE45)),0)</f>
        <v>0</v>
      </c>
      <c r="T45" s="72">
        <f ca="1">IFERROR(_xll.AC_BU(_xll.ArrayBU(DB),_xll.ArrayDPT($BA45:$BE45),_xll.ArrayCOA($BG45:$BZ45),YR-1,PRD,_xll.ArrayDIM($CB45:$CE45)),0)</f>
        <v>8329.58</v>
      </c>
      <c r="U45" s="72">
        <f ca="1">IFERROR(_xll.BCC_BU(_xll.ArrayBU(DB),_xll.ArrayDPT($BA45:$BE45),_xll.ArrayCOA($BG45:$BZ45),YR,PRD,RV,_xll.ArrayDIM($CB45:$CE45)),0)</f>
        <v>0</v>
      </c>
      <c r="V45" s="72">
        <f ca="1">IFERROR(_xll.ACC_BU(_xll.ArrayBU(DB),_xll.ArrayDPT($BA45:$BE45),_xll.ArrayCOA($BG45:$BZ45),YR-1,PRD,_xll.ArrayDIM($CB45:$CE45)),0)</f>
        <v>251793.92000000001</v>
      </c>
      <c r="X45" s="72">
        <f ca="1">IFERROR(_xll.ACC_BU(_xll.ArrayBU(DB),_xll.ArrayDPT($BA45:$BE45),_xll.ArrayCOA($BG45:$BZ45),YR-1,PRD,_xll.ArrayDIM($CB45:$CE45)),0)</f>
        <v>251793.92000000001</v>
      </c>
      <c r="Y45" s="72">
        <f ca="1">IFERROR(_xll.BCC_BU(_xll.ArrayBU(DB),_xll.ArrayDPT($BA45:$BE45),_xll.ArrayCOA($BG45:$BZ45),YR-1,PRD,RV,_xll.ArrayDIM($CB45:$CE45)),0)</f>
        <v>0</v>
      </c>
      <c r="Z45" s="72">
        <f ca="1">IFERROR(_xll.ACC_BU(_xll.ArrayBU(DB),_xll.ArrayDPT($BA45:$BE45),_xll.ArrayCOA($BG45:$BZ45),YR-1-1,PRD,_xll.ArrayDIM($CB45:$CE45)),0)</f>
        <v>169739.03</v>
      </c>
      <c r="BA45" s="537"/>
      <c r="BB45" s="538"/>
      <c r="BC45" s="538"/>
      <c r="BD45" s="538"/>
      <c r="BE45" s="539"/>
      <c r="BF45" s="502"/>
      <c r="BG45" s="572" t="s">
        <v>994</v>
      </c>
      <c r="BH45" s="573"/>
      <c r="BI45" s="572"/>
      <c r="BJ45" s="573"/>
      <c r="BK45" s="574"/>
      <c r="BL45" s="563"/>
      <c r="BM45" s="562"/>
      <c r="BN45" s="563"/>
      <c r="BO45" s="562"/>
      <c r="BP45" s="539"/>
      <c r="BQ45" s="537"/>
      <c r="BR45" s="539"/>
      <c r="BS45" s="537"/>
      <c r="BT45" s="539"/>
      <c r="BU45" s="537"/>
      <c r="BV45" s="539"/>
      <c r="BW45" s="537"/>
      <c r="BX45" s="539"/>
      <c r="BY45" s="537"/>
      <c r="BZ45" s="539"/>
      <c r="CA45" s="502"/>
      <c r="CB45" s="537"/>
      <c r="CC45" s="538"/>
      <c r="CD45" s="538"/>
      <c r="CE45" s="539"/>
      <c r="DA45" t="s">
        <v>994</v>
      </c>
    </row>
    <row r="46" spans="1:105" ht="12.75" customHeight="1">
      <c r="A46" s="124">
        <f t="shared" ca="1" si="14"/>
        <v>0</v>
      </c>
      <c r="B46" s="124">
        <f t="shared" ca="1" si="15"/>
        <v>0</v>
      </c>
      <c r="C46" s="124">
        <f t="shared" ca="1" si="16"/>
        <v>200</v>
      </c>
      <c r="D46" s="124">
        <f t="shared" ca="1" si="17"/>
        <v>100</v>
      </c>
      <c r="E46" s="124">
        <f ca="1">IFERROR(_xll.AC_BU(_xll.ArrayBU(DB),_xll.ArrayDPT($BA46:$BE46),_xll.ArrayCOA($BG46:$BZ46),YR,PRD-1,_xll.ArrayDIM($CB46:$CE46)),0)</f>
        <v>0</v>
      </c>
      <c r="F46" s="124">
        <f t="shared" ca="1" si="18"/>
        <v>200</v>
      </c>
      <c r="G46" s="124">
        <f t="shared" ca="1" si="19"/>
        <v>100</v>
      </c>
      <c r="H46" s="124"/>
      <c r="I46" s="124">
        <f ca="1">IFERROR(_xll.AC_BU(_xll.ArrayBU(DB),_xll.ArrayDPT($BA46:$BE46),_xll.ArrayCOA($BG46:$BZ46),YR,PRD,_xll.ArrayDIM($CB46:$CE46)),0)</f>
        <v>200</v>
      </c>
      <c r="J46" s="127">
        <f t="shared" ca="1" si="20"/>
        <v>1.3823125561020189E-2</v>
      </c>
      <c r="K46" s="124" t="s">
        <v>2491</v>
      </c>
      <c r="L46" s="124">
        <f ca="1">IFERROR(_xll.ACC_BU(_xll.ArrayBU(DB),_xll.ArrayDPT($BA46:$BE46),_xll.ArrayCOA($BG46:$BZ46),YR,PRD,_xll.ArrayDIM($CB46:$CE46)),0)</f>
        <v>1460</v>
      </c>
      <c r="M46" s="127">
        <f t="shared" ca="1" si="21"/>
        <v>1.7893527055193681E-3</v>
      </c>
      <c r="N46" s="124">
        <f t="shared" ca="1" si="22"/>
        <v>1460</v>
      </c>
      <c r="O46" s="124">
        <f t="shared" ca="1" si="23"/>
        <v>0</v>
      </c>
      <c r="P46" s="124">
        <f t="shared" ca="1" si="24"/>
        <v>-824.77</v>
      </c>
      <c r="Q46" s="124">
        <f t="shared" ca="1" si="25"/>
        <v>-56.491095890410961</v>
      </c>
      <c r="R46" s="46"/>
      <c r="S46" s="72">
        <f ca="1">IFERROR(_xll.BC_BU(_xll.ArrayBU(DB),_xll.ArrayDPT($BA46:$BE46),_xll.ArrayCOA($BG46:$BZ46),YR,PRD,RV,_xll.ArrayDIM($CB46:$CE46)),0)</f>
        <v>0</v>
      </c>
      <c r="T46" s="72">
        <f ca="1">IFERROR(_xll.AC_BU(_xll.ArrayBU(DB),_xll.ArrayDPT($BA46:$BE46),_xll.ArrayCOA($BG46:$BZ46),YR-1,PRD,_xll.ArrayDIM($CB46:$CE46)),0)</f>
        <v>200</v>
      </c>
      <c r="U46" s="72">
        <f ca="1">IFERROR(_xll.BCC_BU(_xll.ArrayBU(DB),_xll.ArrayDPT($BA46:$BE46),_xll.ArrayCOA($BG46:$BZ46),YR,PRD,RV,_xll.ArrayDIM($CB46:$CE46)),0)</f>
        <v>0</v>
      </c>
      <c r="V46" s="72">
        <f ca="1">IFERROR(_xll.ACC_BU(_xll.ArrayBU(DB),_xll.ArrayDPT($BA46:$BE46),_xll.ArrayCOA($BG46:$BZ46),YR-1,PRD,_xll.ArrayDIM($CB46:$CE46)),0)</f>
        <v>2284.77</v>
      </c>
      <c r="X46" s="72">
        <f ca="1">IFERROR(_xll.ACC_BU(_xll.ArrayBU(DB),_xll.ArrayDPT($BA46:$BE46),_xll.ArrayCOA($BG46:$BZ46),YR-1,PRD,_xll.ArrayDIM($CB46:$CE46)),0)</f>
        <v>2284.77</v>
      </c>
      <c r="Y46" s="72">
        <f ca="1">IFERROR(_xll.BCC_BU(_xll.ArrayBU(DB),_xll.ArrayDPT($BA46:$BE46),_xll.ArrayCOA($BG46:$BZ46),YR-1,PRD,RV,_xll.ArrayDIM($CB46:$CE46)),0)</f>
        <v>0</v>
      </c>
      <c r="Z46" s="72">
        <f ca="1">IFERROR(_xll.ACC_BU(_xll.ArrayBU(DB),_xll.ArrayDPT($BA46:$BE46),_xll.ArrayCOA($BG46:$BZ46),YR-1-1,PRD,_xll.ArrayDIM($CB46:$CE46)),0)</f>
        <v>2505.69</v>
      </c>
      <c r="BA46" s="537"/>
      <c r="BB46" s="538"/>
      <c r="BC46" s="538"/>
      <c r="BD46" s="538"/>
      <c r="BE46" s="539"/>
      <c r="BF46" s="502"/>
      <c r="BG46" s="572" t="s">
        <v>984</v>
      </c>
      <c r="BH46" s="573"/>
      <c r="BI46" s="572"/>
      <c r="BJ46" s="573"/>
      <c r="BK46" s="574"/>
      <c r="BL46" s="563"/>
      <c r="BM46" s="562"/>
      <c r="BN46" s="563"/>
      <c r="BO46" s="562"/>
      <c r="BP46" s="539"/>
      <c r="BQ46" s="537"/>
      <c r="BR46" s="539"/>
      <c r="BS46" s="537"/>
      <c r="BT46" s="539"/>
      <c r="BU46" s="537"/>
      <c r="BV46" s="539"/>
      <c r="BW46" s="537"/>
      <c r="BX46" s="539"/>
      <c r="BY46" s="537"/>
      <c r="BZ46" s="539"/>
      <c r="CA46" s="502"/>
      <c r="CB46" s="537"/>
      <c r="CC46" s="538"/>
      <c r="CD46" s="538"/>
      <c r="CE46" s="539"/>
      <c r="DA46" t="s">
        <v>984</v>
      </c>
    </row>
    <row r="47" spans="1:105" ht="12.75" customHeight="1">
      <c r="A47" s="124">
        <f t="shared" ca="1" si="14"/>
        <v>0</v>
      </c>
      <c r="B47" s="124">
        <f t="shared" ca="1" si="15"/>
        <v>0</v>
      </c>
      <c r="C47" s="124">
        <f t="shared" ca="1" si="16"/>
        <v>0</v>
      </c>
      <c r="D47" s="124">
        <f t="shared" ca="1" si="17"/>
        <v>0</v>
      </c>
      <c r="E47" s="124">
        <f ca="1">IFERROR(_xll.AC_BU(_xll.ArrayBU(DB),_xll.ArrayDPT($BA47:$BE47),_xll.ArrayCOA($BG47:$BZ47),YR,PRD-1,_xll.ArrayDIM($CB47:$CE47)),0)</f>
        <v>0</v>
      </c>
      <c r="F47" s="124">
        <f t="shared" ca="1" si="18"/>
        <v>0</v>
      </c>
      <c r="G47" s="124">
        <f t="shared" ca="1" si="19"/>
        <v>0</v>
      </c>
      <c r="H47" s="124"/>
      <c r="I47" s="124">
        <f ca="1">IFERROR(_xll.AC_BU(_xll.ArrayBU(DB),_xll.ArrayDPT($BA47:$BE47),_xll.ArrayCOA($BG47:$BZ47),YR,PRD,_xll.ArrayDIM($CB47:$CE47)),0)</f>
        <v>0</v>
      </c>
      <c r="J47" s="127">
        <f t="shared" ca="1" si="20"/>
        <v>0</v>
      </c>
      <c r="K47" s="124" t="s">
        <v>2489</v>
      </c>
      <c r="L47" s="124">
        <f ca="1">IFERROR(_xll.ACC_BU(_xll.ArrayBU(DB),_xll.ArrayDPT($BA47:$BE47),_xll.ArrayCOA($BG47:$BZ47),YR,PRD,_xll.ArrayDIM($CB47:$CE47)),0)</f>
        <v>0</v>
      </c>
      <c r="M47" s="127">
        <f t="shared" ca="1" si="21"/>
        <v>0</v>
      </c>
      <c r="N47" s="124">
        <f t="shared" ca="1" si="22"/>
        <v>0</v>
      </c>
      <c r="O47" s="124">
        <f t="shared" ca="1" si="23"/>
        <v>0</v>
      </c>
      <c r="P47" s="124">
        <f t="shared" ca="1" si="24"/>
        <v>0</v>
      </c>
      <c r="Q47" s="124">
        <f t="shared" ca="1" si="25"/>
        <v>0</v>
      </c>
      <c r="R47" s="46"/>
      <c r="S47" s="72">
        <f ca="1">IFERROR(_xll.BC_BU(_xll.ArrayBU(DB),_xll.ArrayDPT($BA47:$BE47),_xll.ArrayCOA($BG47:$BZ47),YR,PRD,RV,_xll.ArrayDIM($CB47:$CE47)),0)</f>
        <v>0</v>
      </c>
      <c r="T47" s="72">
        <f ca="1">IFERROR(_xll.AC_BU(_xll.ArrayBU(DB),_xll.ArrayDPT($BA47:$BE47),_xll.ArrayCOA($BG47:$BZ47),YR-1,PRD,_xll.ArrayDIM($CB47:$CE47)),0)</f>
        <v>0</v>
      </c>
      <c r="U47" s="72">
        <f ca="1">IFERROR(_xll.BCC_BU(_xll.ArrayBU(DB),_xll.ArrayDPT($BA47:$BE47),_xll.ArrayCOA($BG47:$BZ47),YR,PRD,RV,_xll.ArrayDIM($CB47:$CE47)),0)</f>
        <v>0</v>
      </c>
      <c r="V47" s="72">
        <f ca="1">IFERROR(_xll.ACC_BU(_xll.ArrayBU(DB),_xll.ArrayDPT($BA47:$BE47),_xll.ArrayCOA($BG47:$BZ47),YR-1,PRD,_xll.ArrayDIM($CB47:$CE47)),0)</f>
        <v>0</v>
      </c>
      <c r="X47" s="72">
        <f ca="1">IFERROR(_xll.ACC_BU(_xll.ArrayBU(DB),_xll.ArrayDPT($BA47:$BE47),_xll.ArrayCOA($BG47:$BZ47),YR-1,PRD,_xll.ArrayDIM($CB47:$CE47)),0)</f>
        <v>0</v>
      </c>
      <c r="Y47" s="72">
        <f ca="1">IFERROR(_xll.BCC_BU(_xll.ArrayBU(DB),_xll.ArrayDPT($BA47:$BE47),_xll.ArrayCOA($BG47:$BZ47),YR-1,PRD,RV,_xll.ArrayDIM($CB47:$CE47)),0)</f>
        <v>0</v>
      </c>
      <c r="Z47" s="72">
        <f ca="1">IFERROR(_xll.ACC_BU(_xll.ArrayBU(DB),_xll.ArrayDPT($BA47:$BE47),_xll.ArrayCOA($BG47:$BZ47),YR-1-1,PRD,_xll.ArrayDIM($CB47:$CE47)),0)</f>
        <v>0</v>
      </c>
      <c r="BA47" s="537"/>
      <c r="BB47" s="538"/>
      <c r="BC47" s="538"/>
      <c r="BD47" s="538"/>
      <c r="BE47" s="539"/>
      <c r="BF47" s="502"/>
      <c r="BG47" s="572" t="s">
        <v>986</v>
      </c>
      <c r="BH47" s="573"/>
      <c r="BI47" s="572"/>
      <c r="BJ47" s="573"/>
      <c r="BK47" s="574"/>
      <c r="BL47" s="563"/>
      <c r="BM47" s="562"/>
      <c r="BN47" s="563"/>
      <c r="BO47" s="562"/>
      <c r="BP47" s="539"/>
      <c r="BQ47" s="537"/>
      <c r="BR47" s="539"/>
      <c r="BS47" s="537"/>
      <c r="BT47" s="539"/>
      <c r="BU47" s="537"/>
      <c r="BV47" s="539"/>
      <c r="BW47" s="537"/>
      <c r="BX47" s="539"/>
      <c r="BY47" s="537"/>
      <c r="BZ47" s="539"/>
      <c r="CA47" s="502"/>
      <c r="CB47" s="537"/>
      <c r="CC47" s="538"/>
      <c r="CD47" s="538"/>
      <c r="CE47" s="539"/>
      <c r="DA47" t="s">
        <v>986</v>
      </c>
    </row>
    <row r="48" spans="1:105" ht="12.75" customHeight="1">
      <c r="A48" s="124">
        <f t="shared" ca="1" si="14"/>
        <v>-6528.97</v>
      </c>
      <c r="B48" s="124">
        <f t="shared" ca="1" si="15"/>
        <v>-3264.4850000000001</v>
      </c>
      <c r="C48" s="124">
        <f t="shared" ca="1" si="16"/>
        <v>-400</v>
      </c>
      <c r="D48" s="124">
        <f t="shared" ca="1" si="17"/>
        <v>-200</v>
      </c>
      <c r="E48" s="124">
        <f ca="1">IFERROR(_xll.AC_BU(_xll.ArrayBU(DB),_xll.ArrayDPT($BA48:$BE48),_xll.ArrayCOA($BG48:$BZ48),YR,PRD-1,_xll.ArrayDIM($CB48:$CE48)),0)</f>
        <v>600</v>
      </c>
      <c r="F48" s="125">
        <f t="shared" ca="1" si="18"/>
        <v>200</v>
      </c>
      <c r="G48" s="124">
        <f t="shared" ca="1" si="19"/>
        <v>100</v>
      </c>
      <c r="H48" s="124"/>
      <c r="I48" s="124">
        <f ca="1">IFERROR(_xll.AC_BU(_xll.ArrayBU(DB),_xll.ArrayDPT($BA48:$BE48),_xll.ArrayCOA($BG48:$BZ48),YR,PRD,_xll.ArrayDIM($CB48:$CE48)),0)</f>
        <v>200</v>
      </c>
      <c r="J48" s="127">
        <f t="shared" ca="1" si="20"/>
        <v>1.3823125561020189E-2</v>
      </c>
      <c r="K48" s="124" t="s">
        <v>2493</v>
      </c>
      <c r="L48" s="124">
        <f ca="1">IFERROR(_xll.ACC_BU(_xll.ArrayBU(DB),_xll.ArrayDPT($BA48:$BE48),_xll.ArrayCOA($BG48:$BZ48),YR,PRD,_xll.ArrayDIM($CB48:$CE48)),0)</f>
        <v>3430</v>
      </c>
      <c r="M48" s="127">
        <f t="shared" ca="1" si="21"/>
        <v>4.2037532739256384E-3</v>
      </c>
      <c r="N48" s="124">
        <f t="shared" ca="1" si="22"/>
        <v>3430</v>
      </c>
      <c r="O48" s="124">
        <f t="shared" ca="1" si="23"/>
        <v>0</v>
      </c>
      <c r="P48" s="124">
        <f t="shared" ca="1" si="24"/>
        <v>-18577.939999999999</v>
      </c>
      <c r="Q48" s="124">
        <f t="shared" ca="1" si="25"/>
        <v>-541.63090379008736</v>
      </c>
      <c r="R48" s="46"/>
      <c r="S48" s="72">
        <f ca="1">IFERROR(_xll.BC_BU(_xll.ArrayBU(DB),_xll.ArrayDPT($BA48:$BE48),_xll.ArrayCOA($BG48:$BZ48),YR,PRD,RV,_xll.ArrayDIM($CB48:$CE48)),0)</f>
        <v>0</v>
      </c>
      <c r="T48" s="72">
        <f ca="1">IFERROR(_xll.AC_BU(_xll.ArrayBU(DB),_xll.ArrayDPT($BA48:$BE48),_xll.ArrayCOA($BG48:$BZ48),YR-1,PRD,_xll.ArrayDIM($CB48:$CE48)),0)</f>
        <v>6728.97</v>
      </c>
      <c r="U48" s="72">
        <f ca="1">IFERROR(_xll.BCC_BU(_xll.ArrayBU(DB),_xll.ArrayDPT($BA48:$BE48),_xll.ArrayCOA($BG48:$BZ48),YR,PRD,RV,_xll.ArrayDIM($CB48:$CE48)),0)</f>
        <v>0</v>
      </c>
      <c r="V48" s="72">
        <f ca="1">IFERROR(_xll.ACC_BU(_xll.ArrayBU(DB),_xll.ArrayDPT($BA48:$BE48),_xll.ArrayCOA($BG48:$BZ48),YR-1,PRD,_xll.ArrayDIM($CB48:$CE48)),0)</f>
        <v>22007.94</v>
      </c>
      <c r="X48" s="72">
        <f ca="1">IFERROR(_xll.ACC_BU(_xll.ArrayBU(DB),_xll.ArrayDPT($BA48:$BE48),_xll.ArrayCOA($BG48:$BZ48),YR-1,PRD,_xll.ArrayDIM($CB48:$CE48)),0)</f>
        <v>22007.94</v>
      </c>
      <c r="Y48" s="72">
        <f ca="1">IFERROR(_xll.BCC_BU(_xll.ArrayBU(DB),_xll.ArrayDPT($BA48:$BE48),_xll.ArrayCOA($BG48:$BZ48),YR-1,PRD,RV,_xll.ArrayDIM($CB48:$CE48)),0)</f>
        <v>0</v>
      </c>
      <c r="Z48" s="72">
        <f ca="1">IFERROR(_xll.ACC_BU(_xll.ArrayBU(DB),_xll.ArrayDPT($BA48:$BE48),_xll.ArrayCOA($BG48:$BZ48),YR-1-1,PRD,_xll.ArrayDIM($CB48:$CE48)),0)</f>
        <v>10900</v>
      </c>
      <c r="BA48" s="537"/>
      <c r="BB48" s="538"/>
      <c r="BC48" s="538"/>
      <c r="BD48" s="538"/>
      <c r="BE48" s="539"/>
      <c r="BF48" s="502"/>
      <c r="BG48" s="572" t="s">
        <v>976</v>
      </c>
      <c r="BH48" s="573"/>
      <c r="BI48" s="572"/>
      <c r="BJ48" s="573"/>
      <c r="BK48" s="574"/>
      <c r="BL48" s="563"/>
      <c r="BM48" s="562"/>
      <c r="BN48" s="563"/>
      <c r="BO48" s="562"/>
      <c r="BP48" s="539"/>
      <c r="BQ48" s="537"/>
      <c r="BR48" s="539"/>
      <c r="BS48" s="537"/>
      <c r="BT48" s="539"/>
      <c r="BU48" s="537"/>
      <c r="BV48" s="539"/>
      <c r="BW48" s="537"/>
      <c r="BX48" s="539"/>
      <c r="BY48" s="537"/>
      <c r="BZ48" s="539"/>
      <c r="CA48" s="502"/>
      <c r="CB48" s="537"/>
      <c r="CC48" s="538"/>
      <c r="CD48" s="538"/>
      <c r="CE48" s="539"/>
      <c r="DA48" t="s">
        <v>976</v>
      </c>
    </row>
    <row r="49" spans="1:108" ht="12.75" customHeight="1">
      <c r="A49" s="124">
        <f t="shared" ca="1" si="14"/>
        <v>-26.989999999999995</v>
      </c>
      <c r="B49" s="124">
        <f t="shared" ca="1" si="15"/>
        <v>-21.492275840101925</v>
      </c>
      <c r="C49" s="124">
        <f t="shared" ca="1" si="16"/>
        <v>-46.899999999999991</v>
      </c>
      <c r="D49" s="124">
        <f t="shared" ca="1" si="17"/>
        <v>-37.346711259754734</v>
      </c>
      <c r="E49" s="124">
        <f ca="1">IFERROR(_xll.AC_BU(_xll.ArrayBU(DB),_xll.ArrayDPT($BA49:$BE49),_xll.ArrayCOA($BG49:$BZ49),YR,PRD-1,_xll.ArrayDIM($CB49:$CE49)),0)</f>
        <v>172.48</v>
      </c>
      <c r="F49" s="125">
        <f t="shared" ca="1" si="18"/>
        <v>125.58</v>
      </c>
      <c r="G49" s="124">
        <f t="shared" ca="1" si="19"/>
        <v>100</v>
      </c>
      <c r="H49" s="124"/>
      <c r="I49" s="124">
        <f ca="1">IFERROR(_xll.AC_BU(_xll.ArrayBU(DB),_xll.ArrayDPT($BA49:$BE49),_xll.ArrayCOA($BG49:$BZ49),YR,PRD,_xll.ArrayDIM($CB49:$CE49)),0)</f>
        <v>125.58</v>
      </c>
      <c r="J49" s="127">
        <f t="shared" ca="1" si="20"/>
        <v>8.679540539764578E-3</v>
      </c>
      <c r="K49" s="126" t="s">
        <v>2494</v>
      </c>
      <c r="L49" s="124">
        <f ca="1">IFERROR(_xll.ACC_BU(_xll.ArrayBU(DB),_xll.ArrayDPT($BA49:$BE49),_xll.ArrayCOA($BG49:$BZ49),YR,PRD,_xll.ArrayDIM($CB49:$CE49)),0)</f>
        <v>1152.3599999999999</v>
      </c>
      <c r="M49" s="127">
        <f t="shared" ca="1" si="21"/>
        <v>1.4123140299536292E-3</v>
      </c>
      <c r="N49" s="124">
        <f t="shared" ca="1" si="22"/>
        <v>1152.3599999999999</v>
      </c>
      <c r="O49" s="124">
        <f t="shared" ca="1" si="23"/>
        <v>0</v>
      </c>
      <c r="P49" s="124">
        <f t="shared" ca="1" si="24"/>
        <v>-2210.8500000000004</v>
      </c>
      <c r="Q49" s="124">
        <f t="shared" ca="1" si="25"/>
        <v>-191.85410809122155</v>
      </c>
      <c r="R49" s="46"/>
      <c r="S49" s="72">
        <f ca="1">IFERROR(_xll.BC_BU(_xll.ArrayBU(DB),_xll.ArrayDPT($BA49:$BE49),_xll.ArrayCOA($BG49:$BZ49),YR,PRD,RV,_xll.ArrayDIM($CB49:$CE49)),0)</f>
        <v>0</v>
      </c>
      <c r="T49" s="72">
        <f ca="1">IFERROR(_xll.AC_BU(_xll.ArrayBU(DB),_xll.ArrayDPT($BA49:$BE49),_xll.ArrayCOA($BG49:$BZ49),YR-1,PRD,_xll.ArrayDIM($CB49:$CE49)),0)</f>
        <v>152.57</v>
      </c>
      <c r="U49" s="72">
        <f ca="1">IFERROR(_xll.BCC_BU(_xll.ArrayBU(DB),_xll.ArrayDPT($BA49:$BE49),_xll.ArrayCOA($BG49:$BZ49),YR,PRD,RV,_xll.ArrayDIM($CB49:$CE49)),0)</f>
        <v>0</v>
      </c>
      <c r="V49" s="72">
        <f ca="1">IFERROR(_xll.ACC_BU(_xll.ArrayBU(DB),_xll.ArrayDPT($BA49:$BE49),_xll.ArrayCOA($BG49:$BZ49),YR-1,PRD,_xll.ArrayDIM($CB49:$CE49)),0)</f>
        <v>3363.21</v>
      </c>
      <c r="X49" s="72">
        <f ca="1">IFERROR(_xll.ACC_BU(_xll.ArrayBU(DB),_xll.ArrayDPT($BA49:$BE49),_xll.ArrayCOA($BG49:$BZ49),YR-1,PRD,_xll.ArrayDIM($CB49:$CE49)),0)</f>
        <v>3363.21</v>
      </c>
      <c r="Y49" s="72">
        <f ca="1">IFERROR(_xll.BCC_BU(_xll.ArrayBU(DB),_xll.ArrayDPT($BA49:$BE49),_xll.ArrayCOA($BG49:$BZ49),YR-1,PRD,RV,_xll.ArrayDIM($CB49:$CE49)),0)</f>
        <v>0</v>
      </c>
      <c r="Z49" s="72">
        <f ca="1">IFERROR(_xll.ACC_BU(_xll.ArrayBU(DB),_xll.ArrayDPT($BA49:$BE49),_xll.ArrayCOA($BG49:$BZ49),YR-1-1,PRD,_xll.ArrayDIM($CB49:$CE49)),0)</f>
        <v>704.32</v>
      </c>
      <c r="BA49" s="537"/>
      <c r="BB49" s="538"/>
      <c r="BC49" s="538"/>
      <c r="BD49" s="538"/>
      <c r="BE49" s="539"/>
      <c r="BF49" s="502"/>
      <c r="BG49" s="572" t="s">
        <v>988</v>
      </c>
      <c r="BH49" s="573"/>
      <c r="BI49" s="572"/>
      <c r="BJ49" s="573"/>
      <c r="BK49" s="574"/>
      <c r="BL49" s="563"/>
      <c r="BM49" s="562"/>
      <c r="BN49" s="563"/>
      <c r="BO49" s="562"/>
      <c r="BP49" s="539"/>
      <c r="BQ49" s="537"/>
      <c r="BR49" s="539"/>
      <c r="BS49" s="537"/>
      <c r="BT49" s="539"/>
      <c r="BU49" s="537"/>
      <c r="BV49" s="539"/>
      <c r="BW49" s="537"/>
      <c r="BX49" s="539"/>
      <c r="BY49" s="537"/>
      <c r="BZ49" s="539"/>
      <c r="CA49" s="502"/>
      <c r="CB49" s="537"/>
      <c r="CC49" s="538"/>
      <c r="CD49" s="538"/>
      <c r="CE49" s="539"/>
      <c r="DA49" t="s">
        <v>988</v>
      </c>
    </row>
    <row r="50" spans="1:108" ht="12.75" customHeight="1">
      <c r="A50" s="124">
        <f t="shared" ca="1" si="14"/>
        <v>0</v>
      </c>
      <c r="B50" s="124">
        <f t="shared" ca="1" si="15"/>
        <v>0</v>
      </c>
      <c r="C50" s="124">
        <f t="shared" ca="1" si="16"/>
        <v>0</v>
      </c>
      <c r="D50" s="124">
        <f t="shared" ca="1" si="17"/>
        <v>0</v>
      </c>
      <c r="E50" s="124">
        <f ca="1">IFERROR(_xll.AC_BU(_xll.ArrayBU(DB),_xll.ArrayDPT($BA50:$BE50),_xll.ArrayCOA($BG50:$BZ50),YR,PRD-1,_xll.ArrayDIM($CB50:$CE50)),0)</f>
        <v>0</v>
      </c>
      <c r="F50" s="125">
        <f t="shared" ca="1" si="18"/>
        <v>0</v>
      </c>
      <c r="G50" s="124">
        <f t="shared" ca="1" si="19"/>
        <v>0</v>
      </c>
      <c r="H50" s="124"/>
      <c r="I50" s="124">
        <f ca="1">IFERROR(_xll.AC_BU(_xll.ArrayBU(DB),_xll.ArrayDPT($BA50:$BE50),_xll.ArrayCOA($BG50:$BZ50),YR,PRD,_xll.ArrayDIM($CB50:$CE50)),0)</f>
        <v>0</v>
      </c>
      <c r="J50" s="127">
        <f t="shared" ca="1" si="20"/>
        <v>0</v>
      </c>
      <c r="K50" s="124" t="s">
        <v>2495</v>
      </c>
      <c r="L50" s="124">
        <f ca="1">IFERROR(_xll.ACC_BU(_xll.ArrayBU(DB),_xll.ArrayDPT($BA50:$BE50),_xll.ArrayCOA($BG50:$BZ50),YR,PRD,_xll.ArrayDIM($CB50:$CE50)),0)</f>
        <v>139</v>
      </c>
      <c r="M50" s="127">
        <f t="shared" ca="1" si="21"/>
        <v>1.7035618223780284E-4</v>
      </c>
      <c r="N50" s="124">
        <f t="shared" ca="1" si="22"/>
        <v>139</v>
      </c>
      <c r="O50" s="124">
        <f t="shared" ca="1" si="23"/>
        <v>0</v>
      </c>
      <c r="P50" s="124">
        <f t="shared" ca="1" si="24"/>
        <v>139</v>
      </c>
      <c r="Q50" s="124">
        <f t="shared" ca="1" si="25"/>
        <v>100</v>
      </c>
      <c r="R50" s="46"/>
      <c r="S50" s="72">
        <f ca="1">IFERROR(_xll.BC_BU(_xll.ArrayBU(DB),_xll.ArrayDPT($BA50:$BE50),_xll.ArrayCOA($BG50:$BZ50),YR,PRD,RV,_xll.ArrayDIM($CB50:$CE50)),0)</f>
        <v>0</v>
      </c>
      <c r="T50" s="72">
        <f ca="1">IFERROR(_xll.AC_BU(_xll.ArrayBU(DB),_xll.ArrayDPT($BA50:$BE50),_xll.ArrayCOA($BG50:$BZ50),YR-1,PRD,_xll.ArrayDIM($CB50:$CE50)),0)</f>
        <v>0</v>
      </c>
      <c r="U50" s="72">
        <f ca="1">IFERROR(_xll.BCC_BU(_xll.ArrayBU(DB),_xll.ArrayDPT($BA50:$BE50),_xll.ArrayCOA($BG50:$BZ50),YR,PRD,RV,_xll.ArrayDIM($CB50:$CE50)),0)</f>
        <v>0</v>
      </c>
      <c r="V50" s="72">
        <f ca="1">IFERROR(_xll.ACC_BU(_xll.ArrayBU(DB),_xll.ArrayDPT($BA50:$BE50),_xll.ArrayCOA($BG50:$BZ50),YR-1,PRD,_xll.ArrayDIM($CB50:$CE50)),0)</f>
        <v>0</v>
      </c>
      <c r="X50" s="72">
        <f ca="1">IFERROR(_xll.ACC_BU(_xll.ArrayBU(DB),_xll.ArrayDPT($BA50:$BE50),_xll.ArrayCOA($BG50:$BZ50),YR-1,PRD,_xll.ArrayDIM($CB50:$CE50)),0)</f>
        <v>0</v>
      </c>
      <c r="Y50" s="72">
        <f ca="1">IFERROR(_xll.BCC_BU(_xll.ArrayBU(DB),_xll.ArrayDPT($BA50:$BE50),_xll.ArrayCOA($BG50:$BZ50),YR-1,PRD,RV,_xll.ArrayDIM($CB50:$CE50)),0)</f>
        <v>0</v>
      </c>
      <c r="Z50" s="72">
        <f ca="1">IFERROR(_xll.ACC_BU(_xll.ArrayBU(DB),_xll.ArrayDPT($BA50:$BE50),_xll.ArrayCOA($BG50:$BZ50),YR-1-1,PRD,_xll.ArrayDIM($CB50:$CE50)),0)</f>
        <v>0</v>
      </c>
      <c r="BA50" s="537"/>
      <c r="BB50" s="538"/>
      <c r="BC50" s="538"/>
      <c r="BD50" s="538"/>
      <c r="BE50" s="539"/>
      <c r="BF50" s="502"/>
      <c r="BG50" s="572" t="s">
        <v>1008</v>
      </c>
      <c r="BH50" s="573"/>
      <c r="BI50" s="572"/>
      <c r="BJ50" s="573"/>
      <c r="BK50" s="574"/>
      <c r="BL50" s="563"/>
      <c r="BM50" s="562"/>
      <c r="BN50" s="563"/>
      <c r="BO50" s="562"/>
      <c r="BP50" s="539"/>
      <c r="BQ50" s="537"/>
      <c r="BR50" s="539"/>
      <c r="BS50" s="537"/>
      <c r="BT50" s="539"/>
      <c r="BU50" s="537"/>
      <c r="BV50" s="539"/>
      <c r="BW50" s="537"/>
      <c r="BX50" s="539"/>
      <c r="BY50" s="537"/>
      <c r="BZ50" s="539"/>
      <c r="CA50" s="502"/>
      <c r="CB50" s="537"/>
      <c r="CC50" s="538"/>
      <c r="CD50" s="538"/>
      <c r="CE50" s="539"/>
      <c r="DA50" t="s">
        <v>1008</v>
      </c>
    </row>
    <row r="51" spans="1:108" ht="12.75" customHeight="1">
      <c r="A51" s="124">
        <f t="shared" ca="1" si="14"/>
        <v>558.77000000000044</v>
      </c>
      <c r="B51" s="124">
        <f t="shared" ca="1" si="15"/>
        <v>7.071605750734034</v>
      </c>
      <c r="C51" s="124">
        <f t="shared" ca="1" si="16"/>
        <v>159.66000000000076</v>
      </c>
      <c r="D51" s="124">
        <f t="shared" ca="1" si="17"/>
        <v>2.0206034220917379</v>
      </c>
      <c r="E51" s="124">
        <f ca="1">IFERROR(_xll.AC_BU(_xll.ArrayBU(DB),_xll.ArrayDPT($BA51:$BE51),_xll.ArrayCOA($BG51:$BZ51),YR,PRD-1,_xll.ArrayDIM($CB51:$CE51)),0)</f>
        <v>7741.94</v>
      </c>
      <c r="F51" s="125">
        <f t="shared" ca="1" si="18"/>
        <v>7901.6</v>
      </c>
      <c r="G51" s="124">
        <f t="shared" ca="1" si="19"/>
        <v>100</v>
      </c>
      <c r="H51" s="124"/>
      <c r="I51" s="124">
        <f ca="1">IFERROR(_xll.AC_BU(_xll.ArrayBU(DB),_xll.ArrayDPT($BA51:$BE51),_xll.ArrayCOA($BG51:$BZ51),YR,PRD,_xll.ArrayDIM($CB51:$CE51)),0)</f>
        <v>7901.6</v>
      </c>
      <c r="J51" s="127">
        <f t="shared" ca="1" si="20"/>
        <v>0.5461240446647857</v>
      </c>
      <c r="K51" s="124" t="s">
        <v>2496</v>
      </c>
      <c r="L51" s="124">
        <f ca="1">IFERROR(_xll.ACC_BU(_xll.ArrayBU(DB),_xll.ArrayDPT($BA51:$BE51),_xll.ArrayCOA($BG51:$BZ51),YR,PRD,_xll.ArrayDIM($CB51:$CE51)),0)</f>
        <v>52131.42</v>
      </c>
      <c r="M51" s="127">
        <f t="shared" ca="1" si="21"/>
        <v>6.3891436588744174E-2</v>
      </c>
      <c r="N51" s="124">
        <f t="shared" ca="1" si="22"/>
        <v>52131.42</v>
      </c>
      <c r="O51" s="124">
        <f t="shared" ca="1" si="23"/>
        <v>0</v>
      </c>
      <c r="P51" s="124">
        <f t="shared" ca="1" si="24"/>
        <v>6755.5899999999965</v>
      </c>
      <c r="Q51" s="124">
        <f t="shared" ca="1" si="25"/>
        <v>12.958768435619051</v>
      </c>
      <c r="R51" s="46"/>
      <c r="S51" s="72">
        <f ca="1">IFERROR(_xll.BC_BU(_xll.ArrayBU(DB),_xll.ArrayDPT($BA51:$BE51),_xll.ArrayCOA($BG51:$BZ51),YR,PRD,RV,_xll.ArrayDIM($CB51:$CE51)),0)</f>
        <v>0</v>
      </c>
      <c r="T51" s="72">
        <f ca="1">IFERROR(_xll.AC_BU(_xll.ArrayBU(DB),_xll.ArrayDPT($BA51:$BE51),_xll.ArrayCOA($BG51:$BZ51),YR-1,PRD,_xll.ArrayDIM($CB51:$CE51)),0)</f>
        <v>7342.83</v>
      </c>
      <c r="U51" s="72">
        <f ca="1">IFERROR(_xll.BCC_BU(_xll.ArrayBU(DB),_xll.ArrayDPT($BA51:$BE51),_xll.ArrayCOA($BG51:$BZ51),YR,PRD,RV,_xll.ArrayDIM($CB51:$CE51)),0)</f>
        <v>0</v>
      </c>
      <c r="V51" s="72">
        <f ca="1">IFERROR(_xll.ACC_BU(_xll.ArrayBU(DB),_xll.ArrayDPT($BA51:$BE51),_xll.ArrayCOA($BG51:$BZ51),YR-1,PRD,_xll.ArrayDIM($CB51:$CE51)),0)</f>
        <v>45375.83</v>
      </c>
      <c r="X51" s="72">
        <f ca="1">IFERROR(_xll.ACC_BU(_xll.ArrayBU(DB),_xll.ArrayDPT($BA51:$BE51),_xll.ArrayCOA($BG51:$BZ51),YR-1,PRD,_xll.ArrayDIM($CB51:$CE51)),0)</f>
        <v>45375.83</v>
      </c>
      <c r="Y51" s="72">
        <f ca="1">IFERROR(_xll.BCC_BU(_xll.ArrayBU(DB),_xll.ArrayDPT($BA51:$BE51),_xll.ArrayCOA($BG51:$BZ51),YR-1,PRD,RV,_xll.ArrayDIM($CB51:$CE51)),0)</f>
        <v>0</v>
      </c>
      <c r="Z51" s="72">
        <f ca="1">IFERROR(_xll.ACC_BU(_xll.ArrayBU(DB),_xll.ArrayDPT($BA51:$BE51),_xll.ArrayCOA($BG51:$BZ51),YR-1-1,PRD,_xll.ArrayDIM($CB51:$CE51)),0)</f>
        <v>44680.89</v>
      </c>
      <c r="BA51" s="537"/>
      <c r="BB51" s="538"/>
      <c r="BC51" s="538"/>
      <c r="BD51" s="538"/>
      <c r="BE51" s="539"/>
      <c r="BF51" s="502"/>
      <c r="BG51" s="572" t="s">
        <v>974</v>
      </c>
      <c r="BH51" s="573"/>
      <c r="BI51" s="572"/>
      <c r="BJ51" s="573"/>
      <c r="BK51" s="574"/>
      <c r="BL51" s="563"/>
      <c r="BM51" s="562"/>
      <c r="BN51" s="563"/>
      <c r="BO51" s="562"/>
      <c r="BP51" s="539"/>
      <c r="BQ51" s="537"/>
      <c r="BR51" s="539"/>
      <c r="BS51" s="537"/>
      <c r="BT51" s="539"/>
      <c r="BU51" s="537"/>
      <c r="BV51" s="539"/>
      <c r="BW51" s="537"/>
      <c r="BX51" s="539"/>
      <c r="BY51" s="537"/>
      <c r="BZ51" s="539"/>
      <c r="CA51" s="502"/>
      <c r="CB51" s="537"/>
      <c r="CC51" s="538"/>
      <c r="CD51" s="538"/>
      <c r="CE51" s="539"/>
      <c r="DA51" t="s">
        <v>974</v>
      </c>
    </row>
    <row r="52" spans="1:108" ht="12.75" customHeight="1">
      <c r="A52" s="124">
        <f t="shared" ca="1" si="14"/>
        <v>228</v>
      </c>
      <c r="B52" s="124">
        <f t="shared" ca="1" si="15"/>
        <v>100</v>
      </c>
      <c r="C52" s="124">
        <f t="shared" ca="1" si="16"/>
        <v>-93</v>
      </c>
      <c r="D52" s="124">
        <f t="shared" ca="1" si="17"/>
        <v>-40.789473684210527</v>
      </c>
      <c r="E52" s="124">
        <f ca="1">IFERROR(_xll.AC_BU(_xll.ArrayBU(DB),_xll.ArrayDPT($BA52:$BE52),_xll.ArrayCOA($BG52:$BZ52),YR,PRD-1,_xll.ArrayDIM($CB52:$CE52)),0)</f>
        <v>321</v>
      </c>
      <c r="F52" s="125">
        <f t="shared" ca="1" si="18"/>
        <v>228</v>
      </c>
      <c r="G52" s="124">
        <f t="shared" ca="1" si="19"/>
        <v>100</v>
      </c>
      <c r="H52" s="124"/>
      <c r="I52" s="124">
        <f ca="1">IFERROR(_xll.AC_BU(_xll.ArrayBU(DB),_xll.ArrayDPT($BA52:$BE52),_xll.ArrayCOA($BG52:$BZ52),YR,PRD,_xll.ArrayDIM($CB52:$CE52)),0)</f>
        <v>228</v>
      </c>
      <c r="J52" s="127">
        <f t="shared" ca="1" si="20"/>
        <v>1.5758363139563015E-2</v>
      </c>
      <c r="K52" s="124" t="s">
        <v>2497</v>
      </c>
      <c r="L52" s="124">
        <f ca="1">IFERROR(_xll.ACC_BU(_xll.ArrayBU(DB),_xll.ArrayDPT($BA52:$BE52),_xll.ArrayCOA($BG52:$BZ52),YR,PRD,_xll.ArrayDIM($CB52:$CE52)),0)</f>
        <v>1020</v>
      </c>
      <c r="M52" s="127">
        <f t="shared" ca="1" si="21"/>
        <v>1.2500957257738051E-3</v>
      </c>
      <c r="N52" s="124">
        <f t="shared" ca="1" si="22"/>
        <v>1020</v>
      </c>
      <c r="O52" s="124">
        <f t="shared" ca="1" si="23"/>
        <v>0</v>
      </c>
      <c r="P52" s="124">
        <f t="shared" ca="1" si="24"/>
        <v>837</v>
      </c>
      <c r="Q52" s="124">
        <f t="shared" ca="1" si="25"/>
        <v>82.058823529411768</v>
      </c>
      <c r="R52" s="46"/>
      <c r="S52" s="72">
        <f ca="1">IFERROR(_xll.BC_BU(_xll.ArrayBU(DB),_xll.ArrayDPT($BA52:$BE52),_xll.ArrayCOA($BG52:$BZ52),YR,PRD,RV,_xll.ArrayDIM($CB52:$CE52)),0)</f>
        <v>0</v>
      </c>
      <c r="T52" s="72">
        <f ca="1">IFERROR(_xll.AC_BU(_xll.ArrayBU(DB),_xll.ArrayDPT($BA52:$BE52),_xll.ArrayCOA($BG52:$BZ52),YR-1,PRD,_xll.ArrayDIM($CB52:$CE52)),0)</f>
        <v>0</v>
      </c>
      <c r="U52" s="72">
        <f ca="1">IFERROR(_xll.BCC_BU(_xll.ArrayBU(DB),_xll.ArrayDPT($BA52:$BE52),_xll.ArrayCOA($BG52:$BZ52),YR,PRD,RV,_xll.ArrayDIM($CB52:$CE52)),0)</f>
        <v>0</v>
      </c>
      <c r="V52" s="72">
        <f ca="1">IFERROR(_xll.ACC_BU(_xll.ArrayBU(DB),_xll.ArrayDPT($BA52:$BE52),_xll.ArrayCOA($BG52:$BZ52),YR-1,PRD,_xll.ArrayDIM($CB52:$CE52)),0)</f>
        <v>183</v>
      </c>
      <c r="X52" s="72">
        <f ca="1">IFERROR(_xll.ACC_BU(_xll.ArrayBU(DB),_xll.ArrayDPT($BA52:$BE52),_xll.ArrayCOA($BG52:$BZ52),YR-1,PRD,_xll.ArrayDIM($CB52:$CE52)),0)</f>
        <v>183</v>
      </c>
      <c r="Y52" s="72">
        <f ca="1">IFERROR(_xll.BCC_BU(_xll.ArrayBU(DB),_xll.ArrayDPT($BA52:$BE52),_xll.ArrayCOA($BG52:$BZ52),YR-1,PRD,RV,_xll.ArrayDIM($CB52:$CE52)),0)</f>
        <v>0</v>
      </c>
      <c r="Z52" s="72">
        <f ca="1">IFERROR(_xll.ACC_BU(_xll.ArrayBU(DB),_xll.ArrayDPT($BA52:$BE52),_xll.ArrayCOA($BG52:$BZ52),YR-1-1,PRD,_xll.ArrayDIM($CB52:$CE52)),0)</f>
        <v>8415</v>
      </c>
      <c r="BA52" s="537"/>
      <c r="BB52" s="538"/>
      <c r="BC52" s="538"/>
      <c r="BD52" s="538"/>
      <c r="BE52" s="539"/>
      <c r="BF52" s="502"/>
      <c r="BG52" s="572" t="s">
        <v>982</v>
      </c>
      <c r="BH52" s="573"/>
      <c r="BI52" s="572"/>
      <c r="BJ52" s="573"/>
      <c r="BK52" s="574"/>
      <c r="BL52" s="563"/>
      <c r="BM52" s="562"/>
      <c r="BN52" s="563"/>
      <c r="BO52" s="562"/>
      <c r="BP52" s="539"/>
      <c r="BQ52" s="537"/>
      <c r="BR52" s="539"/>
      <c r="BS52" s="537"/>
      <c r="BT52" s="539"/>
      <c r="BU52" s="537"/>
      <c r="BV52" s="539"/>
      <c r="BW52" s="537"/>
      <c r="BX52" s="539"/>
      <c r="BY52" s="537"/>
      <c r="BZ52" s="539"/>
      <c r="CA52" s="502"/>
      <c r="CB52" s="537"/>
      <c r="CC52" s="538"/>
      <c r="CD52" s="538"/>
      <c r="CE52" s="539"/>
      <c r="DA52" t="s">
        <v>982</v>
      </c>
    </row>
    <row r="53" spans="1:108" ht="12.75" customHeight="1">
      <c r="A53" s="124">
        <f t="shared" ca="1" si="14"/>
        <v>-1673</v>
      </c>
      <c r="B53" s="124">
        <f t="shared" ca="1" si="15"/>
        <v>-5.7950432116940025</v>
      </c>
      <c r="C53" s="124">
        <f t="shared" ca="1" si="16"/>
        <v>-8165.4700000000012</v>
      </c>
      <c r="D53" s="124">
        <f t="shared" ca="1" si="17"/>
        <v>-28.284071424860151</v>
      </c>
      <c r="E53" s="124">
        <f ca="1">IFERROR(_xll.AC_BU(_xll.ArrayBU(DB),_xll.ArrayDPT($BA53:$BE53),_xll.ArrayCOA($BG53:$BZ53),YR,PRD-1,_xll.ArrayDIM($CB53:$CE53)),0)</f>
        <v>37034.97</v>
      </c>
      <c r="F53" s="125">
        <f t="shared" ca="1" si="18"/>
        <v>28869.5</v>
      </c>
      <c r="G53" s="124">
        <f t="shared" ca="1" si="19"/>
        <v>100</v>
      </c>
      <c r="H53" s="124"/>
      <c r="I53" s="124">
        <f ca="1">IFERROR(_xll.AC_BU(_xll.ArrayBU(DB),_xll.ArrayDPT($BA53:$BE53),_xll.ArrayCOA($BG53:$BZ53),YR,PRD,_xll.ArrayDIM($CB53:$CE53)),0)</f>
        <v>28869.5</v>
      </c>
      <c r="J53" s="127">
        <f t="shared" ca="1" si="20"/>
        <v>1.9953336169193618</v>
      </c>
      <c r="K53" s="126" t="s">
        <v>2498</v>
      </c>
      <c r="L53" s="124">
        <f ca="1">IFERROR(_xll.ACC_BU(_xll.ArrayBU(DB),_xll.ArrayDPT($BA53:$BE53),_xll.ArrayCOA($BG53:$BZ53),YR,PRD,_xll.ArrayDIM($CB53:$CE53)),0)</f>
        <v>390811.3</v>
      </c>
      <c r="M53" s="127">
        <f t="shared" ca="1" si="21"/>
        <v>0.47897209383735717</v>
      </c>
      <c r="N53" s="124">
        <f t="shared" ca="1" si="22"/>
        <v>390811.3</v>
      </c>
      <c r="O53" s="124">
        <f t="shared" ca="1" si="23"/>
        <v>0</v>
      </c>
      <c r="P53" s="124">
        <f t="shared" ca="1" si="24"/>
        <v>16551.549999999988</v>
      </c>
      <c r="Q53" s="124">
        <f t="shared" ca="1" si="25"/>
        <v>4.2351769255392533</v>
      </c>
      <c r="R53" s="46"/>
      <c r="S53" s="72">
        <f ca="1">IFERROR(_xll.BC_BU(_xll.ArrayBU(DB),_xll.ArrayDPT($BA53:$BE53),_xll.ArrayCOA($BG53:$BZ53),YR,PRD,RV,_xll.ArrayDIM($CB53:$CE53)),0)</f>
        <v>0</v>
      </c>
      <c r="T53" s="72">
        <f ca="1">IFERROR(_xll.AC_BU(_xll.ArrayBU(DB),_xll.ArrayDPT($BA53:$BE53),_xll.ArrayCOA($BG53:$BZ53),YR-1,PRD,_xll.ArrayDIM($CB53:$CE53)),0)</f>
        <v>30542.5</v>
      </c>
      <c r="U53" s="72">
        <f ca="1">IFERROR(_xll.BCC_BU(_xll.ArrayBU(DB),_xll.ArrayDPT($BA53:$BE53),_xll.ArrayCOA($BG53:$BZ53),YR,PRD,RV,_xll.ArrayDIM($CB53:$CE53)),0)</f>
        <v>0</v>
      </c>
      <c r="V53" s="72">
        <f ca="1">IFERROR(_xll.ACC_BU(_xll.ArrayBU(DB),_xll.ArrayDPT($BA53:$BE53),_xll.ArrayCOA($BG53:$BZ53),YR-1,PRD,_xll.ArrayDIM($CB53:$CE53)),0)</f>
        <v>374259.75</v>
      </c>
      <c r="X53" s="72">
        <f ca="1">IFERROR(_xll.ACC_BU(_xll.ArrayBU(DB),_xll.ArrayDPT($BA53:$BE53),_xll.ArrayCOA($BG53:$BZ53),YR-1,PRD,_xll.ArrayDIM($CB53:$CE53)),0)</f>
        <v>374259.75</v>
      </c>
      <c r="Y53" s="72">
        <f ca="1">IFERROR(_xll.BCC_BU(_xll.ArrayBU(DB),_xll.ArrayDPT($BA53:$BE53),_xll.ArrayCOA($BG53:$BZ53),YR-1,PRD,RV,_xll.ArrayDIM($CB53:$CE53)),0)</f>
        <v>0</v>
      </c>
      <c r="Z53" s="72">
        <f ca="1">IFERROR(_xll.ACC_BU(_xll.ArrayBU(DB),_xll.ArrayDPT($BA53:$BE53),_xll.ArrayCOA($BG53:$BZ53),YR-1-1,PRD,_xll.ArrayDIM($CB53:$CE53)),0)</f>
        <v>347821.75</v>
      </c>
      <c r="BA53" s="537"/>
      <c r="BB53" s="538"/>
      <c r="BC53" s="538"/>
      <c r="BD53" s="538"/>
      <c r="BE53" s="539"/>
      <c r="BF53" s="502"/>
      <c r="BG53" s="572" t="s">
        <v>990</v>
      </c>
      <c r="BH53" s="573"/>
      <c r="BI53" s="572"/>
      <c r="BJ53" s="573"/>
      <c r="BK53" s="574"/>
      <c r="BL53" s="563"/>
      <c r="BM53" s="562"/>
      <c r="BN53" s="563"/>
      <c r="BO53" s="562"/>
      <c r="BP53" s="539"/>
      <c r="BQ53" s="537"/>
      <c r="BR53" s="539"/>
      <c r="BS53" s="537"/>
      <c r="BT53" s="539"/>
      <c r="BU53" s="537"/>
      <c r="BV53" s="539"/>
      <c r="BW53" s="537"/>
      <c r="BX53" s="539"/>
      <c r="BY53" s="537"/>
      <c r="BZ53" s="539"/>
      <c r="CA53" s="502"/>
      <c r="CB53" s="537"/>
      <c r="CC53" s="538"/>
      <c r="CD53" s="538"/>
      <c r="CE53" s="539"/>
      <c r="DA53" t="s">
        <v>990</v>
      </c>
    </row>
    <row r="54" spans="1:108" ht="12.75" customHeight="1">
      <c r="A54" s="124">
        <f t="shared" ca="1" si="14"/>
        <v>-6373.5299999999988</v>
      </c>
      <c r="B54" s="124">
        <f t="shared" ca="1" si="15"/>
        <v>-8.8974799038096695</v>
      </c>
      <c r="C54" s="124">
        <f t="shared" ca="1" si="16"/>
        <v>-169408.77000000002</v>
      </c>
      <c r="D54" s="124">
        <f t="shared" ca="1" si="17"/>
        <v>-236.49549411458244</v>
      </c>
      <c r="E54" s="124">
        <f ca="1">IFERROR(_xll.AC_BU(_xll.ArrayBU(DB),_xll.ArrayDPT($BA54:$BE54),_xll.ArrayCOA($BG54:$BZ54),YR,PRD-1,_xll.ArrayDIM($CB54:$CE54)),0)</f>
        <v>241041.75</v>
      </c>
      <c r="F54" s="125">
        <f t="shared" ca="1" si="18"/>
        <v>71632.98</v>
      </c>
      <c r="G54" s="124">
        <f t="shared" ca="1" si="19"/>
        <v>100</v>
      </c>
      <c r="H54" s="124"/>
      <c r="I54" s="124">
        <f ca="1">IFERROR(_xll.AC_BU(_xll.ArrayBU(DB),_xll.ArrayDPT($BA54:$BE54),_xll.ArrayCOA($BG54:$BZ54),YR,PRD,_xll.ArrayDIM($CB54:$CE54)),0)</f>
        <v>71632.98</v>
      </c>
      <c r="J54" s="127">
        <f t="shared" ca="1" si="20"/>
        <v>4.9509583842502396</v>
      </c>
      <c r="K54" s="124" t="s">
        <v>2499</v>
      </c>
      <c r="L54" s="124">
        <f ca="1">IFERROR(_xll.ACC_BU(_xll.ArrayBU(DB),_xll.ArrayDPT($BA54:$BE54),_xll.ArrayCOA($BG54:$BZ54),YR,PRD,_xll.ArrayDIM($CB54:$CE54)),0)</f>
        <v>3977749.19</v>
      </c>
      <c r="M54" s="127">
        <f t="shared" ca="1" si="21"/>
        <v>4.8750659417835438</v>
      </c>
      <c r="N54" s="124">
        <f t="shared" ca="1" si="22"/>
        <v>3977749.19</v>
      </c>
      <c r="O54" s="124">
        <f t="shared" ca="1" si="23"/>
        <v>0</v>
      </c>
      <c r="P54" s="124">
        <f t="shared" ca="1" si="24"/>
        <v>333929.21999999974</v>
      </c>
      <c r="Q54" s="124">
        <f t="shared" ca="1" si="25"/>
        <v>8.3949289924938615</v>
      </c>
      <c r="R54" s="46"/>
      <c r="S54" s="72">
        <f ca="1">IFERROR(_xll.BC_BU(_xll.ArrayBU(DB),_xll.ArrayDPT($BA54:$BE54),_xll.ArrayCOA($BG54:$BZ54),YR,PRD,RV,_xll.ArrayDIM($CB54:$CE54)),0)</f>
        <v>0</v>
      </c>
      <c r="T54" s="72">
        <f ca="1">IFERROR(_xll.AC_BU(_xll.ArrayBU(DB),_xll.ArrayDPT($BA54:$BE54),_xll.ArrayCOA($BG54:$BZ54),YR-1,PRD,_xll.ArrayDIM($CB54:$CE54)),0)</f>
        <v>78006.509999999995</v>
      </c>
      <c r="U54" s="72">
        <f ca="1">IFERROR(_xll.BCC_BU(_xll.ArrayBU(DB),_xll.ArrayDPT($BA54:$BE54),_xll.ArrayCOA($BG54:$BZ54),YR,PRD,RV,_xll.ArrayDIM($CB54:$CE54)),0)</f>
        <v>0</v>
      </c>
      <c r="V54" s="72">
        <f ca="1">IFERROR(_xll.ACC_BU(_xll.ArrayBU(DB),_xll.ArrayDPT($BA54:$BE54),_xll.ArrayCOA($BG54:$BZ54),YR-1,PRD,_xll.ArrayDIM($CB54:$CE54)),0)</f>
        <v>3643819.97</v>
      </c>
      <c r="X54" s="72">
        <f ca="1">IFERROR(_xll.ACC_BU(_xll.ArrayBU(DB),_xll.ArrayDPT($BA54:$BE54),_xll.ArrayCOA($BG54:$BZ54),YR-1,PRD,_xll.ArrayDIM($CB54:$CE54)),0)</f>
        <v>3643819.97</v>
      </c>
      <c r="Y54" s="72">
        <f ca="1">IFERROR(_xll.BCC_BU(_xll.ArrayBU(DB),_xll.ArrayDPT($BA54:$BE54),_xll.ArrayCOA($BG54:$BZ54),YR-1,PRD,RV,_xll.ArrayDIM($CB54:$CE54)),0)</f>
        <v>0</v>
      </c>
      <c r="Z54" s="72">
        <f ca="1">IFERROR(_xll.ACC_BU(_xll.ArrayBU(DB),_xll.ArrayDPT($BA54:$BE54),_xll.ArrayCOA($BG54:$BZ54),YR-1-1,PRD,_xll.ArrayDIM($CB54:$CE54)),0)</f>
        <v>3981176.41</v>
      </c>
      <c r="BA54" s="537"/>
      <c r="BB54" s="538"/>
      <c r="BC54" s="538"/>
      <c r="BD54" s="538"/>
      <c r="BE54" s="539"/>
      <c r="BF54" s="502"/>
      <c r="BG54" s="572" t="s">
        <v>992</v>
      </c>
      <c r="BH54" s="573"/>
      <c r="BI54" s="572"/>
      <c r="BJ54" s="573"/>
      <c r="BK54" s="574"/>
      <c r="BL54" s="563"/>
      <c r="BM54" s="562"/>
      <c r="BN54" s="563"/>
      <c r="BO54" s="562"/>
      <c r="BP54" s="539"/>
      <c r="BQ54" s="537"/>
      <c r="BR54" s="539"/>
      <c r="BS54" s="537"/>
      <c r="BT54" s="539"/>
      <c r="BU54" s="537"/>
      <c r="BV54" s="539"/>
      <c r="BW54" s="537"/>
      <c r="BX54" s="539"/>
      <c r="BY54" s="537"/>
      <c r="BZ54" s="539"/>
      <c r="CA54" s="502"/>
      <c r="CB54" s="537"/>
      <c r="CC54" s="538"/>
      <c r="CD54" s="538"/>
      <c r="CE54" s="539"/>
      <c r="DA54" t="s">
        <v>992</v>
      </c>
    </row>
    <row r="55" spans="1:108" ht="12.75" customHeight="1">
      <c r="A55" s="124">
        <f t="shared" ca="1" si="14"/>
        <v>0</v>
      </c>
      <c r="B55" s="124">
        <f t="shared" ca="1" si="15"/>
        <v>0</v>
      </c>
      <c r="C55" s="124">
        <f t="shared" ca="1" si="16"/>
        <v>0</v>
      </c>
      <c r="D55" s="124">
        <f t="shared" ca="1" si="17"/>
        <v>0</v>
      </c>
      <c r="E55" s="124">
        <f ca="1">IFERROR(_xll.AC_BU(_xll.ArrayBU(DB),_xll.ArrayDPT($BA55:$BE55),_xll.ArrayCOA($BG55:$BZ55),YR,PRD-1,_xll.ArrayDIM($CB55:$CE55)),0)</f>
        <v>0</v>
      </c>
      <c r="F55" s="125">
        <f t="shared" ca="1" si="18"/>
        <v>0</v>
      </c>
      <c r="G55" s="124">
        <f t="shared" ca="1" si="19"/>
        <v>0</v>
      </c>
      <c r="H55" s="124"/>
      <c r="I55" s="124">
        <f ca="1">IFERROR(_xll.AC_BU(_xll.ArrayBU(DB),_xll.ArrayDPT($BA55:$BE55),_xll.ArrayCOA($BG55:$BZ55),YR,PRD,_xll.ArrayDIM($CB55:$CE55)),0)</f>
        <v>0</v>
      </c>
      <c r="J55" s="127">
        <f t="shared" ca="1" si="20"/>
        <v>0</v>
      </c>
      <c r="K55" s="124" t="s">
        <v>2501</v>
      </c>
      <c r="L55" s="124">
        <f ca="1">IFERROR(_xll.ACC_BU(_xll.ArrayBU(DB),_xll.ArrayDPT($BA55:$BE55),_xll.ArrayCOA($BG55:$BZ55),YR,PRD,_xll.ArrayDIM($CB55:$CE55)),0)</f>
        <v>0</v>
      </c>
      <c r="M55" s="127">
        <f t="shared" ca="1" si="21"/>
        <v>0</v>
      </c>
      <c r="N55" s="124">
        <f t="shared" ca="1" si="22"/>
        <v>0</v>
      </c>
      <c r="O55" s="124">
        <f t="shared" ca="1" si="23"/>
        <v>0</v>
      </c>
      <c r="P55" s="124">
        <f t="shared" ca="1" si="24"/>
        <v>0</v>
      </c>
      <c r="Q55" s="124">
        <f t="shared" ca="1" si="25"/>
        <v>0</v>
      </c>
      <c r="R55" s="46"/>
      <c r="S55" s="72">
        <f ca="1">IFERROR(_xll.BC_BU(_xll.ArrayBU(DB),_xll.ArrayDPT($BA55:$BE55),_xll.ArrayCOA($BG55:$BZ55),YR,PRD,RV,_xll.ArrayDIM($CB55:$CE55)),0)</f>
        <v>0</v>
      </c>
      <c r="T55" s="72">
        <f ca="1">IFERROR(_xll.AC_BU(_xll.ArrayBU(DB),_xll.ArrayDPT($BA55:$BE55),_xll.ArrayCOA($BG55:$BZ55),YR-1,PRD,_xll.ArrayDIM($CB55:$CE55)),0)</f>
        <v>0</v>
      </c>
      <c r="U55" s="72">
        <f ca="1">IFERROR(_xll.BCC_BU(_xll.ArrayBU(DB),_xll.ArrayDPT($BA55:$BE55),_xll.ArrayCOA($BG55:$BZ55),YR,PRD,RV,_xll.ArrayDIM($CB55:$CE55)),0)</f>
        <v>0</v>
      </c>
      <c r="V55" s="72">
        <f ca="1">IFERROR(_xll.ACC_BU(_xll.ArrayBU(DB),_xll.ArrayDPT($BA55:$BE55),_xll.ArrayCOA($BG55:$BZ55),YR-1,PRD,_xll.ArrayDIM($CB55:$CE55)),0)</f>
        <v>0</v>
      </c>
      <c r="X55" s="72">
        <f ca="1">IFERROR(_xll.ACC_BU(_xll.ArrayBU(DB),_xll.ArrayDPT($BA55:$BE55),_xll.ArrayCOA($BG55:$BZ55),YR-1,PRD,_xll.ArrayDIM($CB55:$CE55)),0)</f>
        <v>0</v>
      </c>
      <c r="Y55" s="72">
        <f ca="1">IFERROR(_xll.BCC_BU(_xll.ArrayBU(DB),_xll.ArrayDPT($BA55:$BE55),_xll.ArrayCOA($BG55:$BZ55),YR-1,PRD,RV,_xll.ArrayDIM($CB55:$CE55)),0)</f>
        <v>0</v>
      </c>
      <c r="Z55" s="72">
        <f ca="1">IFERROR(_xll.ACC_BU(_xll.ArrayBU(DB),_xll.ArrayDPT($BA55:$BE55),_xll.ArrayCOA($BG55:$BZ55),YR-1-1,PRD,_xll.ArrayDIM($CB55:$CE55)),0)</f>
        <v>45</v>
      </c>
      <c r="BA55" s="537"/>
      <c r="BB55" s="538"/>
      <c r="BC55" s="538"/>
      <c r="BD55" s="538"/>
      <c r="BE55" s="539"/>
      <c r="BF55" s="502"/>
      <c r="BG55" s="572" t="s">
        <v>980</v>
      </c>
      <c r="BH55" s="573"/>
      <c r="BI55" s="572"/>
      <c r="BJ55" s="573"/>
      <c r="BK55" s="574"/>
      <c r="BL55" s="563"/>
      <c r="BM55" s="562"/>
      <c r="BN55" s="563"/>
      <c r="BO55" s="562"/>
      <c r="BP55" s="539"/>
      <c r="BQ55" s="537"/>
      <c r="BR55" s="539"/>
      <c r="BS55" s="537"/>
      <c r="BT55" s="539"/>
      <c r="BU55" s="537"/>
      <c r="BV55" s="539"/>
      <c r="BW55" s="537"/>
      <c r="BX55" s="539"/>
      <c r="BY55" s="537"/>
      <c r="BZ55" s="539"/>
      <c r="CA55" s="502"/>
      <c r="CB55" s="537"/>
      <c r="CC55" s="538"/>
      <c r="CD55" s="538"/>
      <c r="CE55" s="539"/>
      <c r="DA55" t="s">
        <v>980</v>
      </c>
    </row>
    <row r="56" spans="1:108" ht="12.75" customHeight="1">
      <c r="A56" s="124">
        <f t="shared" ca="1" si="14"/>
        <v>0</v>
      </c>
      <c r="B56" s="124">
        <f t="shared" ca="1" si="15"/>
        <v>0</v>
      </c>
      <c r="C56" s="124">
        <f t="shared" ca="1" si="16"/>
        <v>0</v>
      </c>
      <c r="D56" s="124">
        <f t="shared" ca="1" si="17"/>
        <v>0</v>
      </c>
      <c r="E56" s="124">
        <f ca="1">IFERROR(_xll.AC_BU(_xll.ArrayBU(DB),_xll.ArrayDPT($BA56:$BE56),_xll.ArrayCOA($BG56:$BZ56),YR,PRD-1,_xll.ArrayDIM($CB56:$CE56)),0)</f>
        <v>0</v>
      </c>
      <c r="F56" s="125">
        <f t="shared" ca="1" si="18"/>
        <v>0</v>
      </c>
      <c r="G56" s="124">
        <f t="shared" ca="1" si="19"/>
        <v>0</v>
      </c>
      <c r="H56" s="124"/>
      <c r="I56" s="124">
        <f ca="1">IFERROR(_xll.AC_BU(_xll.ArrayBU(DB),_xll.ArrayDPT($BA56:$BE56),_xll.ArrayCOA($BG56:$BZ56),YR,PRD,_xll.ArrayDIM($CB56:$CE56)),0)</f>
        <v>0</v>
      </c>
      <c r="J56" s="127">
        <f t="shared" ca="1" si="20"/>
        <v>0</v>
      </c>
      <c r="K56" s="143" t="s">
        <v>2547</v>
      </c>
      <c r="L56" s="124">
        <f ca="1">IFERROR(_xll.ACC_BU(_xll.ArrayBU(DB),_xll.ArrayDPT($BA56:$BE56),_xll.ArrayCOA($BG56:$BZ56),YR,PRD,_xll.ArrayDIM($CB56:$CE56)),0)</f>
        <v>0</v>
      </c>
      <c r="M56" s="127">
        <f t="shared" ca="1" si="21"/>
        <v>0</v>
      </c>
      <c r="N56" s="124">
        <f t="shared" ca="1" si="22"/>
        <v>0</v>
      </c>
      <c r="O56" s="124">
        <f t="shared" ca="1" si="23"/>
        <v>0</v>
      </c>
      <c r="P56" s="124">
        <f t="shared" ca="1" si="24"/>
        <v>-300</v>
      </c>
      <c r="Q56" s="124">
        <f t="shared" ca="1" si="25"/>
        <v>0</v>
      </c>
      <c r="R56" s="46"/>
      <c r="S56" s="72">
        <f ca="1">IFERROR(_xll.BC_BU(_xll.ArrayBU(DB),_xll.ArrayDPT($BA56:$BE56),_xll.ArrayCOA($BG56:$BZ56),YR,PRD,RV,_xll.ArrayDIM($CB56:$CE56)),0)</f>
        <v>0</v>
      </c>
      <c r="T56" s="72">
        <f ca="1">IFERROR(_xll.AC_BU(_xll.ArrayBU(DB),_xll.ArrayDPT($BA56:$BE56),_xll.ArrayCOA($BG56:$BZ56),YR-1,PRD,_xll.ArrayDIM($CB56:$CE56)),0)</f>
        <v>0</v>
      </c>
      <c r="U56" s="72">
        <f ca="1">IFERROR(_xll.BCC_BU(_xll.ArrayBU(DB),_xll.ArrayDPT($BA56:$BE56),_xll.ArrayCOA($BG56:$BZ56),YR,PRD,RV,_xll.ArrayDIM($CB56:$CE56)),0)</f>
        <v>0</v>
      </c>
      <c r="V56" s="72">
        <f ca="1">IFERROR(_xll.ACC_BU(_xll.ArrayBU(DB),_xll.ArrayDPT($BA56:$BE56),_xll.ArrayCOA($BG56:$BZ56),YR-1,PRD,_xll.ArrayDIM($CB56:$CE56)),0)</f>
        <v>300</v>
      </c>
      <c r="X56" s="72">
        <f ca="1">IFERROR(_xll.ACC_BU(_xll.ArrayBU(DB),_xll.ArrayDPT($BA56:$BE56),_xll.ArrayCOA($BG56:$BZ56),YR-1,PRD,_xll.ArrayDIM($CB56:$CE56)),0)</f>
        <v>300</v>
      </c>
      <c r="Y56" s="72">
        <f ca="1">IFERROR(_xll.BCC_BU(_xll.ArrayBU(DB),_xll.ArrayDPT($BA56:$BE56),_xll.ArrayCOA($BG56:$BZ56),YR-1,PRD,RV,_xll.ArrayDIM($CB56:$CE56)),0)</f>
        <v>0</v>
      </c>
      <c r="Z56" s="72">
        <f ca="1">IFERROR(_xll.ACC_BU(_xll.ArrayBU(DB),_xll.ArrayDPT($BA56:$BE56),_xll.ArrayCOA($BG56:$BZ56),YR-1-1,PRD,_xll.ArrayDIM($CB56:$CE56)),0)</f>
        <v>8910</v>
      </c>
      <c r="BA56" s="537"/>
      <c r="BB56" s="538"/>
      <c r="BC56" s="538"/>
      <c r="BD56" s="538"/>
      <c r="BE56" s="539"/>
      <c r="BF56" s="502"/>
      <c r="BG56" s="572" t="s">
        <v>948</v>
      </c>
      <c r="BH56" s="573"/>
      <c r="BI56" s="572"/>
      <c r="BJ56" s="573"/>
      <c r="BK56" s="574"/>
      <c r="BL56" s="563"/>
      <c r="BM56" s="562"/>
      <c r="BN56" s="563"/>
      <c r="BO56" s="562"/>
      <c r="BP56" s="539"/>
      <c r="BQ56" s="537"/>
      <c r="BR56" s="539"/>
      <c r="BS56" s="537"/>
      <c r="BT56" s="539"/>
      <c r="BU56" s="537"/>
      <c r="BV56" s="539"/>
      <c r="BW56" s="537"/>
      <c r="BX56" s="539"/>
      <c r="BY56" s="537"/>
      <c r="BZ56" s="539"/>
      <c r="CA56" s="502"/>
      <c r="CB56" s="537"/>
      <c r="CC56" s="538"/>
      <c r="CD56" s="538"/>
      <c r="CE56" s="539"/>
      <c r="DA56" t="s">
        <v>948</v>
      </c>
    </row>
    <row r="57" spans="1:108" ht="12.75" customHeight="1">
      <c r="A57" s="124">
        <f t="shared" ca="1" si="14"/>
        <v>0</v>
      </c>
      <c r="B57" s="124">
        <f t="shared" ca="1" si="15"/>
        <v>0</v>
      </c>
      <c r="C57" s="124">
        <f t="shared" ca="1" si="16"/>
        <v>0</v>
      </c>
      <c r="D57" s="124">
        <f t="shared" ca="1" si="17"/>
        <v>0</v>
      </c>
      <c r="E57" s="124">
        <f ca="1">IFERROR(_xll.AC_BU(_xll.ArrayBU(DB),_xll.ArrayDPT($BA57:$BE57),_xll.ArrayCOA($BG57:$BZ57),YR,PRD-1,_xll.ArrayDIM($CB57:$CE57)),0)</f>
        <v>0</v>
      </c>
      <c r="F57" s="125">
        <f t="shared" ca="1" si="18"/>
        <v>0</v>
      </c>
      <c r="G57" s="124">
        <f t="shared" ca="1" si="19"/>
        <v>0</v>
      </c>
      <c r="H57" s="124"/>
      <c r="I57" s="124">
        <f ca="1">IFERROR(_xll.AC_BU(_xll.ArrayBU(DB),_xll.ArrayDPT($BA57:$BE57),_xll.ArrayCOA($BG57:$BZ57),YR,PRD,_xll.ArrayDIM($CB57:$CE57)),0)</f>
        <v>0</v>
      </c>
      <c r="J57" s="127">
        <f t="shared" ca="1" si="20"/>
        <v>0</v>
      </c>
      <c r="K57" s="143" t="s">
        <v>2500</v>
      </c>
      <c r="L57" s="124">
        <f ca="1">IFERROR(_xll.ACC_BU(_xll.ArrayBU(DB),_xll.ArrayDPT($BA57:$BE57),_xll.ArrayCOA($BG57:$BZ57),YR,PRD,_xll.ArrayDIM($CB57:$CE57)),0)</f>
        <v>0</v>
      </c>
      <c r="M57" s="127">
        <f t="shared" ca="1" si="21"/>
        <v>0</v>
      </c>
      <c r="N57" s="124">
        <f t="shared" ca="1" si="22"/>
        <v>0</v>
      </c>
      <c r="O57" s="124">
        <f t="shared" ca="1" si="23"/>
        <v>0</v>
      </c>
      <c r="P57" s="124">
        <f t="shared" ca="1" si="24"/>
        <v>0</v>
      </c>
      <c r="Q57" s="124">
        <f t="shared" ca="1" si="25"/>
        <v>0</v>
      </c>
      <c r="R57" s="46"/>
      <c r="S57" s="72">
        <f ca="1">IFERROR(_xll.BC_BU(_xll.ArrayBU(DB),_xll.ArrayDPT($BA57:$BE57),_xll.ArrayCOA($BG57:$BZ57),YR,PRD,RV,_xll.ArrayDIM($CB57:$CE57)),0)</f>
        <v>0</v>
      </c>
      <c r="T57" s="72">
        <f ca="1">IFERROR(_xll.AC_BU(_xll.ArrayBU(DB),_xll.ArrayDPT($BA57:$BE57),_xll.ArrayCOA($BG57:$BZ57),YR-1,PRD,_xll.ArrayDIM($CB57:$CE57)),0)</f>
        <v>0</v>
      </c>
      <c r="U57" s="72">
        <f ca="1">IFERROR(_xll.BCC_BU(_xll.ArrayBU(DB),_xll.ArrayDPT($BA57:$BE57),_xll.ArrayCOA($BG57:$BZ57),YR,PRD,RV,_xll.ArrayDIM($CB57:$CE57)),0)</f>
        <v>0</v>
      </c>
      <c r="V57" s="72">
        <f ca="1">IFERROR(_xll.ACC_BU(_xll.ArrayBU(DB),_xll.ArrayDPT($BA57:$BE57),_xll.ArrayCOA($BG57:$BZ57),YR-1,PRD,_xll.ArrayDIM($CB57:$CE57)),0)</f>
        <v>0</v>
      </c>
      <c r="X57" s="72">
        <f ca="1">IFERROR(_xll.ACC_BU(_xll.ArrayBU(DB),_xll.ArrayDPT($BA57:$BE57),_xll.ArrayCOA($BG57:$BZ57),YR-1,PRD,_xll.ArrayDIM($CB57:$CE57)),0)</f>
        <v>0</v>
      </c>
      <c r="Y57" s="72">
        <f ca="1">IFERROR(_xll.BCC_BU(_xll.ArrayBU(DB),_xll.ArrayDPT($BA57:$BE57),_xll.ArrayCOA($BG57:$BZ57),YR-1,PRD,RV,_xll.ArrayDIM($CB57:$CE57)),0)</f>
        <v>0</v>
      </c>
      <c r="Z57" s="72">
        <f ca="1">IFERROR(_xll.ACC_BU(_xll.ArrayBU(DB),_xll.ArrayDPT($BA57:$BE57),_xll.ArrayCOA($BG57:$BZ57),YR-1-1,PRD,_xll.ArrayDIM($CB57:$CE57)),0)</f>
        <v>0</v>
      </c>
      <c r="BA57" s="537"/>
      <c r="BB57" s="538"/>
      <c r="BC57" s="538"/>
      <c r="BD57" s="538"/>
      <c r="BE57" s="539"/>
      <c r="BF57" s="502"/>
      <c r="BG57" s="572" t="s">
        <v>950</v>
      </c>
      <c r="BH57" s="573"/>
      <c r="BI57" s="572"/>
      <c r="BJ57" s="573"/>
      <c r="BK57" s="574"/>
      <c r="BL57" s="563"/>
      <c r="BM57" s="562"/>
      <c r="BN57" s="563"/>
      <c r="BO57" s="562"/>
      <c r="BP57" s="539"/>
      <c r="BQ57" s="537"/>
      <c r="BR57" s="539"/>
      <c r="BS57" s="537"/>
      <c r="BT57" s="539"/>
      <c r="BU57" s="537"/>
      <c r="BV57" s="539"/>
      <c r="BW57" s="537"/>
      <c r="BX57" s="539"/>
      <c r="BY57" s="537"/>
      <c r="BZ57" s="539"/>
      <c r="CA57" s="502"/>
      <c r="CB57" s="537"/>
      <c r="CC57" s="538"/>
      <c r="CD57" s="538"/>
      <c r="CE57" s="539"/>
      <c r="DA57" t="s">
        <v>950</v>
      </c>
      <c r="DB57" t="s">
        <v>948</v>
      </c>
    </row>
    <row r="58" spans="1:108" ht="12.75" customHeight="1">
      <c r="A58" s="124">
        <f t="shared" ca="1" si="14"/>
        <v>0</v>
      </c>
      <c r="B58" s="124">
        <f t="shared" ca="1" si="15"/>
        <v>0</v>
      </c>
      <c r="C58" s="124">
        <f t="shared" ca="1" si="16"/>
        <v>0</v>
      </c>
      <c r="D58" s="124">
        <f t="shared" ca="1" si="17"/>
        <v>0</v>
      </c>
      <c r="E58" s="124">
        <f ca="1">IFERROR(_xll.AC_BU(_xll.ArrayBU(DB),_xll.ArrayDPT($BA58:$BE58),_xll.ArrayCOA($BG58:$BZ58),YR,PRD-1,_xll.ArrayDIM($CB58:$CE58)),0)</f>
        <v>0</v>
      </c>
      <c r="F58" s="125">
        <f t="shared" ca="1" si="18"/>
        <v>0</v>
      </c>
      <c r="G58" s="124">
        <f t="shared" ca="1" si="19"/>
        <v>0</v>
      </c>
      <c r="H58" s="124"/>
      <c r="I58" s="124">
        <f ca="1">IFERROR(_xll.AC_BU(_xll.ArrayBU(DB),_xll.ArrayDPT($BA58:$BE58),_xll.ArrayCOA($BG58:$BZ58),YR,PRD,_xll.ArrayDIM($CB58:$CE58)),0)</f>
        <v>0</v>
      </c>
      <c r="J58" s="127">
        <f t="shared" ca="1" si="20"/>
        <v>0</v>
      </c>
      <c r="K58" s="143" t="s">
        <v>2503</v>
      </c>
      <c r="L58" s="124">
        <f ca="1">IFERROR(_xll.ACC_BU(_xll.ArrayBU(DB),_xll.ArrayDPT($BA58:$BE58),_xll.ArrayCOA($BG58:$BZ58),YR,PRD,_xll.ArrayDIM($CB58:$CE58)),0)</f>
        <v>0</v>
      </c>
      <c r="M58" s="127">
        <f t="shared" ca="1" si="21"/>
        <v>0</v>
      </c>
      <c r="N58" s="124">
        <f t="shared" ca="1" si="22"/>
        <v>0</v>
      </c>
      <c r="O58" s="124">
        <f t="shared" ca="1" si="23"/>
        <v>0</v>
      </c>
      <c r="P58" s="124">
        <f t="shared" ca="1" si="24"/>
        <v>0</v>
      </c>
      <c r="Q58" s="124">
        <f t="shared" ca="1" si="25"/>
        <v>0</v>
      </c>
      <c r="R58" s="46"/>
      <c r="S58" s="72">
        <f ca="1">IFERROR(_xll.BC_BU(_xll.ArrayBU(DB),_xll.ArrayDPT($BA58:$BE58),_xll.ArrayCOA($BG58:$BZ58),YR,PRD,RV,_xll.ArrayDIM($CB58:$CE58)),0)</f>
        <v>0</v>
      </c>
      <c r="T58" s="72">
        <f ca="1">IFERROR(_xll.AC_BU(_xll.ArrayBU(DB),_xll.ArrayDPT($BA58:$BE58),_xll.ArrayCOA($BG58:$BZ58),YR-1,PRD,_xll.ArrayDIM($CB58:$CE58)),0)</f>
        <v>0</v>
      </c>
      <c r="U58" s="72">
        <f ca="1">IFERROR(_xll.BCC_BU(_xll.ArrayBU(DB),_xll.ArrayDPT($BA58:$BE58),_xll.ArrayCOA($BG58:$BZ58),YR,PRD,RV,_xll.ArrayDIM($CB58:$CE58)),0)</f>
        <v>0</v>
      </c>
      <c r="V58" s="72">
        <f ca="1">IFERROR(_xll.ACC_BU(_xll.ArrayBU(DB),_xll.ArrayDPT($BA58:$BE58),_xll.ArrayCOA($BG58:$BZ58),YR-1,PRD,_xll.ArrayDIM($CB58:$CE58)),0)</f>
        <v>0</v>
      </c>
      <c r="X58" s="72">
        <f ca="1">IFERROR(_xll.ACC_BU(_xll.ArrayBU(DB),_xll.ArrayDPT($BA58:$BE58),_xll.ArrayCOA($BG58:$BZ58),YR-1,PRD,_xll.ArrayDIM($CB58:$CE58)),0)</f>
        <v>0</v>
      </c>
      <c r="Y58" s="72">
        <f ca="1">IFERROR(_xll.BCC_BU(_xll.ArrayBU(DB),_xll.ArrayDPT($BA58:$BE58),_xll.ArrayCOA($BG58:$BZ58),YR-1,PRD,RV,_xll.ArrayDIM($CB58:$CE58)),0)</f>
        <v>0</v>
      </c>
      <c r="Z58" s="72">
        <f ca="1">IFERROR(_xll.ACC_BU(_xll.ArrayBU(DB),_xll.ArrayDPT($BA58:$BE58),_xll.ArrayCOA($BG58:$BZ58),YR-1-1,PRD,_xll.ArrayDIM($CB58:$CE58)),0)</f>
        <v>0</v>
      </c>
      <c r="BA58" s="537"/>
      <c r="BB58" s="538"/>
      <c r="BC58" s="538"/>
      <c r="BD58" s="538"/>
      <c r="BE58" s="539"/>
      <c r="BF58" s="502"/>
      <c r="BG58" s="572" t="s">
        <v>950</v>
      </c>
      <c r="BH58" s="573"/>
      <c r="BI58" s="572"/>
      <c r="BJ58" s="573"/>
      <c r="BK58" s="574"/>
      <c r="BL58" s="563"/>
      <c r="BM58" s="562"/>
      <c r="BN58" s="563"/>
      <c r="BO58" s="562"/>
      <c r="BP58" s="539"/>
      <c r="BQ58" s="537"/>
      <c r="BR58" s="539"/>
      <c r="BS58" s="537"/>
      <c r="BT58" s="539"/>
      <c r="BU58" s="537"/>
      <c r="BV58" s="539"/>
      <c r="BW58" s="537"/>
      <c r="BX58" s="539"/>
      <c r="BY58" s="537"/>
      <c r="BZ58" s="539"/>
      <c r="CA58" s="502"/>
      <c r="CB58" s="537"/>
      <c r="CC58" s="538"/>
      <c r="CD58" s="538"/>
      <c r="CE58" s="539"/>
      <c r="DA58" t="s">
        <v>950</v>
      </c>
      <c r="DB58" t="s">
        <v>948</v>
      </c>
      <c r="DC58" t="s">
        <v>952</v>
      </c>
      <c r="DD58" t="s">
        <v>958</v>
      </c>
    </row>
    <row r="59" spans="1:108" ht="12.75" customHeight="1">
      <c r="A59" s="124">
        <f t="shared" ca="1" si="14"/>
        <v>0</v>
      </c>
      <c r="B59" s="124">
        <f t="shared" ca="1" si="15"/>
        <v>0</v>
      </c>
      <c r="C59" s="124">
        <f t="shared" ca="1" si="16"/>
        <v>0</v>
      </c>
      <c r="D59" s="124">
        <f t="shared" ca="1" si="17"/>
        <v>0</v>
      </c>
      <c r="E59" s="124">
        <f ca="1">IFERROR(_xll.AC_BU(_xll.ArrayBU(DB),_xll.ArrayDPT($BA59:$BE59),_xll.ArrayCOA($BG59:$BZ59),YR,PRD-1,_xll.ArrayDIM($CB59:$CE59)),0)</f>
        <v>0</v>
      </c>
      <c r="F59" s="124">
        <f t="shared" ca="1" si="18"/>
        <v>0</v>
      </c>
      <c r="G59" s="124">
        <f t="shared" ca="1" si="19"/>
        <v>0</v>
      </c>
      <c r="H59" s="124"/>
      <c r="I59" s="124">
        <f ca="1">IFERROR(_xll.AC_BU(_xll.ArrayBU(DB),_xll.ArrayDPT($BA59:$BE59),_xll.ArrayCOA($BG59:$BZ59),YR,PRD,_xll.ArrayDIM($CB59:$CE59)),0)</f>
        <v>0</v>
      </c>
      <c r="J59" s="127">
        <f t="shared" ca="1" si="20"/>
        <v>0</v>
      </c>
      <c r="K59" s="124" t="s">
        <v>2504</v>
      </c>
      <c r="L59" s="124">
        <f ca="1">IFERROR(_xll.ACC_BU(_xll.ArrayBU(DB),_xll.ArrayDPT($BA59:$BE59),_xll.ArrayCOA($BG59:$BZ59),YR,PRD,_xll.ArrayDIM($CB59:$CE59)),0)</f>
        <v>0</v>
      </c>
      <c r="M59" s="127">
        <f t="shared" ca="1" si="21"/>
        <v>0</v>
      </c>
      <c r="N59" s="124">
        <f t="shared" ca="1" si="22"/>
        <v>0</v>
      </c>
      <c r="O59" s="124">
        <f t="shared" ca="1" si="23"/>
        <v>0</v>
      </c>
      <c r="P59" s="124">
        <f t="shared" ca="1" si="24"/>
        <v>0</v>
      </c>
      <c r="Q59" s="124">
        <f t="shared" ca="1" si="25"/>
        <v>0</v>
      </c>
      <c r="R59" s="46"/>
      <c r="S59" s="72">
        <f ca="1">IFERROR(_xll.BC_BU(_xll.ArrayBU(DB),_xll.ArrayDPT($BA59:$BE59),_xll.ArrayCOA($BG59:$BZ59),YR,PRD,RV,_xll.ArrayDIM($CB59:$CE59)),0)</f>
        <v>0</v>
      </c>
      <c r="T59" s="72">
        <f ca="1">IFERROR(_xll.AC_BU(_xll.ArrayBU(DB),_xll.ArrayDPT($BA59:$BE59),_xll.ArrayCOA($BG59:$BZ59),YR-1,PRD,_xll.ArrayDIM($CB59:$CE59)),0)</f>
        <v>0</v>
      </c>
      <c r="U59" s="72">
        <f ca="1">IFERROR(_xll.BCC_BU(_xll.ArrayBU(DB),_xll.ArrayDPT($BA59:$BE59),_xll.ArrayCOA($BG59:$BZ59),YR,PRD,RV,_xll.ArrayDIM($CB59:$CE59)),0)</f>
        <v>0</v>
      </c>
      <c r="V59" s="72">
        <f ca="1">IFERROR(_xll.ACC_BU(_xll.ArrayBU(DB),_xll.ArrayDPT($BA59:$BE59),_xll.ArrayCOA($BG59:$BZ59),YR-1,PRD,_xll.ArrayDIM($CB59:$CE59)),0)</f>
        <v>0</v>
      </c>
      <c r="X59" s="72">
        <f ca="1">IFERROR(_xll.ACC_BU(_xll.ArrayBU(DB),_xll.ArrayDPT($BA59:$BE59),_xll.ArrayCOA($BG59:$BZ59),YR-1,PRD,_xll.ArrayDIM($CB59:$CE59)),0)</f>
        <v>0</v>
      </c>
      <c r="Y59" s="72">
        <f ca="1">IFERROR(_xll.BCC_BU(_xll.ArrayBU(DB),_xll.ArrayDPT($BA59:$BE59),_xll.ArrayCOA($BG59:$BZ59),YR-1,PRD,RV,_xll.ArrayDIM($CB59:$CE59)),0)</f>
        <v>0</v>
      </c>
      <c r="Z59" s="72">
        <f ca="1">IFERROR(_xll.ACC_BU(_xll.ArrayBU(DB),_xll.ArrayDPT($BA59:$BE59),_xll.ArrayCOA($BG59:$BZ59),YR-1-1,PRD,_xll.ArrayDIM($CB59:$CE59)),0)</f>
        <v>0</v>
      </c>
      <c r="BA59" s="537"/>
      <c r="BB59" s="538"/>
      <c r="BC59" s="538"/>
      <c r="BD59" s="538"/>
      <c r="BE59" s="539"/>
      <c r="BF59" s="502"/>
      <c r="BG59" s="572" t="s">
        <v>998</v>
      </c>
      <c r="BH59" s="573"/>
      <c r="BI59" s="572"/>
      <c r="BJ59" s="573"/>
      <c r="BK59" s="574"/>
      <c r="BL59" s="563"/>
      <c r="BM59" s="562"/>
      <c r="BN59" s="563"/>
      <c r="BO59" s="562"/>
      <c r="BP59" s="539"/>
      <c r="BQ59" s="537"/>
      <c r="BR59" s="539"/>
      <c r="BS59" s="537"/>
      <c r="BT59" s="539"/>
      <c r="BU59" s="537"/>
      <c r="BV59" s="539"/>
      <c r="BW59" s="537"/>
      <c r="BX59" s="539"/>
      <c r="BY59" s="537"/>
      <c r="BZ59" s="539"/>
      <c r="CA59" s="502"/>
      <c r="CB59" s="537"/>
      <c r="CC59" s="538"/>
      <c r="CD59" s="538"/>
      <c r="CE59" s="539"/>
      <c r="DA59" t="s">
        <v>998</v>
      </c>
    </row>
    <row r="60" spans="1:108" ht="12.75" customHeight="1">
      <c r="A60" s="124">
        <f t="shared" ca="1" si="14"/>
        <v>400.15999999999985</v>
      </c>
      <c r="B60" s="124">
        <f t="shared" ca="1" si="15"/>
        <v>27.142372651427788</v>
      </c>
      <c r="C60" s="124">
        <f t="shared" ca="1" si="16"/>
        <v>751.89</v>
      </c>
      <c r="D60" s="124">
        <f t="shared" ca="1" si="17"/>
        <v>50.999796513599676</v>
      </c>
      <c r="E60" s="124">
        <f ca="1">IFERROR(_xll.AC_BU(_xll.ArrayBU(DB),_xll.ArrayDPT($BA60:$BE60),_xll.ArrayCOA($BG60:$BZ60),YR,PRD-1,_xll.ArrayDIM($CB60:$CE60)),0)</f>
        <v>722.41</v>
      </c>
      <c r="F60" s="124">
        <f t="shared" ca="1" si="18"/>
        <v>1474.3</v>
      </c>
      <c r="G60" s="124">
        <f t="shared" ca="1" si="19"/>
        <v>100</v>
      </c>
      <c r="H60" s="124"/>
      <c r="I60" s="124">
        <f ca="1">IFERROR(_xll.AC_BU(_xll.ArrayBU(DB),_xll.ArrayDPT($BA60:$BE60),_xll.ArrayCOA($BG60:$BZ60),YR,PRD,_xll.ArrayDIM($CB60:$CE60)),0)</f>
        <v>1474.3</v>
      </c>
      <c r="J60" s="127">
        <f t="shared" ca="1" si="20"/>
        <v>0.10189717007306033</v>
      </c>
      <c r="K60" s="124" t="s">
        <v>2505</v>
      </c>
      <c r="L60" s="124">
        <f ca="1">IFERROR(_xll.ACC_BU(_xll.ArrayBU(DB),_xll.ArrayDPT($BA60:$BE60),_xll.ArrayCOA($BG60:$BZ60),YR,PRD,_xll.ArrayDIM($CB60:$CE60)),0)</f>
        <v>12249.35</v>
      </c>
      <c r="M60" s="127">
        <f t="shared" ca="1" si="21"/>
        <v>1.5012607920105255E-2</v>
      </c>
      <c r="N60" s="124">
        <f t="shared" ca="1" si="22"/>
        <v>12249.35</v>
      </c>
      <c r="O60" s="124">
        <f t="shared" ca="1" si="23"/>
        <v>0</v>
      </c>
      <c r="P60" s="124">
        <f t="shared" ca="1" si="24"/>
        <v>96.8700000000008</v>
      </c>
      <c r="Q60" s="124">
        <f t="shared" ca="1" si="25"/>
        <v>0.79081747194749763</v>
      </c>
      <c r="R60" s="46"/>
      <c r="S60" s="72">
        <f ca="1">IFERROR(_xll.BC_BU(_xll.ArrayBU(DB),_xll.ArrayDPT($BA60:$BE60),_xll.ArrayCOA($BG60:$BZ60),YR,PRD,RV,_xll.ArrayDIM($CB60:$CE60)),0)</f>
        <v>0</v>
      </c>
      <c r="T60" s="72">
        <f ca="1">IFERROR(_xll.AC_BU(_xll.ArrayBU(DB),_xll.ArrayDPT($BA60:$BE60),_xll.ArrayCOA($BG60:$BZ60),YR-1,PRD,_xll.ArrayDIM($CB60:$CE60)),0)</f>
        <v>1074.1400000000001</v>
      </c>
      <c r="U60" s="72">
        <f ca="1">IFERROR(_xll.BCC_BU(_xll.ArrayBU(DB),_xll.ArrayDPT($BA60:$BE60),_xll.ArrayCOA($BG60:$BZ60),YR,PRD,RV,_xll.ArrayDIM($CB60:$CE60)),0)</f>
        <v>0</v>
      </c>
      <c r="V60" s="72">
        <f ca="1">IFERROR(_xll.ACC_BU(_xll.ArrayBU(DB),_xll.ArrayDPT($BA60:$BE60),_xll.ArrayCOA($BG60:$BZ60),YR-1,PRD,_xll.ArrayDIM($CB60:$CE60)),0)</f>
        <v>12152.48</v>
      </c>
      <c r="X60" s="72">
        <f ca="1">IFERROR(_xll.ACC_BU(_xll.ArrayBU(DB),_xll.ArrayDPT($BA60:$BE60),_xll.ArrayCOA($BG60:$BZ60),YR-1,PRD,_xll.ArrayDIM($CB60:$CE60)),0)</f>
        <v>12152.48</v>
      </c>
      <c r="Y60" s="72">
        <f ca="1">IFERROR(_xll.BCC_BU(_xll.ArrayBU(DB),_xll.ArrayDPT($BA60:$BE60),_xll.ArrayCOA($BG60:$BZ60),YR-1,PRD,RV,_xll.ArrayDIM($CB60:$CE60)),0)</f>
        <v>0</v>
      </c>
      <c r="Z60" s="72">
        <f ca="1">IFERROR(_xll.ACC_BU(_xll.ArrayBU(DB),_xll.ArrayDPT($BA60:$BE60),_xll.ArrayCOA($BG60:$BZ60),YR-1-1,PRD,_xll.ArrayDIM($CB60:$CE60)),0)</f>
        <v>10705.98</v>
      </c>
      <c r="BA60" s="537"/>
      <c r="BB60" s="538"/>
      <c r="BC60" s="538"/>
      <c r="BD60" s="538"/>
      <c r="BE60" s="539"/>
      <c r="BF60" s="502"/>
      <c r="BG60" s="572" t="s">
        <v>1000</v>
      </c>
      <c r="BH60" s="573"/>
      <c r="BI60" s="572"/>
      <c r="BJ60" s="573"/>
      <c r="BK60" s="574"/>
      <c r="BL60" s="563"/>
      <c r="BM60" s="562"/>
      <c r="BN60" s="563"/>
      <c r="BO60" s="562"/>
      <c r="BP60" s="539"/>
      <c r="BQ60" s="537"/>
      <c r="BR60" s="539"/>
      <c r="BS60" s="537"/>
      <c r="BT60" s="539"/>
      <c r="BU60" s="537"/>
      <c r="BV60" s="539"/>
      <c r="BW60" s="537"/>
      <c r="BX60" s="539"/>
      <c r="BY60" s="537"/>
      <c r="BZ60" s="539"/>
      <c r="CA60" s="502"/>
      <c r="CB60" s="537"/>
      <c r="CC60" s="538"/>
      <c r="CD60" s="538"/>
      <c r="CE60" s="539"/>
      <c r="DA60" t="s">
        <v>1000</v>
      </c>
    </row>
    <row r="61" spans="1:108" ht="12.75" customHeight="1">
      <c r="A61" s="124">
        <f t="shared" ca="1" si="14"/>
        <v>-27234.62</v>
      </c>
      <c r="B61" s="124">
        <f t="shared" ca="1" si="15"/>
        <v>0</v>
      </c>
      <c r="C61" s="124">
        <f t="shared" ca="1" si="16"/>
        <v>-490</v>
      </c>
      <c r="D61" s="124">
        <f t="shared" ca="1" si="17"/>
        <v>0</v>
      </c>
      <c r="E61" s="124">
        <f ca="1">IFERROR(_xll.AC_BU(_xll.ArrayBU(DB),_xll.ArrayDPT($BA61:$BE61),_xll.ArrayCOA($BG61:$BZ61),YR,PRD-1,_xll.ArrayDIM($CB61:$CE61)),0)</f>
        <v>490</v>
      </c>
      <c r="F61" s="124">
        <f t="shared" ca="1" si="18"/>
        <v>0</v>
      </c>
      <c r="G61" s="124">
        <f t="shared" ca="1" si="19"/>
        <v>0</v>
      </c>
      <c r="H61" s="124"/>
      <c r="I61" s="124">
        <f ca="1">IFERROR(_xll.AC_BU(_xll.ArrayBU(DB),_xll.ArrayDPT($BA61:$BE61),_xll.ArrayCOA($BG61:$BZ61),YR,PRD,_xll.ArrayDIM($CB61:$CE61)),0)</f>
        <v>0</v>
      </c>
      <c r="J61" s="127">
        <f t="shared" ca="1" si="20"/>
        <v>0</v>
      </c>
      <c r="K61" s="124" t="s">
        <v>2506</v>
      </c>
      <c r="L61" s="124">
        <f ca="1">IFERROR(_xll.ACC_BU(_xll.ArrayBU(DB),_xll.ArrayDPT($BA61:$BE61),_xll.ArrayCOA($BG61:$BZ61),YR,PRD,_xll.ArrayDIM($CB61:$CE61)),0)</f>
        <v>665</v>
      </c>
      <c r="M61" s="127">
        <f t="shared" ca="1" si="21"/>
        <v>8.1501338984272598E-4</v>
      </c>
      <c r="N61" s="124">
        <f t="shared" ca="1" si="22"/>
        <v>665</v>
      </c>
      <c r="O61" s="124">
        <f t="shared" ca="1" si="23"/>
        <v>0</v>
      </c>
      <c r="P61" s="124">
        <f t="shared" ca="1" si="24"/>
        <v>-34187.5</v>
      </c>
      <c r="Q61" s="124">
        <f t="shared" ca="1" si="25"/>
        <v>-5140.9774436090229</v>
      </c>
      <c r="R61" s="46"/>
      <c r="S61" s="72">
        <f ca="1">IFERROR(_xll.BC_BU(_xll.ArrayBU(DB),_xll.ArrayDPT($BA61:$BE61),_xll.ArrayCOA($BG61:$BZ61),YR,PRD,RV,_xll.ArrayDIM($CB61:$CE61)),0)</f>
        <v>0</v>
      </c>
      <c r="T61" s="72">
        <f ca="1">IFERROR(_xll.AC_BU(_xll.ArrayBU(DB),_xll.ArrayDPT($BA61:$BE61),_xll.ArrayCOA($BG61:$BZ61),YR-1,PRD,_xll.ArrayDIM($CB61:$CE61)),0)</f>
        <v>27234.62</v>
      </c>
      <c r="U61" s="72">
        <f ca="1">IFERROR(_xll.BCC_BU(_xll.ArrayBU(DB),_xll.ArrayDPT($BA61:$BE61),_xll.ArrayCOA($BG61:$BZ61),YR,PRD,RV,_xll.ArrayDIM($CB61:$CE61)),0)</f>
        <v>0</v>
      </c>
      <c r="V61" s="72">
        <f ca="1">IFERROR(_xll.ACC_BU(_xll.ArrayBU(DB),_xll.ArrayDPT($BA61:$BE61),_xll.ArrayCOA($BG61:$BZ61),YR-1,PRD,_xll.ArrayDIM($CB61:$CE61)),0)</f>
        <v>34852.5</v>
      </c>
      <c r="X61" s="72">
        <f ca="1">IFERROR(_xll.ACC_BU(_xll.ArrayBU(DB),_xll.ArrayDPT($BA61:$BE61),_xll.ArrayCOA($BG61:$BZ61),YR-1,PRD,_xll.ArrayDIM($CB61:$CE61)),0)</f>
        <v>34852.5</v>
      </c>
      <c r="Y61" s="72">
        <f ca="1">IFERROR(_xll.BCC_BU(_xll.ArrayBU(DB),_xll.ArrayDPT($BA61:$BE61),_xll.ArrayCOA($BG61:$BZ61),YR-1,PRD,RV,_xll.ArrayDIM($CB61:$CE61)),0)</f>
        <v>0</v>
      </c>
      <c r="Z61" s="72">
        <f ca="1">IFERROR(_xll.ACC_BU(_xll.ArrayBU(DB),_xll.ArrayDPT($BA61:$BE61),_xll.ArrayCOA($BG61:$BZ61),YR-1-1,PRD,_xll.ArrayDIM($CB61:$CE61)),0)</f>
        <v>0</v>
      </c>
      <c r="BA61" s="537"/>
      <c r="BB61" s="538"/>
      <c r="BC61" s="538"/>
      <c r="BD61" s="538"/>
      <c r="BE61" s="539"/>
      <c r="BF61" s="502"/>
      <c r="BG61" s="572" t="s">
        <v>1002</v>
      </c>
      <c r="BH61" s="573"/>
      <c r="BI61" s="572"/>
      <c r="BJ61" s="573"/>
      <c r="BK61" s="574"/>
      <c r="BL61" s="563"/>
      <c r="BM61" s="562"/>
      <c r="BN61" s="563"/>
      <c r="BO61" s="562"/>
      <c r="BP61" s="539"/>
      <c r="BQ61" s="537"/>
      <c r="BR61" s="539"/>
      <c r="BS61" s="537"/>
      <c r="BT61" s="539"/>
      <c r="BU61" s="537"/>
      <c r="BV61" s="539"/>
      <c r="BW61" s="537"/>
      <c r="BX61" s="539"/>
      <c r="BY61" s="537"/>
      <c r="BZ61" s="539"/>
      <c r="CA61" s="502"/>
      <c r="CB61" s="537"/>
      <c r="CC61" s="538"/>
      <c r="CD61" s="538"/>
      <c r="CE61" s="539"/>
      <c r="DA61" t="s">
        <v>1002</v>
      </c>
    </row>
    <row r="62" spans="1:108" ht="12.75" customHeight="1">
      <c r="A62" s="124">
        <f t="shared" ca="1" si="14"/>
        <v>0</v>
      </c>
      <c r="B62" s="124">
        <f t="shared" ca="1" si="15"/>
        <v>0</v>
      </c>
      <c r="C62" s="124">
        <f t="shared" ca="1" si="16"/>
        <v>0</v>
      </c>
      <c r="D62" s="124">
        <f t="shared" ca="1" si="17"/>
        <v>0</v>
      </c>
      <c r="E62" s="124">
        <f ca="1">IFERROR(_xll.AC_BU(_xll.ArrayBU(DB),_xll.ArrayDPT($BA62:$BE62),_xll.ArrayCOA($BG62:$BZ62),YR,PRD-1,_xll.ArrayDIM($CB62:$CE62)),0)</f>
        <v>0</v>
      </c>
      <c r="F62" s="124">
        <f t="shared" ca="1" si="18"/>
        <v>0</v>
      </c>
      <c r="G62" s="124">
        <f t="shared" ca="1" si="19"/>
        <v>0</v>
      </c>
      <c r="H62" s="124"/>
      <c r="I62" s="124">
        <f ca="1">IFERROR(_xll.AC_BU(_xll.ArrayBU(DB),_xll.ArrayDPT($BA62:$BE62),_xll.ArrayCOA($BG62:$BZ62),YR,PRD,_xll.ArrayDIM($CB62:$CE62)),0)</f>
        <v>0</v>
      </c>
      <c r="J62" s="127">
        <f t="shared" ca="1" si="20"/>
        <v>0</v>
      </c>
      <c r="K62" s="124" t="s">
        <v>2507</v>
      </c>
      <c r="L62" s="124">
        <f ca="1">IFERROR(_xll.ACC_BU(_xll.ArrayBU(DB),_xll.ArrayDPT($BA62:$BE62),_xll.ArrayCOA($BG62:$BZ62),YR,PRD,_xll.ArrayDIM($CB62:$CE62)),0)</f>
        <v>0</v>
      </c>
      <c r="M62" s="127">
        <f t="shared" ca="1" si="21"/>
        <v>0</v>
      </c>
      <c r="N62" s="124">
        <f t="shared" ca="1" si="22"/>
        <v>0</v>
      </c>
      <c r="O62" s="124">
        <f t="shared" ca="1" si="23"/>
        <v>0</v>
      </c>
      <c r="P62" s="124">
        <f t="shared" ca="1" si="24"/>
        <v>0</v>
      </c>
      <c r="Q62" s="124">
        <f t="shared" ca="1" si="25"/>
        <v>0</v>
      </c>
      <c r="R62" s="46"/>
      <c r="S62" s="72">
        <f ca="1">IFERROR(_xll.BC_BU(_xll.ArrayBU(DB),_xll.ArrayDPT($BA62:$BE62),_xll.ArrayCOA($BG62:$BZ62),YR,PRD,RV,_xll.ArrayDIM($CB62:$CE62)),0)</f>
        <v>0</v>
      </c>
      <c r="T62" s="72">
        <f ca="1">IFERROR(_xll.AC_BU(_xll.ArrayBU(DB),_xll.ArrayDPT($BA62:$BE62),_xll.ArrayCOA($BG62:$BZ62),YR-1,PRD,_xll.ArrayDIM($CB62:$CE62)),0)</f>
        <v>0</v>
      </c>
      <c r="U62" s="72">
        <f ca="1">IFERROR(_xll.BCC_BU(_xll.ArrayBU(DB),_xll.ArrayDPT($BA62:$BE62),_xll.ArrayCOA($BG62:$BZ62),YR,PRD,RV,_xll.ArrayDIM($CB62:$CE62)),0)</f>
        <v>0</v>
      </c>
      <c r="V62" s="72">
        <f ca="1">IFERROR(_xll.ACC_BU(_xll.ArrayBU(DB),_xll.ArrayDPT($BA62:$BE62),_xll.ArrayCOA($BG62:$BZ62),YR-1,PRD,_xll.ArrayDIM($CB62:$CE62)),0)</f>
        <v>0</v>
      </c>
      <c r="X62" s="72">
        <f ca="1">IFERROR(_xll.ACC_BU(_xll.ArrayBU(DB),_xll.ArrayDPT($BA62:$BE62),_xll.ArrayCOA($BG62:$BZ62),YR-1,PRD,_xll.ArrayDIM($CB62:$CE62)),0)</f>
        <v>0</v>
      </c>
      <c r="Y62" s="72">
        <f ca="1">IFERROR(_xll.BCC_BU(_xll.ArrayBU(DB),_xll.ArrayDPT($BA62:$BE62),_xll.ArrayCOA($BG62:$BZ62),YR-1,PRD,RV,_xll.ArrayDIM($CB62:$CE62)),0)</f>
        <v>0</v>
      </c>
      <c r="Z62" s="72">
        <f ca="1">IFERROR(_xll.ACC_BU(_xll.ArrayBU(DB),_xll.ArrayDPT($BA62:$BE62),_xll.ArrayCOA($BG62:$BZ62),YR-1-1,PRD,_xll.ArrayDIM($CB62:$CE62)),0)</f>
        <v>0</v>
      </c>
      <c r="BA62" s="537"/>
      <c r="BB62" s="538"/>
      <c r="BC62" s="538"/>
      <c r="BD62" s="538"/>
      <c r="BE62" s="539"/>
      <c r="BF62" s="502"/>
      <c r="BG62" s="572" t="s">
        <v>1010</v>
      </c>
      <c r="BH62" s="573" t="s">
        <v>1010</v>
      </c>
      <c r="BI62" s="572" t="s">
        <v>958</v>
      </c>
      <c r="BJ62" s="573" t="s">
        <v>958</v>
      </c>
      <c r="BK62" s="574"/>
      <c r="BL62" s="563"/>
      <c r="BM62" s="562"/>
      <c r="BN62" s="563"/>
      <c r="BO62" s="562"/>
      <c r="BP62" s="539"/>
      <c r="BQ62" s="537"/>
      <c r="BR62" s="539"/>
      <c r="BS62" s="537"/>
      <c r="BT62" s="539"/>
      <c r="BU62" s="537"/>
      <c r="BV62" s="539"/>
      <c r="BW62" s="537"/>
      <c r="BX62" s="539"/>
      <c r="BY62" s="537"/>
      <c r="BZ62" s="539"/>
      <c r="CA62" s="502"/>
      <c r="CB62" s="537"/>
      <c r="CC62" s="538"/>
      <c r="CD62" s="538"/>
      <c r="CE62" s="539"/>
      <c r="DA62" t="s">
        <v>1010</v>
      </c>
      <c r="DB62" t="s">
        <v>958</v>
      </c>
    </row>
    <row r="63" spans="1:108" ht="12.75" customHeight="1">
      <c r="A63" s="35">
        <f ca="1">SUM(A36:A62)</f>
        <v>-37333.159999999996</v>
      </c>
      <c r="B63">
        <f t="shared" ca="1" si="15"/>
        <v>-23.830970566742263</v>
      </c>
      <c r="C63" s="35">
        <f ca="1">SUM(C36:C62)</f>
        <v>-171586.72</v>
      </c>
      <c r="D63">
        <f t="shared" ca="1" si="17"/>
        <v>-109.52938551046434</v>
      </c>
      <c r="E63" s="35">
        <f ca="1">SUM(E36:E62)</f>
        <v>328244.87999999995</v>
      </c>
      <c r="F63" s="35">
        <f ca="1">SUM(F36:F62)</f>
        <v>156658.15999999997</v>
      </c>
      <c r="G63">
        <f t="shared" ca="1" si="19"/>
        <v>100</v>
      </c>
      <c r="H63" s="35">
        <f ca="1">SUM(H36:H62)</f>
        <v>0</v>
      </c>
      <c r="I63" s="35">
        <f ca="1">SUM(I36:I62)</f>
        <v>156658.15999999997</v>
      </c>
      <c r="J63" s="140">
        <f t="shared" ca="1" si="20"/>
        <v>10.827527079191952</v>
      </c>
      <c r="K63" s="112" t="s">
        <v>2355</v>
      </c>
      <c r="L63" s="35">
        <f ca="1">SUM(L36:L62)</f>
        <v>5151701.959999999</v>
      </c>
      <c r="M63" s="140">
        <f t="shared" ca="1" si="21"/>
        <v>6.3138437261338556</v>
      </c>
      <c r="N63" s="35">
        <f ca="1">SUM(N36:N62)</f>
        <v>5151701.959999999</v>
      </c>
      <c r="O63">
        <f t="shared" ca="1" si="23"/>
        <v>0</v>
      </c>
      <c r="P63" s="35">
        <f ca="1">SUM(P36:P62)</f>
        <v>570626.97999999963</v>
      </c>
      <c r="Q63">
        <f t="shared" ca="1" si="25"/>
        <v>11.076475006329748</v>
      </c>
      <c r="R63" s="46"/>
      <c r="S63" s="145">
        <f ca="1">SUM(S36:S62)</f>
        <v>0</v>
      </c>
      <c r="T63" s="145">
        <f ca="1">SUM(T36:T62)</f>
        <v>193991.32</v>
      </c>
      <c r="U63" s="145">
        <f ca="1">SUM(U36:U62)</f>
        <v>0</v>
      </c>
      <c r="V63" s="145">
        <f ca="1">SUM(V36:V62)</f>
        <v>4581074.9800000004</v>
      </c>
      <c r="W63" s="72"/>
      <c r="X63" s="145">
        <f ca="1">SUM(X36:X62)</f>
        <v>4581074.9800000004</v>
      </c>
      <c r="Y63" s="145">
        <f ca="1">SUM(Y36:Y62)</f>
        <v>0</v>
      </c>
      <c r="Z63" s="145">
        <f ca="1">SUM(Z36:Z62)</f>
        <v>4771425.1800000006</v>
      </c>
      <c r="BA63" s="537"/>
      <c r="BB63" s="538"/>
      <c r="BC63" s="538"/>
      <c r="BD63" s="538"/>
      <c r="BE63" s="539"/>
      <c r="BF63" s="502"/>
      <c r="BG63" s="575"/>
      <c r="BH63" s="576"/>
      <c r="BI63" s="575"/>
      <c r="BJ63" s="576"/>
      <c r="BK63" s="575"/>
      <c r="BL63" s="539"/>
      <c r="BM63" s="537"/>
      <c r="BN63" s="539"/>
      <c r="BO63" s="537"/>
      <c r="BP63" s="539"/>
      <c r="BQ63" s="537"/>
      <c r="BR63" s="539"/>
      <c r="BS63" s="537"/>
      <c r="BT63" s="539"/>
      <c r="BU63" s="537"/>
      <c r="BV63" s="539"/>
      <c r="BW63" s="537"/>
      <c r="BX63" s="539"/>
      <c r="BY63" s="537"/>
      <c r="BZ63" s="539"/>
      <c r="CA63" s="502"/>
      <c r="CB63" s="537"/>
      <c r="CC63" s="538"/>
      <c r="CD63" s="538"/>
      <c r="CE63" s="539"/>
    </row>
    <row r="64" spans="1:108" ht="12.75" customHeight="1">
      <c r="J64" s="140"/>
      <c r="M64" s="140"/>
      <c r="R64" s="46"/>
      <c r="S64" s="72"/>
      <c r="T64" s="72"/>
      <c r="U64" s="72"/>
      <c r="V64" s="72"/>
      <c r="W64" s="72"/>
      <c r="X64" s="72"/>
      <c r="Y64" s="72"/>
      <c r="Z64" s="72"/>
      <c r="BA64" s="537"/>
      <c r="BB64" s="538"/>
      <c r="BC64" s="538"/>
      <c r="BD64" s="538"/>
      <c r="BE64" s="539"/>
      <c r="BF64" s="502"/>
      <c r="BG64" s="537"/>
      <c r="BH64" s="539"/>
      <c r="BI64" s="537"/>
      <c r="BJ64" s="539"/>
      <c r="BK64" s="537"/>
      <c r="BL64" s="539"/>
      <c r="BM64" s="537"/>
      <c r="BN64" s="539"/>
      <c r="BO64" s="537"/>
      <c r="BP64" s="539"/>
      <c r="BQ64" s="537"/>
      <c r="BR64" s="539"/>
      <c r="BS64" s="537"/>
      <c r="BT64" s="539"/>
      <c r="BU64" s="537"/>
      <c r="BV64" s="539"/>
      <c r="BW64" s="537"/>
      <c r="BX64" s="539"/>
      <c r="BY64" s="537"/>
      <c r="BZ64" s="539"/>
      <c r="CA64" s="502"/>
      <c r="CB64" s="537"/>
      <c r="CC64" s="538"/>
      <c r="CD64" s="538"/>
      <c r="CE64" s="539"/>
    </row>
    <row r="65" spans="1:83" ht="12.75" customHeight="1">
      <c r="A65" s="76">
        <f ca="1">A33+A63</f>
        <v>54924.430000000015</v>
      </c>
      <c r="B65" s="162">
        <f ca="1">IF(I65=0,0,(A65*100/I65))</f>
        <v>9.5525947760286822</v>
      </c>
      <c r="C65" s="76">
        <f ca="1">C33+C63</f>
        <v>-182674.41</v>
      </c>
      <c r="D65" s="162">
        <f ca="1">IF(I65=0,0,(C65*100/I65))</f>
        <v>-31.77119206662902</v>
      </c>
      <c r="E65" s="76">
        <f ca="1">E33+E63</f>
        <v>757643.10999999987</v>
      </c>
      <c r="F65" s="76">
        <f ca="1">F33+F63</f>
        <v>574968.69999999995</v>
      </c>
      <c r="G65" s="162">
        <f ca="1">IF(I66=0,0,(F66*100/I66))</f>
        <v>0</v>
      </c>
      <c r="H65" s="76">
        <f ca="1">H33+H63</f>
        <v>0</v>
      </c>
      <c r="I65" s="76">
        <f ca="1">I33+I63</f>
        <v>574968.69999999995</v>
      </c>
      <c r="J65" s="163">
        <f ca="1">I65/$I$26*100</f>
        <v>39.739322668782748</v>
      </c>
      <c r="K65" s="76" t="s">
        <v>2508</v>
      </c>
      <c r="L65" s="76">
        <f ca="1">L33+L63</f>
        <v>8431893.5299999993</v>
      </c>
      <c r="M65" s="163">
        <f ca="1">L65/$L$26*100</f>
        <v>10.333994178463531</v>
      </c>
      <c r="N65" s="76">
        <f ca="1">N33+N63</f>
        <v>8431893.5299999993</v>
      </c>
      <c r="O65" s="162">
        <f ca="1">IF(U65=0,0,(N65*100/U65))</f>
        <v>0</v>
      </c>
      <c r="P65" s="76">
        <f ca="1">P33+P63</f>
        <v>1584482.41</v>
      </c>
      <c r="Q65" s="162">
        <f ca="1">IF(L65=0,0,(P65*100/L65))</f>
        <v>18.791537207657317</v>
      </c>
      <c r="S65" s="164">
        <f ca="1">S33+S63</f>
        <v>0</v>
      </c>
      <c r="T65" s="145">
        <f ca="1">T33+T63</f>
        <v>520044.26999999996</v>
      </c>
      <c r="U65" s="145">
        <f ca="1">U33+U63</f>
        <v>0</v>
      </c>
      <c r="V65" s="145">
        <f ca="1">V33+V63</f>
        <v>6847411.120000001</v>
      </c>
      <c r="W65" s="165"/>
      <c r="X65" s="145">
        <f ca="1">X33+X63</f>
        <v>6847411.120000001</v>
      </c>
      <c r="Y65" s="145">
        <f ca="1">Y33+Y63</f>
        <v>0</v>
      </c>
      <c r="Z65" s="145">
        <f ca="1">Z33+Z63</f>
        <v>6223818.3400000008</v>
      </c>
      <c r="AA65" s="27"/>
      <c r="AB65" s="27"/>
      <c r="AC65" s="27"/>
      <c r="AD65" s="27"/>
      <c r="AF65" s="146"/>
      <c r="AG65" s="146"/>
      <c r="AH65" s="146"/>
      <c r="AI65" s="146"/>
      <c r="BA65" s="537"/>
      <c r="BB65" s="538"/>
      <c r="BC65" s="538"/>
      <c r="BD65" s="538"/>
      <c r="BE65" s="539"/>
      <c r="BF65" s="502"/>
      <c r="BG65" s="537"/>
      <c r="BH65" s="539"/>
      <c r="BI65" s="537"/>
      <c r="BJ65" s="539"/>
      <c r="BK65" s="537"/>
      <c r="BL65" s="539"/>
      <c r="BM65" s="537"/>
      <c r="BN65" s="539"/>
      <c r="BO65" s="537"/>
      <c r="BP65" s="539"/>
      <c r="BQ65" s="537"/>
      <c r="BR65" s="539"/>
      <c r="BS65" s="537"/>
      <c r="BT65" s="539"/>
      <c r="BU65" s="537"/>
      <c r="BV65" s="539"/>
      <c r="BW65" s="537"/>
      <c r="BX65" s="539"/>
      <c r="BY65" s="537"/>
      <c r="BZ65" s="539"/>
      <c r="CA65" s="502"/>
      <c r="CB65" s="537"/>
      <c r="CC65" s="538"/>
      <c r="CD65" s="538"/>
      <c r="CE65" s="539"/>
    </row>
    <row r="66" spans="1:83" ht="12.75" customHeight="1">
      <c r="A66" s="74"/>
      <c r="B66" s="74"/>
      <c r="C66" s="74"/>
      <c r="D66" s="74"/>
      <c r="E66" s="74"/>
      <c r="F66" s="74"/>
      <c r="G66" s="74"/>
      <c r="H66" s="74"/>
      <c r="I66" s="74"/>
      <c r="J66" s="122"/>
      <c r="K66" s="74"/>
      <c r="L66" s="74"/>
      <c r="M66" s="122"/>
      <c r="N66" s="74"/>
      <c r="O66" s="74"/>
      <c r="P66" s="74"/>
      <c r="Q66" s="74"/>
      <c r="S66" s="72"/>
      <c r="T66" s="72"/>
      <c r="U66" s="72"/>
      <c r="V66" s="72"/>
      <c r="W66" s="72"/>
      <c r="X66" s="72"/>
      <c r="Y66" s="72"/>
      <c r="Z66" s="72"/>
      <c r="AF66" s="146"/>
      <c r="AG66" s="146"/>
      <c r="AH66" s="146"/>
      <c r="AI66" s="146"/>
      <c r="BA66" s="537"/>
      <c r="BB66" s="538"/>
      <c r="BC66" s="538"/>
      <c r="BD66" s="538"/>
      <c r="BE66" s="539"/>
      <c r="BF66" s="502"/>
      <c r="BG66" s="537"/>
      <c r="BH66" s="539"/>
      <c r="BI66" s="537"/>
      <c r="BJ66" s="539"/>
      <c r="BK66" s="537"/>
      <c r="BL66" s="539"/>
      <c r="BM66" s="537"/>
      <c r="BN66" s="539"/>
      <c r="BO66" s="537"/>
      <c r="BP66" s="539"/>
      <c r="BQ66" s="537"/>
      <c r="BR66" s="539"/>
      <c r="BS66" s="537"/>
      <c r="BT66" s="539"/>
      <c r="BU66" s="537"/>
      <c r="BV66" s="539"/>
      <c r="BW66" s="537"/>
      <c r="BX66" s="539"/>
      <c r="BY66" s="537"/>
      <c r="BZ66" s="539"/>
      <c r="CA66" s="502"/>
      <c r="CB66" s="537"/>
      <c r="CC66" s="538"/>
      <c r="CD66" s="538"/>
      <c r="CE66" s="539"/>
    </row>
    <row r="67" spans="1:83" ht="12.75" customHeight="1">
      <c r="A67" s="35">
        <f ca="1">A26-A65</f>
        <v>112314.98000000013</v>
      </c>
      <c r="B67">
        <f ca="1">IF(I67=0,0,(A67*100/I67))</f>
        <v>12.881900267981207</v>
      </c>
      <c r="C67" s="35">
        <f ca="1">C26-C65</f>
        <v>-1241525.3399999999</v>
      </c>
      <c r="D67">
        <f ca="1">IF(I67=0,0,(C67*100/I67))</f>
        <v>-142.39601529601339</v>
      </c>
      <c r="E67" s="35">
        <f ca="1">E26-E65</f>
        <v>2113407.42</v>
      </c>
      <c r="F67" s="35">
        <f ca="1">F26-F65</f>
        <v>871882.08000000007</v>
      </c>
      <c r="G67">
        <f ca="1">IF(I68=0,0,(F68*100/I68))</f>
        <v>0</v>
      </c>
      <c r="H67" s="35">
        <f ca="1">H26-H65</f>
        <v>0</v>
      </c>
      <c r="I67" s="35">
        <f ca="1">I26-I65</f>
        <v>871882.08000000007</v>
      </c>
      <c r="J67" s="140">
        <f ca="1">I67/$I$26*100</f>
        <v>60.260677331217259</v>
      </c>
      <c r="K67" s="35" t="s">
        <v>2509</v>
      </c>
      <c r="L67" s="35">
        <f ca="1">L26-L65</f>
        <v>73161857.969999999</v>
      </c>
      <c r="M67" s="140">
        <f ca="1">L67/$L$26*100</f>
        <v>89.666005821536459</v>
      </c>
      <c r="N67" s="35">
        <f ca="1">N26-N65</f>
        <v>73161857.969999999</v>
      </c>
      <c r="O67">
        <f ca="1">IF(U67=0,0,(N67*100/U67))</f>
        <v>0</v>
      </c>
      <c r="P67" s="35">
        <f ca="1">P26-P65</f>
        <v>2255180.1099999957</v>
      </c>
      <c r="Q67">
        <f ca="1">IF(L67=0,0,(P67*100/L67))</f>
        <v>3.0824533063727437</v>
      </c>
      <c r="S67" s="145">
        <f ca="1">S26-S65</f>
        <v>0</v>
      </c>
      <c r="T67" s="145">
        <f ca="1">T26-T65</f>
        <v>759567.09999999986</v>
      </c>
      <c r="U67" s="145">
        <f ca="1">U26-U65</f>
        <v>0</v>
      </c>
      <c r="V67" s="145">
        <f ca="1">V26-V65</f>
        <v>70906677.859999999</v>
      </c>
      <c r="W67" s="165"/>
      <c r="X67" s="145">
        <f ca="1">X26-X65</f>
        <v>70906677.859999999</v>
      </c>
      <c r="Y67" s="145">
        <f ca="1">Y26-Y65</f>
        <v>0</v>
      </c>
      <c r="Z67" s="145">
        <f ca="1">Z26-Z65</f>
        <v>64306774.629999995</v>
      </c>
      <c r="AA67" s="27"/>
      <c r="AB67" s="27"/>
      <c r="AC67" s="27"/>
      <c r="AD67" s="27"/>
      <c r="AF67" s="146"/>
      <c r="AG67" s="146"/>
      <c r="AH67" s="146"/>
      <c r="AI67" s="146"/>
      <c r="BA67" s="537"/>
      <c r="BB67" s="538"/>
      <c r="BC67" s="538"/>
      <c r="BD67" s="538"/>
      <c r="BE67" s="539"/>
      <c r="BF67" s="502"/>
      <c r="BG67" s="537"/>
      <c r="BH67" s="539"/>
      <c r="BI67" s="537"/>
      <c r="BJ67" s="539"/>
      <c r="BK67" s="537"/>
      <c r="BL67" s="539"/>
      <c r="BM67" s="537"/>
      <c r="BN67" s="539"/>
      <c r="BO67" s="537"/>
      <c r="BP67" s="539"/>
      <c r="BQ67" s="537"/>
      <c r="BR67" s="539"/>
      <c r="BS67" s="537"/>
      <c r="BT67" s="539"/>
      <c r="BU67" s="537"/>
      <c r="BV67" s="539"/>
      <c r="BW67" s="537"/>
      <c r="BX67" s="539"/>
      <c r="BY67" s="537"/>
      <c r="BZ67" s="539"/>
      <c r="CA67" s="502"/>
      <c r="CB67" s="537"/>
      <c r="CC67" s="538"/>
      <c r="CD67" s="538"/>
      <c r="CE67" s="539"/>
    </row>
    <row r="68" spans="1:83" ht="13.5" customHeight="1" thickBot="1">
      <c r="E68" s="46"/>
      <c r="H68" s="46"/>
      <c r="I68" s="46"/>
      <c r="M68" s="140"/>
      <c r="S68" s="166"/>
      <c r="T68" s="167"/>
      <c r="U68" s="167"/>
      <c r="V68" s="167"/>
      <c r="X68" s="167"/>
      <c r="Y68" s="167"/>
      <c r="Z68" s="167"/>
      <c r="BA68" s="537"/>
      <c r="BB68" s="538"/>
      <c r="BC68" s="538"/>
      <c r="BD68" s="538"/>
      <c r="BE68" s="539"/>
      <c r="BF68" s="502"/>
      <c r="BG68" s="537"/>
      <c r="BH68" s="539"/>
      <c r="BI68" s="537"/>
      <c r="BJ68" s="539"/>
      <c r="BK68" s="537"/>
      <c r="BL68" s="539"/>
      <c r="BM68" s="537"/>
      <c r="BN68" s="539"/>
      <c r="BO68" s="537"/>
      <c r="BP68" s="539"/>
      <c r="BQ68" s="537"/>
      <c r="BR68" s="539"/>
      <c r="BS68" s="537"/>
      <c r="BT68" s="539"/>
      <c r="BU68" s="537"/>
      <c r="BV68" s="539"/>
      <c r="BW68" s="537"/>
      <c r="BX68" s="539"/>
      <c r="BY68" s="537"/>
      <c r="BZ68" s="539"/>
      <c r="CA68" s="502"/>
      <c r="CB68" s="537"/>
      <c r="CC68" s="538"/>
      <c r="CD68" s="538"/>
      <c r="CE68" s="539"/>
    </row>
    <row r="69" spans="1:83" ht="13.5" customHeight="1" thickTop="1">
      <c r="A69" s="168"/>
      <c r="B69" s="169"/>
      <c r="C69" s="168"/>
      <c r="D69" s="169"/>
      <c r="E69" s="170"/>
      <c r="F69" s="168"/>
      <c r="G69" s="169"/>
      <c r="H69" s="170"/>
      <c r="I69" s="170"/>
      <c r="J69" s="169"/>
      <c r="K69" s="169"/>
      <c r="L69" s="168"/>
      <c r="M69" s="169"/>
      <c r="N69" s="168"/>
      <c r="O69" s="169"/>
      <c r="P69" s="168"/>
      <c r="Q69" s="169"/>
      <c r="R69" s="46"/>
      <c r="S69" s="171"/>
    </row>
    <row r="70" spans="1:83" ht="12.75" customHeight="1">
      <c r="A70" s="46"/>
      <c r="C70" s="46"/>
      <c r="E70" s="46"/>
      <c r="F70" s="46"/>
      <c r="H70" s="46"/>
      <c r="I70" s="46"/>
      <c r="L70" s="46"/>
      <c r="N70" s="46"/>
      <c r="P70" s="46"/>
      <c r="R70" s="46"/>
      <c r="S70" s="46"/>
      <c r="T70" s="46"/>
      <c r="U70" s="46"/>
      <c r="V70" s="46"/>
      <c r="X70" s="46"/>
      <c r="Y70" s="46"/>
      <c r="Z70" s="46"/>
    </row>
    <row r="71" spans="1:83" ht="12.75" customHeight="1">
      <c r="K71" s="35"/>
    </row>
    <row r="72" spans="1:83" ht="12.75" customHeight="1"/>
    <row r="73" spans="1:83" ht="12.75" customHeight="1"/>
    <row r="74" spans="1:83" ht="12.75" customHeight="1"/>
    <row r="75" spans="1:83" ht="12.75" customHeight="1"/>
    <row r="76" spans="1:83" ht="12.75" customHeight="1"/>
    <row r="77" spans="1:83" ht="12.75" customHeight="1"/>
    <row r="78" spans="1:83" ht="12.75" customHeight="1"/>
    <row r="79" spans="1:83" ht="12.75" customHeight="1">
      <c r="K79" s="35"/>
    </row>
    <row r="80" spans="1:8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spans="11:11" ht="12.75" customHeight="1">
      <c r="K97" s="35"/>
    </row>
    <row r="98" spans="11:11" ht="12.75" customHeight="1"/>
    <row r="100" spans="11:11" ht="12.75" customHeight="1"/>
    <row r="101" spans="11:11" ht="12.75" customHeight="1"/>
    <row r="102" spans="11:11" ht="12.75" customHeight="1"/>
    <row r="103" spans="11:11" ht="12.75" customHeight="1"/>
    <row r="104" spans="11:11" ht="12.75" customHeight="1"/>
    <row r="105" spans="11:11" ht="12.75" customHeight="1"/>
    <row r="106" spans="11:11" ht="12.75" customHeight="1"/>
    <row r="107" spans="11:11" ht="12.75" customHeight="1"/>
    <row r="108" spans="11:11" ht="12.75" customHeight="1"/>
    <row r="109" spans="11:11" ht="12.75" customHeight="1"/>
    <row r="110" spans="11:11" ht="12.75" customHeight="1"/>
    <row r="111" spans="11:11" ht="12.75" customHeight="1"/>
    <row r="112" spans="11:11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41" spans="16:16" ht="12.75" customHeight="1">
      <c r="P141" s="46"/>
    </row>
  </sheetData>
  <mergeCells count="24">
    <mergeCell ref="BG4:BZ4"/>
    <mergeCell ref="L6:Q6"/>
    <mergeCell ref="BE5:BE6"/>
    <mergeCell ref="A8:G8"/>
    <mergeCell ref="BB5:BB6"/>
    <mergeCell ref="BG5:BH5"/>
    <mergeCell ref="BQ5:BR5"/>
    <mergeCell ref="N8:Q8"/>
    <mergeCell ref="BA3:CE3"/>
    <mergeCell ref="CB4:CE5"/>
    <mergeCell ref="BA5:BA6"/>
    <mergeCell ref="BC5:BC6"/>
    <mergeCell ref="A6:J6"/>
    <mergeCell ref="BI5:BJ5"/>
    <mergeCell ref="BK5:BL5"/>
    <mergeCell ref="BM5:BN5"/>
    <mergeCell ref="BO5:BP5"/>
    <mergeCell ref="BU5:BV5"/>
    <mergeCell ref="BW5:BX5"/>
    <mergeCell ref="BA4:BE4"/>
    <mergeCell ref="K6:K7"/>
    <mergeCell ref="BS5:BT5"/>
    <mergeCell ref="BY5:BZ5"/>
    <mergeCell ref="BD5:BD6"/>
  </mergeCells>
  <dataValidations count="1">
    <dataValidation type="list" allowBlank="1" showErrorMessage="1" sqref="CB7:CB68" xr:uid="{00000000-0002-0000-0600-000000000000}">
      <formula1>"A,O"</formula1>
    </dataValidation>
  </dataValidations>
  <printOptions horizontalCentered="1"/>
  <pageMargins left="0.196527777777778" right="0.196527777777778" top="0.47222222222222199" bottom="0.43333333333333302" header="0.511811023622047" footer="0.511811023622047"/>
  <pageSetup paperSize="9" scale="63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99CCFF"/>
  </sheetPr>
  <dimension ref="A1:IX117"/>
  <sheetViews>
    <sheetView zoomScale="80" zoomScaleNormal="80"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M5" sqref="M5"/>
    </sheetView>
  </sheetViews>
  <sheetFormatPr defaultColWidth="5.453125" defaultRowHeight="12.5"/>
  <cols>
    <col min="1" max="1" width="15.7265625" style="544" customWidth="1"/>
    <col min="2" max="2" width="11.453125" style="544" customWidth="1"/>
    <col min="3" max="3" width="15.7265625" style="544" customWidth="1"/>
    <col min="4" max="4" width="9.7265625" style="544" customWidth="1"/>
    <col min="5" max="5" width="17.81640625" style="544" customWidth="1"/>
    <col min="6" max="6" width="15.7265625" style="544" customWidth="1"/>
    <col min="7" max="7" width="9.7265625" style="544" customWidth="1"/>
    <col min="8" max="8" width="22.7265625" style="544" hidden="1" customWidth="1"/>
    <col min="9" max="9" width="15.7265625" style="544" customWidth="1"/>
    <col min="10" max="10" width="9.7265625" style="544" customWidth="1"/>
    <col min="11" max="11" width="32.726562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9.7265625" style="544" customWidth="1"/>
    <col min="16" max="16" width="15.7265625" style="544" customWidth="1"/>
    <col min="17" max="17" width="9.7265625" style="544" customWidth="1"/>
    <col min="18" max="18" width="4.7265625" style="544" customWidth="1"/>
    <col min="19" max="22" width="15.7265625" style="544" customWidth="1"/>
    <col min="23" max="23" width="5.453125" style="544" customWidth="1"/>
    <col min="24" max="26" width="15.7265625" style="544" customWidth="1"/>
    <col min="27" max="52" width="5.453125" style="544" customWidth="1"/>
    <col min="53" max="57" width="10.453125" style="544" customWidth="1"/>
    <col min="58" max="58" width="1.81640625" style="544" customWidth="1"/>
    <col min="59" max="78" width="9.1796875" style="544" customWidth="1"/>
    <col min="79" max="79" width="1.7265625" style="544" customWidth="1"/>
    <col min="80" max="83" width="12.7265625" style="544" customWidth="1"/>
    <col min="84" max="258" width="5.453125" style="544" customWidth="1"/>
  </cols>
  <sheetData>
    <row r="1" spans="1:106" ht="15.75" customHeight="1">
      <c r="A1" s="24" t="str">
        <f>Cover!B2</f>
        <v>Ramada Resort Khao Lak, Phang Nga</v>
      </c>
      <c r="B1" s="24"/>
      <c r="C1" s="112"/>
      <c r="D1" s="24"/>
      <c r="E1" s="39" t="s">
        <v>2261</v>
      </c>
      <c r="F1" s="112"/>
      <c r="G1" s="24"/>
      <c r="I1" s="39" t="s">
        <v>2261</v>
      </c>
      <c r="J1" s="24"/>
      <c r="L1" s="112"/>
      <c r="M1" s="24"/>
      <c r="N1" s="112"/>
      <c r="O1" s="24"/>
      <c r="P1" s="50"/>
      <c r="Q1" s="24"/>
      <c r="R1" s="51" t="str">
        <f>+BS!J1</f>
        <v>6</v>
      </c>
    </row>
    <row r="2" spans="1:106" ht="15.75" customHeight="1" thickBot="1">
      <c r="A2" s="24" t="s">
        <v>2548</v>
      </c>
      <c r="B2" s="24"/>
      <c r="C2" s="112"/>
      <c r="D2" s="24"/>
      <c r="F2" s="112"/>
      <c r="G2" s="24"/>
      <c r="J2" s="24"/>
      <c r="L2" s="112"/>
      <c r="M2" s="24"/>
      <c r="N2" s="112"/>
      <c r="O2" s="24"/>
      <c r="P2" s="112"/>
      <c r="Q2" s="24"/>
      <c r="R2" s="112"/>
    </row>
    <row r="3" spans="1:106" ht="15.75" customHeight="1" thickBot="1">
      <c r="A3" s="24" t="s">
        <v>2424</v>
      </c>
      <c r="B3" s="24"/>
      <c r="C3" s="112"/>
      <c r="D3" s="24"/>
      <c r="F3" s="112"/>
      <c r="G3" s="24"/>
      <c r="J3" s="24"/>
      <c r="L3" s="112"/>
      <c r="M3" s="24"/>
      <c r="N3" s="112"/>
      <c r="O3" s="24"/>
      <c r="P3" s="27"/>
      <c r="Q3" s="24"/>
      <c r="R3" s="112"/>
      <c r="BA3" s="741" t="s">
        <v>2426</v>
      </c>
      <c r="BB3" s="757"/>
      <c r="BC3" s="757"/>
      <c r="BD3" s="757"/>
      <c r="BE3" s="757"/>
      <c r="BF3" s="757"/>
      <c r="BG3" s="757"/>
      <c r="BH3" s="757"/>
      <c r="BI3" s="757"/>
      <c r="BJ3" s="757"/>
      <c r="BK3" s="757"/>
      <c r="BL3" s="757"/>
      <c r="BM3" s="757"/>
      <c r="BN3" s="757"/>
      <c r="BO3" s="757"/>
      <c r="BP3" s="757"/>
      <c r="BQ3" s="757"/>
      <c r="BR3" s="757"/>
      <c r="BS3" s="757"/>
      <c r="BT3" s="757"/>
      <c r="BU3" s="757"/>
      <c r="BV3" s="757"/>
      <c r="BW3" s="757"/>
      <c r="BX3" s="757"/>
      <c r="BY3" s="757"/>
      <c r="BZ3" s="757"/>
      <c r="CA3" s="757"/>
      <c r="CB3" s="757"/>
      <c r="CC3" s="757"/>
      <c r="CD3" s="757"/>
      <c r="CE3" s="758"/>
    </row>
    <row r="4" spans="1:106" ht="15.75" customHeight="1" thickBot="1">
      <c r="A4" s="24" t="str">
        <f>SCH00!J3</f>
        <v>For the PRD of June 2026</v>
      </c>
      <c r="B4" s="24"/>
      <c r="C4" s="112"/>
      <c r="D4" s="24"/>
      <c r="F4" s="112"/>
      <c r="G4" s="24"/>
      <c r="J4" s="24"/>
      <c r="L4" s="112"/>
      <c r="M4" s="24"/>
      <c r="N4" s="112"/>
      <c r="O4" s="24"/>
      <c r="P4" s="27"/>
      <c r="Q4" s="24"/>
      <c r="R4" s="112"/>
      <c r="BA4" s="746" t="s">
        <v>2428</v>
      </c>
      <c r="BB4" s="718"/>
      <c r="BC4" s="718"/>
      <c r="BD4" s="718"/>
      <c r="BE4" s="718"/>
      <c r="BF4" s="516"/>
      <c r="BG4" s="748" t="s">
        <v>2429</v>
      </c>
      <c r="BH4" s="718"/>
      <c r="BI4" s="718"/>
      <c r="BJ4" s="718"/>
      <c r="BK4" s="718"/>
      <c r="BL4" s="718"/>
      <c r="BM4" s="718"/>
      <c r="BN4" s="718"/>
      <c r="BO4" s="718"/>
      <c r="BP4" s="718"/>
      <c r="BQ4" s="718"/>
      <c r="BR4" s="718"/>
      <c r="BS4" s="718"/>
      <c r="BT4" s="718"/>
      <c r="BU4" s="718"/>
      <c r="BV4" s="718"/>
      <c r="BW4" s="718"/>
      <c r="BX4" s="718"/>
      <c r="BY4" s="718"/>
      <c r="BZ4" s="765"/>
      <c r="CA4" s="517"/>
      <c r="CB4" s="741" t="s">
        <v>2430</v>
      </c>
      <c r="CC4" s="759"/>
      <c r="CD4" s="759"/>
      <c r="CE4" s="760"/>
    </row>
    <row r="5" spans="1:106" ht="13.5" customHeight="1" thickBot="1">
      <c r="BA5" s="741" t="s">
        <v>2431</v>
      </c>
      <c r="BB5" s="741" t="s">
        <v>2432</v>
      </c>
      <c r="BC5" s="741" t="s">
        <v>2433</v>
      </c>
      <c r="BD5" s="741" t="s">
        <v>2434</v>
      </c>
      <c r="BE5" s="744" t="s">
        <v>2435</v>
      </c>
      <c r="BF5" s="518"/>
      <c r="BG5" s="744" t="s">
        <v>2436</v>
      </c>
      <c r="BH5" s="757"/>
      <c r="BI5" s="744" t="s">
        <v>2437</v>
      </c>
      <c r="BJ5" s="757"/>
      <c r="BK5" s="744" t="s">
        <v>2438</v>
      </c>
      <c r="BL5" s="757"/>
      <c r="BM5" s="741" t="s">
        <v>2439</v>
      </c>
      <c r="BN5" s="758"/>
      <c r="BO5" s="755" t="s">
        <v>2440</v>
      </c>
      <c r="BP5" s="757"/>
      <c r="BQ5" s="741" t="s">
        <v>2441</v>
      </c>
      <c r="BR5" s="758"/>
      <c r="BS5" s="755" t="s">
        <v>2442</v>
      </c>
      <c r="BT5" s="757"/>
      <c r="BU5" s="741" t="s">
        <v>2443</v>
      </c>
      <c r="BV5" s="758"/>
      <c r="BW5" s="754" t="s">
        <v>2444</v>
      </c>
      <c r="BX5" s="758"/>
      <c r="BY5" s="741" t="s">
        <v>2445</v>
      </c>
      <c r="BZ5" s="758"/>
      <c r="CA5" s="519"/>
      <c r="CB5" s="761"/>
      <c r="CC5" s="762"/>
      <c r="CD5" s="762"/>
      <c r="CE5" s="763"/>
    </row>
    <row r="6" spans="1:106" s="52" customFormat="1" ht="13.5" customHeight="1" thickBot="1">
      <c r="A6" s="697" t="s">
        <v>2446</v>
      </c>
      <c r="B6" s="698"/>
      <c r="C6" s="698"/>
      <c r="D6" s="698"/>
      <c r="E6" s="698"/>
      <c r="F6" s="698"/>
      <c r="G6" s="698"/>
      <c r="H6" s="698"/>
      <c r="I6" s="698"/>
      <c r="J6" s="699"/>
      <c r="K6" s="710" t="s">
        <v>2447</v>
      </c>
      <c r="L6" s="697" t="s">
        <v>2448</v>
      </c>
      <c r="M6" s="698"/>
      <c r="N6" s="698"/>
      <c r="O6" s="698"/>
      <c r="P6" s="698"/>
      <c r="Q6" s="699"/>
      <c r="R6" s="71"/>
      <c r="S6" s="114" t="s">
        <v>2332</v>
      </c>
      <c r="T6" s="115"/>
      <c r="U6" s="158" t="s">
        <v>2333</v>
      </c>
      <c r="V6" s="114"/>
      <c r="X6" s="57" t="s">
        <v>2449</v>
      </c>
      <c r="Y6" s="57"/>
      <c r="Z6" s="57"/>
      <c r="BA6" s="764"/>
      <c r="BB6" s="764"/>
      <c r="BC6" s="764"/>
      <c r="BD6" s="764"/>
      <c r="BE6" s="761"/>
      <c r="BF6" s="520"/>
      <c r="BG6" s="521" t="s">
        <v>2450</v>
      </c>
      <c r="BH6" s="522" t="s">
        <v>2451</v>
      </c>
      <c r="BI6" s="521" t="s">
        <v>2450</v>
      </c>
      <c r="BJ6" s="522" t="s">
        <v>2451</v>
      </c>
      <c r="BK6" s="521" t="s">
        <v>2450</v>
      </c>
      <c r="BL6" s="522" t="s">
        <v>2451</v>
      </c>
      <c r="BM6" s="523" t="s">
        <v>2450</v>
      </c>
      <c r="BN6" s="524" t="s">
        <v>2451</v>
      </c>
      <c r="BO6" s="525" t="s">
        <v>2450</v>
      </c>
      <c r="BP6" s="522" t="s">
        <v>2451</v>
      </c>
      <c r="BQ6" s="521" t="s">
        <v>2450</v>
      </c>
      <c r="BR6" s="526" t="s">
        <v>2451</v>
      </c>
      <c r="BS6" s="525" t="s">
        <v>2450</v>
      </c>
      <c r="BT6" s="522" t="s">
        <v>2451</v>
      </c>
      <c r="BU6" s="521" t="s">
        <v>2450</v>
      </c>
      <c r="BV6" s="526" t="s">
        <v>2451</v>
      </c>
      <c r="BW6" s="525" t="s">
        <v>2450</v>
      </c>
      <c r="BX6" s="526" t="s">
        <v>2451</v>
      </c>
      <c r="BY6" s="521" t="s">
        <v>2450</v>
      </c>
      <c r="BZ6" s="526" t="s">
        <v>2451</v>
      </c>
      <c r="CA6" s="527"/>
      <c r="CB6" s="523" t="s">
        <v>2452</v>
      </c>
      <c r="CC6" s="523" t="s">
        <v>2453</v>
      </c>
      <c r="CD6" s="523" t="s">
        <v>2454</v>
      </c>
      <c r="CE6" s="528" t="s">
        <v>2455</v>
      </c>
    </row>
    <row r="7" spans="1:106" s="52" customFormat="1" ht="13.5" customHeight="1" thickBot="1">
      <c r="A7" s="69" t="s">
        <v>2337</v>
      </c>
      <c r="B7" s="69" t="s">
        <v>2297</v>
      </c>
      <c r="C7" s="69" t="s">
        <v>2456</v>
      </c>
      <c r="D7" s="69" t="s">
        <v>2297</v>
      </c>
      <c r="E7" s="69" t="s">
        <v>2457</v>
      </c>
      <c r="F7" s="69" t="s">
        <v>2336</v>
      </c>
      <c r="G7" s="69" t="s">
        <v>2297</v>
      </c>
      <c r="H7" s="69" t="s">
        <v>2342</v>
      </c>
      <c r="I7" s="69" t="s">
        <v>2335</v>
      </c>
      <c r="J7" s="69" t="s">
        <v>2297</v>
      </c>
      <c r="K7" s="711"/>
      <c r="L7" s="69" t="s">
        <v>2335</v>
      </c>
      <c r="M7" s="69" t="s">
        <v>2297</v>
      </c>
      <c r="N7" s="69" t="s">
        <v>2336</v>
      </c>
      <c r="O7" s="69" t="s">
        <v>2297</v>
      </c>
      <c r="P7" s="69" t="s">
        <v>2337</v>
      </c>
      <c r="Q7" s="69" t="s">
        <v>2297</v>
      </c>
      <c r="R7" s="71"/>
      <c r="S7" s="108" t="s">
        <v>2342</v>
      </c>
      <c r="T7" s="117" t="s">
        <v>2343</v>
      </c>
      <c r="U7" s="159" t="s">
        <v>2342</v>
      </c>
      <c r="V7" s="108" t="s">
        <v>2343</v>
      </c>
      <c r="X7" s="108" t="s">
        <v>2335</v>
      </c>
      <c r="Y7" s="108" t="s">
        <v>2342</v>
      </c>
      <c r="Z7" s="108" t="s">
        <v>2343</v>
      </c>
      <c r="BA7" s="529"/>
      <c r="BB7" s="530"/>
      <c r="BC7" s="530"/>
      <c r="BD7" s="530"/>
      <c r="BE7" s="531"/>
      <c r="BF7" s="532"/>
      <c r="BG7" s="529"/>
      <c r="BH7" s="531"/>
      <c r="BI7" s="529"/>
      <c r="BJ7" s="531"/>
      <c r="BK7" s="529"/>
      <c r="BL7" s="531"/>
      <c r="BM7" s="529"/>
      <c r="BN7" s="531"/>
      <c r="BO7" s="529"/>
      <c r="BP7" s="531"/>
      <c r="BQ7" s="529"/>
      <c r="BR7" s="531"/>
      <c r="BS7" s="529"/>
      <c r="BT7" s="531"/>
      <c r="BU7" s="529"/>
      <c r="BV7" s="531"/>
      <c r="BW7" s="529"/>
      <c r="BX7" s="531"/>
      <c r="BY7" s="529"/>
      <c r="BZ7" s="531"/>
      <c r="CA7" s="532"/>
      <c r="CB7" s="529"/>
      <c r="CC7" s="530"/>
      <c r="CD7" s="530"/>
      <c r="CE7" s="531"/>
    </row>
    <row r="8" spans="1:106" ht="13.5" customHeight="1" thickBot="1">
      <c r="A8" s="766" t="s">
        <v>2458</v>
      </c>
      <c r="B8" s="698"/>
      <c r="C8" s="698"/>
      <c r="D8" s="698"/>
      <c r="E8" s="698"/>
      <c r="F8" s="698"/>
      <c r="G8" s="699"/>
      <c r="H8" s="106"/>
      <c r="I8" s="112"/>
      <c r="J8" s="172"/>
      <c r="K8" s="27"/>
      <c r="L8" s="112"/>
      <c r="M8" s="172"/>
      <c r="N8" s="766" t="s">
        <v>2458</v>
      </c>
      <c r="O8" s="698"/>
      <c r="P8" s="698"/>
      <c r="Q8" s="699"/>
      <c r="R8" s="118"/>
      <c r="S8" s="173"/>
      <c r="T8" s="173"/>
      <c r="U8" s="162"/>
      <c r="V8" s="162"/>
      <c r="BA8" s="533"/>
      <c r="BB8" s="534"/>
      <c r="BC8" s="534"/>
      <c r="BD8" s="534"/>
      <c r="BE8" s="535"/>
      <c r="BF8" s="536"/>
      <c r="BG8" s="533"/>
      <c r="BH8" s="535"/>
      <c r="BI8" s="533"/>
      <c r="BJ8" s="535"/>
      <c r="BK8" s="533"/>
      <c r="BL8" s="535"/>
      <c r="BM8" s="533"/>
      <c r="BN8" s="535"/>
      <c r="BO8" s="533"/>
      <c r="BP8" s="535"/>
      <c r="BQ8" s="533"/>
      <c r="BR8" s="535"/>
      <c r="BS8" s="533"/>
      <c r="BT8" s="535"/>
      <c r="BU8" s="533"/>
      <c r="BV8" s="535"/>
      <c r="BW8" s="533"/>
      <c r="BX8" s="535"/>
      <c r="BY8" s="533"/>
      <c r="BZ8" s="535"/>
      <c r="CA8" s="536"/>
      <c r="CB8" s="533"/>
      <c r="CC8" s="534"/>
      <c r="CD8" s="534"/>
      <c r="CE8" s="535"/>
    </row>
    <row r="9" spans="1:106" ht="12.75" customHeight="1">
      <c r="K9" s="35" t="s">
        <v>2298</v>
      </c>
      <c r="R9" s="46"/>
      <c r="S9" s="72"/>
      <c r="T9" s="72"/>
      <c r="U9" s="72"/>
      <c r="V9" s="72"/>
      <c r="X9" s="72"/>
      <c r="Y9" s="72"/>
      <c r="Z9" s="72"/>
      <c r="BA9" s="533"/>
      <c r="BB9" s="534"/>
      <c r="BC9" s="534"/>
      <c r="BD9" s="534"/>
      <c r="BE9" s="535"/>
      <c r="BF9" s="536"/>
      <c r="BG9" s="533"/>
      <c r="BH9" s="535"/>
      <c r="BI9" s="533"/>
      <c r="BJ9" s="535"/>
      <c r="BK9" s="533"/>
      <c r="BL9" s="535"/>
      <c r="BM9" s="533"/>
      <c r="BN9" s="535"/>
      <c r="BO9" s="533"/>
      <c r="BP9" s="535"/>
      <c r="BQ9" s="533"/>
      <c r="BR9" s="535"/>
      <c r="BS9" s="533"/>
      <c r="BT9" s="535"/>
      <c r="BU9" s="533"/>
      <c r="BV9" s="535"/>
      <c r="BW9" s="533"/>
      <c r="BX9" s="535"/>
      <c r="BY9" s="533"/>
      <c r="BZ9" s="535"/>
      <c r="CA9" s="536"/>
      <c r="CB9" s="533"/>
      <c r="CC9" s="534"/>
      <c r="CD9" s="534"/>
      <c r="CE9" s="535"/>
    </row>
    <row r="10" spans="1:106" ht="14.25" customHeight="1">
      <c r="A10">
        <f ca="1">+I10-T10</f>
        <v>405350</v>
      </c>
      <c r="B10">
        <f ca="1">IF(I10=0,0,(A10*100/I10))</f>
        <v>52.746294681778551</v>
      </c>
      <c r="C10">
        <f ca="1">I10-E10</f>
        <v>223020.82999999996</v>
      </c>
      <c r="D10">
        <f ca="1">IF(I10=0,0,(C10*100/I10))</f>
        <v>29.020654790563306</v>
      </c>
      <c r="E10">
        <f ca="1">IFERROR(_xll.AC_BU(_xll.ArrayBU(DB),_xll.ArrayDPT($BA10:$BE10),_xll.ArrayCOA($BG10:$BZ10),YR,PRD-1,_xll.ArrayDIM($CB10:$CE10)),0)</f>
        <v>545469.17000000004</v>
      </c>
      <c r="F10">
        <f ca="1">+I10-H10</f>
        <v>768490</v>
      </c>
      <c r="G10">
        <f ca="1">IF(I10=0,0,(F10*100/I10))</f>
        <v>100</v>
      </c>
      <c r="H10"/>
      <c r="I10">
        <f ca="1">IFERROR(_xll.AC_BU(_xll.ArrayBU(DB),_xll.ArrayDPT($BA10:$BE10),_xll.ArrayCOA($BG10:$BZ10),YR,PRD,_xll.ArrayDIM($CB10:$CE10)),0)</f>
        <v>768490</v>
      </c>
      <c r="J10" s="140">
        <f ca="1">I10/$I$43*100</f>
        <v>61.330330190992875</v>
      </c>
      <c r="K10" t="s">
        <v>2478</v>
      </c>
      <c r="L10">
        <f ca="1">IFERROR(_xll.ACC_BU(_xll.ArrayBU(DB),_xll.ArrayDPT($BA10:$BE10),_xll.ArrayCOA($BG10:$BZ10),YR,PRD,_xll.ArrayDIM($CB10:$CE10)),0)</f>
        <v>3327774.7</v>
      </c>
      <c r="M10" s="140">
        <f ca="1">L10/$L$43*100</f>
        <v>48.266775825425185</v>
      </c>
      <c r="N10">
        <f ca="1">+L10-U10</f>
        <v>3327774.7</v>
      </c>
      <c r="O10" s="140">
        <f ca="1">N10/$N$43*100</f>
        <v>48.266775825425185</v>
      </c>
      <c r="P10">
        <f ca="1">+L10-V10</f>
        <v>1120226.2300000004</v>
      </c>
      <c r="Q10" s="140">
        <f ca="1">P10/$P$43*100</f>
        <v>49.966723307229003</v>
      </c>
      <c r="R10" s="46"/>
      <c r="S10" s="72">
        <f ca="1">IFERROR(_xll.BC_BU(_xll.ArrayBU(DB),_xll.ArrayDPT($BA10:$BE10),_xll.ArrayCOA($BG10:$BZ10),YR,PRD,RV,_xll.ArrayDIM($CB10:$CE10)),0)</f>
        <v>0</v>
      </c>
      <c r="T10" s="72">
        <f ca="1">IFERROR(_xll.AC_BU(_xll.ArrayBU(DB),_xll.ArrayDPT($BA10:$BE10),_xll.ArrayCOA($BG10:$BZ10),YR-1,PRD,_xll.ArrayDIM($CB10:$CE10)),0)</f>
        <v>363140</v>
      </c>
      <c r="U10" s="72">
        <f ca="1">IFERROR(_xll.BCC_BU(_xll.ArrayBU(DB),_xll.ArrayDPT($BA10:$BE10),_xll.ArrayCOA($BG10:$BZ10),YR,PRD,RV,_xll.ArrayDIM($CB10:$CE10)),0)</f>
        <v>0</v>
      </c>
      <c r="V10" s="72">
        <f ca="1">IFERROR(_xll.ACC_BU(_xll.ArrayBU(DB),_xll.ArrayDPT($BA10:$BE10),_xll.ArrayCOA($BG10:$BZ10),YR-1,PRD,_xll.ArrayDIM($CB10:$CE10)),0)</f>
        <v>2207548.4699999997</v>
      </c>
      <c r="X10" s="72">
        <f ca="1">IFERROR(_xll.ACC_BU(_xll.ArrayBU(DB),_xll.ArrayDPT($BA10:$BE10),_xll.ArrayCOA($BG10:$BZ10),YR-1,PRD,_xll.ArrayDIM($CB10:$CE10)),0)</f>
        <v>2207548.4699999997</v>
      </c>
      <c r="Y10" s="72">
        <f ca="1">IFERROR(_xll.BCC_BU(_xll.ArrayBU(DB),_xll.ArrayDPT($BA10:$BE10),_xll.ArrayCOA($BG10:$BZ10),YR-1,PRD,RV,_xll.ArrayDIM($CB10:$CE10)),0)</f>
        <v>0</v>
      </c>
      <c r="Z10" s="72">
        <f ca="1">IFERROR(_xll.ACC_BU(_xll.ArrayBU(DB),_xll.ArrayDPT($BA10:$BE10),_xll.ArrayCOA($BG10:$BZ10),YR-1-1,PRD,_xll.ArrayDIM($CB10:$CE10)),0)</f>
        <v>1554965</v>
      </c>
      <c r="BA10" s="533"/>
      <c r="BB10" s="534"/>
      <c r="BC10" s="534"/>
      <c r="BD10" s="534"/>
      <c r="BE10" s="535"/>
      <c r="BF10" s="536"/>
      <c r="BG10" s="567" t="s">
        <v>1016</v>
      </c>
      <c r="BH10" s="568" t="s">
        <v>1020</v>
      </c>
      <c r="BI10" s="567"/>
      <c r="BJ10" s="568"/>
      <c r="BK10" s="567"/>
      <c r="BL10" s="568"/>
      <c r="BM10" s="533"/>
      <c r="BN10" s="535"/>
      <c r="BO10" s="533"/>
      <c r="BP10" s="535"/>
      <c r="BQ10" s="533"/>
      <c r="BR10" s="535"/>
      <c r="BS10" s="533"/>
      <c r="BT10" s="535"/>
      <c r="BU10" s="533"/>
      <c r="BV10" s="535"/>
      <c r="BW10" s="533"/>
      <c r="BX10" s="535"/>
      <c r="BY10" s="533"/>
      <c r="BZ10" s="535"/>
      <c r="CA10" s="536"/>
      <c r="CB10" s="533"/>
      <c r="CC10" s="534"/>
      <c r="CD10" s="534"/>
      <c r="CE10" s="535"/>
      <c r="DA10" t="s">
        <v>1016</v>
      </c>
      <c r="DB10" t="s">
        <v>1020</v>
      </c>
    </row>
    <row r="11" spans="1:106" ht="12.75" customHeight="1">
      <c r="A11" s="124">
        <f ca="1">+I11-T11</f>
        <v>77559.919999999984</v>
      </c>
      <c r="B11" s="124">
        <f ca="1">IF(I11=0,0,(A11*100/I11))</f>
        <v>52.539390696887367</v>
      </c>
      <c r="C11" s="124">
        <f ca="1">I11-E11</f>
        <v>-4126.210000000021</v>
      </c>
      <c r="D11" s="124">
        <f ca="1">IF(I11=0,0,(C11*100/I11))</f>
        <v>-2.7951106613751633</v>
      </c>
      <c r="E11" s="124">
        <f ca="1">IFERROR(_xll.AC_BU(_xll.ArrayBU(DB),_xll.ArrayDPT($BA11:$BE11),_xll.ArrayCOA($BG11:$BZ11),YR,PRD-1,_xll.ArrayDIM($CB11:$CE11)),0)</f>
        <v>151748.63</v>
      </c>
      <c r="F11" s="124">
        <f ca="1">+I11-H11</f>
        <v>147622.41999999998</v>
      </c>
      <c r="G11" s="124">
        <f ca="1">IF(I11=0,0,(F11*100/I11))</f>
        <v>100</v>
      </c>
      <c r="H11" s="124"/>
      <c r="I11" s="124">
        <f ca="1">IFERROR(_xll.AC_BU(_xll.ArrayBU(DB),_xll.ArrayDPT($BA11:$BE11),_xll.ArrayCOA($BG11:$BZ11),YR,PRD,_xll.ArrayDIM($CB11:$CE11)),0)</f>
        <v>147622.41999999998</v>
      </c>
      <c r="J11" s="127">
        <f ca="1">I11/$I$43*100</f>
        <v>11.781196583161043</v>
      </c>
      <c r="K11" s="124" t="s">
        <v>2479</v>
      </c>
      <c r="L11" s="124">
        <f ca="1">IFERROR(_xll.ACC_BU(_xll.ArrayBU(DB),_xll.ArrayDPT($BA11:$BE11),_xll.ArrayCOA($BG11:$BZ11),YR,PRD,_xll.ArrayDIM($CB11:$CE11)),0)</f>
        <v>2052830.43</v>
      </c>
      <c r="M11" s="127">
        <f ca="1">L11/$L$43*100</f>
        <v>29.774703850119771</v>
      </c>
      <c r="N11" s="124">
        <f ca="1">+L11-U11</f>
        <v>2052830.43</v>
      </c>
      <c r="O11" s="127">
        <f ca="1">N11/$N$43*100</f>
        <v>29.774703850119771</v>
      </c>
      <c r="P11" s="124">
        <f ca="1">+L11-V11</f>
        <v>997426.69</v>
      </c>
      <c r="Q11" s="127">
        <f ca="1">P11/$P$43*100</f>
        <v>44.489355903115438</v>
      </c>
      <c r="R11" s="46"/>
      <c r="S11" s="72">
        <f ca="1">IFERROR(_xll.BC_BU(_xll.ArrayBU(DB),_xll.ArrayDPT($BA11:$BE11),_xll.ArrayCOA($BG11:$BZ11),YR,PRD,RV,_xll.ArrayDIM($CB11:$CE11)),0)</f>
        <v>0</v>
      </c>
      <c r="T11" s="72">
        <f ca="1">IFERROR(_xll.AC_BU(_xll.ArrayBU(DB),_xll.ArrayDPT($BA11:$BE11),_xll.ArrayCOA($BG11:$BZ11),YR-1,PRD,_xll.ArrayDIM($CB11:$CE11)),0)</f>
        <v>70062.5</v>
      </c>
      <c r="U11" s="72">
        <f ca="1">IFERROR(_xll.BCC_BU(_xll.ArrayBU(DB),_xll.ArrayDPT($BA11:$BE11),_xll.ArrayCOA($BG11:$BZ11),YR,PRD,RV,_xll.ArrayDIM($CB11:$CE11)),0)</f>
        <v>0</v>
      </c>
      <c r="V11" s="72">
        <f ca="1">IFERROR(_xll.ACC_BU(_xll.ArrayBU(DB),_xll.ArrayDPT($BA11:$BE11),_xll.ArrayCOA($BG11:$BZ11),YR-1,PRD,_xll.ArrayDIM($CB11:$CE11)),0)</f>
        <v>1055403.74</v>
      </c>
      <c r="X11" s="72">
        <f ca="1">IFERROR(_xll.ACC_BU(_xll.ArrayBU(DB),_xll.ArrayDPT($BA11:$BE11),_xll.ArrayCOA($BG11:$BZ11),YR-1,PRD,_xll.ArrayDIM($CB11:$CE11)),0)</f>
        <v>1055403.74</v>
      </c>
      <c r="Y11" s="72">
        <f ca="1">IFERROR(_xll.BCC_BU(_xll.ArrayBU(DB),_xll.ArrayDPT($BA11:$BE11),_xll.ArrayCOA($BG11:$BZ11),YR-1,PRD,RV,_xll.ArrayDIM($CB11:$CE11)),0)</f>
        <v>0</v>
      </c>
      <c r="Z11" s="72">
        <f ca="1">IFERROR(_xll.ACC_BU(_xll.ArrayBU(DB),_xll.ArrayDPT($BA11:$BE11),_xll.ArrayCOA($BG11:$BZ11),YR-1-1,PRD,_xll.ArrayDIM($CB11:$CE11)),0)</f>
        <v>620787.04</v>
      </c>
      <c r="BA11" s="533"/>
      <c r="BB11" s="534"/>
      <c r="BC11" s="534"/>
      <c r="BD11" s="534"/>
      <c r="BE11" s="535"/>
      <c r="BF11" s="536"/>
      <c r="BG11" s="567" t="s">
        <v>1022</v>
      </c>
      <c r="BH11" s="568" t="s">
        <v>1030</v>
      </c>
      <c r="BI11" s="567"/>
      <c r="BJ11" s="568"/>
      <c r="BK11" s="567"/>
      <c r="BL11" s="568"/>
      <c r="BM11" s="533"/>
      <c r="BN11" s="535"/>
      <c r="BO11" s="533"/>
      <c r="BP11" s="535"/>
      <c r="BQ11" s="533"/>
      <c r="BR11" s="535"/>
      <c r="BS11" s="533"/>
      <c r="BT11" s="535"/>
      <c r="BU11" s="533"/>
      <c r="BV11" s="535"/>
      <c r="BW11" s="533"/>
      <c r="BX11" s="535"/>
      <c r="BY11" s="533"/>
      <c r="BZ11" s="535"/>
      <c r="CA11" s="536"/>
      <c r="CB11" s="533"/>
      <c r="CC11" s="534"/>
      <c r="CD11" s="534"/>
      <c r="CE11" s="535"/>
      <c r="DA11" t="s">
        <v>1022</v>
      </c>
      <c r="DB11" t="s">
        <v>1030</v>
      </c>
    </row>
    <row r="12" spans="1:106" ht="12.75" customHeight="1">
      <c r="A12" s="35">
        <f ca="1">SUM(A10:A11)</f>
        <v>482909.92</v>
      </c>
      <c r="B12">
        <f ca="1">IF(I12=0,0,(A12*100/I12))</f>
        <v>52.712954159053979</v>
      </c>
      <c r="C12" s="35">
        <f ca="1">SUM(C10:C11)</f>
        <v>218894.61999999994</v>
      </c>
      <c r="D12">
        <f ca="1">IF(I12=0,0,(C12*100/I12))</f>
        <v>23.893860100706849</v>
      </c>
      <c r="E12" s="35">
        <f ca="1">SUM(E10:E11)</f>
        <v>697217.8</v>
      </c>
      <c r="F12" s="35">
        <f ca="1">SUM(F10:F11)</f>
        <v>916112.41999999993</v>
      </c>
      <c r="G12">
        <f ca="1">IF(I12=0,0,(F12*100/I12))</f>
        <v>100.00000000000001</v>
      </c>
      <c r="H12" s="35">
        <f>SUM(H10:H11)</f>
        <v>0</v>
      </c>
      <c r="I12" s="35">
        <f ca="1">SUM(I10:I11)</f>
        <v>916112.41999999993</v>
      </c>
      <c r="J12" s="140">
        <f ca="1">I12/$I$43*100</f>
        <v>73.111526774153916</v>
      </c>
      <c r="K12" s="112" t="s">
        <v>2480</v>
      </c>
      <c r="L12" s="35">
        <f ca="1">SUM(L10:L11)</f>
        <v>5380605.1299999999</v>
      </c>
      <c r="M12" s="140">
        <f ca="1">L12/$L$43*100</f>
        <v>78.041479675544963</v>
      </c>
      <c r="N12" s="35">
        <f ca="1">SUM(N10:N11)</f>
        <v>5380605.1299999999</v>
      </c>
      <c r="O12" s="140">
        <f ca="1">N12/$N$43*100</f>
        <v>78.041479675544963</v>
      </c>
      <c r="P12" s="35">
        <f ca="1">SUM(P10:P11)</f>
        <v>2117652.9200000004</v>
      </c>
      <c r="Q12" s="140">
        <f ca="1">P12/$P$43*100</f>
        <v>94.456079210344441</v>
      </c>
      <c r="R12" s="46"/>
      <c r="S12" s="77">
        <f ca="1">SUM(S10:S11)</f>
        <v>0</v>
      </c>
      <c r="T12" s="77">
        <f ca="1">SUM(T10:T11)</f>
        <v>433202.5</v>
      </c>
      <c r="U12" s="77">
        <f ca="1">SUM(U10:U11)</f>
        <v>0</v>
      </c>
      <c r="V12" s="77">
        <f ca="1">SUM(V10:V11)</f>
        <v>3262952.21</v>
      </c>
      <c r="X12" s="77">
        <f ca="1">SUM(X10:X11)</f>
        <v>3262952.21</v>
      </c>
      <c r="Y12" s="77">
        <f ca="1">SUM(Y10:Y11)</f>
        <v>0</v>
      </c>
      <c r="Z12" s="77">
        <f ca="1">SUM(Z10:Z11)</f>
        <v>2175752.04</v>
      </c>
      <c r="BA12" s="533"/>
      <c r="BB12" s="534"/>
      <c r="BC12" s="534"/>
      <c r="BD12" s="534"/>
      <c r="BE12" s="535"/>
      <c r="BF12" s="536"/>
      <c r="BG12" s="567"/>
      <c r="BH12" s="568"/>
      <c r="BI12" s="567"/>
      <c r="BJ12" s="568"/>
      <c r="BK12" s="567"/>
      <c r="BL12" s="568"/>
      <c r="BM12" s="533"/>
      <c r="BN12" s="535"/>
      <c r="BO12" s="533"/>
      <c r="BP12" s="535"/>
      <c r="BQ12" s="533"/>
      <c r="BR12" s="535"/>
      <c r="BS12" s="533"/>
      <c r="BT12" s="535"/>
      <c r="BU12" s="533"/>
      <c r="BV12" s="535"/>
      <c r="BW12" s="533"/>
      <c r="BX12" s="535"/>
      <c r="BY12" s="533"/>
      <c r="BZ12" s="535"/>
      <c r="CA12" s="536"/>
      <c r="CB12" s="533"/>
      <c r="CC12" s="534"/>
      <c r="CD12" s="534"/>
      <c r="CE12" s="535"/>
    </row>
    <row r="13" spans="1:106" ht="12.75" customHeight="1">
      <c r="R13" s="46"/>
      <c r="S13" s="72"/>
      <c r="T13" s="72"/>
      <c r="U13" s="72"/>
      <c r="V13" s="72"/>
      <c r="X13" s="72"/>
      <c r="Y13" s="72"/>
      <c r="Z13" s="72"/>
      <c r="BA13" s="533"/>
      <c r="BB13" s="534"/>
      <c r="BC13" s="534"/>
      <c r="BD13" s="534"/>
      <c r="BE13" s="535"/>
      <c r="BF13" s="536"/>
      <c r="BG13" s="567"/>
      <c r="BH13" s="568"/>
      <c r="BI13" s="567"/>
      <c r="BJ13" s="568"/>
      <c r="BK13" s="567"/>
      <c r="BL13" s="568"/>
      <c r="BM13" s="533"/>
      <c r="BN13" s="535"/>
      <c r="BO13" s="533"/>
      <c r="BP13" s="535"/>
      <c r="BQ13" s="533"/>
      <c r="BR13" s="535"/>
      <c r="BS13" s="533"/>
      <c r="BT13" s="535"/>
      <c r="BU13" s="533"/>
      <c r="BV13" s="535"/>
      <c r="BW13" s="533"/>
      <c r="BX13" s="535"/>
      <c r="BY13" s="533"/>
      <c r="BZ13" s="535"/>
      <c r="CA13" s="536"/>
      <c r="CB13" s="533"/>
      <c r="CC13" s="534"/>
      <c r="CD13" s="534"/>
      <c r="CE13" s="535"/>
    </row>
    <row r="14" spans="1:106" ht="12.75" customHeight="1">
      <c r="K14" s="35" t="s">
        <v>2354</v>
      </c>
      <c r="R14" s="46"/>
      <c r="S14" s="72"/>
      <c r="T14" s="72"/>
      <c r="U14" s="72"/>
      <c r="V14" s="72"/>
      <c r="X14" s="72"/>
      <c r="Y14" s="72"/>
      <c r="Z14" s="72"/>
      <c r="BA14" s="533"/>
      <c r="BB14" s="534"/>
      <c r="BC14" s="534"/>
      <c r="BD14" s="534"/>
      <c r="BE14" s="535"/>
      <c r="BF14" s="536"/>
      <c r="BG14" s="567"/>
      <c r="BH14" s="568"/>
      <c r="BI14" s="567"/>
      <c r="BJ14" s="568"/>
      <c r="BK14" s="567"/>
      <c r="BL14" s="568"/>
      <c r="BM14" s="533"/>
      <c r="BN14" s="535"/>
      <c r="BO14" s="533"/>
      <c r="BP14" s="535"/>
      <c r="BQ14" s="533"/>
      <c r="BR14" s="535"/>
      <c r="BS14" s="533"/>
      <c r="BT14" s="535"/>
      <c r="BU14" s="533"/>
      <c r="BV14" s="535"/>
      <c r="BW14" s="533"/>
      <c r="BX14" s="535"/>
      <c r="BY14" s="533"/>
      <c r="BZ14" s="535"/>
      <c r="CA14" s="536"/>
      <c r="CB14" s="533"/>
      <c r="CC14" s="534"/>
      <c r="CD14" s="534"/>
      <c r="CE14" s="535"/>
    </row>
    <row r="15" spans="1:106" ht="12.75" customHeight="1">
      <c r="A15" s="74">
        <f t="shared" ref="A15:A21" ca="1" si="0">+I15-T15</f>
        <v>25217.050000000003</v>
      </c>
      <c r="B15" s="74">
        <f t="shared" ref="B15:B41" ca="1" si="1">IF(I15=0,0,(A15*100/I15))</f>
        <v>43.507962957659146</v>
      </c>
      <c r="C15" s="74">
        <f t="shared" ref="C15:C40" ca="1" si="2">I15-E15</f>
        <v>30391.06</v>
      </c>
      <c r="D15" s="74">
        <f t="shared" ref="D15:D41" ca="1" si="3">IF(I15=0,0,(C15*100/I15))</f>
        <v>52.434884838789486</v>
      </c>
      <c r="E15" s="74">
        <f ca="1">IFERROR(_xll.AC_BU(_xll.ArrayBU(DB),_xll.ArrayDPT($BA15:$BE15),_xll.ArrayCOA($BG15:$BZ15),YR,PRD-1,_xll.ArrayDIM($CB15:$CE15)),0)</f>
        <v>27568.560000000001</v>
      </c>
      <c r="F15" s="74">
        <f t="shared" ref="F15:F21" ca="1" si="4">+I15-H15</f>
        <v>57959.62</v>
      </c>
      <c r="G15" s="122">
        <f t="shared" ref="G15:G41" ca="1" si="5">IF(I15=0,0,(F15*100/I15))</f>
        <v>100</v>
      </c>
      <c r="H15" s="74"/>
      <c r="I15" s="74">
        <f ca="1">IFERROR(_xll.AC_BU(_xll.ArrayBU(DB),_xll.ArrayDPT($BA15:$BE15),_xll.ArrayCOA($BG15:$BZ15),YR,PRD,_xll.ArrayDIM($CB15:$CE15)),0)</f>
        <v>57959.62</v>
      </c>
      <c r="J15" s="122">
        <f t="shared" ref="J15:J41" ca="1" si="6">I15/$I$43*100</f>
        <v>4.6255418188193405</v>
      </c>
      <c r="K15" s="74" t="s">
        <v>2483</v>
      </c>
      <c r="L15" s="74">
        <f ca="1">IFERROR(_xll.ACC_BU(_xll.ArrayBU(DB),_xll.ArrayDPT($BA15:$BE15),_xll.ArrayCOA($BG15:$BZ15),YR,PRD,_xll.ArrayDIM($CB15:$CE15)),0)</f>
        <v>259328.96</v>
      </c>
      <c r="M15" s="122">
        <f t="shared" ref="M15:M41" ca="1" si="7">L15/$L$43*100</f>
        <v>3.7613642466122039</v>
      </c>
      <c r="N15" s="74">
        <f t="shared" ref="N15:N21" ca="1" si="8">+L15-U15</f>
        <v>259328.96</v>
      </c>
      <c r="O15" s="122">
        <f t="shared" ref="O15:O41" ca="1" si="9">N15/$N$43*100</f>
        <v>3.7613642466122039</v>
      </c>
      <c r="P15" s="74">
        <f t="shared" ref="P15:P21" ca="1" si="10">+L15-V15</f>
        <v>-32872.810000000027</v>
      </c>
      <c r="Q15" s="122">
        <f t="shared" ref="Q15:Q41" ca="1" si="11">P15/$P$43*100</f>
        <v>-1.4662632936216029</v>
      </c>
      <c r="R15" s="46"/>
      <c r="S15" s="72">
        <f ca="1">IFERROR(_xll.BC_BU(_xll.ArrayBU(DB),_xll.ArrayDPT($BA15:$BE15),_xll.ArrayCOA($BG15:$BZ15),YR,PRD,RV,_xll.ArrayDIM($CB15:$CE15)),0)</f>
        <v>0</v>
      </c>
      <c r="T15" s="72">
        <f ca="1">IFERROR(_xll.AC_BU(_xll.ArrayBU(DB),_xll.ArrayDPT($BA15:$BE15),_xll.ArrayCOA($BG15:$BZ15),YR-1,PRD,_xll.ArrayDIM($CB15:$CE15)),0)</f>
        <v>32742.57</v>
      </c>
      <c r="U15" s="72">
        <f ca="1">IFERROR(_xll.BCC_BU(_xll.ArrayBU(DB),_xll.ArrayDPT($BA15:$BE15),_xll.ArrayCOA($BG15:$BZ15),YR,PRD,RV,_xll.ArrayDIM($CB15:$CE15)),0)</f>
        <v>0</v>
      </c>
      <c r="V15" s="72">
        <f ca="1">IFERROR(_xll.ACC_BU(_xll.ArrayBU(DB),_xll.ArrayDPT($BA15:$BE15),_xll.ArrayCOA($BG15:$BZ15),YR-1,PRD,_xll.ArrayDIM($CB15:$CE15)),0)</f>
        <v>292201.77</v>
      </c>
      <c r="X15" s="72">
        <f ca="1">IFERROR(_xll.ACC_BU(_xll.ArrayBU(DB),_xll.ArrayDPT($BA15:$BE15),_xll.ArrayCOA($BG15:$BZ15),YR-1,PRD,_xll.ArrayDIM($CB15:$CE15)),0)</f>
        <v>292201.77</v>
      </c>
      <c r="Y15" s="72">
        <f ca="1">IFERROR(_xll.BCC_BU(_xll.ArrayBU(DB),_xll.ArrayDPT($BA15:$BE15),_xll.ArrayCOA($BG15:$BZ15),YR-1,PRD,RV,_xll.ArrayDIM($CB15:$CE15)),0)</f>
        <v>0</v>
      </c>
      <c r="Z15" s="72">
        <f ca="1">IFERROR(_xll.ACC_BU(_xll.ArrayBU(DB),_xll.ArrayDPT($BA15:$BE15),_xll.ArrayCOA($BG15:$BZ15),YR-1-1,PRD,_xll.ArrayDIM($CB15:$CE15)),0)</f>
        <v>275537.09000000003</v>
      </c>
      <c r="BA15" s="533"/>
      <c r="BB15" s="534"/>
      <c r="BC15" s="534"/>
      <c r="BD15" s="534"/>
      <c r="BE15" s="535"/>
      <c r="BF15" s="536"/>
      <c r="BG15" s="567" t="s">
        <v>1039</v>
      </c>
      <c r="BH15" s="568"/>
      <c r="BI15" s="567"/>
      <c r="BJ15" s="568"/>
      <c r="BK15" s="567"/>
      <c r="BL15" s="568"/>
      <c r="BM15" s="533"/>
      <c r="BN15" s="535"/>
      <c r="BO15" s="533"/>
      <c r="BP15" s="535"/>
      <c r="BQ15" s="533"/>
      <c r="BR15" s="535"/>
      <c r="BS15" s="533"/>
      <c r="BT15" s="535"/>
      <c r="BU15" s="533"/>
      <c r="BV15" s="535"/>
      <c r="BW15" s="533"/>
      <c r="BX15" s="535"/>
      <c r="BY15" s="533"/>
      <c r="BZ15" s="535"/>
      <c r="CA15" s="536"/>
      <c r="CB15" s="533"/>
      <c r="CC15" s="534"/>
      <c r="CD15" s="534"/>
      <c r="CE15" s="535"/>
      <c r="DA15" t="s">
        <v>1039</v>
      </c>
    </row>
    <row r="16" spans="1:106" ht="12.75" customHeight="1">
      <c r="A16" s="124">
        <f t="shared" ca="1" si="0"/>
        <v>23177.030000000002</v>
      </c>
      <c r="B16" s="124">
        <f t="shared" ca="1" si="1"/>
        <v>69.662822397153022</v>
      </c>
      <c r="C16" s="124">
        <f t="shared" ca="1" si="2"/>
        <v>15264.290000000005</v>
      </c>
      <c r="D16" s="124">
        <f t="shared" ca="1" si="3"/>
        <v>45.879628377261412</v>
      </c>
      <c r="E16" s="124">
        <f ca="1">IFERROR(_xll.AC_BU(_xll.ArrayBU(DB),_xll.ArrayDPT($BA16:$BE16),_xll.ArrayCOA($BG16:$BZ16),YR,PRD-1,_xll.ArrayDIM($CB16:$CE16)),0)</f>
        <v>18006.009999999998</v>
      </c>
      <c r="F16" s="125">
        <f t="shared" ca="1" si="4"/>
        <v>33270.300000000003</v>
      </c>
      <c r="G16" s="127">
        <f t="shared" ca="1" si="5"/>
        <v>100</v>
      </c>
      <c r="H16" s="124"/>
      <c r="I16" s="124">
        <f ca="1">IFERROR(_xll.AC_BU(_xll.ArrayBU(DB),_xll.ArrayDPT($BA16:$BE16),_xll.ArrayCOA($BG16:$BZ16),YR,PRD,_xll.ArrayDIM($CB16:$CE16)),0)</f>
        <v>33270.300000000003</v>
      </c>
      <c r="J16" s="127">
        <f t="shared" ca="1" si="6"/>
        <v>2.655178967264884</v>
      </c>
      <c r="K16" s="124" t="s">
        <v>2484</v>
      </c>
      <c r="L16" s="124">
        <f ca="1">IFERROR(_xll.ACC_BU(_xll.ArrayBU(DB),_xll.ArrayDPT($BA16:$BE16),_xll.ArrayCOA($BG16:$BZ16),YR,PRD,_xll.ArrayDIM($CB16:$CE16)),0)</f>
        <v>141889.41</v>
      </c>
      <c r="M16" s="127">
        <f t="shared" ca="1" si="7"/>
        <v>2.0579951955496991</v>
      </c>
      <c r="N16" s="124">
        <f t="shared" ca="1" si="8"/>
        <v>141889.41</v>
      </c>
      <c r="O16" s="127">
        <f t="shared" ca="1" si="9"/>
        <v>2.0579951955496991</v>
      </c>
      <c r="P16" s="124">
        <f t="shared" ca="1" si="10"/>
        <v>55493.31</v>
      </c>
      <c r="Q16" s="127">
        <f t="shared" ca="1" si="11"/>
        <v>2.4752311559177493</v>
      </c>
      <c r="R16" s="46"/>
      <c r="S16" s="72">
        <f ca="1">IFERROR(_xll.BC_BU(_xll.ArrayBU(DB),_xll.ArrayDPT($BA16:$BE16),_xll.ArrayCOA($BG16:$BZ16),YR,PRD,RV,_xll.ArrayDIM($CB16:$CE16)),0)</f>
        <v>0</v>
      </c>
      <c r="T16" s="72">
        <f ca="1">IFERROR(_xll.AC_BU(_xll.ArrayBU(DB),_xll.ArrayDPT($BA16:$BE16),_xll.ArrayCOA($BG16:$BZ16),YR-1,PRD,_xll.ArrayDIM($CB16:$CE16)),0)</f>
        <v>10093.27</v>
      </c>
      <c r="U16" s="72">
        <f ca="1">IFERROR(_xll.BCC_BU(_xll.ArrayBU(DB),_xll.ArrayDPT($BA16:$BE16),_xll.ArrayCOA($BG16:$BZ16),YR,PRD,RV,_xll.ArrayDIM($CB16:$CE16)),0)</f>
        <v>0</v>
      </c>
      <c r="V16" s="72">
        <f ca="1">IFERROR(_xll.ACC_BU(_xll.ArrayBU(DB),_xll.ArrayDPT($BA16:$BE16),_xll.ArrayCOA($BG16:$BZ16),YR-1,PRD,_xll.ArrayDIM($CB16:$CE16)),0)</f>
        <v>86396.1</v>
      </c>
      <c r="X16" s="72">
        <f ca="1">IFERROR(_xll.ACC_BU(_xll.ArrayBU(DB),_xll.ArrayDPT($BA16:$BE16),_xll.ArrayCOA($BG16:$BZ16),YR-1,PRD,_xll.ArrayDIM($CB16:$CE16)),0)</f>
        <v>86396.1</v>
      </c>
      <c r="Y16" s="72">
        <f ca="1">IFERROR(_xll.BCC_BU(_xll.ArrayBU(DB),_xll.ArrayDPT($BA16:$BE16),_xll.ArrayCOA($BG16:$BZ16),YR-1,PRD,RV,_xll.ArrayDIM($CB16:$CE16)),0)</f>
        <v>0</v>
      </c>
      <c r="Z16" s="72">
        <f ca="1">IFERROR(_xll.ACC_BU(_xll.ArrayBU(DB),_xll.ArrayDPT($BA16:$BE16),_xll.ArrayCOA($BG16:$BZ16),YR-1-1,PRD,_xll.ArrayDIM($CB16:$CE16)),0)</f>
        <v>82604.72</v>
      </c>
      <c r="BA16" s="537"/>
      <c r="BB16" s="538"/>
      <c r="BC16" s="538"/>
      <c r="BD16" s="538"/>
      <c r="BE16" s="539"/>
      <c r="BF16" s="502"/>
      <c r="BG16" s="572" t="s">
        <v>1042</v>
      </c>
      <c r="BH16" s="573"/>
      <c r="BI16" s="572"/>
      <c r="BJ16" s="573"/>
      <c r="BK16" s="572"/>
      <c r="BL16" s="573"/>
      <c r="BM16" s="537"/>
      <c r="BN16" s="539"/>
      <c r="BO16" s="537"/>
      <c r="BP16" s="539"/>
      <c r="BQ16" s="537"/>
      <c r="BR16" s="539"/>
      <c r="BS16" s="537"/>
      <c r="BT16" s="539"/>
      <c r="BU16" s="537"/>
      <c r="BV16" s="539"/>
      <c r="BW16" s="537"/>
      <c r="BX16" s="539"/>
      <c r="BY16" s="537"/>
      <c r="BZ16" s="539"/>
      <c r="CA16" s="502"/>
      <c r="CB16" s="537"/>
      <c r="CC16" s="538"/>
      <c r="CD16" s="538"/>
      <c r="CE16" s="539"/>
      <c r="DA16" t="s">
        <v>1042</v>
      </c>
    </row>
    <row r="17" spans="1:105" ht="12.75" customHeight="1">
      <c r="A17" s="124">
        <f t="shared" ca="1" si="0"/>
        <v>4199.3999999999996</v>
      </c>
      <c r="B17" s="124">
        <f t="shared" ca="1" si="1"/>
        <v>62.524752917494233</v>
      </c>
      <c r="C17" s="124">
        <f t="shared" ca="1" si="2"/>
        <v>5197.04</v>
      </c>
      <c r="D17" s="124">
        <f t="shared" ca="1" si="3"/>
        <v>77.378587870251536</v>
      </c>
      <c r="E17" s="124">
        <f ca="1">IFERROR(_xll.AC_BU(_xll.ArrayBU(DB),_xll.ArrayDPT($BA17:$BE17),_xll.ArrayCOA($BG17:$BZ17),YR,PRD-1,_xll.ArrayDIM($CB17:$CE17)),0)</f>
        <v>1519.34</v>
      </c>
      <c r="F17" s="124">
        <f t="shared" ca="1" si="4"/>
        <v>6716.38</v>
      </c>
      <c r="G17" s="127">
        <f t="shared" ca="1" si="5"/>
        <v>100</v>
      </c>
      <c r="H17" s="124"/>
      <c r="I17" s="124">
        <f ca="1">IFERROR(_xll.AC_BU(_xll.ArrayBU(DB),_xll.ArrayDPT($BA17:$BE17),_xll.ArrayCOA($BG17:$BZ17),YR,PRD,_xll.ArrayDIM($CB17:$CE17)),0)</f>
        <v>6716.38</v>
      </c>
      <c r="J17" s="127">
        <f t="shared" ca="1" si="6"/>
        <v>0.53600932099074905</v>
      </c>
      <c r="K17" s="124" t="s">
        <v>2485</v>
      </c>
      <c r="L17" s="124">
        <f ca="1">IFERROR(_xll.ACC_BU(_xll.ArrayBU(DB),_xll.ArrayDPT($BA17:$BE17),_xll.ArrayCOA($BG17:$BZ17),YR,PRD,_xll.ArrayDIM($CB17:$CE17)),0)</f>
        <v>21467.63</v>
      </c>
      <c r="M17" s="127">
        <f t="shared" ca="1" si="7"/>
        <v>0.31137122495497438</v>
      </c>
      <c r="N17" s="124">
        <f t="shared" ca="1" si="8"/>
        <v>21467.63</v>
      </c>
      <c r="O17" s="127">
        <f t="shared" ca="1" si="9"/>
        <v>0.31137122495497438</v>
      </c>
      <c r="P17" s="124">
        <f t="shared" ca="1" si="10"/>
        <v>3466.630000000001</v>
      </c>
      <c r="Q17" s="127">
        <f t="shared" ca="1" si="11"/>
        <v>0.15462603658061039</v>
      </c>
      <c r="R17" s="46"/>
      <c r="S17" s="72">
        <f ca="1">IFERROR(_xll.BC_BU(_xll.ArrayBU(DB),_xll.ArrayDPT($BA17:$BE17),_xll.ArrayCOA($BG17:$BZ17),YR,PRD,RV,_xll.ArrayDIM($CB17:$CE17)),0)</f>
        <v>0</v>
      </c>
      <c r="T17" s="72">
        <f ca="1">IFERROR(_xll.AC_BU(_xll.ArrayBU(DB),_xll.ArrayDPT($BA17:$BE17),_xll.ArrayCOA($BG17:$BZ17),YR-1,PRD,_xll.ArrayDIM($CB17:$CE17)),0)</f>
        <v>2516.98</v>
      </c>
      <c r="U17" s="72">
        <f ca="1">IFERROR(_xll.BCC_BU(_xll.ArrayBU(DB),_xll.ArrayDPT($BA17:$BE17),_xll.ArrayCOA($BG17:$BZ17),YR,PRD,RV,_xll.ArrayDIM($CB17:$CE17)),0)</f>
        <v>0</v>
      </c>
      <c r="V17" s="72">
        <f ca="1">IFERROR(_xll.ACC_BU(_xll.ArrayBU(DB),_xll.ArrayDPT($BA17:$BE17),_xll.ArrayCOA($BG17:$BZ17),YR-1,PRD,_xll.ArrayDIM($CB17:$CE17)),0)</f>
        <v>18001</v>
      </c>
      <c r="X17" s="72">
        <f ca="1">IFERROR(_xll.ACC_BU(_xll.ArrayBU(DB),_xll.ArrayDPT($BA17:$BE17),_xll.ArrayCOA($BG17:$BZ17),YR-1,PRD,_xll.ArrayDIM($CB17:$CE17)),0)</f>
        <v>18001</v>
      </c>
      <c r="Y17" s="72">
        <f ca="1">IFERROR(_xll.BCC_BU(_xll.ArrayBU(DB),_xll.ArrayDPT($BA17:$BE17),_xll.ArrayCOA($BG17:$BZ17),YR-1,PRD,RV,_xll.ArrayDIM($CB17:$CE17)),0)</f>
        <v>0</v>
      </c>
      <c r="Z17" s="72">
        <f ca="1">IFERROR(_xll.ACC_BU(_xll.ArrayBU(DB),_xll.ArrayDPT($BA17:$BE17),_xll.ArrayCOA($BG17:$BZ17),YR-1-1,PRD,_xll.ArrayDIM($CB17:$CE17)),0)</f>
        <v>42547.9</v>
      </c>
      <c r="BA17" s="537"/>
      <c r="BB17" s="538"/>
      <c r="BC17" s="538"/>
      <c r="BD17" s="538"/>
      <c r="BE17" s="539"/>
      <c r="BF17" s="502"/>
      <c r="BG17" s="572" t="s">
        <v>1043</v>
      </c>
      <c r="BH17" s="573"/>
      <c r="BI17" s="572"/>
      <c r="BJ17" s="573"/>
      <c r="BK17" s="572"/>
      <c r="BL17" s="573"/>
      <c r="BM17" s="537"/>
      <c r="BN17" s="539"/>
      <c r="BO17" s="537"/>
      <c r="BP17" s="539"/>
      <c r="BQ17" s="537"/>
      <c r="BR17" s="539"/>
      <c r="BS17" s="537"/>
      <c r="BT17" s="539"/>
      <c r="BU17" s="537"/>
      <c r="BV17" s="539"/>
      <c r="BW17" s="537"/>
      <c r="BX17" s="539"/>
      <c r="BY17" s="537"/>
      <c r="BZ17" s="539"/>
      <c r="CA17" s="502"/>
      <c r="CB17" s="537"/>
      <c r="CC17" s="538"/>
      <c r="CD17" s="538"/>
      <c r="CE17" s="539"/>
      <c r="DA17" t="s">
        <v>1043</v>
      </c>
    </row>
    <row r="18" spans="1:105" ht="12.75" customHeight="1">
      <c r="A18" s="124">
        <f t="shared" ca="1" si="0"/>
        <v>10779.81</v>
      </c>
      <c r="B18" s="124">
        <f t="shared" ca="1" si="1"/>
        <v>89.731101614355907</v>
      </c>
      <c r="C18" s="124">
        <f t="shared" ca="1" si="2"/>
        <v>10584.96</v>
      </c>
      <c r="D18" s="124">
        <f t="shared" ca="1" si="3"/>
        <v>88.10917087999627</v>
      </c>
      <c r="E18" s="124">
        <f ca="1">IFERROR(_xll.AC_BU(_xll.ArrayBU(DB),_xll.ArrayDPT($BA18:$BE18),_xll.ArrayCOA($BG18:$BZ18),YR,PRD-1,_xll.ArrayDIM($CB18:$CE18)),0)</f>
        <v>1428.5</v>
      </c>
      <c r="F18" s="124">
        <f t="shared" ca="1" si="4"/>
        <v>12013.46</v>
      </c>
      <c r="G18" s="127">
        <f t="shared" ca="1" si="5"/>
        <v>100.00000000000001</v>
      </c>
      <c r="H18" s="124"/>
      <c r="I18" s="124">
        <f ca="1">IFERROR(_xll.AC_BU(_xll.ArrayBU(DB),_xll.ArrayDPT($BA18:$BE18),_xll.ArrayCOA($BG18:$BZ18),YR,PRD,_xll.ArrayDIM($CB18:$CE18)),0)</f>
        <v>12013.46</v>
      </c>
      <c r="J18" s="127">
        <f t="shared" ca="1" si="6"/>
        <v>0.9587495849474752</v>
      </c>
      <c r="K18" s="124" t="s">
        <v>2486</v>
      </c>
      <c r="L18" s="124">
        <f ca="1">IFERROR(_xll.ACC_BU(_xll.ArrayBU(DB),_xll.ArrayDPT($BA18:$BE18),_xll.ArrayCOA($BG18:$BZ18),YR,PRD,_xll.ArrayDIM($CB18:$CE18)),0)</f>
        <v>40954.449999999997</v>
      </c>
      <c r="M18" s="127">
        <f t="shared" ca="1" si="7"/>
        <v>0.59401234620949073</v>
      </c>
      <c r="N18" s="124">
        <f t="shared" ca="1" si="8"/>
        <v>40954.449999999997</v>
      </c>
      <c r="O18" s="127">
        <f t="shared" ca="1" si="9"/>
        <v>0.59401234620949073</v>
      </c>
      <c r="P18" s="124">
        <f t="shared" ca="1" si="10"/>
        <v>34787.259999999995</v>
      </c>
      <c r="Q18" s="127">
        <f t="shared" ca="1" si="11"/>
        <v>1.5516556821175613</v>
      </c>
      <c r="R18" s="46"/>
      <c r="S18" s="72">
        <f ca="1">IFERROR(_xll.BC_BU(_xll.ArrayBU(DB),_xll.ArrayDPT($BA18:$BE18),_xll.ArrayCOA($BG18:$BZ18),YR,PRD,RV,_xll.ArrayDIM($CB18:$CE18)),0)</f>
        <v>0</v>
      </c>
      <c r="T18" s="72">
        <f ca="1">IFERROR(_xll.AC_BU(_xll.ArrayBU(DB),_xll.ArrayDPT($BA18:$BE18),_xll.ArrayCOA($BG18:$BZ18),YR-1,PRD,_xll.ArrayDIM($CB18:$CE18)),0)</f>
        <v>1233.6500000000001</v>
      </c>
      <c r="U18" s="72">
        <f ca="1">IFERROR(_xll.BCC_BU(_xll.ArrayBU(DB),_xll.ArrayDPT($BA18:$BE18),_xll.ArrayCOA($BG18:$BZ18),YR,PRD,RV,_xll.ArrayDIM($CB18:$CE18)),0)</f>
        <v>0</v>
      </c>
      <c r="V18" s="72">
        <f ca="1">IFERROR(_xll.ACC_BU(_xll.ArrayBU(DB),_xll.ArrayDPT($BA18:$BE18),_xll.ArrayCOA($BG18:$BZ18),YR-1,PRD,_xll.ArrayDIM($CB18:$CE18)),0)</f>
        <v>6167.19</v>
      </c>
      <c r="X18" s="72">
        <f ca="1">IFERROR(_xll.ACC_BU(_xll.ArrayBU(DB),_xll.ArrayDPT($BA18:$BE18),_xll.ArrayCOA($BG18:$BZ18),YR-1,PRD,_xll.ArrayDIM($CB18:$CE18)),0)</f>
        <v>6167.19</v>
      </c>
      <c r="Y18" s="72">
        <f ca="1">IFERROR(_xll.BCC_BU(_xll.ArrayBU(DB),_xll.ArrayDPT($BA18:$BE18),_xll.ArrayCOA($BG18:$BZ18),YR-1,PRD,RV,_xll.ArrayDIM($CB18:$CE18)),0)</f>
        <v>0</v>
      </c>
      <c r="Z18" s="72">
        <f ca="1">IFERROR(_xll.ACC_BU(_xll.ArrayBU(DB),_xll.ArrayDPT($BA18:$BE18),_xll.ArrayCOA($BG18:$BZ18),YR-1-1,PRD,_xll.ArrayDIM($CB18:$CE18)),0)</f>
        <v>190</v>
      </c>
      <c r="BA18" s="537"/>
      <c r="BB18" s="538"/>
      <c r="BC18" s="538"/>
      <c r="BD18" s="538"/>
      <c r="BE18" s="539"/>
      <c r="BF18" s="502"/>
      <c r="BG18" s="572" t="s">
        <v>1044</v>
      </c>
      <c r="BH18" s="573"/>
      <c r="BI18" s="572"/>
      <c r="BJ18" s="573"/>
      <c r="BK18" s="572"/>
      <c r="BL18" s="573"/>
      <c r="BM18" s="537"/>
      <c r="BN18" s="539"/>
      <c r="BO18" s="537"/>
      <c r="BP18" s="539"/>
      <c r="BQ18" s="537"/>
      <c r="BR18" s="539"/>
      <c r="BS18" s="537"/>
      <c r="BT18" s="539"/>
      <c r="BU18" s="537"/>
      <c r="BV18" s="539"/>
      <c r="BW18" s="537"/>
      <c r="BX18" s="539"/>
      <c r="BY18" s="537"/>
      <c r="BZ18" s="539"/>
      <c r="CA18" s="502"/>
      <c r="CB18" s="537"/>
      <c r="CC18" s="538"/>
      <c r="CD18" s="538"/>
      <c r="CE18" s="539"/>
      <c r="DA18" t="s">
        <v>1044</v>
      </c>
    </row>
    <row r="19" spans="1:105" ht="12.75" customHeight="1">
      <c r="A19" s="124">
        <f t="shared" ca="1" si="0"/>
        <v>0</v>
      </c>
      <c r="B19" s="124">
        <f t="shared" ca="1" si="1"/>
        <v>0</v>
      </c>
      <c r="C19" s="124">
        <f t="shared" ca="1" si="2"/>
        <v>0</v>
      </c>
      <c r="D19" s="124">
        <f t="shared" ca="1" si="3"/>
        <v>0</v>
      </c>
      <c r="E19" s="124">
        <f ca="1">IFERROR(_xll.AC_BU(_xll.ArrayBU(DB),_xll.ArrayDPT($BA19:$BE19),_xll.ArrayCOA($BG19:$BZ19),YR,PRD-1,_xll.ArrayDIM($CB19:$CE19)),0)</f>
        <v>0</v>
      </c>
      <c r="F19" s="125">
        <f t="shared" ca="1" si="4"/>
        <v>0</v>
      </c>
      <c r="G19" s="127">
        <f t="shared" ca="1" si="5"/>
        <v>0</v>
      </c>
      <c r="H19" s="124"/>
      <c r="I19" s="124">
        <f ca="1">IFERROR(_xll.AC_BU(_xll.ArrayBU(DB),_xll.ArrayDPT($BA19:$BE19),_xll.ArrayCOA($BG19:$BZ19),YR,PRD,_xll.ArrayDIM($CB19:$CE19)),0)</f>
        <v>0</v>
      </c>
      <c r="J19" s="127">
        <f t="shared" ca="1" si="6"/>
        <v>0</v>
      </c>
      <c r="K19" s="124" t="s">
        <v>2481</v>
      </c>
      <c r="L19" s="124">
        <f ca="1">IFERROR(_xll.ACC_BU(_xll.ArrayBU(DB),_xll.ArrayDPT($BA19:$BE19),_xll.ArrayCOA($BG19:$BZ19),YR,PRD,_xll.ArrayDIM($CB19:$CE19)),0)</f>
        <v>0</v>
      </c>
      <c r="M19" s="127">
        <f t="shared" ca="1" si="7"/>
        <v>0</v>
      </c>
      <c r="N19" s="124">
        <f t="shared" ca="1" si="8"/>
        <v>0</v>
      </c>
      <c r="O19" s="127">
        <f t="shared" ca="1" si="9"/>
        <v>0</v>
      </c>
      <c r="P19" s="124">
        <f t="shared" ca="1" si="10"/>
        <v>0</v>
      </c>
      <c r="Q19" s="127">
        <f t="shared" ca="1" si="11"/>
        <v>0</v>
      </c>
      <c r="R19" s="46"/>
      <c r="S19" s="72">
        <f ca="1">IFERROR(_xll.BC_BU(_xll.ArrayBU(DB),_xll.ArrayDPT($BA19:$BE19),_xll.ArrayCOA($BG19:$BZ19),YR,PRD,RV,_xll.ArrayDIM($CB19:$CE19)),0)</f>
        <v>0</v>
      </c>
      <c r="T19" s="72">
        <f ca="1">IFERROR(_xll.AC_BU(_xll.ArrayBU(DB),_xll.ArrayDPT($BA19:$BE19),_xll.ArrayCOA($BG19:$BZ19),YR-1,PRD,_xll.ArrayDIM($CB19:$CE19)),0)</f>
        <v>0</v>
      </c>
      <c r="U19" s="72">
        <f ca="1">IFERROR(_xll.BCC_BU(_xll.ArrayBU(DB),_xll.ArrayDPT($BA19:$BE19),_xll.ArrayCOA($BG19:$BZ19),YR,PRD,RV,_xll.ArrayDIM($CB19:$CE19)),0)</f>
        <v>0</v>
      </c>
      <c r="V19" s="72">
        <f ca="1">IFERROR(_xll.ACC_BU(_xll.ArrayBU(DB),_xll.ArrayDPT($BA19:$BE19),_xll.ArrayCOA($BG19:$BZ19),YR-1,PRD,_xll.ArrayDIM($CB19:$CE19)),0)</f>
        <v>0</v>
      </c>
      <c r="X19" s="72">
        <f ca="1">IFERROR(_xll.ACC_BU(_xll.ArrayBU(DB),_xll.ArrayDPT($BA19:$BE19),_xll.ArrayCOA($BG19:$BZ19),YR-1,PRD,_xll.ArrayDIM($CB19:$CE19)),0)</f>
        <v>0</v>
      </c>
      <c r="Y19" s="72">
        <f ca="1">IFERROR(_xll.BCC_BU(_xll.ArrayBU(DB),_xll.ArrayDPT($BA19:$BE19),_xll.ArrayCOA($BG19:$BZ19),YR-1,PRD,RV,_xll.ArrayDIM($CB19:$CE19)),0)</f>
        <v>0</v>
      </c>
      <c r="Z19" s="72">
        <f ca="1">IFERROR(_xll.ACC_BU(_xll.ArrayBU(DB),_xll.ArrayDPT($BA19:$BE19),_xll.ArrayCOA($BG19:$BZ19),YR-1-1,PRD,_xll.ArrayDIM($CB19:$CE19)),0)</f>
        <v>3060</v>
      </c>
      <c r="BA19" s="537"/>
      <c r="BB19" s="538"/>
      <c r="BC19" s="538"/>
      <c r="BD19" s="538"/>
      <c r="BE19" s="539"/>
      <c r="BF19" s="502"/>
      <c r="BG19" s="572" t="s">
        <v>1040</v>
      </c>
      <c r="BH19" s="573"/>
      <c r="BI19" s="572"/>
      <c r="BJ19" s="573"/>
      <c r="BK19" s="572"/>
      <c r="BL19" s="573"/>
      <c r="BM19" s="537"/>
      <c r="BN19" s="539"/>
      <c r="BO19" s="537"/>
      <c r="BP19" s="539"/>
      <c r="BQ19" s="537"/>
      <c r="BR19" s="539"/>
      <c r="BS19" s="537"/>
      <c r="BT19" s="539"/>
      <c r="BU19" s="537"/>
      <c r="BV19" s="539"/>
      <c r="BW19" s="537"/>
      <c r="BX19" s="539"/>
      <c r="BY19" s="537"/>
      <c r="BZ19" s="539"/>
      <c r="CA19" s="502"/>
      <c r="CB19" s="537"/>
      <c r="CC19" s="538"/>
      <c r="CD19" s="538"/>
      <c r="CE19" s="539"/>
      <c r="DA19" t="s">
        <v>1040</v>
      </c>
    </row>
    <row r="20" spans="1:105" ht="12.75" customHeight="1">
      <c r="A20" s="124">
        <f t="shared" ca="1" si="0"/>
        <v>0</v>
      </c>
      <c r="B20" s="124">
        <f t="shared" ca="1" si="1"/>
        <v>0</v>
      </c>
      <c r="C20" s="124">
        <f t="shared" ca="1" si="2"/>
        <v>0</v>
      </c>
      <c r="D20" s="124">
        <f t="shared" ca="1" si="3"/>
        <v>0</v>
      </c>
      <c r="E20" s="124">
        <f ca="1">IFERROR(_xll.AC_BU(_xll.ArrayBU(DB),_xll.ArrayDPT($BA20:$BE20),_xll.ArrayCOA($BG20:$BZ20),YR,PRD-1,_xll.ArrayDIM($CB20:$CE20)),0)</f>
        <v>0</v>
      </c>
      <c r="F20" s="124">
        <f t="shared" ca="1" si="4"/>
        <v>0</v>
      </c>
      <c r="G20" s="127">
        <f t="shared" ca="1" si="5"/>
        <v>0</v>
      </c>
      <c r="H20" s="124"/>
      <c r="I20" s="124">
        <f ca="1">IFERROR(_xll.AC_BU(_xll.ArrayBU(DB),_xll.ArrayDPT($BA20:$BE20),_xll.ArrayCOA($BG20:$BZ20),YR,PRD,_xll.ArrayDIM($CB20:$CE20)),0)</f>
        <v>0</v>
      </c>
      <c r="J20" s="127">
        <f t="shared" ca="1" si="6"/>
        <v>0</v>
      </c>
      <c r="K20" s="124" t="s">
        <v>2482</v>
      </c>
      <c r="L20" s="124">
        <f ca="1">IFERROR(_xll.ACC_BU(_xll.ArrayBU(DB),_xll.ArrayDPT($BA20:$BE20),_xll.ArrayCOA($BG20:$BZ20),YR,PRD,_xll.ArrayDIM($CB20:$CE20)),0)</f>
        <v>0</v>
      </c>
      <c r="M20" s="127">
        <f t="shared" ca="1" si="7"/>
        <v>0</v>
      </c>
      <c r="N20" s="124">
        <f t="shared" ca="1" si="8"/>
        <v>0</v>
      </c>
      <c r="O20" s="127">
        <f t="shared" ca="1" si="9"/>
        <v>0</v>
      </c>
      <c r="P20" s="124">
        <f t="shared" ca="1" si="10"/>
        <v>0</v>
      </c>
      <c r="Q20" s="127">
        <f t="shared" ca="1" si="11"/>
        <v>0</v>
      </c>
      <c r="R20" s="46"/>
      <c r="S20" s="72">
        <f ca="1">IFERROR(_xll.BC_BU(_xll.ArrayBU(DB),_xll.ArrayDPT($BA20:$BE20),_xll.ArrayCOA($BG20:$BZ20),YR,PRD,RV,_xll.ArrayDIM($CB20:$CE20)),0)</f>
        <v>0</v>
      </c>
      <c r="T20" s="72">
        <f ca="1">IFERROR(_xll.AC_BU(_xll.ArrayBU(DB),_xll.ArrayDPT($BA20:$BE20),_xll.ArrayCOA($BG20:$BZ20),YR-1,PRD,_xll.ArrayDIM($CB20:$CE20)),0)</f>
        <v>0</v>
      </c>
      <c r="U20" s="72">
        <f ca="1">IFERROR(_xll.BCC_BU(_xll.ArrayBU(DB),_xll.ArrayDPT($BA20:$BE20),_xll.ArrayCOA($BG20:$BZ20),YR,PRD,RV,_xll.ArrayDIM($CB20:$CE20)),0)</f>
        <v>0</v>
      </c>
      <c r="V20" s="72">
        <f ca="1">IFERROR(_xll.ACC_BU(_xll.ArrayBU(DB),_xll.ArrayDPT($BA20:$BE20),_xll.ArrayCOA($BG20:$BZ20),YR-1,PRD,_xll.ArrayDIM($CB20:$CE20)),0)</f>
        <v>0</v>
      </c>
      <c r="X20" s="72">
        <f ca="1">IFERROR(_xll.ACC_BU(_xll.ArrayBU(DB),_xll.ArrayDPT($BA20:$BE20),_xll.ArrayCOA($BG20:$BZ20),YR-1,PRD,_xll.ArrayDIM($CB20:$CE20)),0)</f>
        <v>0</v>
      </c>
      <c r="Y20" s="72">
        <f ca="1">IFERROR(_xll.BCC_BU(_xll.ArrayBU(DB),_xll.ArrayDPT($BA20:$BE20),_xll.ArrayCOA($BG20:$BZ20),YR-1,PRD,RV,_xll.ArrayDIM($CB20:$CE20)),0)</f>
        <v>0</v>
      </c>
      <c r="Z20" s="72">
        <f ca="1">IFERROR(_xll.ACC_BU(_xll.ArrayBU(DB),_xll.ArrayDPT($BA20:$BE20),_xll.ArrayCOA($BG20:$BZ20),YR-1-1,PRD,_xll.ArrayDIM($CB20:$CE20)),0)</f>
        <v>0</v>
      </c>
      <c r="BA20" s="537"/>
      <c r="BB20" s="538"/>
      <c r="BC20" s="538"/>
      <c r="BD20" s="538"/>
      <c r="BE20" s="539"/>
      <c r="BF20" s="502"/>
      <c r="BG20" s="572" t="s">
        <v>1041</v>
      </c>
      <c r="BH20" s="573"/>
      <c r="BI20" s="572"/>
      <c r="BJ20" s="573"/>
      <c r="BK20" s="572"/>
      <c r="BL20" s="573"/>
      <c r="BM20" s="537"/>
      <c r="BN20" s="539"/>
      <c r="BO20" s="537"/>
      <c r="BP20" s="539"/>
      <c r="BQ20" s="537"/>
      <c r="BR20" s="539"/>
      <c r="BS20" s="537"/>
      <c r="BT20" s="539"/>
      <c r="BU20" s="537"/>
      <c r="BV20" s="539"/>
      <c r="BW20" s="537"/>
      <c r="BX20" s="539"/>
      <c r="BY20" s="537"/>
      <c r="BZ20" s="539"/>
      <c r="CA20" s="502"/>
      <c r="CB20" s="537"/>
      <c r="CC20" s="538"/>
      <c r="CD20" s="538"/>
      <c r="CE20" s="539"/>
      <c r="DA20" t="s">
        <v>1041</v>
      </c>
    </row>
    <row r="21" spans="1:105" ht="12.75" customHeight="1">
      <c r="A21" s="124">
        <f t="shared" ca="1" si="0"/>
        <v>0</v>
      </c>
      <c r="B21" s="124">
        <f t="shared" ca="1" si="1"/>
        <v>0</v>
      </c>
      <c r="C21" s="124">
        <f t="shared" ca="1" si="2"/>
        <v>0</v>
      </c>
      <c r="D21" s="124">
        <f t="shared" ca="1" si="3"/>
        <v>0</v>
      </c>
      <c r="E21" s="124">
        <f ca="1">IFERROR(_xll.AC_BU(_xll.ArrayBU(DB),_xll.ArrayDPT($BA21:$BE21),_xll.ArrayCOA($BG21:$BZ21),YR,PRD-1,_xll.ArrayDIM($CB21:$CE21)),0)</f>
        <v>0</v>
      </c>
      <c r="F21" s="124">
        <f t="shared" ca="1" si="4"/>
        <v>0</v>
      </c>
      <c r="G21" s="127">
        <f t="shared" ca="1" si="5"/>
        <v>0</v>
      </c>
      <c r="H21" s="124"/>
      <c r="I21" s="124">
        <f ca="1">IFERROR(_xll.AC_BU(_xll.ArrayBU(DB),_xll.ArrayDPT($BA21:$BE21),_xll.ArrayCOA($BG21:$BZ21),YR,PRD,_xll.ArrayDIM($CB21:$CE21)),0)</f>
        <v>0</v>
      </c>
      <c r="J21" s="127">
        <f t="shared" ca="1" si="6"/>
        <v>0</v>
      </c>
      <c r="K21" s="124" t="s">
        <v>2545</v>
      </c>
      <c r="L21" s="124">
        <f ca="1">IFERROR(_xll.ACC_BU(_xll.ArrayBU(DB),_xll.ArrayDPT($BA21:$BE21),_xll.ArrayCOA($BG21:$BZ21),YR,PRD,_xll.ArrayDIM($CB21:$CE21)),0)</f>
        <v>0</v>
      </c>
      <c r="M21" s="127">
        <f t="shared" ca="1" si="7"/>
        <v>0</v>
      </c>
      <c r="N21" s="124">
        <f t="shared" ca="1" si="8"/>
        <v>0</v>
      </c>
      <c r="O21" s="127">
        <f t="shared" ca="1" si="9"/>
        <v>0</v>
      </c>
      <c r="P21" s="124">
        <f t="shared" ca="1" si="10"/>
        <v>0</v>
      </c>
      <c r="Q21" s="127">
        <f t="shared" ca="1" si="11"/>
        <v>0</v>
      </c>
      <c r="R21" s="46"/>
      <c r="S21" s="72">
        <f ca="1">IFERROR(_xll.BC_BU(_xll.ArrayBU(DB),_xll.ArrayDPT($BA21:$BE21),_xll.ArrayCOA($BG21:$BZ21),YR,PRD,RV,_xll.ArrayDIM($CB21:$CE21)),0)</f>
        <v>0</v>
      </c>
      <c r="T21" s="72">
        <f ca="1">IFERROR(_xll.AC_BU(_xll.ArrayBU(DB),_xll.ArrayDPT($BA21:$BE21),_xll.ArrayCOA($BG21:$BZ21),YR-1,PRD,_xll.ArrayDIM($CB21:$CE21)),0)</f>
        <v>0</v>
      </c>
      <c r="U21" s="72">
        <f ca="1">IFERROR(_xll.BCC_BU(_xll.ArrayBU(DB),_xll.ArrayDPT($BA21:$BE21),_xll.ArrayCOA($BG21:$BZ21),YR,PRD,RV,_xll.ArrayDIM($CB21:$CE21)),0)</f>
        <v>0</v>
      </c>
      <c r="V21" s="72">
        <f ca="1">IFERROR(_xll.ACC_BU(_xll.ArrayBU(DB),_xll.ArrayDPT($BA21:$BE21),_xll.ArrayCOA($BG21:$BZ21),YR-1,PRD,_xll.ArrayDIM($CB21:$CE21)),0)</f>
        <v>0</v>
      </c>
      <c r="X21" s="72">
        <f ca="1">IFERROR(_xll.ACC_BU(_xll.ArrayBU(DB),_xll.ArrayDPT($BA21:$BE21),_xll.ArrayCOA($BG21:$BZ21),YR-1,PRD,_xll.ArrayDIM($CB21:$CE21)),0)</f>
        <v>0</v>
      </c>
      <c r="Y21" s="72">
        <f ca="1">IFERROR(_xll.BCC_BU(_xll.ArrayBU(DB),_xll.ArrayDPT($BA21:$BE21),_xll.ArrayCOA($BG21:$BZ21),YR-1,PRD,RV,_xll.ArrayDIM($CB21:$CE21)),0)</f>
        <v>0</v>
      </c>
      <c r="Z21" s="72">
        <f ca="1">IFERROR(_xll.ACC_BU(_xll.ArrayBU(DB),_xll.ArrayDPT($BA21:$BE21),_xll.ArrayCOA($BG21:$BZ21),YR-1-1,PRD,_xll.ArrayDIM($CB21:$CE21)),0)</f>
        <v>0</v>
      </c>
      <c r="BA21" s="537"/>
      <c r="BB21" s="538"/>
      <c r="BC21" s="538"/>
      <c r="BD21" s="538"/>
      <c r="BE21" s="539"/>
      <c r="BF21" s="502"/>
      <c r="BG21" s="572" t="s">
        <v>1046</v>
      </c>
      <c r="BH21" s="573"/>
      <c r="BI21" s="572"/>
      <c r="BJ21" s="573"/>
      <c r="BK21" s="572"/>
      <c r="BL21" s="573"/>
      <c r="BM21" s="537"/>
      <c r="BN21" s="539"/>
      <c r="BO21" s="537"/>
      <c r="BP21" s="539"/>
      <c r="BQ21" s="537"/>
      <c r="BR21" s="539"/>
      <c r="BS21" s="537"/>
      <c r="BT21" s="539"/>
      <c r="BU21" s="537"/>
      <c r="BV21" s="539"/>
      <c r="BW21" s="537"/>
      <c r="BX21" s="539"/>
      <c r="BY21" s="537"/>
      <c r="BZ21" s="539"/>
      <c r="CA21" s="502"/>
      <c r="CB21" s="537"/>
      <c r="CC21" s="538"/>
      <c r="CD21" s="538"/>
      <c r="CE21" s="539"/>
      <c r="DA21" t="s">
        <v>1046</v>
      </c>
    </row>
    <row r="22" spans="1:105" ht="12.75" hidden="1" customHeight="1">
      <c r="A22" s="124"/>
      <c r="B22" s="124">
        <f t="shared" si="1"/>
        <v>0</v>
      </c>
      <c r="C22" s="124">
        <f t="shared" si="2"/>
        <v>0</v>
      </c>
      <c r="D22" s="124">
        <f t="shared" si="3"/>
        <v>0</v>
      </c>
      <c r="E22" s="124"/>
      <c r="F22" s="124"/>
      <c r="G22" s="127">
        <f t="shared" si="5"/>
        <v>0</v>
      </c>
      <c r="H22" s="124"/>
      <c r="I22" s="124"/>
      <c r="J22" s="127">
        <f t="shared" ca="1" si="6"/>
        <v>0</v>
      </c>
      <c r="K22" s="124" t="s">
        <v>2489</v>
      </c>
      <c r="L22" s="124"/>
      <c r="M22" s="127">
        <f t="shared" ca="1" si="7"/>
        <v>0</v>
      </c>
      <c r="N22" s="124"/>
      <c r="O22" s="127">
        <f t="shared" ca="1" si="9"/>
        <v>0</v>
      </c>
      <c r="P22" s="124"/>
      <c r="Q22" s="127">
        <f t="shared" ca="1" si="11"/>
        <v>0</v>
      </c>
      <c r="R22" s="46"/>
      <c r="S22" s="72"/>
      <c r="T22" s="72"/>
      <c r="U22" s="72"/>
      <c r="V22" s="72"/>
      <c r="X22" s="72"/>
      <c r="Y22" s="72"/>
      <c r="Z22" s="72"/>
      <c r="BA22" s="537"/>
      <c r="BB22" s="538"/>
      <c r="BC22" s="538"/>
      <c r="BD22" s="538"/>
      <c r="BE22" s="539"/>
      <c r="BF22" s="502"/>
      <c r="BG22" s="572"/>
      <c r="BH22" s="573"/>
      <c r="BI22" s="572"/>
      <c r="BJ22" s="573"/>
      <c r="BK22" s="572"/>
      <c r="BL22" s="573"/>
      <c r="BM22" s="537"/>
      <c r="BN22" s="539"/>
      <c r="BO22" s="537"/>
      <c r="BP22" s="539"/>
      <c r="BQ22" s="537"/>
      <c r="BR22" s="539"/>
      <c r="BS22" s="537"/>
      <c r="BT22" s="539"/>
      <c r="BU22" s="537"/>
      <c r="BV22" s="539"/>
      <c r="BW22" s="537"/>
      <c r="BX22" s="539"/>
      <c r="BY22" s="537"/>
      <c r="BZ22" s="539"/>
      <c r="CA22" s="502"/>
      <c r="CB22" s="537"/>
      <c r="CC22" s="538"/>
      <c r="CD22" s="538"/>
      <c r="CE22" s="539"/>
    </row>
    <row r="23" spans="1:105" ht="12.75" hidden="1" customHeight="1">
      <c r="A23" s="124"/>
      <c r="B23" s="124">
        <f t="shared" si="1"/>
        <v>0</v>
      </c>
      <c r="C23" s="124">
        <f t="shared" si="2"/>
        <v>0</v>
      </c>
      <c r="D23" s="124">
        <f t="shared" si="3"/>
        <v>0</v>
      </c>
      <c r="E23" s="124"/>
      <c r="F23" s="124"/>
      <c r="G23" s="127">
        <f t="shared" si="5"/>
        <v>0</v>
      </c>
      <c r="H23" s="124"/>
      <c r="I23" s="124"/>
      <c r="J23" s="127">
        <f t="shared" ca="1" si="6"/>
        <v>0</v>
      </c>
      <c r="K23" s="124" t="s">
        <v>2490</v>
      </c>
      <c r="L23" s="124"/>
      <c r="M23" s="127">
        <f t="shared" ca="1" si="7"/>
        <v>0</v>
      </c>
      <c r="N23" s="124"/>
      <c r="O23" s="127">
        <f t="shared" ca="1" si="9"/>
        <v>0</v>
      </c>
      <c r="P23" s="124"/>
      <c r="Q23" s="127">
        <f t="shared" ca="1" si="11"/>
        <v>0</v>
      </c>
      <c r="R23" s="46"/>
      <c r="S23" s="72"/>
      <c r="T23" s="72"/>
      <c r="U23" s="72"/>
      <c r="V23" s="72"/>
      <c r="X23" s="72"/>
      <c r="Y23" s="72"/>
      <c r="Z23" s="72"/>
      <c r="BA23" s="537"/>
      <c r="BB23" s="538"/>
      <c r="BC23" s="538"/>
      <c r="BD23" s="538"/>
      <c r="BE23" s="539"/>
      <c r="BF23" s="502"/>
      <c r="BG23" s="572"/>
      <c r="BH23" s="573"/>
      <c r="BI23" s="572"/>
      <c r="BJ23" s="573"/>
      <c r="BK23" s="572"/>
      <c r="BL23" s="573"/>
      <c r="BM23" s="537"/>
      <c r="BN23" s="539"/>
      <c r="BO23" s="537"/>
      <c r="BP23" s="539"/>
      <c r="BQ23" s="537"/>
      <c r="BR23" s="539"/>
      <c r="BS23" s="537"/>
      <c r="BT23" s="539"/>
      <c r="BU23" s="537"/>
      <c r="BV23" s="539"/>
      <c r="BW23" s="537"/>
      <c r="BX23" s="539"/>
      <c r="BY23" s="537"/>
      <c r="BZ23" s="539"/>
      <c r="CA23" s="502"/>
      <c r="CB23" s="537"/>
      <c r="CC23" s="538"/>
      <c r="CD23" s="538"/>
      <c r="CE23" s="539"/>
    </row>
    <row r="24" spans="1:105" ht="12.75" customHeight="1">
      <c r="A24" s="124">
        <f ca="1">+I24-T24</f>
        <v>0</v>
      </c>
      <c r="B24" s="124">
        <f t="shared" ca="1" si="1"/>
        <v>0</v>
      </c>
      <c r="C24" s="124">
        <f t="shared" ca="1" si="2"/>
        <v>0</v>
      </c>
      <c r="D24" s="124">
        <f t="shared" ca="1" si="3"/>
        <v>0</v>
      </c>
      <c r="E24" s="124">
        <f ca="1">IFERROR(_xll.AC_BU(_xll.ArrayBU(DB),_xll.ArrayDPT($BA24:$BE24),_xll.ArrayCOA($BG24:$BZ24),YR,PRD-1,_xll.ArrayDIM($CB24:$CE24)),0)</f>
        <v>0</v>
      </c>
      <c r="F24" s="124">
        <f ca="1">+I24-H24</f>
        <v>0</v>
      </c>
      <c r="G24" s="127">
        <f t="shared" ca="1" si="5"/>
        <v>0</v>
      </c>
      <c r="H24" s="124"/>
      <c r="I24" s="124">
        <f ca="1">IFERROR(_xll.AC_BU(_xll.ArrayBU(DB),_xll.ArrayDPT($BA24:$BE24),_xll.ArrayCOA($BG24:$BZ24),YR,PRD,_xll.ArrayDIM($CB24:$CE24)),0)</f>
        <v>0</v>
      </c>
      <c r="J24" s="127">
        <f t="shared" ca="1" si="6"/>
        <v>0</v>
      </c>
      <c r="K24" s="124" t="s">
        <v>2492</v>
      </c>
      <c r="L24" s="124">
        <f ca="1">IFERROR(_xll.ACC_BU(_xll.ArrayBU(DB),_xll.ArrayDPT($BA24:$BE24),_xll.ArrayCOA($BG24:$BZ24),YR,PRD,_xll.ArrayDIM($CB24:$CE24)),0)</f>
        <v>0</v>
      </c>
      <c r="M24" s="127">
        <f t="shared" ca="1" si="7"/>
        <v>0</v>
      </c>
      <c r="N24" s="124">
        <f ca="1">+L24-U24</f>
        <v>0</v>
      </c>
      <c r="O24" s="127">
        <f t="shared" ca="1" si="9"/>
        <v>0</v>
      </c>
      <c r="P24" s="124">
        <f ca="1">+L24-V24</f>
        <v>0</v>
      </c>
      <c r="Q24" s="127">
        <f t="shared" ca="1" si="11"/>
        <v>0</v>
      </c>
      <c r="R24" s="46"/>
      <c r="S24" s="72">
        <f ca="1">IFERROR(_xll.BC_BU(_xll.ArrayBU(DB),_xll.ArrayDPT($BA24:$BE24),_xll.ArrayCOA($BG24:$BZ24),YR,PRD,RV,_xll.ArrayDIM($CB24:$CE24)),0)</f>
        <v>0</v>
      </c>
      <c r="T24" s="72">
        <f ca="1">IFERROR(_xll.AC_BU(_xll.ArrayBU(DB),_xll.ArrayDPT($BA24:$BE24),_xll.ArrayCOA($BG24:$BZ24),YR-1,PRD,_xll.ArrayDIM($CB24:$CE24)),0)</f>
        <v>0</v>
      </c>
      <c r="U24" s="72">
        <f ca="1">IFERROR(_xll.BCC_BU(_xll.ArrayBU(DB),_xll.ArrayDPT($BA24:$BE24),_xll.ArrayCOA($BG24:$BZ24),YR,PRD,RV,_xll.ArrayDIM($CB24:$CE24)),0)</f>
        <v>0</v>
      </c>
      <c r="V24" s="72">
        <f ca="1">IFERROR(_xll.ACC_BU(_xll.ArrayBU(DB),_xll.ArrayDPT($BA24:$BE24),_xll.ArrayCOA($BG24:$BZ24),YR-1,PRD,_xll.ArrayDIM($CB24:$CE24)),0)</f>
        <v>0</v>
      </c>
      <c r="X24" s="72">
        <f ca="1">IFERROR(_xll.ACC_BU(_xll.ArrayBU(DB),_xll.ArrayDPT($BA24:$BE24),_xll.ArrayCOA($BG24:$BZ24),YR-1,PRD,_xll.ArrayDIM($CB24:$CE24)),0)</f>
        <v>0</v>
      </c>
      <c r="Y24" s="72">
        <f ca="1">IFERROR(_xll.BCC_BU(_xll.ArrayBU(DB),_xll.ArrayDPT($BA24:$BE24),_xll.ArrayCOA($BG24:$BZ24),YR-1,PRD,RV,_xll.ArrayDIM($CB24:$CE24)),0)</f>
        <v>0</v>
      </c>
      <c r="Z24" s="72">
        <f ca="1">IFERROR(_xll.ACC_BU(_xll.ArrayBU(DB),_xll.ArrayDPT($BA24:$BE24),_xll.ArrayCOA($BG24:$BZ24),YR-1-1,PRD,_xll.ArrayDIM($CB24:$CE24)),0)</f>
        <v>0</v>
      </c>
      <c r="BA24" s="537"/>
      <c r="BB24" s="538"/>
      <c r="BC24" s="538"/>
      <c r="BD24" s="538"/>
      <c r="BE24" s="539"/>
      <c r="BF24" s="502"/>
      <c r="BG24" s="572" t="s">
        <v>1049</v>
      </c>
      <c r="BH24" s="573"/>
      <c r="BI24" s="572"/>
      <c r="BJ24" s="573"/>
      <c r="BK24" s="572"/>
      <c r="BL24" s="573"/>
      <c r="BM24" s="537"/>
      <c r="BN24" s="539"/>
      <c r="BO24" s="537"/>
      <c r="BP24" s="539"/>
      <c r="BQ24" s="537"/>
      <c r="BR24" s="539"/>
      <c r="BS24" s="537"/>
      <c r="BT24" s="539"/>
      <c r="BU24" s="537"/>
      <c r="BV24" s="539"/>
      <c r="BW24" s="537"/>
      <c r="BX24" s="539"/>
      <c r="BY24" s="537"/>
      <c r="BZ24" s="539"/>
      <c r="CA24" s="502"/>
      <c r="CB24" s="537"/>
      <c r="CC24" s="538"/>
      <c r="CD24" s="538"/>
      <c r="CE24" s="539"/>
      <c r="DA24" t="s">
        <v>1049</v>
      </c>
    </row>
    <row r="25" spans="1:105" ht="12.75" customHeight="1">
      <c r="A25" s="124">
        <f ca="1">+I25-T25</f>
        <v>620</v>
      </c>
      <c r="B25" s="124">
        <f t="shared" ca="1" si="1"/>
        <v>100</v>
      </c>
      <c r="C25" s="124">
        <f t="shared" ca="1" si="2"/>
        <v>200</v>
      </c>
      <c r="D25" s="124">
        <f t="shared" ca="1" si="3"/>
        <v>32.258064516129032</v>
      </c>
      <c r="E25" s="124">
        <f ca="1">IFERROR(_xll.AC_BU(_xll.ArrayBU(DB),_xll.ArrayDPT($BA25:$BE25),_xll.ArrayCOA($BG25:$BZ25),YR,PRD-1,_xll.ArrayDIM($CB25:$CE25)),0)</f>
        <v>420</v>
      </c>
      <c r="F25" s="124">
        <f ca="1">+I25-H25</f>
        <v>620</v>
      </c>
      <c r="G25" s="127">
        <f t="shared" ca="1" si="5"/>
        <v>100</v>
      </c>
      <c r="H25" s="124"/>
      <c r="I25" s="124">
        <f ca="1">IFERROR(_xll.AC_BU(_xll.ArrayBU(DB),_xll.ArrayDPT($BA25:$BE25),_xll.ArrayCOA($BG25:$BZ25),YR,PRD,_xll.ArrayDIM($CB25:$CE25)),0)</f>
        <v>620</v>
      </c>
      <c r="J25" s="127">
        <f t="shared" ca="1" si="6"/>
        <v>4.9479895273088242E-2</v>
      </c>
      <c r="K25" s="124" t="s">
        <v>2491</v>
      </c>
      <c r="L25" s="124">
        <f ca="1">IFERROR(_xll.ACC_BU(_xll.ArrayBU(DB),_xll.ArrayDPT($BA25:$BE25),_xll.ArrayCOA($BG25:$BZ25),YR,PRD,_xll.ArrayDIM($CB25:$CE25)),0)</f>
        <v>4060</v>
      </c>
      <c r="M25" s="127">
        <f t="shared" ca="1" si="7"/>
        <v>5.8887132548734816E-2</v>
      </c>
      <c r="N25" s="124">
        <f ca="1">+L25-U25</f>
        <v>4060</v>
      </c>
      <c r="O25" s="127">
        <f t="shared" ca="1" si="9"/>
        <v>5.8887132548734816E-2</v>
      </c>
      <c r="P25" s="124">
        <f ca="1">+L25-V25</f>
        <v>1345.4899999999998</v>
      </c>
      <c r="Q25" s="127">
        <f t="shared" ca="1" si="11"/>
        <v>6.0014419179100553E-2</v>
      </c>
      <c r="R25" s="46"/>
      <c r="S25" s="72">
        <f ca="1">IFERROR(_xll.BC_BU(_xll.ArrayBU(DB),_xll.ArrayDPT($BA25:$BE25),_xll.ArrayCOA($BG25:$BZ25),YR,PRD,RV,_xll.ArrayDIM($CB25:$CE25)),0)</f>
        <v>0</v>
      </c>
      <c r="T25" s="72">
        <f ca="1">IFERROR(_xll.AC_BU(_xll.ArrayBU(DB),_xll.ArrayDPT($BA25:$BE25),_xll.ArrayCOA($BG25:$BZ25),YR-1,PRD,_xll.ArrayDIM($CB25:$CE25)),0)</f>
        <v>0</v>
      </c>
      <c r="U25" s="72">
        <f ca="1">IFERROR(_xll.BCC_BU(_xll.ArrayBU(DB),_xll.ArrayDPT($BA25:$BE25),_xll.ArrayCOA($BG25:$BZ25),YR,PRD,RV,_xll.ArrayDIM($CB25:$CE25)),0)</f>
        <v>0</v>
      </c>
      <c r="V25" s="72">
        <f ca="1">IFERROR(_xll.ACC_BU(_xll.ArrayBU(DB),_xll.ArrayDPT($BA25:$BE25),_xll.ArrayCOA($BG25:$BZ25),YR-1,PRD,_xll.ArrayDIM($CB25:$CE25)),0)</f>
        <v>2714.51</v>
      </c>
      <c r="X25" s="72">
        <f ca="1">IFERROR(_xll.ACC_BU(_xll.ArrayBU(DB),_xll.ArrayDPT($BA25:$BE25),_xll.ArrayCOA($BG25:$BZ25),YR-1,PRD,_xll.ArrayDIM($CB25:$CE25)),0)</f>
        <v>2714.51</v>
      </c>
      <c r="Y25" s="72">
        <f ca="1">IFERROR(_xll.BCC_BU(_xll.ArrayBU(DB),_xll.ArrayDPT($BA25:$BE25),_xll.ArrayCOA($BG25:$BZ25),YR-1,PRD,RV,_xll.ArrayDIM($CB25:$CE25)),0)</f>
        <v>0</v>
      </c>
      <c r="Z25" s="72">
        <f ca="1">IFERROR(_xll.ACC_BU(_xll.ArrayBU(DB),_xll.ArrayDPT($BA25:$BE25),_xll.ArrayCOA($BG25:$BZ25),YR-1-1,PRD,_xll.ArrayDIM($CB25:$CE25)),0)</f>
        <v>2965</v>
      </c>
      <c r="BA25" s="537"/>
      <c r="BB25" s="538"/>
      <c r="BC25" s="538"/>
      <c r="BD25" s="538"/>
      <c r="BE25" s="539"/>
      <c r="BF25" s="502"/>
      <c r="BG25" s="572" t="s">
        <v>1052</v>
      </c>
      <c r="BH25" s="573"/>
      <c r="BI25" s="572"/>
      <c r="BJ25" s="573"/>
      <c r="BK25" s="572"/>
      <c r="BL25" s="573"/>
      <c r="BM25" s="537"/>
      <c r="BN25" s="539"/>
      <c r="BO25" s="537"/>
      <c r="BP25" s="539"/>
      <c r="BQ25" s="537"/>
      <c r="BR25" s="539"/>
      <c r="BS25" s="537"/>
      <c r="BT25" s="539"/>
      <c r="BU25" s="537"/>
      <c r="BV25" s="539"/>
      <c r="BW25" s="537"/>
      <c r="BX25" s="539"/>
      <c r="BY25" s="537"/>
      <c r="BZ25" s="539"/>
      <c r="CA25" s="502"/>
      <c r="CB25" s="537"/>
      <c r="CC25" s="538"/>
      <c r="CD25" s="538"/>
      <c r="CE25" s="539"/>
      <c r="DA25" t="s">
        <v>1052</v>
      </c>
    </row>
    <row r="26" spans="1:105" ht="12.75" customHeight="1">
      <c r="A26" s="124">
        <f ca="1">+I26-T26</f>
        <v>0</v>
      </c>
      <c r="B26" s="124">
        <f t="shared" ca="1" si="1"/>
        <v>0</v>
      </c>
      <c r="C26" s="124">
        <f t="shared" ca="1" si="2"/>
        <v>0</v>
      </c>
      <c r="D26" s="124">
        <f t="shared" ca="1" si="3"/>
        <v>0</v>
      </c>
      <c r="E26" s="124">
        <f ca="1">IFERROR(_xll.AC_BU(_xll.ArrayBU(DB),_xll.ArrayDPT($BA26:$BE26),_xll.ArrayCOA($BG26:$BZ26),YR,PRD-1,_xll.ArrayDIM($CB26:$CE26)),0)</f>
        <v>0</v>
      </c>
      <c r="F26" s="124">
        <f ca="1">+I26-H26</f>
        <v>0</v>
      </c>
      <c r="G26" s="127">
        <f t="shared" ca="1" si="5"/>
        <v>0</v>
      </c>
      <c r="H26" s="124"/>
      <c r="I26" s="124">
        <f ca="1">IFERROR(_xll.AC_BU(_xll.ArrayBU(DB),_xll.ArrayDPT($BA26:$BE26),_xll.ArrayCOA($BG26:$BZ26),YR,PRD,_xll.ArrayDIM($CB26:$CE26)),0)</f>
        <v>0</v>
      </c>
      <c r="J26" s="127">
        <f t="shared" ca="1" si="6"/>
        <v>0</v>
      </c>
      <c r="K26" s="124" t="s">
        <v>2489</v>
      </c>
      <c r="L26" s="124">
        <f ca="1">IFERROR(_xll.ACC_BU(_xll.ArrayBU(DB),_xll.ArrayDPT($BA26:$BE26),_xll.ArrayCOA($BG26:$BZ26),YR,PRD,_xll.ArrayDIM($CB26:$CE26)),0)</f>
        <v>0</v>
      </c>
      <c r="M26" s="127">
        <f t="shared" ca="1" si="7"/>
        <v>0</v>
      </c>
      <c r="N26" s="124">
        <f ca="1">+L26-U26</f>
        <v>0</v>
      </c>
      <c r="O26" s="127">
        <f t="shared" ca="1" si="9"/>
        <v>0</v>
      </c>
      <c r="P26" s="124">
        <f ca="1">+L26-V26</f>
        <v>0</v>
      </c>
      <c r="Q26" s="127">
        <f t="shared" ca="1" si="11"/>
        <v>0</v>
      </c>
      <c r="R26" s="46"/>
      <c r="S26" s="72">
        <f ca="1">IFERROR(_xll.BC_BU(_xll.ArrayBU(DB),_xll.ArrayDPT($BA26:$BE26),_xll.ArrayCOA($BG26:$BZ26),YR,PRD,RV,_xll.ArrayDIM($CB26:$CE26)),0)</f>
        <v>0</v>
      </c>
      <c r="T26" s="72">
        <f ca="1">IFERROR(_xll.AC_BU(_xll.ArrayBU(DB),_xll.ArrayDPT($BA26:$BE26),_xll.ArrayCOA($BG26:$BZ26),YR-1,PRD,_xll.ArrayDIM($CB26:$CE26)),0)</f>
        <v>0</v>
      </c>
      <c r="U26" s="72">
        <f ca="1">IFERROR(_xll.BCC_BU(_xll.ArrayBU(DB),_xll.ArrayDPT($BA26:$BE26),_xll.ArrayCOA($BG26:$BZ26),YR,PRD,RV,_xll.ArrayDIM($CB26:$CE26)),0)</f>
        <v>0</v>
      </c>
      <c r="V26" s="72">
        <f ca="1">IFERROR(_xll.ACC_BU(_xll.ArrayBU(DB),_xll.ArrayDPT($BA26:$BE26),_xll.ArrayCOA($BG26:$BZ26),YR-1,PRD,_xll.ArrayDIM($CB26:$CE26)),0)</f>
        <v>0</v>
      </c>
      <c r="X26" s="72">
        <f ca="1">IFERROR(_xll.ACC_BU(_xll.ArrayBU(DB),_xll.ArrayDPT($BA26:$BE26),_xll.ArrayCOA($BG26:$BZ26),YR-1,PRD,_xll.ArrayDIM($CB26:$CE26)),0)</f>
        <v>0</v>
      </c>
      <c r="Y26" s="72">
        <f ca="1">IFERROR(_xll.BCC_BU(_xll.ArrayBU(DB),_xll.ArrayDPT($BA26:$BE26),_xll.ArrayCOA($BG26:$BZ26),YR-1,PRD,RV,_xll.ArrayDIM($CB26:$CE26)),0)</f>
        <v>0</v>
      </c>
      <c r="Z26" s="72">
        <f ca="1">IFERROR(_xll.ACC_BU(_xll.ArrayBU(DB),_xll.ArrayDPT($BA26:$BE26),_xll.ArrayCOA($BG26:$BZ26),YR-1-1,PRD,_xll.ArrayDIM($CB26:$CE26)),0)</f>
        <v>0</v>
      </c>
      <c r="BA26" s="537"/>
      <c r="BB26" s="538"/>
      <c r="BC26" s="538"/>
      <c r="BD26" s="538"/>
      <c r="BE26" s="539"/>
      <c r="BF26" s="502"/>
      <c r="BG26" s="572" t="s">
        <v>1053</v>
      </c>
      <c r="BH26" s="573"/>
      <c r="BI26" s="572"/>
      <c r="BJ26" s="573"/>
      <c r="BK26" s="572"/>
      <c r="BL26" s="573"/>
      <c r="BM26" s="537"/>
      <c r="BN26" s="539"/>
      <c r="BO26" s="537"/>
      <c r="BP26" s="539"/>
      <c r="BQ26" s="537"/>
      <c r="BR26" s="539"/>
      <c r="BS26" s="537"/>
      <c r="BT26" s="539"/>
      <c r="BU26" s="537"/>
      <c r="BV26" s="539"/>
      <c r="BW26" s="537"/>
      <c r="BX26" s="539"/>
      <c r="BY26" s="537"/>
      <c r="BZ26" s="539"/>
      <c r="CA26" s="502"/>
      <c r="CB26" s="537"/>
      <c r="CC26" s="538"/>
      <c r="CD26" s="538"/>
      <c r="CE26" s="539"/>
      <c r="DA26" t="s">
        <v>1053</v>
      </c>
    </row>
    <row r="27" spans="1:105" ht="12.75" hidden="1" customHeight="1">
      <c r="A27" s="124"/>
      <c r="B27" s="124">
        <f t="shared" si="1"/>
        <v>0</v>
      </c>
      <c r="C27" s="124">
        <f t="shared" si="2"/>
        <v>0</v>
      </c>
      <c r="D27" s="124">
        <f t="shared" si="3"/>
        <v>0</v>
      </c>
      <c r="E27" s="124"/>
      <c r="F27" s="124"/>
      <c r="G27" s="127">
        <f t="shared" si="5"/>
        <v>0</v>
      </c>
      <c r="H27" s="124"/>
      <c r="I27" s="124"/>
      <c r="J27" s="127">
        <f t="shared" ca="1" si="6"/>
        <v>0</v>
      </c>
      <c r="K27" s="124" t="s">
        <v>2549</v>
      </c>
      <c r="L27" s="124"/>
      <c r="M27" s="127">
        <f t="shared" ca="1" si="7"/>
        <v>0</v>
      </c>
      <c r="N27" s="124"/>
      <c r="O27" s="127">
        <f t="shared" ca="1" si="9"/>
        <v>0</v>
      </c>
      <c r="P27" s="124"/>
      <c r="Q27" s="127">
        <f t="shared" ca="1" si="11"/>
        <v>0</v>
      </c>
      <c r="R27" s="46"/>
      <c r="S27" s="72"/>
      <c r="T27" s="72"/>
      <c r="U27" s="72"/>
      <c r="V27" s="72"/>
      <c r="X27" s="72"/>
      <c r="Y27" s="72"/>
      <c r="Z27" s="72"/>
      <c r="BA27" s="537"/>
      <c r="BB27" s="538"/>
      <c r="BC27" s="538"/>
      <c r="BD27" s="538"/>
      <c r="BE27" s="539"/>
      <c r="BF27" s="502"/>
      <c r="BG27" s="572"/>
      <c r="BH27" s="573"/>
      <c r="BI27" s="572"/>
      <c r="BJ27" s="573"/>
      <c r="BK27" s="572"/>
      <c r="BL27" s="573"/>
      <c r="BM27" s="537"/>
      <c r="BN27" s="539"/>
      <c r="BO27" s="537"/>
      <c r="BP27" s="539"/>
      <c r="BQ27" s="537"/>
      <c r="BR27" s="539"/>
      <c r="BS27" s="537"/>
      <c r="BT27" s="539"/>
      <c r="BU27" s="537"/>
      <c r="BV27" s="539"/>
      <c r="BW27" s="537"/>
      <c r="BX27" s="539"/>
      <c r="BY27" s="537"/>
      <c r="BZ27" s="539"/>
      <c r="CA27" s="502"/>
      <c r="CB27" s="537"/>
      <c r="CC27" s="538"/>
      <c r="CD27" s="538"/>
      <c r="CE27" s="539"/>
    </row>
    <row r="28" spans="1:105" ht="12.75" customHeight="1">
      <c r="A28" s="124">
        <f t="shared" ref="A28:A33" ca="1" si="12">+I28-T28</f>
        <v>2300</v>
      </c>
      <c r="B28" s="124">
        <f t="shared" ca="1" si="1"/>
        <v>68.656716417910445</v>
      </c>
      <c r="C28" s="124">
        <f t="shared" ca="1" si="2"/>
        <v>2800</v>
      </c>
      <c r="D28" s="124">
        <f t="shared" ca="1" si="3"/>
        <v>83.582089552238813</v>
      </c>
      <c r="E28" s="124">
        <f ca="1">IFERROR(_xll.AC_BU(_xll.ArrayBU(DB),_xll.ArrayDPT($BA28:$BE28),_xll.ArrayCOA($BG28:$BZ28),YR,PRD-1,_xll.ArrayDIM($CB28:$CE28)),0)</f>
        <v>550</v>
      </c>
      <c r="F28" s="124">
        <f t="shared" ref="F28:F33" ca="1" si="13">+I28-H28</f>
        <v>3350</v>
      </c>
      <c r="G28" s="127">
        <f t="shared" ca="1" si="5"/>
        <v>100</v>
      </c>
      <c r="H28" s="124"/>
      <c r="I28" s="124">
        <f ca="1">IFERROR(_xll.AC_BU(_xll.ArrayBU(DB),_xll.ArrayDPT($BA28:$BE28),_xll.ArrayCOA($BG28:$BZ28),YR,PRD,_xll.ArrayDIM($CB28:$CE28)),0)</f>
        <v>3350</v>
      </c>
      <c r="J28" s="127">
        <f t="shared" ca="1" si="6"/>
        <v>0.26735104704007356</v>
      </c>
      <c r="K28" s="124" t="s">
        <v>2493</v>
      </c>
      <c r="L28" s="124">
        <f ca="1">IFERROR(_xll.ACC_BU(_xll.ArrayBU(DB),_xll.ArrayDPT($BA28:$BE28),_xll.ArrayCOA($BG28:$BZ28),YR,PRD,_xll.ArrayDIM($CB28:$CE28)),0)</f>
        <v>4750</v>
      </c>
      <c r="M28" s="127">
        <f t="shared" ca="1" si="7"/>
        <v>6.8895044238051803E-2</v>
      </c>
      <c r="N28" s="124">
        <f t="shared" ref="N28:N33" ca="1" si="14">+L28-U28</f>
        <v>4750</v>
      </c>
      <c r="O28" s="127">
        <f t="shared" ca="1" si="9"/>
        <v>6.8895044238051803E-2</v>
      </c>
      <c r="P28" s="124">
        <f t="shared" ref="P28:P33" ca="1" si="15">+L28-V28</f>
        <v>532</v>
      </c>
      <c r="Q28" s="127">
        <f t="shared" ca="1" si="11"/>
        <v>2.372940044391374E-2</v>
      </c>
      <c r="R28" s="46"/>
      <c r="S28" s="72">
        <f ca="1">IFERROR(_xll.BC_BU(_xll.ArrayBU(DB),_xll.ArrayDPT($BA28:$BE28),_xll.ArrayCOA($BG28:$BZ28),YR,PRD,RV,_xll.ArrayDIM($CB28:$CE28)),0)</f>
        <v>0</v>
      </c>
      <c r="T28" s="72">
        <f ca="1">IFERROR(_xll.AC_BU(_xll.ArrayBU(DB),_xll.ArrayDPT($BA28:$BE28),_xll.ArrayCOA($BG28:$BZ28),YR-1,PRD,_xll.ArrayDIM($CB28:$CE28)),0)</f>
        <v>1050</v>
      </c>
      <c r="U28" s="72">
        <f ca="1">IFERROR(_xll.BCC_BU(_xll.ArrayBU(DB),_xll.ArrayDPT($BA28:$BE28),_xll.ArrayCOA($BG28:$BZ28),YR,PRD,RV,_xll.ArrayDIM($CB28:$CE28)),0)</f>
        <v>0</v>
      </c>
      <c r="V28" s="72">
        <f ca="1">IFERROR(_xll.ACC_BU(_xll.ArrayBU(DB),_xll.ArrayDPT($BA28:$BE28),_xll.ArrayCOA($BG28:$BZ28),YR-1,PRD,_xll.ArrayDIM($CB28:$CE28)),0)</f>
        <v>4218</v>
      </c>
      <c r="X28" s="72">
        <f ca="1">IFERROR(_xll.ACC_BU(_xll.ArrayBU(DB),_xll.ArrayDPT($BA28:$BE28),_xll.ArrayCOA($BG28:$BZ28),YR-1,PRD,_xll.ArrayDIM($CB28:$CE28)),0)</f>
        <v>4218</v>
      </c>
      <c r="Y28" s="72">
        <f ca="1">IFERROR(_xll.BCC_BU(_xll.ArrayBU(DB),_xll.ArrayDPT($BA28:$BE28),_xll.ArrayCOA($BG28:$BZ28),YR-1,PRD,RV,_xll.ArrayDIM($CB28:$CE28)),0)</f>
        <v>0</v>
      </c>
      <c r="Z28" s="72">
        <f ca="1">IFERROR(_xll.ACC_BU(_xll.ArrayBU(DB),_xll.ArrayDPT($BA28:$BE28),_xll.ArrayCOA($BG28:$BZ28),YR-1-1,PRD,_xll.ArrayDIM($CB28:$CE28)),0)</f>
        <v>950</v>
      </c>
      <c r="BA28" s="537"/>
      <c r="BB28" s="538"/>
      <c r="BC28" s="538"/>
      <c r="BD28" s="538"/>
      <c r="BE28" s="539"/>
      <c r="BF28" s="502"/>
      <c r="BG28" s="572" t="s">
        <v>1048</v>
      </c>
      <c r="BH28" s="573"/>
      <c r="BI28" s="572"/>
      <c r="BJ28" s="573"/>
      <c r="BK28" s="572"/>
      <c r="BL28" s="573"/>
      <c r="BM28" s="537"/>
      <c r="BN28" s="539"/>
      <c r="BO28" s="537"/>
      <c r="BP28" s="539"/>
      <c r="BQ28" s="537"/>
      <c r="BR28" s="539"/>
      <c r="BS28" s="537"/>
      <c r="BT28" s="539"/>
      <c r="BU28" s="537"/>
      <c r="BV28" s="539"/>
      <c r="BW28" s="537"/>
      <c r="BX28" s="539"/>
      <c r="BY28" s="537"/>
      <c r="BZ28" s="539"/>
      <c r="CA28" s="502"/>
      <c r="CB28" s="537"/>
      <c r="CC28" s="538"/>
      <c r="CD28" s="538"/>
      <c r="CE28" s="539"/>
      <c r="DA28" t="s">
        <v>1048</v>
      </c>
    </row>
    <row r="29" spans="1:105" ht="12.75" customHeight="1">
      <c r="A29" s="124">
        <f t="shared" ca="1" si="12"/>
        <v>0</v>
      </c>
      <c r="B29" s="124">
        <f t="shared" ca="1" si="1"/>
        <v>0</v>
      </c>
      <c r="C29" s="124">
        <f t="shared" ca="1" si="2"/>
        <v>0</v>
      </c>
      <c r="D29" s="124">
        <f t="shared" ca="1" si="3"/>
        <v>0</v>
      </c>
      <c r="E29" s="124">
        <f ca="1">IFERROR(_xll.AC_BU(_xll.ArrayBU(DB),_xll.ArrayDPT($BA29:$BE29),_xll.ArrayCOA($BG29:$BZ29),YR,PRD-1,_xll.ArrayDIM($CB29:$CE29)),0)</f>
        <v>0</v>
      </c>
      <c r="F29" s="124">
        <f t="shared" ca="1" si="13"/>
        <v>0</v>
      </c>
      <c r="G29" s="127">
        <f t="shared" ca="1" si="5"/>
        <v>0</v>
      </c>
      <c r="H29" s="124"/>
      <c r="I29" s="124">
        <f ca="1">IFERROR(_xll.AC_BU(_xll.ArrayBU(DB),_xll.ArrayDPT($BA29:$BE29),_xll.ArrayCOA($BG29:$BZ29),YR,PRD,_xll.ArrayDIM($CB29:$CE29)),0)</f>
        <v>0</v>
      </c>
      <c r="J29" s="127">
        <f t="shared" ca="1" si="6"/>
        <v>0</v>
      </c>
      <c r="K29" s="126" t="s">
        <v>2494</v>
      </c>
      <c r="L29" s="124">
        <f ca="1">IFERROR(_xll.ACC_BU(_xll.ArrayBU(DB),_xll.ArrayDPT($BA29:$BE29),_xll.ArrayCOA($BG29:$BZ29),YR,PRD,_xll.ArrayDIM($CB29:$CE29)),0)</f>
        <v>0</v>
      </c>
      <c r="M29" s="127">
        <f t="shared" ca="1" si="7"/>
        <v>0</v>
      </c>
      <c r="N29" s="124">
        <f t="shared" ca="1" si="14"/>
        <v>0</v>
      </c>
      <c r="O29" s="127">
        <f t="shared" ca="1" si="9"/>
        <v>0</v>
      </c>
      <c r="P29" s="124">
        <f t="shared" ca="1" si="15"/>
        <v>0</v>
      </c>
      <c r="Q29" s="127">
        <f t="shared" ca="1" si="11"/>
        <v>0</v>
      </c>
      <c r="R29" s="46"/>
      <c r="S29" s="72">
        <f ca="1">IFERROR(_xll.BC_BU(_xll.ArrayBU(DB),_xll.ArrayDPT($BA29:$BE29),_xll.ArrayCOA($BG29:$BZ29),YR,PRD,RV,_xll.ArrayDIM($CB29:$CE29)),0)</f>
        <v>0</v>
      </c>
      <c r="T29" s="72">
        <f ca="1">IFERROR(_xll.AC_BU(_xll.ArrayBU(DB),_xll.ArrayDPT($BA29:$BE29),_xll.ArrayCOA($BG29:$BZ29),YR-1,PRD,_xll.ArrayDIM($CB29:$CE29)),0)</f>
        <v>0</v>
      </c>
      <c r="U29" s="72">
        <f ca="1">IFERROR(_xll.BCC_BU(_xll.ArrayBU(DB),_xll.ArrayDPT($BA29:$BE29),_xll.ArrayCOA($BG29:$BZ29),YR,PRD,RV,_xll.ArrayDIM($CB29:$CE29)),0)</f>
        <v>0</v>
      </c>
      <c r="V29" s="72">
        <f ca="1">IFERROR(_xll.ACC_BU(_xll.ArrayBU(DB),_xll.ArrayDPT($BA29:$BE29),_xll.ArrayCOA($BG29:$BZ29),YR-1,PRD,_xll.ArrayDIM($CB29:$CE29)),0)</f>
        <v>0</v>
      </c>
      <c r="X29" s="72">
        <f ca="1">IFERROR(_xll.ACC_BU(_xll.ArrayBU(DB),_xll.ArrayDPT($BA29:$BE29),_xll.ArrayCOA($BG29:$BZ29),YR-1,PRD,_xll.ArrayDIM($CB29:$CE29)),0)</f>
        <v>0</v>
      </c>
      <c r="Y29" s="72">
        <f ca="1">IFERROR(_xll.BCC_BU(_xll.ArrayBU(DB),_xll.ArrayDPT($BA29:$BE29),_xll.ArrayCOA($BG29:$BZ29),YR-1,PRD,RV,_xll.ArrayDIM($CB29:$CE29)),0)</f>
        <v>0</v>
      </c>
      <c r="Z29" s="72">
        <f ca="1">IFERROR(_xll.ACC_BU(_xll.ArrayBU(DB),_xll.ArrayDPT($BA29:$BE29),_xll.ArrayCOA($BG29:$BZ29),YR-1-1,PRD,_xll.ArrayDIM($CB29:$CE29)),0)</f>
        <v>0</v>
      </c>
      <c r="BA29" s="537"/>
      <c r="BB29" s="538"/>
      <c r="BC29" s="538"/>
      <c r="BD29" s="538"/>
      <c r="BE29" s="539"/>
      <c r="BF29" s="502"/>
      <c r="BG29" s="572" t="s">
        <v>1054</v>
      </c>
      <c r="BH29" s="573"/>
      <c r="BI29" s="572"/>
      <c r="BJ29" s="573"/>
      <c r="BK29" s="572"/>
      <c r="BL29" s="573"/>
      <c r="BM29" s="537"/>
      <c r="BN29" s="539"/>
      <c r="BO29" s="537"/>
      <c r="BP29" s="539"/>
      <c r="BQ29" s="537"/>
      <c r="BR29" s="539"/>
      <c r="BS29" s="537"/>
      <c r="BT29" s="539"/>
      <c r="BU29" s="537"/>
      <c r="BV29" s="539"/>
      <c r="BW29" s="537"/>
      <c r="BX29" s="539"/>
      <c r="BY29" s="537"/>
      <c r="BZ29" s="539"/>
      <c r="CA29" s="502"/>
      <c r="CB29" s="537"/>
      <c r="CC29" s="538"/>
      <c r="CD29" s="538"/>
      <c r="CE29" s="539"/>
      <c r="DA29" t="s">
        <v>1054</v>
      </c>
    </row>
    <row r="30" spans="1:105" ht="12.75" customHeight="1">
      <c r="A30" s="124">
        <f t="shared" ca="1" si="12"/>
        <v>0</v>
      </c>
      <c r="B30" s="124">
        <f t="shared" ca="1" si="1"/>
        <v>0</v>
      </c>
      <c r="C30" s="124">
        <f t="shared" ca="1" si="2"/>
        <v>0</v>
      </c>
      <c r="D30" s="124">
        <f t="shared" ca="1" si="3"/>
        <v>0</v>
      </c>
      <c r="E30" s="124">
        <f ca="1">IFERROR(_xll.AC_BU(_xll.ArrayBU(DB),_xll.ArrayDPT($BA30:$BE30),_xll.ArrayCOA($BG30:$BZ30),YR,PRD-1,_xll.ArrayDIM($CB30:$CE30)),0)</f>
        <v>0</v>
      </c>
      <c r="F30" s="124">
        <f t="shared" ca="1" si="13"/>
        <v>0</v>
      </c>
      <c r="G30" s="127">
        <f t="shared" ca="1" si="5"/>
        <v>0</v>
      </c>
      <c r="H30" s="124"/>
      <c r="I30" s="124">
        <f ca="1">IFERROR(_xll.AC_BU(_xll.ArrayBU(DB),_xll.ArrayDPT($BA30:$BE30),_xll.ArrayCOA($BG30:$BZ30),YR,PRD,_xll.ArrayDIM($CB30:$CE30)),0)</f>
        <v>0</v>
      </c>
      <c r="J30" s="127">
        <f t="shared" ca="1" si="6"/>
        <v>0</v>
      </c>
      <c r="K30" s="124" t="s">
        <v>2495</v>
      </c>
      <c r="L30" s="124">
        <f ca="1">IFERROR(_xll.ACC_BU(_xll.ArrayBU(DB),_xll.ArrayDPT($BA30:$BE30),_xll.ArrayCOA($BG30:$BZ30),YR,PRD,_xll.ArrayDIM($CB30:$CE30)),0)</f>
        <v>0</v>
      </c>
      <c r="M30" s="127">
        <f t="shared" ca="1" si="7"/>
        <v>0</v>
      </c>
      <c r="N30" s="124">
        <f t="shared" ca="1" si="14"/>
        <v>0</v>
      </c>
      <c r="O30" s="127">
        <f t="shared" ca="1" si="9"/>
        <v>0</v>
      </c>
      <c r="P30" s="124">
        <f t="shared" ca="1" si="15"/>
        <v>0</v>
      </c>
      <c r="Q30" s="127">
        <f t="shared" ca="1" si="11"/>
        <v>0</v>
      </c>
      <c r="R30" s="46"/>
      <c r="S30" s="72">
        <f ca="1">IFERROR(_xll.BC_BU(_xll.ArrayBU(DB),_xll.ArrayDPT($BA30:$BE30),_xll.ArrayCOA($BG30:$BZ30),YR,PRD,RV,_xll.ArrayDIM($CB30:$CE30)),0)</f>
        <v>0</v>
      </c>
      <c r="T30" s="72">
        <f ca="1">IFERROR(_xll.AC_BU(_xll.ArrayBU(DB),_xll.ArrayDPT($BA30:$BE30),_xll.ArrayCOA($BG30:$BZ30),YR-1,PRD,_xll.ArrayDIM($CB30:$CE30)),0)</f>
        <v>0</v>
      </c>
      <c r="U30" s="72">
        <f ca="1">IFERROR(_xll.BCC_BU(_xll.ArrayBU(DB),_xll.ArrayDPT($BA30:$BE30),_xll.ArrayCOA($BG30:$BZ30),YR,PRD,RV,_xll.ArrayDIM($CB30:$CE30)),0)</f>
        <v>0</v>
      </c>
      <c r="V30" s="72">
        <f ca="1">IFERROR(_xll.ACC_BU(_xll.ArrayBU(DB),_xll.ArrayDPT($BA30:$BE30),_xll.ArrayCOA($BG30:$BZ30),YR-1,PRD,_xll.ArrayDIM($CB30:$CE30)),0)</f>
        <v>0</v>
      </c>
      <c r="X30" s="72">
        <f ca="1">IFERROR(_xll.ACC_BU(_xll.ArrayBU(DB),_xll.ArrayDPT($BA30:$BE30),_xll.ArrayCOA($BG30:$BZ30),YR-1,PRD,_xll.ArrayDIM($CB30:$CE30)),0)</f>
        <v>0</v>
      </c>
      <c r="Y30" s="72">
        <f ca="1">IFERROR(_xll.BCC_BU(_xll.ArrayBU(DB),_xll.ArrayDPT($BA30:$BE30),_xll.ArrayCOA($BG30:$BZ30),YR-1,PRD,RV,_xll.ArrayDIM($CB30:$CE30)),0)</f>
        <v>0</v>
      </c>
      <c r="Z30" s="72">
        <f ca="1">IFERROR(_xll.ACC_BU(_xll.ArrayBU(DB),_xll.ArrayDPT($BA30:$BE30),_xll.ArrayCOA($BG30:$BZ30),YR-1-1,PRD,_xll.ArrayDIM($CB30:$CE30)),0)</f>
        <v>0</v>
      </c>
      <c r="BA30" s="537"/>
      <c r="BB30" s="538"/>
      <c r="BC30" s="538"/>
      <c r="BD30" s="538"/>
      <c r="BE30" s="539"/>
      <c r="BF30" s="502"/>
      <c r="BG30" s="572" t="s">
        <v>1055</v>
      </c>
      <c r="BH30" s="573"/>
      <c r="BI30" s="572"/>
      <c r="BJ30" s="573"/>
      <c r="BK30" s="572"/>
      <c r="BL30" s="573"/>
      <c r="BM30" s="537"/>
      <c r="BN30" s="539"/>
      <c r="BO30" s="537"/>
      <c r="BP30" s="539"/>
      <c r="BQ30" s="537"/>
      <c r="BR30" s="539"/>
      <c r="BS30" s="537"/>
      <c r="BT30" s="539"/>
      <c r="BU30" s="537"/>
      <c r="BV30" s="539"/>
      <c r="BW30" s="537"/>
      <c r="BX30" s="539"/>
      <c r="BY30" s="537"/>
      <c r="BZ30" s="539"/>
      <c r="CA30" s="502"/>
      <c r="CB30" s="537"/>
      <c r="CC30" s="538"/>
      <c r="CD30" s="538"/>
      <c r="CE30" s="539"/>
      <c r="DA30" t="s">
        <v>1055</v>
      </c>
    </row>
    <row r="31" spans="1:105" ht="12.75" customHeight="1">
      <c r="A31" s="124">
        <f t="shared" ca="1" si="12"/>
        <v>0</v>
      </c>
      <c r="B31" s="124">
        <f t="shared" ca="1" si="1"/>
        <v>0</v>
      </c>
      <c r="C31" s="124">
        <f t="shared" ca="1" si="2"/>
        <v>0</v>
      </c>
      <c r="D31" s="124">
        <f t="shared" ca="1" si="3"/>
        <v>0</v>
      </c>
      <c r="E31" s="124">
        <f ca="1">IFERROR(_xll.AC_BU(_xll.ArrayBU(DB),_xll.ArrayDPT($BA31:$BE31),_xll.ArrayCOA($BG31:$BZ31),YR,PRD-1,_xll.ArrayDIM($CB31:$CE31)),0)</f>
        <v>0</v>
      </c>
      <c r="F31" s="124">
        <f t="shared" ca="1" si="13"/>
        <v>0</v>
      </c>
      <c r="G31" s="127">
        <f t="shared" ca="1" si="5"/>
        <v>0</v>
      </c>
      <c r="H31" s="124"/>
      <c r="I31" s="124">
        <f ca="1">IFERROR(_xll.AC_BU(_xll.ArrayBU(DB),_xll.ArrayDPT($BA31:$BE31),_xll.ArrayCOA($BG31:$BZ31),YR,PRD,_xll.ArrayDIM($CB31:$CE31)),0)</f>
        <v>0</v>
      </c>
      <c r="J31" s="127">
        <f t="shared" ca="1" si="6"/>
        <v>0</v>
      </c>
      <c r="K31" s="124" t="s">
        <v>2496</v>
      </c>
      <c r="L31" s="124">
        <f ca="1">IFERROR(_xll.ACC_BU(_xll.ArrayBU(DB),_xll.ArrayDPT($BA31:$BE31),_xll.ArrayCOA($BG31:$BZ31),YR,PRD,_xll.ArrayDIM($CB31:$CE31)),0)</f>
        <v>0</v>
      </c>
      <c r="M31" s="127">
        <f t="shared" ca="1" si="7"/>
        <v>0</v>
      </c>
      <c r="N31" s="124">
        <f t="shared" ca="1" si="14"/>
        <v>0</v>
      </c>
      <c r="O31" s="127">
        <f t="shared" ca="1" si="9"/>
        <v>0</v>
      </c>
      <c r="P31" s="124">
        <f t="shared" ca="1" si="15"/>
        <v>0</v>
      </c>
      <c r="Q31" s="127">
        <f t="shared" ca="1" si="11"/>
        <v>0</v>
      </c>
      <c r="R31" s="46"/>
      <c r="S31" s="72">
        <f ca="1">IFERROR(_xll.BC_BU(_xll.ArrayBU(DB),_xll.ArrayDPT($BA31:$BE31),_xll.ArrayCOA($BG31:$BZ31),YR,PRD,RV,_xll.ArrayDIM($CB31:$CE31)),0)</f>
        <v>0</v>
      </c>
      <c r="T31" s="72">
        <f ca="1">IFERROR(_xll.AC_BU(_xll.ArrayBU(DB),_xll.ArrayDPT($BA31:$BE31),_xll.ArrayCOA($BG31:$BZ31),YR-1,PRD,_xll.ArrayDIM($CB31:$CE31)),0)</f>
        <v>0</v>
      </c>
      <c r="U31" s="72">
        <f ca="1">IFERROR(_xll.BCC_BU(_xll.ArrayBU(DB),_xll.ArrayDPT($BA31:$BE31),_xll.ArrayCOA($BG31:$BZ31),YR,PRD,RV,_xll.ArrayDIM($CB31:$CE31)),0)</f>
        <v>0</v>
      </c>
      <c r="V31" s="72">
        <f ca="1">IFERROR(_xll.ACC_BU(_xll.ArrayBU(DB),_xll.ArrayDPT($BA31:$BE31),_xll.ArrayCOA($BG31:$BZ31),YR-1,PRD,_xll.ArrayDIM($CB31:$CE31)),0)</f>
        <v>0</v>
      </c>
      <c r="X31" s="72">
        <f ca="1">IFERROR(_xll.ACC_BU(_xll.ArrayBU(DB),_xll.ArrayDPT($BA31:$BE31),_xll.ArrayCOA($BG31:$BZ31),YR-1,PRD,_xll.ArrayDIM($CB31:$CE31)),0)</f>
        <v>0</v>
      </c>
      <c r="Y31" s="72">
        <f ca="1">IFERROR(_xll.BCC_BU(_xll.ArrayBU(DB),_xll.ArrayDPT($BA31:$BE31),_xll.ArrayCOA($BG31:$BZ31),YR-1,PRD,RV,_xll.ArrayDIM($CB31:$CE31)),0)</f>
        <v>0</v>
      </c>
      <c r="Z31" s="72">
        <f ca="1">IFERROR(_xll.ACC_BU(_xll.ArrayBU(DB),_xll.ArrayDPT($BA31:$BE31),_xll.ArrayCOA($BG31:$BZ31),YR-1-1,PRD,_xll.ArrayDIM($CB31:$CE31)),0)</f>
        <v>66.31</v>
      </c>
      <c r="BA31" s="537"/>
      <c r="BB31" s="538"/>
      <c r="BC31" s="538"/>
      <c r="BD31" s="538"/>
      <c r="BE31" s="539"/>
      <c r="BF31" s="502"/>
      <c r="BG31" s="572" t="s">
        <v>1045</v>
      </c>
      <c r="BH31" s="573"/>
      <c r="BI31" s="572"/>
      <c r="BJ31" s="573"/>
      <c r="BK31" s="572"/>
      <c r="BL31" s="573"/>
      <c r="BM31" s="537"/>
      <c r="BN31" s="539"/>
      <c r="BO31" s="537"/>
      <c r="BP31" s="539"/>
      <c r="BQ31" s="537"/>
      <c r="BR31" s="539"/>
      <c r="BS31" s="537"/>
      <c r="BT31" s="539"/>
      <c r="BU31" s="537"/>
      <c r="BV31" s="539"/>
      <c r="BW31" s="537"/>
      <c r="BX31" s="539"/>
      <c r="BY31" s="537"/>
      <c r="BZ31" s="539"/>
      <c r="CA31" s="502"/>
      <c r="CB31" s="537"/>
      <c r="CC31" s="538"/>
      <c r="CD31" s="538"/>
      <c r="CE31" s="539"/>
      <c r="DA31" t="s">
        <v>1045</v>
      </c>
    </row>
    <row r="32" spans="1:105" ht="12.75" customHeight="1">
      <c r="A32" s="124">
        <f t="shared" ca="1" si="12"/>
        <v>109133</v>
      </c>
      <c r="B32" s="124">
        <f t="shared" ca="1" si="1"/>
        <v>48.940320728994763</v>
      </c>
      <c r="C32" s="124">
        <f t="shared" ca="1" si="2"/>
        <v>91944</v>
      </c>
      <c r="D32" s="124">
        <f t="shared" ca="1" si="3"/>
        <v>41.231972447442061</v>
      </c>
      <c r="E32" s="124">
        <f ca="1">IFERROR(_xll.AC_BU(_xll.ArrayBU(DB),_xll.ArrayDPT($BA32:$BE32),_xll.ArrayCOA($BG32:$BZ32),YR,PRD-1,_xll.ArrayDIM($CB32:$CE32)),0)</f>
        <v>131048</v>
      </c>
      <c r="F32" s="124">
        <f t="shared" ca="1" si="13"/>
        <v>222992</v>
      </c>
      <c r="G32" s="127">
        <f t="shared" ca="1" si="5"/>
        <v>100</v>
      </c>
      <c r="H32" s="124"/>
      <c r="I32" s="124">
        <f ca="1">IFERROR(_xll.AC_BU(_xll.ArrayBU(DB),_xll.ArrayDPT($BA32:$BE32),_xll.ArrayCOA($BG32:$BZ32),YR,PRD,_xll.ArrayDIM($CB32:$CE32)),0)</f>
        <v>222992</v>
      </c>
      <c r="J32" s="127">
        <f t="shared" ca="1" si="6"/>
        <v>17.796162591510473</v>
      </c>
      <c r="K32" s="124" t="s">
        <v>2497</v>
      </c>
      <c r="L32" s="124">
        <f ca="1">IFERROR(_xll.ACC_BU(_xll.ArrayBU(DB),_xll.ArrayDPT($BA32:$BE32),_xll.ArrayCOA($BG32:$BZ32),YR,PRD,_xll.ArrayDIM($CB32:$CE32)),0)</f>
        <v>1021374</v>
      </c>
      <c r="M32" s="127">
        <f t="shared" ca="1" si="7"/>
        <v>14.814233034441248</v>
      </c>
      <c r="N32" s="124">
        <f t="shared" ca="1" si="14"/>
        <v>1021374</v>
      </c>
      <c r="O32" s="127">
        <f t="shared" ca="1" si="9"/>
        <v>14.814233034441248</v>
      </c>
      <c r="P32" s="124">
        <f t="shared" ca="1" si="15"/>
        <v>45992</v>
      </c>
      <c r="Q32" s="127">
        <f t="shared" ca="1" si="11"/>
        <v>2.0514334308580464</v>
      </c>
      <c r="R32" s="46"/>
      <c r="S32" s="72">
        <f ca="1">IFERROR(_xll.BC_BU(_xll.ArrayBU(DB),_xll.ArrayDPT($BA32:$BE32),_xll.ArrayCOA($BG32:$BZ32),YR,PRD,RV,_xll.ArrayDIM($CB32:$CE32)),0)</f>
        <v>0</v>
      </c>
      <c r="T32" s="72">
        <f ca="1">IFERROR(_xll.AC_BU(_xll.ArrayBU(DB),_xll.ArrayDPT($BA32:$BE32),_xll.ArrayCOA($BG32:$BZ32),YR-1,PRD,_xll.ArrayDIM($CB32:$CE32)),0)</f>
        <v>113859</v>
      </c>
      <c r="U32" s="72">
        <f ca="1">IFERROR(_xll.BCC_BU(_xll.ArrayBU(DB),_xll.ArrayDPT($BA32:$BE32),_xll.ArrayCOA($BG32:$BZ32),YR,PRD,RV,_xll.ArrayDIM($CB32:$CE32)),0)</f>
        <v>0</v>
      </c>
      <c r="V32" s="72">
        <f ca="1">IFERROR(_xll.ACC_BU(_xll.ArrayBU(DB),_xll.ArrayDPT($BA32:$BE32),_xll.ArrayCOA($BG32:$BZ32),YR-1,PRD,_xll.ArrayDIM($CB32:$CE32)),0)</f>
        <v>975382</v>
      </c>
      <c r="X32" s="72">
        <f ca="1">IFERROR(_xll.ACC_BU(_xll.ArrayBU(DB),_xll.ArrayDPT($BA32:$BE32),_xll.ArrayCOA($BG32:$BZ32),YR-1,PRD,_xll.ArrayDIM($CB32:$CE32)),0)</f>
        <v>975382</v>
      </c>
      <c r="Y32" s="72">
        <f ca="1">IFERROR(_xll.BCC_BU(_xll.ArrayBU(DB),_xll.ArrayDPT($BA32:$BE32),_xll.ArrayCOA($BG32:$BZ32),YR-1,PRD,RV,_xll.ArrayDIM($CB32:$CE32)),0)</f>
        <v>0</v>
      </c>
      <c r="Z32" s="72">
        <f ca="1">IFERROR(_xll.ACC_BU(_xll.ArrayBU(DB),_xll.ArrayDPT($BA32:$BE32),_xll.ArrayCOA($BG32:$BZ32),YR-1-1,PRD,_xll.ArrayDIM($CB32:$CE32)),0)</f>
        <v>910992</v>
      </c>
      <c r="BA32" s="537"/>
      <c r="BB32" s="538"/>
      <c r="BC32" s="538"/>
      <c r="BD32" s="538"/>
      <c r="BE32" s="539"/>
      <c r="BF32" s="502"/>
      <c r="BG32" s="572" t="s">
        <v>1051</v>
      </c>
      <c r="BH32" s="573"/>
      <c r="BI32" s="572"/>
      <c r="BJ32" s="573"/>
      <c r="BK32" s="572"/>
      <c r="BL32" s="573"/>
      <c r="BM32" s="537"/>
      <c r="BN32" s="539"/>
      <c r="BO32" s="537"/>
      <c r="BP32" s="539"/>
      <c r="BQ32" s="537"/>
      <c r="BR32" s="539"/>
      <c r="BS32" s="537"/>
      <c r="BT32" s="539"/>
      <c r="BU32" s="537"/>
      <c r="BV32" s="539"/>
      <c r="BW32" s="537"/>
      <c r="BX32" s="539"/>
      <c r="BY32" s="537"/>
      <c r="BZ32" s="539"/>
      <c r="CA32" s="502"/>
      <c r="CB32" s="537"/>
      <c r="CC32" s="538"/>
      <c r="CD32" s="538"/>
      <c r="CE32" s="539"/>
      <c r="DA32" t="s">
        <v>1051</v>
      </c>
    </row>
    <row r="33" spans="1:107" ht="12.75" customHeight="1">
      <c r="A33" s="124">
        <f t="shared" ca="1" si="12"/>
        <v>0</v>
      </c>
      <c r="B33" s="124">
        <f t="shared" ca="1" si="1"/>
        <v>0</v>
      </c>
      <c r="C33" s="124">
        <f t="shared" ca="1" si="2"/>
        <v>0</v>
      </c>
      <c r="D33" s="124">
        <f t="shared" ca="1" si="3"/>
        <v>0</v>
      </c>
      <c r="E33" s="124">
        <f ca="1">IFERROR(_xll.AC_BU(_xll.ArrayBU(DB),_xll.ArrayDPT($BA33:$BE33),_xll.ArrayCOA($BG33:$BZ33),YR,PRD-1,_xll.ArrayDIM($CB33:$CE33)),0)</f>
        <v>0</v>
      </c>
      <c r="F33" s="124">
        <f t="shared" ca="1" si="13"/>
        <v>0</v>
      </c>
      <c r="G33" s="127">
        <f t="shared" ca="1" si="5"/>
        <v>0</v>
      </c>
      <c r="H33" s="124"/>
      <c r="I33" s="124">
        <f ca="1">IFERROR(_xll.AC_BU(_xll.ArrayBU(DB),_xll.ArrayDPT($BA33:$BE33),_xll.ArrayCOA($BG33:$BZ33),YR,PRD,_xll.ArrayDIM($CB33:$CE33)),0)</f>
        <v>0</v>
      </c>
      <c r="J33" s="127">
        <f t="shared" ca="1" si="6"/>
        <v>0</v>
      </c>
      <c r="K33" s="143" t="s">
        <v>2500</v>
      </c>
      <c r="L33" s="124">
        <f ca="1">IFERROR(_xll.ACC_BU(_xll.ArrayBU(DB),_xll.ArrayDPT($BA33:$BE33),_xll.ArrayCOA($BG33:$BZ33),YR,PRD,_xll.ArrayDIM($CB33:$CE33)),0)</f>
        <v>0</v>
      </c>
      <c r="M33" s="127">
        <f t="shared" ca="1" si="7"/>
        <v>0</v>
      </c>
      <c r="N33" s="124">
        <f t="shared" ca="1" si="14"/>
        <v>0</v>
      </c>
      <c r="O33" s="127">
        <f t="shared" ca="1" si="9"/>
        <v>0</v>
      </c>
      <c r="P33" s="124">
        <f t="shared" ca="1" si="15"/>
        <v>0</v>
      </c>
      <c r="Q33" s="127">
        <f t="shared" ca="1" si="11"/>
        <v>0</v>
      </c>
      <c r="R33" s="46"/>
      <c r="S33" s="72">
        <f ca="1">IFERROR(_xll.BC_BU(_xll.ArrayBU(DB),_xll.ArrayDPT($BA33:$BE33),_xll.ArrayCOA($BG33:$BZ33),YR,PRD,RV,_xll.ArrayDIM($CB33:$CE33)),0)</f>
        <v>0</v>
      </c>
      <c r="T33" s="72">
        <f ca="1">IFERROR(_xll.AC_BU(_xll.ArrayBU(DB),_xll.ArrayDPT($BA33:$BE33),_xll.ArrayCOA($BG33:$BZ33),YR-1,PRD,_xll.ArrayDIM($CB33:$CE33)),0)</f>
        <v>0</v>
      </c>
      <c r="U33" s="72">
        <f ca="1">IFERROR(_xll.BCC_BU(_xll.ArrayBU(DB),_xll.ArrayDPT($BA33:$BE33),_xll.ArrayCOA($BG33:$BZ33),YR,PRD,RV,_xll.ArrayDIM($CB33:$CE33)),0)</f>
        <v>0</v>
      </c>
      <c r="V33" s="72">
        <f ca="1">IFERROR(_xll.ACC_BU(_xll.ArrayBU(DB),_xll.ArrayDPT($BA33:$BE33),_xll.ArrayCOA($BG33:$BZ33),YR-1,PRD,_xll.ArrayDIM($CB33:$CE33)),0)</f>
        <v>0</v>
      </c>
      <c r="X33" s="72">
        <f ca="1">IFERROR(_xll.ACC_BU(_xll.ArrayBU(DB),_xll.ArrayDPT($BA33:$BE33),_xll.ArrayCOA($BG33:$BZ33),YR-1,PRD,_xll.ArrayDIM($CB33:$CE33)),0)</f>
        <v>0</v>
      </c>
      <c r="Y33" s="72">
        <f ca="1">IFERROR(_xll.BCC_BU(_xll.ArrayBU(DB),_xll.ArrayDPT($BA33:$BE33),_xll.ArrayCOA($BG33:$BZ33),YR-1,PRD,RV,_xll.ArrayDIM($CB33:$CE33)),0)</f>
        <v>0</v>
      </c>
      <c r="Z33" s="72">
        <f ca="1">IFERROR(_xll.ACC_BU(_xll.ArrayBU(DB),_xll.ArrayDPT($BA33:$BE33),_xll.ArrayCOA($BG33:$BZ33),YR-1-1,PRD,_xll.ArrayDIM($CB33:$CE33)),0)</f>
        <v>168</v>
      </c>
      <c r="BA33" s="537"/>
      <c r="BB33" s="538"/>
      <c r="BC33" s="538"/>
      <c r="BD33" s="538"/>
      <c r="BE33" s="539"/>
      <c r="BF33" s="502"/>
      <c r="BG33" s="572" t="s">
        <v>1033</v>
      </c>
      <c r="BH33" s="573"/>
      <c r="BI33" s="572"/>
      <c r="BJ33" s="573"/>
      <c r="BK33" s="572"/>
      <c r="BL33" s="573"/>
      <c r="BM33" s="537"/>
      <c r="BN33" s="539"/>
      <c r="BO33" s="537"/>
      <c r="BP33" s="539"/>
      <c r="BQ33" s="537"/>
      <c r="BR33" s="539"/>
      <c r="BS33" s="537"/>
      <c r="BT33" s="539"/>
      <c r="BU33" s="537"/>
      <c r="BV33" s="539"/>
      <c r="BW33" s="537"/>
      <c r="BX33" s="539"/>
      <c r="BY33" s="537"/>
      <c r="BZ33" s="539"/>
      <c r="CA33" s="502"/>
      <c r="CB33" s="537"/>
      <c r="CC33" s="538"/>
      <c r="CD33" s="538"/>
      <c r="CE33" s="539"/>
      <c r="DA33" t="s">
        <v>1033</v>
      </c>
    </row>
    <row r="34" spans="1:107" ht="12.75" hidden="1" customHeight="1">
      <c r="A34" s="124"/>
      <c r="B34" s="124">
        <f t="shared" si="1"/>
        <v>0</v>
      </c>
      <c r="C34" s="124">
        <f t="shared" si="2"/>
        <v>0</v>
      </c>
      <c r="D34" s="124">
        <f t="shared" si="3"/>
        <v>0</v>
      </c>
      <c r="E34" s="124"/>
      <c r="F34" s="124"/>
      <c r="G34" s="127">
        <f t="shared" si="5"/>
        <v>0</v>
      </c>
      <c r="H34" s="124"/>
      <c r="I34" s="124"/>
      <c r="J34" s="127">
        <f t="shared" ca="1" si="6"/>
        <v>0</v>
      </c>
      <c r="K34" s="124" t="s">
        <v>2550</v>
      </c>
      <c r="L34" s="124"/>
      <c r="M34" s="127">
        <f t="shared" ca="1" si="7"/>
        <v>0</v>
      </c>
      <c r="N34" s="124"/>
      <c r="O34" s="127">
        <f t="shared" ca="1" si="9"/>
        <v>0</v>
      </c>
      <c r="P34" s="124"/>
      <c r="Q34" s="127">
        <f t="shared" ca="1" si="11"/>
        <v>0</v>
      </c>
      <c r="R34" s="46"/>
      <c r="S34" s="72"/>
      <c r="T34" s="72"/>
      <c r="U34" s="72"/>
      <c r="V34" s="72"/>
      <c r="X34" s="72"/>
      <c r="Y34" s="72"/>
      <c r="Z34" s="72"/>
      <c r="BA34" s="537"/>
      <c r="BB34" s="538"/>
      <c r="BC34" s="538"/>
      <c r="BD34" s="538"/>
      <c r="BE34" s="539"/>
      <c r="BF34" s="502"/>
      <c r="BG34" s="572"/>
      <c r="BH34" s="573"/>
      <c r="BI34" s="572"/>
      <c r="BJ34" s="573"/>
      <c r="BK34" s="572"/>
      <c r="BL34" s="573"/>
      <c r="BM34" s="537"/>
      <c r="BN34" s="539"/>
      <c r="BO34" s="537"/>
      <c r="BP34" s="539"/>
      <c r="BQ34" s="537"/>
      <c r="BR34" s="539"/>
      <c r="BS34" s="537"/>
      <c r="BT34" s="539"/>
      <c r="BU34" s="537"/>
      <c r="BV34" s="539"/>
      <c r="BW34" s="537"/>
      <c r="BX34" s="539"/>
      <c r="BY34" s="537"/>
      <c r="BZ34" s="539"/>
      <c r="CA34" s="502"/>
      <c r="CB34" s="537"/>
      <c r="CC34" s="538"/>
      <c r="CD34" s="538"/>
      <c r="CE34" s="539"/>
    </row>
    <row r="35" spans="1:107" ht="12.75" customHeight="1">
      <c r="A35" s="124">
        <f ca="1">+I35-T35</f>
        <v>0</v>
      </c>
      <c r="B35" s="124">
        <f t="shared" ca="1" si="1"/>
        <v>0</v>
      </c>
      <c r="C35" s="124">
        <f t="shared" ca="1" si="2"/>
        <v>0</v>
      </c>
      <c r="D35" s="124">
        <f t="shared" ca="1" si="3"/>
        <v>0</v>
      </c>
      <c r="E35" s="124">
        <f ca="1">IFERROR(_xll.AC_BU(_xll.ArrayBU(DB),_xll.ArrayDPT($BA35:$BE35),_xll.ArrayCOA($BG35:$BZ35),YR,PRD-1,_xll.ArrayDIM($CB35:$CE35)),0)</f>
        <v>0</v>
      </c>
      <c r="F35" s="124">
        <f ca="1">+I35-H35</f>
        <v>0</v>
      </c>
      <c r="G35" s="127">
        <f t="shared" ca="1" si="5"/>
        <v>0</v>
      </c>
      <c r="H35" s="124"/>
      <c r="I35" s="124">
        <f ca="1">IFERROR(_xll.AC_BU(_xll.ArrayBU(DB),_xll.ArrayDPT($BA35:$BE35),_xll.ArrayCOA($BG35:$BZ35),YR,PRD,_xll.ArrayDIM($CB35:$CE35)),0)</f>
        <v>0</v>
      </c>
      <c r="J35" s="127">
        <f t="shared" ca="1" si="6"/>
        <v>0</v>
      </c>
      <c r="K35" s="124" t="s">
        <v>2501</v>
      </c>
      <c r="L35" s="124">
        <f ca="1">IFERROR(_xll.ACC_BU(_xll.ArrayBU(DB),_xll.ArrayDPT($BA35:$BE35),_xll.ArrayCOA($BG35:$BZ35),YR,PRD,_xll.ArrayDIM($CB35:$CE35)),0)</f>
        <v>0</v>
      </c>
      <c r="M35" s="127">
        <f t="shared" ca="1" si="7"/>
        <v>0</v>
      </c>
      <c r="N35" s="124">
        <f ca="1">+L35-U35</f>
        <v>0</v>
      </c>
      <c r="O35" s="127">
        <f t="shared" ca="1" si="9"/>
        <v>0</v>
      </c>
      <c r="P35" s="124">
        <f ca="1">+L35-V35</f>
        <v>0</v>
      </c>
      <c r="Q35" s="127">
        <f t="shared" ca="1" si="11"/>
        <v>0</v>
      </c>
      <c r="R35" s="46"/>
      <c r="S35" s="72">
        <f ca="1">IFERROR(_xll.BC_BU(_xll.ArrayBU(DB),_xll.ArrayDPT($BA35:$BE35),_xll.ArrayCOA($BG35:$BZ35),YR,PRD,RV,_xll.ArrayDIM($CB35:$CE35)),0)</f>
        <v>0</v>
      </c>
      <c r="T35" s="72">
        <f ca="1">IFERROR(_xll.AC_BU(_xll.ArrayBU(DB),_xll.ArrayDPT($BA35:$BE35),_xll.ArrayCOA($BG35:$BZ35),YR-1,PRD,_xll.ArrayDIM($CB35:$CE35)),0)</f>
        <v>0</v>
      </c>
      <c r="U35" s="72">
        <f ca="1">IFERROR(_xll.BCC_BU(_xll.ArrayBU(DB),_xll.ArrayDPT($BA35:$BE35),_xll.ArrayCOA($BG35:$BZ35),YR,PRD,RV,_xll.ArrayDIM($CB35:$CE35)),0)</f>
        <v>0</v>
      </c>
      <c r="V35" s="72">
        <f ca="1">IFERROR(_xll.ACC_BU(_xll.ArrayBU(DB),_xll.ArrayDPT($BA35:$BE35),_xll.ArrayCOA($BG35:$BZ35),YR-1,PRD,_xll.ArrayDIM($CB35:$CE35)),0)</f>
        <v>0</v>
      </c>
      <c r="X35" s="72">
        <f ca="1">IFERROR(_xll.ACC_BU(_xll.ArrayBU(DB),_xll.ArrayDPT($BA35:$BE35),_xll.ArrayCOA($BG35:$BZ35),YR-1,PRD,_xll.ArrayDIM($CB35:$CE35)),0)</f>
        <v>0</v>
      </c>
      <c r="Y35" s="72">
        <f ca="1">IFERROR(_xll.BCC_BU(_xll.ArrayBU(DB),_xll.ArrayDPT($BA35:$BE35),_xll.ArrayCOA($BG35:$BZ35),YR-1,PRD,RV,_xll.ArrayDIM($CB35:$CE35)),0)</f>
        <v>0</v>
      </c>
      <c r="Z35" s="72">
        <f ca="1">IFERROR(_xll.ACC_BU(_xll.ArrayBU(DB),_xll.ArrayDPT($BA35:$BE35),_xll.ArrayCOA($BG35:$BZ35),YR-1-1,PRD,_xll.ArrayDIM($CB35:$CE35)),0)</f>
        <v>0</v>
      </c>
      <c r="BA35" s="537"/>
      <c r="BB35" s="538"/>
      <c r="BC35" s="538"/>
      <c r="BD35" s="538"/>
      <c r="BE35" s="539"/>
      <c r="BF35" s="502"/>
      <c r="BG35" s="572" t="s">
        <v>1050</v>
      </c>
      <c r="BH35" s="573"/>
      <c r="BI35" s="572"/>
      <c r="BJ35" s="573"/>
      <c r="BK35" s="572"/>
      <c r="BL35" s="573"/>
      <c r="BM35" s="537"/>
      <c r="BN35" s="539"/>
      <c r="BO35" s="537"/>
      <c r="BP35" s="539"/>
      <c r="BQ35" s="537"/>
      <c r="BR35" s="539"/>
      <c r="BS35" s="537"/>
      <c r="BT35" s="539"/>
      <c r="BU35" s="537"/>
      <c r="BV35" s="539"/>
      <c r="BW35" s="537"/>
      <c r="BX35" s="539"/>
      <c r="BY35" s="537"/>
      <c r="BZ35" s="539"/>
      <c r="CA35" s="502"/>
      <c r="CB35" s="537"/>
      <c r="CC35" s="538"/>
      <c r="CD35" s="538"/>
      <c r="CE35" s="539"/>
      <c r="DA35" t="s">
        <v>1050</v>
      </c>
    </row>
    <row r="36" spans="1:107" ht="12.75" hidden="1" customHeight="1">
      <c r="A36" s="124"/>
      <c r="B36" s="124">
        <f t="shared" si="1"/>
        <v>0</v>
      </c>
      <c r="C36" s="124">
        <f t="shared" si="2"/>
        <v>0</v>
      </c>
      <c r="D36" s="124">
        <f t="shared" si="3"/>
        <v>0</v>
      </c>
      <c r="E36" s="124"/>
      <c r="F36" s="124"/>
      <c r="G36" s="127">
        <f t="shared" si="5"/>
        <v>0</v>
      </c>
      <c r="H36" s="124"/>
      <c r="I36" s="124"/>
      <c r="J36" s="127">
        <f t="shared" ca="1" si="6"/>
        <v>0</v>
      </c>
      <c r="K36" s="124" t="s">
        <v>2504</v>
      </c>
      <c r="L36" s="124"/>
      <c r="M36" s="127">
        <f t="shared" ca="1" si="7"/>
        <v>0</v>
      </c>
      <c r="N36" s="124"/>
      <c r="O36" s="127">
        <f t="shared" ca="1" si="9"/>
        <v>0</v>
      </c>
      <c r="P36" s="124"/>
      <c r="Q36" s="127">
        <f t="shared" ca="1" si="11"/>
        <v>0</v>
      </c>
      <c r="R36" s="46"/>
      <c r="S36" s="72"/>
      <c r="T36" s="72"/>
      <c r="U36" s="72"/>
      <c r="V36" s="72"/>
      <c r="X36" s="72"/>
      <c r="Y36" s="72"/>
      <c r="Z36" s="72"/>
      <c r="BA36" s="537"/>
      <c r="BB36" s="538"/>
      <c r="BC36" s="538"/>
      <c r="BD36" s="538"/>
      <c r="BE36" s="539"/>
      <c r="BF36" s="502"/>
      <c r="BG36" s="572"/>
      <c r="BH36" s="573"/>
      <c r="BI36" s="572"/>
      <c r="BJ36" s="573"/>
      <c r="BK36" s="572"/>
      <c r="BL36" s="573"/>
      <c r="BM36" s="537"/>
      <c r="BN36" s="539"/>
      <c r="BO36" s="537"/>
      <c r="BP36" s="539"/>
      <c r="BQ36" s="537"/>
      <c r="BR36" s="539"/>
      <c r="BS36" s="537"/>
      <c r="BT36" s="539"/>
      <c r="BU36" s="537"/>
      <c r="BV36" s="539"/>
      <c r="BW36" s="537"/>
      <c r="BX36" s="539"/>
      <c r="BY36" s="537"/>
      <c r="BZ36" s="539"/>
      <c r="CA36" s="502"/>
      <c r="CB36" s="537"/>
      <c r="CC36" s="538"/>
      <c r="CD36" s="538"/>
      <c r="CE36" s="539"/>
    </row>
    <row r="37" spans="1:107" ht="12.75" hidden="1" customHeight="1">
      <c r="A37" s="124"/>
      <c r="B37" s="124">
        <f t="shared" si="1"/>
        <v>0</v>
      </c>
      <c r="C37" s="124">
        <f t="shared" si="2"/>
        <v>0</v>
      </c>
      <c r="D37" s="124">
        <f t="shared" si="3"/>
        <v>0</v>
      </c>
      <c r="E37" s="124"/>
      <c r="F37" s="124"/>
      <c r="G37" s="127">
        <f t="shared" si="5"/>
        <v>0</v>
      </c>
      <c r="H37" s="124"/>
      <c r="I37" s="124"/>
      <c r="J37" s="127">
        <f t="shared" ca="1" si="6"/>
        <v>0</v>
      </c>
      <c r="K37" s="124" t="s">
        <v>2505</v>
      </c>
      <c r="L37" s="124"/>
      <c r="M37" s="127">
        <f t="shared" ca="1" si="7"/>
        <v>0</v>
      </c>
      <c r="N37" s="124"/>
      <c r="O37" s="127">
        <f t="shared" ca="1" si="9"/>
        <v>0</v>
      </c>
      <c r="P37" s="124"/>
      <c r="Q37" s="127">
        <f t="shared" ca="1" si="11"/>
        <v>0</v>
      </c>
      <c r="R37" s="46"/>
      <c r="S37" s="72"/>
      <c r="T37" s="72"/>
      <c r="U37" s="72"/>
      <c r="V37" s="72"/>
      <c r="X37" s="72"/>
      <c r="Y37" s="72"/>
      <c r="Z37" s="72"/>
      <c r="BA37" s="537"/>
      <c r="BB37" s="538"/>
      <c r="BC37" s="538"/>
      <c r="BD37" s="538"/>
      <c r="BE37" s="539"/>
      <c r="BF37" s="502"/>
      <c r="BG37" s="572"/>
      <c r="BH37" s="573"/>
      <c r="BI37" s="572"/>
      <c r="BJ37" s="573"/>
      <c r="BK37" s="572"/>
      <c r="BL37" s="573"/>
      <c r="BM37" s="537"/>
      <c r="BN37" s="539"/>
      <c r="BO37" s="537"/>
      <c r="BP37" s="539"/>
      <c r="BQ37" s="537"/>
      <c r="BR37" s="539"/>
      <c r="BS37" s="537"/>
      <c r="BT37" s="539"/>
      <c r="BU37" s="537"/>
      <c r="BV37" s="539"/>
      <c r="BW37" s="537"/>
      <c r="BX37" s="539"/>
      <c r="BY37" s="537"/>
      <c r="BZ37" s="539"/>
      <c r="CA37" s="502"/>
      <c r="CB37" s="537"/>
      <c r="CC37" s="538"/>
      <c r="CD37" s="538"/>
      <c r="CE37" s="539"/>
    </row>
    <row r="38" spans="1:107" ht="12.75" customHeight="1">
      <c r="A38" s="124">
        <f ca="1">+I38-T38</f>
        <v>0</v>
      </c>
      <c r="B38" s="124">
        <f t="shared" ca="1" si="1"/>
        <v>0</v>
      </c>
      <c r="C38" s="124">
        <f t="shared" ca="1" si="2"/>
        <v>0</v>
      </c>
      <c r="D38" s="124">
        <f t="shared" ca="1" si="3"/>
        <v>0</v>
      </c>
      <c r="E38" s="124">
        <f ca="1">IFERROR(_xll.AC_BU(_xll.ArrayBU(DB),_xll.ArrayDPT($BA38:$BE38),_xll.ArrayCOA($BG38:$BZ38),YR,PRD-1,_xll.ArrayDIM($CB38:$CE38)),0)</f>
        <v>0</v>
      </c>
      <c r="F38" s="124">
        <f ca="1">+I38-H38</f>
        <v>0</v>
      </c>
      <c r="G38" s="127">
        <f t="shared" ca="1" si="5"/>
        <v>0</v>
      </c>
      <c r="H38" s="124"/>
      <c r="I38" s="124">
        <f ca="1">IFERROR(_xll.AC_BU(_xll.ArrayBU(DB),_xll.ArrayDPT($BA38:$BE38),_xll.ArrayCOA($BG38:$BZ38),YR,PRD,_xll.ArrayDIM($CB38:$CE38)),0)</f>
        <v>0</v>
      </c>
      <c r="J38" s="127">
        <f t="shared" ca="1" si="6"/>
        <v>0</v>
      </c>
      <c r="K38" s="124" t="s">
        <v>2502</v>
      </c>
      <c r="L38" s="124">
        <f ca="1">IFERROR(_xll.ACC_BU(_xll.ArrayBU(DB),_xll.ArrayDPT($BA38:$BE38),_xll.ArrayCOA($BG38:$BZ38),YR,PRD,_xll.ArrayDIM($CB38:$CE38)),0)</f>
        <v>17480</v>
      </c>
      <c r="M38" s="127">
        <f t="shared" ca="1" si="7"/>
        <v>0.25353376279603068</v>
      </c>
      <c r="N38" s="124">
        <f ca="1">+L38-U38</f>
        <v>17480</v>
      </c>
      <c r="O38" s="127">
        <f t="shared" ca="1" si="9"/>
        <v>0.25353376279603068</v>
      </c>
      <c r="P38" s="124">
        <f ca="1">+L38-V38</f>
        <v>17480</v>
      </c>
      <c r="Q38" s="127">
        <f t="shared" ca="1" si="11"/>
        <v>0.77968030030002289</v>
      </c>
      <c r="R38" s="46"/>
      <c r="S38" s="72">
        <f ca="1">IFERROR(_xll.BC_BU(_xll.ArrayBU(DB),_xll.ArrayDPT($BA38:$BE38),_xll.ArrayCOA($BG38:$BZ38),YR,PRD,RV,_xll.ArrayDIM($CB38:$CE38)),0)</f>
        <v>0</v>
      </c>
      <c r="T38" s="72">
        <f ca="1">IFERROR(_xll.AC_BU(_xll.ArrayBU(DB),_xll.ArrayDPT($BA38:$BE38),_xll.ArrayCOA($BG38:$BZ38),YR-1,PRD,_xll.ArrayDIM($CB38:$CE38)),0)</f>
        <v>0</v>
      </c>
      <c r="U38" s="72">
        <f ca="1">IFERROR(_xll.BCC_BU(_xll.ArrayBU(DB),_xll.ArrayDPT($BA38:$BE38),_xll.ArrayCOA($BG38:$BZ38),YR,PRD,RV,_xll.ArrayDIM($CB38:$CE38)),0)</f>
        <v>0</v>
      </c>
      <c r="V38" s="72">
        <f ca="1">IFERROR(_xll.ACC_BU(_xll.ArrayBU(DB),_xll.ArrayDPT($BA38:$BE38),_xll.ArrayCOA($BG38:$BZ38),YR-1,PRD,_xll.ArrayDIM($CB38:$CE38)),0)</f>
        <v>0</v>
      </c>
      <c r="X38" s="72">
        <f ca="1">IFERROR(_xll.ACC_BU(_xll.ArrayBU(DB),_xll.ArrayDPT($BA38:$BE38),_xll.ArrayCOA($BG38:$BZ38),YR-1,PRD,_xll.ArrayDIM($CB38:$CE38)),0)</f>
        <v>0</v>
      </c>
      <c r="Y38" s="72">
        <f ca="1">IFERROR(_xll.BCC_BU(_xll.ArrayBU(DB),_xll.ArrayDPT($BA38:$BE38),_xll.ArrayCOA($BG38:$BZ38),YR-1,PRD,RV,_xll.ArrayDIM($CB38:$CE38)),0)</f>
        <v>0</v>
      </c>
      <c r="Z38" s="72">
        <f ca="1">IFERROR(_xll.ACC_BU(_xll.ArrayBU(DB),_xll.ArrayDPT($BA38:$BE38),_xll.ArrayCOA($BG38:$BZ38),YR-1-1,PRD,_xll.ArrayDIM($CB38:$CE38)),0)</f>
        <v>10380</v>
      </c>
      <c r="BA38" s="537"/>
      <c r="BB38" s="538"/>
      <c r="BC38" s="538"/>
      <c r="BD38" s="538"/>
      <c r="BE38" s="539"/>
      <c r="BF38" s="502"/>
      <c r="BG38" s="572" t="s">
        <v>1032</v>
      </c>
      <c r="BH38" s="573"/>
      <c r="BI38" s="572"/>
      <c r="BJ38" s="573"/>
      <c r="BK38" s="572"/>
      <c r="BL38" s="573"/>
      <c r="BM38" s="537"/>
      <c r="BN38" s="539"/>
      <c r="BO38" s="537"/>
      <c r="BP38" s="539"/>
      <c r="BQ38" s="537"/>
      <c r="BR38" s="539"/>
      <c r="BS38" s="537"/>
      <c r="BT38" s="539"/>
      <c r="BU38" s="537"/>
      <c r="BV38" s="539"/>
      <c r="BW38" s="537"/>
      <c r="BX38" s="539"/>
      <c r="BY38" s="537"/>
      <c r="BZ38" s="539"/>
      <c r="CA38" s="502"/>
      <c r="CB38" s="537"/>
      <c r="CC38" s="538"/>
      <c r="CD38" s="538"/>
      <c r="CE38" s="539"/>
      <c r="DA38" t="s">
        <v>1032</v>
      </c>
    </row>
    <row r="39" spans="1:107" ht="12.75" customHeight="1">
      <c r="A39" s="124">
        <f ca="1">+I39-T39</f>
        <v>0</v>
      </c>
      <c r="B39" s="124">
        <f t="shared" ca="1" si="1"/>
        <v>0</v>
      </c>
      <c r="C39" s="124">
        <f t="shared" ca="1" si="2"/>
        <v>-1572</v>
      </c>
      <c r="D39" s="124">
        <f t="shared" ca="1" si="3"/>
        <v>0</v>
      </c>
      <c r="E39" s="124">
        <f ca="1">IFERROR(_xll.AC_BU(_xll.ArrayBU(DB),_xll.ArrayDPT($BA39:$BE39),_xll.ArrayCOA($BG39:$BZ39),YR,PRD-1,_xll.ArrayDIM($CB39:$CE39)),0)</f>
        <v>1572</v>
      </c>
      <c r="F39" s="124">
        <f ca="1">+I39-H39</f>
        <v>0</v>
      </c>
      <c r="G39" s="127">
        <f t="shared" ca="1" si="5"/>
        <v>0</v>
      </c>
      <c r="H39" s="124"/>
      <c r="I39" s="124">
        <f ca="1">IFERROR(_xll.AC_BU(_xll.ArrayBU(DB),_xll.ArrayDPT($BA39:$BE39),_xll.ArrayCOA($BG39:$BZ39),YR,PRD,_xll.ArrayDIM($CB39:$CE39)),0)</f>
        <v>0</v>
      </c>
      <c r="J39" s="127">
        <f t="shared" ca="1" si="6"/>
        <v>0</v>
      </c>
      <c r="K39" s="143" t="s">
        <v>2503</v>
      </c>
      <c r="L39" s="124">
        <f ca="1">IFERROR(_xll.ACC_BU(_xll.ArrayBU(DB),_xll.ArrayDPT($BA39:$BE39),_xll.ArrayCOA($BG39:$BZ39),YR,PRD,_xll.ArrayDIM($CB39:$CE39)),0)</f>
        <v>2635.67</v>
      </c>
      <c r="M39" s="127">
        <f t="shared" ca="1" si="7"/>
        <v>3.8228337104611793E-2</v>
      </c>
      <c r="N39" s="124">
        <f ca="1">+L39-U39</f>
        <v>2635.67</v>
      </c>
      <c r="O39" s="127">
        <f t="shared" ca="1" si="9"/>
        <v>3.8228337104611793E-2</v>
      </c>
      <c r="P39" s="124">
        <f ca="1">+L39-V39</f>
        <v>37.75</v>
      </c>
      <c r="Q39" s="127">
        <f t="shared" ca="1" si="11"/>
        <v>1.6838061405220746E-3</v>
      </c>
      <c r="R39" s="46"/>
      <c r="S39" s="72">
        <f ca="1">IFERROR(_xll.BC_BU(_xll.ArrayBU(DB),_xll.ArrayDPT($BA39:$BE39),_xll.ArrayCOA($BG39:$BZ39),YR,PRD,RV,_xll.ArrayDIM($CB39:$CE39)),0)</f>
        <v>0</v>
      </c>
      <c r="T39" s="72">
        <f ca="1">IFERROR(_xll.AC_BU(_xll.ArrayBU(DB),_xll.ArrayDPT($BA39:$BE39),_xll.ArrayCOA($BG39:$BZ39),YR-1,PRD,_xll.ArrayDIM($CB39:$CE39)),0)</f>
        <v>0</v>
      </c>
      <c r="U39" s="72">
        <f ca="1">IFERROR(_xll.BCC_BU(_xll.ArrayBU(DB),_xll.ArrayDPT($BA39:$BE39),_xll.ArrayCOA($BG39:$BZ39),YR,PRD,RV,_xll.ArrayDIM($CB39:$CE39)),0)</f>
        <v>0</v>
      </c>
      <c r="V39" s="72">
        <f ca="1">IFERROR(_xll.ACC_BU(_xll.ArrayBU(DB),_xll.ArrayDPT($BA39:$BE39),_xll.ArrayCOA($BG39:$BZ39),YR-1,PRD,_xll.ArrayDIM($CB39:$CE39)),0)</f>
        <v>2597.92</v>
      </c>
      <c r="X39" s="72">
        <f ca="1">IFERROR(_xll.ACC_BU(_xll.ArrayBU(DB),_xll.ArrayDPT($BA39:$BE39),_xll.ArrayCOA($BG39:$BZ39),YR-1,PRD,_xll.ArrayDIM($CB39:$CE39)),0)</f>
        <v>2597.92</v>
      </c>
      <c r="Y39" s="72">
        <f ca="1">IFERROR(_xll.BCC_BU(_xll.ArrayBU(DB),_xll.ArrayDPT($BA39:$BE39),_xll.ArrayCOA($BG39:$BZ39),YR-1,PRD,RV,_xll.ArrayDIM($CB39:$CE39)),0)</f>
        <v>0</v>
      </c>
      <c r="Z39" s="72">
        <f ca="1">IFERROR(_xll.ACC_BU(_xll.ArrayBU(DB),_xll.ArrayDPT($BA39:$BE39),_xll.ArrayCOA($BG39:$BZ39),YR-1-1,PRD,_xll.ArrayDIM($CB39:$CE39)),0)</f>
        <v>837.36</v>
      </c>
      <c r="BA39" s="537"/>
      <c r="BB39" s="538"/>
      <c r="BC39" s="538"/>
      <c r="BD39" s="538"/>
      <c r="BE39" s="539"/>
      <c r="BF39" s="502"/>
      <c r="BG39" s="572" t="s">
        <v>1034</v>
      </c>
      <c r="BH39" s="573" t="s">
        <v>1037</v>
      </c>
      <c r="BI39" s="572" t="s">
        <v>1033</v>
      </c>
      <c r="BJ39" s="573"/>
      <c r="BK39" s="572"/>
      <c r="BL39" s="573"/>
      <c r="BM39" s="537"/>
      <c r="BN39" s="539"/>
      <c r="BO39" s="537"/>
      <c r="BP39" s="539"/>
      <c r="BQ39" s="537"/>
      <c r="BR39" s="539"/>
      <c r="BS39" s="537"/>
      <c r="BT39" s="539"/>
      <c r="BU39" s="537"/>
      <c r="BV39" s="539"/>
      <c r="BW39" s="537"/>
      <c r="BX39" s="539"/>
      <c r="BY39" s="537"/>
      <c r="BZ39" s="539"/>
      <c r="CA39" s="502"/>
      <c r="CB39" s="537"/>
      <c r="CC39" s="538"/>
      <c r="CD39" s="538"/>
      <c r="CE39" s="539"/>
      <c r="DA39" t="s">
        <v>1034</v>
      </c>
      <c r="DB39" t="s">
        <v>1037</v>
      </c>
      <c r="DC39" t="s">
        <v>1033</v>
      </c>
    </row>
    <row r="40" spans="1:107" ht="12.75" customHeight="1">
      <c r="A40" s="124">
        <f ca="1">+I40-T40</f>
        <v>0</v>
      </c>
      <c r="B40" s="124">
        <f t="shared" ca="1" si="1"/>
        <v>0</v>
      </c>
      <c r="C40" s="124">
        <f t="shared" ca="1" si="2"/>
        <v>0</v>
      </c>
      <c r="D40" s="124">
        <f t="shared" ca="1" si="3"/>
        <v>0</v>
      </c>
      <c r="E40" s="124">
        <f ca="1">IFERROR(_xll.AC_BU(_xll.ArrayBU(DB),_xll.ArrayDPT($BA40:$BE40),_xll.ArrayCOA($BG40:$BZ40),YR,PRD-1,_xll.ArrayDIM($CB40:$CE40)),0)</f>
        <v>0</v>
      </c>
      <c r="F40" s="124">
        <f ca="1">+I40-H40</f>
        <v>0</v>
      </c>
      <c r="G40" s="127">
        <f t="shared" ca="1" si="5"/>
        <v>0</v>
      </c>
      <c r="H40" s="124"/>
      <c r="I40" s="124">
        <f ca="1">IFERROR(_xll.AC_BU(_xll.ArrayBU(DB),_xll.ArrayDPT($BA40:$BE40),_xll.ArrayCOA($BG40:$BZ40),YR,PRD,_xll.ArrayDIM($CB40:$CE40)),0)</f>
        <v>0</v>
      </c>
      <c r="J40" s="127">
        <f t="shared" ca="1" si="6"/>
        <v>0</v>
      </c>
      <c r="K40" s="124" t="s">
        <v>2507</v>
      </c>
      <c r="L40" s="124">
        <f ca="1">IFERROR(_xll.ACC_BU(_xll.ArrayBU(DB),_xll.ArrayDPT($BA40:$BE40),_xll.ArrayCOA($BG40:$BZ40),YR,PRD,_xll.ArrayDIM($CB40:$CE40)),0)</f>
        <v>0</v>
      </c>
      <c r="M40" s="127">
        <f t="shared" ca="1" si="7"/>
        <v>0</v>
      </c>
      <c r="N40" s="124">
        <f ca="1">+L40-U40</f>
        <v>0</v>
      </c>
      <c r="O40" s="127">
        <f t="shared" ca="1" si="9"/>
        <v>0</v>
      </c>
      <c r="P40" s="124">
        <f ca="1">+L40-V40</f>
        <v>-1970</v>
      </c>
      <c r="Q40" s="127">
        <f t="shared" ca="1" si="11"/>
        <v>-8.7870148260357273E-2</v>
      </c>
      <c r="R40" s="46"/>
      <c r="S40" s="72">
        <f ca="1">IFERROR(_xll.BC_BU(_xll.ArrayBU(DB),_xll.ArrayDPT($BA40:$BE40),_xll.ArrayCOA($BG40:$BZ40),YR,PRD,RV,_xll.ArrayDIM($CB40:$CE40)),0)</f>
        <v>0</v>
      </c>
      <c r="T40" s="72">
        <f ca="1">IFERROR(_xll.AC_BU(_xll.ArrayBU(DB),_xll.ArrayDPT($BA40:$BE40),_xll.ArrayCOA($BG40:$BZ40),YR-1,PRD,_xll.ArrayDIM($CB40:$CE40)),0)</f>
        <v>0</v>
      </c>
      <c r="U40" s="72">
        <f ca="1">IFERROR(_xll.BCC_BU(_xll.ArrayBU(DB),_xll.ArrayDPT($BA40:$BE40),_xll.ArrayCOA($BG40:$BZ40),YR,PRD,RV,_xll.ArrayDIM($CB40:$CE40)),0)</f>
        <v>0</v>
      </c>
      <c r="V40" s="72">
        <f ca="1">IFERROR(_xll.ACC_BU(_xll.ArrayBU(DB),_xll.ArrayDPT($BA40:$BE40),_xll.ArrayCOA($BG40:$BZ40),YR-1,PRD,_xll.ArrayDIM($CB40:$CE40)),0)</f>
        <v>1970</v>
      </c>
      <c r="X40" s="72">
        <f ca="1">IFERROR(_xll.ACC_BU(_xll.ArrayBU(DB),_xll.ArrayDPT($BA40:$BE40),_xll.ArrayCOA($BG40:$BZ40),YR-1,PRD,_xll.ArrayDIM($CB40:$CE40)),0)</f>
        <v>1970</v>
      </c>
      <c r="Y40" s="72">
        <f ca="1">IFERROR(_xll.BCC_BU(_xll.ArrayBU(DB),_xll.ArrayDPT($BA40:$BE40),_xll.ArrayCOA($BG40:$BZ40),YR-1,PRD,RV,_xll.ArrayDIM($CB40:$CE40)),0)</f>
        <v>0</v>
      </c>
      <c r="Z40" s="72">
        <f ca="1">IFERROR(_xll.ACC_BU(_xll.ArrayBU(DB),_xll.ArrayDPT($BA40:$BE40),_xll.ArrayCOA($BG40:$BZ40),YR-1-1,PRD,_xll.ArrayDIM($CB40:$CE40)),0)</f>
        <v>0</v>
      </c>
      <c r="BA40" s="537"/>
      <c r="BB40" s="538"/>
      <c r="BC40" s="538"/>
      <c r="BD40" s="538"/>
      <c r="BE40" s="539"/>
      <c r="BF40" s="502"/>
      <c r="BG40" s="572" t="s">
        <v>1056</v>
      </c>
      <c r="BH40" s="573"/>
      <c r="BI40" s="572"/>
      <c r="BJ40" s="573"/>
      <c r="BK40" s="572"/>
      <c r="BL40" s="573"/>
      <c r="BM40" s="537"/>
      <c r="BN40" s="539"/>
      <c r="BO40" s="537"/>
      <c r="BP40" s="539"/>
      <c r="BQ40" s="537"/>
      <c r="BR40" s="539"/>
      <c r="BS40" s="537"/>
      <c r="BT40" s="539"/>
      <c r="BU40" s="537"/>
      <c r="BV40" s="539"/>
      <c r="BW40" s="537"/>
      <c r="BX40" s="539"/>
      <c r="BY40" s="537"/>
      <c r="BZ40" s="539"/>
      <c r="CA40" s="502"/>
      <c r="CB40" s="537"/>
      <c r="CC40" s="538"/>
      <c r="CD40" s="538"/>
      <c r="CE40" s="539"/>
      <c r="DA40" t="s">
        <v>1056</v>
      </c>
    </row>
    <row r="41" spans="1:107" ht="12.75" customHeight="1">
      <c r="A41" s="35">
        <f ca="1">SUM(A15:A40)</f>
        <v>175426.29</v>
      </c>
      <c r="B41">
        <f t="shared" ca="1" si="1"/>
        <v>52.067367213088282</v>
      </c>
      <c r="C41" s="35">
        <f ca="1">SUM(C15:C40)</f>
        <v>154809.35</v>
      </c>
      <c r="D41">
        <f t="shared" ca="1" si="3"/>
        <v>45.948160190069053</v>
      </c>
      <c r="E41" s="35">
        <f ca="1">SUM(E15:E40)</f>
        <v>182112.41</v>
      </c>
      <c r="F41" s="35">
        <f ca="1">SUM(F15:F40)</f>
        <v>336921.76</v>
      </c>
      <c r="G41" s="140">
        <f t="shared" ca="1" si="5"/>
        <v>100</v>
      </c>
      <c r="H41" s="35">
        <f>SUM(H15:H40)</f>
        <v>0</v>
      </c>
      <c r="I41" s="35">
        <f ca="1">SUM(I15:I40)</f>
        <v>336921.76</v>
      </c>
      <c r="J41" s="140">
        <f t="shared" ca="1" si="6"/>
        <v>26.888473225846081</v>
      </c>
      <c r="K41" s="112" t="s">
        <v>2355</v>
      </c>
      <c r="L41" s="35">
        <f ca="1">SUM(L15:L40)</f>
        <v>1513940.1199999999</v>
      </c>
      <c r="M41" s="140">
        <f t="shared" ca="1" si="7"/>
        <v>21.958520324455044</v>
      </c>
      <c r="N41" s="35">
        <f ca="1">SUM(N15:N40)</f>
        <v>1513940.1199999999</v>
      </c>
      <c r="O41" s="140">
        <f t="shared" ca="1" si="9"/>
        <v>21.958520324455044</v>
      </c>
      <c r="P41" s="35">
        <f ca="1">SUM(P15:P40)</f>
        <v>124291.62999999998</v>
      </c>
      <c r="Q41" s="140">
        <f t="shared" ca="1" si="11"/>
        <v>5.5439207896555676</v>
      </c>
      <c r="R41" s="46"/>
      <c r="S41" s="77">
        <f ca="1">SUM(S15:S40)</f>
        <v>0</v>
      </c>
      <c r="T41" s="77">
        <f ca="1">SUM(T15:T40)</f>
        <v>161495.47</v>
      </c>
      <c r="U41" s="77">
        <f ca="1">SUM(U15:U40)</f>
        <v>0</v>
      </c>
      <c r="V41" s="77">
        <f ca="1">SUM(V15:V40)</f>
        <v>1389648.49</v>
      </c>
      <c r="X41" s="77">
        <f ca="1">SUM(X15:X40)</f>
        <v>1389648.49</v>
      </c>
      <c r="Y41" s="77">
        <f ca="1">SUM(Y15:Y40)</f>
        <v>0</v>
      </c>
      <c r="Z41" s="77">
        <f ca="1">SUM(Z15:Z40)</f>
        <v>1330298.3800000001</v>
      </c>
      <c r="BA41" s="537"/>
      <c r="BB41" s="538"/>
      <c r="BC41" s="538"/>
      <c r="BD41" s="538"/>
      <c r="BE41" s="539"/>
      <c r="BF41" s="502"/>
      <c r="BG41" s="537"/>
      <c r="BH41" s="539"/>
      <c r="BI41" s="537"/>
      <c r="BJ41" s="539"/>
      <c r="BK41" s="537"/>
      <c r="BL41" s="539"/>
      <c r="BM41" s="537"/>
      <c r="BN41" s="539"/>
      <c r="BO41" s="537"/>
      <c r="BP41" s="539"/>
      <c r="BQ41" s="537"/>
      <c r="BR41" s="539"/>
      <c r="BS41" s="537"/>
      <c r="BT41" s="539"/>
      <c r="BU41" s="537"/>
      <c r="BV41" s="539"/>
      <c r="BW41" s="537"/>
      <c r="BX41" s="539"/>
      <c r="BY41" s="537"/>
      <c r="BZ41" s="539"/>
      <c r="CA41" s="502"/>
      <c r="CB41" s="537"/>
      <c r="CC41" s="538"/>
      <c r="CD41" s="538"/>
      <c r="CE41" s="539"/>
    </row>
    <row r="42" spans="1:107" ht="12.75" customHeight="1">
      <c r="G42" s="140"/>
      <c r="J42" s="140"/>
      <c r="M42" s="140"/>
      <c r="O42" s="140"/>
      <c r="Q42" s="140"/>
      <c r="R42" s="46"/>
      <c r="S42" s="72"/>
      <c r="T42" s="72"/>
      <c r="U42" s="72"/>
      <c r="V42" s="72"/>
      <c r="X42" s="72"/>
      <c r="Y42" s="72"/>
      <c r="Z42" s="72"/>
      <c r="BA42" s="537"/>
      <c r="BB42" s="538"/>
      <c r="BC42" s="538"/>
      <c r="BD42" s="538"/>
      <c r="BE42" s="539"/>
      <c r="BF42" s="502"/>
      <c r="BG42" s="537"/>
      <c r="BH42" s="539"/>
      <c r="BI42" s="537"/>
      <c r="BJ42" s="539"/>
      <c r="BK42" s="537"/>
      <c r="BL42" s="539"/>
      <c r="BM42" s="537"/>
      <c r="BN42" s="539"/>
      <c r="BO42" s="537"/>
      <c r="BP42" s="539"/>
      <c r="BQ42" s="537"/>
      <c r="BR42" s="539"/>
      <c r="BS42" s="537"/>
      <c r="BT42" s="539"/>
      <c r="BU42" s="537"/>
      <c r="BV42" s="539"/>
      <c r="BW42" s="537"/>
      <c r="BX42" s="539"/>
      <c r="BY42" s="537"/>
      <c r="BZ42" s="539"/>
      <c r="CA42" s="502"/>
      <c r="CB42" s="537"/>
      <c r="CC42" s="538"/>
      <c r="CD42" s="538"/>
      <c r="CE42" s="539"/>
    </row>
    <row r="43" spans="1:107" ht="12.75" customHeight="1">
      <c r="A43" s="76">
        <f ca="1">A12+A41</f>
        <v>658336.21</v>
      </c>
      <c r="B43" s="162">
        <f ca="1">IF(I43=0,0,(A43*100/I43))</f>
        <v>52.539365685938435</v>
      </c>
      <c r="C43" s="76">
        <f ca="1">C12+C41</f>
        <v>373703.97</v>
      </c>
      <c r="D43" s="162">
        <f ca="1">IF(I43=0,0,(C43*100/I43))</f>
        <v>29.823924675382759</v>
      </c>
      <c r="E43" s="76">
        <f ca="1">E12+E41</f>
        <v>879330.21000000008</v>
      </c>
      <c r="F43" s="76">
        <f ca="1">F12+F41</f>
        <v>1253034.18</v>
      </c>
      <c r="G43" s="163">
        <f ca="1">IF(I43=0,0,(F43*100/I43))</f>
        <v>100</v>
      </c>
      <c r="H43" s="76">
        <f>H12+H41</f>
        <v>0</v>
      </c>
      <c r="I43" s="76">
        <f ca="1">I12+I41</f>
        <v>1253034.18</v>
      </c>
      <c r="J43" s="163">
        <f ca="1">I43/$I$43*100</f>
        <v>100</v>
      </c>
      <c r="K43" s="76" t="s">
        <v>2508</v>
      </c>
      <c r="L43" s="76">
        <f ca="1">L12+L41</f>
        <v>6894545.25</v>
      </c>
      <c r="M43" s="163">
        <f ca="1">L43/$L$43*100</f>
        <v>100</v>
      </c>
      <c r="N43" s="76">
        <f ca="1">N12+N41</f>
        <v>6894545.25</v>
      </c>
      <c r="O43" s="163">
        <f ca="1">N43/$N$43*100</f>
        <v>100</v>
      </c>
      <c r="P43" s="76">
        <f ca="1">P12+P41</f>
        <v>2241944.5500000003</v>
      </c>
      <c r="Q43" s="163">
        <f ca="1">P43/$P$43*100</f>
        <v>100</v>
      </c>
      <c r="S43" s="76">
        <f ca="1">S12+S41</f>
        <v>0</v>
      </c>
      <c r="T43" s="76">
        <f ca="1">T12+T41</f>
        <v>594697.97</v>
      </c>
      <c r="U43" s="76">
        <f ca="1">U12+U41</f>
        <v>0</v>
      </c>
      <c r="V43" s="76">
        <f ca="1">V12+V41</f>
        <v>4652600.7</v>
      </c>
      <c r="W43" s="27"/>
      <c r="X43" s="76">
        <f ca="1">X12+X41</f>
        <v>4652600.7</v>
      </c>
      <c r="Y43" s="76">
        <f ca="1">Y12+Y41</f>
        <v>0</v>
      </c>
      <c r="Z43" s="76">
        <f ca="1">Z12+Z41</f>
        <v>3506050.42</v>
      </c>
      <c r="AA43" s="27"/>
      <c r="AB43" s="27"/>
      <c r="AC43" s="27"/>
      <c r="AD43" s="27"/>
      <c r="AF43" s="146"/>
      <c r="AG43" s="146"/>
      <c r="AH43" s="146"/>
      <c r="AI43" s="146"/>
      <c r="BA43" s="537"/>
      <c r="BB43" s="538"/>
      <c r="BC43" s="538"/>
      <c r="BD43" s="538"/>
      <c r="BE43" s="539"/>
      <c r="BF43" s="502"/>
      <c r="BG43" s="537"/>
      <c r="BH43" s="539"/>
      <c r="BI43" s="537"/>
      <c r="BJ43" s="539"/>
      <c r="BK43" s="537"/>
      <c r="BL43" s="539"/>
      <c r="BM43" s="537"/>
      <c r="BN43" s="539"/>
      <c r="BO43" s="537"/>
      <c r="BP43" s="539"/>
      <c r="BQ43" s="537"/>
      <c r="BR43" s="539"/>
      <c r="BS43" s="537"/>
      <c r="BT43" s="539"/>
      <c r="BU43" s="537"/>
      <c r="BV43" s="539"/>
      <c r="BW43" s="537"/>
      <c r="BX43" s="539"/>
      <c r="BY43" s="537"/>
      <c r="BZ43" s="539"/>
      <c r="CA43" s="502"/>
      <c r="CB43" s="537"/>
      <c r="CC43" s="538"/>
      <c r="CD43" s="538"/>
      <c r="CE43" s="539"/>
    </row>
    <row r="44" spans="1:107" ht="13.5" customHeight="1" thickBot="1">
      <c r="A44" s="81"/>
      <c r="B44" s="81"/>
      <c r="C44" s="81"/>
      <c r="D44" s="81"/>
      <c r="E44" s="79"/>
      <c r="F44" s="81"/>
      <c r="G44" s="81"/>
      <c r="H44" s="79"/>
      <c r="I44" s="79"/>
      <c r="J44" s="81"/>
      <c r="K44" s="81"/>
      <c r="L44" s="81"/>
      <c r="M44" s="81"/>
      <c r="N44" s="81"/>
      <c r="O44" s="81"/>
      <c r="P44" s="81"/>
      <c r="Q44" s="81"/>
      <c r="S44" s="166"/>
      <c r="T44" s="167"/>
      <c r="U44" s="167"/>
      <c r="V44" s="167"/>
      <c r="BA44" s="537"/>
      <c r="BB44" s="538"/>
      <c r="BC44" s="538"/>
      <c r="BD44" s="538"/>
      <c r="BE44" s="539"/>
      <c r="BF44" s="502"/>
      <c r="BG44" s="537"/>
      <c r="BH44" s="539"/>
      <c r="BI44" s="537"/>
      <c r="BJ44" s="539"/>
      <c r="BK44" s="537"/>
      <c r="BL44" s="539"/>
      <c r="BM44" s="537"/>
      <c r="BN44" s="539"/>
      <c r="BO44" s="537"/>
      <c r="BP44" s="539"/>
      <c r="BQ44" s="537"/>
      <c r="BR44" s="539"/>
      <c r="BS44" s="537"/>
      <c r="BT44" s="539"/>
      <c r="BU44" s="537"/>
      <c r="BV44" s="539"/>
      <c r="BW44" s="537"/>
      <c r="BX44" s="539"/>
      <c r="BY44" s="537"/>
      <c r="BZ44" s="539"/>
      <c r="CA44" s="502"/>
      <c r="CB44" s="537"/>
      <c r="CC44" s="538"/>
      <c r="CD44" s="538"/>
      <c r="CE44" s="539"/>
    </row>
    <row r="45" spans="1:107" ht="12.75" customHeight="1" thickTop="1">
      <c r="K45" s="35"/>
    </row>
    <row r="46" spans="1:107" ht="12.75" customHeight="1">
      <c r="K46" s="35"/>
    </row>
    <row r="47" spans="1:107" ht="12.75" customHeight="1">
      <c r="I47" s="673"/>
    </row>
    <row r="48" spans="1:107" ht="12.75" customHeight="1"/>
    <row r="49" spans="11:11" ht="12.75" customHeight="1"/>
    <row r="50" spans="11:11" ht="12.75" customHeight="1"/>
    <row r="51" spans="11:11" ht="12.75" customHeight="1"/>
    <row r="52" spans="11:11" ht="12.75" customHeight="1"/>
    <row r="53" spans="11:11" ht="12.75" customHeight="1"/>
    <row r="54" spans="11:11" ht="12.75" customHeight="1"/>
    <row r="55" spans="11:11" ht="12.75" customHeight="1">
      <c r="K55" s="35"/>
    </row>
    <row r="56" spans="11:11" ht="12.75" customHeight="1"/>
    <row r="57" spans="11:11" ht="12.75" customHeight="1"/>
    <row r="58" spans="11:11" ht="12.75" customHeight="1"/>
    <row r="59" spans="11:11" ht="12.75" customHeight="1"/>
    <row r="60" spans="11:11" ht="12.75" customHeight="1"/>
    <row r="61" spans="11:11" ht="12.75" customHeight="1"/>
    <row r="62" spans="11:11" ht="12.75" customHeight="1"/>
    <row r="63" spans="11:11" ht="12.75" customHeight="1"/>
    <row r="64" spans="11:11" ht="12.75" customHeight="1"/>
    <row r="65" spans="11:11" ht="12.75" customHeight="1"/>
    <row r="66" spans="11:11" ht="12.75" customHeight="1"/>
    <row r="67" spans="11:11" ht="12.75" customHeight="1"/>
    <row r="68" spans="11:11" ht="12.75" customHeight="1"/>
    <row r="69" spans="11:11" ht="12.75" customHeight="1"/>
    <row r="70" spans="11:11" ht="12.75" customHeight="1"/>
    <row r="71" spans="11:11" ht="12.75" customHeight="1"/>
    <row r="72" spans="11:11" ht="12.75" customHeight="1"/>
    <row r="73" spans="11:11" ht="12.75" customHeight="1">
      <c r="K73" s="35"/>
    </row>
    <row r="74" spans="11:11" ht="12.75" customHeight="1"/>
    <row r="76" spans="11:11" ht="12.75" customHeight="1"/>
    <row r="77" spans="11:11" ht="12.75" customHeight="1"/>
    <row r="78" spans="11:11" ht="12.75" customHeight="1"/>
    <row r="79" spans="11:11" ht="12.75" customHeight="1"/>
    <row r="80" spans="11:11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117" spans="16:16" ht="12.75" customHeight="1">
      <c r="P117" s="46"/>
    </row>
  </sheetData>
  <mergeCells count="24">
    <mergeCell ref="BG4:BZ4"/>
    <mergeCell ref="L6:Q6"/>
    <mergeCell ref="BE5:BE6"/>
    <mergeCell ref="A8:G8"/>
    <mergeCell ref="BB5:BB6"/>
    <mergeCell ref="BG5:BH5"/>
    <mergeCell ref="BQ5:BR5"/>
    <mergeCell ref="N8:Q8"/>
    <mergeCell ref="BA3:CE3"/>
    <mergeCell ref="CB4:CE5"/>
    <mergeCell ref="BA5:BA6"/>
    <mergeCell ref="BC5:BC6"/>
    <mergeCell ref="A6:J6"/>
    <mergeCell ref="BI5:BJ5"/>
    <mergeCell ref="BK5:BL5"/>
    <mergeCell ref="BM5:BN5"/>
    <mergeCell ref="BO5:BP5"/>
    <mergeCell ref="BU5:BV5"/>
    <mergeCell ref="BW5:BX5"/>
    <mergeCell ref="BA4:BE4"/>
    <mergeCell ref="K6:K7"/>
    <mergeCell ref="BS5:BT5"/>
    <mergeCell ref="BY5:BZ5"/>
    <mergeCell ref="BD5:BD6"/>
  </mergeCells>
  <dataValidations count="1">
    <dataValidation type="list" allowBlank="1" showErrorMessage="1" sqref="CB7:CB44" xr:uid="{00000000-0002-0000-0700-000000000000}">
      <formula1>"A,O"</formula1>
    </dataValidation>
  </dataValidations>
  <printOptions horizontalCentered="1"/>
  <pageMargins left="0.196527777777778" right="0.196527777777778" top="0.47222222222222199" bottom="0.43333333333333302" header="0.511811023622047" footer="0.511811023622047"/>
  <pageSetup paperSize="9" scale="65" orientation="landscape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3366"/>
  </sheetPr>
  <dimension ref="A1:IW47"/>
  <sheetViews>
    <sheetView zoomScale="80" zoomScaleNormal="80" workbookViewId="0">
      <pane xSplit="12" ySplit="6" topLeftCell="BD7" activePane="bottomRight" state="frozen"/>
      <selection pane="topRight" activeCell="M1" sqref="M1"/>
      <selection pane="bottomLeft" activeCell="A7" sqref="A7"/>
      <selection pane="bottomRight" activeCell="B26" sqref="B26"/>
    </sheetView>
  </sheetViews>
  <sheetFormatPr defaultColWidth="5.453125" defaultRowHeight="12.5"/>
  <cols>
    <col min="1" max="1" width="15.7265625" style="544" customWidth="1"/>
    <col min="2" max="2" width="9.7265625" style="544" customWidth="1"/>
    <col min="3" max="3" width="15.7265625" style="544" customWidth="1"/>
    <col min="4" max="4" width="9.1796875" style="544" customWidth="1"/>
    <col min="5" max="5" width="15.7265625" style="544" customWidth="1"/>
    <col min="6" max="6" width="7.7265625" style="544" customWidth="1"/>
    <col min="7" max="7" width="11.453125" style="544" bestFit="1" customWidth="1"/>
    <col min="8" max="8" width="9.7265625" style="544" customWidth="1"/>
    <col min="9" max="9" width="22.7265625" style="544" hidden="1" customWidth="1"/>
    <col min="10" max="10" width="15.7265625" style="544" customWidth="1"/>
    <col min="11" max="11" width="9.7265625" style="544" customWidth="1"/>
    <col min="12" max="12" width="32.7265625" style="544" customWidth="1"/>
    <col min="13" max="13" width="15.7265625" style="544" customWidth="1"/>
    <col min="14" max="14" width="9.7265625" style="544" customWidth="1"/>
    <col min="15" max="15" width="15.7265625" style="544" customWidth="1"/>
    <col min="16" max="16" width="9.7265625" style="544" customWidth="1"/>
    <col min="17" max="17" width="15.7265625" style="544" customWidth="1"/>
    <col min="18" max="18" width="9.7265625" style="544" customWidth="1"/>
    <col min="19" max="19" width="3.26953125" style="544" customWidth="1"/>
    <col min="20" max="23" width="15.7265625" style="544" customWidth="1"/>
    <col min="24" max="24" width="3.453125" style="544" customWidth="1"/>
    <col min="25" max="27" width="15.7265625" style="544" customWidth="1"/>
    <col min="28" max="28" width="3.7265625" style="544" customWidth="1"/>
    <col min="29" max="36" width="9.1796875" style="544" hidden="1" customWidth="1"/>
    <col min="37" max="51" width="5.453125" style="544" hidden="1" customWidth="1"/>
    <col min="52" max="52" width="5.453125" style="544" customWidth="1"/>
    <col min="53" max="57" width="10.453125" style="577" customWidth="1"/>
    <col min="58" max="58" width="1.81640625" style="577" customWidth="1"/>
    <col min="59" max="78" width="9.1796875" style="577" customWidth="1"/>
    <col min="79" max="79" width="1.7265625" style="577" customWidth="1"/>
    <col min="80" max="83" width="12.7265625" style="577" customWidth="1"/>
    <col min="84" max="257" width="5.453125" style="544" customWidth="1"/>
  </cols>
  <sheetData>
    <row r="1" spans="1:105" ht="15.75" customHeight="1">
      <c r="A1" s="24" t="str">
        <f>Cover!B2</f>
        <v>Ramada Resort Khao Lak, Phang Nga</v>
      </c>
      <c r="B1" s="113"/>
      <c r="C1" s="112"/>
      <c r="D1" s="113"/>
      <c r="E1" s="39" t="s">
        <v>2261</v>
      </c>
      <c r="F1" s="39"/>
      <c r="G1" s="71"/>
      <c r="H1" s="113"/>
      <c r="J1" s="39" t="s">
        <v>2261</v>
      </c>
      <c r="K1" s="113"/>
      <c r="M1" s="71"/>
      <c r="N1" s="113"/>
      <c r="O1" s="71"/>
      <c r="P1" s="113"/>
      <c r="Q1" s="50"/>
      <c r="R1" s="113"/>
      <c r="S1" s="51" t="str">
        <f>+BS!J1</f>
        <v>6</v>
      </c>
      <c r="X1" s="174"/>
      <c r="AB1" s="41"/>
      <c r="AH1" s="71"/>
      <c r="AL1" s="71"/>
    </row>
    <row r="2" spans="1:105" ht="15.75" customHeight="1" thickBot="1">
      <c r="A2" s="24" t="s">
        <v>2290</v>
      </c>
      <c r="B2" s="112"/>
      <c r="C2" s="112"/>
      <c r="D2" s="112"/>
      <c r="G2" s="71"/>
      <c r="H2" s="112"/>
      <c r="K2" s="112"/>
      <c r="M2" s="71"/>
      <c r="N2" s="112"/>
      <c r="O2" s="71"/>
      <c r="P2" s="112"/>
      <c r="Q2" s="71"/>
      <c r="R2" s="112"/>
      <c r="S2" s="71"/>
      <c r="X2" s="174"/>
      <c r="AB2" s="41"/>
      <c r="AH2" s="71"/>
      <c r="AL2" s="71"/>
    </row>
    <row r="3" spans="1:105" ht="15.75" customHeight="1" thickBot="1">
      <c r="A3" s="24" t="s">
        <v>2424</v>
      </c>
      <c r="B3" s="112"/>
      <c r="C3" s="112"/>
      <c r="D3" s="112"/>
      <c r="G3" s="71"/>
      <c r="H3" s="112"/>
      <c r="K3" s="112"/>
      <c r="M3" s="71"/>
      <c r="N3" s="112"/>
      <c r="O3" s="71"/>
      <c r="P3" s="112"/>
      <c r="Q3" s="27"/>
      <c r="R3" s="27" t="s">
        <v>2551</v>
      </c>
      <c r="S3" s="71"/>
      <c r="X3" s="174"/>
      <c r="AB3" s="41"/>
      <c r="AH3" s="71"/>
      <c r="AL3" s="71"/>
      <c r="BA3" s="694" t="s">
        <v>2426</v>
      </c>
      <c r="BB3" s="695"/>
      <c r="BC3" s="695"/>
      <c r="BD3" s="695"/>
      <c r="BE3" s="695"/>
      <c r="BF3" s="695"/>
      <c r="BG3" s="695"/>
      <c r="BH3" s="695"/>
      <c r="BI3" s="695"/>
      <c r="BJ3" s="695"/>
      <c r="BK3" s="695"/>
      <c r="BL3" s="695"/>
      <c r="BM3" s="695"/>
      <c r="BN3" s="695"/>
      <c r="BO3" s="695"/>
      <c r="BP3" s="695"/>
      <c r="BQ3" s="695"/>
      <c r="BR3" s="695"/>
      <c r="BS3" s="695"/>
      <c r="BT3" s="695"/>
      <c r="BU3" s="695"/>
      <c r="BV3" s="695"/>
      <c r="BW3" s="695"/>
      <c r="BX3" s="695"/>
      <c r="BY3" s="695"/>
      <c r="BZ3" s="695"/>
      <c r="CA3" s="695"/>
      <c r="CB3" s="695"/>
      <c r="CC3" s="695"/>
      <c r="CD3" s="695"/>
      <c r="CE3" s="696"/>
    </row>
    <row r="4" spans="1:105" ht="15.75" customHeight="1" thickBot="1">
      <c r="A4" s="24" t="str">
        <f>SCH00!J3</f>
        <v>For the PRD of June 2026</v>
      </c>
      <c r="B4" s="112"/>
      <c r="C4" s="112"/>
      <c r="D4" s="112"/>
      <c r="G4" s="71"/>
      <c r="H4" s="112" t="s">
        <v>2552</v>
      </c>
      <c r="K4" s="112"/>
      <c r="M4" s="71"/>
      <c r="N4" s="112"/>
      <c r="O4" s="71"/>
      <c r="P4" s="112"/>
      <c r="Q4" s="27"/>
      <c r="R4" s="27" t="s">
        <v>2427</v>
      </c>
      <c r="S4" s="71"/>
      <c r="X4" s="174"/>
      <c r="AB4" s="41"/>
      <c r="AH4" s="71"/>
      <c r="AL4" s="71"/>
      <c r="BA4" s="713" t="s">
        <v>2428</v>
      </c>
      <c r="BB4" s="714"/>
      <c r="BC4" s="714"/>
      <c r="BD4" s="714"/>
      <c r="BE4" s="714"/>
      <c r="BF4" s="579"/>
      <c r="BG4" s="715" t="s">
        <v>2429</v>
      </c>
      <c r="BH4" s="714"/>
      <c r="BI4" s="714"/>
      <c r="BJ4" s="714"/>
      <c r="BK4" s="714"/>
      <c r="BL4" s="714"/>
      <c r="BM4" s="714"/>
      <c r="BN4" s="714"/>
      <c r="BO4" s="714"/>
      <c r="BP4" s="714"/>
      <c r="BQ4" s="714"/>
      <c r="BR4" s="714"/>
      <c r="BS4" s="714"/>
      <c r="BT4" s="714"/>
      <c r="BU4" s="714"/>
      <c r="BV4" s="714"/>
      <c r="BW4" s="714"/>
      <c r="BX4" s="714"/>
      <c r="BY4" s="714"/>
      <c r="BZ4" s="716"/>
      <c r="CA4" s="580"/>
      <c r="CB4" s="694" t="s">
        <v>2430</v>
      </c>
      <c r="CC4" s="704"/>
      <c r="CD4" s="704"/>
      <c r="CE4" s="705"/>
    </row>
    <row r="5" spans="1:105" ht="5.15" customHeight="1" thickBot="1">
      <c r="BA5" s="694" t="s">
        <v>2431</v>
      </c>
      <c r="BB5" s="694" t="s">
        <v>2432</v>
      </c>
      <c r="BC5" s="694" t="s">
        <v>2433</v>
      </c>
      <c r="BD5" s="694" t="s">
        <v>2434</v>
      </c>
      <c r="BE5" s="712" t="s">
        <v>2435</v>
      </c>
      <c r="BF5" s="581"/>
      <c r="BG5" s="712" t="s">
        <v>2436</v>
      </c>
      <c r="BH5" s="695"/>
      <c r="BI5" s="712" t="s">
        <v>2437</v>
      </c>
      <c r="BJ5" s="695"/>
      <c r="BK5" s="712" t="s">
        <v>2438</v>
      </c>
      <c r="BL5" s="695"/>
      <c r="BM5" s="694" t="s">
        <v>2439</v>
      </c>
      <c r="BN5" s="696"/>
      <c r="BO5" s="700" t="s">
        <v>2440</v>
      </c>
      <c r="BP5" s="695"/>
      <c r="BQ5" s="694" t="s">
        <v>2441</v>
      </c>
      <c r="BR5" s="696"/>
      <c r="BS5" s="700" t="s">
        <v>2442</v>
      </c>
      <c r="BT5" s="695"/>
      <c r="BU5" s="694" t="s">
        <v>2443</v>
      </c>
      <c r="BV5" s="696"/>
      <c r="BW5" s="701" t="s">
        <v>2444</v>
      </c>
      <c r="BX5" s="696"/>
      <c r="BY5" s="694" t="s">
        <v>2445</v>
      </c>
      <c r="BZ5" s="696"/>
      <c r="CA5" s="583"/>
      <c r="CB5" s="706"/>
      <c r="CC5" s="707"/>
      <c r="CD5" s="707"/>
      <c r="CE5" s="708"/>
    </row>
    <row r="6" spans="1:105" s="52" customFormat="1" ht="13.5" customHeight="1" thickBot="1">
      <c r="A6" s="697" t="s">
        <v>2446</v>
      </c>
      <c r="B6" s="698"/>
      <c r="C6" s="698"/>
      <c r="D6" s="698"/>
      <c r="E6" s="698"/>
      <c r="F6" s="698"/>
      <c r="G6" s="698"/>
      <c r="H6" s="698"/>
      <c r="I6" s="698"/>
      <c r="J6" s="698"/>
      <c r="K6" s="699"/>
      <c r="L6" s="710" t="s">
        <v>2447</v>
      </c>
      <c r="M6" s="697" t="s">
        <v>2448</v>
      </c>
      <c r="N6" s="698"/>
      <c r="O6" s="698"/>
      <c r="P6" s="698"/>
      <c r="Q6" s="698"/>
      <c r="R6" s="699"/>
      <c r="S6" s="71"/>
      <c r="T6" s="702" t="s">
        <v>2332</v>
      </c>
      <c r="U6" s="703"/>
      <c r="V6" s="702" t="s">
        <v>2333</v>
      </c>
      <c r="W6" s="703"/>
      <c r="X6" s="71"/>
      <c r="Y6" s="57" t="s">
        <v>2449</v>
      </c>
      <c r="Z6" s="57"/>
      <c r="AA6" s="57"/>
      <c r="AB6" s="71"/>
      <c r="AC6" s="114" t="s">
        <v>2332</v>
      </c>
      <c r="AD6" s="114"/>
      <c r="AE6" s="114" t="s">
        <v>2333</v>
      </c>
      <c r="AF6" s="114"/>
      <c r="AG6" s="71"/>
      <c r="AH6" s="57" t="s">
        <v>2449</v>
      </c>
      <c r="AI6" s="57"/>
      <c r="AJ6" s="57"/>
      <c r="BA6" s="709"/>
      <c r="BB6" s="709"/>
      <c r="BC6" s="709"/>
      <c r="BD6" s="709"/>
      <c r="BE6" s="706"/>
      <c r="BF6" s="584"/>
      <c r="BG6" s="584" t="s">
        <v>2450</v>
      </c>
      <c r="BH6" s="585" t="s">
        <v>2451</v>
      </c>
      <c r="BI6" s="584" t="s">
        <v>2450</v>
      </c>
      <c r="BJ6" s="585" t="s">
        <v>2451</v>
      </c>
      <c r="BK6" s="584" t="s">
        <v>2450</v>
      </c>
      <c r="BL6" s="585" t="s">
        <v>2451</v>
      </c>
      <c r="BM6" s="578" t="s">
        <v>2450</v>
      </c>
      <c r="BN6" s="582" t="s">
        <v>2451</v>
      </c>
      <c r="BO6" s="586" t="s">
        <v>2450</v>
      </c>
      <c r="BP6" s="585" t="s">
        <v>2451</v>
      </c>
      <c r="BQ6" s="584" t="s">
        <v>2450</v>
      </c>
      <c r="BR6" s="587" t="s">
        <v>2451</v>
      </c>
      <c r="BS6" s="586" t="s">
        <v>2450</v>
      </c>
      <c r="BT6" s="585" t="s">
        <v>2451</v>
      </c>
      <c r="BU6" s="584" t="s">
        <v>2450</v>
      </c>
      <c r="BV6" s="587" t="s">
        <v>2451</v>
      </c>
      <c r="BW6" s="586" t="s">
        <v>2450</v>
      </c>
      <c r="BX6" s="587" t="s">
        <v>2451</v>
      </c>
      <c r="BY6" s="584" t="s">
        <v>2450</v>
      </c>
      <c r="BZ6" s="587" t="s">
        <v>2451</v>
      </c>
      <c r="CA6" s="588"/>
      <c r="CB6" s="578" t="s">
        <v>2452</v>
      </c>
      <c r="CC6" s="578" t="s">
        <v>2453</v>
      </c>
      <c r="CD6" s="578" t="s">
        <v>2454</v>
      </c>
      <c r="CE6" s="589" t="s">
        <v>2455</v>
      </c>
    </row>
    <row r="7" spans="1:105" s="52" customFormat="1" ht="13.5" customHeight="1" thickBot="1">
      <c r="A7" s="69" t="s">
        <v>2553</v>
      </c>
      <c r="B7" s="69" t="s">
        <v>2297</v>
      </c>
      <c r="C7" s="69" t="s">
        <v>2456</v>
      </c>
      <c r="D7" s="69" t="s">
        <v>2297</v>
      </c>
      <c r="E7" s="69" t="s">
        <v>2457</v>
      </c>
      <c r="F7" s="69"/>
      <c r="G7" s="69" t="s">
        <v>2336</v>
      </c>
      <c r="H7" s="69" t="s">
        <v>2297</v>
      </c>
      <c r="I7" s="69" t="s">
        <v>2342</v>
      </c>
      <c r="J7" s="69" t="s">
        <v>2335</v>
      </c>
      <c r="K7" s="69" t="s">
        <v>2297</v>
      </c>
      <c r="L7" s="711"/>
      <c r="M7" s="69" t="s">
        <v>2335</v>
      </c>
      <c r="N7" s="69" t="s">
        <v>2297</v>
      </c>
      <c r="O7" s="69" t="s">
        <v>2336</v>
      </c>
      <c r="P7" s="69" t="s">
        <v>2297</v>
      </c>
      <c r="Q7" s="69" t="s">
        <v>2553</v>
      </c>
      <c r="R7" s="69" t="s">
        <v>2297</v>
      </c>
      <c r="S7" s="71"/>
      <c r="T7" s="108" t="s">
        <v>2342</v>
      </c>
      <c r="U7" s="108" t="s">
        <v>2343</v>
      </c>
      <c r="V7" s="108" t="s">
        <v>2342</v>
      </c>
      <c r="W7" s="108" t="s">
        <v>2343</v>
      </c>
      <c r="X7" s="71"/>
      <c r="Y7" s="108" t="s">
        <v>2335</v>
      </c>
      <c r="Z7" s="108" t="s">
        <v>2342</v>
      </c>
      <c r="AA7" s="108" t="s">
        <v>2343</v>
      </c>
      <c r="AB7" s="71"/>
      <c r="AC7" s="108" t="s">
        <v>2342</v>
      </c>
      <c r="AD7" s="108" t="s">
        <v>2343</v>
      </c>
      <c r="AE7" s="108" t="s">
        <v>2342</v>
      </c>
      <c r="AF7" s="108" t="s">
        <v>2343</v>
      </c>
      <c r="AG7" s="71"/>
      <c r="AH7" s="108" t="s">
        <v>2335</v>
      </c>
      <c r="AI7" s="108" t="s">
        <v>2342</v>
      </c>
      <c r="AJ7" s="108" t="s">
        <v>2343</v>
      </c>
      <c r="BA7" s="566"/>
      <c r="BB7" s="590"/>
      <c r="BC7" s="590"/>
      <c r="BD7" s="590"/>
      <c r="BE7" s="591"/>
      <c r="BF7" s="592"/>
      <c r="BG7" s="566"/>
      <c r="BH7" s="591"/>
      <c r="BI7" s="566"/>
      <c r="BJ7" s="591"/>
      <c r="BK7" s="566"/>
      <c r="BL7" s="591"/>
      <c r="BM7" s="566"/>
      <c r="BN7" s="591"/>
      <c r="BO7" s="566"/>
      <c r="BP7" s="591"/>
      <c r="BQ7" s="566"/>
      <c r="BR7" s="591"/>
      <c r="BS7" s="566"/>
      <c r="BT7" s="591"/>
      <c r="BU7" s="566"/>
      <c r="BV7" s="591"/>
      <c r="BW7" s="566"/>
      <c r="BX7" s="591"/>
      <c r="BY7" s="566"/>
      <c r="BZ7" s="591"/>
      <c r="CA7" s="592"/>
      <c r="CB7" s="566"/>
      <c r="CC7" s="590"/>
      <c r="CD7" s="590"/>
      <c r="CE7" s="591"/>
    </row>
    <row r="8" spans="1:105" ht="13.5" customHeight="1" thickBot="1">
      <c r="A8" s="697" t="s">
        <v>2458</v>
      </c>
      <c r="B8" s="698"/>
      <c r="C8" s="698"/>
      <c r="D8" s="698"/>
      <c r="E8" s="698"/>
      <c r="F8" s="698"/>
      <c r="G8" s="698"/>
      <c r="H8" s="699"/>
      <c r="K8" s="172"/>
      <c r="N8" s="112"/>
      <c r="O8" s="697" t="s">
        <v>2458</v>
      </c>
      <c r="P8" s="698"/>
      <c r="Q8" s="698"/>
      <c r="R8" s="699"/>
      <c r="S8" s="118"/>
      <c r="T8" s="162"/>
      <c r="U8" s="162"/>
      <c r="V8" s="162"/>
      <c r="W8" s="162"/>
      <c r="AC8" s="162"/>
      <c r="AD8" s="162"/>
      <c r="AE8" s="162"/>
      <c r="AF8" s="162"/>
      <c r="BA8" s="558"/>
      <c r="BB8" s="593"/>
      <c r="BC8" s="593"/>
      <c r="BD8" s="593"/>
      <c r="BE8" s="559"/>
      <c r="BF8" s="594"/>
      <c r="BG8" s="558"/>
      <c r="BH8" s="559"/>
      <c r="BI8" s="558"/>
      <c r="BJ8" s="559"/>
      <c r="BK8" s="558"/>
      <c r="BL8" s="559"/>
      <c r="BM8" s="558"/>
      <c r="BN8" s="559"/>
      <c r="BO8" s="558"/>
      <c r="BP8" s="559"/>
      <c r="BQ8" s="558"/>
      <c r="BR8" s="559"/>
      <c r="BS8" s="558"/>
      <c r="BT8" s="559"/>
      <c r="BU8" s="558"/>
      <c r="BV8" s="559"/>
      <c r="BW8" s="558"/>
      <c r="BX8" s="559"/>
      <c r="BY8" s="558"/>
      <c r="BZ8" s="559"/>
      <c r="CA8" s="594"/>
      <c r="CB8" s="558"/>
      <c r="CC8" s="593"/>
      <c r="CD8" s="593"/>
      <c r="CE8" s="559"/>
    </row>
    <row r="9" spans="1:105" ht="12.75" customHeight="1">
      <c r="L9" s="35" t="s">
        <v>2459</v>
      </c>
      <c r="T9" s="72"/>
      <c r="U9" s="72"/>
      <c r="V9" s="72"/>
      <c r="W9" s="72"/>
      <c r="Y9" s="72"/>
      <c r="Z9" s="72"/>
      <c r="AA9" s="72"/>
      <c r="AC9" s="72"/>
      <c r="AD9" s="72"/>
      <c r="AE9" s="72"/>
      <c r="AF9" s="72"/>
      <c r="AH9" s="72"/>
      <c r="AI9" s="72"/>
      <c r="AJ9" s="72"/>
      <c r="BA9" s="558"/>
      <c r="BB9" s="593"/>
      <c r="BC9" s="593"/>
      <c r="BD9" s="593"/>
      <c r="BE9" s="559"/>
      <c r="BF9" s="594"/>
      <c r="BG9" s="558"/>
      <c r="BH9" s="559"/>
      <c r="BI9" s="558"/>
      <c r="BJ9" s="559"/>
      <c r="BK9" s="558"/>
      <c r="BL9" s="559"/>
      <c r="BM9" s="558"/>
      <c r="BN9" s="559"/>
      <c r="BO9" s="558"/>
      <c r="BP9" s="559"/>
      <c r="BQ9" s="558"/>
      <c r="BR9" s="559"/>
      <c r="BS9" s="558"/>
      <c r="BT9" s="559"/>
      <c r="BU9" s="558"/>
      <c r="BV9" s="559"/>
      <c r="BW9" s="558"/>
      <c r="BX9" s="559"/>
      <c r="BY9" s="558"/>
      <c r="BZ9" s="559"/>
      <c r="CA9" s="594"/>
      <c r="CB9" s="558"/>
      <c r="CC9" s="593"/>
      <c r="CD9" s="593"/>
      <c r="CE9" s="559"/>
    </row>
    <row r="10" spans="1:105" ht="12.75" customHeight="1">
      <c r="A10" s="74">
        <f t="shared" ref="A10:A16" ca="1" si="0">J10-U10</f>
        <v>1966.2799999999997</v>
      </c>
      <c r="B10" s="74">
        <f t="shared" ref="B10:B17" ca="1" si="1">IF(J10=0,0,(A10*100/J10))</f>
        <v>68.639210237864177</v>
      </c>
      <c r="C10" s="74">
        <f t="shared" ref="C10:C17" ca="1" si="2">J10-E10</f>
        <v>2634.5</v>
      </c>
      <c r="D10" s="74">
        <f t="shared" ref="D10:D17" ca="1" si="3">IF(J10=0,0,(C10*100/J10))</f>
        <v>91.965538667765117</v>
      </c>
      <c r="E10" s="74">
        <f ca="1">IFERROR(_xll.AC_BU(_xll.ArrayBU(DB),_xll.ArrayDPT($BA10:$BE10),_xll.ArrayCOA($BG10:$BZ10),YR,PRD-1,_xll.ArrayDIM($CB10:$CE10)),0)</f>
        <v>230.16</v>
      </c>
      <c r="F10" s="74"/>
      <c r="G10" s="74">
        <f t="shared" ref="G10:G17" ca="1" si="4">J10-I10</f>
        <v>2864.66</v>
      </c>
      <c r="H10" s="74">
        <f t="shared" ref="H10:H17" ca="1" si="5">IF(J10=0,0,(G10*100/J10))</f>
        <v>100</v>
      </c>
      <c r="I10" s="74"/>
      <c r="J10" s="175">
        <f ca="1">IFERROR(_xll.AC_BU(_xll.ArrayBU(DB),_xll.ArrayDPT($BA10:$BE10),_xll.ArrayCOA($BG10:$BZ10),YR,PRD,_xll.ArrayDIM($CB10:$CE10)),0)</f>
        <v>2864.66</v>
      </c>
      <c r="K10" s="122">
        <f t="shared" ref="K10:K17" ca="1" si="6">IF(J10=0,0,(J10/$J$17*100))</f>
        <v>0.88949259432038286</v>
      </c>
      <c r="L10" s="74" t="s">
        <v>2554</v>
      </c>
      <c r="M10" s="74">
        <f ca="1">IFERROR(_xll.ACC_BU(_xll.ArrayBU(DB),_xll.ArrayDPT($BA10:$BE10),_xll.ArrayCOA($BG10:$BZ10),YR,PRD,_xll.ArrayDIM($CB10:$CE10)),0)</f>
        <v>13849.27</v>
      </c>
      <c r="N10" s="122">
        <f t="shared" ref="N10:N17" ca="1" si="7">IF(M10=0,0,(M10/$M$17*100))</f>
        <v>0.84691223311853825</v>
      </c>
      <c r="O10" s="74">
        <f t="shared" ref="O10:O16" ca="1" si="8">M10-V10</f>
        <v>13849.27</v>
      </c>
      <c r="P10" s="74">
        <f t="shared" ref="P10:P17" ca="1" si="9">IF(M10=0,0,(O10*100/M10))</f>
        <v>100</v>
      </c>
      <c r="Q10" s="74">
        <f t="shared" ref="Q10:Q16" ca="1" si="10">M10-W10</f>
        <v>-4671.82</v>
      </c>
      <c r="R10" s="74">
        <f t="shared" ref="R10:R17" ca="1" si="11">IF(M10=0,0,(Q10*100/M10))</f>
        <v>-33.733330348819827</v>
      </c>
      <c r="T10" s="72">
        <f ca="1">IFERROR(_xll.BC_BU(_xll.ArrayBU(DB),_xll.ArrayDPT($BA10:$BE10),_xll.ArrayCOA($BG10:$BZ10),YR,PRD,RV,_xll.ArrayDIM($CB10:$CE10)),0)</f>
        <v>0</v>
      </c>
      <c r="U10" s="72">
        <f ca="1">IFERROR(_xll.AC_BU(_xll.ArrayBU(DB),_xll.ArrayDPT($BA10:$BE10),_xll.ArrayCOA($BG10:$BZ10),YR-1,PRD,_xll.ArrayDIM($CB10:$CE10)),0)</f>
        <v>898.38</v>
      </c>
      <c r="V10" s="72">
        <f ca="1">IFERROR(_xll.BCC_BU(_xll.ArrayBU(DB),_xll.ArrayDPT($BA10:$BE10),_xll.ArrayCOA($BG10:$BZ10),YR,PRD,RV,_xll.ArrayDIM($CB10:$CE10)),0)</f>
        <v>0</v>
      </c>
      <c r="W10" s="72">
        <f ca="1">IFERROR(_xll.ACC_BU(_xll.ArrayBU(DB),_xll.ArrayDPT($BA10:$BE10),_xll.ArrayCOA($BG10:$BZ10),YR-1,PRD,_xll.ArrayDIM($CB10:$CE10)),0)</f>
        <v>18521.09</v>
      </c>
      <c r="X10" s="102"/>
      <c r="Y10" s="72">
        <f ca="1">IFERROR(_xll.ACC_BU(_xll.ArrayBU(DB),_xll.ArrayDPT($BA10:$BE10),_xll.ArrayCOA($BG10:$BZ10),YR-1,PRD,_xll.ArrayDIM($CB10:$CE10)),0)</f>
        <v>18521.09</v>
      </c>
      <c r="Z10" s="72">
        <f ca="1">IFERROR(_xll.BCC_BU(_xll.ArrayBU(DB),_xll.ArrayDPT($BA10:$BE10),_xll.ArrayCOA($BG10:$BZ10),YR-1,PRD,RV,_xll.ArrayDIM($CB10:$CE10)),0)</f>
        <v>0</v>
      </c>
      <c r="AA10" s="72">
        <f ca="1">IFERROR(_xll.ACC_BU(_xll.ArrayBU(DB),_xll.ArrayDPT($BA10:$BE10),_xll.ArrayCOA($BG10:$BZ10),YR-1-1,PRD,_xll.ArrayDIM($CB10:$CE10)),0)</f>
        <v>25081.19</v>
      </c>
      <c r="AB10" s="102"/>
      <c r="AC10" s="72"/>
      <c r="AD10" s="72"/>
      <c r="AE10" s="72"/>
      <c r="AF10" s="72"/>
      <c r="AG10" s="146"/>
      <c r="AH10" s="72"/>
      <c r="AI10" s="72"/>
      <c r="AJ10" s="72"/>
      <c r="BA10" s="558"/>
      <c r="BB10" s="593"/>
      <c r="BC10" s="593"/>
      <c r="BD10" s="593"/>
      <c r="BE10" s="559"/>
      <c r="BF10" s="594"/>
      <c r="BG10" s="567" t="s">
        <v>1226</v>
      </c>
      <c r="BH10" s="559"/>
      <c r="BI10" s="558"/>
      <c r="BJ10" s="559"/>
      <c r="BK10" s="558"/>
      <c r="BL10" s="559"/>
      <c r="BM10" s="558"/>
      <c r="BN10" s="559"/>
      <c r="BO10" s="558"/>
      <c r="BP10" s="559"/>
      <c r="BQ10" s="558"/>
      <c r="BR10" s="559"/>
      <c r="BS10" s="558"/>
      <c r="BT10" s="559"/>
      <c r="BU10" s="558"/>
      <c r="BV10" s="559"/>
      <c r="BW10" s="558"/>
      <c r="BX10" s="559"/>
      <c r="BY10" s="558"/>
      <c r="BZ10" s="559"/>
      <c r="CA10" s="594"/>
      <c r="CB10" s="558"/>
      <c r="CC10" s="593"/>
      <c r="CD10" s="593"/>
      <c r="CE10" s="559"/>
      <c r="DA10" t="s">
        <v>1226</v>
      </c>
    </row>
    <row r="11" spans="1:105" ht="12.75" customHeight="1">
      <c r="A11" s="124">
        <f t="shared" ca="1" si="0"/>
        <v>15600</v>
      </c>
      <c r="B11" s="124">
        <f t="shared" ca="1" si="1"/>
        <v>28.782287822878228</v>
      </c>
      <c r="C11" s="124">
        <f t="shared" ca="1" si="2"/>
        <v>-14355</v>
      </c>
      <c r="D11" s="124">
        <f t="shared" ca="1" si="3"/>
        <v>-26.485239852398525</v>
      </c>
      <c r="E11" s="124">
        <f ca="1">IFERROR(_xll.AC_BU(_xll.ArrayBU(DB),_xll.ArrayDPT($BA11:$BE11),_xll.ArrayCOA($BG11:$BZ11),YR,PRD-1,_xll.ArrayDIM($CB11:$CE11)),0)</f>
        <v>68555</v>
      </c>
      <c r="F11" s="124"/>
      <c r="G11" s="124">
        <f t="shared" ca="1" si="4"/>
        <v>54200</v>
      </c>
      <c r="H11" s="124">
        <f t="shared" ca="1" si="5"/>
        <v>100</v>
      </c>
      <c r="I11" s="124"/>
      <c r="J11" s="125">
        <f ca="1">IFERROR(_xll.AC_BU(_xll.ArrayBU(DB),_xll.ArrayDPT($BA11:$BE11),_xll.ArrayCOA($BG11:$BZ11),YR,PRD,_xll.ArrayDIM($CB11:$CE11)),0)</f>
        <v>54200</v>
      </c>
      <c r="K11" s="127">
        <f t="shared" ca="1" si="6"/>
        <v>16.829396372401874</v>
      </c>
      <c r="L11" s="124" t="s">
        <v>2555</v>
      </c>
      <c r="M11" s="124">
        <f ca="1">IFERROR(_xll.ACC_BU(_xll.ArrayBU(DB),_xll.ArrayDPT($BA11:$BE11),_xll.ArrayCOA($BG11:$BZ11),YR,PRD,_xll.ArrayDIM($CB11:$CE11)),0)</f>
        <v>897205</v>
      </c>
      <c r="N11" s="127">
        <f t="shared" ca="1" si="7"/>
        <v>54.865988612765726</v>
      </c>
      <c r="O11" s="124">
        <f t="shared" ca="1" si="8"/>
        <v>897205</v>
      </c>
      <c r="P11" s="124">
        <f t="shared" ca="1" si="9"/>
        <v>100</v>
      </c>
      <c r="Q11" s="124">
        <f t="shared" ca="1" si="10"/>
        <v>-16255</v>
      </c>
      <c r="R11" s="124">
        <f t="shared" ca="1" si="11"/>
        <v>-1.8117375627643626</v>
      </c>
      <c r="T11" s="72">
        <f ca="1">IFERROR(_xll.BC_BU(_xll.ArrayBU(DB),_xll.ArrayDPT($BA11:$BE11),_xll.ArrayCOA($BG11:$BZ11),YR,PRD,RV,_xll.ArrayDIM($CB11:$CE11)),0)</f>
        <v>0</v>
      </c>
      <c r="U11" s="72">
        <f ca="1">IFERROR(_xll.AC_BU(_xll.ArrayBU(DB),_xll.ArrayDPT($BA11:$BE11),_xll.ArrayCOA($BG11:$BZ11),YR-1,PRD,_xll.ArrayDIM($CB11:$CE11)),0)</f>
        <v>38600</v>
      </c>
      <c r="V11" s="72">
        <f ca="1">IFERROR(_xll.BCC_BU(_xll.ArrayBU(DB),_xll.ArrayDPT($BA11:$BE11),_xll.ArrayCOA($BG11:$BZ11),YR,PRD,RV,_xll.ArrayDIM($CB11:$CE11)),0)</f>
        <v>0</v>
      </c>
      <c r="W11" s="72">
        <f ca="1">IFERROR(_xll.ACC_BU(_xll.ArrayBU(DB),_xll.ArrayDPT($BA11:$BE11),_xll.ArrayCOA($BG11:$BZ11),YR-1,PRD,_xll.ArrayDIM($CB11:$CE11)),0)</f>
        <v>913460</v>
      </c>
      <c r="X11" s="102"/>
      <c r="Y11" s="72">
        <f ca="1">IFERROR(_xll.ACC_BU(_xll.ArrayBU(DB),_xll.ArrayDPT($BA11:$BE11),_xll.ArrayCOA($BG11:$BZ11),YR-1,PRD,_xll.ArrayDIM($CB11:$CE11)),0)</f>
        <v>913460</v>
      </c>
      <c r="Z11" s="72">
        <f ca="1">IFERROR(_xll.BCC_BU(_xll.ArrayBU(DB),_xll.ArrayDPT($BA11:$BE11),_xll.ArrayCOA($BG11:$BZ11),YR-1,PRD,RV,_xll.ArrayDIM($CB11:$CE11)),0)</f>
        <v>0</v>
      </c>
      <c r="AA11" s="72">
        <f ca="1">IFERROR(_xll.ACC_BU(_xll.ArrayBU(DB),_xll.ArrayDPT($BA11:$BE11),_xll.ArrayCOA($BG11:$BZ11),YR-1-1,PRD,_xll.ArrayDIM($CB11:$CE11)),0)</f>
        <v>1051200</v>
      </c>
      <c r="AB11" s="102"/>
      <c r="AC11" s="72"/>
      <c r="AD11" s="72"/>
      <c r="AE11" s="72"/>
      <c r="AF11" s="72"/>
      <c r="AG11" s="146"/>
      <c r="AH11" s="72"/>
      <c r="AI11" s="72"/>
      <c r="AJ11" s="72"/>
      <c r="BA11" s="558"/>
      <c r="BB11" s="593"/>
      <c r="BC11" s="593"/>
      <c r="BD11" s="593"/>
      <c r="BE11" s="559"/>
      <c r="BF11" s="594"/>
      <c r="BG11" s="567" t="s">
        <v>1222</v>
      </c>
      <c r="BH11" s="559"/>
      <c r="BI11" s="558"/>
      <c r="BJ11" s="559"/>
      <c r="BK11" s="558"/>
      <c r="BL11" s="559"/>
      <c r="BM11" s="558"/>
      <c r="BN11" s="559"/>
      <c r="BO11" s="558"/>
      <c r="BP11" s="559"/>
      <c r="BQ11" s="558"/>
      <c r="BR11" s="559"/>
      <c r="BS11" s="558"/>
      <c r="BT11" s="559"/>
      <c r="BU11" s="558"/>
      <c r="BV11" s="559"/>
      <c r="BW11" s="558"/>
      <c r="BX11" s="559"/>
      <c r="BY11" s="558"/>
      <c r="BZ11" s="559"/>
      <c r="CA11" s="594"/>
      <c r="CB11" s="558"/>
      <c r="CC11" s="593"/>
      <c r="CD11" s="593"/>
      <c r="CE11" s="559"/>
      <c r="DA11" t="s">
        <v>1222</v>
      </c>
    </row>
    <row r="12" spans="1:105" ht="12.75" customHeight="1">
      <c r="A12" s="74">
        <f t="shared" ca="1" si="0"/>
        <v>157196.27000000002</v>
      </c>
      <c r="B12" s="74">
        <f t="shared" ca="1" si="1"/>
        <v>68.737229526576414</v>
      </c>
      <c r="C12" s="74">
        <f t="shared" ca="1" si="2"/>
        <v>180934.59</v>
      </c>
      <c r="D12" s="74">
        <f t="shared" ca="1" si="3"/>
        <v>79.11728721124868</v>
      </c>
      <c r="E12" s="74">
        <f ca="1">IFERROR(_xll.AC_BU(_xll.ArrayBU(DB),_xll.ArrayDPT($BA12:$BE12),_xll.ArrayCOA($BG12:$BZ12),YR,PRD-1,_xll.ArrayDIM($CB12:$CE12)),0)</f>
        <v>47757.01</v>
      </c>
      <c r="F12" s="74"/>
      <c r="G12" s="74">
        <f t="shared" ca="1" si="4"/>
        <v>228691.6</v>
      </c>
      <c r="H12" s="74">
        <f t="shared" ca="1" si="5"/>
        <v>100</v>
      </c>
      <c r="I12" s="74"/>
      <c r="J12" s="121">
        <f ca="1">IFERROR(_xll.AC_BU(_xll.ArrayBU(DB),_xll.ArrayDPT($BA12:$BE12),_xll.ArrayCOA($BG12:$BZ12),YR,PRD,_xll.ArrayDIM($CB12:$CE12)),0)</f>
        <v>228691.6</v>
      </c>
      <c r="K12" s="122">
        <f t="shared" ca="1" si="6"/>
        <v>71.00999231436866</v>
      </c>
      <c r="L12" s="74" t="s">
        <v>2556</v>
      </c>
      <c r="M12" s="74">
        <f ca="1">IFERROR(_xll.ACC_BU(_xll.ArrayBU(DB),_xll.ArrayDPT($BA12:$BE12),_xll.ArrayCOA($BG12:$BZ12),YR,PRD,_xll.ArrayDIM($CB12:$CE12)),0)</f>
        <v>556231.80000000005</v>
      </c>
      <c r="N12" s="122">
        <f t="shared" ca="1" si="7"/>
        <v>34.014754270047746</v>
      </c>
      <c r="O12" s="74">
        <f t="shared" ca="1" si="8"/>
        <v>556231.80000000005</v>
      </c>
      <c r="P12" s="74">
        <f t="shared" ca="1" si="9"/>
        <v>100</v>
      </c>
      <c r="Q12" s="74">
        <f t="shared" ca="1" si="10"/>
        <v>-140777.53999999992</v>
      </c>
      <c r="R12" s="74">
        <f t="shared" ca="1" si="11"/>
        <v>-25.30914989038741</v>
      </c>
      <c r="T12" s="72">
        <f ca="1">IFERROR(_xll.BC_BU(_xll.ArrayBU(DB),_xll.ArrayDPT($BA12:$BE12),_xll.ArrayCOA($BG12:$BZ12),YR,PRD,RV,_xll.ArrayDIM($CB12:$CE12)),0)</f>
        <v>0</v>
      </c>
      <c r="U12" s="72">
        <f ca="1">IFERROR(_xll.AC_BU(_xll.ArrayBU(DB),_xll.ArrayDPT($BA12:$BE12),_xll.ArrayCOA($BG12:$BZ12),YR-1,PRD,_xll.ArrayDIM($CB12:$CE12)),0)</f>
        <v>71495.33</v>
      </c>
      <c r="V12" s="72">
        <f ca="1">IFERROR(_xll.BCC_BU(_xll.ArrayBU(DB),_xll.ArrayDPT($BA12:$BE12),_xll.ArrayCOA($BG12:$BZ12),YR,PRD,RV,_xll.ArrayDIM($CB12:$CE12)),0)</f>
        <v>0</v>
      </c>
      <c r="W12" s="72">
        <f ca="1">IFERROR(_xll.ACC_BU(_xll.ArrayBU(DB),_xll.ArrayDPT($BA12:$BE12),_xll.ArrayCOA($BG12:$BZ12),YR-1,PRD,_xll.ArrayDIM($CB12:$CE12)),0)</f>
        <v>697009.34</v>
      </c>
      <c r="X12" s="102"/>
      <c r="Y12" s="72">
        <f ca="1">IFERROR(_xll.ACC_BU(_xll.ArrayBU(DB),_xll.ArrayDPT($BA12:$BE12),_xll.ArrayCOA($BG12:$BZ12),YR-1,PRD,_xll.ArrayDIM($CB12:$CE12)),0)</f>
        <v>697009.34</v>
      </c>
      <c r="Z12" s="72">
        <f ca="1">IFERROR(_xll.BCC_BU(_xll.ArrayBU(DB),_xll.ArrayDPT($BA12:$BE12),_xll.ArrayCOA($BG12:$BZ12),YR-1,PRD,RV,_xll.ArrayDIM($CB12:$CE12)),0)</f>
        <v>0</v>
      </c>
      <c r="AA12" s="72">
        <f ca="1">IFERROR(_xll.ACC_BU(_xll.ArrayBU(DB),_xll.ArrayDPT($BA12:$BE12),_xll.ArrayCOA($BG12:$BZ12),YR-1-1,PRD,_xll.ArrayDIM($CB12:$CE12)),0)</f>
        <v>887243.02</v>
      </c>
      <c r="AB12" s="102"/>
      <c r="AC12" s="72"/>
      <c r="AD12" s="72"/>
      <c r="AE12" s="72"/>
      <c r="AF12" s="72"/>
      <c r="AG12" s="146"/>
      <c r="AH12" s="72"/>
      <c r="AI12" s="72"/>
      <c r="AJ12" s="72"/>
      <c r="BA12" s="558"/>
      <c r="BB12" s="593"/>
      <c r="BC12" s="593"/>
      <c r="BD12" s="593"/>
      <c r="BE12" s="559"/>
      <c r="BF12" s="594"/>
      <c r="BG12" s="567" t="s">
        <v>1228</v>
      </c>
      <c r="BH12" s="559"/>
      <c r="BI12" s="558"/>
      <c r="BJ12" s="559"/>
      <c r="BK12" s="558"/>
      <c r="BL12" s="559"/>
      <c r="BM12" s="558"/>
      <c r="BN12" s="559"/>
      <c r="BO12" s="558"/>
      <c r="BP12" s="559"/>
      <c r="BQ12" s="558"/>
      <c r="BR12" s="559"/>
      <c r="BS12" s="558"/>
      <c r="BT12" s="559"/>
      <c r="BU12" s="558"/>
      <c r="BV12" s="559"/>
      <c r="BW12" s="558"/>
      <c r="BX12" s="559"/>
      <c r="BY12" s="558"/>
      <c r="BZ12" s="559"/>
      <c r="CA12" s="594"/>
      <c r="CB12" s="558"/>
      <c r="CC12" s="593"/>
      <c r="CD12" s="593"/>
      <c r="CE12" s="559"/>
      <c r="DA12" t="s">
        <v>1228</v>
      </c>
    </row>
    <row r="13" spans="1:105" ht="12.75" customHeight="1">
      <c r="A13" s="74">
        <f t="shared" ca="1" si="0"/>
        <v>0</v>
      </c>
      <c r="B13" s="74">
        <f t="shared" ca="1" si="1"/>
        <v>0</v>
      </c>
      <c r="C13" s="74">
        <f t="shared" ca="1" si="2"/>
        <v>0</v>
      </c>
      <c r="D13" s="74">
        <f t="shared" ca="1" si="3"/>
        <v>0</v>
      </c>
      <c r="E13" s="74">
        <f ca="1">IFERROR(_xll.AC_BU(_xll.ArrayBU(DB),_xll.ArrayDPT($BA13:$BE13),_xll.ArrayCOA($BG13:$BZ13),YR,PRD-1,_xll.ArrayDIM($CB13:$CE13)),0)</f>
        <v>0</v>
      </c>
      <c r="F13" s="74"/>
      <c r="G13" s="74">
        <f t="shared" ca="1" si="4"/>
        <v>0</v>
      </c>
      <c r="H13" s="74">
        <f t="shared" ca="1" si="5"/>
        <v>0</v>
      </c>
      <c r="I13" s="74"/>
      <c r="J13" s="121">
        <f ca="1">IFERROR(_xll.AC_BU(_xll.ArrayBU(DB),_xll.ArrayDPT($BA13:$BE13),_xll.ArrayCOA($BG13:$BZ13),YR,PRD,_xll.ArrayDIM($CB13:$CE13)),0)</f>
        <v>0</v>
      </c>
      <c r="K13" s="122">
        <f t="shared" ca="1" si="6"/>
        <v>0</v>
      </c>
      <c r="L13" s="74" t="s">
        <v>2557</v>
      </c>
      <c r="M13" s="74">
        <f ca="1">IFERROR(_xll.ACC_BU(_xll.ArrayBU(DB),_xll.ArrayDPT($BA13:$BE13),_xll.ArrayCOA($BG13:$BZ13),YR,PRD,_xll.ArrayDIM($CB13:$CE13)),0)</f>
        <v>0</v>
      </c>
      <c r="N13" s="122">
        <f t="shared" ca="1" si="7"/>
        <v>0</v>
      </c>
      <c r="O13" s="74">
        <f t="shared" ca="1" si="8"/>
        <v>0</v>
      </c>
      <c r="P13" s="74">
        <f t="shared" ca="1" si="9"/>
        <v>0</v>
      </c>
      <c r="Q13" s="74">
        <f t="shared" ca="1" si="10"/>
        <v>0</v>
      </c>
      <c r="R13" s="74">
        <f t="shared" ca="1" si="11"/>
        <v>0</v>
      </c>
      <c r="T13" s="72">
        <f ca="1">IFERROR(_xll.BC_BU(_xll.ArrayBU(DB),_xll.ArrayDPT($BA13:$BE13),_xll.ArrayCOA($BG13:$BZ13),YR,PRD,RV,_xll.ArrayDIM($CB13:$CE13)),0)</f>
        <v>0</v>
      </c>
      <c r="U13" s="72">
        <f ca="1">IFERROR(_xll.AC_BU(_xll.ArrayBU(DB),_xll.ArrayDPT($BA13:$BE13),_xll.ArrayCOA($BG13:$BZ13),YR-1,PRD,_xll.ArrayDIM($CB13:$CE13)),0)</f>
        <v>0</v>
      </c>
      <c r="V13" s="72">
        <f ca="1">IFERROR(_xll.BCC_BU(_xll.ArrayBU(DB),_xll.ArrayDPT($BA13:$BE13),_xll.ArrayCOA($BG13:$BZ13),YR,PRD,RV,_xll.ArrayDIM($CB13:$CE13)),0)</f>
        <v>0</v>
      </c>
      <c r="W13" s="72">
        <f ca="1">IFERROR(_xll.ACC_BU(_xll.ArrayBU(DB),_xll.ArrayDPT($BA13:$BE13),_xll.ArrayCOA($BG13:$BZ13),YR-1,PRD,_xll.ArrayDIM($CB13:$CE13)),0)</f>
        <v>0</v>
      </c>
      <c r="X13" s="102"/>
      <c r="Y13" s="72">
        <f ca="1">IFERROR(_xll.ACC_BU(_xll.ArrayBU(DB),_xll.ArrayDPT($BA13:$BE13),_xll.ArrayCOA($BG13:$BZ13),YR-1,PRD,_xll.ArrayDIM($CB13:$CE13)),0)</f>
        <v>0</v>
      </c>
      <c r="Z13" s="72">
        <f ca="1">IFERROR(_xll.BCC_BU(_xll.ArrayBU(DB),_xll.ArrayDPT($BA13:$BE13),_xll.ArrayCOA($BG13:$BZ13),YR-1,PRD,RV,_xll.ArrayDIM($CB13:$CE13)),0)</f>
        <v>0</v>
      </c>
      <c r="AA13" s="72">
        <f ca="1">IFERROR(_xll.ACC_BU(_xll.ArrayBU(DB),_xll.ArrayDPT($BA13:$BE13),_xll.ArrayCOA($BG13:$BZ13),YR-1-1,PRD,_xll.ArrayDIM($CB13:$CE13)),0)</f>
        <v>0</v>
      </c>
      <c r="AB13" s="102"/>
      <c r="AC13" s="72"/>
      <c r="AD13" s="72"/>
      <c r="AE13" s="72"/>
      <c r="AF13" s="72"/>
      <c r="AG13" s="146"/>
      <c r="AH13" s="72"/>
      <c r="AI13" s="72"/>
      <c r="AJ13" s="72"/>
      <c r="BA13" s="558"/>
      <c r="BB13" s="593"/>
      <c r="BC13" s="593"/>
      <c r="BD13" s="593"/>
      <c r="BE13" s="559"/>
      <c r="BF13" s="594"/>
      <c r="BG13" s="567" t="s">
        <v>1224</v>
      </c>
      <c r="BH13" s="559"/>
      <c r="BI13" s="558"/>
      <c r="BJ13" s="559"/>
      <c r="BK13" s="558"/>
      <c r="BL13" s="559"/>
      <c r="BM13" s="558"/>
      <c r="BN13" s="559"/>
      <c r="BO13" s="558"/>
      <c r="BP13" s="559"/>
      <c r="BQ13" s="558"/>
      <c r="BR13" s="559"/>
      <c r="BS13" s="558"/>
      <c r="BT13" s="559"/>
      <c r="BU13" s="558"/>
      <c r="BV13" s="559"/>
      <c r="BW13" s="558"/>
      <c r="BX13" s="559"/>
      <c r="BY13" s="558"/>
      <c r="BZ13" s="559"/>
      <c r="CA13" s="594"/>
      <c r="CB13" s="558"/>
      <c r="CC13" s="593"/>
      <c r="CD13" s="593"/>
      <c r="CE13" s="559"/>
      <c r="DA13" t="s">
        <v>1224</v>
      </c>
    </row>
    <row r="14" spans="1:105" ht="12.75" customHeight="1">
      <c r="A14" s="124">
        <f t="shared" ca="1" si="0"/>
        <v>0</v>
      </c>
      <c r="B14" s="124">
        <f t="shared" ca="1" si="1"/>
        <v>0</v>
      </c>
      <c r="C14" s="124">
        <f t="shared" ca="1" si="2"/>
        <v>0</v>
      </c>
      <c r="D14" s="124">
        <f t="shared" ca="1" si="3"/>
        <v>0</v>
      </c>
      <c r="E14" s="124">
        <f ca="1">IFERROR(_xll.AC_BU(_xll.ArrayBU(DB),_xll.ArrayDPT($BA14:$BE14),_xll.ArrayCOA($BG14:$BZ14),YR,PRD-1,_xll.ArrayDIM($CB14:$CE14)),0)</f>
        <v>0</v>
      </c>
      <c r="F14" s="124"/>
      <c r="G14" s="124">
        <f t="shared" ca="1" si="4"/>
        <v>0</v>
      </c>
      <c r="H14" s="124">
        <f t="shared" ca="1" si="5"/>
        <v>0</v>
      </c>
      <c r="I14" s="124"/>
      <c r="J14" s="125">
        <f ca="1">IFERROR(_xll.AC_BU(_xll.ArrayBU(DB),_xll.ArrayDPT($BA14:$BE14),_xll.ArrayCOA($BG14:$BZ14),YR,PRD,_xll.ArrayDIM($CB14:$CE14)),0)</f>
        <v>0</v>
      </c>
      <c r="K14" s="127">
        <f t="shared" ca="1" si="6"/>
        <v>0</v>
      </c>
      <c r="L14" s="124" t="s">
        <v>2558</v>
      </c>
      <c r="M14" s="124">
        <f ca="1">IFERROR(_xll.ACC_BU(_xll.ArrayBU(DB),_xll.ArrayDPT($BA14:$BE14),_xll.ArrayCOA($BG14:$BZ14),YR,PRD,_xll.ArrayDIM($CB14:$CE14)),0)</f>
        <v>0</v>
      </c>
      <c r="N14" s="127">
        <f t="shared" ca="1" si="7"/>
        <v>0</v>
      </c>
      <c r="O14" s="124">
        <f t="shared" ca="1" si="8"/>
        <v>0</v>
      </c>
      <c r="P14" s="124">
        <f t="shared" ca="1" si="9"/>
        <v>0</v>
      </c>
      <c r="Q14" s="124">
        <f t="shared" ca="1" si="10"/>
        <v>0</v>
      </c>
      <c r="R14" s="124">
        <f t="shared" ca="1" si="11"/>
        <v>0</v>
      </c>
      <c r="T14" s="72">
        <f ca="1">IFERROR(_xll.BC_BU(_xll.ArrayBU(DB),_xll.ArrayDPT($BA14:$BE14),_xll.ArrayCOA($BG14:$BZ14),YR,PRD,RV,_xll.ArrayDIM($CB14:$CE14)),0)</f>
        <v>0</v>
      </c>
      <c r="U14" s="72">
        <f ca="1">IFERROR(_xll.AC_BU(_xll.ArrayBU(DB),_xll.ArrayDPT($BA14:$BE14),_xll.ArrayCOA($BG14:$BZ14),YR-1,PRD,_xll.ArrayDIM($CB14:$CE14)),0)</f>
        <v>0</v>
      </c>
      <c r="V14" s="72">
        <f ca="1">IFERROR(_xll.BCC_BU(_xll.ArrayBU(DB),_xll.ArrayDPT($BA14:$BE14),_xll.ArrayCOA($BG14:$BZ14),YR,PRD,RV,_xll.ArrayDIM($CB14:$CE14)),0)</f>
        <v>0</v>
      </c>
      <c r="W14" s="72">
        <f ca="1">IFERROR(_xll.ACC_BU(_xll.ArrayBU(DB),_xll.ArrayDPT($BA14:$BE14),_xll.ArrayCOA($BG14:$BZ14),YR-1,PRD,_xll.ArrayDIM($CB14:$CE14)),0)</f>
        <v>0</v>
      </c>
      <c r="X14" s="102"/>
      <c r="Y14" s="72">
        <f ca="1">IFERROR(_xll.ACC_BU(_xll.ArrayBU(DB),_xll.ArrayDPT($BA14:$BE14),_xll.ArrayCOA($BG14:$BZ14),YR-1,PRD,_xll.ArrayDIM($CB14:$CE14)),0)</f>
        <v>0</v>
      </c>
      <c r="Z14" s="72">
        <f ca="1">IFERROR(_xll.BCC_BU(_xll.ArrayBU(DB),_xll.ArrayDPT($BA14:$BE14),_xll.ArrayCOA($BG14:$BZ14),YR-1,PRD,RV,_xll.ArrayDIM($CB14:$CE14)),0)</f>
        <v>0</v>
      </c>
      <c r="AA14" s="72">
        <f ca="1">IFERROR(_xll.ACC_BU(_xll.ArrayBU(DB),_xll.ArrayDPT($BA14:$BE14),_xll.ArrayCOA($BG14:$BZ14),YR-1-1,PRD,_xll.ArrayDIM($CB14:$CE14)),0)</f>
        <v>0</v>
      </c>
      <c r="AB14" s="102"/>
      <c r="AC14" s="72"/>
      <c r="AD14" s="72"/>
      <c r="AE14" s="72"/>
      <c r="AF14" s="72"/>
      <c r="AG14" s="146"/>
      <c r="AH14" s="72"/>
      <c r="AI14" s="72"/>
      <c r="AJ14" s="72"/>
      <c r="BA14" s="558"/>
      <c r="BB14" s="593"/>
      <c r="BC14" s="593"/>
      <c r="BD14" s="593"/>
      <c r="BE14" s="559"/>
      <c r="BF14" s="594"/>
      <c r="BG14" s="567" t="s">
        <v>1230</v>
      </c>
      <c r="BH14" s="559"/>
      <c r="BI14" s="558"/>
      <c r="BJ14" s="559"/>
      <c r="BK14" s="558"/>
      <c r="BL14" s="559"/>
      <c r="BM14" s="558"/>
      <c r="BN14" s="559"/>
      <c r="BO14" s="558"/>
      <c r="BP14" s="559"/>
      <c r="BQ14" s="558"/>
      <c r="BR14" s="559"/>
      <c r="BS14" s="558"/>
      <c r="BT14" s="559"/>
      <c r="BU14" s="558"/>
      <c r="BV14" s="559"/>
      <c r="BW14" s="558"/>
      <c r="BX14" s="559"/>
      <c r="BY14" s="558"/>
      <c r="BZ14" s="559"/>
      <c r="CA14" s="594"/>
      <c r="CB14" s="558"/>
      <c r="CC14" s="593"/>
      <c r="CD14" s="593"/>
      <c r="CE14" s="559"/>
      <c r="DA14" t="s">
        <v>1230</v>
      </c>
    </row>
    <row r="15" spans="1:105" ht="12.75" customHeight="1">
      <c r="A15" s="124">
        <f t="shared" ca="1" si="0"/>
        <v>27444.129999999997</v>
      </c>
      <c r="B15" s="124">
        <f t="shared" ca="1" si="1"/>
        <v>69.850307661608866</v>
      </c>
      <c r="C15" s="124">
        <f t="shared" ca="1" si="2"/>
        <v>25780.69</v>
      </c>
      <c r="D15" s="124">
        <f t="shared" ca="1" si="3"/>
        <v>65.616549995520487</v>
      </c>
      <c r="E15" s="124">
        <f ca="1">IFERROR(_xll.AC_BU(_xll.ArrayBU(DB),_xll.ArrayDPT($BA15:$BE15),_xll.ArrayCOA($BG15:$BZ15),YR,PRD-1,_xll.ArrayDIM($CB15:$CE15)),0)</f>
        <v>13509.23</v>
      </c>
      <c r="F15" s="124"/>
      <c r="G15" s="124">
        <f ca="1">J15-I15</f>
        <v>39289.919999999998</v>
      </c>
      <c r="H15" s="124">
        <f t="shared" ca="1" si="5"/>
        <v>100</v>
      </c>
      <c r="I15" s="124"/>
      <c r="J15" s="125">
        <f ca="1">IFERROR(_xll.AC_BU(_xll.ArrayBU(DB),_xll.ArrayDPT($BA15:$BE15),_xll.ArrayCOA($BG15:$BZ15),YR,PRD,_xll.ArrayDIM($CB15:$CE15)),0)</f>
        <v>39289.919999999998</v>
      </c>
      <c r="K15" s="127">
        <f t="shared" ca="1" si="6"/>
        <v>12.199735002213281</v>
      </c>
      <c r="L15" s="125" t="s">
        <v>2559</v>
      </c>
      <c r="M15" s="124">
        <f ca="1">IFERROR(_xll.ACC_BU(_xll.ArrayBU(DB),_xll.ArrayDPT($BA15:$BE15),_xll.ArrayCOA($BG15:$BZ15),YR,PRD,_xll.ArrayDIM($CB15:$CE15)),0)</f>
        <v>177258.02</v>
      </c>
      <c r="N15" s="127">
        <f t="shared" ca="1" si="7"/>
        <v>10.839703865717867</v>
      </c>
      <c r="O15" s="124">
        <f t="shared" ca="1" si="8"/>
        <v>177258.02</v>
      </c>
      <c r="P15" s="124">
        <f t="shared" ca="1" si="9"/>
        <v>100</v>
      </c>
      <c r="Q15" s="124">
        <f t="shared" ca="1" si="10"/>
        <v>-17357.49000000002</v>
      </c>
      <c r="R15" s="124">
        <f t="shared" ca="1" si="11"/>
        <v>-9.7922170178816277</v>
      </c>
      <c r="T15" s="72">
        <f ca="1">IFERROR(_xll.BC_BU(_xll.ArrayBU(DB),_xll.ArrayDPT($BA15:$BE15),_xll.ArrayCOA($BG15:$BZ15),YR,PRD,RV,_xll.ArrayDIM($CB15:$CE15)),0)</f>
        <v>0</v>
      </c>
      <c r="U15" s="72">
        <f ca="1">IFERROR(_xll.AC_BU(_xll.ArrayBU(DB),_xll.ArrayDPT($BA15:$BE15),_xll.ArrayCOA($BG15:$BZ15),YR-1,PRD,_xll.ArrayDIM($CB15:$CE15)),0)</f>
        <v>11845.79</v>
      </c>
      <c r="V15" s="72">
        <f ca="1">IFERROR(_xll.BCC_BU(_xll.ArrayBU(DB),_xll.ArrayDPT($BA15:$BE15),_xll.ArrayCOA($BG15:$BZ15),YR,PRD,RV,_xll.ArrayDIM($CB15:$CE15)),0)</f>
        <v>0</v>
      </c>
      <c r="W15" s="72">
        <f ca="1">IFERROR(_xll.ACC_BU(_xll.ArrayBU(DB),_xll.ArrayDPT($BA15:$BE15),_xll.ArrayCOA($BG15:$BZ15),YR-1,PRD,_xll.ArrayDIM($CB15:$CE15)),0)</f>
        <v>194615.51</v>
      </c>
      <c r="X15" s="102"/>
      <c r="Y15" s="72">
        <f ca="1">IFERROR(_xll.ACC_BU(_xll.ArrayBU(DB),_xll.ArrayDPT($BA15:$BE15),_xll.ArrayCOA($BG15:$BZ15),YR-1,PRD,_xll.ArrayDIM($CB15:$CE15)),0)</f>
        <v>194615.51</v>
      </c>
      <c r="Z15" s="72">
        <f ca="1">IFERROR(_xll.BCC_BU(_xll.ArrayBU(DB),_xll.ArrayDPT($BA15:$BE15),_xll.ArrayCOA($BG15:$BZ15),YR-1,PRD,RV,_xll.ArrayDIM($CB15:$CE15)),0)</f>
        <v>0</v>
      </c>
      <c r="AA15" s="72">
        <f ca="1">IFERROR(_xll.ACC_BU(_xll.ArrayBU(DB),_xll.ArrayDPT($BA15:$BE15),_xll.ArrayCOA($BG15:$BZ15),YR-1-1,PRD,_xll.ArrayDIM($CB15:$CE15)),0)</f>
        <v>50416.62</v>
      </c>
      <c r="AB15" s="102"/>
      <c r="AC15" s="72"/>
      <c r="AD15" s="72"/>
      <c r="AE15" s="72"/>
      <c r="AF15" s="72"/>
      <c r="AG15" s="146"/>
      <c r="AH15" s="72"/>
      <c r="AI15" s="72"/>
      <c r="AJ15" s="72"/>
      <c r="BA15" s="558"/>
      <c r="BB15" s="593"/>
      <c r="BC15" s="593"/>
      <c r="BD15" s="593"/>
      <c r="BE15" s="559"/>
      <c r="BF15" s="594"/>
      <c r="BG15" s="567" t="s">
        <v>1234</v>
      </c>
      <c r="BH15" s="559"/>
      <c r="BI15" s="558"/>
      <c r="BJ15" s="559"/>
      <c r="BK15" s="558"/>
      <c r="BL15" s="559"/>
      <c r="BM15" s="558"/>
      <c r="BN15" s="559"/>
      <c r="BO15" s="558"/>
      <c r="BP15" s="559"/>
      <c r="BQ15" s="558"/>
      <c r="BR15" s="559"/>
      <c r="BS15" s="558"/>
      <c r="BT15" s="559"/>
      <c r="BU15" s="558"/>
      <c r="BV15" s="559"/>
      <c r="BW15" s="558"/>
      <c r="BX15" s="559"/>
      <c r="BY15" s="558"/>
      <c r="BZ15" s="559"/>
      <c r="CA15" s="594"/>
      <c r="CB15" s="558"/>
      <c r="CC15" s="593"/>
      <c r="CD15" s="593"/>
      <c r="CE15" s="559"/>
      <c r="DA15" t="s">
        <v>1234</v>
      </c>
    </row>
    <row r="16" spans="1:105" ht="12.75" customHeight="1">
      <c r="A16" s="124">
        <f t="shared" ca="1" si="0"/>
        <v>2990.66</v>
      </c>
      <c r="B16" s="124">
        <f t="shared" ca="1" si="1"/>
        <v>100</v>
      </c>
      <c r="C16" s="124">
        <f t="shared" ca="1" si="2"/>
        <v>2990.66</v>
      </c>
      <c r="D16" s="124">
        <f t="shared" ca="1" si="3"/>
        <v>100</v>
      </c>
      <c r="E16" s="124">
        <f ca="1">IFERROR(_xll.AC_BU(_xll.ArrayBU(DB),_xll.ArrayDPT($BA16:$BE16),_xll.ArrayCOA($BG16:$BZ16),YR,PRD-1,_xll.ArrayDIM($CB16:$CE16)),0)</f>
        <v>0</v>
      </c>
      <c r="F16" s="124"/>
      <c r="G16" s="124">
        <f t="shared" ca="1" si="4"/>
        <v>2990.66</v>
      </c>
      <c r="H16" s="124">
        <f t="shared" ca="1" si="5"/>
        <v>100</v>
      </c>
      <c r="I16" s="124"/>
      <c r="J16" s="125">
        <f ca="1">IFERROR(_xll.AC_BU(_xll.ArrayBU(DB),_xll.ArrayDPT($BA16:$BE16),_xll.ArrayCOA($BG16:$BZ16),YR,PRD,_xll.ArrayDIM($CB16:$CE16)),0)</f>
        <v>2990.66</v>
      </c>
      <c r="K16" s="127">
        <f t="shared" ca="1" si="6"/>
        <v>0.92861628330419532</v>
      </c>
      <c r="L16" s="124" t="s">
        <v>2473</v>
      </c>
      <c r="M16" s="124">
        <f ca="1">IFERROR(_xll.ACC_BU(_xll.ArrayBU(DB),_xll.ArrayDPT($BA16:$BE16),_xll.ArrayCOA($BG16:$BZ16),YR,PRD,_xll.ArrayDIM($CB16:$CE16)),0)</f>
        <v>9277.83</v>
      </c>
      <c r="N16" s="127">
        <f t="shared" ca="1" si="7"/>
        <v>0.56735898164987519</v>
      </c>
      <c r="O16" s="124">
        <f t="shared" ca="1" si="8"/>
        <v>9277.83</v>
      </c>
      <c r="P16" s="124">
        <f t="shared" ca="1" si="9"/>
        <v>100</v>
      </c>
      <c r="Q16" s="124">
        <f t="shared" ca="1" si="10"/>
        <v>9277.83</v>
      </c>
      <c r="R16" s="124">
        <f t="shared" ca="1" si="11"/>
        <v>100</v>
      </c>
      <c r="T16" s="72">
        <f ca="1">IFERROR(_xll.BC_BU(_xll.ArrayBU(DB),_xll.ArrayDPT($BA16:$BE16),_xll.ArrayCOA($BG16:$BZ16),YR,PRD,RV,_xll.ArrayDIM($CB16:$CE16)),0)</f>
        <v>0</v>
      </c>
      <c r="U16" s="72">
        <f ca="1">IFERROR(_xll.AC_BU(_xll.ArrayBU(DB),_xll.ArrayDPT($BA16:$BE16),_xll.ArrayCOA($BG16:$BZ16),YR-1,PRD,_xll.ArrayDIM($CB16:$CE16)),0)</f>
        <v>0</v>
      </c>
      <c r="V16" s="72">
        <f ca="1">IFERROR(_xll.BCC_BU(_xll.ArrayBU(DB),_xll.ArrayDPT($BA16:$BE16),_xll.ArrayCOA($BG16:$BZ16),YR,PRD,RV,_xll.ArrayDIM($CB16:$CE16)),0)</f>
        <v>0</v>
      </c>
      <c r="W16" s="72">
        <f ca="1">IFERROR(_xll.ACC_BU(_xll.ArrayBU(DB),_xll.ArrayDPT($BA16:$BE16),_xll.ArrayCOA($BG16:$BZ16),YR-1,PRD,_xll.ArrayDIM($CB16:$CE16)),0)</f>
        <v>0</v>
      </c>
      <c r="X16" s="102"/>
      <c r="Y16" s="72">
        <f ca="1">IFERROR(_xll.ACC_BU(_xll.ArrayBU(DB),_xll.ArrayDPT($BA16:$BE16),_xll.ArrayCOA($BG16:$BZ16),YR-1,PRD,_xll.ArrayDIM($CB16:$CE16)),0)</f>
        <v>0</v>
      </c>
      <c r="Z16" s="72">
        <f ca="1">IFERROR(_xll.BCC_BU(_xll.ArrayBU(DB),_xll.ArrayDPT($BA16:$BE16),_xll.ArrayCOA($BG16:$BZ16),YR-1,PRD,RV,_xll.ArrayDIM($CB16:$CE16)),0)</f>
        <v>0</v>
      </c>
      <c r="AA16" s="72">
        <f ca="1">IFERROR(_xll.ACC_BU(_xll.ArrayBU(DB),_xll.ArrayDPT($BA16:$BE16),_xll.ArrayCOA($BG16:$BZ16),YR-1-1,PRD,_xll.ArrayDIM($CB16:$CE16)),0)</f>
        <v>233.64</v>
      </c>
      <c r="AB16" s="102"/>
      <c r="AC16" s="72"/>
      <c r="AD16" s="72"/>
      <c r="AE16" s="72"/>
      <c r="AF16" s="72"/>
      <c r="AG16" s="146"/>
      <c r="AH16" s="72"/>
      <c r="AI16" s="72"/>
      <c r="AJ16" s="72"/>
      <c r="BA16" s="595"/>
      <c r="BB16" s="596"/>
      <c r="BC16" s="596"/>
      <c r="BD16" s="596"/>
      <c r="BE16" s="597"/>
      <c r="BF16" s="598"/>
      <c r="BG16" s="599" t="s">
        <v>1236</v>
      </c>
      <c r="BH16" s="597"/>
      <c r="BI16" s="595"/>
      <c r="BJ16" s="597"/>
      <c r="BK16" s="595"/>
      <c r="BL16" s="597"/>
      <c r="BM16" s="595"/>
      <c r="BN16" s="597"/>
      <c r="BO16" s="595"/>
      <c r="BP16" s="597"/>
      <c r="BQ16" s="595"/>
      <c r="BR16" s="597"/>
      <c r="BS16" s="595"/>
      <c r="BT16" s="597"/>
      <c r="BU16" s="595"/>
      <c r="BV16" s="597"/>
      <c r="BW16" s="595"/>
      <c r="BX16" s="597"/>
      <c r="BY16" s="595"/>
      <c r="BZ16" s="597"/>
      <c r="CA16" s="598"/>
      <c r="CB16" s="595"/>
      <c r="CC16" s="596"/>
      <c r="CD16" s="596"/>
      <c r="CE16" s="597"/>
      <c r="DA16" t="s">
        <v>1236</v>
      </c>
    </row>
    <row r="17" spans="1:105" ht="12.75" customHeight="1">
      <c r="A17" s="35">
        <f ca="1">A10+A11+A13+A12+A14+A15-A16</f>
        <v>199216.02000000002</v>
      </c>
      <c r="B17">
        <f t="shared" ca="1" si="1"/>
        <v>61.857663548198147</v>
      </c>
      <c r="C17" s="35">
        <f t="shared" ca="1" si="2"/>
        <v>239761.13</v>
      </c>
      <c r="D17">
        <f t="shared" ca="1" si="3"/>
        <v>74.44714190894787</v>
      </c>
      <c r="E17" s="35">
        <f ca="1">E10+E11+E13+E14+E15-E16</f>
        <v>82294.39</v>
      </c>
      <c r="F17" s="35"/>
      <c r="G17">
        <f t="shared" ca="1" si="4"/>
        <v>322055.52</v>
      </c>
      <c r="H17">
        <f t="shared" ca="1" si="5"/>
        <v>100</v>
      </c>
      <c r="I17" s="35">
        <f>I10+I11+I12+I13+I14+I15-I16</f>
        <v>0</v>
      </c>
      <c r="J17" s="35">
        <f ca="1">J10+J11+J12+J13+J14+J15-J16</f>
        <v>322055.52</v>
      </c>
      <c r="K17" s="140">
        <f t="shared" ca="1" si="6"/>
        <v>100</v>
      </c>
      <c r="L17" s="35" t="s">
        <v>2560</v>
      </c>
      <c r="M17" s="35">
        <f ca="1">M10+M11+M12+M13+M14+M15-M16</f>
        <v>1635266.26</v>
      </c>
      <c r="N17" s="140">
        <f t="shared" ca="1" si="7"/>
        <v>100</v>
      </c>
      <c r="O17" s="35">
        <f ca="1">O10+O11+O12+O13+O14+O15-O16</f>
        <v>1635266.26</v>
      </c>
      <c r="P17">
        <f t="shared" ca="1" si="9"/>
        <v>100</v>
      </c>
      <c r="Q17" s="35">
        <f ca="1">Q10+Q11+Q12+Q13+Q14+Q15-Q16</f>
        <v>-188339.67999999993</v>
      </c>
      <c r="R17">
        <f t="shared" ca="1" si="11"/>
        <v>-11.517370877571945</v>
      </c>
      <c r="T17" s="145">
        <f ca="1">T10+T11+T12+T13+T14+T15-T16</f>
        <v>0</v>
      </c>
      <c r="U17" s="145">
        <f ca="1">U10+U11+U12+U13+U14+U15-U16</f>
        <v>122839.5</v>
      </c>
      <c r="V17" s="145">
        <f ca="1">V10+V11+V12+V13+V14+V15-V16</f>
        <v>0</v>
      </c>
      <c r="W17" s="145">
        <f ca="1">W10+W11+W12+W13+W14+W15-W16</f>
        <v>1823605.94</v>
      </c>
      <c r="X17" s="27"/>
      <c r="Y17" s="145">
        <f ca="1">Y10+Y11+Y12+Y13+Y14+Y15-Y16</f>
        <v>1823605.94</v>
      </c>
      <c r="Z17" s="145">
        <f ca="1">Z10+Z11+Z12+Z13+Z14+Z15-Z16</f>
        <v>0</v>
      </c>
      <c r="AA17" s="145">
        <f ca="1">AA10+AA11+AA12+AA13+AA14+AA15-AA16</f>
        <v>2013707.1900000002</v>
      </c>
      <c r="AB17" s="27"/>
      <c r="AC17" s="145"/>
      <c r="AD17" s="145"/>
      <c r="AE17" s="145"/>
      <c r="AF17" s="145"/>
      <c r="AG17" s="146"/>
      <c r="AH17" s="145"/>
      <c r="AI17" s="145"/>
      <c r="AJ17" s="145"/>
      <c r="BA17" s="595"/>
      <c r="BB17" s="596"/>
      <c r="BC17" s="596"/>
      <c r="BD17" s="596"/>
      <c r="BE17" s="597"/>
      <c r="BF17" s="598"/>
      <c r="BG17" s="599"/>
      <c r="BH17" s="597"/>
      <c r="BI17" s="595"/>
      <c r="BJ17" s="597"/>
      <c r="BK17" s="595"/>
      <c r="BL17" s="597"/>
      <c r="BM17" s="595"/>
      <c r="BN17" s="597"/>
      <c r="BO17" s="595"/>
      <c r="BP17" s="597"/>
      <c r="BQ17" s="595"/>
      <c r="BR17" s="597"/>
      <c r="BS17" s="595"/>
      <c r="BT17" s="597"/>
      <c r="BU17" s="595"/>
      <c r="BV17" s="597"/>
      <c r="BW17" s="595"/>
      <c r="BX17" s="597"/>
      <c r="BY17" s="595"/>
      <c r="BZ17" s="597"/>
      <c r="CA17" s="598"/>
      <c r="CB17" s="595"/>
      <c r="CC17" s="596"/>
      <c r="CD17" s="596"/>
      <c r="CE17" s="597"/>
    </row>
    <row r="18" spans="1:105" ht="12.75" customHeight="1">
      <c r="A18" s="35"/>
      <c r="E18" s="35"/>
      <c r="F18" s="35"/>
      <c r="G18" s="35"/>
      <c r="H18" s="140"/>
      <c r="I18" s="35"/>
      <c r="J18" s="35"/>
      <c r="L18" s="35"/>
      <c r="M18" s="35"/>
      <c r="O18" s="35"/>
      <c r="P18" s="140"/>
      <c r="Q18" s="35"/>
      <c r="R18" s="140"/>
      <c r="T18" s="77"/>
      <c r="U18" s="77"/>
      <c r="V18" s="77"/>
      <c r="W18" s="77"/>
      <c r="X18" s="27"/>
      <c r="Y18" s="77"/>
      <c r="Z18" s="77"/>
      <c r="AA18" s="77"/>
      <c r="AB18" s="27"/>
      <c r="AC18" s="77"/>
      <c r="AD18" s="77"/>
      <c r="AE18" s="77"/>
      <c r="AF18" s="77"/>
      <c r="AG18" s="146"/>
      <c r="AH18" s="77"/>
      <c r="AI18" s="77"/>
      <c r="AJ18" s="77"/>
      <c r="BA18" s="595"/>
      <c r="BB18" s="596"/>
      <c r="BC18" s="596"/>
      <c r="BD18" s="596"/>
      <c r="BE18" s="597"/>
      <c r="BF18" s="598"/>
      <c r="BG18" s="599"/>
      <c r="BH18" s="597"/>
      <c r="BI18" s="595"/>
      <c r="BJ18" s="597"/>
      <c r="BK18" s="595"/>
      <c r="BL18" s="597"/>
      <c r="BM18" s="595"/>
      <c r="BN18" s="597"/>
      <c r="BO18" s="595"/>
      <c r="BP18" s="597"/>
      <c r="BQ18" s="595"/>
      <c r="BR18" s="597"/>
      <c r="BS18" s="595"/>
      <c r="BT18" s="597"/>
      <c r="BU18" s="595"/>
      <c r="BV18" s="597"/>
      <c r="BW18" s="595"/>
      <c r="BX18" s="597"/>
      <c r="BY18" s="595"/>
      <c r="BZ18" s="597"/>
      <c r="CA18" s="598"/>
      <c r="CB18" s="595"/>
      <c r="CC18" s="596"/>
      <c r="CD18" s="596"/>
      <c r="CE18" s="597"/>
    </row>
    <row r="19" spans="1:105" ht="12.75" customHeight="1">
      <c r="H19" s="140"/>
      <c r="L19" s="35" t="s">
        <v>2348</v>
      </c>
      <c r="P19" s="140"/>
      <c r="R19" s="140"/>
      <c r="T19" s="72"/>
      <c r="U19" s="72"/>
      <c r="V19" s="72"/>
      <c r="W19" s="72"/>
      <c r="X19" s="46"/>
      <c r="Y19" s="72"/>
      <c r="Z19" s="72"/>
      <c r="AA19" s="72"/>
      <c r="AB19" s="46"/>
      <c r="AC19" s="72"/>
      <c r="AD19" s="72"/>
      <c r="AE19" s="72"/>
      <c r="AF19" s="72"/>
      <c r="AG19" s="146"/>
      <c r="AH19" s="72"/>
      <c r="AI19" s="72"/>
      <c r="AJ19" s="72"/>
      <c r="BA19" s="595"/>
      <c r="BB19" s="596"/>
      <c r="BC19" s="596"/>
      <c r="BD19" s="596"/>
      <c r="BE19" s="597"/>
      <c r="BF19" s="598"/>
      <c r="BG19" s="599"/>
      <c r="BH19" s="597"/>
      <c r="BI19" s="595"/>
      <c r="BJ19" s="597"/>
      <c r="BK19" s="595"/>
      <c r="BL19" s="597"/>
      <c r="BM19" s="595"/>
      <c r="BN19" s="597"/>
      <c r="BO19" s="595"/>
      <c r="BP19" s="597"/>
      <c r="BQ19" s="595"/>
      <c r="BR19" s="597"/>
      <c r="BS19" s="595"/>
      <c r="BT19" s="597"/>
      <c r="BU19" s="595"/>
      <c r="BV19" s="597"/>
      <c r="BW19" s="595"/>
      <c r="BX19" s="597"/>
      <c r="BY19" s="595"/>
      <c r="BZ19" s="597"/>
      <c r="CA19" s="598"/>
      <c r="CB19" s="595"/>
      <c r="CC19" s="596"/>
      <c r="CD19" s="596"/>
      <c r="CE19" s="597"/>
    </row>
    <row r="20" spans="1:105" ht="12.75" customHeight="1">
      <c r="A20" s="74">
        <f ca="1">J20-U20</f>
        <v>879.76000000000204</v>
      </c>
      <c r="B20" s="74">
        <f ca="1">IF(J20=0,0,(A20*100/J20))</f>
        <v>4.2514120471494339</v>
      </c>
      <c r="C20" s="74">
        <f ca="1">J20-E20</f>
        <v>-17541.120000000003</v>
      </c>
      <c r="D20" s="74">
        <f ca="1">IF(J20=0,0,(C20*100/J20))</f>
        <v>-84.766901073581096</v>
      </c>
      <c r="E20" s="74">
        <f ca="1">IFERROR(_xll.AC_BU(_xll.ArrayBU(DB),_xll.ArrayDPT($BA20:$BE20),_xll.ArrayCOA($BG20:$BZ20),YR,PRD-1,_xll.ArrayDIM($CB20:$CE20)),0)</f>
        <v>38234.480000000003</v>
      </c>
      <c r="F20" s="74">
        <f ca="1">IF(E20=0,0,(E20/E11*100))</f>
        <v>55.771978703230985</v>
      </c>
      <c r="G20" s="74">
        <f ca="1">J20-I20</f>
        <v>20693.36</v>
      </c>
      <c r="H20" s="74">
        <f ca="1">IF(J20=0,0,(G20*100/J20))</f>
        <v>100</v>
      </c>
      <c r="I20" s="74"/>
      <c r="J20" s="74">
        <f ca="1">IFERROR(_xll.AC_BU(_xll.ArrayBU(DB),_xll.ArrayDPT($BA20:$BE20),_xll.ArrayCOA($BG20:$BZ20),YR,PRD,_xll.ArrayDIM($CB20:$CE20)),0)</f>
        <v>20693.36</v>
      </c>
      <c r="K20" s="122">
        <f ca="1">IF(J20=0,0,(J20/J11*100))</f>
        <v>38.179630996309967</v>
      </c>
      <c r="L20" s="74" t="s">
        <v>2561</v>
      </c>
      <c r="M20" s="74">
        <f ca="1">IFERROR(_xll.ACC_BU(_xll.ArrayBU(DB),_xll.ArrayDPT($BA20:$BE20),_xll.ArrayCOA($BG20:$BZ20),YR,PRD,_xll.ArrayDIM($CB20:$CE20)),0)</f>
        <v>416837.51</v>
      </c>
      <c r="N20" s="122">
        <f ca="1">IF(M20=0,0,(M20/M11*100))</f>
        <v>46.459561638644459</v>
      </c>
      <c r="O20" s="74">
        <f ca="1">M20-V20</f>
        <v>416837.51</v>
      </c>
      <c r="P20" s="74">
        <f ca="1">N20-AE20</f>
        <v>46.459561638644459</v>
      </c>
      <c r="Q20" s="74">
        <f ca="1">M20-W20</f>
        <v>85948.350000000035</v>
      </c>
      <c r="R20" s="74">
        <f ca="1">N20-AF20</f>
        <v>10.235845219753656</v>
      </c>
      <c r="T20" s="72">
        <f ca="1">IFERROR(_xll.BC_BU(_xll.ArrayBU(DB),_xll.ArrayDPT($BA20:$BE20),_xll.ArrayCOA($BG20:$BZ20),YR,PRD,RV,_xll.ArrayDIM($CB20:$CE20)),0)</f>
        <v>0</v>
      </c>
      <c r="U20" s="72">
        <f ca="1">IFERROR(_xll.AC_BU(_xll.ArrayBU(DB),_xll.ArrayDPT($BA20:$BE20),_xll.ArrayCOA($BG20:$BZ20),YR-1,PRD,_xll.ArrayDIM($CB20:$CE20)),0)</f>
        <v>19813.599999999999</v>
      </c>
      <c r="V20" s="72">
        <f ca="1">IFERROR(_xll.BCC_BU(_xll.ArrayBU(DB),_xll.ArrayDPT($BA20:$BE20),_xll.ArrayCOA($BG20:$BZ20),YR,PRD,RV,_xll.ArrayDIM($CB20:$CE20)),0)</f>
        <v>0</v>
      </c>
      <c r="W20" s="72">
        <f ca="1">IFERROR(_xll.ACC_BU(_xll.ArrayBU(DB),_xll.ArrayDPT($BA20:$BE20),_xll.ArrayCOA($BG20:$BZ20),YR-1,PRD,_xll.ArrayDIM($CB20:$CE20)),0)</f>
        <v>330889.15999999997</v>
      </c>
      <c r="X20" s="102"/>
      <c r="Y20" s="72">
        <f ca="1">IFERROR(_xll.ACC_BU(_xll.ArrayBU(DB),_xll.ArrayDPT($BA20:$BE20),_xll.ArrayCOA($BG20:$BZ20),YR-1,PRD,_xll.ArrayDIM($CB20:$CE20)),0)</f>
        <v>330889.15999999997</v>
      </c>
      <c r="Z20" s="72">
        <f ca="1">IFERROR(_xll.BCC_BU(_xll.ArrayBU(DB),_xll.ArrayDPT($BA20:$BE20),_xll.ArrayCOA($BG20:$BZ20),YR-1,PRD,RV,_xll.ArrayDIM($CB20:$CE20)),0)</f>
        <v>0</v>
      </c>
      <c r="AA20" s="72">
        <f ca="1">IFERROR(_xll.ACC_BU(_xll.ArrayBU(DB),_xll.ArrayDPT($BA20:$BE20),_xll.ArrayCOA($BG20:$BZ20),YR-1-1,PRD,_xll.ArrayDIM($CB20:$CE20)),0)</f>
        <v>420779.07</v>
      </c>
      <c r="AB20" s="102"/>
      <c r="AC20" s="72">
        <f ca="1">IF(T20=0,0,(T20/T11*100))</f>
        <v>0</v>
      </c>
      <c r="AD20" s="72">
        <f ca="1">IF(U20=0,0,(U20/U11*100))</f>
        <v>51.330569948186522</v>
      </c>
      <c r="AE20" s="72">
        <f ca="1">IF(V20=0,0,(V20/V11*100))</f>
        <v>0</v>
      </c>
      <c r="AF20" s="72">
        <f ca="1">IF(W20=0,0,(W20/W11*100))</f>
        <v>36.223716418890803</v>
      </c>
      <c r="AG20" s="146"/>
      <c r="AH20" s="72">
        <f ca="1">IF(Y20=0,0,(Y20/Y11*100))</f>
        <v>36.223716418890803</v>
      </c>
      <c r="AI20" s="72">
        <f ca="1">IF(Z20=0,0,(Z20/Z11*100))</f>
        <v>0</v>
      </c>
      <c r="AJ20" s="72">
        <f ca="1">IF(AA20=0,0,(AA20/AA11*100))</f>
        <v>40.028450342465753</v>
      </c>
      <c r="BA20" s="595"/>
      <c r="BB20" s="596"/>
      <c r="BC20" s="596"/>
      <c r="BD20" s="596"/>
      <c r="BE20" s="597"/>
      <c r="BF20" s="598"/>
      <c r="BG20" s="599" t="s">
        <v>1240</v>
      </c>
      <c r="BH20" s="597"/>
      <c r="BI20" s="595"/>
      <c r="BJ20" s="597"/>
      <c r="BK20" s="595"/>
      <c r="BL20" s="597"/>
      <c r="BM20" s="595"/>
      <c r="BN20" s="597"/>
      <c r="BO20" s="595"/>
      <c r="BP20" s="597"/>
      <c r="BQ20" s="595"/>
      <c r="BR20" s="597"/>
      <c r="BS20" s="595"/>
      <c r="BT20" s="597"/>
      <c r="BU20" s="595"/>
      <c r="BV20" s="597"/>
      <c r="BW20" s="595"/>
      <c r="BX20" s="597"/>
      <c r="BY20" s="595"/>
      <c r="BZ20" s="597"/>
      <c r="CA20" s="598"/>
      <c r="CB20" s="595"/>
      <c r="CC20" s="596"/>
      <c r="CD20" s="596"/>
      <c r="CE20" s="597"/>
      <c r="DA20" t="s">
        <v>1240</v>
      </c>
    </row>
    <row r="21" spans="1:105" ht="12.75" customHeight="1">
      <c r="A21" s="74">
        <f ca="1">J21-U21</f>
        <v>0</v>
      </c>
      <c r="B21" s="74">
        <f ca="1">IF(J21=0,0,(A21*100/J21))</f>
        <v>0</v>
      </c>
      <c r="C21" s="74">
        <f ca="1">J21-E21</f>
        <v>0</v>
      </c>
      <c r="D21" s="74">
        <f ca="1">IF(J21=0,0,(C21*100/J21))</f>
        <v>0</v>
      </c>
      <c r="E21" s="74">
        <f ca="1">IFERROR(_xll.AC_BU(_xll.ArrayBU(DB),_xll.ArrayDPT($BA21:$BE21),_xll.ArrayCOA($BG21:$BZ21),YR,PRD-1,_xll.ArrayDIM($CB21:$CE21)),0)</f>
        <v>0</v>
      </c>
      <c r="F21" s="74">
        <f ca="1">IF(E21=0,0,(E21/E13*100))</f>
        <v>0</v>
      </c>
      <c r="G21" s="74">
        <f ca="1">J21-I21</f>
        <v>0</v>
      </c>
      <c r="H21" s="74">
        <f ca="1">IF(J21=0,0,(G21*100/J21))</f>
        <v>0</v>
      </c>
      <c r="I21" s="74"/>
      <c r="J21" s="74">
        <f ca="1">IFERROR(_xll.AC_BU(_xll.ArrayBU(DB),_xll.ArrayDPT($BA21:$BE21),_xll.ArrayCOA($BG21:$BZ21),YR,PRD,_xll.ArrayDIM($CB21:$CE21)),0)</f>
        <v>0</v>
      </c>
      <c r="K21" s="122">
        <f ca="1">IF(J21=0,0,(J21/J13*100))</f>
        <v>0</v>
      </c>
      <c r="L21" s="74" t="s">
        <v>2562</v>
      </c>
      <c r="M21" s="74">
        <f ca="1">IFERROR(_xll.ACC_BU(_xll.ArrayBU(DB),_xll.ArrayDPT($BA21:$BE21),_xll.ArrayCOA($BG21:$BZ21),YR,PRD,_xll.ArrayDIM($CB21:$CE21)),0)</f>
        <v>0</v>
      </c>
      <c r="N21" s="122">
        <f ca="1">IF(M21=0,0,(M21/M13*100))</f>
        <v>0</v>
      </c>
      <c r="O21" s="74">
        <f ca="1">M21-V21</f>
        <v>0</v>
      </c>
      <c r="P21" s="74">
        <f ca="1">N21-AE21</f>
        <v>0</v>
      </c>
      <c r="Q21" s="74">
        <f ca="1">M21-W21</f>
        <v>0</v>
      </c>
      <c r="R21" s="74">
        <f ca="1">N21-AF21</f>
        <v>0</v>
      </c>
      <c r="T21" s="72">
        <f ca="1">IFERROR(_xll.BC_BU(_xll.ArrayBU(DB),_xll.ArrayDPT($BA21:$BE21),_xll.ArrayCOA($BG21:$BZ21),YR,PRD,RV,_xll.ArrayDIM($CB21:$CE21)),0)</f>
        <v>0</v>
      </c>
      <c r="U21" s="72">
        <f ca="1">IFERROR(_xll.AC_BU(_xll.ArrayBU(DB),_xll.ArrayDPT($BA21:$BE21),_xll.ArrayCOA($BG21:$BZ21),YR-1,PRD,_xll.ArrayDIM($CB21:$CE21)),0)</f>
        <v>0</v>
      </c>
      <c r="V21" s="72">
        <f ca="1">IFERROR(_xll.BCC_BU(_xll.ArrayBU(DB),_xll.ArrayDPT($BA21:$BE21),_xll.ArrayCOA($BG21:$BZ21),YR,PRD,RV,_xll.ArrayDIM($CB21:$CE21)),0)</f>
        <v>0</v>
      </c>
      <c r="W21" s="72">
        <f ca="1">IFERROR(_xll.ACC_BU(_xll.ArrayBU(DB),_xll.ArrayDPT($BA21:$BE21),_xll.ArrayCOA($BG21:$BZ21),YR-1,PRD,_xll.ArrayDIM($CB21:$CE21)),0)</f>
        <v>0</v>
      </c>
      <c r="X21" s="102"/>
      <c r="Y21" s="72">
        <f ca="1">IFERROR(_xll.ACC_BU(_xll.ArrayBU(DB),_xll.ArrayDPT($BA21:$BE21),_xll.ArrayCOA($BG21:$BZ21),YR-1,PRD,_xll.ArrayDIM($CB21:$CE21)),0)</f>
        <v>0</v>
      </c>
      <c r="Z21" s="72">
        <f ca="1">IFERROR(_xll.BCC_BU(_xll.ArrayBU(DB),_xll.ArrayDPT($BA21:$BE21),_xll.ArrayCOA($BG21:$BZ21),YR-1,PRD,RV,_xll.ArrayDIM($CB21:$CE21)),0)</f>
        <v>0</v>
      </c>
      <c r="AA21" s="72">
        <f ca="1">IFERROR(_xll.ACC_BU(_xll.ArrayBU(DB),_xll.ArrayDPT($BA21:$BE21),_xll.ArrayCOA($BG21:$BZ21),YR-1-1,PRD,_xll.ArrayDIM($CB21:$CE21)),0)</f>
        <v>0</v>
      </c>
      <c r="AB21" s="102"/>
      <c r="AC21" s="72">
        <f t="shared" ref="AC21:AF23" ca="1" si="12">IF(T21=0,0,(T21/T13*100))</f>
        <v>0</v>
      </c>
      <c r="AD21" s="72">
        <f t="shared" ca="1" si="12"/>
        <v>0</v>
      </c>
      <c r="AE21" s="72">
        <f t="shared" ca="1" si="12"/>
        <v>0</v>
      </c>
      <c r="AF21" s="72">
        <f t="shared" ca="1" si="12"/>
        <v>0</v>
      </c>
      <c r="AG21" s="146"/>
      <c r="AH21" s="72">
        <f t="shared" ref="AH21:AJ23" ca="1" si="13">IF(Y21=0,0,(Y21/Y13*100))</f>
        <v>0</v>
      </c>
      <c r="AI21" s="72">
        <f t="shared" ca="1" si="13"/>
        <v>0</v>
      </c>
      <c r="AJ21" s="72">
        <f t="shared" ca="1" si="13"/>
        <v>0</v>
      </c>
      <c r="BA21" s="595"/>
      <c r="BB21" s="596"/>
      <c r="BC21" s="596"/>
      <c r="BD21" s="596"/>
      <c r="BE21" s="597"/>
      <c r="BF21" s="598"/>
      <c r="BG21" s="599" t="s">
        <v>1242</v>
      </c>
      <c r="BH21" s="597"/>
      <c r="BI21" s="595"/>
      <c r="BJ21" s="597"/>
      <c r="BK21" s="595"/>
      <c r="BL21" s="597"/>
      <c r="BM21" s="595"/>
      <c r="BN21" s="597"/>
      <c r="BO21" s="595"/>
      <c r="BP21" s="597"/>
      <c r="BQ21" s="595"/>
      <c r="BR21" s="597"/>
      <c r="BS21" s="595"/>
      <c r="BT21" s="597"/>
      <c r="BU21" s="595"/>
      <c r="BV21" s="597"/>
      <c r="BW21" s="595"/>
      <c r="BX21" s="597"/>
      <c r="BY21" s="595"/>
      <c r="BZ21" s="597"/>
      <c r="CA21" s="598"/>
      <c r="CB21" s="595"/>
      <c r="CC21" s="596"/>
      <c r="CD21" s="596"/>
      <c r="CE21" s="597"/>
      <c r="DA21" t="s">
        <v>1242</v>
      </c>
    </row>
    <row r="22" spans="1:105" ht="12.75" customHeight="1">
      <c r="A22" s="74">
        <f ca="1">J22-U22</f>
        <v>115795.03</v>
      </c>
      <c r="B22" s="74">
        <f ca="1">IF(J22=0,0,(A22*100/J22))</f>
        <v>67.447045389732509</v>
      </c>
      <c r="C22" s="74">
        <f ca="1">J22-E22</f>
        <v>132187.88</v>
      </c>
      <c r="D22" s="74">
        <f ca="1">IF(J22=0,0,(C22*100/J22))</f>
        <v>76.995376592004973</v>
      </c>
      <c r="E22" s="74">
        <f ca="1">IFERROR(_xll.AC_BU(_xll.ArrayBU(DB),_xll.ArrayDPT($BA22:$BE22),_xll.ArrayCOA($BG22:$BZ22),YR,PRD-1,_xll.ArrayDIM($CB22:$CE22)),0)</f>
        <v>39495</v>
      </c>
      <c r="F22" s="74">
        <f ca="1">IF(E22=0,0,(E22/E12*100))</f>
        <v>82.699901019766514</v>
      </c>
      <c r="G22" s="74">
        <f ca="1">J22-I22</f>
        <v>171682.88</v>
      </c>
      <c r="H22" s="74">
        <f ca="1">IF(J22=0,0,(G22*100/J22))</f>
        <v>100</v>
      </c>
      <c r="I22" s="74"/>
      <c r="J22" s="121">
        <f ca="1">IFERROR(_xll.AC_BU(_xll.ArrayBU(DB),_xll.ArrayDPT($BA22:$BE22),_xll.ArrayCOA($BG22:$BZ22),YR,PRD,_xll.ArrayDIM($CB22:$CE22)),0)</f>
        <v>171682.88</v>
      </c>
      <c r="K22" s="122">
        <f ca="1">IF(J22=0,0,(J22/J12*100))</f>
        <v>75.071791005878666</v>
      </c>
      <c r="L22" s="74" t="s">
        <v>2563</v>
      </c>
      <c r="M22" s="74">
        <f ca="1">IFERROR(_xll.ACC_BU(_xll.ArrayBU(DB),_xll.ArrayDPT($BA22:$BE22),_xll.ArrayCOA($BG22:$BZ22),YR,PRD,_xll.ArrayDIM($CB22:$CE22)),0)</f>
        <v>410381.62</v>
      </c>
      <c r="N22" s="122">
        <f ca="1">IF(M22=0,0,(M22/M12*100))</f>
        <v>73.778884990034726</v>
      </c>
      <c r="O22" s="74">
        <f ca="1">M22-V22</f>
        <v>410381.62</v>
      </c>
      <c r="P22" s="74">
        <f ca="1">N22-AE22</f>
        <v>73.778884990034726</v>
      </c>
      <c r="Q22" s="74">
        <f ca="1">M22-W22</f>
        <v>-86578.19</v>
      </c>
      <c r="R22" s="74" t="e">
        <f ca="1">N22-AF22</f>
        <v>#DIV/0!</v>
      </c>
      <c r="T22" s="72">
        <f ca="1">IFERROR(_xll.BC_BU(_xll.ArrayBU(DB),_xll.ArrayDPT($BA22:$BE22),_xll.ArrayCOA($BG22:$BZ22),YR,PRD,RV,_xll.ArrayDIM($CB22:$CE22)),0)</f>
        <v>0</v>
      </c>
      <c r="U22" s="72">
        <f ca="1">IFERROR(_xll.AC_BU(_xll.ArrayBU(DB),_xll.ArrayDPT($BA22:$BE22),_xll.ArrayCOA($BG22:$BZ22),YR-1,PRD,_xll.ArrayDIM($CB22:$CE22)),0)</f>
        <v>55887.85</v>
      </c>
      <c r="V22" s="72">
        <f ca="1">IFERROR(_xll.BCC_BU(_xll.ArrayBU(DB),_xll.ArrayDPT($BA22:$BE22),_xll.ArrayCOA($BG22:$BZ22),YR,PRD,RV,_xll.ArrayDIM($CB22:$CE22)),0)</f>
        <v>0</v>
      </c>
      <c r="W22" s="72">
        <f ca="1">IFERROR(_xll.ACC_BU(_xll.ArrayBU(DB),_xll.ArrayDPT($BA22:$BE22),_xll.ArrayCOA($BG22:$BZ22),YR-1,PRD,_xll.ArrayDIM($CB22:$CE22)),0)</f>
        <v>496959.81</v>
      </c>
      <c r="X22" s="102"/>
      <c r="Y22" s="72">
        <f ca="1">IFERROR(_xll.ACC_BU(_xll.ArrayBU(DB),_xll.ArrayDPT($BA22:$BE22),_xll.ArrayCOA($BG22:$BZ22),YR-1,PRD,_xll.ArrayDIM($CB22:$CE22)),0)</f>
        <v>496959.81</v>
      </c>
      <c r="Z22" s="72">
        <f ca="1">IFERROR(_xll.BCC_BU(_xll.ArrayBU(DB),_xll.ArrayDPT($BA22:$BE22),_xll.ArrayCOA($BG22:$BZ22),YR-1,PRD,RV,_xll.ArrayDIM($CB22:$CE22)),0)</f>
        <v>0</v>
      </c>
      <c r="AA22" s="72">
        <f ca="1">IFERROR(_xll.ACC_BU(_xll.ArrayBU(DB),_xll.ArrayDPT($BA22:$BE22),_xll.ArrayCOA($BG22:$BZ22),YR-1-1,PRD,_xll.ArrayDIM($CB22:$CE22)),0)</f>
        <v>642482.26</v>
      </c>
      <c r="AB22" s="102"/>
      <c r="AC22" s="72">
        <f t="shared" ca="1" si="12"/>
        <v>0</v>
      </c>
      <c r="AD22" s="72" t="e">
        <f t="shared" ca="1" si="12"/>
        <v>#DIV/0!</v>
      </c>
      <c r="AE22" s="72">
        <f t="shared" ca="1" si="12"/>
        <v>0</v>
      </c>
      <c r="AF22" s="72" t="e">
        <f t="shared" ca="1" si="12"/>
        <v>#DIV/0!</v>
      </c>
      <c r="AG22" s="146"/>
      <c r="AH22" s="72" t="e">
        <f t="shared" ca="1" si="13"/>
        <v>#DIV/0!</v>
      </c>
      <c r="AI22" s="72">
        <f t="shared" ca="1" si="13"/>
        <v>0</v>
      </c>
      <c r="AJ22" s="72" t="e">
        <f t="shared" ca="1" si="13"/>
        <v>#DIV/0!</v>
      </c>
      <c r="BA22" s="595"/>
      <c r="BB22" s="596"/>
      <c r="BC22" s="596"/>
      <c r="BD22" s="596"/>
      <c r="BE22" s="597"/>
      <c r="BF22" s="598"/>
      <c r="BG22" s="599" t="s">
        <v>1250</v>
      </c>
      <c r="BH22" s="597"/>
      <c r="BI22" s="595"/>
      <c r="BJ22" s="597"/>
      <c r="BK22" s="595"/>
      <c r="BL22" s="597"/>
      <c r="BM22" s="595"/>
      <c r="BN22" s="597"/>
      <c r="BO22" s="595"/>
      <c r="BP22" s="597"/>
      <c r="BQ22" s="595"/>
      <c r="BR22" s="597"/>
      <c r="BS22" s="595"/>
      <c r="BT22" s="597"/>
      <c r="BU22" s="595"/>
      <c r="BV22" s="597"/>
      <c r="BW22" s="595"/>
      <c r="BX22" s="597"/>
      <c r="BY22" s="595"/>
      <c r="BZ22" s="597"/>
      <c r="CA22" s="598"/>
      <c r="CB22" s="595"/>
      <c r="CC22" s="596"/>
      <c r="CD22" s="596"/>
      <c r="CE22" s="597"/>
      <c r="DA22" t="s">
        <v>1250</v>
      </c>
    </row>
    <row r="23" spans="1:105" ht="12.75" customHeight="1">
      <c r="A23" s="74">
        <f ca="1">J23-U23</f>
        <v>2057</v>
      </c>
      <c r="B23" s="74">
        <f ca="1">IF(J23=0,0,(A23*100/J23))</f>
        <v>55.549554415338918</v>
      </c>
      <c r="C23" s="74">
        <f ca="1">J23-E23</f>
        <v>-42.789999999999964</v>
      </c>
      <c r="D23" s="74">
        <f ca="1">IF(J23=0,0,(C23*100/J23))</f>
        <v>-1.155549554415338</v>
      </c>
      <c r="E23" s="74">
        <f ca="1">IFERROR(_xll.AC_BU(_xll.ArrayBU(DB),_xll.ArrayDPT($BA23:$BE23),_xll.ArrayCOA($BG23:$BZ23),YR,PRD-1,_xll.ArrayDIM($CB23:$CE23)),0)</f>
        <v>3745.79</v>
      </c>
      <c r="F23" s="74">
        <f ca="1">IF(E23=0,0,(E23/E15*100))</f>
        <v>27.727635105775828</v>
      </c>
      <c r="G23" s="74">
        <f ca="1">J23-I23</f>
        <v>3703</v>
      </c>
      <c r="H23" s="74">
        <f ca="1">IF(J23=0,0,(G23*100/J23))</f>
        <v>100</v>
      </c>
      <c r="I23" s="74"/>
      <c r="J23" s="121">
        <f ca="1">IFERROR(_xll.AC_BU(_xll.ArrayBU(DB),_xll.ArrayDPT($BA23:$BE23),_xll.ArrayCOA($BG23:$BZ23),YR,PRD,_xll.ArrayDIM($CB23:$CE23)),0)</f>
        <v>3703</v>
      </c>
      <c r="K23" s="122">
        <f ca="1">IF(J23=0,0,(J23/J15*100))</f>
        <v>9.424809213151871</v>
      </c>
      <c r="L23" s="74" t="s">
        <v>2564</v>
      </c>
      <c r="M23" s="74">
        <f ca="1">IFERROR(_xll.ACC_BU(_xll.ArrayBU(DB),_xll.ArrayDPT($BA23:$BE23),_xll.ArrayCOA($BG23:$BZ23),YR,PRD,_xll.ArrayDIM($CB23:$CE23)),0)</f>
        <v>16917.29</v>
      </c>
      <c r="N23" s="122">
        <f ca="1">IF(M23=0,0,(M23/M15*100))</f>
        <v>9.5438784659785778</v>
      </c>
      <c r="O23" s="74">
        <f ca="1">M23-V23</f>
        <v>16917.29</v>
      </c>
      <c r="P23" s="74">
        <f ca="1">N23-AE23</f>
        <v>9.5438784659785778</v>
      </c>
      <c r="Q23" s="74">
        <f ca="1">M23-W23</f>
        <v>10116.290000000001</v>
      </c>
      <c r="R23" s="74">
        <f ca="1">N23-AF23</f>
        <v>6.0492957371919571</v>
      </c>
      <c r="T23" s="72">
        <f ca="1">IFERROR(_xll.BC_BU(_xll.ArrayBU(DB),_xll.ArrayDPT($BA23:$BE23),_xll.ArrayCOA($BG23:$BZ23),YR,PRD,RV,_xll.ArrayDIM($CB23:$CE23)),0)</f>
        <v>0</v>
      </c>
      <c r="U23" s="72">
        <f ca="1">IFERROR(_xll.AC_BU(_xll.ArrayBU(DB),_xll.ArrayDPT($BA23:$BE23),_xll.ArrayCOA($BG23:$BZ23),YR-1,PRD,_xll.ArrayDIM($CB23:$CE23)),0)</f>
        <v>1646</v>
      </c>
      <c r="V23" s="72">
        <f ca="1">IFERROR(_xll.BCC_BU(_xll.ArrayBU(DB),_xll.ArrayDPT($BA23:$BE23),_xll.ArrayCOA($BG23:$BZ23),YR,PRD,RV,_xll.ArrayDIM($CB23:$CE23)),0)</f>
        <v>0</v>
      </c>
      <c r="W23" s="72">
        <f ca="1">IFERROR(_xll.ACC_BU(_xll.ArrayBU(DB),_xll.ArrayDPT($BA23:$BE23),_xll.ArrayCOA($BG23:$BZ23),YR-1,PRD,_xll.ArrayDIM($CB23:$CE23)),0)</f>
        <v>6801</v>
      </c>
      <c r="X23" s="102"/>
      <c r="Y23" s="72">
        <f ca="1">IFERROR(_xll.ACC_BU(_xll.ArrayBU(DB),_xll.ArrayDPT($BA23:$BE23),_xll.ArrayCOA($BG23:$BZ23),YR-1,PRD,_xll.ArrayDIM($CB23:$CE23)),0)</f>
        <v>6801</v>
      </c>
      <c r="Z23" s="72">
        <f ca="1">IFERROR(_xll.BCC_BU(_xll.ArrayBU(DB),_xll.ArrayDPT($BA23:$BE23),_xll.ArrayCOA($BG23:$BZ23),YR-1,PRD,RV,_xll.ArrayDIM($CB23:$CE23)),0)</f>
        <v>0</v>
      </c>
      <c r="AA23" s="72">
        <f ca="1">IFERROR(_xll.ACC_BU(_xll.ArrayBU(DB),_xll.ArrayDPT($BA23:$BE23),_xll.ArrayCOA($BG23:$BZ23),YR-1-1,PRD,_xll.ArrayDIM($CB23:$CE23)),0)</f>
        <v>0</v>
      </c>
      <c r="AB23" s="102"/>
      <c r="AC23" s="72">
        <f t="shared" ca="1" si="12"/>
        <v>0</v>
      </c>
      <c r="AD23" s="72">
        <f t="shared" ca="1" si="12"/>
        <v>13.8952319769302</v>
      </c>
      <c r="AE23" s="72">
        <f t="shared" ca="1" si="12"/>
        <v>0</v>
      </c>
      <c r="AF23" s="72">
        <f t="shared" ca="1" si="12"/>
        <v>3.4945827287866207</v>
      </c>
      <c r="AG23" s="146"/>
      <c r="AH23" s="72">
        <f t="shared" ca="1" si="13"/>
        <v>3.4945827287866207</v>
      </c>
      <c r="AI23" s="72">
        <f t="shared" ca="1" si="13"/>
        <v>0</v>
      </c>
      <c r="AJ23" s="72">
        <f t="shared" ca="1" si="13"/>
        <v>0</v>
      </c>
      <c r="BA23" s="595"/>
      <c r="BB23" s="596"/>
      <c r="BC23" s="596"/>
      <c r="BD23" s="596"/>
      <c r="BE23" s="597"/>
      <c r="BF23" s="598"/>
      <c r="BG23" s="599" t="s">
        <v>1246</v>
      </c>
      <c r="BH23" s="597"/>
      <c r="BI23" s="595"/>
      <c r="BJ23" s="597"/>
      <c r="BK23" s="595"/>
      <c r="BL23" s="597"/>
      <c r="BM23" s="595"/>
      <c r="BN23" s="597"/>
      <c r="BO23" s="595"/>
      <c r="BP23" s="597"/>
      <c r="BQ23" s="595"/>
      <c r="BR23" s="597"/>
      <c r="BS23" s="595"/>
      <c r="BT23" s="597"/>
      <c r="BU23" s="595"/>
      <c r="BV23" s="597"/>
      <c r="BW23" s="595"/>
      <c r="BX23" s="597"/>
      <c r="BY23" s="595"/>
      <c r="BZ23" s="597"/>
      <c r="CA23" s="598"/>
      <c r="CB23" s="595"/>
      <c r="CC23" s="596"/>
      <c r="CD23" s="596"/>
      <c r="CE23" s="597"/>
      <c r="DA23" t="s">
        <v>1246</v>
      </c>
    </row>
    <row r="24" spans="1:105" ht="12.75" customHeight="1">
      <c r="A24" s="133">
        <f ca="1">A20+A21+A23+A22</f>
        <v>118731.79000000001</v>
      </c>
      <c r="B24" s="74">
        <f ca="1">IF(J24=0,0,(A24*100/J24))</f>
        <v>60.552963179579848</v>
      </c>
      <c r="C24" s="133">
        <f ca="1">J24-E24</f>
        <v>154098.96999999997</v>
      </c>
      <c r="D24" s="74">
        <f ca="1">IF(J24=0,0,(C24*100/J24))</f>
        <v>78.59015059421894</v>
      </c>
      <c r="E24" s="133">
        <f ca="1">E20+E21+E23</f>
        <v>41980.270000000004</v>
      </c>
      <c r="F24" s="127">
        <f ca="1">IF(E24=0,0,(E24/E17*100))</f>
        <v>51.012310802716932</v>
      </c>
      <c r="G24" s="133">
        <f ca="1">G20+G21+G23+G22</f>
        <v>196079.24</v>
      </c>
      <c r="H24" s="74">
        <f ca="1">IF(J24=0,0,(G24*100/J24))</f>
        <v>100</v>
      </c>
      <c r="I24" s="133">
        <f>I20+I21+I23+I22</f>
        <v>0</v>
      </c>
      <c r="J24" s="133">
        <f ca="1">J20+J21+J23+J22</f>
        <v>196079.24</v>
      </c>
      <c r="K24" s="127">
        <f ca="1">IF(J24=0,0,(J24/J17*100))</f>
        <v>60.883676205891447</v>
      </c>
      <c r="L24" s="176" t="s">
        <v>2565</v>
      </c>
      <c r="M24" s="133">
        <f ca="1">M20+M21+M23+M22</f>
        <v>844136.41999999993</v>
      </c>
      <c r="N24" s="127">
        <f ca="1">IF(M24=0,0,(M24/M17*100))</f>
        <v>51.620732393757088</v>
      </c>
      <c r="O24" s="133">
        <f ca="1">O20+O21+O23+O22</f>
        <v>844136.41999999993</v>
      </c>
      <c r="P24" s="74">
        <f ca="1">N24-AE24</f>
        <v>51.620732393757088</v>
      </c>
      <c r="Q24" s="133">
        <f ca="1">Q20+Q21+Q23+Q22</f>
        <v>9486.4500000000407</v>
      </c>
      <c r="R24" s="74">
        <f ca="1">N24-AF24</f>
        <v>5.8515258073824015</v>
      </c>
      <c r="T24" s="77">
        <f ca="1">T20+T21+T23+T22</f>
        <v>0</v>
      </c>
      <c r="U24" s="77">
        <f ca="1">U20+U21+U23+U22</f>
        <v>77347.45</v>
      </c>
      <c r="V24" s="77">
        <f ca="1">V20+V21+V23+V22</f>
        <v>0</v>
      </c>
      <c r="W24" s="77">
        <f ca="1">W20+W21+W23+W22</f>
        <v>834649.97</v>
      </c>
      <c r="X24" s="35"/>
      <c r="Y24" s="77">
        <f ca="1">Y20+Y21+Y23+Y22</f>
        <v>834649.97</v>
      </c>
      <c r="Z24" s="77">
        <f ca="1">Z20+Z21+Z23+Z22</f>
        <v>0</v>
      </c>
      <c r="AA24" s="77">
        <f ca="1">AA20+AA21+AA23+AA22</f>
        <v>1063261.33</v>
      </c>
      <c r="AB24" s="177"/>
      <c r="AC24" s="178">
        <f ca="1">IF(T24=0,0,(T24/T17*100))</f>
        <v>0</v>
      </c>
      <c r="AD24" s="178">
        <f ca="1">IF(U24=0,0,(U24/U17*100))</f>
        <v>62.966268993279847</v>
      </c>
      <c r="AE24" s="178">
        <f ca="1">IF(V24=0,0,(V24/V17*100))</f>
        <v>0</v>
      </c>
      <c r="AF24" s="178">
        <f ca="1">IF(W24=0,0,(W24/W17*100))</f>
        <v>45.769206586374686</v>
      </c>
      <c r="AG24" s="179"/>
      <c r="AH24" s="178">
        <f ca="1">IF(Y24=0,0,(Y24/Y17*100))</f>
        <v>45.769206586374686</v>
      </c>
      <c r="AI24" s="178">
        <f ca="1">IF(Z24=0,0,(Z24/Z17*100))</f>
        <v>0</v>
      </c>
      <c r="AJ24" s="178">
        <f ca="1">IF(AA24=0,0,(AA24/AA17*100))</f>
        <v>52.801188538240261</v>
      </c>
      <c r="BA24" s="595"/>
      <c r="BB24" s="596"/>
      <c r="BC24" s="596"/>
      <c r="BD24" s="596"/>
      <c r="BE24" s="597"/>
      <c r="BF24" s="598"/>
      <c r="BG24" s="599"/>
      <c r="BH24" s="597"/>
      <c r="BI24" s="595"/>
      <c r="BJ24" s="597"/>
      <c r="BK24" s="595"/>
      <c r="BL24" s="597"/>
      <c r="BM24" s="595"/>
      <c r="BN24" s="597"/>
      <c r="BO24" s="595"/>
      <c r="BP24" s="597"/>
      <c r="BQ24" s="595"/>
      <c r="BR24" s="597"/>
      <c r="BS24" s="595"/>
      <c r="BT24" s="597"/>
      <c r="BU24" s="595"/>
      <c r="BV24" s="597"/>
      <c r="BW24" s="595"/>
      <c r="BX24" s="597"/>
      <c r="BY24" s="595"/>
      <c r="BZ24" s="597"/>
      <c r="CA24" s="598"/>
      <c r="CB24" s="595"/>
      <c r="CC24" s="596"/>
      <c r="CD24" s="596"/>
      <c r="CE24" s="597"/>
    </row>
    <row r="25" spans="1:105" ht="5.15" customHeight="1">
      <c r="A25" s="35"/>
      <c r="E25" s="35"/>
      <c r="G25" s="35"/>
      <c r="H25" s="140"/>
      <c r="I25" s="35"/>
      <c r="J25" s="35"/>
      <c r="M25" s="35"/>
      <c r="O25" s="35"/>
      <c r="P25" s="140"/>
      <c r="Q25" s="35"/>
      <c r="R25" s="140"/>
      <c r="T25" s="150"/>
      <c r="U25" s="150"/>
      <c r="V25" s="150"/>
      <c r="W25" s="150"/>
      <c r="X25" s="102"/>
      <c r="Y25" s="150"/>
      <c r="Z25" s="150"/>
      <c r="AA25" s="150"/>
      <c r="AB25" s="102"/>
      <c r="AC25" s="180"/>
      <c r="AD25" s="180"/>
      <c r="AE25" s="180"/>
      <c r="AF25" s="180"/>
      <c r="AG25" s="179"/>
      <c r="AH25" s="180"/>
      <c r="AI25" s="180"/>
      <c r="AJ25" s="180"/>
      <c r="BA25" s="595"/>
      <c r="BB25" s="596"/>
      <c r="BC25" s="596"/>
      <c r="BD25" s="596"/>
      <c r="BE25" s="597"/>
      <c r="BF25" s="598"/>
      <c r="BG25" s="599"/>
      <c r="BH25" s="597"/>
      <c r="BI25" s="595"/>
      <c r="BJ25" s="597"/>
      <c r="BK25" s="595"/>
      <c r="BL25" s="597"/>
      <c r="BM25" s="595"/>
      <c r="BN25" s="597"/>
      <c r="BO25" s="595"/>
      <c r="BP25" s="597"/>
      <c r="BQ25" s="595"/>
      <c r="BR25" s="597"/>
      <c r="BS25" s="595"/>
      <c r="BT25" s="597"/>
      <c r="BU25" s="595"/>
      <c r="BV25" s="597"/>
      <c r="BW25" s="595"/>
      <c r="BX25" s="597"/>
      <c r="BY25" s="595"/>
      <c r="BZ25" s="597"/>
      <c r="CA25" s="598"/>
      <c r="CB25" s="595"/>
      <c r="CC25" s="596"/>
      <c r="CD25" s="596"/>
      <c r="CE25" s="597"/>
    </row>
    <row r="26" spans="1:105" ht="12.75" customHeight="1">
      <c r="A26" s="35">
        <f ca="1">A17-A24</f>
        <v>80484.23000000001</v>
      </c>
      <c r="B26">
        <f ca="1">IF(J26=0,0,(A26*100/J26))</f>
        <v>63.888400260747495</v>
      </c>
      <c r="C26" s="35">
        <f ca="1">J26-E26</f>
        <v>85662.160000000033</v>
      </c>
      <c r="D26">
        <f ca="1">IF(J26=0,0,(C26*100/J26))</f>
        <v>67.99864228408714</v>
      </c>
      <c r="E26" s="35">
        <f ca="1">E17-E24</f>
        <v>40314.119999999995</v>
      </c>
      <c r="F26" s="140">
        <f ca="1">IF(E26=0,0,(E26/E17*100))</f>
        <v>48.987689197283068</v>
      </c>
      <c r="G26" s="35">
        <f ca="1">G17-G24</f>
        <v>125976.28000000003</v>
      </c>
      <c r="H26">
        <f ca="1">IF(J26=0,0,(G26*100/J26))</f>
        <v>100.00000000000001</v>
      </c>
      <c r="I26" s="35">
        <f>I17-I24</f>
        <v>0</v>
      </c>
      <c r="J26" s="35">
        <f ca="1">J17-J24</f>
        <v>125976.28000000003</v>
      </c>
      <c r="K26" s="140">
        <f ca="1">IF(J26=0,0,(J26/J17*100))</f>
        <v>39.116323794108546</v>
      </c>
      <c r="L26" s="35" t="s">
        <v>2566</v>
      </c>
      <c r="M26" s="35">
        <f ca="1">M17-M24</f>
        <v>791129.84000000008</v>
      </c>
      <c r="N26" s="140">
        <f ca="1">IF(M26=0,0,(M26/M17*100))</f>
        <v>48.379267606242912</v>
      </c>
      <c r="O26" s="35">
        <f ca="1">O17-O24</f>
        <v>791129.84000000008</v>
      </c>
      <c r="P26">
        <f ca="1">N26-AE26</f>
        <v>48.379267606242912</v>
      </c>
      <c r="Q26" s="35">
        <f ca="1">Q17-Q24</f>
        <v>-197826.12999999998</v>
      </c>
      <c r="R26">
        <f ca="1">N26-AF26</f>
        <v>-5.8515258073824015</v>
      </c>
      <c r="T26" s="77">
        <f ca="1">T17-T24</f>
        <v>0</v>
      </c>
      <c r="U26" s="77">
        <f ca="1">U17-U24</f>
        <v>45492.05</v>
      </c>
      <c r="V26" s="77">
        <f ca="1">V17-V24</f>
        <v>0</v>
      </c>
      <c r="W26" s="77">
        <f ca="1">W17-W24</f>
        <v>988955.97</v>
      </c>
      <c r="X26" s="46"/>
      <c r="Y26" s="77">
        <f ca="1">Y17-Y24</f>
        <v>988955.97</v>
      </c>
      <c r="Z26" s="77">
        <f ca="1">Z17-Z24</f>
        <v>0</v>
      </c>
      <c r="AA26" s="77">
        <f ca="1">AA17-AA24</f>
        <v>950445.8600000001</v>
      </c>
      <c r="AB26" s="46"/>
      <c r="AC26" s="181">
        <f ca="1">IF(T26=0,0,(T26/T17*100))</f>
        <v>0</v>
      </c>
      <c r="AD26" s="181">
        <f ca="1">IF(U26=0,0,(U26/U17*100))</f>
        <v>37.033731006720153</v>
      </c>
      <c r="AE26" s="181">
        <f ca="1">IF(V26=0,0,(V26/V17*100))</f>
        <v>0</v>
      </c>
      <c r="AF26" s="181">
        <f ca="1">IF(W26=0,0,(W26/W17*100))</f>
        <v>54.230793413625314</v>
      </c>
      <c r="AG26" s="179"/>
      <c r="AH26" s="181">
        <f ca="1">IF(Y26=0,0,(Y26/Y17*100))</f>
        <v>54.230793413625314</v>
      </c>
      <c r="AI26" s="181">
        <f ca="1">IF(Z26=0,0,(Z26/Z17*100))</f>
        <v>0</v>
      </c>
      <c r="AJ26" s="181">
        <f ca="1">IF(AA26=0,0,(AA26/AA17*100))</f>
        <v>47.198811461759746</v>
      </c>
      <c r="BA26" s="595"/>
      <c r="BB26" s="596"/>
      <c r="BC26" s="596"/>
      <c r="BD26" s="596"/>
      <c r="BE26" s="597"/>
      <c r="BF26" s="598"/>
      <c r="BG26" s="599"/>
      <c r="BH26" s="597"/>
      <c r="BI26" s="595"/>
      <c r="BJ26" s="597"/>
      <c r="BK26" s="595"/>
      <c r="BL26" s="597"/>
      <c r="BM26" s="595"/>
      <c r="BN26" s="597"/>
      <c r="BO26" s="595"/>
      <c r="BP26" s="597"/>
      <c r="BQ26" s="595"/>
      <c r="BR26" s="597"/>
      <c r="BS26" s="595"/>
      <c r="BT26" s="597"/>
      <c r="BU26" s="595"/>
      <c r="BV26" s="597"/>
      <c r="BW26" s="595"/>
      <c r="BX26" s="597"/>
      <c r="BY26" s="595"/>
      <c r="BZ26" s="597"/>
      <c r="CA26" s="598"/>
      <c r="CB26" s="595"/>
      <c r="CC26" s="596"/>
      <c r="CD26" s="596"/>
      <c r="CE26" s="597"/>
    </row>
    <row r="27" spans="1:105" ht="5.15" customHeight="1">
      <c r="C27" s="35"/>
      <c r="H27" s="140"/>
      <c r="P27" s="140"/>
      <c r="T27" s="72"/>
      <c r="U27" s="72"/>
      <c r="V27" s="72"/>
      <c r="W27" s="72"/>
      <c r="X27" s="46"/>
      <c r="Y27" s="72"/>
      <c r="Z27" s="72"/>
      <c r="AA27" s="72"/>
      <c r="AB27" s="46"/>
      <c r="AC27" s="178"/>
      <c r="AD27" s="178"/>
      <c r="AE27" s="178"/>
      <c r="AF27" s="178"/>
      <c r="AG27" s="179"/>
      <c r="AH27" s="178"/>
      <c r="AI27" s="178"/>
      <c r="AJ27" s="178"/>
      <c r="BA27" s="595"/>
      <c r="BB27" s="596"/>
      <c r="BC27" s="596"/>
      <c r="BD27" s="596"/>
      <c r="BE27" s="597"/>
      <c r="BF27" s="598"/>
      <c r="BG27" s="599"/>
      <c r="BH27" s="597"/>
      <c r="BI27" s="595"/>
      <c r="BJ27" s="597"/>
      <c r="BK27" s="595"/>
      <c r="BL27" s="597"/>
      <c r="BM27" s="595"/>
      <c r="BN27" s="597"/>
      <c r="BO27" s="595"/>
      <c r="BP27" s="597"/>
      <c r="BQ27" s="595"/>
      <c r="BR27" s="597"/>
      <c r="BS27" s="595"/>
      <c r="BT27" s="597"/>
      <c r="BU27" s="595"/>
      <c r="BV27" s="597"/>
      <c r="BW27" s="595"/>
      <c r="BX27" s="597"/>
      <c r="BY27" s="595"/>
      <c r="BZ27" s="597"/>
      <c r="CA27" s="598"/>
      <c r="CB27" s="595"/>
      <c r="CC27" s="596"/>
      <c r="CD27" s="596"/>
      <c r="CE27" s="597"/>
    </row>
    <row r="28" spans="1:105" ht="12.75" hidden="1" customHeight="1">
      <c r="C28" s="35"/>
      <c r="H28" s="140"/>
      <c r="L28" s="35" t="s">
        <v>2298</v>
      </c>
      <c r="P28" s="140"/>
      <c r="R28" s="140"/>
      <c r="T28" s="72"/>
      <c r="U28" s="72"/>
      <c r="V28" s="72"/>
      <c r="W28" s="72"/>
      <c r="X28" s="46"/>
      <c r="Y28" s="72"/>
      <c r="Z28" s="72"/>
      <c r="AA28" s="72"/>
      <c r="AB28" s="46"/>
      <c r="AC28" s="178"/>
      <c r="AD28" s="178"/>
      <c r="AE28" s="178"/>
      <c r="AF28" s="178"/>
      <c r="AG28" s="179"/>
      <c r="AH28" s="178"/>
      <c r="AI28" s="178"/>
      <c r="AJ28" s="178"/>
      <c r="BA28" s="595"/>
      <c r="BB28" s="596"/>
      <c r="BC28" s="596"/>
      <c r="BD28" s="596"/>
      <c r="BE28" s="597"/>
      <c r="BF28" s="598"/>
      <c r="BG28" s="599"/>
      <c r="BH28" s="597"/>
      <c r="BI28" s="595"/>
      <c r="BJ28" s="597"/>
      <c r="BK28" s="595"/>
      <c r="BL28" s="597"/>
      <c r="BM28" s="595"/>
      <c r="BN28" s="597"/>
      <c r="BO28" s="595"/>
      <c r="BP28" s="597"/>
      <c r="BQ28" s="595"/>
      <c r="BR28" s="597"/>
      <c r="BS28" s="595"/>
      <c r="BT28" s="597"/>
      <c r="BU28" s="595"/>
      <c r="BV28" s="597"/>
      <c r="BW28" s="595"/>
      <c r="BX28" s="597"/>
      <c r="BY28" s="595"/>
      <c r="BZ28" s="597"/>
      <c r="CA28" s="598"/>
      <c r="CB28" s="595"/>
      <c r="CC28" s="596"/>
      <c r="CD28" s="596"/>
      <c r="CE28" s="597"/>
    </row>
    <row r="29" spans="1:105" ht="12.75" hidden="1" customHeight="1">
      <c r="A29">
        <v>0</v>
      </c>
      <c r="B29">
        <f>IF(J29=0,0,(A29*100/J29))</f>
        <v>0</v>
      </c>
      <c r="C29" s="35">
        <f>J29-E29</f>
        <v>0</v>
      </c>
      <c r="D29">
        <f>IF(J29=0,0,(C29*100/J29))</f>
        <v>0</v>
      </c>
      <c r="F29" s="140">
        <f ca="1">IF(E29=0,0,(E29/$J$17*100))</f>
        <v>0</v>
      </c>
      <c r="G29">
        <v>0</v>
      </c>
      <c r="H29">
        <f>IF(J29=0,0,(G29*100/J29))</f>
        <v>0</v>
      </c>
      <c r="J29">
        <v>0</v>
      </c>
      <c r="K29" s="140">
        <f ca="1">IF(J29=0,0,(J29/$J$17*100))</f>
        <v>0</v>
      </c>
      <c r="L29" t="s">
        <v>2478</v>
      </c>
      <c r="N29" s="140">
        <f ca="1">IF(M29=0,0,(M29/$J$17*100))</f>
        <v>0</v>
      </c>
      <c r="O29">
        <v>0</v>
      </c>
      <c r="P29">
        <f>IF(M29=0,0,(O29*100/M29))</f>
        <v>0</v>
      </c>
      <c r="Q29">
        <v>0</v>
      </c>
      <c r="R29">
        <f>IF(M29=0,0,(Q29*100/M29))</f>
        <v>0</v>
      </c>
      <c r="T29" s="72"/>
      <c r="U29" s="72"/>
      <c r="V29" s="72"/>
      <c r="W29" s="72"/>
      <c r="X29" s="102"/>
      <c r="Y29" s="72"/>
      <c r="Z29" s="72"/>
      <c r="AA29" s="72"/>
      <c r="AB29" s="102"/>
      <c r="AC29" s="178">
        <f t="shared" ref="AC29:AF31" ca="1" si="14">IF(AB29=0,0,(AB29/$J$17*100))</f>
        <v>0</v>
      </c>
      <c r="AD29" s="178">
        <f t="shared" ca="1" si="14"/>
        <v>0</v>
      </c>
      <c r="AE29" s="178">
        <f t="shared" ca="1" si="14"/>
        <v>0</v>
      </c>
      <c r="AF29" s="178">
        <f t="shared" ca="1" si="14"/>
        <v>0</v>
      </c>
      <c r="AG29" s="179"/>
      <c r="AH29" s="178">
        <f t="shared" ref="AH29:AJ31" ca="1" si="15">IF(AG29=0,0,(AG29/$J$17*100))</f>
        <v>0</v>
      </c>
      <c r="AI29" s="178">
        <f t="shared" ca="1" si="15"/>
        <v>0</v>
      </c>
      <c r="AJ29" s="178">
        <f t="shared" ca="1" si="15"/>
        <v>0</v>
      </c>
      <c r="BA29" s="595"/>
      <c r="BB29" s="596"/>
      <c r="BC29" s="596"/>
      <c r="BD29" s="596"/>
      <c r="BE29" s="597"/>
      <c r="BF29" s="598"/>
      <c r="BG29" s="599"/>
      <c r="BH29" s="597"/>
      <c r="BI29" s="595"/>
      <c r="BJ29" s="597"/>
      <c r="BK29" s="595"/>
      <c r="BL29" s="597"/>
      <c r="BM29" s="595"/>
      <c r="BN29" s="597"/>
      <c r="BO29" s="595"/>
      <c r="BP29" s="597"/>
      <c r="BQ29" s="595"/>
      <c r="BR29" s="597"/>
      <c r="BS29" s="595"/>
      <c r="BT29" s="597"/>
      <c r="BU29" s="595"/>
      <c r="BV29" s="597"/>
      <c r="BW29" s="595"/>
      <c r="BX29" s="597"/>
      <c r="BY29" s="595"/>
      <c r="BZ29" s="597"/>
      <c r="CA29" s="598"/>
      <c r="CB29" s="595"/>
      <c r="CC29" s="596"/>
      <c r="CD29" s="596"/>
      <c r="CE29" s="597"/>
    </row>
    <row r="30" spans="1:105" ht="12.75" hidden="1" customHeight="1">
      <c r="A30" s="74">
        <v>0</v>
      </c>
      <c r="B30">
        <f>IF(J30=0,0,(A30*100/J30))</f>
        <v>0</v>
      </c>
      <c r="C30" s="35">
        <f>J30-E30</f>
        <v>0</v>
      </c>
      <c r="D30">
        <f>IF(J30=0,0,(C30*100/J30))</f>
        <v>0</v>
      </c>
      <c r="E30" s="74"/>
      <c r="F30" s="140">
        <f ca="1">IF(E30=0,0,(E30/$J$17*100))</f>
        <v>0</v>
      </c>
      <c r="G30" s="74">
        <v>0</v>
      </c>
      <c r="H30">
        <f>IF(J30=0,0,(G30*100/J30))</f>
        <v>0</v>
      </c>
      <c r="J30" s="74">
        <v>0</v>
      </c>
      <c r="K30" s="140">
        <f ca="1">IF(J30=0,0,(J30/$J$17*100))</f>
        <v>0</v>
      </c>
      <c r="L30" t="s">
        <v>2479</v>
      </c>
      <c r="M30" s="74"/>
      <c r="N30" s="140">
        <f ca="1">IF(M30=0,0,(M30/$J$17*100))</f>
        <v>0</v>
      </c>
      <c r="O30" s="74">
        <v>0</v>
      </c>
      <c r="P30">
        <f>IF(M30=0,0,(O30*100/M30))</f>
        <v>0</v>
      </c>
      <c r="Q30" s="74">
        <v>0</v>
      </c>
      <c r="R30">
        <f>IF(M30=0,0,(Q30*100/M30))</f>
        <v>0</v>
      </c>
      <c r="T30" s="72"/>
      <c r="U30" s="72"/>
      <c r="V30" s="72"/>
      <c r="W30" s="72"/>
      <c r="X30" s="102"/>
      <c r="Y30" s="72"/>
      <c r="Z30" s="72"/>
      <c r="AA30" s="72"/>
      <c r="AB30" s="102"/>
      <c r="AC30" s="178">
        <f t="shared" ca="1" si="14"/>
        <v>0</v>
      </c>
      <c r="AD30" s="178">
        <f t="shared" ca="1" si="14"/>
        <v>0</v>
      </c>
      <c r="AE30" s="178">
        <f t="shared" ca="1" si="14"/>
        <v>0</v>
      </c>
      <c r="AF30" s="178">
        <f t="shared" ca="1" si="14"/>
        <v>0</v>
      </c>
      <c r="AG30" s="179"/>
      <c r="AH30" s="178">
        <f t="shared" ca="1" si="15"/>
        <v>0</v>
      </c>
      <c r="AI30" s="178">
        <f t="shared" ca="1" si="15"/>
        <v>0</v>
      </c>
      <c r="AJ30" s="178">
        <f t="shared" ca="1" si="15"/>
        <v>0</v>
      </c>
      <c r="BA30" s="595"/>
      <c r="BB30" s="596"/>
      <c r="BC30" s="596"/>
      <c r="BD30" s="596"/>
      <c r="BE30" s="597"/>
      <c r="BF30" s="598"/>
      <c r="BG30" s="599"/>
      <c r="BH30" s="597"/>
      <c r="BI30" s="595"/>
      <c r="BJ30" s="597"/>
      <c r="BK30" s="595"/>
      <c r="BL30" s="597"/>
      <c r="BM30" s="595"/>
      <c r="BN30" s="597"/>
      <c r="BO30" s="595"/>
      <c r="BP30" s="597"/>
      <c r="BQ30" s="595"/>
      <c r="BR30" s="597"/>
      <c r="BS30" s="595"/>
      <c r="BT30" s="597"/>
      <c r="BU30" s="595"/>
      <c r="BV30" s="597"/>
      <c r="BW30" s="595"/>
      <c r="BX30" s="597"/>
      <c r="BY30" s="595"/>
      <c r="BZ30" s="597"/>
      <c r="CA30" s="598"/>
      <c r="CB30" s="595"/>
      <c r="CC30" s="596"/>
      <c r="CD30" s="596"/>
      <c r="CE30" s="597"/>
    </row>
    <row r="31" spans="1:105" ht="12.75" hidden="1" customHeight="1">
      <c r="A31" s="35">
        <f>A29+A30</f>
        <v>0</v>
      </c>
      <c r="B31">
        <f>IF(J31=0,0,(A31*100/J31))</f>
        <v>0</v>
      </c>
      <c r="C31" s="35">
        <f>J31-E31</f>
        <v>0</v>
      </c>
      <c r="D31">
        <f>IF(J31=0,0,(C31*100/J31))</f>
        <v>0</v>
      </c>
      <c r="E31" s="35">
        <f>E29+E30</f>
        <v>0</v>
      </c>
      <c r="F31" s="140">
        <f ca="1">IF(E31=0,0,(E31/$J$17*100))</f>
        <v>0</v>
      </c>
      <c r="G31" s="35">
        <f>G29+G30</f>
        <v>0</v>
      </c>
      <c r="H31">
        <f>IF(J31=0,0,(G31*100/J31))</f>
        <v>0</v>
      </c>
      <c r="I31" s="35">
        <f>I29+I30</f>
        <v>0</v>
      </c>
      <c r="J31" s="35">
        <f>J29+J30</f>
        <v>0</v>
      </c>
      <c r="K31" s="140">
        <f ca="1">IF(J31=0,0,(J31/$J$17*100))</f>
        <v>0</v>
      </c>
      <c r="L31" s="35" t="s">
        <v>2567</v>
      </c>
      <c r="M31" s="35">
        <f>M29+M30</f>
        <v>0</v>
      </c>
      <c r="N31" s="140">
        <f ca="1">IF(M31=0,0,(M31/$J$17*100))</f>
        <v>0</v>
      </c>
      <c r="O31" s="35">
        <f>O29+O30</f>
        <v>0</v>
      </c>
      <c r="P31">
        <f>IF(M31=0,0,(O31*100/M31))</f>
        <v>0</v>
      </c>
      <c r="Q31" s="35">
        <f>Q29+Q30</f>
        <v>0</v>
      </c>
      <c r="R31">
        <f>IF(M31=0,0,(Q31*100/M31))</f>
        <v>0</v>
      </c>
      <c r="T31" s="77">
        <f>T29+T30</f>
        <v>0</v>
      </c>
      <c r="U31" s="77">
        <f>U29+U30</f>
        <v>0</v>
      </c>
      <c r="V31" s="77">
        <f>V29+V30</f>
        <v>0</v>
      </c>
      <c r="W31" s="77">
        <f>W29+W30</f>
        <v>0</v>
      </c>
      <c r="X31" s="27"/>
      <c r="Y31" s="77">
        <f>Y29+Y30</f>
        <v>0</v>
      </c>
      <c r="Z31" s="77">
        <f>Z29+Z30</f>
        <v>0</v>
      </c>
      <c r="AA31" s="77">
        <f>AA29+AA30</f>
        <v>0</v>
      </c>
      <c r="AB31" s="27"/>
      <c r="AC31" s="178">
        <f t="shared" ca="1" si="14"/>
        <v>0</v>
      </c>
      <c r="AD31" s="178">
        <f t="shared" ca="1" si="14"/>
        <v>0</v>
      </c>
      <c r="AE31" s="178">
        <f t="shared" ca="1" si="14"/>
        <v>0</v>
      </c>
      <c r="AF31" s="178">
        <f t="shared" ca="1" si="14"/>
        <v>0</v>
      </c>
      <c r="AG31" s="179"/>
      <c r="AH31" s="178">
        <f t="shared" ca="1" si="15"/>
        <v>0</v>
      </c>
      <c r="AI31" s="178">
        <f t="shared" ca="1" si="15"/>
        <v>0</v>
      </c>
      <c r="AJ31" s="178">
        <f t="shared" ca="1" si="15"/>
        <v>0</v>
      </c>
      <c r="BA31" s="595"/>
      <c r="BB31" s="596"/>
      <c r="BC31" s="596"/>
      <c r="BD31" s="596"/>
      <c r="BE31" s="597"/>
      <c r="BF31" s="598"/>
      <c r="BG31" s="599"/>
      <c r="BH31" s="597"/>
      <c r="BI31" s="595"/>
      <c r="BJ31" s="597"/>
      <c r="BK31" s="595"/>
      <c r="BL31" s="597"/>
      <c r="BM31" s="595"/>
      <c r="BN31" s="597"/>
      <c r="BO31" s="595"/>
      <c r="BP31" s="597"/>
      <c r="BQ31" s="595"/>
      <c r="BR31" s="597"/>
      <c r="BS31" s="595"/>
      <c r="BT31" s="597"/>
      <c r="BU31" s="595"/>
      <c r="BV31" s="597"/>
      <c r="BW31" s="595"/>
      <c r="BX31" s="597"/>
      <c r="BY31" s="595"/>
      <c r="BZ31" s="597"/>
      <c r="CA31" s="598"/>
      <c r="CB31" s="595"/>
      <c r="CC31" s="596"/>
      <c r="CD31" s="596"/>
      <c r="CE31" s="597"/>
    </row>
    <row r="32" spans="1:105" ht="12.75" hidden="1" customHeight="1">
      <c r="C32" s="35"/>
      <c r="H32" s="140"/>
      <c r="P32" s="140"/>
      <c r="R32" s="140"/>
      <c r="T32" s="72"/>
      <c r="U32" s="72"/>
      <c r="V32" s="72"/>
      <c r="W32" s="72"/>
      <c r="X32" s="46"/>
      <c r="Y32" s="72"/>
      <c r="Z32" s="72"/>
      <c r="AA32" s="72"/>
      <c r="AB32" s="46"/>
      <c r="AC32" s="178"/>
      <c r="AD32" s="178"/>
      <c r="AE32" s="178"/>
      <c r="AF32" s="178"/>
      <c r="AG32" s="179"/>
      <c r="AH32" s="178"/>
      <c r="AI32" s="178"/>
      <c r="AJ32" s="178"/>
      <c r="BA32" s="595"/>
      <c r="BB32" s="596"/>
      <c r="BC32" s="596"/>
      <c r="BD32" s="596"/>
      <c r="BE32" s="597"/>
      <c r="BF32" s="598"/>
      <c r="BG32" s="599"/>
      <c r="BH32" s="597"/>
      <c r="BI32" s="595"/>
      <c r="BJ32" s="597"/>
      <c r="BK32" s="595"/>
      <c r="BL32" s="597"/>
      <c r="BM32" s="595"/>
      <c r="BN32" s="597"/>
      <c r="BO32" s="595"/>
      <c r="BP32" s="597"/>
      <c r="BQ32" s="595"/>
      <c r="BR32" s="597"/>
      <c r="BS32" s="595"/>
      <c r="BT32" s="597"/>
      <c r="BU32" s="595"/>
      <c r="BV32" s="597"/>
      <c r="BW32" s="595"/>
      <c r="BX32" s="597"/>
      <c r="BY32" s="595"/>
      <c r="BZ32" s="597"/>
      <c r="CA32" s="598"/>
      <c r="CB32" s="595"/>
      <c r="CC32" s="596"/>
      <c r="CD32" s="596"/>
      <c r="CE32" s="597"/>
    </row>
    <row r="33" spans="1:83" ht="12.75" hidden="1" customHeight="1">
      <c r="C33" s="35"/>
      <c r="H33" s="140"/>
      <c r="L33" s="35" t="s">
        <v>2354</v>
      </c>
      <c r="P33" s="140"/>
      <c r="R33" s="140"/>
      <c r="T33" s="72"/>
      <c r="U33" s="72"/>
      <c r="V33" s="72"/>
      <c r="W33" s="72"/>
      <c r="X33" s="46"/>
      <c r="Y33" s="72"/>
      <c r="Z33" s="72"/>
      <c r="AA33" s="72"/>
      <c r="AB33" s="46"/>
      <c r="AC33" s="178"/>
      <c r="AD33" s="178"/>
      <c r="AE33" s="178"/>
      <c r="AF33" s="178"/>
      <c r="AG33" s="179"/>
      <c r="AH33" s="178"/>
      <c r="AI33" s="178"/>
      <c r="AJ33" s="178"/>
      <c r="BA33" s="595"/>
      <c r="BB33" s="596"/>
      <c r="BC33" s="596"/>
      <c r="BD33" s="596"/>
      <c r="BE33" s="597"/>
      <c r="BF33" s="598"/>
      <c r="BG33" s="599"/>
      <c r="BH33" s="597"/>
      <c r="BI33" s="595"/>
      <c r="BJ33" s="597"/>
      <c r="BK33" s="595"/>
      <c r="BL33" s="597"/>
      <c r="BM33" s="595"/>
      <c r="BN33" s="597"/>
      <c r="BO33" s="595"/>
      <c r="BP33" s="597"/>
      <c r="BQ33" s="595"/>
      <c r="BR33" s="597"/>
      <c r="BS33" s="595"/>
      <c r="BT33" s="597"/>
      <c r="BU33" s="595"/>
      <c r="BV33" s="597"/>
      <c r="BW33" s="595"/>
      <c r="BX33" s="597"/>
      <c r="BY33" s="595"/>
      <c r="BZ33" s="597"/>
      <c r="CA33" s="598"/>
      <c r="CB33" s="595"/>
      <c r="CC33" s="596"/>
      <c r="CD33" s="596"/>
      <c r="CE33" s="597"/>
    </row>
    <row r="34" spans="1:83" ht="12.75" hidden="1" customHeight="1">
      <c r="B34">
        <f>IF(J34=0,0,(A34*100/J34))</f>
        <v>0</v>
      </c>
      <c r="C34" s="35">
        <f>J34-E34</f>
        <v>0</v>
      </c>
      <c r="D34">
        <f>IF(J34=0,0,(C34*100/J34))</f>
        <v>0</v>
      </c>
      <c r="F34" s="140">
        <f ca="1">IF(E34=0,0,(E34/$J$17*100))</f>
        <v>0</v>
      </c>
      <c r="G34">
        <f>J34-I34</f>
        <v>0</v>
      </c>
      <c r="H34">
        <f>IF(J34=0,0,(G34*100/J34))</f>
        <v>0</v>
      </c>
      <c r="J34">
        <v>0</v>
      </c>
      <c r="K34" s="140">
        <f ca="1">IF(J34=0,0,(J34/$J$17*100))</f>
        <v>0</v>
      </c>
      <c r="L34" t="s">
        <v>2568</v>
      </c>
      <c r="N34" s="140">
        <f ca="1">IF(M34=0,0,(M34/$J$17*100))</f>
        <v>0</v>
      </c>
      <c r="P34">
        <f>IF(M34=0,0,(O34*100/M34))</f>
        <v>0</v>
      </c>
      <c r="R34">
        <f>IF(M34=0,0,(Q34*100/M34))</f>
        <v>0</v>
      </c>
      <c r="T34" s="72"/>
      <c r="U34" s="72"/>
      <c r="V34" s="72"/>
      <c r="W34" s="72"/>
      <c r="X34" s="46"/>
      <c r="Y34" s="72"/>
      <c r="Z34" s="72"/>
      <c r="AA34" s="72"/>
      <c r="AB34" s="46"/>
      <c r="AC34" s="178">
        <f t="shared" ref="AC34:AF38" ca="1" si="16">IF(AB34=0,0,(AB34/$J$17*100))</f>
        <v>0</v>
      </c>
      <c r="AD34" s="178">
        <f t="shared" ca="1" si="16"/>
        <v>0</v>
      </c>
      <c r="AE34" s="178">
        <f t="shared" ca="1" si="16"/>
        <v>0</v>
      </c>
      <c r="AF34" s="178">
        <f t="shared" ca="1" si="16"/>
        <v>0</v>
      </c>
      <c r="AG34" s="179"/>
      <c r="AH34" s="178">
        <f t="shared" ref="AH34:AJ38" ca="1" si="17">IF(AG34=0,0,(AG34/$J$17*100))</f>
        <v>0</v>
      </c>
      <c r="AI34" s="178">
        <f t="shared" ca="1" si="17"/>
        <v>0</v>
      </c>
      <c r="AJ34" s="178">
        <f t="shared" ca="1" si="17"/>
        <v>0</v>
      </c>
      <c r="BA34" s="595"/>
      <c r="BB34" s="596"/>
      <c r="BC34" s="596"/>
      <c r="BD34" s="596"/>
      <c r="BE34" s="597"/>
      <c r="BF34" s="598"/>
      <c r="BG34" s="599"/>
      <c r="BH34" s="597"/>
      <c r="BI34" s="595"/>
      <c r="BJ34" s="597"/>
      <c r="BK34" s="595"/>
      <c r="BL34" s="597"/>
      <c r="BM34" s="595"/>
      <c r="BN34" s="597"/>
      <c r="BO34" s="595"/>
      <c r="BP34" s="597"/>
      <c r="BQ34" s="595"/>
      <c r="BR34" s="597"/>
      <c r="BS34" s="595"/>
      <c r="BT34" s="597"/>
      <c r="BU34" s="595"/>
      <c r="BV34" s="597"/>
      <c r="BW34" s="595"/>
      <c r="BX34" s="597"/>
      <c r="BY34" s="595"/>
      <c r="BZ34" s="597"/>
      <c r="CA34" s="598"/>
      <c r="CB34" s="595"/>
      <c r="CC34" s="596"/>
      <c r="CD34" s="596"/>
      <c r="CE34" s="597"/>
    </row>
    <row r="35" spans="1:83" ht="12.75" hidden="1" customHeight="1">
      <c r="A35">
        <f>J35-U35</f>
        <v>0</v>
      </c>
      <c r="B35">
        <f>IF(J35=0,0,(A35*100/J35))</f>
        <v>0</v>
      </c>
      <c r="C35" s="35">
        <f>J35-E35</f>
        <v>0</v>
      </c>
      <c r="D35">
        <f>IF(J35=0,0,(C35*100/J35))</f>
        <v>0</v>
      </c>
      <c r="F35" s="140">
        <f ca="1">IF(E35=0,0,(E35/$J$17*100))</f>
        <v>0</v>
      </c>
      <c r="G35">
        <f>J35-I35</f>
        <v>0</v>
      </c>
      <c r="H35">
        <f>IF(J35=0,0,(G35*100/J35))</f>
        <v>0</v>
      </c>
      <c r="J35">
        <v>0</v>
      </c>
      <c r="K35" s="140">
        <f ca="1">IF(J35=0,0,(J35/$J$17*100))</f>
        <v>0</v>
      </c>
      <c r="L35" t="s">
        <v>2485</v>
      </c>
      <c r="N35" s="140">
        <f ca="1">IF(M35=0,0,(M35/$J$17*100))</f>
        <v>0</v>
      </c>
      <c r="O35">
        <f>M35-V35</f>
        <v>0</v>
      </c>
      <c r="P35">
        <f>IF(M35=0,0,(O35*100/M35))</f>
        <v>0</v>
      </c>
      <c r="Q35">
        <f>M35-W35</f>
        <v>0</v>
      </c>
      <c r="R35">
        <f>IF(M35=0,0,(Q35*100/M35))</f>
        <v>0</v>
      </c>
      <c r="T35" s="72"/>
      <c r="U35" s="72"/>
      <c r="V35" s="72"/>
      <c r="W35" s="72"/>
      <c r="X35" s="102"/>
      <c r="Y35" s="72"/>
      <c r="Z35" s="72"/>
      <c r="AA35" s="72"/>
      <c r="AB35" s="102"/>
      <c r="AC35" s="178">
        <f t="shared" ca="1" si="16"/>
        <v>0</v>
      </c>
      <c r="AD35" s="178">
        <f t="shared" ca="1" si="16"/>
        <v>0</v>
      </c>
      <c r="AE35" s="178">
        <f t="shared" ca="1" si="16"/>
        <v>0</v>
      </c>
      <c r="AF35" s="178">
        <f t="shared" ca="1" si="16"/>
        <v>0</v>
      </c>
      <c r="AG35" s="179"/>
      <c r="AH35" s="178">
        <f t="shared" ca="1" si="17"/>
        <v>0</v>
      </c>
      <c r="AI35" s="178">
        <f t="shared" ca="1" si="17"/>
        <v>0</v>
      </c>
      <c r="AJ35" s="178">
        <f t="shared" ca="1" si="17"/>
        <v>0</v>
      </c>
      <c r="BA35" s="595"/>
      <c r="BB35" s="596"/>
      <c r="BC35" s="596"/>
      <c r="BD35" s="596"/>
      <c r="BE35" s="597"/>
      <c r="BF35" s="598"/>
      <c r="BG35" s="599"/>
      <c r="BH35" s="597"/>
      <c r="BI35" s="595"/>
      <c r="BJ35" s="597"/>
      <c r="BK35" s="595"/>
      <c r="BL35" s="597"/>
      <c r="BM35" s="595"/>
      <c r="BN35" s="597"/>
      <c r="BO35" s="595"/>
      <c r="BP35" s="597"/>
      <c r="BQ35" s="595"/>
      <c r="BR35" s="597"/>
      <c r="BS35" s="595"/>
      <c r="BT35" s="597"/>
      <c r="BU35" s="595"/>
      <c r="BV35" s="597"/>
      <c r="BW35" s="595"/>
      <c r="BX35" s="597"/>
      <c r="BY35" s="595"/>
      <c r="BZ35" s="597"/>
      <c r="CA35" s="598"/>
      <c r="CB35" s="595"/>
      <c r="CC35" s="596"/>
      <c r="CD35" s="596"/>
      <c r="CE35" s="597"/>
    </row>
    <row r="36" spans="1:83" ht="12.75" hidden="1" customHeight="1">
      <c r="B36">
        <f>IF(J36=0,0,(A36*100/J36))</f>
        <v>0</v>
      </c>
      <c r="C36" s="35">
        <f>J36-E36</f>
        <v>0</v>
      </c>
      <c r="D36">
        <f>IF(J36=0,0,(C36*100/J36))</f>
        <v>0</v>
      </c>
      <c r="F36" s="140">
        <f ca="1">IF(E36=0,0,(E36/$J$17*100))</f>
        <v>0</v>
      </c>
      <c r="G36">
        <f>J36-I36</f>
        <v>0</v>
      </c>
      <c r="H36">
        <f>IF(J36=0,0,(G36*100/J36))</f>
        <v>0</v>
      </c>
      <c r="J36">
        <v>0</v>
      </c>
      <c r="K36" s="140">
        <f ca="1">IF(J36=0,0,(J36/$J$17*100))</f>
        <v>0</v>
      </c>
      <c r="L36" t="s">
        <v>2569</v>
      </c>
      <c r="N36" s="140">
        <f ca="1">IF(M36=0,0,(M36/$J$17*100))</f>
        <v>0</v>
      </c>
      <c r="P36">
        <f>IF(M36=0,0,(O36*100/M36))</f>
        <v>0</v>
      </c>
      <c r="R36">
        <f>IF(M36=0,0,(Q36*100/M36))</f>
        <v>0</v>
      </c>
      <c r="T36" s="72"/>
      <c r="U36" s="72"/>
      <c r="V36" s="72"/>
      <c r="W36" s="72"/>
      <c r="X36" s="102"/>
      <c r="Y36" s="72"/>
      <c r="Z36" s="72"/>
      <c r="AA36" s="72"/>
      <c r="AB36" s="102"/>
      <c r="AC36" s="178">
        <f t="shared" ca="1" si="16"/>
        <v>0</v>
      </c>
      <c r="AD36" s="178">
        <f t="shared" ca="1" si="16"/>
        <v>0</v>
      </c>
      <c r="AE36" s="178">
        <f t="shared" ca="1" si="16"/>
        <v>0</v>
      </c>
      <c r="AF36" s="178">
        <f t="shared" ca="1" si="16"/>
        <v>0</v>
      </c>
      <c r="AG36" s="179"/>
      <c r="AH36" s="178">
        <f t="shared" ca="1" si="17"/>
        <v>0</v>
      </c>
      <c r="AI36" s="178">
        <f t="shared" ca="1" si="17"/>
        <v>0</v>
      </c>
      <c r="AJ36" s="178">
        <f t="shared" ca="1" si="17"/>
        <v>0</v>
      </c>
      <c r="BA36" s="595"/>
      <c r="BB36" s="596"/>
      <c r="BC36" s="596"/>
      <c r="BD36" s="596"/>
      <c r="BE36" s="597"/>
      <c r="BF36" s="598"/>
      <c r="BG36" s="599"/>
      <c r="BH36" s="597"/>
      <c r="BI36" s="595"/>
      <c r="BJ36" s="597"/>
      <c r="BK36" s="595"/>
      <c r="BL36" s="597"/>
      <c r="BM36" s="595"/>
      <c r="BN36" s="597"/>
      <c r="BO36" s="595"/>
      <c r="BP36" s="597"/>
      <c r="BQ36" s="595"/>
      <c r="BR36" s="597"/>
      <c r="BS36" s="595"/>
      <c r="BT36" s="597"/>
      <c r="BU36" s="595"/>
      <c r="BV36" s="597"/>
      <c r="BW36" s="595"/>
      <c r="BX36" s="597"/>
      <c r="BY36" s="595"/>
      <c r="BZ36" s="597"/>
      <c r="CA36" s="598"/>
      <c r="CB36" s="595"/>
      <c r="CC36" s="596"/>
      <c r="CD36" s="596"/>
      <c r="CE36" s="597"/>
    </row>
    <row r="37" spans="1:83" ht="12.75" hidden="1" customHeight="1">
      <c r="A37" s="74">
        <f>J37-U37</f>
        <v>0</v>
      </c>
      <c r="B37">
        <f>IF(J37=0,0,(A37*100/J37))</f>
        <v>0</v>
      </c>
      <c r="C37" s="35">
        <f>J37-E37</f>
        <v>0</v>
      </c>
      <c r="D37">
        <f>IF(J37=0,0,(C37*100/J37))</f>
        <v>0</v>
      </c>
      <c r="E37" s="74"/>
      <c r="F37" s="140">
        <f ca="1">IF(E37=0,0,(E37/$J$17*100))</f>
        <v>0</v>
      </c>
      <c r="G37">
        <f>J37-I37</f>
        <v>0</v>
      </c>
      <c r="H37">
        <f>IF(J37=0,0,(G37*100/J37))</f>
        <v>0</v>
      </c>
      <c r="J37" s="74">
        <v>0</v>
      </c>
      <c r="K37" s="140">
        <f ca="1">IF(J37=0,0,(J37/$J$17*100))</f>
        <v>0</v>
      </c>
      <c r="L37" t="s">
        <v>2507</v>
      </c>
      <c r="M37" s="74"/>
      <c r="N37" s="140">
        <f ca="1">IF(M37=0,0,(M37/$J$17*100))</f>
        <v>0</v>
      </c>
      <c r="O37">
        <f>M37-V37</f>
        <v>0</v>
      </c>
      <c r="P37">
        <f>IF(M37=0,0,(O37*100/M37))</f>
        <v>0</v>
      </c>
      <c r="Q37">
        <f>M37-W37</f>
        <v>0</v>
      </c>
      <c r="R37">
        <f>IF(M37=0,0,(Q37*100/M37))</f>
        <v>0</v>
      </c>
      <c r="T37" s="72"/>
      <c r="U37" s="72"/>
      <c r="V37" s="72"/>
      <c r="W37" s="72"/>
      <c r="X37" s="46"/>
      <c r="Y37" s="72"/>
      <c r="Z37" s="72"/>
      <c r="AA37" s="72"/>
      <c r="AB37" s="46"/>
      <c r="AC37" s="178">
        <f t="shared" ca="1" si="16"/>
        <v>0</v>
      </c>
      <c r="AD37" s="178">
        <f t="shared" ca="1" si="16"/>
        <v>0</v>
      </c>
      <c r="AE37" s="178">
        <f t="shared" ca="1" si="16"/>
        <v>0</v>
      </c>
      <c r="AF37" s="178">
        <f t="shared" ca="1" si="16"/>
        <v>0</v>
      </c>
      <c r="AG37" s="179"/>
      <c r="AH37" s="178">
        <f t="shared" ca="1" si="17"/>
        <v>0</v>
      </c>
      <c r="AI37" s="178">
        <f t="shared" ca="1" si="17"/>
        <v>0</v>
      </c>
      <c r="AJ37" s="178">
        <f t="shared" ca="1" si="17"/>
        <v>0</v>
      </c>
      <c r="BA37" s="595"/>
      <c r="BB37" s="596"/>
      <c r="BC37" s="596"/>
      <c r="BD37" s="596"/>
      <c r="BE37" s="597"/>
      <c r="BF37" s="598"/>
      <c r="BG37" s="599"/>
      <c r="BH37" s="597"/>
      <c r="BI37" s="595"/>
      <c r="BJ37" s="597"/>
      <c r="BK37" s="595"/>
      <c r="BL37" s="597"/>
      <c r="BM37" s="595"/>
      <c r="BN37" s="597"/>
      <c r="BO37" s="595"/>
      <c r="BP37" s="597"/>
      <c r="BQ37" s="595"/>
      <c r="BR37" s="597"/>
      <c r="BS37" s="595"/>
      <c r="BT37" s="597"/>
      <c r="BU37" s="595"/>
      <c r="BV37" s="597"/>
      <c r="BW37" s="595"/>
      <c r="BX37" s="597"/>
      <c r="BY37" s="595"/>
      <c r="BZ37" s="597"/>
      <c r="CA37" s="598"/>
      <c r="CB37" s="595"/>
      <c r="CC37" s="596"/>
      <c r="CD37" s="596"/>
      <c r="CE37" s="597"/>
    </row>
    <row r="38" spans="1:83" ht="12.75" hidden="1" customHeight="1">
      <c r="A38" s="35">
        <f>SUM(A34:A37)</f>
        <v>0</v>
      </c>
      <c r="B38">
        <f>IF(J38=0,0,(A38*100/J38))</f>
        <v>0</v>
      </c>
      <c r="C38" s="35">
        <f>J38-E38</f>
        <v>0</v>
      </c>
      <c r="D38">
        <f>IF(J38=0,0,(C38*100/J38))</f>
        <v>0</v>
      </c>
      <c r="E38" s="76">
        <f>SUM(E34:E37)</f>
        <v>0</v>
      </c>
      <c r="F38" s="140">
        <f ca="1">IF(E38=0,0,(E38/$J$17*100))</f>
        <v>0</v>
      </c>
      <c r="G38" s="35">
        <f>SUM(G34:G37)</f>
        <v>0</v>
      </c>
      <c r="H38">
        <f>IF(J38=0,0,(G38*100/J38))</f>
        <v>0</v>
      </c>
      <c r="I38" s="35">
        <f>SUM(I34:I37)</f>
        <v>0</v>
      </c>
      <c r="J38" s="76">
        <f>SUM(J34:J37)</f>
        <v>0</v>
      </c>
      <c r="K38" s="140">
        <f ca="1">IF(J38=0,0,(J38/$J$17*100))</f>
        <v>0</v>
      </c>
      <c r="L38" s="35" t="s">
        <v>2570</v>
      </c>
      <c r="M38" s="76">
        <f>SUM(M34:M37)</f>
        <v>0</v>
      </c>
      <c r="N38" s="140">
        <f ca="1">IF(M38=0,0,(M38/$J$17*100))</f>
        <v>0</v>
      </c>
      <c r="O38" s="76">
        <f>SUM(O34:O37)</f>
        <v>0</v>
      </c>
      <c r="P38">
        <f>IF(M38=0,0,(O38*100/M38))</f>
        <v>0</v>
      </c>
      <c r="Q38" s="76">
        <f>SUM(Q34:Q37)</f>
        <v>0</v>
      </c>
      <c r="R38">
        <f>IF(M38=0,0,(Q38*100/M38))</f>
        <v>0</v>
      </c>
      <c r="T38" s="77">
        <f>SUM(T34:T37)</f>
        <v>0</v>
      </c>
      <c r="U38" s="77">
        <f>SUM(U34:U37)</f>
        <v>0</v>
      </c>
      <c r="V38" s="77">
        <f>SUM(V34:V37)</f>
        <v>0</v>
      </c>
      <c r="W38" s="77">
        <f>SUM(W34:W37)</f>
        <v>0</v>
      </c>
      <c r="X38" s="27"/>
      <c r="Y38" s="77">
        <f>SUM(Y34:Y37)</f>
        <v>0</v>
      </c>
      <c r="Z38" s="77">
        <f>SUM(Z34:Z37)</f>
        <v>0</v>
      </c>
      <c r="AA38" s="77">
        <f>SUM(AA34:AA37)</f>
        <v>0</v>
      </c>
      <c r="AB38" s="27"/>
      <c r="AC38" s="178">
        <f t="shared" ca="1" si="16"/>
        <v>0</v>
      </c>
      <c r="AD38" s="178">
        <f t="shared" ca="1" si="16"/>
        <v>0</v>
      </c>
      <c r="AE38" s="178">
        <f t="shared" ca="1" si="16"/>
        <v>0</v>
      </c>
      <c r="AF38" s="178">
        <f t="shared" ca="1" si="16"/>
        <v>0</v>
      </c>
      <c r="AG38" s="179"/>
      <c r="AH38" s="178">
        <f t="shared" ca="1" si="17"/>
        <v>0</v>
      </c>
      <c r="AI38" s="178">
        <f t="shared" ca="1" si="17"/>
        <v>0</v>
      </c>
      <c r="AJ38" s="178">
        <f t="shared" ca="1" si="17"/>
        <v>0</v>
      </c>
      <c r="BA38" s="595"/>
      <c r="BB38" s="596"/>
      <c r="BC38" s="596"/>
      <c r="BD38" s="596"/>
      <c r="BE38" s="597"/>
      <c r="BF38" s="598"/>
      <c r="BG38" s="599"/>
      <c r="BH38" s="597"/>
      <c r="BI38" s="595"/>
      <c r="BJ38" s="597"/>
      <c r="BK38" s="595"/>
      <c r="BL38" s="597"/>
      <c r="BM38" s="595"/>
      <c r="BN38" s="597"/>
      <c r="BO38" s="595"/>
      <c r="BP38" s="597"/>
      <c r="BQ38" s="595"/>
      <c r="BR38" s="597"/>
      <c r="BS38" s="595"/>
      <c r="BT38" s="597"/>
      <c r="BU38" s="595"/>
      <c r="BV38" s="597"/>
      <c r="BW38" s="595"/>
      <c r="BX38" s="597"/>
      <c r="BY38" s="595"/>
      <c r="BZ38" s="597"/>
      <c r="CA38" s="598"/>
      <c r="CB38" s="595"/>
      <c r="CC38" s="596"/>
      <c r="CD38" s="596"/>
      <c r="CE38" s="597"/>
    </row>
    <row r="39" spans="1:83" ht="12.75" hidden="1" customHeight="1">
      <c r="A39" s="74"/>
      <c r="C39" s="35"/>
      <c r="E39" s="74"/>
      <c r="G39" s="74"/>
      <c r="H39" s="140"/>
      <c r="I39" s="74"/>
      <c r="J39" s="74"/>
      <c r="M39" s="74"/>
      <c r="O39" s="74"/>
      <c r="P39" s="140"/>
      <c r="Q39" s="74"/>
      <c r="R39" s="140"/>
      <c r="T39" s="75"/>
      <c r="U39" s="75"/>
      <c r="V39" s="75"/>
      <c r="W39" s="75"/>
      <c r="X39" s="46"/>
      <c r="Y39" s="75"/>
      <c r="Z39" s="75"/>
      <c r="AA39" s="75"/>
      <c r="AB39" s="46"/>
      <c r="AC39" s="178"/>
      <c r="AD39" s="178"/>
      <c r="AE39" s="178"/>
      <c r="AF39" s="178"/>
      <c r="AG39" s="179"/>
      <c r="AH39" s="178"/>
      <c r="AI39" s="178"/>
      <c r="AJ39" s="178"/>
      <c r="BA39" s="595"/>
      <c r="BB39" s="596"/>
      <c r="BC39" s="596"/>
      <c r="BD39" s="596"/>
      <c r="BE39" s="597"/>
      <c r="BF39" s="598"/>
      <c r="BG39" s="599"/>
      <c r="BH39" s="597"/>
      <c r="BI39" s="595"/>
      <c r="BJ39" s="597"/>
      <c r="BK39" s="595"/>
      <c r="BL39" s="597"/>
      <c r="BM39" s="595"/>
      <c r="BN39" s="597"/>
      <c r="BO39" s="595"/>
      <c r="BP39" s="597"/>
      <c r="BQ39" s="595"/>
      <c r="BR39" s="597"/>
      <c r="BS39" s="595"/>
      <c r="BT39" s="597"/>
      <c r="BU39" s="595"/>
      <c r="BV39" s="597"/>
      <c r="BW39" s="595"/>
      <c r="BX39" s="597"/>
      <c r="BY39" s="595"/>
      <c r="BZ39" s="597"/>
      <c r="CA39" s="598"/>
      <c r="CB39" s="595"/>
      <c r="CC39" s="596"/>
      <c r="CD39" s="596"/>
      <c r="CE39" s="597"/>
    </row>
    <row r="40" spans="1:83" ht="12.75" customHeight="1">
      <c r="A40" s="35">
        <f ca="1">A17-A24-A31-A38</f>
        <v>80484.23000000001</v>
      </c>
      <c r="B40">
        <f ca="1">IF(J40=0,0,(A40*100/J40))</f>
        <v>63.888400260747495</v>
      </c>
      <c r="C40" s="35">
        <f ca="1">J40-E40</f>
        <v>85662.160000000033</v>
      </c>
      <c r="D40">
        <f ca="1">IF(J40=0,0,(C40*100/J40))</f>
        <v>67.99864228408714</v>
      </c>
      <c r="E40" s="35">
        <f ca="1">E17-E24-E31-E38</f>
        <v>40314.119999999995</v>
      </c>
      <c r="F40" s="140">
        <f ca="1">IF(E40=0,0,(E40/E17*100))</f>
        <v>48.987689197283068</v>
      </c>
      <c r="G40" s="35">
        <f ca="1">G17-G24-G31-G38</f>
        <v>125976.28000000003</v>
      </c>
      <c r="H40">
        <f ca="1">IF(J40=0,0,(G40*100/J40))</f>
        <v>100.00000000000001</v>
      </c>
      <c r="I40" s="35">
        <f>I17-I24-I31-I38</f>
        <v>0</v>
      </c>
      <c r="J40" s="35">
        <f ca="1">J17-J24-J31-J38</f>
        <v>125976.28000000003</v>
      </c>
      <c r="K40" s="140">
        <f ca="1">IF(J40=0,0,(J40/J17*100))</f>
        <v>39.116323794108546</v>
      </c>
      <c r="L40" s="35" t="s">
        <v>2571</v>
      </c>
      <c r="M40" s="35">
        <f ca="1">M17-M24-M31-M38</f>
        <v>791129.84000000008</v>
      </c>
      <c r="N40" s="140">
        <f ca="1">IF(M40=0,0,(M40/M17*100))</f>
        <v>48.379267606242912</v>
      </c>
      <c r="O40" s="35">
        <f ca="1">O17-O24-O31-O38</f>
        <v>791129.84000000008</v>
      </c>
      <c r="P40">
        <f ca="1">N40-AE40</f>
        <v>48.379267606242912</v>
      </c>
      <c r="Q40" s="35">
        <f ca="1">Q17-Q24-Q31-Q38</f>
        <v>-197826.12999999998</v>
      </c>
      <c r="R40">
        <f ca="1">N40-AF40</f>
        <v>-5.8515258073824015</v>
      </c>
      <c r="T40" s="77">
        <f ca="1">T17-T24-T31-T38</f>
        <v>0</v>
      </c>
      <c r="U40" s="77">
        <f ca="1">U17-U24-U31-U38</f>
        <v>45492.05</v>
      </c>
      <c r="V40" s="77">
        <f ca="1">V17-V24-V31-V38</f>
        <v>0</v>
      </c>
      <c r="W40" s="77">
        <f ca="1">W17-W24-W31-W38</f>
        <v>988955.97</v>
      </c>
      <c r="X40" s="46"/>
      <c r="Y40" s="77">
        <f ca="1">Y17-Y24-Y31-Y38</f>
        <v>988955.97</v>
      </c>
      <c r="Z40" s="77">
        <f ca="1">Z17-Z24-Z31-Z38</f>
        <v>0</v>
      </c>
      <c r="AA40" s="77">
        <f ca="1">AA17-AA24-AA31-AA38</f>
        <v>950445.8600000001</v>
      </c>
      <c r="AB40" s="46"/>
      <c r="AC40" s="178">
        <f ca="1">IF(T40=0,0,(T40/T17*100))</f>
        <v>0</v>
      </c>
      <c r="AD40" s="178">
        <f ca="1">IF(U40=0,0,(U40/U17*100))</f>
        <v>37.033731006720153</v>
      </c>
      <c r="AE40" s="178">
        <f ca="1">IF(V40=0,0,(V40/V17*100))</f>
        <v>0</v>
      </c>
      <c r="AF40" s="178">
        <f ca="1">IF(W40=0,0,(W40/W17*100))</f>
        <v>54.230793413625314</v>
      </c>
      <c r="AG40" s="179"/>
      <c r="AH40" s="178">
        <f ca="1">IF(Y40=0,0,(Y40/Y17*100))</f>
        <v>54.230793413625314</v>
      </c>
      <c r="AI40" s="178">
        <f ca="1">IF(Z40=0,0,(Z40/Z17*100))</f>
        <v>0</v>
      </c>
      <c r="AJ40" s="178">
        <f ca="1">IF(AA40=0,0,(AA40/AA17*100))</f>
        <v>47.198811461759746</v>
      </c>
      <c r="BA40" s="595"/>
      <c r="BB40" s="596"/>
      <c r="BC40" s="596"/>
      <c r="BD40" s="596"/>
      <c r="BE40" s="597"/>
      <c r="BF40" s="598"/>
      <c r="BG40" s="599"/>
      <c r="BH40" s="597"/>
      <c r="BI40" s="595"/>
      <c r="BJ40" s="597"/>
      <c r="BK40" s="595"/>
      <c r="BL40" s="597"/>
      <c r="BM40" s="595"/>
      <c r="BN40" s="597"/>
      <c r="BO40" s="595"/>
      <c r="BP40" s="597"/>
      <c r="BQ40" s="595"/>
      <c r="BR40" s="597"/>
      <c r="BS40" s="595"/>
      <c r="BT40" s="597"/>
      <c r="BU40" s="595"/>
      <c r="BV40" s="597"/>
      <c r="BW40" s="595"/>
      <c r="BX40" s="597"/>
      <c r="BY40" s="595"/>
      <c r="BZ40" s="597"/>
      <c r="CA40" s="598"/>
      <c r="CB40" s="595"/>
      <c r="CC40" s="596"/>
      <c r="CD40" s="596"/>
      <c r="CE40" s="597"/>
    </row>
    <row r="41" spans="1:83" ht="13.5" customHeight="1" thickBot="1">
      <c r="A41" s="81"/>
      <c r="B41" s="81"/>
      <c r="C41" s="81"/>
      <c r="D41" s="81"/>
      <c r="E41" s="81"/>
      <c r="F41" s="81"/>
      <c r="G41" s="81"/>
      <c r="H41" s="182"/>
      <c r="I41" s="79"/>
      <c r="J41" s="81"/>
      <c r="K41" s="81"/>
      <c r="L41" s="81"/>
      <c r="M41" s="81"/>
      <c r="N41" s="81"/>
      <c r="O41" s="81"/>
      <c r="P41" s="182"/>
      <c r="Q41" s="81"/>
      <c r="R41" s="182"/>
      <c r="T41" s="166"/>
      <c r="U41" s="166"/>
      <c r="V41" s="167"/>
      <c r="W41" s="167"/>
      <c r="X41" s="46"/>
      <c r="Y41" s="167"/>
      <c r="Z41" s="167"/>
      <c r="AA41" s="167"/>
      <c r="AB41" s="46"/>
      <c r="AC41" s="166"/>
      <c r="AD41" s="166"/>
      <c r="AE41" s="167"/>
      <c r="AF41" s="167"/>
      <c r="AG41" s="146"/>
      <c r="AH41" s="167"/>
      <c r="AI41" s="167"/>
      <c r="AJ41" s="167"/>
      <c r="BA41" s="595"/>
      <c r="BB41" s="596"/>
      <c r="BC41" s="596"/>
      <c r="BD41" s="596"/>
      <c r="BE41" s="597"/>
      <c r="BF41" s="598"/>
      <c r="BG41" s="595"/>
      <c r="BH41" s="597"/>
      <c r="BI41" s="595"/>
      <c r="BJ41" s="597"/>
      <c r="BK41" s="595"/>
      <c r="BL41" s="597"/>
      <c r="BM41" s="595"/>
      <c r="BN41" s="597"/>
      <c r="BO41" s="595"/>
      <c r="BP41" s="597"/>
      <c r="BQ41" s="595"/>
      <c r="BR41" s="597"/>
      <c r="BS41" s="595"/>
      <c r="BT41" s="597"/>
      <c r="BU41" s="595"/>
      <c r="BV41" s="597"/>
      <c r="BW41" s="595"/>
      <c r="BX41" s="597"/>
      <c r="BY41" s="595"/>
      <c r="BZ41" s="597"/>
      <c r="CA41" s="598"/>
      <c r="CB41" s="595"/>
      <c r="CC41" s="596"/>
      <c r="CD41" s="596"/>
      <c r="CE41" s="597"/>
    </row>
    <row r="42" spans="1:83" ht="13.5" customHeight="1" thickTop="1">
      <c r="L42" s="35" t="s">
        <v>2513</v>
      </c>
      <c r="AB42" s="46"/>
      <c r="AC42" s="46"/>
      <c r="AD42" s="46"/>
      <c r="AE42" s="46"/>
      <c r="AG42" s="146"/>
      <c r="AH42" s="146"/>
      <c r="AI42" s="146"/>
      <c r="AJ42" s="146"/>
      <c r="BA42" s="595"/>
      <c r="BB42" s="596"/>
      <c r="BC42" s="596"/>
      <c r="BD42" s="596"/>
      <c r="BE42" s="597"/>
      <c r="BF42" s="598"/>
      <c r="BG42" s="595"/>
      <c r="BH42" s="597"/>
      <c r="BI42" s="595"/>
      <c r="BJ42" s="597"/>
      <c r="BK42" s="595"/>
      <c r="BL42" s="597"/>
      <c r="BM42" s="595"/>
      <c r="BN42" s="597"/>
      <c r="BO42" s="595"/>
      <c r="BP42" s="597"/>
      <c r="BQ42" s="595"/>
      <c r="BR42" s="597"/>
      <c r="BS42" s="595"/>
      <c r="BT42" s="597"/>
      <c r="BU42" s="595"/>
      <c r="BV42" s="597"/>
      <c r="BW42" s="595"/>
      <c r="BX42" s="597"/>
      <c r="BY42" s="595"/>
      <c r="BZ42" s="597"/>
      <c r="CA42" s="598"/>
      <c r="CB42" s="595"/>
      <c r="CC42" s="596"/>
      <c r="CD42" s="596"/>
      <c r="CE42" s="597"/>
    </row>
    <row r="43" spans="1:83" ht="12.75" customHeight="1">
      <c r="A43">
        <f>J43-U43</f>
        <v>32</v>
      </c>
      <c r="C43">
        <f>J43-E43</f>
        <v>-489</v>
      </c>
      <c r="E43">
        <f>Room_SCH01!Z72</f>
        <v>1888</v>
      </c>
      <c r="G43">
        <f>J43-I43</f>
        <v>-361</v>
      </c>
      <c r="I43">
        <f>+SCH00!S74</f>
        <v>1760</v>
      </c>
      <c r="J43">
        <f>+SCH00!A74</f>
        <v>1399</v>
      </c>
      <c r="L43" t="s">
        <v>2371</v>
      </c>
      <c r="M43">
        <f>+SCH00!L74</f>
        <v>19717</v>
      </c>
      <c r="O43">
        <f>M43-V43</f>
        <v>3619</v>
      </c>
      <c r="Q43">
        <f>M43-W43</f>
        <v>6017</v>
      </c>
      <c r="T43">
        <f>+SCH00!S74</f>
        <v>1760</v>
      </c>
      <c r="U43">
        <f>+SCH00!T74</f>
        <v>1367</v>
      </c>
      <c r="V43">
        <f>+SCH00!U74</f>
        <v>16098</v>
      </c>
      <c r="W43">
        <f>+SCH00!V74</f>
        <v>13700</v>
      </c>
      <c r="BA43" s="595"/>
      <c r="BB43" s="596"/>
      <c r="BC43" s="596"/>
      <c r="BD43" s="596"/>
      <c r="BE43" s="597"/>
      <c r="BF43" s="598"/>
      <c r="BG43" s="595"/>
      <c r="BH43" s="597"/>
      <c r="BI43" s="595"/>
      <c r="BJ43" s="597"/>
      <c r="BK43" s="595"/>
      <c r="BL43" s="597"/>
      <c r="BM43" s="595"/>
      <c r="BN43" s="597"/>
      <c r="BO43" s="595"/>
      <c r="BP43" s="597"/>
      <c r="BQ43" s="595"/>
      <c r="BR43" s="597"/>
      <c r="BS43" s="595"/>
      <c r="BT43" s="597"/>
      <c r="BU43" s="595"/>
      <c r="BV43" s="597"/>
      <c r="BW43" s="595"/>
      <c r="BX43" s="597"/>
      <c r="BY43" s="595"/>
      <c r="BZ43" s="597"/>
      <c r="CA43" s="598"/>
      <c r="CB43" s="595"/>
      <c r="CC43" s="596"/>
      <c r="CD43" s="596"/>
      <c r="CE43" s="597"/>
    </row>
    <row r="44" spans="1:83" ht="12.75" customHeight="1">
      <c r="A44">
        <f ca="1">J44-U44</f>
        <v>140.34344488931117</v>
      </c>
      <c r="C44">
        <f ca="1">J44-E44</f>
        <v>186.61595833812896</v>
      </c>
      <c r="E44">
        <f ca="1">E17/E43</f>
        <v>43.588130296610167</v>
      </c>
      <c r="G44">
        <f ca="1">J44-I44</f>
        <v>230.20408863473912</v>
      </c>
      <c r="H44" s="140"/>
      <c r="I44">
        <f>I17/I43</f>
        <v>0</v>
      </c>
      <c r="J44">
        <f ca="1">J17/J43</f>
        <v>230.20408863473912</v>
      </c>
      <c r="L44" t="s">
        <v>2572</v>
      </c>
      <c r="M44">
        <f ca="1">M17/M43</f>
        <v>82.93686970634478</v>
      </c>
      <c r="N44" s="140"/>
      <c r="O44">
        <f ca="1">M44-V44</f>
        <v>82.93686970634478</v>
      </c>
      <c r="Q44">
        <f ca="1">M44-W44</f>
        <v>-50.173052921392454</v>
      </c>
      <c r="T44">
        <f ca="1">T17/T43</f>
        <v>0</v>
      </c>
      <c r="U44">
        <f ca="1">U17/U43</f>
        <v>89.86064374542795</v>
      </c>
      <c r="V44">
        <f ca="1">V17/V43</f>
        <v>0</v>
      </c>
      <c r="W44">
        <f ca="1">W17/W43</f>
        <v>133.10992262773723</v>
      </c>
      <c r="X44" s="46"/>
      <c r="BA44" s="595"/>
      <c r="BB44" s="596"/>
      <c r="BC44" s="596"/>
      <c r="BD44" s="596"/>
      <c r="BE44" s="597"/>
      <c r="BF44" s="598"/>
      <c r="BG44" s="595"/>
      <c r="BH44" s="597"/>
      <c r="BI44" s="595"/>
      <c r="BJ44" s="597"/>
      <c r="BK44" s="595"/>
      <c r="BL44" s="597"/>
      <c r="BM44" s="595"/>
      <c r="BN44" s="597"/>
      <c r="BO44" s="595"/>
      <c r="BP44" s="597"/>
      <c r="BQ44" s="595"/>
      <c r="BR44" s="597"/>
      <c r="BS44" s="595"/>
      <c r="BT44" s="597"/>
      <c r="BU44" s="595"/>
      <c r="BV44" s="597"/>
      <c r="BW44" s="595"/>
      <c r="BX44" s="597"/>
      <c r="BY44" s="595"/>
      <c r="BZ44" s="597"/>
      <c r="CA44" s="598"/>
      <c r="CB44" s="595"/>
      <c r="CC44" s="596"/>
      <c r="CD44" s="596"/>
      <c r="CE44" s="597"/>
    </row>
    <row r="45" spans="1:83" ht="12.75" customHeight="1">
      <c r="A45">
        <f ca="1">J45-U45</f>
        <v>10.504943179708782</v>
      </c>
      <c r="C45">
        <f ca="1">J45-E45</f>
        <v>2.4310475248664289</v>
      </c>
      <c r="E45" s="40">
        <f ca="1">E11/E43</f>
        <v>36.310911016949156</v>
      </c>
      <c r="F45" s="40"/>
      <c r="G45">
        <f ca="1">J45-I45</f>
        <v>38.741958541815585</v>
      </c>
      <c r="H45" s="140"/>
      <c r="I45" s="40">
        <f>I11/I43</f>
        <v>0</v>
      </c>
      <c r="J45" s="40">
        <f ca="1">J11/J43</f>
        <v>38.741958541815585</v>
      </c>
      <c r="L45" t="s">
        <v>2573</v>
      </c>
      <c r="M45" s="40">
        <f ca="1">M11/M43</f>
        <v>45.504133488867474</v>
      </c>
      <c r="N45" s="140"/>
      <c r="O45">
        <f ca="1">M45-V45</f>
        <v>45.504133488867474</v>
      </c>
      <c r="Q45">
        <f ca="1">M45-W45</f>
        <v>-21.171778919891644</v>
      </c>
      <c r="T45" s="40">
        <f ca="1">T11/T43</f>
        <v>0</v>
      </c>
      <c r="U45" s="40">
        <f ca="1">U11/U43</f>
        <v>28.237015362106803</v>
      </c>
      <c r="V45" s="40">
        <f ca="1">V11/V43</f>
        <v>0</v>
      </c>
      <c r="W45" s="40">
        <f ca="1">W11/W43</f>
        <v>66.675912408759118</v>
      </c>
      <c r="X45" s="46"/>
      <c r="AB45" s="46"/>
      <c r="AC45" s="46"/>
      <c r="AD45" s="46"/>
      <c r="AE45" s="46"/>
      <c r="AG45" s="146"/>
      <c r="AH45" s="146"/>
      <c r="AI45" s="146"/>
      <c r="AJ45" s="146"/>
      <c r="BA45" s="595"/>
      <c r="BB45" s="596"/>
      <c r="BC45" s="596"/>
      <c r="BD45" s="596"/>
      <c r="BE45" s="597"/>
      <c r="BF45" s="598"/>
      <c r="BG45" s="595"/>
      <c r="BH45" s="597"/>
      <c r="BI45" s="595"/>
      <c r="BJ45" s="597"/>
      <c r="BK45" s="595"/>
      <c r="BL45" s="597"/>
      <c r="BM45" s="595"/>
      <c r="BN45" s="597"/>
      <c r="BO45" s="595"/>
      <c r="BP45" s="597"/>
      <c r="BQ45" s="595"/>
      <c r="BR45" s="597"/>
      <c r="BS45" s="595"/>
      <c r="BT45" s="597"/>
      <c r="BU45" s="595"/>
      <c r="BV45" s="597"/>
      <c r="BW45" s="595"/>
      <c r="BX45" s="597"/>
      <c r="BY45" s="595"/>
      <c r="BZ45" s="597"/>
      <c r="CA45" s="598"/>
      <c r="CB45" s="595"/>
      <c r="CC45" s="596"/>
      <c r="CD45" s="596"/>
      <c r="CE45" s="597"/>
    </row>
    <row r="46" spans="1:83" ht="13.5" customHeight="1" thickBot="1">
      <c r="A46" s="81">
        <f ca="1">J46-U46</f>
        <v>13.150938951876562</v>
      </c>
      <c r="B46" s="81"/>
      <c r="C46" s="81">
        <f ca="1">J46-E46</f>
        <v>17.592347706921018</v>
      </c>
      <c r="D46" s="81"/>
      <c r="E46" s="157">
        <f ca="1">(E11-E20)/E11*100</f>
        <v>44.228021296769015</v>
      </c>
      <c r="F46" s="157"/>
      <c r="G46" s="81" t="e">
        <f ca="1">J46-I46</f>
        <v>#DIV/0!</v>
      </c>
      <c r="H46" s="81"/>
      <c r="I46" s="157" t="e">
        <f>(I11-I20)/I11*100</f>
        <v>#DIV/0!</v>
      </c>
      <c r="J46" s="153">
        <f ca="1">(J11-J20)/J11*100</f>
        <v>61.820369003690033</v>
      </c>
      <c r="K46" s="81"/>
      <c r="L46" s="81" t="s">
        <v>2574</v>
      </c>
      <c r="M46" s="153">
        <f ca="1">(M11-M20)/M11*100</f>
        <v>53.540438361355548</v>
      </c>
      <c r="N46" s="81"/>
      <c r="O46" s="81" t="e">
        <f ca="1">M46-V46</f>
        <v>#DIV/0!</v>
      </c>
      <c r="P46" s="81"/>
      <c r="Q46" s="81">
        <f ca="1">M46-W46</f>
        <v>-10.235845219753649</v>
      </c>
      <c r="R46" s="81"/>
      <c r="S46" s="81"/>
      <c r="T46" s="157" t="e">
        <f ca="1">(T11-T20)/T11*100</f>
        <v>#DIV/0!</v>
      </c>
      <c r="U46" s="157">
        <f ca="1">(U11-U20)/U11*100</f>
        <v>48.669430051813471</v>
      </c>
      <c r="V46" s="157" t="e">
        <f ca="1">(V11-V20)/V11*100</f>
        <v>#DIV/0!</v>
      </c>
      <c r="W46" s="157">
        <f ca="1">(W11-W20)/W11*100</f>
        <v>63.776283581109197</v>
      </c>
      <c r="AB46" s="46"/>
      <c r="AC46" s="46"/>
      <c r="AD46" s="46"/>
      <c r="AE46" s="46"/>
      <c r="AG46" s="146"/>
      <c r="AH46" s="146"/>
      <c r="AI46" s="146"/>
      <c r="AJ46" s="146"/>
      <c r="BA46" s="595"/>
      <c r="BB46" s="596"/>
      <c r="BC46" s="596"/>
      <c r="BD46" s="596"/>
      <c r="BE46" s="597"/>
      <c r="BF46" s="598"/>
      <c r="BG46" s="595"/>
      <c r="BH46" s="597"/>
      <c r="BI46" s="595"/>
      <c r="BJ46" s="597"/>
      <c r="BK46" s="595"/>
      <c r="BL46" s="597"/>
      <c r="BM46" s="595"/>
      <c r="BN46" s="597"/>
      <c r="BO46" s="595"/>
      <c r="BP46" s="597"/>
      <c r="BQ46" s="595"/>
      <c r="BR46" s="597"/>
      <c r="BS46" s="595"/>
      <c r="BT46" s="597"/>
      <c r="BU46" s="595"/>
      <c r="BV46" s="597"/>
      <c r="BW46" s="595"/>
      <c r="BX46" s="597"/>
      <c r="BY46" s="595"/>
      <c r="BZ46" s="597"/>
      <c r="CA46" s="598"/>
      <c r="CB46" s="595"/>
      <c r="CC46" s="596"/>
      <c r="CD46" s="596"/>
      <c r="CE46" s="597"/>
    </row>
    <row r="47" spans="1:83" ht="14.15" customHeight="1" thickTop="1"/>
  </sheetData>
  <mergeCells count="26">
    <mergeCell ref="O8:R8"/>
    <mergeCell ref="BB5:BB6"/>
    <mergeCell ref="BG5:BH5"/>
    <mergeCell ref="BQ5:BR5"/>
    <mergeCell ref="M6:R6"/>
    <mergeCell ref="A6:K6"/>
    <mergeCell ref="BY5:BZ5"/>
    <mergeCell ref="BD5:BD6"/>
    <mergeCell ref="BG4:BZ4"/>
    <mergeCell ref="BE5:BE6"/>
    <mergeCell ref="BA3:CE3"/>
    <mergeCell ref="A8:H8"/>
    <mergeCell ref="BM5:BN5"/>
    <mergeCell ref="BO5:BP5"/>
    <mergeCell ref="BU5:BV5"/>
    <mergeCell ref="BW5:BX5"/>
    <mergeCell ref="T6:U6"/>
    <mergeCell ref="CB4:CE5"/>
    <mergeCell ref="BA5:BA6"/>
    <mergeCell ref="V6:W6"/>
    <mergeCell ref="BC5:BC6"/>
    <mergeCell ref="L6:L7"/>
    <mergeCell ref="BI5:BJ5"/>
    <mergeCell ref="BK5:BL5"/>
    <mergeCell ref="BA4:BE4"/>
    <mergeCell ref="BS5:BT5"/>
  </mergeCells>
  <dataValidations count="1">
    <dataValidation type="list" allowBlank="1" showErrorMessage="1" sqref="CB7:CB46" xr:uid="{00000000-0002-0000-0800-000000000000}">
      <formula1>"A,O"</formula1>
    </dataValidation>
  </dataValidations>
  <printOptions horizontalCentered="1"/>
  <pageMargins left="0.196527777777778" right="0.196527777777778" top="0.98402777777777795" bottom="0.43333333333333302" header="0.511811023622047" footer="0.511811023622047"/>
  <pageSetup paperSize="9" scale="65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FF"/>
  </sheetPr>
  <dimension ref="A1:IW126"/>
  <sheetViews>
    <sheetView topLeftCell="B1" zoomScale="80" zoomScaleNormal="80" workbookViewId="0">
      <pane xSplit="10" ySplit="6" topLeftCell="BG7" activePane="bottomRight" state="frozen"/>
      <selection activeCell="B1" sqref="B1"/>
      <selection pane="topRight" activeCell="L1" sqref="L1"/>
      <selection pane="bottomLeft" activeCell="B7" sqref="B7"/>
      <selection pane="bottomRight" activeCell="BL19" sqref="BL19"/>
    </sheetView>
  </sheetViews>
  <sheetFormatPr defaultColWidth="5.453125" defaultRowHeight="12.5"/>
  <cols>
    <col min="1" max="1" width="15.7265625" style="544" customWidth="1"/>
    <col min="2" max="2" width="9.7265625" style="544" customWidth="1"/>
    <col min="3" max="3" width="15.7265625" style="544" customWidth="1"/>
    <col min="4" max="4" width="5.7265625" style="544" bestFit="1" customWidth="1"/>
    <col min="5" max="5" width="15.7265625" style="544" customWidth="1"/>
    <col min="6" max="6" width="9.453125" style="544" bestFit="1" customWidth="1"/>
    <col min="7" max="7" width="9.7265625" style="544" customWidth="1"/>
    <col min="8" max="8" width="22.7265625" style="544" hidden="1" customWidth="1"/>
    <col min="9" max="9" width="15.7265625" style="544" customWidth="1"/>
    <col min="10" max="10" width="9.7265625" style="544" customWidth="1"/>
    <col min="11" max="11" width="34.45312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9.7265625" style="544" customWidth="1"/>
    <col min="16" max="16" width="15.7265625" style="544" customWidth="1"/>
    <col min="17" max="17" width="9.7265625" style="544" customWidth="1"/>
    <col min="18" max="18" width="3.81640625" style="544" customWidth="1"/>
    <col min="19" max="22" width="15.7265625" style="544" customWidth="1"/>
    <col min="23" max="23" width="4.81640625" style="544" customWidth="1"/>
    <col min="24" max="26" width="15.7265625" style="544" customWidth="1"/>
    <col min="27" max="27" width="16.453125" style="544" customWidth="1"/>
    <col min="28" max="28" width="17.1796875" style="544" customWidth="1"/>
    <col min="29" max="29" width="16.7265625" style="544" customWidth="1"/>
    <col min="30" max="30" width="15.7265625" style="544" customWidth="1"/>
    <col min="31" max="31" width="5.453125" style="544" customWidth="1"/>
    <col min="32" max="32" width="8.26953125" style="544" customWidth="1"/>
    <col min="33" max="33" width="7.7265625" style="544" customWidth="1"/>
    <col min="34" max="35" width="5.81640625" style="544" customWidth="1"/>
    <col min="36" max="52" width="5.453125" style="544" customWidth="1"/>
    <col min="53" max="57" width="10.453125" style="577" customWidth="1"/>
    <col min="58" max="58" width="1.81640625" style="577" customWidth="1"/>
    <col min="59" max="78" width="9.1796875" style="577" customWidth="1"/>
    <col min="79" max="79" width="1.7265625" style="577" customWidth="1"/>
    <col min="80" max="83" width="12.7265625" style="577" customWidth="1"/>
    <col min="84" max="257" width="5.453125" style="544" customWidth="1"/>
  </cols>
  <sheetData>
    <row r="1" spans="1:105" ht="15.75" customHeight="1">
      <c r="A1" s="24" t="str">
        <f>Cover!B2</f>
        <v>Ramada Resort Khao Lak, Phang Nga</v>
      </c>
      <c r="B1" s="113"/>
      <c r="C1" s="112"/>
      <c r="D1" s="113"/>
      <c r="E1" s="39" t="s">
        <v>2261</v>
      </c>
      <c r="G1" s="113"/>
      <c r="I1" s="39" t="s">
        <v>2261</v>
      </c>
      <c r="J1" s="113"/>
      <c r="M1" s="113"/>
      <c r="O1" s="113"/>
      <c r="P1" s="50"/>
      <c r="Q1" s="113"/>
      <c r="R1" s="51" t="str">
        <f>+BS!J1</f>
        <v>6</v>
      </c>
      <c r="W1" s="174"/>
    </row>
    <row r="2" spans="1:105" ht="15.75" customHeight="1" thickBot="1">
      <c r="A2" s="24" t="s">
        <v>2575</v>
      </c>
      <c r="B2" s="112"/>
      <c r="C2" s="112"/>
      <c r="D2" s="112"/>
      <c r="G2" s="112"/>
      <c r="J2" s="112"/>
      <c r="M2" s="112"/>
      <c r="O2" s="112"/>
      <c r="Q2" s="112"/>
      <c r="W2" s="174"/>
    </row>
    <row r="3" spans="1:105" ht="15.75" customHeight="1" thickBot="1">
      <c r="A3" s="24" t="s">
        <v>2424</v>
      </c>
      <c r="B3" s="112"/>
      <c r="C3" s="112"/>
      <c r="D3" s="112"/>
      <c r="G3" s="112"/>
      <c r="J3" s="112"/>
      <c r="M3" s="112"/>
      <c r="O3" s="112"/>
      <c r="P3" s="27"/>
      <c r="Q3" s="27" t="s">
        <v>2576</v>
      </c>
      <c r="W3" s="174"/>
      <c r="BA3" s="767" t="s">
        <v>2426</v>
      </c>
      <c r="BB3" s="695"/>
      <c r="BC3" s="695"/>
      <c r="BD3" s="695"/>
      <c r="BE3" s="695"/>
      <c r="BF3" s="695"/>
      <c r="BG3" s="695"/>
      <c r="BH3" s="695"/>
      <c r="BI3" s="695"/>
      <c r="BJ3" s="695"/>
      <c r="BK3" s="695"/>
      <c r="BL3" s="695"/>
      <c r="BM3" s="695"/>
      <c r="BN3" s="695"/>
      <c r="BO3" s="695"/>
      <c r="BP3" s="695"/>
      <c r="BQ3" s="695"/>
      <c r="BR3" s="695"/>
      <c r="BS3" s="695"/>
      <c r="BT3" s="695"/>
      <c r="BU3" s="695"/>
      <c r="BV3" s="695"/>
      <c r="BW3" s="695"/>
      <c r="BX3" s="695"/>
      <c r="BY3" s="695"/>
      <c r="BZ3" s="695"/>
      <c r="CA3" s="695"/>
      <c r="CB3" s="695"/>
      <c r="CC3" s="695"/>
      <c r="CD3" s="695"/>
      <c r="CE3" s="696"/>
    </row>
    <row r="4" spans="1:105" ht="15.75" customHeight="1" thickBot="1">
      <c r="A4" s="24" t="str">
        <f>SCH00!J3</f>
        <v>For the PRD of June 2026</v>
      </c>
      <c r="B4" s="112"/>
      <c r="C4" s="112"/>
      <c r="D4" s="112"/>
      <c r="G4" s="112"/>
      <c r="J4" s="112"/>
      <c r="M4" s="112"/>
      <c r="O4" s="112"/>
      <c r="P4" s="27"/>
      <c r="Q4" s="27" t="s">
        <v>2427</v>
      </c>
      <c r="W4" s="174"/>
      <c r="BA4" s="771" t="s">
        <v>2428</v>
      </c>
      <c r="BB4" s="714"/>
      <c r="BC4" s="714"/>
      <c r="BD4" s="714"/>
      <c r="BE4" s="714"/>
      <c r="BF4" s="620"/>
      <c r="BG4" s="772" t="s">
        <v>2429</v>
      </c>
      <c r="BH4" s="714"/>
      <c r="BI4" s="714"/>
      <c r="BJ4" s="714"/>
      <c r="BK4" s="714"/>
      <c r="BL4" s="714"/>
      <c r="BM4" s="714"/>
      <c r="BN4" s="714"/>
      <c r="BO4" s="714"/>
      <c r="BP4" s="714"/>
      <c r="BQ4" s="714"/>
      <c r="BR4" s="714"/>
      <c r="BS4" s="714"/>
      <c r="BT4" s="714"/>
      <c r="BU4" s="714"/>
      <c r="BV4" s="714"/>
      <c r="BW4" s="714"/>
      <c r="BX4" s="714"/>
      <c r="BY4" s="714"/>
      <c r="BZ4" s="716"/>
      <c r="CA4" s="621"/>
      <c r="CB4" s="767" t="s">
        <v>2430</v>
      </c>
      <c r="CC4" s="704"/>
      <c r="CD4" s="704"/>
      <c r="CE4" s="705"/>
    </row>
    <row r="5" spans="1:105" ht="5.15" customHeight="1" thickBot="1">
      <c r="BA5" s="767" t="s">
        <v>2431</v>
      </c>
      <c r="BB5" s="767" t="s">
        <v>2432</v>
      </c>
      <c r="BC5" s="767" t="s">
        <v>2433</v>
      </c>
      <c r="BD5" s="767" t="s">
        <v>2434</v>
      </c>
      <c r="BE5" s="768" t="s">
        <v>2435</v>
      </c>
      <c r="BF5" s="622"/>
      <c r="BG5" s="768" t="s">
        <v>2436</v>
      </c>
      <c r="BH5" s="695"/>
      <c r="BI5" s="768" t="s">
        <v>2437</v>
      </c>
      <c r="BJ5" s="695"/>
      <c r="BK5" s="768" t="s">
        <v>2438</v>
      </c>
      <c r="BL5" s="695"/>
      <c r="BM5" s="767" t="s">
        <v>2439</v>
      </c>
      <c r="BN5" s="696"/>
      <c r="BO5" s="769" t="s">
        <v>2440</v>
      </c>
      <c r="BP5" s="695"/>
      <c r="BQ5" s="767" t="s">
        <v>2441</v>
      </c>
      <c r="BR5" s="696"/>
      <c r="BS5" s="769" t="s">
        <v>2442</v>
      </c>
      <c r="BT5" s="695"/>
      <c r="BU5" s="767" t="s">
        <v>2443</v>
      </c>
      <c r="BV5" s="696"/>
      <c r="BW5" s="770" t="s">
        <v>2444</v>
      </c>
      <c r="BX5" s="696"/>
      <c r="BY5" s="767" t="s">
        <v>2445</v>
      </c>
      <c r="BZ5" s="696"/>
      <c r="CA5" s="623"/>
      <c r="CB5" s="706"/>
      <c r="CC5" s="707"/>
      <c r="CD5" s="707"/>
      <c r="CE5" s="708"/>
    </row>
    <row r="6" spans="1:105" s="52" customFormat="1" ht="13.5" customHeight="1" thickBot="1">
      <c r="A6" s="697" t="s">
        <v>2446</v>
      </c>
      <c r="B6" s="698"/>
      <c r="C6" s="698"/>
      <c r="D6" s="698"/>
      <c r="E6" s="698"/>
      <c r="F6" s="698"/>
      <c r="G6" s="698"/>
      <c r="H6" s="698"/>
      <c r="I6" s="698"/>
      <c r="J6" s="699"/>
      <c r="K6" s="710" t="s">
        <v>2447</v>
      </c>
      <c r="L6" s="697" t="s">
        <v>2448</v>
      </c>
      <c r="M6" s="698"/>
      <c r="N6" s="698"/>
      <c r="O6" s="698"/>
      <c r="P6" s="698"/>
      <c r="Q6" s="699"/>
      <c r="R6" s="71"/>
      <c r="S6" s="702" t="s">
        <v>2332</v>
      </c>
      <c r="T6" s="703"/>
      <c r="U6" s="702" t="s">
        <v>2333</v>
      </c>
      <c r="V6" s="703"/>
      <c r="W6" s="71"/>
      <c r="X6" s="57" t="s">
        <v>2449</v>
      </c>
      <c r="Y6" s="57"/>
      <c r="Z6" s="57"/>
      <c r="AA6" s="71"/>
      <c r="AB6" s="71"/>
      <c r="AC6" s="71"/>
      <c r="AD6" s="71"/>
      <c r="AF6" s="71"/>
      <c r="AG6" s="71"/>
      <c r="AH6" s="71"/>
      <c r="AI6" s="71"/>
      <c r="BA6" s="709"/>
      <c r="BB6" s="709"/>
      <c r="BC6" s="709"/>
      <c r="BD6" s="709"/>
      <c r="BE6" s="706"/>
      <c r="BF6" s="608"/>
      <c r="BG6" s="608" t="s">
        <v>2450</v>
      </c>
      <c r="BH6" s="609" t="s">
        <v>2451</v>
      </c>
      <c r="BI6" s="608" t="s">
        <v>2450</v>
      </c>
      <c r="BJ6" s="609" t="s">
        <v>2451</v>
      </c>
      <c r="BK6" s="608" t="s">
        <v>2450</v>
      </c>
      <c r="BL6" s="609" t="s">
        <v>2451</v>
      </c>
      <c r="BM6" s="601" t="s">
        <v>2450</v>
      </c>
      <c r="BN6" s="605" t="s">
        <v>2451</v>
      </c>
      <c r="BO6" s="610" t="s">
        <v>2450</v>
      </c>
      <c r="BP6" s="609" t="s">
        <v>2451</v>
      </c>
      <c r="BQ6" s="608" t="s">
        <v>2450</v>
      </c>
      <c r="BR6" s="611" t="s">
        <v>2451</v>
      </c>
      <c r="BS6" s="610" t="s">
        <v>2450</v>
      </c>
      <c r="BT6" s="609" t="s">
        <v>2451</v>
      </c>
      <c r="BU6" s="608" t="s">
        <v>2450</v>
      </c>
      <c r="BV6" s="611" t="s">
        <v>2451</v>
      </c>
      <c r="BW6" s="610" t="s">
        <v>2450</v>
      </c>
      <c r="BX6" s="611" t="s">
        <v>2451</v>
      </c>
      <c r="BY6" s="608" t="s">
        <v>2450</v>
      </c>
      <c r="BZ6" s="611" t="s">
        <v>2451</v>
      </c>
      <c r="CA6" s="624"/>
      <c r="CB6" s="601" t="s">
        <v>2452</v>
      </c>
      <c r="CC6" s="601" t="s">
        <v>2453</v>
      </c>
      <c r="CD6" s="601" t="s">
        <v>2454</v>
      </c>
      <c r="CE6" s="625" t="s">
        <v>2455</v>
      </c>
    </row>
    <row r="7" spans="1:105" s="52" customFormat="1" ht="13.5" customHeight="1" thickBot="1">
      <c r="A7" s="69" t="s">
        <v>2577</v>
      </c>
      <c r="B7" s="69" t="s">
        <v>2297</v>
      </c>
      <c r="C7" s="69" t="s">
        <v>2456</v>
      </c>
      <c r="D7" s="69" t="s">
        <v>2297</v>
      </c>
      <c r="E7" s="69" t="s">
        <v>2457</v>
      </c>
      <c r="F7" s="69" t="s">
        <v>2336</v>
      </c>
      <c r="G7" s="69" t="s">
        <v>2297</v>
      </c>
      <c r="H7" s="69" t="s">
        <v>2342</v>
      </c>
      <c r="I7" s="69" t="s">
        <v>2578</v>
      </c>
      <c r="J7" s="69" t="s">
        <v>2297</v>
      </c>
      <c r="K7" s="711"/>
      <c r="L7" s="69" t="s">
        <v>2578</v>
      </c>
      <c r="M7" s="69" t="s">
        <v>2297</v>
      </c>
      <c r="N7" s="69" t="s">
        <v>2336</v>
      </c>
      <c r="O7" s="69" t="s">
        <v>2297</v>
      </c>
      <c r="P7" s="69" t="s">
        <v>2577</v>
      </c>
      <c r="Q7" s="69" t="s">
        <v>2297</v>
      </c>
      <c r="R7" s="71"/>
      <c r="S7" s="108" t="s">
        <v>2342</v>
      </c>
      <c r="T7" s="117" t="s">
        <v>2343</v>
      </c>
      <c r="U7" s="108" t="s">
        <v>2342</v>
      </c>
      <c r="V7" s="108" t="s">
        <v>2343</v>
      </c>
      <c r="W7" s="71"/>
      <c r="X7" s="108" t="s">
        <v>2335</v>
      </c>
      <c r="Y7" s="108" t="s">
        <v>2342</v>
      </c>
      <c r="Z7" s="108" t="s">
        <v>2343</v>
      </c>
      <c r="AA7" s="71"/>
      <c r="AB7" s="71"/>
      <c r="AC7" s="71"/>
      <c r="AD7" s="71"/>
      <c r="AF7" s="71"/>
      <c r="AG7" s="71"/>
      <c r="AH7" s="71"/>
      <c r="AI7" s="71"/>
      <c r="BA7" s="564"/>
      <c r="BB7" s="614"/>
      <c r="BC7" s="614"/>
      <c r="BD7" s="614"/>
      <c r="BE7" s="565"/>
      <c r="BF7" s="626"/>
      <c r="BG7" s="564"/>
      <c r="BH7" s="565"/>
      <c r="BI7" s="564"/>
      <c r="BJ7" s="565"/>
      <c r="BK7" s="564"/>
      <c r="BL7" s="565"/>
      <c r="BM7" s="564"/>
      <c r="BN7" s="565"/>
      <c r="BO7" s="564"/>
      <c r="BP7" s="565"/>
      <c r="BQ7" s="564"/>
      <c r="BR7" s="565"/>
      <c r="BS7" s="564"/>
      <c r="BT7" s="565"/>
      <c r="BU7" s="564"/>
      <c r="BV7" s="565"/>
      <c r="BW7" s="564"/>
      <c r="BX7" s="565"/>
      <c r="BY7" s="564"/>
      <c r="BZ7" s="565"/>
      <c r="CA7" s="626"/>
      <c r="CB7" s="564"/>
      <c r="CC7" s="614"/>
      <c r="CD7" s="614"/>
      <c r="CE7" s="565"/>
    </row>
    <row r="8" spans="1:105" ht="13.5" customHeight="1" thickBot="1">
      <c r="A8" s="697" t="s">
        <v>2458</v>
      </c>
      <c r="B8" s="698"/>
      <c r="C8" s="698"/>
      <c r="D8" s="698"/>
      <c r="E8" s="698"/>
      <c r="F8" s="698"/>
      <c r="G8" s="699"/>
      <c r="J8" s="172"/>
      <c r="M8" s="112"/>
      <c r="N8" s="697" t="s">
        <v>2458</v>
      </c>
      <c r="O8" s="698"/>
      <c r="P8" s="698"/>
      <c r="Q8" s="699"/>
      <c r="R8" s="118"/>
      <c r="S8" s="162"/>
      <c r="T8" s="162"/>
      <c r="U8" s="162"/>
      <c r="V8" s="162"/>
      <c r="BA8" s="567"/>
      <c r="BB8" s="616"/>
      <c r="BC8" s="616"/>
      <c r="BD8" s="616"/>
      <c r="BE8" s="568"/>
      <c r="BF8" s="627"/>
      <c r="BG8" s="567"/>
      <c r="BH8" s="568"/>
      <c r="BI8" s="567"/>
      <c r="BJ8" s="568"/>
      <c r="BK8" s="567"/>
      <c r="BL8" s="568"/>
      <c r="BM8" s="567"/>
      <c r="BN8" s="568"/>
      <c r="BO8" s="567"/>
      <c r="BP8" s="568"/>
      <c r="BQ8" s="567"/>
      <c r="BR8" s="568"/>
      <c r="BS8" s="567"/>
      <c r="BT8" s="568"/>
      <c r="BU8" s="567"/>
      <c r="BV8" s="568"/>
      <c r="BW8" s="567"/>
      <c r="BX8" s="568"/>
      <c r="BY8" s="567"/>
      <c r="BZ8" s="568"/>
      <c r="CA8" s="627"/>
      <c r="CB8" s="567"/>
      <c r="CC8" s="616"/>
      <c r="CD8" s="616"/>
      <c r="CE8" s="568"/>
    </row>
    <row r="9" spans="1:105" ht="12.75" customHeight="1">
      <c r="K9" s="35" t="s">
        <v>2459</v>
      </c>
      <c r="S9" s="72"/>
      <c r="T9" s="72"/>
      <c r="U9" s="120"/>
      <c r="V9" s="120"/>
      <c r="X9" s="72"/>
      <c r="Y9" s="72"/>
      <c r="Z9" s="72"/>
      <c r="AF9" s="146"/>
      <c r="AG9" s="146"/>
      <c r="AH9" s="146"/>
      <c r="AI9" s="146"/>
      <c r="BA9" s="567"/>
      <c r="BB9" s="616"/>
      <c r="BC9" s="616"/>
      <c r="BD9" s="616"/>
      <c r="BE9" s="568"/>
      <c r="BF9" s="627"/>
      <c r="BG9" s="567"/>
      <c r="BH9" s="568"/>
      <c r="BI9" s="567"/>
      <c r="BJ9" s="568"/>
      <c r="BK9" s="567"/>
      <c r="BL9" s="568"/>
      <c r="BM9" s="567"/>
      <c r="BN9" s="568"/>
      <c r="BO9" s="567"/>
      <c r="BP9" s="568"/>
      <c r="BQ9" s="567"/>
      <c r="BR9" s="568"/>
      <c r="BS9" s="567"/>
      <c r="BT9" s="568"/>
      <c r="BU9" s="567"/>
      <c r="BV9" s="568"/>
      <c r="BW9" s="567"/>
      <c r="BX9" s="568"/>
      <c r="BY9" s="567"/>
      <c r="BZ9" s="568"/>
      <c r="CA9" s="627"/>
      <c r="CB9" s="567"/>
      <c r="CC9" s="616"/>
      <c r="CD9" s="616"/>
      <c r="CE9" s="568"/>
    </row>
    <row r="10" spans="1:105" ht="12.75" customHeight="1">
      <c r="A10" s="74">
        <f ca="1">+I10-T10</f>
        <v>12914.029999999999</v>
      </c>
      <c r="B10" s="74">
        <f ca="1">IF(I10=0,0,(A10*100/I10))</f>
        <v>66.811681928708154</v>
      </c>
      <c r="C10" s="74">
        <f ca="1">I10-E10</f>
        <v>-7472.93</v>
      </c>
      <c r="D10" s="74">
        <f ca="1">IF(I10=0,0,(C10*100/I10))</f>
        <v>-38.661751771948886</v>
      </c>
      <c r="E10" s="74">
        <f ca="1">IFERROR(_xll.AC_BU(_xll.ArrayBU(DB),_xll.ArrayDPT($BA10:$BE10),_xll.ArrayCOA($BG10:$BZ10),YR,PRD-1,_xll.ArrayDIM($CB10:$CE10)),0)</f>
        <v>26801.93</v>
      </c>
      <c r="F10" s="74">
        <f ca="1">+I10-H10</f>
        <v>19329</v>
      </c>
      <c r="G10" s="74">
        <f ca="1">IF(I10=0,0,(F10*100/I10))</f>
        <v>100</v>
      </c>
      <c r="H10" s="74"/>
      <c r="I10" s="74">
        <f ca="1">IFERROR(_xll.AC_BU(_xll.ArrayBU(DB),_xll.ArrayDPT($BA10:$BE10),_xll.ArrayCOA($BG10:$BZ10),YR,PRD,_xll.ArrayDIM($CB10:$CE10)),0)</f>
        <v>19329</v>
      </c>
      <c r="J10" s="122">
        <f ca="1">I10/$I$14*100</f>
        <v>100</v>
      </c>
      <c r="K10" s="74" t="s">
        <v>2277</v>
      </c>
      <c r="L10" s="74">
        <f ca="1">IFERROR(_xll.ACC_BU(_xll.ArrayBU(DB),_xll.ArrayDPT($BA10:$BE10),_xll.ArrayCOA($BG10:$BZ10),YR,PRD,_xll.ArrayDIM($CB10:$CE10)),0)</f>
        <v>628835.56999999995</v>
      </c>
      <c r="M10" s="122">
        <f ca="1">L10/$L$14*100</f>
        <v>100.09803736170761</v>
      </c>
      <c r="N10" s="74">
        <f ca="1">+L10-U10</f>
        <v>628835.56999999995</v>
      </c>
      <c r="O10" s="74">
        <f ca="1">IF(L10=0,0,(N10*100/L10))</f>
        <v>100</v>
      </c>
      <c r="P10" s="74">
        <f ca="1">+L10-V10</f>
        <v>558389.76000000001</v>
      </c>
      <c r="Q10" s="74">
        <f ca="1">IF(L10=0,0,(P10*100/L10))</f>
        <v>88.797419649782228</v>
      </c>
      <c r="S10" s="72">
        <f ca="1">IFERROR(_xll.BC_BU(_xll.ArrayBU(DB),_xll.ArrayDPT($BA10:$BE10),_xll.ArrayCOA($BG10:$BZ10),YR,PRD,RV,_xll.ArrayDIM($CB10:$CE10)),0)</f>
        <v>0</v>
      </c>
      <c r="T10" s="72">
        <f ca="1">IFERROR(_xll.AC_BU(_xll.ArrayBU(DB),_xll.ArrayDPT($BA10:$BE10),_xll.ArrayCOA($BG10:$BZ10),YR-1,PRD,_xll.ArrayDIM($CB10:$CE10)),0)</f>
        <v>6414.97</v>
      </c>
      <c r="U10" s="72">
        <f ca="1">IFERROR(_xll.BCC_BU(_xll.ArrayBU(DB),_xll.ArrayDPT($BA10:$BE10),_xll.ArrayCOA($BG10:$BZ10),YR,PRD,RV,_xll.ArrayDIM($CB10:$CE10)),0)</f>
        <v>0</v>
      </c>
      <c r="V10" s="72">
        <f ca="1">IFERROR(_xll.ACC_BU(_xll.ArrayBU(DB),_xll.ArrayDPT($BA10:$BE10),_xll.ArrayCOA($BG10:$BZ10),YR-1,PRD,_xll.ArrayDIM($CB10:$CE10)),0)</f>
        <v>70445.81</v>
      </c>
      <c r="W10" s="102"/>
      <c r="X10" s="72">
        <f ca="1">IFERROR(_xll.ACC_BU(_xll.ArrayBU(DB),_xll.ArrayDPT($BA10:$BE10),_xll.ArrayCOA($BG10:$BZ10),YR,PRD,_xll.ArrayDIM($CB10:$CE10)),0)</f>
        <v>628835.56999999995</v>
      </c>
      <c r="Y10" s="72">
        <f ca="1">IFERROR(_xll.BCC_BU(_xll.ArrayBU(DB),_xll.ArrayDPT($BA10:$BE10),_xll.ArrayCOA($BG10:$BZ10),YR,PRD,RV,_xll.ArrayDIM($CB10:$CE10)),0)</f>
        <v>0</v>
      </c>
      <c r="Z10" s="72">
        <f ca="1">IFERROR(_xll.ACC_BU(_xll.ArrayBU(DB),_xll.ArrayDPT($BA10:$BE10),_xll.ArrayCOA($BG10:$BZ10),YR-1,PRD,_xll.ArrayDIM($CB10:$CE10)),0)</f>
        <v>70445.81</v>
      </c>
      <c r="AA10" s="102"/>
      <c r="AB10" s="102"/>
      <c r="AC10" s="102"/>
      <c r="AD10" s="102"/>
      <c r="AF10" s="146"/>
      <c r="AG10" s="146"/>
      <c r="AH10" s="146"/>
      <c r="AI10" s="146"/>
      <c r="BA10" s="567"/>
      <c r="BB10" s="616"/>
      <c r="BC10" s="616"/>
      <c r="BD10" s="616"/>
      <c r="BE10" s="568"/>
      <c r="BF10" s="627"/>
      <c r="BG10" s="567" t="s">
        <v>1059</v>
      </c>
      <c r="BH10" s="568"/>
      <c r="BI10" s="567"/>
      <c r="BJ10" s="568"/>
      <c r="BK10" s="567"/>
      <c r="BL10" s="568"/>
      <c r="BM10" s="567"/>
      <c r="BN10" s="568"/>
      <c r="BO10" s="567"/>
      <c r="BP10" s="568"/>
      <c r="BQ10" s="567"/>
      <c r="BR10" s="568"/>
      <c r="BS10" s="567"/>
      <c r="BT10" s="568"/>
      <c r="BU10" s="567"/>
      <c r="BV10" s="568"/>
      <c r="BW10" s="567"/>
      <c r="BX10" s="568"/>
      <c r="BY10" s="567"/>
      <c r="BZ10" s="568"/>
      <c r="CA10" s="627"/>
      <c r="CB10" s="567"/>
      <c r="CC10" s="616"/>
      <c r="CD10" s="616"/>
      <c r="CE10" s="568"/>
      <c r="DA10" t="s">
        <v>1059</v>
      </c>
    </row>
    <row r="11" spans="1:105" ht="12.75" customHeight="1">
      <c r="A11" s="124">
        <f ca="1">+I11-T11</f>
        <v>0</v>
      </c>
      <c r="B11" s="124">
        <f ca="1">IF(I11=0,0,(A11*100/I11))</f>
        <v>0</v>
      </c>
      <c r="C11" s="124">
        <f ca="1">I11-E11</f>
        <v>0</v>
      </c>
      <c r="D11" s="124">
        <f ca="1">IF(I11=0,0,(C11*100/I11))</f>
        <v>0</v>
      </c>
      <c r="E11" s="124">
        <f ca="1">IFERROR(_xll.AC_BU(_xll.ArrayBU(DB),_xll.ArrayDPT($BA11:$BE11),_xll.ArrayCOA($BG11:$BZ11),YR,PRD-1,_xll.ArrayDIM($CB11:$CE11)),0)</f>
        <v>0</v>
      </c>
      <c r="F11" s="124">
        <f ca="1">+I11-H11</f>
        <v>0</v>
      </c>
      <c r="G11" s="124">
        <f ca="1">IF(I11=0,0,(F11*100/I11))</f>
        <v>0</v>
      </c>
      <c r="H11" s="124"/>
      <c r="I11" s="124">
        <f ca="1">IFERROR(_xll.AC_BU(_xll.ArrayBU(DB),_xll.ArrayDPT($BA11:$BE11),_xll.ArrayCOA($BG11:$BZ11),YR,PRD,_xll.ArrayDIM($CB11:$CE11)),0)</f>
        <v>0</v>
      </c>
      <c r="J11" s="127">
        <f ca="1">I11/$I$14*100</f>
        <v>0</v>
      </c>
      <c r="K11" s="124" t="s">
        <v>2579</v>
      </c>
      <c r="L11" s="124">
        <f ca="1">IFERROR(_xll.ACC_BU(_xll.ArrayBU(DB),_xll.ArrayDPT($BA11:$BE11),_xll.ArrayCOA($BG11:$BZ11),YR,PRD,_xll.ArrayDIM($CB11:$CE11)),0)</f>
        <v>615.89</v>
      </c>
      <c r="M11" s="127">
        <f ca="1">L11/$L$14*100</f>
        <v>9.8037361707611584E-2</v>
      </c>
      <c r="N11" s="124">
        <f ca="1">+L11-U11</f>
        <v>615.89</v>
      </c>
      <c r="O11" s="124">
        <f ca="1">IF(L11=0,0,(N11*100/L11))</f>
        <v>100</v>
      </c>
      <c r="P11" s="124">
        <f ca="1">+L11-V11</f>
        <v>242.99</v>
      </c>
      <c r="Q11" s="124">
        <f ca="1">IF(L11=0,0,(P11*100/L11))</f>
        <v>39.453473834613327</v>
      </c>
      <c r="S11" s="72">
        <f ca="1">IFERROR(_xll.BC_BU(_xll.ArrayBU(DB),_xll.ArrayDPT($BA11:$BE11),_xll.ArrayCOA($BG11:$BZ11),YR,PRD,RV,_xll.ArrayDIM($CB11:$CE11)),0)</f>
        <v>0</v>
      </c>
      <c r="T11" s="72">
        <f ca="1">IFERROR(_xll.AC_BU(_xll.ArrayBU(DB),_xll.ArrayDPT($BA11:$BE11),_xll.ArrayCOA($BG11:$BZ11),YR-1,PRD,_xll.ArrayDIM($CB11:$CE11)),0)</f>
        <v>0</v>
      </c>
      <c r="U11" s="72">
        <f ca="1">IFERROR(_xll.BCC_BU(_xll.ArrayBU(DB),_xll.ArrayDPT($BA11:$BE11),_xll.ArrayCOA($BG11:$BZ11),YR,PRD,RV,_xll.ArrayDIM($CB11:$CE11)),0)</f>
        <v>0</v>
      </c>
      <c r="V11" s="72">
        <f ca="1">IFERROR(_xll.ACC_BU(_xll.ArrayBU(DB),_xll.ArrayDPT($BA11:$BE11),_xll.ArrayCOA($BG11:$BZ11),YR-1,PRD,_xll.ArrayDIM($CB11:$CE11)),0)</f>
        <v>372.9</v>
      </c>
      <c r="W11" s="102"/>
      <c r="X11" s="72">
        <f ca="1">IFERROR(_xll.ACC_BU(_xll.ArrayBU(DB),_xll.ArrayDPT($BA11:$BE11),_xll.ArrayCOA($BG11:$BZ11),YR,PRD,_xll.ArrayDIM($CB11:$CE11)),0)</f>
        <v>615.89</v>
      </c>
      <c r="Y11" s="72">
        <f ca="1">IFERROR(_xll.BCC_BU(_xll.ArrayBU(DB),_xll.ArrayDPT($BA11:$BE11),_xll.ArrayCOA($BG11:$BZ11),YR,PRD,RV,_xll.ArrayDIM($CB11:$CE11)),0)</f>
        <v>0</v>
      </c>
      <c r="Z11" s="72">
        <f ca="1">IFERROR(_xll.ACC_BU(_xll.ArrayBU(DB),_xll.ArrayDPT($BA11:$BE11),_xll.ArrayCOA($BG11:$BZ11),YR-1,PRD,_xll.ArrayDIM($CB11:$CE11)),0)</f>
        <v>372.9</v>
      </c>
      <c r="AA11" s="102"/>
      <c r="AB11" s="102"/>
      <c r="AC11" s="102"/>
      <c r="AD11" s="102"/>
      <c r="AF11" s="146"/>
      <c r="AG11" s="146"/>
      <c r="AH11" s="146"/>
      <c r="AI11" s="146"/>
      <c r="BA11" s="567"/>
      <c r="BB11" s="616"/>
      <c r="BC11" s="616"/>
      <c r="BD11" s="616"/>
      <c r="BE11" s="568"/>
      <c r="BF11" s="627"/>
      <c r="BG11" s="567" t="s">
        <v>1062</v>
      </c>
      <c r="BH11" s="568"/>
      <c r="BI11" s="567"/>
      <c r="BJ11" s="568"/>
      <c r="BK11" s="567"/>
      <c r="BL11" s="568"/>
      <c r="BM11" s="567"/>
      <c r="BN11" s="568"/>
      <c r="BO11" s="567"/>
      <c r="BP11" s="568"/>
      <c r="BQ11" s="567"/>
      <c r="BR11" s="568"/>
      <c r="BS11" s="567"/>
      <c r="BT11" s="568"/>
      <c r="BU11" s="567"/>
      <c r="BV11" s="568"/>
      <c r="BW11" s="567"/>
      <c r="BX11" s="568"/>
      <c r="BY11" s="567"/>
      <c r="BZ11" s="568"/>
      <c r="CA11" s="627"/>
      <c r="CB11" s="567"/>
      <c r="CC11" s="616"/>
      <c r="CD11" s="616"/>
      <c r="CE11" s="568"/>
      <c r="DA11" t="s">
        <v>1062</v>
      </c>
    </row>
    <row r="12" spans="1:105" ht="12.75" customHeight="1">
      <c r="A12" s="133">
        <f ca="1">+I12-T12</f>
        <v>12914.029999999999</v>
      </c>
      <c r="B12" s="124">
        <f ca="1">IF(I12=0,0,(A12*100/I12))</f>
        <v>66.811681928708154</v>
      </c>
      <c r="C12" s="133">
        <f ca="1">I12-E12</f>
        <v>-7472.93</v>
      </c>
      <c r="D12" s="124">
        <f ca="1">IF(I12=0,0,(C12*100/I12))</f>
        <v>-38.661751771948886</v>
      </c>
      <c r="E12" s="133">
        <f ca="1">SUM(E10-E11)</f>
        <v>26801.93</v>
      </c>
      <c r="F12" s="133">
        <f ca="1">+I12-H12</f>
        <v>19329</v>
      </c>
      <c r="G12" s="124">
        <f ca="1">IF(I12=0,0,(F12*100/I12))</f>
        <v>100</v>
      </c>
      <c r="H12" s="133">
        <f>SUM(H10-H11)</f>
        <v>0</v>
      </c>
      <c r="I12" s="183">
        <f ca="1">SUM(I10-I11)</f>
        <v>19329</v>
      </c>
      <c r="J12" s="127">
        <f ca="1">I12/$I$14*100</f>
        <v>100</v>
      </c>
      <c r="K12" s="134" t="s">
        <v>2580</v>
      </c>
      <c r="L12" s="133">
        <f ca="1">SUM(L10-L11)</f>
        <v>628219.67999999993</v>
      </c>
      <c r="M12" s="127">
        <f ca="1">L12/$L$14*100</f>
        <v>100</v>
      </c>
      <c r="N12" s="133">
        <f ca="1">+L12-U12</f>
        <v>628219.67999999993</v>
      </c>
      <c r="O12" s="124">
        <f ca="1">IF(L12=0,0,(N12*100/L12))</f>
        <v>100</v>
      </c>
      <c r="P12" s="133">
        <f ca="1">+L12-V12</f>
        <v>558146.7699999999</v>
      </c>
      <c r="Q12" s="124">
        <f ca="1">IF(L12=0,0,(P12*100/L12))</f>
        <v>88.845795152421843</v>
      </c>
      <c r="S12" s="77">
        <f ca="1">SUM(S10-S11)</f>
        <v>0</v>
      </c>
      <c r="T12" s="77">
        <f ca="1">SUM(T10-T11)</f>
        <v>6414.97</v>
      </c>
      <c r="U12" s="77">
        <f ca="1">SUM(U10-U11)</f>
        <v>0</v>
      </c>
      <c r="V12" s="77">
        <f ca="1">SUM(V10-V11)</f>
        <v>70072.91</v>
      </c>
      <c r="W12" s="46"/>
      <c r="X12" s="77">
        <f ca="1">SUM(X10-X11)</f>
        <v>628219.67999999993</v>
      </c>
      <c r="Y12" s="77">
        <f ca="1">SUM(Y10-Y11)</f>
        <v>0</v>
      </c>
      <c r="Z12" s="77">
        <f ca="1">SUM(Z10-Z11)</f>
        <v>70072.91</v>
      </c>
      <c r="AA12" s="46"/>
      <c r="AB12" s="46"/>
      <c r="AC12" s="46"/>
      <c r="AD12" s="46"/>
      <c r="AF12" s="146"/>
      <c r="AG12" s="146"/>
      <c r="AH12" s="146"/>
      <c r="AI12" s="146"/>
      <c r="BA12" s="567"/>
      <c r="BB12" s="616"/>
      <c r="BC12" s="616"/>
      <c r="BD12" s="616"/>
      <c r="BE12" s="568"/>
      <c r="BF12" s="627"/>
      <c r="BG12" s="567"/>
      <c r="BH12" s="568"/>
      <c r="BI12" s="567"/>
      <c r="BJ12" s="568"/>
      <c r="BK12" s="567"/>
      <c r="BL12" s="568"/>
      <c r="BM12" s="567"/>
      <c r="BN12" s="568"/>
      <c r="BO12" s="567"/>
      <c r="BP12" s="568"/>
      <c r="BQ12" s="567"/>
      <c r="BR12" s="568"/>
      <c r="BS12" s="567"/>
      <c r="BT12" s="568"/>
      <c r="BU12" s="567"/>
      <c r="BV12" s="568"/>
      <c r="BW12" s="567"/>
      <c r="BX12" s="568"/>
      <c r="BY12" s="567"/>
      <c r="BZ12" s="568"/>
      <c r="CA12" s="627"/>
      <c r="CB12" s="567"/>
      <c r="CC12" s="616"/>
      <c r="CD12" s="616"/>
      <c r="CE12" s="568"/>
    </row>
    <row r="13" spans="1:105" ht="12.75" hidden="1" customHeight="1">
      <c r="A13" s="74"/>
      <c r="C13" s="35"/>
      <c r="E13" s="74"/>
      <c r="F13" s="74"/>
      <c r="G13" s="140"/>
      <c r="I13" s="74"/>
      <c r="J13" s="140"/>
      <c r="L13" s="74"/>
      <c r="M13" s="140"/>
      <c r="N13" s="74"/>
      <c r="O13" s="140"/>
      <c r="P13" s="74"/>
      <c r="Q13" s="140"/>
      <c r="S13" s="72"/>
      <c r="T13" s="72"/>
      <c r="U13" s="72"/>
      <c r="V13" s="72"/>
      <c r="X13" s="72"/>
      <c r="Y13" s="72"/>
      <c r="Z13" s="72"/>
      <c r="AF13" s="146"/>
      <c r="AG13" s="146"/>
      <c r="AH13" s="146"/>
      <c r="AI13" s="146"/>
      <c r="BA13" s="567"/>
      <c r="BB13" s="616"/>
      <c r="BC13" s="616"/>
      <c r="BD13" s="616"/>
      <c r="BE13" s="568"/>
      <c r="BF13" s="627"/>
      <c r="BG13" s="567"/>
      <c r="BH13" s="568"/>
      <c r="BI13" s="567"/>
      <c r="BJ13" s="568"/>
      <c r="BK13" s="567"/>
      <c r="BL13" s="568"/>
      <c r="BM13" s="567"/>
      <c r="BN13" s="568"/>
      <c r="BO13" s="567"/>
      <c r="BP13" s="568"/>
      <c r="BQ13" s="567"/>
      <c r="BR13" s="568"/>
      <c r="BS13" s="567"/>
      <c r="BT13" s="568"/>
      <c r="BU13" s="567"/>
      <c r="BV13" s="568"/>
      <c r="BW13" s="567"/>
      <c r="BX13" s="568"/>
      <c r="BY13" s="567"/>
      <c r="BZ13" s="568"/>
      <c r="CA13" s="627"/>
      <c r="CB13" s="567"/>
      <c r="CC13" s="616"/>
      <c r="CD13" s="616"/>
      <c r="CE13" s="568"/>
    </row>
    <row r="14" spans="1:105" ht="12.75" customHeight="1">
      <c r="A14" s="35">
        <f ca="1">+I14-T14</f>
        <v>12914.029999999999</v>
      </c>
      <c r="B14">
        <f ca="1">IF(I14=0,0,(A14*100/I14))</f>
        <v>66.811681928708154</v>
      </c>
      <c r="C14" s="35">
        <f ca="1">I14-E14</f>
        <v>-7472.93</v>
      </c>
      <c r="D14">
        <f ca="1">IF(I14=0,0,(C14*100/I14))</f>
        <v>-38.661751771948886</v>
      </c>
      <c r="E14" s="35">
        <f ca="1">+E12</f>
        <v>26801.93</v>
      </c>
      <c r="F14" s="35">
        <f ca="1">+I14-H14</f>
        <v>19329</v>
      </c>
      <c r="G14">
        <f ca="1">IF(I14=0,0,(F14*100/I14))</f>
        <v>100</v>
      </c>
      <c r="H14" s="76">
        <f>+H12</f>
        <v>0</v>
      </c>
      <c r="I14" s="35">
        <f ca="1">+I12</f>
        <v>19329</v>
      </c>
      <c r="J14" s="140">
        <f ca="1">I14/$I$14*100</f>
        <v>100</v>
      </c>
      <c r="K14" s="35" t="s">
        <v>2581</v>
      </c>
      <c r="L14" s="35">
        <f ca="1">+L12</f>
        <v>628219.67999999993</v>
      </c>
      <c r="M14" s="140">
        <f ca="1">L14/$L$14*100</f>
        <v>100</v>
      </c>
      <c r="N14" s="35">
        <f ca="1">+L14-U14</f>
        <v>628219.67999999993</v>
      </c>
      <c r="O14">
        <f ca="1">IF(L14=0,0,(N14*100/L14))</f>
        <v>100</v>
      </c>
      <c r="P14" s="35">
        <f ca="1">+L14-V14</f>
        <v>558146.7699999999</v>
      </c>
      <c r="Q14">
        <f ca="1">IF(L14=0,0,(P14*100/L14))</f>
        <v>88.845795152421843</v>
      </c>
      <c r="S14" s="145">
        <f ca="1">+S12</f>
        <v>0</v>
      </c>
      <c r="T14" s="145">
        <f ca="1">+T12</f>
        <v>6414.97</v>
      </c>
      <c r="U14" s="145">
        <f ca="1">+U12</f>
        <v>0</v>
      </c>
      <c r="V14" s="145">
        <f ca="1">+V12</f>
        <v>70072.91</v>
      </c>
      <c r="W14" s="27"/>
      <c r="X14" s="145">
        <f ca="1">+X12</f>
        <v>628219.67999999993</v>
      </c>
      <c r="Y14" s="145">
        <f ca="1">+Y12</f>
        <v>0</v>
      </c>
      <c r="Z14" s="145">
        <f ca="1">+Z12</f>
        <v>70072.91</v>
      </c>
      <c r="AA14" s="27"/>
      <c r="AB14" s="27"/>
      <c r="AC14" s="27"/>
      <c r="AD14" s="27"/>
      <c r="AF14" s="146"/>
      <c r="AG14" s="146"/>
      <c r="AH14" s="146"/>
      <c r="AI14" s="146"/>
      <c r="BA14" s="567"/>
      <c r="BB14" s="616"/>
      <c r="BC14" s="616"/>
      <c r="BD14" s="616"/>
      <c r="BE14" s="568"/>
      <c r="BF14" s="627"/>
      <c r="BG14" s="567"/>
      <c r="BH14" s="568"/>
      <c r="BI14" s="567"/>
      <c r="BJ14" s="568"/>
      <c r="BK14" s="567"/>
      <c r="BL14" s="568"/>
      <c r="BM14" s="567"/>
      <c r="BN14" s="568"/>
      <c r="BO14" s="567"/>
      <c r="BP14" s="568"/>
      <c r="BQ14" s="567"/>
      <c r="BR14" s="568"/>
      <c r="BS14" s="567"/>
      <c r="BT14" s="568"/>
      <c r="BU14" s="567"/>
      <c r="BV14" s="568"/>
      <c r="BW14" s="567"/>
      <c r="BX14" s="568"/>
      <c r="BY14" s="567"/>
      <c r="BZ14" s="568"/>
      <c r="CA14" s="627"/>
      <c r="CB14" s="567"/>
      <c r="CC14" s="616"/>
      <c r="CD14" s="616"/>
      <c r="CE14" s="568"/>
    </row>
    <row r="15" spans="1:105" ht="12.75" customHeight="1">
      <c r="G15" s="140"/>
      <c r="M15" s="140"/>
      <c r="O15" s="140"/>
      <c r="Q15" s="140"/>
      <c r="S15" s="72"/>
      <c r="T15" s="72"/>
      <c r="U15" s="72"/>
      <c r="V15" s="72"/>
      <c r="X15" s="72"/>
      <c r="Y15" s="72"/>
      <c r="Z15" s="72"/>
      <c r="AF15" s="146"/>
      <c r="AG15" s="146"/>
      <c r="AH15" s="146"/>
      <c r="AI15" s="146"/>
      <c r="BA15" s="567"/>
      <c r="BB15" s="616"/>
      <c r="BC15" s="616"/>
      <c r="BD15" s="616"/>
      <c r="BE15" s="568"/>
      <c r="BF15" s="627"/>
      <c r="BG15" s="567"/>
      <c r="BH15" s="568"/>
      <c r="BI15" s="567"/>
      <c r="BJ15" s="568"/>
      <c r="BK15" s="567"/>
      <c r="BL15" s="568"/>
      <c r="BM15" s="567"/>
      <c r="BN15" s="568"/>
      <c r="BO15" s="567"/>
      <c r="BP15" s="568"/>
      <c r="BQ15" s="567"/>
      <c r="BR15" s="568"/>
      <c r="BS15" s="567"/>
      <c r="BT15" s="568"/>
      <c r="BU15" s="567"/>
      <c r="BV15" s="568"/>
      <c r="BW15" s="567"/>
      <c r="BX15" s="568"/>
      <c r="BY15" s="567"/>
      <c r="BZ15" s="568"/>
      <c r="CA15" s="627"/>
      <c r="CB15" s="567"/>
      <c r="CC15" s="616"/>
      <c r="CD15" s="616"/>
      <c r="CE15" s="568"/>
    </row>
    <row r="16" spans="1:105" ht="12.75" customHeight="1">
      <c r="G16" s="140"/>
      <c r="K16" s="35" t="s">
        <v>2348</v>
      </c>
      <c r="M16" s="140"/>
      <c r="O16" s="140"/>
      <c r="Q16" s="140"/>
      <c r="S16" s="72"/>
      <c r="T16" s="72"/>
      <c r="U16" s="72"/>
      <c r="V16" s="72"/>
      <c r="X16" s="72"/>
      <c r="Y16" s="72"/>
      <c r="Z16" s="72"/>
      <c r="AF16" s="146"/>
      <c r="AG16" s="146"/>
      <c r="AH16" s="146"/>
      <c r="AI16" s="146"/>
      <c r="BA16" s="599"/>
      <c r="BB16" s="628"/>
      <c r="BC16" s="628"/>
      <c r="BD16" s="628"/>
      <c r="BE16" s="629"/>
      <c r="BF16" s="630"/>
      <c r="BG16" s="599"/>
      <c r="BH16" s="629"/>
      <c r="BI16" s="599"/>
      <c r="BJ16" s="629"/>
      <c r="BK16" s="599"/>
      <c r="BL16" s="629"/>
      <c r="BM16" s="599"/>
      <c r="BN16" s="629"/>
      <c r="BO16" s="599"/>
      <c r="BP16" s="629"/>
      <c r="BQ16" s="599"/>
      <c r="BR16" s="629"/>
      <c r="BS16" s="599"/>
      <c r="BT16" s="629"/>
      <c r="BU16" s="599"/>
      <c r="BV16" s="629"/>
      <c r="BW16" s="599"/>
      <c r="BX16" s="629"/>
      <c r="BY16" s="599"/>
      <c r="BZ16" s="629"/>
      <c r="CA16" s="630"/>
      <c r="CB16" s="599"/>
      <c r="CC16" s="628"/>
      <c r="CD16" s="628"/>
      <c r="CE16" s="629"/>
    </row>
    <row r="17" spans="1:106" ht="12.75" customHeight="1">
      <c r="A17" s="74">
        <f ca="1">+I17-T17</f>
        <v>-486.27999999999975</v>
      </c>
      <c r="B17" s="74">
        <f ca="1">IF(I17=0,0,(A17*100/I17))</f>
        <v>-16.217658397977619</v>
      </c>
      <c r="C17" s="74">
        <f ca="1">I17-E17</f>
        <v>-706.15999999999985</v>
      </c>
      <c r="D17" s="74">
        <f ca="1">IF(I17=0,0,(C17*100/I17))</f>
        <v>-23.55075605477478</v>
      </c>
      <c r="E17" s="74">
        <f ca="1">IFERROR(_xll.AC_BU(_xll.ArrayBU(DB),_xll.ArrayDPT($BA17:$BE17),_xll.ArrayCOA($BG17:$BZ17),YR,PRD-1,_xll.ArrayDIM($CB17:$CE17)),0)</f>
        <v>3704.62</v>
      </c>
      <c r="F17" s="74">
        <f ca="1">+I17-H17</f>
        <v>2998.46</v>
      </c>
      <c r="G17" s="74">
        <f ca="1">IF(I17=0,0,(F17*100/I17))</f>
        <v>100</v>
      </c>
      <c r="H17" s="74"/>
      <c r="I17" s="74">
        <f ca="1">IFERROR(_xll.AC_BU(_xll.ArrayBU(DB),_xll.ArrayDPT($BA17:$BE17),_xll.ArrayCOA($BG17:$BZ17),YR,PRD,_xll.ArrayDIM($CB17:$CE17)),0)</f>
        <v>2998.46</v>
      </c>
      <c r="J17" s="122">
        <f ca="1">I17/$I$14*100</f>
        <v>15.512752858399297</v>
      </c>
      <c r="K17" s="74" t="s">
        <v>2582</v>
      </c>
      <c r="L17" s="74">
        <f ca="1">IFERROR(_xll.ACC_BU(_xll.ArrayBU(DB),_xll.ArrayDPT($BA17:$BE17),_xll.ArrayCOA($BG17:$BZ17),YR,PRD,_xll.ArrayDIM($CB17:$CE17)),0)</f>
        <v>108787.34</v>
      </c>
      <c r="M17" s="122">
        <f ca="1">L17/$L$14*100</f>
        <v>17.316767281152352</v>
      </c>
      <c r="N17" s="74">
        <f ca="1">+L17-U17</f>
        <v>108787.34</v>
      </c>
      <c r="O17" s="74">
        <f ca="1">IF(L17=0,0,(N17*100/L17))</f>
        <v>100</v>
      </c>
      <c r="P17" s="74">
        <f ca="1">+L17-V17</f>
        <v>81160.09</v>
      </c>
      <c r="Q17" s="74">
        <f ca="1">IF(L17=0,0,(P17*100/L17))</f>
        <v>74.604351940216574</v>
      </c>
      <c r="S17" s="72">
        <f ca="1">IFERROR(_xll.BC_BU(_xll.ArrayBU(DB),_xll.ArrayDPT($BA17:$BE17),_xll.ArrayCOA($BG17:$BZ17),YR,PRD,RV,_xll.ArrayDIM($CB17:$CE17)),0)</f>
        <v>0</v>
      </c>
      <c r="T17" s="72">
        <f ca="1">IFERROR(_xll.AC_BU(_xll.ArrayBU(DB),_xll.ArrayDPT($BA17:$BE17),_xll.ArrayCOA($BG17:$BZ17),YR-1,PRD,_xll.ArrayDIM($CB17:$CE17)),0)</f>
        <v>3484.74</v>
      </c>
      <c r="U17" s="72">
        <f ca="1">IFERROR(_xll.BCC_BU(_xll.ArrayBU(DB),_xll.ArrayDPT($BA17:$BE17),_xll.ArrayCOA($BG17:$BZ17),YR,PRD,RV,_xll.ArrayDIM($CB17:$CE17)),0)</f>
        <v>0</v>
      </c>
      <c r="V17" s="72">
        <f ca="1">IFERROR(_xll.ACC_BU(_xll.ArrayBU(DB),_xll.ArrayDPT($BA17:$BE17),_xll.ArrayCOA($BG17:$BZ17),YR-1,PRD,_xll.ArrayDIM($CB17:$CE17)),0)</f>
        <v>27627.25</v>
      </c>
      <c r="W17" s="102"/>
      <c r="X17" s="72">
        <f ca="1">IFERROR(_xll.ACC_BU(_xll.ArrayBU(DB),_xll.ArrayDPT($BA17:$BE17),_xll.ArrayCOA($BG17:$BZ17),YR,PRD,_xll.ArrayDIM($CB17:$CE17)),0)</f>
        <v>108787.34</v>
      </c>
      <c r="Y17" s="72">
        <f ca="1">IFERROR(_xll.BCC_BU(_xll.ArrayBU(DB),_xll.ArrayDPT($BA17:$BE17),_xll.ArrayCOA($BG17:$BZ17),YR,PRD,RV,_xll.ArrayDIM($CB17:$CE17)),0)</f>
        <v>0</v>
      </c>
      <c r="Z17" s="72">
        <f ca="1">IFERROR(_xll.ACC_BU(_xll.ArrayBU(DB),_xll.ArrayDPT($BA17:$BE17),_xll.ArrayCOA($BG17:$BZ17),YR-1,PRD,_xll.ArrayDIM($CB17:$CE17)),0)</f>
        <v>27627.25</v>
      </c>
      <c r="AA17" s="102"/>
      <c r="AB17" s="102"/>
      <c r="AC17" s="102"/>
      <c r="AD17" s="102"/>
      <c r="AF17" s="146"/>
      <c r="AG17" s="146"/>
      <c r="AH17" s="146"/>
      <c r="AI17" s="146"/>
      <c r="BA17" s="599"/>
      <c r="BB17" s="628"/>
      <c r="BC17" s="628"/>
      <c r="BD17" s="628"/>
      <c r="BE17" s="629"/>
      <c r="BF17" s="630"/>
      <c r="BG17" s="599" t="s">
        <v>1066</v>
      </c>
      <c r="BH17" s="629"/>
      <c r="BI17" s="599"/>
      <c r="BJ17" s="629"/>
      <c r="BK17" s="599"/>
      <c r="BL17" s="629"/>
      <c r="BM17" s="599"/>
      <c r="BN17" s="629"/>
      <c r="BO17" s="599"/>
      <c r="BP17" s="629"/>
      <c r="BQ17" s="599"/>
      <c r="BR17" s="629"/>
      <c r="BS17" s="599"/>
      <c r="BT17" s="629"/>
      <c r="BU17" s="599"/>
      <c r="BV17" s="629"/>
      <c r="BW17" s="599"/>
      <c r="BX17" s="629"/>
      <c r="BY17" s="599"/>
      <c r="BZ17" s="629"/>
      <c r="CA17" s="630"/>
      <c r="CB17" s="599"/>
      <c r="CC17" s="628"/>
      <c r="CD17" s="628"/>
      <c r="CE17" s="629"/>
      <c r="DA17" t="s">
        <v>1066</v>
      </c>
    </row>
    <row r="18" spans="1:106" ht="12.75" customHeight="1">
      <c r="A18" s="35">
        <f ca="1">+I18-T18</f>
        <v>-486.27999999999975</v>
      </c>
      <c r="B18">
        <f ca="1">IF(I18=0,0,(A18*100/I18))</f>
        <v>-16.217658397977619</v>
      </c>
      <c r="C18" s="76">
        <f ca="1">I18-E18</f>
        <v>-706.15999999999985</v>
      </c>
      <c r="D18">
        <f ca="1">IF(I18=0,0,(C18*100/I18))</f>
        <v>-23.55075605477478</v>
      </c>
      <c r="E18" s="35">
        <f ca="1">SUM(E17:E17)</f>
        <v>3704.62</v>
      </c>
      <c r="F18" s="35">
        <f ca="1">+I18-H18</f>
        <v>2998.46</v>
      </c>
      <c r="G18">
        <f ca="1">IF(I18=0,0,(F18*100/I18))</f>
        <v>100</v>
      </c>
      <c r="H18" s="35">
        <f>SUM(H17:H17)</f>
        <v>0</v>
      </c>
      <c r="I18" s="35">
        <f ca="1">SUM(I17:I17)</f>
        <v>2998.46</v>
      </c>
      <c r="J18" s="140">
        <f ca="1">I18/$I$14*100</f>
        <v>15.512752858399297</v>
      </c>
      <c r="K18" s="112" t="s">
        <v>2352</v>
      </c>
      <c r="L18" s="35">
        <f ca="1">SUM(L17:L17)</f>
        <v>108787.34</v>
      </c>
      <c r="M18" s="140">
        <f ca="1">L18/$L$14*100</f>
        <v>17.316767281152352</v>
      </c>
      <c r="N18" s="35">
        <f ca="1">+L18-U18</f>
        <v>108787.34</v>
      </c>
      <c r="O18">
        <f ca="1">IF(L18=0,0,(N18*100/L18))</f>
        <v>100</v>
      </c>
      <c r="P18" s="35">
        <f ca="1">+L18-V18</f>
        <v>81160.09</v>
      </c>
      <c r="Q18">
        <f ca="1">IF(L18=0,0,(P18*100/L18))</f>
        <v>74.604351940216574</v>
      </c>
      <c r="S18" s="77">
        <f ca="1">SUM(S17:S17)</f>
        <v>0</v>
      </c>
      <c r="T18" s="77">
        <f ca="1">SUM(T17:T17)</f>
        <v>3484.74</v>
      </c>
      <c r="U18" s="77">
        <f ca="1">SUM(U17:U17)</f>
        <v>0</v>
      </c>
      <c r="V18" s="77">
        <f ca="1">SUM(V17:V17)</f>
        <v>27627.25</v>
      </c>
      <c r="W18" s="46"/>
      <c r="X18" s="77">
        <f ca="1">SUM(X17:X17)</f>
        <v>108787.34</v>
      </c>
      <c r="Y18" s="77">
        <f ca="1">SUM(Y17:Y17)</f>
        <v>0</v>
      </c>
      <c r="Z18" s="77">
        <f ca="1">SUM(Z17:Z17)</f>
        <v>27627.25</v>
      </c>
      <c r="AA18" s="46"/>
      <c r="AB18" s="46"/>
      <c r="AC18" s="46"/>
      <c r="AD18" s="46"/>
      <c r="AF18" s="146"/>
      <c r="AG18" s="146"/>
      <c r="AH18" s="146"/>
      <c r="AI18" s="146"/>
      <c r="BA18" s="599"/>
      <c r="BB18" s="628"/>
      <c r="BC18" s="628"/>
      <c r="BD18" s="628"/>
      <c r="BE18" s="629"/>
      <c r="BF18" s="630"/>
      <c r="BG18" s="599"/>
      <c r="BH18" s="629"/>
      <c r="BI18" s="599"/>
      <c r="BJ18" s="629"/>
      <c r="BK18" s="599"/>
      <c r="BL18" s="629"/>
      <c r="BM18" s="599"/>
      <c r="BN18" s="629"/>
      <c r="BO18" s="599"/>
      <c r="BP18" s="629"/>
      <c r="BQ18" s="599"/>
      <c r="BR18" s="629"/>
      <c r="BS18" s="599"/>
      <c r="BT18" s="629"/>
      <c r="BU18" s="599"/>
      <c r="BV18" s="629"/>
      <c r="BW18" s="599"/>
      <c r="BX18" s="629"/>
      <c r="BY18" s="599"/>
      <c r="BZ18" s="629"/>
      <c r="CA18" s="630"/>
      <c r="CB18" s="599"/>
      <c r="CC18" s="628"/>
      <c r="CD18" s="628"/>
      <c r="CE18" s="629"/>
    </row>
    <row r="19" spans="1:106" ht="12.75" customHeight="1">
      <c r="C19" s="35"/>
      <c r="G19" s="140"/>
      <c r="M19" s="140"/>
      <c r="O19" s="140"/>
      <c r="Q19" s="140"/>
      <c r="S19" s="72"/>
      <c r="T19" s="72"/>
      <c r="U19" s="72"/>
      <c r="V19" s="72"/>
      <c r="X19" s="72"/>
      <c r="Y19" s="72"/>
      <c r="Z19" s="72"/>
      <c r="AF19" s="146"/>
      <c r="AG19" s="146"/>
      <c r="AH19" s="146"/>
      <c r="AI19" s="146"/>
      <c r="BA19" s="599"/>
      <c r="BB19" s="628"/>
      <c r="BC19" s="628"/>
      <c r="BD19" s="628"/>
      <c r="BE19" s="629"/>
      <c r="BF19" s="630"/>
      <c r="BG19" s="599"/>
      <c r="BH19" s="629"/>
      <c r="BI19" s="599"/>
      <c r="BJ19" s="629"/>
      <c r="BK19" s="599"/>
      <c r="BL19" s="629"/>
      <c r="BM19" s="599"/>
      <c r="BN19" s="629"/>
      <c r="BO19" s="599"/>
      <c r="BP19" s="629"/>
      <c r="BQ19" s="599"/>
      <c r="BR19" s="629"/>
      <c r="BS19" s="599"/>
      <c r="BT19" s="629"/>
      <c r="BU19" s="599"/>
      <c r="BV19" s="629"/>
      <c r="BW19" s="599"/>
      <c r="BX19" s="629"/>
      <c r="BY19" s="599"/>
      <c r="BZ19" s="629"/>
      <c r="CA19" s="630"/>
      <c r="CB19" s="599"/>
      <c r="CC19" s="628"/>
      <c r="CD19" s="628"/>
      <c r="CE19" s="629"/>
    </row>
    <row r="20" spans="1:106" ht="12.75" customHeight="1">
      <c r="C20" s="35"/>
      <c r="G20" s="140"/>
      <c r="K20" t="s">
        <v>2298</v>
      </c>
      <c r="M20" s="140"/>
      <c r="O20" s="140"/>
      <c r="Q20" s="140"/>
      <c r="S20" s="72"/>
      <c r="T20" s="72"/>
      <c r="U20" s="72"/>
      <c r="V20" s="72"/>
      <c r="X20" s="72"/>
      <c r="Y20" s="72"/>
      <c r="Z20" s="72"/>
      <c r="AF20" s="146"/>
      <c r="AG20" s="146"/>
      <c r="AH20" s="146"/>
      <c r="AI20" s="146"/>
      <c r="BA20" s="599"/>
      <c r="BB20" s="628"/>
      <c r="BC20" s="628"/>
      <c r="BD20" s="628"/>
      <c r="BE20" s="629"/>
      <c r="BF20" s="630"/>
      <c r="BG20" s="599"/>
      <c r="BH20" s="629"/>
      <c r="BI20" s="599"/>
      <c r="BJ20" s="629"/>
      <c r="BK20" s="599"/>
      <c r="BL20" s="629"/>
      <c r="BM20" s="599"/>
      <c r="BN20" s="629"/>
      <c r="BO20" s="599"/>
      <c r="BP20" s="629"/>
      <c r="BQ20" s="599"/>
      <c r="BR20" s="629"/>
      <c r="BS20" s="599"/>
      <c r="BT20" s="629"/>
      <c r="BU20" s="599"/>
      <c r="BV20" s="629"/>
      <c r="BW20" s="599"/>
      <c r="BX20" s="629"/>
      <c r="BY20" s="599"/>
      <c r="BZ20" s="629"/>
      <c r="CA20" s="630"/>
      <c r="CB20" s="599"/>
      <c r="CC20" s="628"/>
      <c r="CD20" s="628"/>
      <c r="CE20" s="629"/>
    </row>
    <row r="21" spans="1:106" ht="12.75" customHeight="1">
      <c r="A21">
        <v>0</v>
      </c>
      <c r="B21">
        <f>IF(I21=0,0,(A21*100/I21))</f>
        <v>0</v>
      </c>
      <c r="C21" s="35">
        <v>0</v>
      </c>
      <c r="D21">
        <f>IF(I21=0,0,(C21*100/I21))</f>
        <v>0</v>
      </c>
      <c r="E21">
        <v>0</v>
      </c>
      <c r="F21">
        <v>0</v>
      </c>
      <c r="G21" s="140">
        <f>IF(I21=0,0,(F21*100/I21))</f>
        <v>0</v>
      </c>
      <c r="H21">
        <v>0</v>
      </c>
      <c r="I21">
        <v>0</v>
      </c>
      <c r="J21">
        <f ca="1">I21/$I$14*100</f>
        <v>0</v>
      </c>
      <c r="K21" t="s">
        <v>2478</v>
      </c>
      <c r="L21">
        <v>0</v>
      </c>
      <c r="M21" s="140">
        <f ca="1">L21/$L$14*100</f>
        <v>0</v>
      </c>
      <c r="N21">
        <v>0</v>
      </c>
      <c r="O21" s="140">
        <f>IF(L21=0,0,(N21*100/L21))</f>
        <v>0</v>
      </c>
      <c r="P21">
        <v>0</v>
      </c>
      <c r="Q21" s="140">
        <f>IF(L21=0,0,(P21*100/L21))</f>
        <v>0</v>
      </c>
      <c r="S21" s="72">
        <v>0</v>
      </c>
      <c r="T21" s="72">
        <v>0</v>
      </c>
      <c r="U21" s="72">
        <v>0</v>
      </c>
      <c r="V21" s="72">
        <v>0</v>
      </c>
      <c r="X21" s="72">
        <v>0</v>
      </c>
      <c r="Y21" s="72">
        <v>0</v>
      </c>
      <c r="Z21" s="72">
        <v>0</v>
      </c>
      <c r="AF21" s="146"/>
      <c r="AG21" s="146"/>
      <c r="AH21" s="146"/>
      <c r="AI21" s="146"/>
      <c r="BA21" s="599"/>
      <c r="BB21" s="628"/>
      <c r="BC21" s="628"/>
      <c r="BD21" s="628"/>
      <c r="BE21" s="629"/>
      <c r="BF21" s="630"/>
      <c r="BG21" s="599"/>
      <c r="BH21" s="629"/>
      <c r="BI21" s="599"/>
      <c r="BJ21" s="629"/>
      <c r="BK21" s="599"/>
      <c r="BL21" s="629"/>
      <c r="BM21" s="599"/>
      <c r="BN21" s="629"/>
      <c r="BO21" s="599"/>
      <c r="BP21" s="629"/>
      <c r="BQ21" s="599"/>
      <c r="BR21" s="629"/>
      <c r="BS21" s="599"/>
      <c r="BT21" s="629"/>
      <c r="BU21" s="599"/>
      <c r="BV21" s="629"/>
      <c r="BW21" s="599"/>
      <c r="BX21" s="629"/>
      <c r="BY21" s="599"/>
      <c r="BZ21" s="629"/>
      <c r="CA21" s="630"/>
      <c r="CB21" s="599"/>
      <c r="CC21" s="628"/>
      <c r="CD21" s="628"/>
      <c r="CE21" s="629"/>
    </row>
    <row r="22" spans="1:106" ht="12.75" customHeight="1">
      <c r="A22" s="133">
        <v>0</v>
      </c>
      <c r="B22" s="124">
        <f>IF(I22=0,0,(A22*100/I22))</f>
        <v>0</v>
      </c>
      <c r="C22" s="133">
        <f>I22-E22</f>
        <v>0</v>
      </c>
      <c r="D22" s="124">
        <f>IF(I22=0,0,(C22*100/I22))</f>
        <v>0</v>
      </c>
      <c r="E22" s="133">
        <v>0</v>
      </c>
      <c r="F22" s="133">
        <v>0</v>
      </c>
      <c r="G22" s="124">
        <f>IF(I22=0,0,(F22*100/I22))</f>
        <v>0</v>
      </c>
      <c r="H22" s="133">
        <v>0</v>
      </c>
      <c r="I22" s="183">
        <v>0</v>
      </c>
      <c r="J22" s="127">
        <f ca="1">I22/$I$14*100</f>
        <v>0</v>
      </c>
      <c r="K22" s="134" t="s">
        <v>2479</v>
      </c>
      <c r="L22" s="133">
        <v>0</v>
      </c>
      <c r="M22" s="127">
        <f ca="1">L22/$L$14*100</f>
        <v>0</v>
      </c>
      <c r="N22" s="133">
        <v>0</v>
      </c>
      <c r="O22" s="124">
        <f>IF(L22=0,0,(N22*100/L22))</f>
        <v>0</v>
      </c>
      <c r="P22" s="133">
        <v>0</v>
      </c>
      <c r="Q22" s="124">
        <f>IF(L22=0,0,(P22*100/L22))</f>
        <v>0</v>
      </c>
      <c r="S22" s="77">
        <v>0</v>
      </c>
      <c r="T22" s="77">
        <v>0</v>
      </c>
      <c r="U22" s="77">
        <v>0</v>
      </c>
      <c r="V22" s="77">
        <v>0</v>
      </c>
      <c r="W22" s="46"/>
      <c r="X22" s="77">
        <v>0</v>
      </c>
      <c r="Y22" s="77">
        <v>0</v>
      </c>
      <c r="Z22" s="77">
        <v>0</v>
      </c>
      <c r="AA22" s="46"/>
      <c r="AB22" s="46"/>
      <c r="AC22" s="46"/>
      <c r="AD22" s="46"/>
      <c r="AF22" s="146"/>
      <c r="AG22" s="146"/>
      <c r="AH22" s="146"/>
      <c r="AI22" s="146"/>
      <c r="BA22" s="599"/>
      <c r="BB22" s="628"/>
      <c r="BC22" s="628"/>
      <c r="BD22" s="628"/>
      <c r="BE22" s="629"/>
      <c r="BF22" s="630"/>
      <c r="BG22" s="599"/>
      <c r="BH22" s="629"/>
      <c r="BI22" s="599"/>
      <c r="BJ22" s="629"/>
      <c r="BK22" s="599"/>
      <c r="BL22" s="629"/>
      <c r="BM22" s="599"/>
      <c r="BN22" s="629"/>
      <c r="BO22" s="599"/>
      <c r="BP22" s="629"/>
      <c r="BQ22" s="599"/>
      <c r="BR22" s="629"/>
      <c r="BS22" s="599"/>
      <c r="BT22" s="629"/>
      <c r="BU22" s="599"/>
      <c r="BV22" s="629"/>
      <c r="BW22" s="599"/>
      <c r="BX22" s="629"/>
      <c r="BY22" s="599"/>
      <c r="BZ22" s="629"/>
      <c r="CA22" s="630"/>
      <c r="CB22" s="599"/>
      <c r="CC22" s="628"/>
      <c r="CD22" s="628"/>
      <c r="CE22" s="629"/>
    </row>
    <row r="23" spans="1:106" ht="12.75" customHeight="1">
      <c r="A23" s="35">
        <f>+I23-T23</f>
        <v>0</v>
      </c>
      <c r="B23">
        <f>IF(I23=0,0,(A23*100/I23))</f>
        <v>0</v>
      </c>
      <c r="C23">
        <f>I23-E23</f>
        <v>0</v>
      </c>
      <c r="D23">
        <f>IF(I23=0,0,(C23*100/I23))</f>
        <v>0</v>
      </c>
      <c r="E23" s="35">
        <f>SUM(E21:E22)</f>
        <v>0</v>
      </c>
      <c r="F23" s="35">
        <f>+I23-H23</f>
        <v>0</v>
      </c>
      <c r="G23">
        <f>IF(I23=0,0,(F23*100/I23))</f>
        <v>0</v>
      </c>
      <c r="H23" s="35">
        <f>SUM(H21:H22)</f>
        <v>0</v>
      </c>
      <c r="I23" s="35">
        <f>SUM(I21:I22)</f>
        <v>0</v>
      </c>
      <c r="J23" s="140">
        <f ca="1">I23/$I$14*100</f>
        <v>0</v>
      </c>
      <c r="K23" s="112" t="s">
        <v>2480</v>
      </c>
      <c r="L23" s="35">
        <f>SUM(L21:L22)</f>
        <v>0</v>
      </c>
      <c r="M23" s="140">
        <f ca="1">L23/$L$14*100</f>
        <v>0</v>
      </c>
      <c r="N23" s="35">
        <f>+L23-U23</f>
        <v>0</v>
      </c>
      <c r="O23">
        <f>IF(L23=0,0,(N23*100/L23))</f>
        <v>0</v>
      </c>
      <c r="P23" s="35">
        <f>+L23-V23</f>
        <v>0</v>
      </c>
      <c r="Q23">
        <f>IF(L23=0,0,(P23*100/L23))</f>
        <v>0</v>
      </c>
      <c r="S23" s="77">
        <f>SUM(S21:S22)</f>
        <v>0</v>
      </c>
      <c r="T23" s="77">
        <f>SUM(T21:T22)</f>
        <v>0</v>
      </c>
      <c r="U23" s="77">
        <f>SUM(U21:U22)</f>
        <v>0</v>
      </c>
      <c r="V23" s="77">
        <f>SUM(V21:V22)</f>
        <v>0</v>
      </c>
      <c r="W23" s="46"/>
      <c r="X23" s="77">
        <f>SUM(X21:X22)</f>
        <v>0</v>
      </c>
      <c r="Y23" s="77">
        <f>SUM(Y21:Y22)</f>
        <v>0</v>
      </c>
      <c r="Z23" s="77">
        <f>SUM(Z21:Z22)</f>
        <v>0</v>
      </c>
      <c r="AA23" s="46"/>
      <c r="AB23" s="46"/>
      <c r="AC23" s="46"/>
      <c r="AD23" s="46"/>
      <c r="AF23" s="146"/>
      <c r="AG23" s="146"/>
      <c r="AH23" s="146"/>
      <c r="AI23" s="146"/>
      <c r="BA23" s="599"/>
      <c r="BB23" s="628"/>
      <c r="BC23" s="628"/>
      <c r="BD23" s="628"/>
      <c r="BE23" s="629"/>
      <c r="BF23" s="630"/>
      <c r="BG23" s="599"/>
      <c r="BH23" s="629"/>
      <c r="BI23" s="599"/>
      <c r="BJ23" s="629"/>
      <c r="BK23" s="599"/>
      <c r="BL23" s="629"/>
      <c r="BM23" s="599"/>
      <c r="BN23" s="629"/>
      <c r="BO23" s="599"/>
      <c r="BP23" s="629"/>
      <c r="BQ23" s="599"/>
      <c r="BR23" s="629"/>
      <c r="BS23" s="599"/>
      <c r="BT23" s="629"/>
      <c r="BU23" s="599"/>
      <c r="BV23" s="629"/>
      <c r="BW23" s="599"/>
      <c r="BX23" s="629"/>
      <c r="BY23" s="599"/>
      <c r="BZ23" s="629"/>
      <c r="CA23" s="630"/>
      <c r="CB23" s="599"/>
      <c r="CC23" s="628"/>
      <c r="CD23" s="628"/>
      <c r="CE23" s="629"/>
    </row>
    <row r="24" spans="1:106" ht="12.75" customHeight="1">
      <c r="C24" s="35"/>
      <c r="G24" s="140"/>
      <c r="M24" s="140"/>
      <c r="O24" s="140"/>
      <c r="Q24" s="140"/>
      <c r="S24" s="72"/>
      <c r="T24" s="72"/>
      <c r="U24" s="72"/>
      <c r="V24" s="72"/>
      <c r="X24" s="72"/>
      <c r="Y24" s="72"/>
      <c r="Z24" s="72"/>
      <c r="AF24" s="146"/>
      <c r="AG24" s="146"/>
      <c r="AH24" s="146"/>
      <c r="AI24" s="146"/>
      <c r="BA24" s="599"/>
      <c r="BB24" s="628"/>
      <c r="BC24" s="628"/>
      <c r="BD24" s="628"/>
      <c r="BE24" s="629"/>
      <c r="BF24" s="630"/>
      <c r="BG24" s="599"/>
      <c r="BH24" s="629"/>
      <c r="BI24" s="599"/>
      <c r="BJ24" s="629"/>
      <c r="BK24" s="599"/>
      <c r="BL24" s="629"/>
      <c r="BM24" s="599"/>
      <c r="BN24" s="629"/>
      <c r="BO24" s="599"/>
      <c r="BP24" s="629"/>
      <c r="BQ24" s="599"/>
      <c r="BR24" s="629"/>
      <c r="BS24" s="599"/>
      <c r="BT24" s="629"/>
      <c r="BU24" s="599"/>
      <c r="BV24" s="629"/>
      <c r="BW24" s="599"/>
      <c r="BX24" s="629"/>
      <c r="BY24" s="599"/>
      <c r="BZ24" s="629"/>
      <c r="CA24" s="630"/>
      <c r="CB24" s="599"/>
      <c r="CC24" s="628"/>
      <c r="CD24" s="628"/>
      <c r="CE24" s="629"/>
    </row>
    <row r="25" spans="1:106" ht="12.75" customHeight="1">
      <c r="G25" s="140"/>
      <c r="K25" s="35" t="s">
        <v>2354</v>
      </c>
      <c r="M25" s="140"/>
      <c r="O25" s="140"/>
      <c r="Q25" s="140"/>
      <c r="S25" s="72"/>
      <c r="T25" s="72"/>
      <c r="U25" s="72"/>
      <c r="V25" s="72"/>
      <c r="X25" s="72"/>
      <c r="Y25" s="72"/>
      <c r="Z25" s="72"/>
      <c r="AF25" s="146"/>
      <c r="AG25" s="146"/>
      <c r="AH25" s="146"/>
      <c r="AI25" s="146"/>
      <c r="BA25" s="599"/>
      <c r="BB25" s="628"/>
      <c r="BC25" s="628"/>
      <c r="BD25" s="628"/>
      <c r="BE25" s="629"/>
      <c r="BF25" s="630"/>
      <c r="BG25" s="599"/>
      <c r="BH25" s="629"/>
      <c r="BI25" s="599"/>
      <c r="BJ25" s="629"/>
      <c r="BK25" s="599"/>
      <c r="BL25" s="629"/>
      <c r="BM25" s="599"/>
      <c r="BN25" s="629"/>
      <c r="BO25" s="599"/>
      <c r="BP25" s="629"/>
      <c r="BQ25" s="599"/>
      <c r="BR25" s="629"/>
      <c r="BS25" s="599"/>
      <c r="BT25" s="629"/>
      <c r="BU25" s="599"/>
      <c r="BV25" s="629"/>
      <c r="BW25" s="599"/>
      <c r="BX25" s="629"/>
      <c r="BY25" s="599"/>
      <c r="BZ25" s="629"/>
      <c r="CA25" s="630"/>
      <c r="CB25" s="599"/>
      <c r="CC25" s="628"/>
      <c r="CD25" s="628"/>
      <c r="CE25" s="629"/>
    </row>
    <row r="26" spans="1:106" ht="12.75" customHeight="1">
      <c r="A26" s="74">
        <f t="shared" ref="A26:A33" ca="1" si="0">+I26-T26</f>
        <v>0</v>
      </c>
      <c r="B26" s="74">
        <f t="shared" ref="B26:B33" ca="1" si="1">IF(I26=0,0,(A26*100/I26))</f>
        <v>0</v>
      </c>
      <c r="C26" s="74">
        <f t="shared" ref="C26:C32" ca="1" si="2">I26-E26</f>
        <v>0</v>
      </c>
      <c r="D26" s="74">
        <f t="shared" ref="D26:D33" ca="1" si="3">IF(I26=0,0,(C26*100/I26))</f>
        <v>0</v>
      </c>
      <c r="E26" s="74">
        <f ca="1">IFERROR(_xll.AC_BU(_xll.ArrayBU(DB),_xll.ArrayDPT($BA26:$BE26),_xll.ArrayCOA($BG26:$BZ26),YR,PRD-1,_xll.ArrayDIM($CB26:$CE26)),0)</f>
        <v>0</v>
      </c>
      <c r="F26" s="74">
        <f t="shared" ref="F26:F33" ca="1" si="4">+I26-H26</f>
        <v>0</v>
      </c>
      <c r="G26" s="74">
        <f t="shared" ref="G26:G33" ca="1" si="5">IF(I26=0,0,(F26*100/I26))</f>
        <v>0</v>
      </c>
      <c r="H26" s="74"/>
      <c r="I26" s="74">
        <f ca="1">IFERROR(_xll.AC_BU(_xll.ArrayBU(DB),_xll.ArrayDPT($BA26:$BE26),_xll.ArrayCOA($BG26:$BZ26),YR,PRD,_xll.ArrayDIM($CB26:$CE26)),0)</f>
        <v>0</v>
      </c>
      <c r="J26" s="122">
        <f t="shared" ref="J26:J33" ca="1" si="6">I26/$I$14*100</f>
        <v>0</v>
      </c>
      <c r="K26" s="74" t="s">
        <v>2583</v>
      </c>
      <c r="L26" s="74">
        <f ca="1">IFERROR(_xll.ACC_BU(_xll.ArrayBU(DB),_xll.ArrayDPT($BA26:$BE26),_xll.ArrayCOA($BG26:$BZ26),YR,PRD,_xll.ArrayDIM($CB26:$CE26)),0)</f>
        <v>0</v>
      </c>
      <c r="M26" s="122">
        <f t="shared" ref="M26:M33" ca="1" si="7">L26/$L$14*100</f>
        <v>0</v>
      </c>
      <c r="N26" s="74">
        <f t="shared" ref="N26:N33" ca="1" si="8">+L26-U26</f>
        <v>0</v>
      </c>
      <c r="O26" s="74">
        <f t="shared" ref="O26:O33" ca="1" si="9">IF(L26=0,0,(N26*100/L26))</f>
        <v>0</v>
      </c>
      <c r="P26" s="74">
        <f t="shared" ref="P26:P33" ca="1" si="10">+L26-V26</f>
        <v>0</v>
      </c>
      <c r="Q26" s="74">
        <f t="shared" ref="Q26:Q33" ca="1" si="11">IF(L26=0,0,(P26*100/L26))</f>
        <v>0</v>
      </c>
      <c r="S26" s="72">
        <f ca="1">IFERROR(_xll.BC_BU(_xll.ArrayBU(DB),_xll.ArrayDPT($BA26:$BE26),_xll.ArrayCOA($BG26:$BZ26),YR,PRD,RV,_xll.ArrayDIM($CB26:$CE26)),0)</f>
        <v>0</v>
      </c>
      <c r="T26" s="72">
        <f ca="1">IFERROR(_xll.AC_BU(_xll.ArrayBU(DB),_xll.ArrayDPT($BA26:$BE26),_xll.ArrayCOA($BG26:$BZ26),YR-1,PRD,_xll.ArrayDIM($CB26:$CE26)),0)</f>
        <v>0</v>
      </c>
      <c r="U26" s="72">
        <f ca="1">IFERROR(_xll.BCC_BU(_xll.ArrayBU(DB),_xll.ArrayDPT($BA26:$BE26),_xll.ArrayCOA($BG26:$BZ26),YR,PRD,RV,_xll.ArrayDIM($CB26:$CE26)),0)</f>
        <v>0</v>
      </c>
      <c r="V26" s="72">
        <f ca="1">IFERROR(_xll.ACC_BU(_xll.ArrayBU(DB),_xll.ArrayDPT($BA26:$BE26),_xll.ArrayCOA($BG26:$BZ26),YR-1,PRD,_xll.ArrayDIM($CB26:$CE26)),0)</f>
        <v>0</v>
      </c>
      <c r="W26" s="102"/>
      <c r="X26" s="72">
        <f ca="1">IFERROR(_xll.ACC_BU(_xll.ArrayBU(DB),_xll.ArrayDPT($BA26:$BE26),_xll.ArrayCOA($BG26:$BZ26),YR,PRD,_xll.ArrayDIM($CB26:$CE26)),0)</f>
        <v>0</v>
      </c>
      <c r="Y26" s="72">
        <f ca="1">IFERROR(_xll.BCC_BU(_xll.ArrayBU(DB),_xll.ArrayDPT($BA26:$BE26),_xll.ArrayCOA($BG26:$BZ26),YR,PRD,RV,_xll.ArrayDIM($CB26:$CE26)),0)</f>
        <v>0</v>
      </c>
      <c r="Z26" s="72">
        <f ca="1">IFERROR(_xll.ACC_BU(_xll.ArrayBU(DB),_xll.ArrayDPT($BA26:$BE26),_xll.ArrayCOA($BG26:$BZ26),YR-1,PRD,_xll.ArrayDIM($CB26:$CE26)),0)</f>
        <v>0</v>
      </c>
      <c r="AA26" s="102"/>
      <c r="AB26" s="102"/>
      <c r="AC26" s="102"/>
      <c r="AD26" s="102"/>
      <c r="AF26" s="146"/>
      <c r="AG26" s="146"/>
      <c r="AH26" s="146"/>
      <c r="AI26" s="146"/>
      <c r="BA26" s="599"/>
      <c r="BB26" s="628"/>
      <c r="BC26" s="628"/>
      <c r="BD26" s="628"/>
      <c r="BE26" s="629"/>
      <c r="BF26" s="630"/>
      <c r="BG26" s="599" t="s">
        <v>1072</v>
      </c>
      <c r="BH26" s="629"/>
      <c r="BI26" s="599"/>
      <c r="BJ26" s="629"/>
      <c r="BK26" s="599"/>
      <c r="BL26" s="629"/>
      <c r="BM26" s="599"/>
      <c r="BN26" s="629"/>
      <c r="BO26" s="599"/>
      <c r="BP26" s="629"/>
      <c r="BQ26" s="599"/>
      <c r="BR26" s="629"/>
      <c r="BS26" s="599"/>
      <c r="BT26" s="629"/>
      <c r="BU26" s="599"/>
      <c r="BV26" s="629"/>
      <c r="BW26" s="599"/>
      <c r="BX26" s="629"/>
      <c r="BY26" s="599"/>
      <c r="BZ26" s="629"/>
      <c r="CA26" s="630"/>
      <c r="CB26" s="599"/>
      <c r="CC26" s="628"/>
      <c r="CD26" s="628"/>
      <c r="CE26" s="629"/>
      <c r="DA26" t="s">
        <v>1072</v>
      </c>
    </row>
    <row r="27" spans="1:106" ht="12.75" customHeight="1">
      <c r="A27" s="124">
        <f t="shared" ca="1" si="0"/>
        <v>0</v>
      </c>
      <c r="B27" s="124">
        <f t="shared" ca="1" si="1"/>
        <v>0</v>
      </c>
      <c r="C27" s="124">
        <f t="shared" ca="1" si="2"/>
        <v>0</v>
      </c>
      <c r="D27" s="124">
        <f t="shared" ca="1" si="3"/>
        <v>0</v>
      </c>
      <c r="E27" s="124">
        <f ca="1">IFERROR(_xll.AC_BU(_xll.ArrayBU(DB),_xll.ArrayDPT($BA27:$BE27),_xll.ArrayCOA($BG27:$BZ27),YR,PRD-1,_xll.ArrayDIM($CB27:$CE27)),0)</f>
        <v>0</v>
      </c>
      <c r="F27" s="124">
        <f t="shared" ca="1" si="4"/>
        <v>0</v>
      </c>
      <c r="G27" s="124">
        <f t="shared" ca="1" si="5"/>
        <v>0</v>
      </c>
      <c r="H27" s="124"/>
      <c r="I27" s="124">
        <f ca="1">IFERROR(_xll.AC_BU(_xll.ArrayBU(DB),_xll.ArrayDPT($BA27:$BE27),_xll.ArrayCOA($BG27:$BZ27),YR,PRD,_xll.ArrayDIM($CB27:$CE27)),0)</f>
        <v>0</v>
      </c>
      <c r="J27" s="127">
        <f t="shared" ca="1" si="6"/>
        <v>0</v>
      </c>
      <c r="K27" s="124" t="s">
        <v>2482</v>
      </c>
      <c r="L27" s="124">
        <f ca="1">IFERROR(_xll.ACC_BU(_xll.ArrayBU(DB),_xll.ArrayDPT($BA27:$BE27),_xll.ArrayCOA($BG27:$BZ27),YR,PRD,_xll.ArrayDIM($CB27:$CE27)),0)</f>
        <v>0</v>
      </c>
      <c r="M27" s="127">
        <f t="shared" ca="1" si="7"/>
        <v>0</v>
      </c>
      <c r="N27" s="124">
        <f t="shared" ca="1" si="8"/>
        <v>0</v>
      </c>
      <c r="O27" s="124">
        <f t="shared" ca="1" si="9"/>
        <v>0</v>
      </c>
      <c r="P27" s="124">
        <f t="shared" ca="1" si="10"/>
        <v>0</v>
      </c>
      <c r="Q27" s="124">
        <f t="shared" ca="1" si="11"/>
        <v>0</v>
      </c>
      <c r="S27" s="72">
        <f ca="1">IFERROR(_xll.BC_BU(_xll.ArrayBU(DB),_xll.ArrayDPT($BA27:$BE27),_xll.ArrayCOA($BG27:$BZ27),YR,PRD,RV,_xll.ArrayDIM($CB27:$CE27)),0)</f>
        <v>0</v>
      </c>
      <c r="T27" s="72">
        <f ca="1">IFERROR(_xll.AC_BU(_xll.ArrayBU(DB),_xll.ArrayDPT($BA27:$BE27),_xll.ArrayCOA($BG27:$BZ27),YR-1,PRD,_xll.ArrayDIM($CB27:$CE27)),0)</f>
        <v>0</v>
      </c>
      <c r="U27" s="72">
        <f ca="1">IFERROR(_xll.BCC_BU(_xll.ArrayBU(DB),_xll.ArrayDPT($BA27:$BE27),_xll.ArrayCOA($BG27:$BZ27),YR,PRD,RV,_xll.ArrayDIM($CB27:$CE27)),0)</f>
        <v>0</v>
      </c>
      <c r="V27" s="72">
        <f ca="1">IFERROR(_xll.ACC_BU(_xll.ArrayBU(DB),_xll.ArrayDPT($BA27:$BE27),_xll.ArrayCOA($BG27:$BZ27),YR-1,PRD,_xll.ArrayDIM($CB27:$CE27)),0)</f>
        <v>0</v>
      </c>
      <c r="W27" s="102"/>
      <c r="X27" s="72">
        <f ca="1">IFERROR(_xll.ACC_BU(_xll.ArrayBU(DB),_xll.ArrayDPT($BA27:$BE27),_xll.ArrayCOA($BG27:$BZ27),YR,PRD,_xll.ArrayDIM($CB27:$CE27)),0)</f>
        <v>0</v>
      </c>
      <c r="Y27" s="72">
        <f ca="1">IFERROR(_xll.BCC_BU(_xll.ArrayBU(DB),_xll.ArrayDPT($BA27:$BE27),_xll.ArrayCOA($BG27:$BZ27),YR,PRD,RV,_xll.ArrayDIM($CB27:$CE27)),0)</f>
        <v>0</v>
      </c>
      <c r="Z27" s="72">
        <f ca="1">IFERROR(_xll.ACC_BU(_xll.ArrayBU(DB),_xll.ArrayDPT($BA27:$BE27),_xll.ArrayCOA($BG27:$BZ27),YR-1,PRD,_xll.ArrayDIM($CB27:$CE27)),0)</f>
        <v>0</v>
      </c>
      <c r="AA27" s="102"/>
      <c r="AB27" s="102"/>
      <c r="AC27" s="102"/>
      <c r="AD27" s="102"/>
      <c r="AF27" s="146"/>
      <c r="AG27" s="146"/>
      <c r="AH27" s="146"/>
      <c r="AI27" s="146"/>
      <c r="BA27" s="599"/>
      <c r="BB27" s="628"/>
      <c r="BC27" s="628"/>
      <c r="BD27" s="628"/>
      <c r="BE27" s="629"/>
      <c r="BF27" s="630"/>
      <c r="BG27" s="599" t="s">
        <v>1073</v>
      </c>
      <c r="BH27" s="629"/>
      <c r="BI27" s="599"/>
      <c r="BJ27" s="629"/>
      <c r="BK27" s="599"/>
      <c r="BL27" s="629"/>
      <c r="BM27" s="599"/>
      <c r="BN27" s="629"/>
      <c r="BO27" s="599"/>
      <c r="BP27" s="629"/>
      <c r="BQ27" s="599"/>
      <c r="BR27" s="629"/>
      <c r="BS27" s="599"/>
      <c r="BT27" s="629"/>
      <c r="BU27" s="599"/>
      <c r="BV27" s="629"/>
      <c r="BW27" s="599"/>
      <c r="BX27" s="629"/>
      <c r="BY27" s="599"/>
      <c r="BZ27" s="629"/>
      <c r="CA27" s="630"/>
      <c r="CB27" s="599"/>
      <c r="CC27" s="628"/>
      <c r="CD27" s="628"/>
      <c r="CE27" s="629"/>
      <c r="DA27" t="s">
        <v>1073</v>
      </c>
    </row>
    <row r="28" spans="1:106" ht="12.75" customHeight="1">
      <c r="A28" s="124">
        <f t="shared" ca="1" si="0"/>
        <v>0</v>
      </c>
      <c r="B28" s="124">
        <f t="shared" ca="1" si="1"/>
        <v>0</v>
      </c>
      <c r="C28" s="124">
        <f t="shared" ca="1" si="2"/>
        <v>0</v>
      </c>
      <c r="D28" s="124">
        <f t="shared" ca="1" si="3"/>
        <v>0</v>
      </c>
      <c r="E28" s="124">
        <f ca="1">IFERROR(_xll.AC_BU(_xll.ArrayBU(DB),_xll.ArrayDPT($BA28:$BE28),_xll.ArrayCOA($BG28:$BZ28),YR,PRD-1,_xll.ArrayDIM($CB28:$CE28)),0)</f>
        <v>0</v>
      </c>
      <c r="F28" s="124">
        <f t="shared" ca="1" si="4"/>
        <v>0</v>
      </c>
      <c r="G28" s="124">
        <f t="shared" ca="1" si="5"/>
        <v>0</v>
      </c>
      <c r="H28" s="124"/>
      <c r="I28" s="124">
        <f ca="1">IFERROR(_xll.AC_BU(_xll.ArrayBU(DB),_xll.ArrayDPT($BA28:$BE28),_xll.ArrayCOA($BG28:$BZ28),YR,PRD,_xll.ArrayDIM($CB28:$CE28)),0)</f>
        <v>0</v>
      </c>
      <c r="J28" s="127">
        <f t="shared" ca="1" si="6"/>
        <v>0</v>
      </c>
      <c r="K28" s="124" t="s">
        <v>2584</v>
      </c>
      <c r="L28" s="124">
        <f ca="1">IFERROR(_xll.ACC_BU(_xll.ArrayBU(DB),_xll.ArrayDPT($BA28:$BE28),_xll.ArrayCOA($BG28:$BZ28),YR,PRD,_xll.ArrayDIM($CB28:$CE28)),0)</f>
        <v>0</v>
      </c>
      <c r="M28" s="127">
        <f t="shared" ca="1" si="7"/>
        <v>0</v>
      </c>
      <c r="N28" s="124">
        <f t="shared" ca="1" si="8"/>
        <v>0</v>
      </c>
      <c r="O28" s="124">
        <f t="shared" ca="1" si="9"/>
        <v>0</v>
      </c>
      <c r="P28" s="124">
        <f t="shared" ca="1" si="10"/>
        <v>0</v>
      </c>
      <c r="Q28" s="124">
        <f t="shared" ca="1" si="11"/>
        <v>0</v>
      </c>
      <c r="S28" s="72">
        <f ca="1">IFERROR(_xll.BC_BU(_xll.ArrayBU(DB),_xll.ArrayDPT($BA28:$BE28),_xll.ArrayCOA($BG28:$BZ28),YR,PRD,RV,_xll.ArrayDIM($CB28:$CE28)),0)</f>
        <v>0</v>
      </c>
      <c r="T28" s="72">
        <f ca="1">IFERROR(_xll.AC_BU(_xll.ArrayBU(DB),_xll.ArrayDPT($BA28:$BE28),_xll.ArrayCOA($BG28:$BZ28),YR-1,PRD,_xll.ArrayDIM($CB28:$CE28)),0)</f>
        <v>0</v>
      </c>
      <c r="U28" s="72">
        <f ca="1">IFERROR(_xll.BCC_BU(_xll.ArrayBU(DB),_xll.ArrayDPT($BA28:$BE28),_xll.ArrayCOA($BG28:$BZ28),YR,PRD,RV,_xll.ArrayDIM($CB28:$CE28)),0)</f>
        <v>0</v>
      </c>
      <c r="V28" s="72">
        <f ca="1">IFERROR(_xll.ACC_BU(_xll.ArrayBU(DB),_xll.ArrayDPT($BA28:$BE28),_xll.ArrayCOA($BG28:$BZ28),YR-1,PRD,_xll.ArrayDIM($CB28:$CE28)),0)</f>
        <v>0</v>
      </c>
      <c r="W28" s="102"/>
      <c r="X28" s="72">
        <f ca="1">IFERROR(_xll.ACC_BU(_xll.ArrayBU(DB),_xll.ArrayDPT($BA28:$BE28),_xll.ArrayCOA($BG28:$BZ28),YR,PRD,_xll.ArrayDIM($CB28:$CE28)),0)</f>
        <v>0</v>
      </c>
      <c r="Y28" s="72">
        <f ca="1">IFERROR(_xll.BCC_BU(_xll.ArrayBU(DB),_xll.ArrayDPT($BA28:$BE28),_xll.ArrayCOA($BG28:$BZ28),YR,PRD,RV,_xll.ArrayDIM($CB28:$CE28)),0)</f>
        <v>0</v>
      </c>
      <c r="Z28" s="72">
        <f ca="1">IFERROR(_xll.ACC_BU(_xll.ArrayBU(DB),_xll.ArrayDPT($BA28:$BE28),_xll.ArrayCOA($BG28:$BZ28),YR-1,PRD,_xll.ArrayDIM($CB28:$CE28)),0)</f>
        <v>0</v>
      </c>
      <c r="AA28" s="102"/>
      <c r="AB28" s="102"/>
      <c r="AC28" s="102"/>
      <c r="AD28" s="102"/>
      <c r="AF28" s="146"/>
      <c r="AG28" s="146"/>
      <c r="AH28" s="146"/>
      <c r="AI28" s="146"/>
      <c r="BA28" s="599"/>
      <c r="BB28" s="628"/>
      <c r="BC28" s="628"/>
      <c r="BD28" s="628"/>
      <c r="BE28" s="629"/>
      <c r="BF28" s="630"/>
      <c r="BG28" s="599" t="s">
        <v>1074</v>
      </c>
      <c r="BH28" s="629"/>
      <c r="BI28" s="599"/>
      <c r="BJ28" s="629"/>
      <c r="BK28" s="599"/>
      <c r="BL28" s="629"/>
      <c r="BM28" s="599"/>
      <c r="BN28" s="629"/>
      <c r="BO28" s="599"/>
      <c r="BP28" s="629"/>
      <c r="BQ28" s="599"/>
      <c r="BR28" s="629"/>
      <c r="BS28" s="599"/>
      <c r="BT28" s="629"/>
      <c r="BU28" s="599"/>
      <c r="BV28" s="629"/>
      <c r="BW28" s="599"/>
      <c r="BX28" s="629"/>
      <c r="BY28" s="599"/>
      <c r="BZ28" s="629"/>
      <c r="CA28" s="630"/>
      <c r="CB28" s="599"/>
      <c r="CC28" s="628"/>
      <c r="CD28" s="628"/>
      <c r="CE28" s="629"/>
      <c r="DA28" t="s">
        <v>1074</v>
      </c>
    </row>
    <row r="29" spans="1:106" ht="12.75" customHeight="1">
      <c r="A29" s="124">
        <f t="shared" ca="1" si="0"/>
        <v>0</v>
      </c>
      <c r="B29" s="124">
        <f t="shared" ca="1" si="1"/>
        <v>0</v>
      </c>
      <c r="C29" s="124">
        <f t="shared" ca="1" si="2"/>
        <v>0</v>
      </c>
      <c r="D29" s="124">
        <f t="shared" ca="1" si="3"/>
        <v>0</v>
      </c>
      <c r="E29" s="124">
        <f ca="1">IFERROR(_xll.AC_BU(_xll.ArrayBU(DB),_xll.ArrayDPT($BA29:$BE29),_xll.ArrayCOA($BG29:$BZ29),YR,PRD-1,_xll.ArrayDIM($CB29:$CE29)),0)</f>
        <v>0</v>
      </c>
      <c r="F29" s="124">
        <f t="shared" ca="1" si="4"/>
        <v>0</v>
      </c>
      <c r="G29" s="124">
        <f t="shared" ca="1" si="5"/>
        <v>0</v>
      </c>
      <c r="H29" s="124"/>
      <c r="I29" s="124">
        <f ca="1">IFERROR(_xll.AC_BU(_xll.ArrayBU(DB),_xll.ArrayDPT($BA29:$BE29),_xll.ArrayCOA($BG29:$BZ29),YR,PRD,_xll.ArrayDIM($CB29:$CE29)),0)</f>
        <v>0</v>
      </c>
      <c r="J29" s="127">
        <f t="shared" ca="1" si="6"/>
        <v>0</v>
      </c>
      <c r="K29" s="124" t="s">
        <v>2585</v>
      </c>
      <c r="L29" s="124">
        <f ca="1">IFERROR(_xll.ACC_BU(_xll.ArrayBU(DB),_xll.ArrayDPT($BA29:$BE29),_xll.ArrayCOA($BG29:$BZ29),YR,PRD,_xll.ArrayDIM($CB29:$CE29)),0)</f>
        <v>0</v>
      </c>
      <c r="M29" s="127">
        <f t="shared" ca="1" si="7"/>
        <v>0</v>
      </c>
      <c r="N29" s="124">
        <f t="shared" ca="1" si="8"/>
        <v>0</v>
      </c>
      <c r="O29" s="124">
        <f t="shared" ca="1" si="9"/>
        <v>0</v>
      </c>
      <c r="P29" s="124">
        <f t="shared" ca="1" si="10"/>
        <v>0</v>
      </c>
      <c r="Q29" s="124">
        <f t="shared" ca="1" si="11"/>
        <v>0</v>
      </c>
      <c r="S29" s="72">
        <f ca="1">IFERROR(_xll.BC_BU(_xll.ArrayBU(DB),_xll.ArrayDPT($BA29:$BE29),_xll.ArrayCOA($BG29:$BZ29),YR,PRD,RV,_xll.ArrayDIM($CB29:$CE29)),0)</f>
        <v>0</v>
      </c>
      <c r="T29" s="72">
        <f ca="1">IFERROR(_xll.AC_BU(_xll.ArrayBU(DB),_xll.ArrayDPT($BA29:$BE29),_xll.ArrayCOA($BG29:$BZ29),YR-1,PRD,_xll.ArrayDIM($CB29:$CE29)),0)</f>
        <v>0</v>
      </c>
      <c r="U29" s="72">
        <f ca="1">IFERROR(_xll.BCC_BU(_xll.ArrayBU(DB),_xll.ArrayDPT($BA29:$BE29),_xll.ArrayCOA($BG29:$BZ29),YR,PRD,RV,_xll.ArrayDIM($CB29:$CE29)),0)</f>
        <v>0</v>
      </c>
      <c r="V29" s="72">
        <f ca="1">IFERROR(_xll.ACC_BU(_xll.ArrayBU(DB),_xll.ArrayDPT($BA29:$BE29),_xll.ArrayCOA($BG29:$BZ29),YR-1,PRD,_xll.ArrayDIM($CB29:$CE29)),0)</f>
        <v>0</v>
      </c>
      <c r="W29" s="131"/>
      <c r="X29" s="72">
        <f ca="1">IFERROR(_xll.ACC_BU(_xll.ArrayBU(DB),_xll.ArrayDPT($BA29:$BE29),_xll.ArrayCOA($BG29:$BZ29),YR,PRD,_xll.ArrayDIM($CB29:$CE29)),0)</f>
        <v>0</v>
      </c>
      <c r="Y29" s="72">
        <f ca="1">IFERROR(_xll.BCC_BU(_xll.ArrayBU(DB),_xll.ArrayDPT($BA29:$BE29),_xll.ArrayCOA($BG29:$BZ29),YR,PRD,RV,_xll.ArrayDIM($CB29:$CE29)),0)</f>
        <v>0</v>
      </c>
      <c r="Z29" s="72">
        <f ca="1">IFERROR(_xll.ACC_BU(_xll.ArrayBU(DB),_xll.ArrayDPT($BA29:$BE29),_xll.ArrayCOA($BG29:$BZ29),YR-1,PRD,_xll.ArrayDIM($CB29:$CE29)),0)</f>
        <v>0</v>
      </c>
      <c r="AA29" s="184"/>
      <c r="AB29" s="184"/>
      <c r="AC29" s="184"/>
      <c r="AD29" s="184"/>
      <c r="AF29" s="146"/>
      <c r="AG29" s="146"/>
      <c r="AH29" s="146"/>
      <c r="AI29" s="146"/>
      <c r="BA29" s="599"/>
      <c r="BB29" s="628"/>
      <c r="BC29" s="628"/>
      <c r="BD29" s="628"/>
      <c r="BE29" s="629"/>
      <c r="BF29" s="630"/>
      <c r="BG29" s="599" t="s">
        <v>1075</v>
      </c>
      <c r="BH29" s="629"/>
      <c r="BI29" s="599"/>
      <c r="BJ29" s="629"/>
      <c r="BK29" s="599"/>
      <c r="BL29" s="629"/>
      <c r="BM29" s="599"/>
      <c r="BN29" s="629"/>
      <c r="BO29" s="599"/>
      <c r="BP29" s="629"/>
      <c r="BQ29" s="599"/>
      <c r="BR29" s="629"/>
      <c r="BS29" s="599"/>
      <c r="BT29" s="629"/>
      <c r="BU29" s="599"/>
      <c r="BV29" s="629"/>
      <c r="BW29" s="599"/>
      <c r="BX29" s="629"/>
      <c r="BY29" s="599"/>
      <c r="BZ29" s="629"/>
      <c r="CA29" s="630"/>
      <c r="CB29" s="599"/>
      <c r="CC29" s="628"/>
      <c r="CD29" s="628"/>
      <c r="CE29" s="629"/>
      <c r="DA29" t="s">
        <v>1075</v>
      </c>
    </row>
    <row r="30" spans="1:106" ht="12.75" customHeight="1">
      <c r="A30" s="124">
        <f t="shared" ca="1" si="0"/>
        <v>0</v>
      </c>
      <c r="B30" s="124">
        <f t="shared" ca="1" si="1"/>
        <v>0</v>
      </c>
      <c r="C30" s="124">
        <f t="shared" ca="1" si="2"/>
        <v>0</v>
      </c>
      <c r="D30" s="124">
        <f t="shared" ca="1" si="3"/>
        <v>0</v>
      </c>
      <c r="E30" s="124">
        <f ca="1">IFERROR(_xll.AC_BU(_xll.ArrayBU(DB),_xll.ArrayDPT($BA30:$BE30),_xll.ArrayCOA($BG30:$BZ30),YR,PRD-1,_xll.ArrayDIM($CB30:$CE30)),0)</f>
        <v>0</v>
      </c>
      <c r="F30" s="124">
        <f t="shared" ca="1" si="4"/>
        <v>0</v>
      </c>
      <c r="G30" s="124">
        <f t="shared" ca="1" si="5"/>
        <v>0</v>
      </c>
      <c r="H30" s="124"/>
      <c r="I30" s="124">
        <f ca="1">IFERROR(_xll.AC_BU(_xll.ArrayBU(DB),_xll.ArrayDPT($BA30:$BE30),_xll.ArrayCOA($BG30:$BZ30),YR,PRD,_xll.ArrayDIM($CB30:$CE30)),0)</f>
        <v>0</v>
      </c>
      <c r="J30" s="127">
        <f t="shared" ca="1" si="6"/>
        <v>0</v>
      </c>
      <c r="K30" s="126" t="s">
        <v>2494</v>
      </c>
      <c r="L30" s="124">
        <f ca="1">IFERROR(_xll.ACC_BU(_xll.ArrayBU(DB),_xll.ArrayDPT($BA30:$BE30),_xll.ArrayCOA($BG30:$BZ30),YR,PRD,_xll.ArrayDIM($CB30:$CE30)),0)</f>
        <v>0</v>
      </c>
      <c r="M30" s="127">
        <f t="shared" ca="1" si="7"/>
        <v>0</v>
      </c>
      <c r="N30" s="124">
        <f t="shared" ca="1" si="8"/>
        <v>0</v>
      </c>
      <c r="O30" s="124">
        <f t="shared" ca="1" si="9"/>
        <v>0</v>
      </c>
      <c r="P30" s="124">
        <f t="shared" ca="1" si="10"/>
        <v>0</v>
      </c>
      <c r="Q30" s="124">
        <f t="shared" ca="1" si="11"/>
        <v>0</v>
      </c>
      <c r="S30" s="72">
        <f ca="1">IFERROR(_xll.BC_BU(_xll.ArrayBU(DB),_xll.ArrayDPT($BA30:$BE30),_xll.ArrayCOA($BG30:$BZ30),YR,PRD,RV,_xll.ArrayDIM($CB30:$CE30)),0)</f>
        <v>0</v>
      </c>
      <c r="T30" s="72">
        <f ca="1">IFERROR(_xll.AC_BU(_xll.ArrayBU(DB),_xll.ArrayDPT($BA30:$BE30),_xll.ArrayCOA($BG30:$BZ30),YR-1,PRD,_xll.ArrayDIM($CB30:$CE30)),0)</f>
        <v>0</v>
      </c>
      <c r="U30" s="72">
        <f ca="1">IFERROR(_xll.BCC_BU(_xll.ArrayBU(DB),_xll.ArrayDPT($BA30:$BE30),_xll.ArrayCOA($BG30:$BZ30),YR,PRD,RV,_xll.ArrayDIM($CB30:$CE30)),0)</f>
        <v>0</v>
      </c>
      <c r="V30" s="72">
        <f ca="1">IFERROR(_xll.ACC_BU(_xll.ArrayBU(DB),_xll.ArrayDPT($BA30:$BE30),_xll.ArrayCOA($BG30:$BZ30),YR-1,PRD,_xll.ArrayDIM($CB30:$CE30)),0)</f>
        <v>0</v>
      </c>
      <c r="W30" s="131"/>
      <c r="X30" s="72">
        <f ca="1">IFERROR(_xll.ACC_BU(_xll.ArrayBU(DB),_xll.ArrayDPT($BA30:$BE30),_xll.ArrayCOA($BG30:$BZ30),YR,PRD,_xll.ArrayDIM($CB30:$CE30)),0)</f>
        <v>0</v>
      </c>
      <c r="Y30" s="72">
        <f ca="1">IFERROR(_xll.BCC_BU(_xll.ArrayBU(DB),_xll.ArrayDPT($BA30:$BE30),_xll.ArrayCOA($BG30:$BZ30),YR,PRD,RV,_xll.ArrayDIM($CB30:$CE30)),0)</f>
        <v>0</v>
      </c>
      <c r="Z30" s="72">
        <f ca="1">IFERROR(_xll.ACC_BU(_xll.ArrayBU(DB),_xll.ArrayDPT($BA30:$BE30),_xll.ArrayCOA($BG30:$BZ30),YR-1,PRD,_xll.ArrayDIM($CB30:$CE30)),0)</f>
        <v>0</v>
      </c>
      <c r="AA30" s="184"/>
      <c r="AB30" s="184"/>
      <c r="AC30" s="184"/>
      <c r="AD30" s="184"/>
      <c r="AF30" s="146"/>
      <c r="AG30" s="146"/>
      <c r="AH30" s="146"/>
      <c r="AI30" s="146"/>
      <c r="BA30" s="599"/>
      <c r="BB30" s="628"/>
      <c r="BC30" s="628"/>
      <c r="BD30" s="628"/>
      <c r="BE30" s="629"/>
      <c r="BF30" s="630"/>
      <c r="BG30" s="674">
        <v>435750</v>
      </c>
      <c r="BH30" s="629"/>
      <c r="BI30" s="599"/>
      <c r="BJ30" s="629"/>
      <c r="BK30" s="599"/>
      <c r="BL30" s="629"/>
      <c r="BM30" s="599"/>
      <c r="BN30" s="629"/>
      <c r="BO30" s="599"/>
      <c r="BP30" s="629"/>
      <c r="BQ30" s="599"/>
      <c r="BR30" s="629"/>
      <c r="BS30" s="599"/>
      <c r="BT30" s="629"/>
      <c r="BU30" s="599"/>
      <c r="BV30" s="629"/>
      <c r="BW30" s="599"/>
      <c r="BX30" s="629"/>
      <c r="BY30" s="599"/>
      <c r="BZ30" s="629"/>
      <c r="CA30" s="630"/>
      <c r="CB30" s="599"/>
      <c r="CC30" s="628"/>
      <c r="CD30" s="628"/>
      <c r="CE30" s="629"/>
      <c r="DA30" t="s">
        <v>1075</v>
      </c>
      <c r="DB30" t="s">
        <v>1078</v>
      </c>
    </row>
    <row r="31" spans="1:106" ht="12.75" customHeight="1">
      <c r="A31" s="124">
        <f t="shared" ca="1" si="0"/>
        <v>0</v>
      </c>
      <c r="B31" s="124">
        <f t="shared" ca="1" si="1"/>
        <v>0</v>
      </c>
      <c r="C31" s="124">
        <f t="shared" ca="1" si="2"/>
        <v>0</v>
      </c>
      <c r="D31" s="124">
        <f t="shared" ca="1" si="3"/>
        <v>0</v>
      </c>
      <c r="E31" s="124">
        <f ca="1">IFERROR(_xll.AC_BU(_xll.ArrayBU(DB),_xll.ArrayDPT($BA31:$BE31),_xll.ArrayCOA($BG31:$BZ31),YR,PRD-1,_xll.ArrayDIM($CB31:$CE31)),0)</f>
        <v>0</v>
      </c>
      <c r="F31" s="124">
        <f t="shared" ca="1" si="4"/>
        <v>0</v>
      </c>
      <c r="G31" s="124">
        <f t="shared" ca="1" si="5"/>
        <v>0</v>
      </c>
      <c r="H31" s="124"/>
      <c r="I31" s="125">
        <f ca="1">IFERROR(_xll.AC_BU(_xll.ArrayBU(DB),_xll.ArrayDPT($BA31:$BE31),_xll.ArrayCOA($BG31:$BZ31),YR,PRD,_xll.ArrayDIM($CB31:$CE31)),0)</f>
        <v>0</v>
      </c>
      <c r="J31" s="127">
        <f t="shared" ca="1" si="6"/>
        <v>0</v>
      </c>
      <c r="K31" s="124" t="s">
        <v>2586</v>
      </c>
      <c r="L31" s="124">
        <f ca="1">IFERROR(_xll.ACC_BU(_xll.ArrayBU(DB),_xll.ArrayDPT($BA31:$BE31),_xll.ArrayCOA($BG31:$BZ31),YR,PRD,_xll.ArrayDIM($CB31:$CE31)),0)</f>
        <v>12.14</v>
      </c>
      <c r="M31" s="127">
        <f t="shared" ca="1" si="7"/>
        <v>1.9324450326038819E-3</v>
      </c>
      <c r="N31" s="124">
        <f t="shared" ca="1" si="8"/>
        <v>12.14</v>
      </c>
      <c r="O31" s="124">
        <f t="shared" ca="1" si="9"/>
        <v>100</v>
      </c>
      <c r="P31" s="124">
        <f t="shared" ca="1" si="10"/>
        <v>-17.37</v>
      </c>
      <c r="Q31" s="124">
        <f t="shared" ca="1" si="11"/>
        <v>-143.08072487644151</v>
      </c>
      <c r="S31" s="72">
        <f ca="1">IFERROR(_xll.BC_BU(_xll.ArrayBU(DB),_xll.ArrayDPT($BA31:$BE31),_xll.ArrayCOA($BG31:$BZ31),YR,PRD,RV,_xll.ArrayDIM($CB31:$CE31)),0)</f>
        <v>0</v>
      </c>
      <c r="T31" s="72">
        <f ca="1">IFERROR(_xll.AC_BU(_xll.ArrayBU(DB),_xll.ArrayDPT($BA31:$BE31),_xll.ArrayCOA($BG31:$BZ31),YR-1,PRD,_xll.ArrayDIM($CB31:$CE31)),0)</f>
        <v>0</v>
      </c>
      <c r="U31" s="72">
        <f ca="1">IFERROR(_xll.BCC_BU(_xll.ArrayBU(DB),_xll.ArrayDPT($BA31:$BE31),_xll.ArrayCOA($BG31:$BZ31),YR,PRD,RV,_xll.ArrayDIM($CB31:$CE31)),0)</f>
        <v>0</v>
      </c>
      <c r="V31" s="72">
        <f ca="1">IFERROR(_xll.ACC_BU(_xll.ArrayBU(DB),_xll.ArrayDPT($BA31:$BE31),_xll.ArrayCOA($BG31:$BZ31),YR-1,PRD,_xll.ArrayDIM($CB31:$CE31)),0)</f>
        <v>29.51</v>
      </c>
      <c r="W31" s="131"/>
      <c r="X31" s="72">
        <f ca="1">IFERROR(_xll.ACC_BU(_xll.ArrayBU(DB),_xll.ArrayDPT($BA31:$BE31),_xll.ArrayCOA($BG31:$BZ31),YR,PRD,_xll.ArrayDIM($CB31:$CE31)),0)</f>
        <v>12.14</v>
      </c>
      <c r="Y31" s="72">
        <f ca="1">IFERROR(_xll.BCC_BU(_xll.ArrayBU(DB),_xll.ArrayDPT($BA31:$BE31),_xll.ArrayCOA($BG31:$BZ31),YR,PRD,RV,_xll.ArrayDIM($CB31:$CE31)),0)</f>
        <v>0</v>
      </c>
      <c r="Z31" s="72">
        <f ca="1">IFERROR(_xll.ACC_BU(_xll.ArrayBU(DB),_xll.ArrayDPT($BA31:$BE31),_xll.ArrayCOA($BG31:$BZ31),YR-1,PRD,_xll.ArrayDIM($CB31:$CE31)),0)</f>
        <v>29.51</v>
      </c>
      <c r="AA31" s="184"/>
      <c r="AB31" s="184"/>
      <c r="AC31" s="184"/>
      <c r="AD31" s="184"/>
      <c r="AF31" s="146"/>
      <c r="AG31" s="146"/>
      <c r="AH31" s="146"/>
      <c r="AI31" s="146"/>
      <c r="BA31" s="599"/>
      <c r="BB31" s="628"/>
      <c r="BC31" s="628"/>
      <c r="BD31" s="628"/>
      <c r="BE31" s="629"/>
      <c r="BF31" s="630"/>
      <c r="BG31" s="599" t="s">
        <v>1076</v>
      </c>
      <c r="BH31" s="629"/>
      <c r="BI31" s="599"/>
      <c r="BJ31" s="629"/>
      <c r="BK31" s="599"/>
      <c r="BL31" s="629"/>
      <c r="BM31" s="599"/>
      <c r="BN31" s="629"/>
      <c r="BO31" s="599"/>
      <c r="BP31" s="629"/>
      <c r="BQ31" s="599"/>
      <c r="BR31" s="629"/>
      <c r="BS31" s="599"/>
      <c r="BT31" s="629"/>
      <c r="BU31" s="599"/>
      <c r="BV31" s="629"/>
      <c r="BW31" s="599"/>
      <c r="BX31" s="629"/>
      <c r="BY31" s="599"/>
      <c r="BZ31" s="629"/>
      <c r="CA31" s="630"/>
      <c r="CB31" s="599"/>
      <c r="CC31" s="628"/>
      <c r="CD31" s="628"/>
      <c r="CE31" s="629"/>
      <c r="DA31" t="s">
        <v>1076</v>
      </c>
    </row>
    <row r="32" spans="1:106" ht="12.75" customHeight="1">
      <c r="A32" s="124">
        <f t="shared" ca="1" si="0"/>
        <v>0</v>
      </c>
      <c r="B32" s="124">
        <f t="shared" ca="1" si="1"/>
        <v>0</v>
      </c>
      <c r="C32" s="124">
        <f t="shared" ca="1" si="2"/>
        <v>0</v>
      </c>
      <c r="D32" s="124">
        <f t="shared" ca="1" si="3"/>
        <v>0</v>
      </c>
      <c r="E32" s="124">
        <f ca="1">IFERROR(_xll.AC_BU(_xll.ArrayBU(DB),_xll.ArrayDPT($BA32:$BE32),_xll.ArrayCOA($BG32:$BZ32),YR,PRD-1,_xll.ArrayDIM($CB32:$CE32)),0)</f>
        <v>0</v>
      </c>
      <c r="F32" s="124">
        <f t="shared" ca="1" si="4"/>
        <v>0</v>
      </c>
      <c r="G32" s="124">
        <f t="shared" ca="1" si="5"/>
        <v>0</v>
      </c>
      <c r="H32" s="124"/>
      <c r="I32" s="124">
        <f ca="1">IFERROR(_xll.AC_BU(_xll.ArrayBU(DB),_xll.ArrayDPT($BA32:$BE32),_xll.ArrayCOA($BG32:$BZ32),YR,PRD,_xll.ArrayDIM($CB32:$CE32)),0)</f>
        <v>0</v>
      </c>
      <c r="J32" s="127">
        <f t="shared" ca="1" si="6"/>
        <v>0</v>
      </c>
      <c r="K32" s="124" t="s">
        <v>2507</v>
      </c>
      <c r="L32" s="124">
        <f ca="1">IFERROR(_xll.ACC_BU(_xll.ArrayBU(DB),_xll.ArrayDPT($BA32:$BE32),_xll.ArrayCOA($BG32:$BZ32),YR,PRD,_xll.ArrayDIM($CB32:$CE32)),0)</f>
        <v>0</v>
      </c>
      <c r="M32" s="127">
        <f t="shared" ca="1" si="7"/>
        <v>0</v>
      </c>
      <c r="N32" s="124">
        <f t="shared" ca="1" si="8"/>
        <v>0</v>
      </c>
      <c r="O32" s="124">
        <f t="shared" ca="1" si="9"/>
        <v>0</v>
      </c>
      <c r="P32" s="124">
        <f t="shared" ca="1" si="10"/>
        <v>0</v>
      </c>
      <c r="Q32" s="124">
        <f t="shared" ca="1" si="11"/>
        <v>0</v>
      </c>
      <c r="S32" s="72">
        <f ca="1">IFERROR(_xll.BC_BU(_xll.ArrayBU(DB),_xll.ArrayDPT($BA32:$BE32),_xll.ArrayCOA($BG32:$BZ32),YR,PRD,RV,_xll.ArrayDIM($CB32:$CE32)),0)</f>
        <v>0</v>
      </c>
      <c r="T32" s="72">
        <f ca="1">IFERROR(_xll.AC_BU(_xll.ArrayBU(DB),_xll.ArrayDPT($BA32:$BE32),_xll.ArrayCOA($BG32:$BZ32),YR-1,PRD,_xll.ArrayDIM($CB32:$CE32)),0)</f>
        <v>0</v>
      </c>
      <c r="U32" s="72">
        <f ca="1">IFERROR(_xll.BCC_BU(_xll.ArrayBU(DB),_xll.ArrayDPT($BA32:$BE32),_xll.ArrayCOA($BG32:$BZ32),YR,PRD,RV,_xll.ArrayDIM($CB32:$CE32)),0)</f>
        <v>0</v>
      </c>
      <c r="V32" s="72">
        <f ca="1">IFERROR(_xll.ACC_BU(_xll.ArrayBU(DB),_xll.ArrayDPT($BA32:$BE32),_xll.ArrayCOA($BG32:$BZ32),YR-1,PRD,_xll.ArrayDIM($CB32:$CE32)),0)</f>
        <v>0</v>
      </c>
      <c r="W32" s="102"/>
      <c r="X32" s="72">
        <f ca="1">IFERROR(_xll.ACC_BU(_xll.ArrayBU(DB),_xll.ArrayDPT($BA32:$BE32),_xll.ArrayCOA($BG32:$BZ32),YR,PRD,_xll.ArrayDIM($CB32:$CE32)),0)</f>
        <v>0</v>
      </c>
      <c r="Y32" s="72">
        <f ca="1">IFERROR(_xll.BCC_BU(_xll.ArrayBU(DB),_xll.ArrayDPT($BA32:$BE32),_xll.ArrayCOA($BG32:$BZ32),YR,PRD,RV,_xll.ArrayDIM($CB32:$CE32)),0)</f>
        <v>0</v>
      </c>
      <c r="Z32" s="72">
        <f ca="1">IFERROR(_xll.ACC_BU(_xll.ArrayBU(DB),_xll.ArrayDPT($BA32:$BE32),_xll.ArrayCOA($BG32:$BZ32),YR-1,PRD,_xll.ArrayDIM($CB32:$CE32)),0)</f>
        <v>0</v>
      </c>
      <c r="AA32" s="102"/>
      <c r="AB32" s="102"/>
      <c r="AC32" s="102"/>
      <c r="AD32" s="102"/>
      <c r="AF32" s="146"/>
      <c r="AG32" s="146"/>
      <c r="AH32" s="146"/>
      <c r="AI32" s="146"/>
      <c r="BA32" s="599"/>
      <c r="BB32" s="628"/>
      <c r="BC32" s="628"/>
      <c r="BD32" s="628"/>
      <c r="BE32" s="629"/>
      <c r="BF32" s="630"/>
      <c r="BG32" s="599" t="s">
        <v>1079</v>
      </c>
      <c r="BH32" s="629"/>
      <c r="BI32" s="599"/>
      <c r="BJ32" s="629"/>
      <c r="BK32" s="599"/>
      <c r="BL32" s="629"/>
      <c r="BM32" s="599"/>
      <c r="BN32" s="629"/>
      <c r="BO32" s="599"/>
      <c r="BP32" s="629"/>
      <c r="BQ32" s="599"/>
      <c r="BR32" s="629"/>
      <c r="BS32" s="599"/>
      <c r="BT32" s="629"/>
      <c r="BU32" s="599"/>
      <c r="BV32" s="629"/>
      <c r="BW32" s="599"/>
      <c r="BX32" s="629"/>
      <c r="BY32" s="599"/>
      <c r="BZ32" s="629"/>
      <c r="CA32" s="630"/>
      <c r="CB32" s="599"/>
      <c r="CC32" s="628"/>
      <c r="CD32" s="628"/>
      <c r="CE32" s="629"/>
      <c r="DA32" t="s">
        <v>1079</v>
      </c>
    </row>
    <row r="33" spans="1:83" ht="12.75" customHeight="1">
      <c r="A33" s="35">
        <f t="shared" ca="1" si="0"/>
        <v>0</v>
      </c>
      <c r="B33">
        <f t="shared" ca="1" si="1"/>
        <v>0</v>
      </c>
      <c r="C33" s="35">
        <f ca="1">SUM(C27:C32)</f>
        <v>0</v>
      </c>
      <c r="D33">
        <f t="shared" ca="1" si="3"/>
        <v>0</v>
      </c>
      <c r="E33" s="35">
        <f ca="1">SUM(E26:E32)</f>
        <v>0</v>
      </c>
      <c r="F33" s="35">
        <f t="shared" ca="1" si="4"/>
        <v>0</v>
      </c>
      <c r="G33">
        <f t="shared" ca="1" si="5"/>
        <v>0</v>
      </c>
      <c r="H33" s="35">
        <f>SUM(H26:H32)</f>
        <v>0</v>
      </c>
      <c r="I33" s="35">
        <f ca="1">SUM(I26:I32)</f>
        <v>0</v>
      </c>
      <c r="J33" s="140">
        <f t="shared" ca="1" si="6"/>
        <v>0</v>
      </c>
      <c r="K33" s="35" t="s">
        <v>2570</v>
      </c>
      <c r="L33" s="35">
        <f ca="1">SUM(L26:L32)</f>
        <v>12.14</v>
      </c>
      <c r="M33" s="140">
        <f t="shared" ca="1" si="7"/>
        <v>1.9324450326038819E-3</v>
      </c>
      <c r="N33" s="35">
        <f t="shared" ca="1" si="8"/>
        <v>12.14</v>
      </c>
      <c r="O33">
        <f t="shared" ca="1" si="9"/>
        <v>100</v>
      </c>
      <c r="P33" s="35">
        <f t="shared" ca="1" si="10"/>
        <v>-17.37</v>
      </c>
      <c r="Q33">
        <f t="shared" ca="1" si="11"/>
        <v>-143.08072487644151</v>
      </c>
      <c r="S33" s="145">
        <f ca="1">SUM(S26:S32)</f>
        <v>0</v>
      </c>
      <c r="T33" s="145">
        <f ca="1">SUM(T26:T32)</f>
        <v>0</v>
      </c>
      <c r="U33" s="145">
        <f ca="1">SUM(U26:U32)</f>
        <v>0</v>
      </c>
      <c r="V33" s="145">
        <f ca="1">SUM(V26:V32)</f>
        <v>29.51</v>
      </c>
      <c r="W33" s="46"/>
      <c r="X33" s="145">
        <f ca="1">SUM(X26:X32)</f>
        <v>12.14</v>
      </c>
      <c r="Y33" s="145">
        <f ca="1">SUM(Y26:Y32)</f>
        <v>0</v>
      </c>
      <c r="Z33" s="145">
        <f ca="1">SUM(Z26:Z32)</f>
        <v>29.51</v>
      </c>
      <c r="AA33" s="46"/>
      <c r="AB33" s="46"/>
      <c r="AC33" s="46"/>
      <c r="AD33" s="46"/>
      <c r="AF33" s="146"/>
      <c r="AG33" s="146"/>
      <c r="AH33" s="146"/>
      <c r="AI33" s="146"/>
      <c r="BA33" s="599"/>
      <c r="BB33" s="628"/>
      <c r="BC33" s="628"/>
      <c r="BD33" s="628"/>
      <c r="BE33" s="629"/>
      <c r="BF33" s="630"/>
      <c r="BG33" s="599"/>
      <c r="BH33" s="629"/>
      <c r="BI33" s="599"/>
      <c r="BJ33" s="629"/>
      <c r="BK33" s="599"/>
      <c r="BL33" s="629"/>
      <c r="BM33" s="599"/>
      <c r="BN33" s="629"/>
      <c r="BO33" s="599"/>
      <c r="BP33" s="629"/>
      <c r="BQ33" s="599"/>
      <c r="BR33" s="629"/>
      <c r="BS33" s="599"/>
      <c r="BT33" s="629"/>
      <c r="BU33" s="599"/>
      <c r="BV33" s="629"/>
      <c r="BW33" s="599"/>
      <c r="BX33" s="629"/>
      <c r="BY33" s="599"/>
      <c r="BZ33" s="629"/>
      <c r="CA33" s="630"/>
      <c r="CB33" s="599"/>
      <c r="CC33" s="628"/>
      <c r="CD33" s="628"/>
      <c r="CE33" s="629"/>
    </row>
    <row r="34" spans="1:83" ht="5.15" customHeight="1">
      <c r="J34" s="140"/>
      <c r="M34" s="140"/>
      <c r="S34" s="72"/>
      <c r="T34" s="72"/>
      <c r="U34" s="72"/>
      <c r="V34" s="72"/>
      <c r="X34" s="72"/>
      <c r="Y34" s="72"/>
      <c r="Z34" s="72"/>
      <c r="AF34" s="146"/>
      <c r="AG34" s="146"/>
      <c r="AH34" s="146"/>
      <c r="AI34" s="146"/>
      <c r="BA34" s="599"/>
      <c r="BB34" s="628"/>
      <c r="BC34" s="628"/>
      <c r="BD34" s="628"/>
      <c r="BE34" s="629"/>
      <c r="BF34" s="630"/>
      <c r="BG34" s="599"/>
      <c r="BH34" s="629"/>
      <c r="BI34" s="599"/>
      <c r="BJ34" s="629"/>
      <c r="BK34" s="599"/>
      <c r="BL34" s="629"/>
      <c r="BM34" s="599"/>
      <c r="BN34" s="629"/>
      <c r="BO34" s="599"/>
      <c r="BP34" s="629"/>
      <c r="BQ34" s="599"/>
      <c r="BR34" s="629"/>
      <c r="BS34" s="599"/>
      <c r="BT34" s="629"/>
      <c r="BU34" s="599"/>
      <c r="BV34" s="629"/>
      <c r="BW34" s="599"/>
      <c r="BX34" s="629"/>
      <c r="BY34" s="599"/>
      <c r="BZ34" s="629"/>
      <c r="CA34" s="630"/>
      <c r="CB34" s="599"/>
      <c r="CC34" s="628"/>
      <c r="CD34" s="628"/>
      <c r="CE34" s="629"/>
    </row>
    <row r="35" spans="1:83" ht="12.75" customHeight="1">
      <c r="A35" s="76">
        <f ca="1">+I35-T35</f>
        <v>0</v>
      </c>
      <c r="B35" s="162">
        <f ca="1">IF(I35=0,0,(A35*100/I35))</f>
        <v>0</v>
      </c>
      <c r="C35" s="76">
        <f ca="1">C23+C33</f>
        <v>0</v>
      </c>
      <c r="D35" s="162">
        <f ca="1">IF(I35=0,0,(C35*100/I35))</f>
        <v>0</v>
      </c>
      <c r="E35" s="76">
        <f ca="1">E33</f>
        <v>0</v>
      </c>
      <c r="F35" s="76">
        <f ca="1">+I35-H35</f>
        <v>0</v>
      </c>
      <c r="G35" s="162">
        <f ca="1">IF(I35=0,0,(F35*100/I35))</f>
        <v>0</v>
      </c>
      <c r="H35" s="76">
        <f>H33</f>
        <v>0</v>
      </c>
      <c r="I35" s="76">
        <f ca="1">I33+I23</f>
        <v>0</v>
      </c>
      <c r="J35" s="163">
        <f ca="1">I35/$I$14*100</f>
        <v>0</v>
      </c>
      <c r="K35" s="76" t="s">
        <v>2508</v>
      </c>
      <c r="L35" s="76">
        <f ca="1">L33+L23</f>
        <v>12.14</v>
      </c>
      <c r="M35" s="163">
        <f ca="1">L35/$L$14*100</f>
        <v>1.9324450326038819E-3</v>
      </c>
      <c r="N35" s="76">
        <f ca="1">+L35-U35</f>
        <v>12.14</v>
      </c>
      <c r="O35" s="162">
        <f ca="1">IF(L35=0,0,(N35*100/L35))</f>
        <v>100</v>
      </c>
      <c r="P35" s="76">
        <f ca="1">+L35-V35</f>
        <v>-17.37</v>
      </c>
      <c r="Q35" s="162">
        <f ca="1">IF(L35=0,0,(P35*100/L35))</f>
        <v>-143.08072487644151</v>
      </c>
      <c r="S35" s="145">
        <f ca="1">S33+S23</f>
        <v>0</v>
      </c>
      <c r="T35" s="145">
        <f ca="1">T33+T23</f>
        <v>0</v>
      </c>
      <c r="U35" s="145">
        <f ca="1">U33+U23</f>
        <v>0</v>
      </c>
      <c r="V35" s="145">
        <f ca="1">V33+V23</f>
        <v>29.51</v>
      </c>
      <c r="W35" s="27"/>
      <c r="X35" s="145">
        <f ca="1">X33+X23</f>
        <v>12.14</v>
      </c>
      <c r="Y35" s="145">
        <f ca="1">Y33+Y23</f>
        <v>0</v>
      </c>
      <c r="Z35" s="145">
        <f ca="1">Z33+Z23</f>
        <v>29.51</v>
      </c>
      <c r="AA35" s="27"/>
      <c r="AB35" s="27"/>
      <c r="AC35" s="27"/>
      <c r="AD35" s="27"/>
      <c r="AF35" s="146"/>
      <c r="AG35" s="146"/>
      <c r="AH35" s="146"/>
      <c r="AI35" s="146"/>
      <c r="BA35" s="599"/>
      <c r="BB35" s="628"/>
      <c r="BC35" s="628"/>
      <c r="BD35" s="628"/>
      <c r="BE35" s="629"/>
      <c r="BF35" s="630"/>
      <c r="BG35" s="599"/>
      <c r="BH35" s="629"/>
      <c r="BI35" s="599"/>
      <c r="BJ35" s="629"/>
      <c r="BK35" s="599"/>
      <c r="BL35" s="629"/>
      <c r="BM35" s="599"/>
      <c r="BN35" s="629"/>
      <c r="BO35" s="599"/>
      <c r="BP35" s="629"/>
      <c r="BQ35" s="599"/>
      <c r="BR35" s="629"/>
      <c r="BS35" s="599"/>
      <c r="BT35" s="629"/>
      <c r="BU35" s="599"/>
      <c r="BV35" s="629"/>
      <c r="BW35" s="599"/>
      <c r="BX35" s="629"/>
      <c r="BY35" s="599"/>
      <c r="BZ35" s="629"/>
      <c r="CA35" s="630"/>
      <c r="CB35" s="599"/>
      <c r="CC35" s="628"/>
      <c r="CD35" s="628"/>
      <c r="CE35" s="629"/>
    </row>
    <row r="36" spans="1:83" ht="5.15" customHeight="1">
      <c r="A36" s="35"/>
      <c r="F36" s="35"/>
      <c r="J36" s="140"/>
      <c r="M36" s="140"/>
      <c r="S36" s="75"/>
      <c r="T36" s="75"/>
      <c r="U36" s="75"/>
      <c r="V36" s="75"/>
      <c r="X36" s="75"/>
      <c r="Y36" s="75"/>
      <c r="Z36" s="75"/>
      <c r="AF36" s="146"/>
      <c r="AG36" s="146"/>
      <c r="AH36" s="146"/>
      <c r="AI36" s="146"/>
      <c r="BA36" s="599"/>
      <c r="BB36" s="628"/>
      <c r="BC36" s="628"/>
      <c r="BD36" s="628"/>
      <c r="BE36" s="629"/>
      <c r="BF36" s="630"/>
      <c r="BG36" s="599"/>
      <c r="BH36" s="629"/>
      <c r="BI36" s="599"/>
      <c r="BJ36" s="629"/>
      <c r="BK36" s="599"/>
      <c r="BL36" s="629"/>
      <c r="BM36" s="599"/>
      <c r="BN36" s="629"/>
      <c r="BO36" s="599"/>
      <c r="BP36" s="629"/>
      <c r="BQ36" s="599"/>
      <c r="BR36" s="629"/>
      <c r="BS36" s="599"/>
      <c r="BT36" s="629"/>
      <c r="BU36" s="599"/>
      <c r="BV36" s="629"/>
      <c r="BW36" s="599"/>
      <c r="BX36" s="629"/>
      <c r="BY36" s="599"/>
      <c r="BZ36" s="629"/>
      <c r="CA36" s="630"/>
      <c r="CB36" s="599"/>
      <c r="CC36" s="628"/>
      <c r="CD36" s="628"/>
      <c r="CE36" s="629"/>
    </row>
    <row r="37" spans="1:83" ht="12.75" customHeight="1">
      <c r="A37" s="76">
        <f ca="1">+I37-T37</f>
        <v>13400.310000000001</v>
      </c>
      <c r="B37" s="162">
        <f ca="1">IF(I37=0,0,(A37*100/I37))</f>
        <v>82.056747664192372</v>
      </c>
      <c r="C37" s="76">
        <f ca="1">I37-E37</f>
        <v>-6766.77</v>
      </c>
      <c r="D37" s="162">
        <f ca="1">IF(I37=0,0,(C37*100/I37))</f>
        <v>-41.43629053295237</v>
      </c>
      <c r="E37" s="76">
        <f ca="1">+E14-E35-E18</f>
        <v>23097.31</v>
      </c>
      <c r="F37" s="76">
        <f ca="1">+I37-H37</f>
        <v>16330.54</v>
      </c>
      <c r="G37" s="162">
        <f ca="1">IF(I37=0,0,(F37*100/I37))</f>
        <v>100</v>
      </c>
      <c r="H37" s="76">
        <f>+H14-H35-H18</f>
        <v>0</v>
      </c>
      <c r="I37" s="76">
        <f ca="1">+I14-I35-I18</f>
        <v>16330.54</v>
      </c>
      <c r="J37" s="163">
        <f ca="1">I37/$I$14*100</f>
        <v>84.487247141600704</v>
      </c>
      <c r="K37" s="76" t="s">
        <v>2509</v>
      </c>
      <c r="L37" s="76">
        <f ca="1">+L14-L35-L18</f>
        <v>519420.19999999995</v>
      </c>
      <c r="M37" s="163">
        <f ca="1">L37/$L$14*100</f>
        <v>82.681300273815054</v>
      </c>
      <c r="N37" s="76">
        <f ca="1">+L37-U37</f>
        <v>519420.19999999995</v>
      </c>
      <c r="O37" s="162">
        <f ca="1">IF(L37=0,0,(N37*100/L37))</f>
        <v>100</v>
      </c>
      <c r="P37" s="76">
        <f ca="1">+L37-V37</f>
        <v>477004.04999999993</v>
      </c>
      <c r="Q37" s="162">
        <f ca="1">IF(L37=0,0,(P37*100/L37))</f>
        <v>91.833942923282535</v>
      </c>
      <c r="S37" s="77">
        <f ca="1">+S14-S35-S18</f>
        <v>0</v>
      </c>
      <c r="T37" s="77">
        <f ca="1">+T14-T35-T18</f>
        <v>2930.2300000000005</v>
      </c>
      <c r="U37" s="77">
        <f ca="1">+U14-U35-U18</f>
        <v>0</v>
      </c>
      <c r="V37" s="77">
        <f ca="1">+V14-V35-V18</f>
        <v>42416.150000000009</v>
      </c>
      <c r="W37" s="27"/>
      <c r="X37" s="77">
        <f ca="1">+X14-X35-X18</f>
        <v>519420.19999999995</v>
      </c>
      <c r="Y37" s="77">
        <f ca="1">+Y14-Y35-Y18</f>
        <v>0</v>
      </c>
      <c r="Z37" s="77">
        <f ca="1">+Z14-Z35-Z18</f>
        <v>42416.150000000009</v>
      </c>
      <c r="AA37" s="27"/>
      <c r="AB37" s="27"/>
      <c r="AC37" s="27"/>
      <c r="AD37" s="27"/>
      <c r="AF37" s="146"/>
      <c r="AG37" s="146"/>
      <c r="AH37" s="146"/>
      <c r="AI37" s="146"/>
      <c r="BA37" s="599"/>
      <c r="BB37" s="628"/>
      <c r="BC37" s="628"/>
      <c r="BD37" s="628"/>
      <c r="BE37" s="629"/>
      <c r="BF37" s="630"/>
      <c r="BG37" s="599"/>
      <c r="BH37" s="629"/>
      <c r="BI37" s="599"/>
      <c r="BJ37" s="629"/>
      <c r="BK37" s="599"/>
      <c r="BL37" s="629"/>
      <c r="BM37" s="599"/>
      <c r="BN37" s="629"/>
      <c r="BO37" s="599"/>
      <c r="BP37" s="629"/>
      <c r="BQ37" s="599"/>
      <c r="BR37" s="629"/>
      <c r="BS37" s="599"/>
      <c r="BT37" s="629"/>
      <c r="BU37" s="599"/>
      <c r="BV37" s="629"/>
      <c r="BW37" s="599"/>
      <c r="BX37" s="629"/>
      <c r="BY37" s="599"/>
      <c r="BZ37" s="629"/>
      <c r="CA37" s="630"/>
      <c r="CB37" s="599"/>
      <c r="CC37" s="628"/>
      <c r="CD37" s="628"/>
      <c r="CE37" s="629"/>
    </row>
    <row r="38" spans="1:83" ht="7" customHeight="1" thickBot="1">
      <c r="G38" s="140"/>
      <c r="H38" s="46"/>
      <c r="O38" s="140"/>
      <c r="S38" s="185"/>
      <c r="T38" s="185"/>
      <c r="U38" s="186"/>
      <c r="V38" s="186"/>
      <c r="W38" s="46"/>
      <c r="X38" s="75"/>
      <c r="Y38" s="75"/>
      <c r="Z38" s="75"/>
      <c r="AA38" s="46"/>
      <c r="AB38" s="46"/>
      <c r="AC38" s="46"/>
      <c r="AD38" s="46"/>
      <c r="AF38" s="146"/>
      <c r="AG38" s="146"/>
      <c r="AH38" s="146"/>
      <c r="AI38" s="146"/>
      <c r="BA38" s="599"/>
      <c r="BB38" s="628"/>
      <c r="BC38" s="628"/>
      <c r="BD38" s="628"/>
      <c r="BE38" s="629"/>
      <c r="BF38" s="630"/>
      <c r="BG38" s="599"/>
      <c r="BH38" s="629"/>
      <c r="BI38" s="599"/>
      <c r="BJ38" s="629"/>
      <c r="BK38" s="599"/>
      <c r="BL38" s="629"/>
      <c r="BM38" s="599"/>
      <c r="BN38" s="629"/>
      <c r="BO38" s="599"/>
      <c r="BP38" s="629"/>
      <c r="BQ38" s="599"/>
      <c r="BR38" s="629"/>
      <c r="BS38" s="599"/>
      <c r="BT38" s="629"/>
      <c r="BU38" s="599"/>
      <c r="BV38" s="629"/>
      <c r="BW38" s="599"/>
      <c r="BX38" s="629"/>
      <c r="BY38" s="599"/>
      <c r="BZ38" s="629"/>
      <c r="CA38" s="630"/>
      <c r="CB38" s="599"/>
      <c r="CC38" s="628"/>
      <c r="CD38" s="628"/>
      <c r="CE38" s="629"/>
    </row>
    <row r="39" spans="1:83" ht="5.15" customHeight="1" thickTop="1">
      <c r="A39" s="169"/>
      <c r="B39" s="169"/>
      <c r="C39" s="168"/>
      <c r="D39" s="169"/>
      <c r="E39" s="169"/>
      <c r="F39" s="169"/>
      <c r="G39" s="168"/>
      <c r="H39" s="169"/>
      <c r="I39" s="169"/>
      <c r="J39" s="169"/>
      <c r="K39" s="187"/>
      <c r="L39" s="169"/>
      <c r="M39" s="169"/>
      <c r="N39" s="169"/>
      <c r="O39" s="169"/>
      <c r="P39" s="169"/>
      <c r="Q39" s="169"/>
      <c r="AF39" s="146"/>
      <c r="AG39" s="146"/>
      <c r="AH39" s="146"/>
      <c r="AI39" s="146"/>
      <c r="BA39" s="599"/>
      <c r="BB39" s="628"/>
      <c r="BC39" s="628"/>
      <c r="BD39" s="628"/>
      <c r="BE39" s="629"/>
      <c r="BF39" s="630"/>
      <c r="BG39" s="599"/>
      <c r="BH39" s="629"/>
      <c r="BI39" s="599"/>
      <c r="BJ39" s="629"/>
      <c r="BK39" s="599"/>
      <c r="BL39" s="629"/>
      <c r="BM39" s="599"/>
      <c r="BN39" s="629"/>
      <c r="BO39" s="599"/>
      <c r="BP39" s="629"/>
      <c r="BQ39" s="599"/>
      <c r="BR39" s="629"/>
      <c r="BS39" s="599"/>
      <c r="BT39" s="629"/>
      <c r="BU39" s="599"/>
      <c r="BV39" s="629"/>
      <c r="BW39" s="599"/>
      <c r="BX39" s="629"/>
      <c r="BY39" s="599"/>
      <c r="BZ39" s="629"/>
      <c r="CA39" s="630"/>
      <c r="CB39" s="599"/>
      <c r="CC39" s="628"/>
      <c r="CD39" s="628"/>
      <c r="CE39" s="629"/>
    </row>
    <row r="40" spans="1:83" ht="12.75" customHeight="1">
      <c r="J40" s="46"/>
      <c r="K40" s="35" t="s">
        <v>2369</v>
      </c>
      <c r="M40" s="46"/>
      <c r="AF40" s="146"/>
      <c r="AG40" s="146"/>
      <c r="AH40" s="146"/>
      <c r="AI40" s="146"/>
      <c r="BA40" s="599"/>
      <c r="BB40" s="628"/>
      <c r="BC40" s="628"/>
      <c r="BD40" s="628"/>
      <c r="BE40" s="629"/>
      <c r="BF40" s="630"/>
      <c r="BG40" s="599"/>
      <c r="BH40" s="629"/>
      <c r="BI40" s="599"/>
      <c r="BJ40" s="629"/>
      <c r="BK40" s="599"/>
      <c r="BL40" s="629"/>
      <c r="BM40" s="599"/>
      <c r="BN40" s="629"/>
      <c r="BO40" s="599"/>
      <c r="BP40" s="629"/>
      <c r="BQ40" s="599"/>
      <c r="BR40" s="629"/>
      <c r="BS40" s="599"/>
      <c r="BT40" s="629"/>
      <c r="BU40" s="599"/>
      <c r="BV40" s="629"/>
      <c r="BW40" s="599"/>
      <c r="BX40" s="629"/>
      <c r="BY40" s="599"/>
      <c r="BZ40" s="629"/>
      <c r="CA40" s="630"/>
      <c r="CB40" s="599"/>
      <c r="CC40" s="628"/>
      <c r="CD40" s="628"/>
      <c r="CE40" s="629"/>
    </row>
    <row r="41" spans="1:83" ht="12.75" customHeight="1">
      <c r="A41" s="46">
        <f>I41-T41</f>
        <v>32</v>
      </c>
      <c r="C41" s="46">
        <f>I41-E41</f>
        <v>-489</v>
      </c>
      <c r="E41">
        <f>SCH00!X74</f>
        <v>1888</v>
      </c>
      <c r="F41" s="46">
        <f>I41-H41</f>
        <v>-361</v>
      </c>
      <c r="H41">
        <f>SCH00!S74</f>
        <v>1760</v>
      </c>
      <c r="I41" s="46">
        <f>SCH00!A74</f>
        <v>1399</v>
      </c>
      <c r="K41" t="s">
        <v>2371</v>
      </c>
      <c r="L41" s="46">
        <f>SCH00!L74</f>
        <v>19717</v>
      </c>
      <c r="N41" s="46">
        <f>L41-U41</f>
        <v>3619</v>
      </c>
      <c r="P41" s="46">
        <f>L41-V41</f>
        <v>6017</v>
      </c>
      <c r="S41">
        <f>SCH00!S74</f>
        <v>1760</v>
      </c>
      <c r="T41">
        <f>SCH00!T74</f>
        <v>1367</v>
      </c>
      <c r="U41">
        <f>SCH00!U74</f>
        <v>16098</v>
      </c>
      <c r="V41">
        <f>SCH00!V74</f>
        <v>13700</v>
      </c>
      <c r="AA41" s="46"/>
      <c r="AB41" s="46"/>
      <c r="AC41" s="46"/>
      <c r="AD41" s="46"/>
      <c r="AF41" s="146"/>
      <c r="AG41" s="146"/>
      <c r="AH41" s="146"/>
      <c r="AI41" s="146"/>
      <c r="BA41" s="599"/>
      <c r="BB41" s="628"/>
      <c r="BC41" s="628"/>
      <c r="BD41" s="628"/>
      <c r="BE41" s="629"/>
      <c r="BF41" s="630"/>
      <c r="BG41" s="599"/>
      <c r="BH41" s="629"/>
      <c r="BI41" s="599"/>
      <c r="BJ41" s="629"/>
      <c r="BK41" s="599"/>
      <c r="BL41" s="629"/>
      <c r="BM41" s="599"/>
      <c r="BN41" s="629"/>
      <c r="BO41" s="599"/>
      <c r="BP41" s="629"/>
      <c r="BQ41" s="599"/>
      <c r="BR41" s="629"/>
      <c r="BS41" s="599"/>
      <c r="BT41" s="629"/>
      <c r="BU41" s="599"/>
      <c r="BV41" s="629"/>
      <c r="BW41" s="599"/>
      <c r="BX41" s="629"/>
      <c r="BY41" s="599"/>
      <c r="BZ41" s="629"/>
      <c r="CA41" s="630"/>
      <c r="CB41" s="599"/>
      <c r="CC41" s="628"/>
      <c r="CD41" s="628"/>
      <c r="CE41" s="629"/>
    </row>
    <row r="42" spans="1:83" ht="12.75" customHeight="1">
      <c r="A42" s="46">
        <f ca="1">+I42-T42</f>
        <v>-38.809247088599669</v>
      </c>
      <c r="C42" s="46">
        <f ca="1">+I42-E42</f>
        <v>1.6905393088526779</v>
      </c>
      <c r="E42">
        <f ca="1">+E18/E14*100</f>
        <v>13.822213549546619</v>
      </c>
      <c r="F42" s="46" t="e">
        <f ca="1">+I42-S42</f>
        <v>#DIV/0!</v>
      </c>
      <c r="G42" s="46"/>
      <c r="H42" t="e">
        <f>+H18/H14*100</f>
        <v>#DIV/0!</v>
      </c>
      <c r="I42" s="46">
        <f ca="1">+I18/I14*100</f>
        <v>15.512752858399297</v>
      </c>
      <c r="J42" s="46"/>
      <c r="K42" s="40" t="s">
        <v>2587</v>
      </c>
      <c r="L42" s="46">
        <f ca="1">+L18/L14*100</f>
        <v>17.316767281152352</v>
      </c>
      <c r="N42" s="46" t="e">
        <f ca="1">+L42-U42</f>
        <v>#DIV/0!</v>
      </c>
      <c r="P42" s="46">
        <f ca="1">+L42-V42</f>
        <v>-22.109667271087588</v>
      </c>
      <c r="S42" s="46" t="e">
        <f ca="1">+S18/S14*100</f>
        <v>#DIV/0!</v>
      </c>
      <c r="T42" s="46">
        <f ca="1">+T18/T14*100</f>
        <v>54.321999946998965</v>
      </c>
      <c r="U42" s="46" t="e">
        <f ca="1">+U18/U14*100</f>
        <v>#DIV/0!</v>
      </c>
      <c r="V42" s="46">
        <f ca="1">+V18/V14*100</f>
        <v>39.42643455223994</v>
      </c>
      <c r="W42" s="46"/>
      <c r="AA42" s="46"/>
      <c r="AB42" s="46"/>
      <c r="AC42" s="46"/>
      <c r="AD42" s="46"/>
      <c r="AF42" s="146"/>
      <c r="AG42" s="146"/>
      <c r="AH42" s="146"/>
      <c r="AI42" s="146"/>
      <c r="BA42" s="599"/>
      <c r="BB42" s="628"/>
      <c r="BC42" s="628"/>
      <c r="BD42" s="628"/>
      <c r="BE42" s="629"/>
      <c r="BF42" s="630"/>
      <c r="BG42" s="599"/>
      <c r="BH42" s="629"/>
      <c r="BI42" s="599"/>
      <c r="BJ42" s="629"/>
      <c r="BK42" s="599"/>
      <c r="BL42" s="629"/>
      <c r="BM42" s="599"/>
      <c r="BN42" s="629"/>
      <c r="BO42" s="599"/>
      <c r="BP42" s="629"/>
      <c r="BQ42" s="599"/>
      <c r="BR42" s="629"/>
      <c r="BS42" s="599"/>
      <c r="BT42" s="629"/>
      <c r="BU42" s="599"/>
      <c r="BV42" s="629"/>
      <c r="BW42" s="599"/>
      <c r="BX42" s="629"/>
      <c r="BY42" s="599"/>
      <c r="BZ42" s="629"/>
      <c r="CA42" s="630"/>
      <c r="CB42" s="599"/>
      <c r="CC42" s="628"/>
      <c r="CD42" s="628"/>
      <c r="CE42" s="629"/>
    </row>
    <row r="43" spans="1:83" ht="12.75" customHeight="1">
      <c r="A43" s="46">
        <f ca="1">+I43-T43</f>
        <v>38.809247088599669</v>
      </c>
      <c r="C43" s="46">
        <f ca="1">+I43-E43</f>
        <v>-1.6905393088526779</v>
      </c>
      <c r="E43">
        <f ca="1">+E37/E14*100</f>
        <v>86.177786450453382</v>
      </c>
      <c r="F43" s="46" t="e">
        <f ca="1">+I43-S43</f>
        <v>#DIV/0!</v>
      </c>
      <c r="H43" t="e">
        <f>+H37/H14*100</f>
        <v>#DIV/0!</v>
      </c>
      <c r="I43" s="46">
        <f ca="1">+I37/I14*100</f>
        <v>84.487247141600704</v>
      </c>
      <c r="J43" s="46"/>
      <c r="K43" s="40" t="s">
        <v>2588</v>
      </c>
      <c r="L43" s="46">
        <f ca="1">+L37/L14*100</f>
        <v>82.681300273815054</v>
      </c>
      <c r="M43" s="46"/>
      <c r="N43" s="46" t="e">
        <f ca="1">+L43-U43</f>
        <v>#DIV/0!</v>
      </c>
      <c r="P43" s="46">
        <f ca="1">+L43-V43</f>
        <v>22.149848104924104</v>
      </c>
      <c r="S43" s="46" t="e">
        <f ca="1">+S37/S14*100</f>
        <v>#DIV/0!</v>
      </c>
      <c r="T43" s="46">
        <f ca="1">+T37/T14*100</f>
        <v>45.678000053001035</v>
      </c>
      <c r="U43" s="46" t="e">
        <f ca="1">+U37/U14*100</f>
        <v>#DIV/0!</v>
      </c>
      <c r="V43" s="46">
        <f ca="1">+V37/V14*100</f>
        <v>60.531452168890951</v>
      </c>
      <c r="W43" s="46"/>
      <c r="AF43" s="146"/>
      <c r="AG43" s="146"/>
      <c r="AH43" s="146"/>
      <c r="AI43" s="146"/>
      <c r="BA43" s="599"/>
      <c r="BB43" s="628"/>
      <c r="BC43" s="628"/>
      <c r="BD43" s="628"/>
      <c r="BE43" s="629"/>
      <c r="BF43" s="630"/>
      <c r="BG43" s="599"/>
      <c r="BH43" s="629"/>
      <c r="BI43" s="599"/>
      <c r="BJ43" s="629"/>
      <c r="BK43" s="599"/>
      <c r="BL43" s="629"/>
      <c r="BM43" s="599"/>
      <c r="BN43" s="629"/>
      <c r="BO43" s="599"/>
      <c r="BP43" s="629"/>
      <c r="BQ43" s="599"/>
      <c r="BR43" s="629"/>
      <c r="BS43" s="599"/>
      <c r="BT43" s="629"/>
      <c r="BU43" s="599"/>
      <c r="BV43" s="629"/>
      <c r="BW43" s="599"/>
      <c r="BX43" s="629"/>
      <c r="BY43" s="599"/>
      <c r="BZ43" s="629"/>
      <c r="CA43" s="630"/>
      <c r="CB43" s="599"/>
      <c r="CC43" s="628"/>
      <c r="CD43" s="628"/>
      <c r="CE43" s="629"/>
    </row>
    <row r="44" spans="1:83" ht="13.5" customHeight="1" thickBot="1">
      <c r="A44" s="79">
        <f ca="1">+I44-T44</f>
        <v>9.1235614371849891</v>
      </c>
      <c r="B44" s="81"/>
      <c r="C44" s="79">
        <f ca="1">+I44-E44</f>
        <v>-0.37964014474624719</v>
      </c>
      <c r="D44" s="81"/>
      <c r="E44" s="81">
        <f ca="1">E14/E41</f>
        <v>14.195937499999999</v>
      </c>
      <c r="F44" s="79">
        <f ca="1">+I44-S44</f>
        <v>13.816297355253752</v>
      </c>
      <c r="G44" s="81"/>
      <c r="H44" s="81">
        <f>H14/H41</f>
        <v>0</v>
      </c>
      <c r="I44" s="79">
        <f ca="1">I14/I41</f>
        <v>13.816297355253752</v>
      </c>
      <c r="J44" s="79"/>
      <c r="K44" s="81" t="s">
        <v>2589</v>
      </c>
      <c r="L44" s="79">
        <f ca="1">L14/L41</f>
        <v>31.86182887863265</v>
      </c>
      <c r="M44" s="81"/>
      <c r="N44" s="79">
        <f ca="1">+L44-U44</f>
        <v>31.86182887863265</v>
      </c>
      <c r="O44" s="81"/>
      <c r="P44" s="79">
        <f ca="1">+L44-V44</f>
        <v>26.747017929727541</v>
      </c>
      <c r="Q44" s="81"/>
      <c r="S44" s="46">
        <f ca="1">S14/S41</f>
        <v>0</v>
      </c>
      <c r="T44" s="46">
        <f ca="1">T14/T41</f>
        <v>4.692735918068764</v>
      </c>
      <c r="U44" s="46">
        <f ca="1">U14/U41</f>
        <v>0</v>
      </c>
      <c r="V44" s="46">
        <f ca="1">V14/V41</f>
        <v>5.1148109489051095</v>
      </c>
      <c r="AF44" s="146"/>
      <c r="AG44" s="146"/>
      <c r="AH44" s="146"/>
      <c r="AI44" s="146"/>
      <c r="BA44" s="599"/>
      <c r="BB44" s="628"/>
      <c r="BC44" s="628"/>
      <c r="BD44" s="628"/>
      <c r="BE44" s="629"/>
      <c r="BF44" s="630"/>
      <c r="BG44" s="599"/>
      <c r="BH44" s="629"/>
      <c r="BI44" s="599"/>
      <c r="BJ44" s="629"/>
      <c r="BK44" s="599"/>
      <c r="BL44" s="629"/>
      <c r="BM44" s="599"/>
      <c r="BN44" s="629"/>
      <c r="BO44" s="599"/>
      <c r="BP44" s="629"/>
      <c r="BQ44" s="599"/>
      <c r="BR44" s="629"/>
      <c r="BS44" s="599"/>
      <c r="BT44" s="629"/>
      <c r="BU44" s="599"/>
      <c r="BV44" s="629"/>
      <c r="BW44" s="599"/>
      <c r="BX44" s="629"/>
      <c r="BY44" s="599"/>
      <c r="BZ44" s="629"/>
      <c r="CA44" s="630"/>
      <c r="CB44" s="599"/>
      <c r="CC44" s="628"/>
      <c r="CD44" s="628"/>
      <c r="CE44" s="629"/>
    </row>
    <row r="45" spans="1:83" ht="13.5" customHeight="1" thickTop="1">
      <c r="H45" s="41"/>
      <c r="S45" s="41"/>
      <c r="T45" s="41"/>
      <c r="U45" s="41"/>
      <c r="V45" s="41"/>
      <c r="W45" s="102"/>
      <c r="AA45" s="102"/>
      <c r="AB45" s="102"/>
      <c r="AC45" s="102"/>
      <c r="AD45" s="102"/>
      <c r="AF45" s="188"/>
      <c r="AG45" s="188"/>
      <c r="AH45" s="146"/>
      <c r="AI45" s="146"/>
    </row>
    <row r="46" spans="1:83" ht="13.5" customHeight="1">
      <c r="H46" s="41"/>
      <c r="S46" s="41"/>
      <c r="T46" s="41"/>
      <c r="U46" s="41"/>
      <c r="V46" s="41"/>
      <c r="W46" s="102"/>
      <c r="AA46" s="102"/>
      <c r="AB46" s="102"/>
      <c r="AC46" s="102"/>
      <c r="AD46" s="102"/>
      <c r="AF46" s="188"/>
      <c r="AG46" s="188"/>
      <c r="AH46" s="146"/>
      <c r="AI46" s="146"/>
    </row>
    <row r="47" spans="1:83" ht="13.5" customHeight="1">
      <c r="H47" s="41"/>
      <c r="S47" s="41"/>
      <c r="T47" s="41"/>
      <c r="U47" s="41"/>
      <c r="V47" s="41"/>
      <c r="W47" s="102"/>
      <c r="AA47" s="102"/>
      <c r="AB47" s="102"/>
      <c r="AC47" s="102"/>
      <c r="AD47" s="102"/>
      <c r="AF47" s="188"/>
      <c r="AG47" s="188"/>
      <c r="AH47" s="146"/>
      <c r="AI47" s="146"/>
    </row>
    <row r="48" spans="1:83" ht="13.5" customHeight="1">
      <c r="H48" s="41"/>
      <c r="S48" s="41"/>
      <c r="T48" s="41"/>
      <c r="U48" s="41"/>
      <c r="V48" s="41"/>
      <c r="W48" s="102"/>
      <c r="AA48" s="102"/>
      <c r="AB48" s="102"/>
      <c r="AC48" s="102"/>
      <c r="AD48" s="102"/>
      <c r="AF48" s="188"/>
      <c r="AG48" s="188"/>
      <c r="AH48" s="146"/>
      <c r="AI48" s="146"/>
    </row>
    <row r="49" spans="8:35" ht="13.5" customHeight="1">
      <c r="H49" s="41"/>
      <c r="S49" s="41"/>
      <c r="T49" s="41"/>
      <c r="U49" s="41"/>
      <c r="V49" s="41"/>
      <c r="W49" s="102"/>
      <c r="AA49" s="102"/>
      <c r="AB49" s="102"/>
      <c r="AC49" s="102"/>
      <c r="AD49" s="102"/>
      <c r="AF49" s="188"/>
      <c r="AG49" s="188"/>
      <c r="AH49" s="146"/>
      <c r="AI49" s="146"/>
    </row>
    <row r="50" spans="8:35" ht="13.5" customHeight="1">
      <c r="AF50" s="188"/>
      <c r="AG50" s="188"/>
      <c r="AH50" s="171"/>
      <c r="AI50" s="171"/>
    </row>
    <row r="51" spans="8:35" ht="13.5" customHeight="1">
      <c r="AF51" s="188"/>
      <c r="AG51" s="188"/>
      <c r="AH51" s="171"/>
      <c r="AI51" s="171"/>
    </row>
    <row r="52" spans="8:35" ht="13.5" customHeight="1">
      <c r="K52" s="35"/>
      <c r="AF52" s="188"/>
      <c r="AG52" s="188"/>
      <c r="AH52" s="171"/>
      <c r="AI52" s="171"/>
    </row>
    <row r="53" spans="8:35" ht="13.5" customHeight="1">
      <c r="H53" s="41"/>
      <c r="S53" s="41"/>
      <c r="T53" s="41"/>
      <c r="U53" s="41"/>
      <c r="V53" s="41"/>
      <c r="W53" s="102"/>
      <c r="AA53" s="102"/>
      <c r="AB53" s="102"/>
      <c r="AC53" s="102"/>
      <c r="AD53" s="102"/>
      <c r="AF53" s="188"/>
      <c r="AG53" s="188"/>
      <c r="AH53" s="146"/>
      <c r="AI53" s="146"/>
    </row>
    <row r="54" spans="8:35" ht="13.5" customHeight="1">
      <c r="H54" s="41"/>
      <c r="S54" s="41"/>
      <c r="T54" s="41"/>
      <c r="U54" s="41"/>
      <c r="V54" s="41"/>
      <c r="W54" s="102"/>
      <c r="AA54" s="102"/>
      <c r="AB54" s="102"/>
      <c r="AC54" s="102"/>
      <c r="AD54" s="102"/>
      <c r="AF54" s="188"/>
      <c r="AG54" s="188"/>
      <c r="AH54" s="146"/>
      <c r="AI54" s="146"/>
    </row>
    <row r="55" spans="8:35" ht="13.5" customHeight="1">
      <c r="H55" s="41"/>
      <c r="S55" s="41"/>
      <c r="T55" s="41"/>
      <c r="U55" s="41"/>
      <c r="V55" s="41"/>
      <c r="W55" s="102"/>
      <c r="AA55" s="102"/>
      <c r="AB55" s="102"/>
      <c r="AC55" s="102"/>
      <c r="AD55" s="102"/>
      <c r="AF55" s="188"/>
      <c r="AG55" s="188"/>
      <c r="AH55" s="146"/>
      <c r="AI55" s="146"/>
    </row>
    <row r="56" spans="8:35" ht="13.5" customHeight="1">
      <c r="H56" s="41"/>
      <c r="S56" s="41"/>
      <c r="T56" s="41"/>
      <c r="U56" s="41"/>
      <c r="V56" s="41"/>
      <c r="W56" s="102"/>
      <c r="AA56" s="102"/>
      <c r="AB56" s="102"/>
      <c r="AC56" s="102"/>
      <c r="AD56" s="102"/>
      <c r="AF56" s="188"/>
      <c r="AG56" s="188"/>
      <c r="AH56" s="146"/>
      <c r="AI56" s="146"/>
    </row>
    <row r="57" spans="8:35" ht="13.5" customHeight="1">
      <c r="H57" s="41"/>
      <c r="S57" s="41"/>
      <c r="T57" s="41"/>
      <c r="U57" s="41"/>
      <c r="V57" s="41"/>
      <c r="W57" s="102"/>
      <c r="AA57" s="102"/>
      <c r="AB57" s="102"/>
      <c r="AC57" s="102"/>
      <c r="AD57" s="102"/>
      <c r="AF57" s="188"/>
      <c r="AG57" s="188"/>
      <c r="AH57" s="146"/>
      <c r="AI57" s="146"/>
    </row>
    <row r="58" spans="8:35" ht="13.5" customHeight="1">
      <c r="H58" s="41"/>
      <c r="S58" s="41"/>
      <c r="T58" s="41"/>
      <c r="U58" s="41"/>
      <c r="V58" s="41"/>
      <c r="W58" s="102"/>
      <c r="AA58" s="102"/>
      <c r="AB58" s="102"/>
      <c r="AC58" s="102"/>
      <c r="AD58" s="102"/>
      <c r="AF58" s="188"/>
      <c r="AG58" s="188"/>
      <c r="AH58" s="146"/>
      <c r="AI58" s="146"/>
    </row>
    <row r="59" spans="8:35" ht="13.5" customHeight="1">
      <c r="H59" s="41"/>
      <c r="S59" s="41"/>
      <c r="T59" s="41"/>
      <c r="U59" s="41"/>
      <c r="V59" s="41"/>
      <c r="W59" s="102"/>
      <c r="AA59" s="102"/>
      <c r="AB59" s="102"/>
      <c r="AC59" s="102"/>
      <c r="AD59" s="102"/>
      <c r="AF59" s="188"/>
      <c r="AG59" s="188"/>
      <c r="AH59" s="146"/>
      <c r="AI59" s="146"/>
    </row>
    <row r="60" spans="8:35" ht="13.5" customHeight="1">
      <c r="H60" s="41"/>
      <c r="S60" s="41"/>
      <c r="T60" s="41"/>
      <c r="U60" s="41"/>
      <c r="V60" s="41"/>
      <c r="W60" s="102"/>
      <c r="AA60" s="102"/>
      <c r="AB60" s="102"/>
      <c r="AC60" s="102"/>
      <c r="AD60" s="102"/>
      <c r="AF60" s="188"/>
      <c r="AG60" s="188"/>
      <c r="AH60" s="146"/>
      <c r="AI60" s="146"/>
    </row>
    <row r="61" spans="8:35" ht="13.5" customHeight="1">
      <c r="H61" s="41"/>
      <c r="S61" s="41"/>
      <c r="T61" s="41"/>
      <c r="U61" s="41"/>
      <c r="V61" s="41"/>
      <c r="W61" s="102"/>
      <c r="AA61" s="102"/>
      <c r="AB61" s="102"/>
      <c r="AC61" s="102"/>
      <c r="AD61" s="102"/>
      <c r="AF61" s="188"/>
      <c r="AG61" s="188"/>
      <c r="AH61" s="146"/>
      <c r="AI61" s="146"/>
    </row>
    <row r="62" spans="8:35" ht="13.5" customHeight="1">
      <c r="H62" s="41"/>
      <c r="S62" s="41"/>
      <c r="T62" s="41"/>
      <c r="U62" s="41"/>
      <c r="V62" s="41"/>
      <c r="W62" s="102"/>
      <c r="AA62" s="102"/>
      <c r="AB62" s="102"/>
      <c r="AC62" s="102"/>
      <c r="AD62" s="102"/>
      <c r="AF62" s="188"/>
      <c r="AG62" s="188"/>
      <c r="AH62" s="146"/>
      <c r="AI62" s="146"/>
    </row>
    <row r="63" spans="8:35" ht="13.5" customHeight="1">
      <c r="H63" s="41"/>
      <c r="S63" s="41"/>
      <c r="T63" s="41"/>
      <c r="U63" s="41"/>
      <c r="V63" s="41"/>
      <c r="W63" s="102"/>
      <c r="AA63" s="102"/>
      <c r="AB63" s="102"/>
      <c r="AC63" s="102"/>
      <c r="AD63" s="102"/>
      <c r="AF63" s="188"/>
      <c r="AG63" s="188"/>
      <c r="AH63" s="146"/>
      <c r="AI63" s="146"/>
    </row>
    <row r="64" spans="8:35" ht="13.5" customHeight="1">
      <c r="H64" s="41"/>
      <c r="S64" s="41"/>
      <c r="T64" s="41"/>
      <c r="U64" s="41"/>
      <c r="V64" s="41"/>
      <c r="W64" s="102"/>
      <c r="AA64" s="102"/>
      <c r="AB64" s="102"/>
      <c r="AC64" s="102"/>
      <c r="AD64" s="102"/>
      <c r="AF64" s="188"/>
      <c r="AG64" s="188"/>
      <c r="AH64" s="146"/>
      <c r="AI64" s="146"/>
    </row>
    <row r="65" spans="8:35" ht="13.5" customHeight="1">
      <c r="H65" s="41"/>
      <c r="S65" s="41"/>
      <c r="T65" s="41"/>
      <c r="U65" s="41"/>
      <c r="V65" s="41"/>
      <c r="W65" s="102"/>
      <c r="AA65" s="102"/>
      <c r="AB65" s="102"/>
      <c r="AC65" s="102"/>
      <c r="AD65" s="102"/>
      <c r="AF65" s="188"/>
      <c r="AG65" s="188"/>
      <c r="AH65" s="146"/>
      <c r="AI65" s="146"/>
    </row>
    <row r="66" spans="8:35" ht="13.5" customHeight="1">
      <c r="H66" s="41"/>
      <c r="S66" s="41"/>
      <c r="T66" s="41"/>
      <c r="U66" s="41"/>
      <c r="V66" s="41"/>
      <c r="W66" s="102"/>
      <c r="AA66" s="102"/>
      <c r="AB66" s="102"/>
      <c r="AC66" s="102"/>
      <c r="AD66" s="102"/>
      <c r="AF66" s="188"/>
      <c r="AG66" s="188"/>
      <c r="AH66" s="146"/>
      <c r="AI66" s="146"/>
    </row>
    <row r="67" spans="8:35" ht="13.5" customHeight="1">
      <c r="H67" s="41"/>
      <c r="S67" s="41"/>
      <c r="T67" s="41"/>
      <c r="U67" s="41"/>
      <c r="V67" s="41"/>
      <c r="W67" s="102"/>
      <c r="AA67" s="102"/>
      <c r="AB67" s="102"/>
      <c r="AC67" s="102"/>
      <c r="AD67" s="102"/>
      <c r="AF67" s="188"/>
      <c r="AG67" s="188"/>
      <c r="AH67" s="146"/>
      <c r="AI67" s="146"/>
    </row>
    <row r="68" spans="8:35" ht="12.75" customHeight="1">
      <c r="AF68" s="171"/>
      <c r="AG68" s="171"/>
      <c r="AH68" s="171"/>
      <c r="AI68" s="171"/>
    </row>
    <row r="69" spans="8:35" ht="12.75" customHeight="1">
      <c r="AF69" s="171"/>
      <c r="AG69" s="171"/>
      <c r="AH69" s="171"/>
      <c r="AI69" s="171"/>
    </row>
    <row r="70" spans="8:35" ht="12.75" customHeight="1">
      <c r="H70" s="35"/>
      <c r="K70" s="35"/>
      <c r="S70" s="35"/>
      <c r="T70" s="35"/>
      <c r="U70" s="35"/>
      <c r="V70" s="35"/>
      <c r="W70" s="35"/>
      <c r="AA70" s="35"/>
      <c r="AB70" s="35"/>
      <c r="AC70" s="35"/>
      <c r="AD70" s="35"/>
      <c r="AF70" s="171"/>
      <c r="AG70" s="171"/>
      <c r="AH70" s="171"/>
      <c r="AI70" s="171"/>
    </row>
    <row r="71" spans="8:35" ht="12.75" customHeight="1">
      <c r="AF71" s="146"/>
      <c r="AG71" s="146"/>
      <c r="AH71" s="146"/>
      <c r="AI71" s="146"/>
    </row>
    <row r="72" spans="8:35" ht="12.75" customHeight="1">
      <c r="AF72" s="146"/>
      <c r="AG72" s="146"/>
      <c r="AH72" s="146"/>
      <c r="AI72" s="146"/>
    </row>
    <row r="73" spans="8:35" ht="12.75" customHeight="1">
      <c r="AF73" s="146"/>
      <c r="AG73" s="146"/>
      <c r="AH73" s="146"/>
      <c r="AI73" s="146"/>
    </row>
    <row r="74" spans="8:35" ht="12.75" customHeight="1">
      <c r="AF74" s="146"/>
      <c r="AG74" s="146"/>
      <c r="AH74" s="146"/>
      <c r="AI74" s="146"/>
    </row>
    <row r="75" spans="8:35" ht="12.75" customHeight="1">
      <c r="AF75" s="146"/>
      <c r="AG75" s="146"/>
      <c r="AH75" s="146"/>
      <c r="AI75" s="146"/>
    </row>
    <row r="76" spans="8:35" ht="12.75" customHeight="1">
      <c r="AF76" s="146"/>
      <c r="AG76" s="146"/>
      <c r="AH76" s="146"/>
      <c r="AI76" s="146"/>
    </row>
    <row r="77" spans="8:35" ht="12.75" customHeight="1">
      <c r="H77" s="102"/>
      <c r="S77" s="102"/>
      <c r="T77" s="102"/>
      <c r="U77" s="102"/>
      <c r="V77" s="102"/>
      <c r="W77" s="102"/>
      <c r="AA77" s="102"/>
      <c r="AB77" s="102"/>
      <c r="AC77" s="102"/>
      <c r="AD77" s="102"/>
      <c r="AF77" s="146"/>
      <c r="AG77" s="146"/>
      <c r="AH77" s="146"/>
      <c r="AI77" s="146"/>
    </row>
    <row r="78" spans="8:35" ht="12.75" customHeight="1">
      <c r="H78" s="102"/>
      <c r="S78" s="102"/>
      <c r="T78" s="102"/>
      <c r="U78" s="102"/>
      <c r="V78" s="102"/>
      <c r="W78" s="102"/>
      <c r="AA78" s="102"/>
      <c r="AB78" s="102"/>
      <c r="AC78" s="102"/>
      <c r="AD78" s="102"/>
      <c r="AF78" s="146"/>
      <c r="AG78" s="146"/>
      <c r="AH78" s="146"/>
      <c r="AI78" s="146"/>
    </row>
    <row r="79" spans="8:35" ht="12.75" customHeight="1">
      <c r="H79" s="184"/>
      <c r="S79" s="184"/>
      <c r="T79" s="184"/>
      <c r="U79" s="184"/>
      <c r="V79" s="184"/>
      <c r="W79" s="184"/>
      <c r="AA79" s="184"/>
      <c r="AB79" s="184"/>
      <c r="AC79" s="184"/>
      <c r="AD79" s="184"/>
      <c r="AF79" s="146"/>
      <c r="AG79" s="146"/>
      <c r="AH79" s="146"/>
      <c r="AI79" s="146"/>
    </row>
    <row r="80" spans="8:35" ht="12.75" customHeight="1">
      <c r="H80" s="102"/>
      <c r="S80" s="102"/>
      <c r="T80" s="102"/>
      <c r="U80" s="102"/>
      <c r="V80" s="102"/>
      <c r="W80" s="102"/>
      <c r="AA80" s="102"/>
      <c r="AB80" s="102"/>
      <c r="AC80" s="102"/>
      <c r="AD80" s="102"/>
      <c r="AF80" s="146"/>
      <c r="AG80" s="146"/>
      <c r="AH80" s="146"/>
      <c r="AI80" s="146"/>
    </row>
    <row r="81" spans="8:35" ht="12.75" customHeight="1">
      <c r="H81" s="102"/>
      <c r="S81" s="102"/>
      <c r="T81" s="102"/>
      <c r="U81" s="102"/>
      <c r="V81" s="102"/>
      <c r="W81" s="102"/>
      <c r="AA81" s="102"/>
      <c r="AB81" s="102"/>
      <c r="AC81" s="102"/>
      <c r="AD81" s="102"/>
      <c r="AF81" s="146"/>
      <c r="AG81" s="146"/>
      <c r="AH81" s="146"/>
      <c r="AI81" s="146"/>
    </row>
    <row r="82" spans="8:35" ht="12.75" customHeight="1">
      <c r="H82" s="102"/>
      <c r="S82" s="102"/>
      <c r="T82" s="102"/>
      <c r="U82" s="102"/>
      <c r="V82" s="102"/>
      <c r="W82" s="102"/>
      <c r="AA82" s="102"/>
      <c r="AB82" s="102"/>
      <c r="AC82" s="102"/>
      <c r="AD82" s="102"/>
      <c r="AF82" s="146"/>
      <c r="AG82" s="146"/>
      <c r="AH82" s="146"/>
      <c r="AI82" s="146"/>
    </row>
    <row r="83" spans="8:35" ht="12.75" customHeight="1">
      <c r="H83" s="102"/>
      <c r="S83" s="102"/>
      <c r="T83" s="102"/>
      <c r="U83" s="102"/>
      <c r="V83" s="102"/>
      <c r="W83" s="102"/>
      <c r="AA83" s="102"/>
      <c r="AB83" s="102"/>
      <c r="AC83" s="102"/>
      <c r="AD83" s="102"/>
      <c r="AF83" s="146"/>
      <c r="AG83" s="146"/>
      <c r="AH83" s="146"/>
      <c r="AI83" s="146"/>
    </row>
    <row r="84" spans="8:35" ht="12.75" customHeight="1">
      <c r="H84" s="102"/>
      <c r="S84" s="102"/>
      <c r="T84" s="102"/>
      <c r="U84" s="102"/>
      <c r="V84" s="102"/>
      <c r="W84" s="102"/>
      <c r="AA84" s="102"/>
      <c r="AB84" s="102"/>
      <c r="AC84" s="102"/>
      <c r="AD84" s="102"/>
      <c r="AF84" s="146"/>
      <c r="AG84" s="146"/>
      <c r="AH84" s="146"/>
      <c r="AI84" s="146"/>
    </row>
    <row r="85" spans="8:35" ht="12.75" customHeight="1">
      <c r="H85" s="184"/>
      <c r="S85" s="184"/>
      <c r="T85" s="184"/>
      <c r="U85" s="184"/>
      <c r="V85" s="184"/>
      <c r="W85" s="184"/>
      <c r="AA85" s="184"/>
      <c r="AB85" s="184"/>
      <c r="AC85" s="184"/>
      <c r="AD85" s="184"/>
      <c r="AF85" s="146"/>
      <c r="AG85" s="146"/>
      <c r="AH85" s="146"/>
      <c r="AI85" s="146"/>
    </row>
    <row r="86" spans="8:35" ht="12.75" customHeight="1">
      <c r="H86" s="102"/>
      <c r="S86" s="102"/>
      <c r="T86" s="102"/>
      <c r="U86" s="102"/>
      <c r="V86" s="102"/>
      <c r="W86" s="102"/>
      <c r="AA86" s="102"/>
      <c r="AB86" s="102"/>
      <c r="AC86" s="102"/>
      <c r="AD86" s="102"/>
      <c r="AF86" s="146"/>
      <c r="AG86" s="146"/>
      <c r="AH86" s="146"/>
      <c r="AI86" s="146"/>
    </row>
    <row r="87" spans="8:35" ht="12.75" customHeight="1">
      <c r="H87" s="102"/>
      <c r="S87" s="102"/>
      <c r="T87" s="102"/>
      <c r="U87" s="102"/>
      <c r="V87" s="102"/>
      <c r="W87" s="102"/>
      <c r="AA87" s="102"/>
      <c r="AB87" s="102"/>
      <c r="AC87" s="102"/>
      <c r="AD87" s="102"/>
      <c r="AF87" s="146"/>
      <c r="AG87" s="146"/>
      <c r="AH87" s="146"/>
      <c r="AI87" s="146"/>
    </row>
    <row r="88" spans="8:35" ht="12.75" customHeight="1">
      <c r="H88" s="102"/>
      <c r="S88" s="102"/>
      <c r="T88" s="102"/>
      <c r="U88" s="102"/>
      <c r="V88" s="102"/>
      <c r="W88" s="102"/>
      <c r="AA88" s="102"/>
      <c r="AB88" s="102"/>
      <c r="AC88" s="102"/>
      <c r="AD88" s="102"/>
      <c r="AF88" s="146"/>
      <c r="AG88" s="146"/>
      <c r="AH88" s="146"/>
      <c r="AI88" s="146"/>
    </row>
    <row r="89" spans="8:35" ht="12.75" customHeight="1">
      <c r="H89" s="102"/>
      <c r="S89" s="102"/>
      <c r="T89" s="102"/>
      <c r="U89" s="102"/>
      <c r="V89" s="102"/>
      <c r="W89" s="102"/>
      <c r="AA89" s="102"/>
      <c r="AB89" s="102"/>
      <c r="AC89" s="102"/>
      <c r="AD89" s="102"/>
      <c r="AF89" s="146"/>
      <c r="AG89" s="146"/>
      <c r="AH89" s="146"/>
      <c r="AI89" s="146"/>
    </row>
    <row r="90" spans="8:35" ht="12.75" customHeight="1">
      <c r="H90" s="102"/>
      <c r="S90" s="102"/>
      <c r="T90" s="102"/>
      <c r="U90" s="102"/>
      <c r="V90" s="102"/>
      <c r="W90" s="102"/>
      <c r="AA90" s="102"/>
      <c r="AB90" s="102"/>
      <c r="AC90" s="102"/>
      <c r="AD90" s="102"/>
      <c r="AF90" s="146"/>
      <c r="AG90" s="146"/>
      <c r="AH90" s="146"/>
      <c r="AI90" s="146"/>
    </row>
    <row r="91" spans="8:35" ht="12.75" customHeight="1">
      <c r="AF91" s="146"/>
      <c r="AG91" s="146"/>
      <c r="AH91" s="146"/>
      <c r="AI91" s="146"/>
    </row>
    <row r="92" spans="8:35" ht="12.75" customHeight="1">
      <c r="AF92" s="146"/>
      <c r="AG92" s="146"/>
      <c r="AH92" s="146"/>
      <c r="AI92" s="146"/>
    </row>
    <row r="93" spans="8:35" ht="12.75" customHeight="1">
      <c r="H93" s="102"/>
      <c r="S93" s="102"/>
      <c r="T93" s="102"/>
      <c r="U93" s="102"/>
      <c r="V93" s="102"/>
      <c r="W93" s="102"/>
      <c r="AA93" s="102"/>
      <c r="AB93" s="102"/>
      <c r="AC93" s="102"/>
      <c r="AD93" s="102"/>
      <c r="AF93" s="146"/>
      <c r="AG93" s="146"/>
      <c r="AH93" s="146"/>
      <c r="AI93" s="146"/>
    </row>
    <row r="94" spans="8:35" ht="12.75" customHeight="1">
      <c r="H94" s="102"/>
      <c r="S94" s="102"/>
      <c r="T94" s="102"/>
      <c r="U94" s="102"/>
      <c r="V94" s="102"/>
      <c r="W94" s="102"/>
      <c r="AA94" s="102"/>
      <c r="AB94" s="102"/>
      <c r="AC94" s="102"/>
      <c r="AD94" s="102"/>
      <c r="AF94" s="146"/>
      <c r="AG94" s="146"/>
      <c r="AH94" s="146"/>
      <c r="AI94" s="146"/>
    </row>
    <row r="95" spans="8:35" ht="12.75" customHeight="1">
      <c r="H95" s="184"/>
      <c r="S95" s="184"/>
      <c r="T95" s="184"/>
      <c r="U95" s="184"/>
      <c r="V95" s="184"/>
      <c r="W95" s="184"/>
      <c r="AA95" s="184"/>
      <c r="AB95" s="184"/>
      <c r="AC95" s="184"/>
      <c r="AD95" s="184"/>
      <c r="AF95" s="146"/>
      <c r="AG95" s="146"/>
      <c r="AH95" s="146"/>
      <c r="AI95" s="146"/>
    </row>
    <row r="96" spans="8:35" ht="12.75" customHeight="1"/>
    <row r="97" spans="8:35" ht="12.75" customHeight="1">
      <c r="H97" s="102"/>
      <c r="S97" s="102"/>
      <c r="T97" s="102"/>
      <c r="U97" s="102"/>
      <c r="V97" s="102"/>
      <c r="W97" s="102"/>
      <c r="AA97" s="102"/>
      <c r="AB97" s="102"/>
      <c r="AC97" s="102"/>
      <c r="AD97" s="102"/>
      <c r="AF97" s="146"/>
      <c r="AG97" s="146"/>
      <c r="AH97" s="146"/>
      <c r="AI97" s="146"/>
    </row>
    <row r="98" spans="8:35" ht="12.75" customHeight="1">
      <c r="H98" s="102"/>
      <c r="S98" s="102"/>
      <c r="T98" s="102"/>
      <c r="U98" s="102"/>
      <c r="V98" s="102"/>
      <c r="W98" s="102"/>
      <c r="AA98" s="102"/>
      <c r="AB98" s="102"/>
      <c r="AC98" s="102"/>
      <c r="AD98" s="102"/>
      <c r="AF98" s="146"/>
      <c r="AG98" s="146"/>
      <c r="AH98" s="146"/>
      <c r="AI98" s="146"/>
    </row>
    <row r="99" spans="8:35" ht="12.75" customHeight="1">
      <c r="H99" s="184"/>
      <c r="S99" s="184"/>
      <c r="T99" s="184"/>
      <c r="U99" s="184"/>
      <c r="V99" s="184"/>
      <c r="W99" s="184"/>
      <c r="AA99" s="184"/>
      <c r="AB99" s="184"/>
      <c r="AC99" s="184"/>
      <c r="AD99" s="184"/>
      <c r="AF99" s="146"/>
      <c r="AG99" s="146"/>
      <c r="AH99" s="146"/>
      <c r="AI99" s="146"/>
    </row>
    <row r="100" spans="8:35" ht="12.75" customHeight="1"/>
    <row r="101" spans="8:35" ht="12.75" customHeight="1">
      <c r="H101" s="102"/>
      <c r="S101" s="102"/>
      <c r="T101" s="102"/>
      <c r="U101" s="102"/>
      <c r="V101" s="102"/>
      <c r="W101" s="102"/>
      <c r="AA101" s="102"/>
      <c r="AB101" s="102"/>
      <c r="AC101" s="102"/>
      <c r="AD101" s="102"/>
      <c r="AF101" s="146"/>
      <c r="AG101" s="146"/>
      <c r="AH101" s="146"/>
      <c r="AI101" s="146"/>
    </row>
    <row r="102" spans="8:35" ht="12.75" customHeight="1">
      <c r="H102" s="102"/>
      <c r="S102" s="102"/>
      <c r="T102" s="102"/>
      <c r="U102" s="102"/>
      <c r="V102" s="102"/>
      <c r="W102" s="102"/>
      <c r="AA102" s="102"/>
      <c r="AB102" s="102"/>
      <c r="AC102" s="102"/>
      <c r="AD102" s="102"/>
      <c r="AF102" s="146"/>
      <c r="AG102" s="146"/>
      <c r="AH102" s="146"/>
      <c r="AI102" s="146"/>
    </row>
    <row r="103" spans="8:35" ht="12.75" customHeight="1">
      <c r="H103" s="102"/>
      <c r="S103" s="102"/>
      <c r="T103" s="102"/>
      <c r="U103" s="102"/>
      <c r="V103" s="102"/>
      <c r="W103" s="102"/>
      <c r="AA103" s="102"/>
      <c r="AB103" s="102"/>
      <c r="AC103" s="102"/>
      <c r="AD103" s="102"/>
      <c r="AF103" s="146"/>
      <c r="AG103" s="146"/>
      <c r="AH103" s="146"/>
      <c r="AI103" s="146"/>
    </row>
    <row r="104" spans="8:35" ht="12.75" customHeight="1">
      <c r="H104" s="102"/>
      <c r="S104" s="102"/>
      <c r="T104" s="102"/>
      <c r="U104" s="102"/>
      <c r="V104" s="102"/>
      <c r="W104" s="102"/>
      <c r="AA104" s="102"/>
      <c r="AB104" s="102"/>
      <c r="AC104" s="102"/>
      <c r="AD104" s="102"/>
      <c r="AF104" s="146"/>
      <c r="AG104" s="146"/>
      <c r="AH104" s="146"/>
      <c r="AI104" s="146"/>
    </row>
    <row r="105" spans="8:35" ht="12.75" customHeight="1">
      <c r="AF105" s="146"/>
      <c r="AG105" s="146"/>
      <c r="AH105" s="146"/>
      <c r="AI105" s="146"/>
    </row>
    <row r="106" spans="8:35" ht="12.75" customHeight="1">
      <c r="AF106" s="146"/>
      <c r="AG106" s="146"/>
      <c r="AH106" s="146"/>
      <c r="AI106" s="146"/>
    </row>
    <row r="107" spans="8:35" ht="12.75" customHeight="1">
      <c r="AF107" s="146"/>
      <c r="AG107" s="146"/>
      <c r="AH107" s="146"/>
      <c r="AI107" s="146"/>
    </row>
    <row r="108" spans="8:35" ht="12.75" customHeight="1">
      <c r="AF108" s="146"/>
      <c r="AG108" s="146"/>
      <c r="AH108" s="146"/>
      <c r="AI108" s="146"/>
    </row>
    <row r="109" spans="8:35" ht="12.75" customHeight="1">
      <c r="AF109" s="146"/>
      <c r="AG109" s="146"/>
      <c r="AH109" s="146"/>
      <c r="AI109" s="146"/>
    </row>
    <row r="110" spans="8:35" ht="12.75" customHeight="1">
      <c r="AF110" s="146"/>
      <c r="AG110" s="146"/>
      <c r="AH110" s="146"/>
      <c r="AI110" s="146"/>
    </row>
    <row r="111" spans="8:35" ht="12.75" customHeight="1">
      <c r="AF111" s="146"/>
      <c r="AG111" s="146"/>
      <c r="AH111" s="146"/>
      <c r="AI111" s="146"/>
    </row>
    <row r="112" spans="8:35" ht="12.75" customHeight="1"/>
    <row r="113" spans="8:35" ht="12.75" customHeight="1">
      <c r="H113" s="102"/>
      <c r="S113" s="102"/>
      <c r="T113" s="102"/>
      <c r="U113" s="102"/>
      <c r="V113" s="102"/>
      <c r="W113" s="102"/>
      <c r="AA113" s="102"/>
      <c r="AB113" s="102"/>
      <c r="AC113" s="102"/>
      <c r="AD113" s="102"/>
      <c r="AF113" s="146"/>
      <c r="AG113" s="146"/>
      <c r="AH113" s="146"/>
      <c r="AI113" s="146"/>
    </row>
    <row r="114" spans="8:35" ht="12.75" customHeight="1">
      <c r="H114" s="102"/>
      <c r="S114" s="102"/>
      <c r="T114" s="102"/>
      <c r="U114" s="102"/>
      <c r="V114" s="102"/>
      <c r="W114" s="102"/>
      <c r="AA114" s="102"/>
      <c r="AB114" s="102"/>
      <c r="AC114" s="102"/>
      <c r="AD114" s="102"/>
      <c r="AF114" s="146"/>
      <c r="AG114" s="146"/>
      <c r="AH114" s="146"/>
      <c r="AI114" s="146"/>
    </row>
    <row r="115" spans="8:35" ht="12.75" customHeight="1">
      <c r="AF115" s="146"/>
      <c r="AG115" s="146"/>
      <c r="AH115" s="146"/>
      <c r="AI115" s="146"/>
    </row>
    <row r="116" spans="8:35" ht="12.75" customHeight="1"/>
    <row r="117" spans="8:35" ht="12.75" customHeight="1">
      <c r="H117" s="102"/>
      <c r="S117" s="102"/>
      <c r="T117" s="102"/>
      <c r="U117" s="102"/>
      <c r="V117" s="102"/>
      <c r="W117" s="102"/>
      <c r="AA117" s="102"/>
      <c r="AB117" s="102"/>
      <c r="AC117" s="102"/>
      <c r="AD117" s="102"/>
      <c r="AF117" s="146"/>
      <c r="AG117" s="146"/>
      <c r="AH117" s="146"/>
      <c r="AI117" s="146"/>
    </row>
    <row r="118" spans="8:35" ht="12.75" customHeight="1">
      <c r="H118" s="102"/>
      <c r="S118" s="102"/>
      <c r="T118" s="102"/>
      <c r="U118" s="102"/>
      <c r="V118" s="102"/>
      <c r="W118" s="102"/>
      <c r="AA118" s="102"/>
      <c r="AB118" s="102"/>
      <c r="AC118" s="102"/>
      <c r="AD118" s="102"/>
      <c r="AF118" s="146"/>
      <c r="AG118" s="146"/>
      <c r="AH118" s="146"/>
      <c r="AI118" s="146"/>
    </row>
    <row r="119" spans="8:35" ht="12.75" customHeight="1">
      <c r="AF119" s="146"/>
      <c r="AG119" s="146"/>
      <c r="AH119" s="146"/>
      <c r="AI119" s="146"/>
    </row>
    <row r="120" spans="8:35" ht="12.75" customHeight="1"/>
    <row r="121" spans="8:35" ht="12.75" customHeight="1">
      <c r="H121" s="102"/>
      <c r="S121" s="102"/>
      <c r="T121" s="102"/>
      <c r="U121" s="102"/>
      <c r="V121" s="102"/>
      <c r="W121" s="102"/>
      <c r="AA121" s="102"/>
      <c r="AB121" s="102"/>
      <c r="AC121" s="102"/>
      <c r="AD121" s="102"/>
      <c r="AF121" s="146"/>
      <c r="AG121" s="146"/>
      <c r="AH121" s="146"/>
      <c r="AI121" s="146"/>
    </row>
    <row r="122" spans="8:35" ht="12.75" customHeight="1">
      <c r="H122" s="102"/>
      <c r="S122" s="102"/>
      <c r="T122" s="102"/>
      <c r="U122" s="102"/>
      <c r="V122" s="102"/>
      <c r="W122" s="102"/>
      <c r="AA122" s="102"/>
      <c r="AB122" s="102"/>
      <c r="AC122" s="102"/>
      <c r="AD122" s="102"/>
      <c r="AF122" s="146"/>
      <c r="AG122" s="146"/>
      <c r="AH122" s="146"/>
      <c r="AI122" s="146"/>
    </row>
    <row r="123" spans="8:35" ht="12.75" customHeight="1">
      <c r="AF123" s="146"/>
      <c r="AG123" s="146"/>
      <c r="AH123" s="146"/>
      <c r="AI123" s="146"/>
    </row>
    <row r="124" spans="8:35" ht="12.75" customHeight="1"/>
    <row r="125" spans="8:35" ht="12.75" customHeight="1"/>
    <row r="126" spans="8:35" ht="12.75" customHeight="1">
      <c r="H126" s="41"/>
      <c r="S126" s="41"/>
      <c r="T126" s="41"/>
      <c r="U126" s="41"/>
      <c r="V126" s="41"/>
      <c r="W126" s="102"/>
      <c r="AA126" s="102"/>
      <c r="AB126" s="102"/>
      <c r="AC126" s="102"/>
      <c r="AD126" s="102"/>
      <c r="AF126" s="189"/>
      <c r="AG126" s="189"/>
      <c r="AH126" s="146"/>
      <c r="AI126" s="146"/>
    </row>
  </sheetData>
  <mergeCells count="26">
    <mergeCell ref="BY5:BZ5"/>
    <mergeCell ref="BD5:BD6"/>
    <mergeCell ref="BG4:BZ4"/>
    <mergeCell ref="BE5:BE6"/>
    <mergeCell ref="A8:G8"/>
    <mergeCell ref="U6:V6"/>
    <mergeCell ref="BB5:BB6"/>
    <mergeCell ref="BG5:BH5"/>
    <mergeCell ref="L6:Q6"/>
    <mergeCell ref="N8:Q8"/>
    <mergeCell ref="BA3:CE3"/>
    <mergeCell ref="CB4:CE5"/>
    <mergeCell ref="BA5:BA6"/>
    <mergeCell ref="BC5:BC6"/>
    <mergeCell ref="A6:J6"/>
    <mergeCell ref="S6:T6"/>
    <mergeCell ref="BI5:BJ5"/>
    <mergeCell ref="BK5:BL5"/>
    <mergeCell ref="BM5:BN5"/>
    <mergeCell ref="BO5:BP5"/>
    <mergeCell ref="BU5:BV5"/>
    <mergeCell ref="BW5:BX5"/>
    <mergeCell ref="BA4:BE4"/>
    <mergeCell ref="K6:K7"/>
    <mergeCell ref="BQ5:BR5"/>
    <mergeCell ref="BS5:BT5"/>
  </mergeCells>
  <dataValidations count="1">
    <dataValidation type="list" allowBlank="1" showErrorMessage="1" sqref="CB7:CB44" xr:uid="{00000000-0002-0000-0900-000000000000}">
      <formula1>"A,O"</formula1>
    </dataValidation>
  </dataValidations>
  <printOptions horizontalCentered="1"/>
  <pageMargins left="0.39374999999999999" right="0.196527777777778" top="0.82708333333333295" bottom="0.59027777777777801" header="0.511811023622047" footer="0.511811023622047"/>
  <pageSetup paperSize="9" scale="65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993300"/>
  </sheetPr>
  <dimension ref="A1:IW114"/>
  <sheetViews>
    <sheetView zoomScale="80" zoomScaleNormal="80" workbookViewId="0">
      <pane ySplit="9" topLeftCell="A10" activePane="bottomLeft" state="frozen"/>
      <selection pane="bottomLeft" activeCell="N26" sqref="N26"/>
    </sheetView>
  </sheetViews>
  <sheetFormatPr defaultColWidth="5.453125" defaultRowHeight="12.5"/>
  <cols>
    <col min="1" max="1" width="15.7265625" style="544" customWidth="1"/>
    <col min="2" max="2" width="9.7265625" style="544" customWidth="1"/>
    <col min="3" max="3" width="15.7265625" style="544" customWidth="1"/>
    <col min="4" max="4" width="5.7265625" style="544" bestFit="1" customWidth="1"/>
    <col min="5" max="5" width="15.7265625" style="544" customWidth="1"/>
    <col min="6" max="6" width="9.453125" style="544" bestFit="1" customWidth="1"/>
    <col min="7" max="7" width="9.7265625" style="544" customWidth="1"/>
    <col min="8" max="8" width="22.7265625" style="544" hidden="1" customWidth="1"/>
    <col min="9" max="9" width="15.7265625" style="544" customWidth="1"/>
    <col min="10" max="10" width="9.7265625" style="544" customWidth="1"/>
    <col min="11" max="11" width="32.726562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9.7265625" style="544" customWidth="1"/>
    <col min="16" max="16" width="15.7265625" style="544" customWidth="1"/>
    <col min="17" max="17" width="9.7265625" style="544" customWidth="1"/>
    <col min="18" max="18" width="3.26953125" style="544" customWidth="1"/>
    <col min="19" max="22" width="15.7265625" style="544" customWidth="1"/>
    <col min="23" max="23" width="3.453125" style="544" customWidth="1"/>
    <col min="24" max="26" width="15.7265625" style="544" customWidth="1"/>
    <col min="27" max="27" width="14.26953125" style="544" customWidth="1"/>
    <col min="28" max="28" width="15.7265625" style="544" customWidth="1"/>
    <col min="29" max="29" width="14" style="544" customWidth="1"/>
    <col min="30" max="30" width="16.1796875" style="544" customWidth="1"/>
    <col min="31" max="31" width="1.7265625" style="544" customWidth="1"/>
    <col min="32" max="32" width="9.1796875" style="544" customWidth="1"/>
    <col min="33" max="33" width="8.453125" style="544" customWidth="1"/>
    <col min="34" max="35" width="6.1796875" style="544" customWidth="1"/>
    <col min="36" max="52" width="5.453125" style="544" customWidth="1"/>
    <col min="53" max="57" width="10.453125" style="577" customWidth="1"/>
    <col min="58" max="58" width="1.81640625" style="577" customWidth="1"/>
    <col min="59" max="78" width="9.1796875" style="577" customWidth="1"/>
    <col min="79" max="79" width="1.7265625" style="577" customWidth="1"/>
    <col min="80" max="83" width="12.7265625" style="577" customWidth="1"/>
    <col min="84" max="257" width="5.453125" style="544" customWidth="1"/>
  </cols>
  <sheetData>
    <row r="1" spans="1:106" ht="15.75" customHeight="1">
      <c r="A1" s="24" t="s">
        <v>2262</v>
      </c>
      <c r="B1" s="113"/>
      <c r="C1" s="112"/>
      <c r="D1" s="113"/>
      <c r="E1" s="39" t="s">
        <v>2261</v>
      </c>
      <c r="F1" s="71"/>
      <c r="G1" s="113"/>
      <c r="I1" s="39" t="s">
        <v>2261</v>
      </c>
      <c r="J1" s="113"/>
      <c r="L1" s="71"/>
      <c r="M1" s="113"/>
      <c r="N1" s="71"/>
      <c r="O1" s="113"/>
      <c r="P1" s="50"/>
      <c r="Q1" s="113"/>
      <c r="R1" s="51" t="str">
        <f>+BS!J1</f>
        <v>6</v>
      </c>
      <c r="W1" s="174"/>
      <c r="AA1" s="41"/>
      <c r="AG1" s="71"/>
      <c r="AK1" s="71"/>
    </row>
    <row r="2" spans="1:106" ht="15.75" customHeight="1" thickBot="1">
      <c r="A2" s="24" t="s">
        <v>2280</v>
      </c>
      <c r="B2" s="112"/>
      <c r="C2" s="112"/>
      <c r="D2" s="112"/>
      <c r="F2" s="71"/>
      <c r="G2" s="112"/>
      <c r="J2" s="112"/>
      <c r="L2" s="71"/>
      <c r="M2" s="112"/>
      <c r="N2" s="71"/>
      <c r="O2" s="112"/>
      <c r="P2" s="71"/>
      <c r="Q2" s="112"/>
      <c r="R2" s="71"/>
      <c r="W2" s="174"/>
      <c r="AA2" s="41"/>
      <c r="AG2" s="71"/>
      <c r="AK2" s="71"/>
    </row>
    <row r="3" spans="1:106" ht="15.75" customHeight="1" thickBot="1">
      <c r="A3" s="24" t="s">
        <v>2424</v>
      </c>
      <c r="B3" s="112"/>
      <c r="C3" s="112"/>
      <c r="D3" s="112"/>
      <c r="F3" s="71"/>
      <c r="G3" s="112"/>
      <c r="J3" s="112"/>
      <c r="L3" s="71"/>
      <c r="M3" s="112"/>
      <c r="N3" s="71"/>
      <c r="O3" s="112"/>
      <c r="P3" s="27"/>
      <c r="Q3" s="27" t="s">
        <v>2590</v>
      </c>
      <c r="R3" s="71"/>
      <c r="W3" s="174"/>
      <c r="AA3" s="41"/>
      <c r="AG3" s="71"/>
      <c r="AK3" s="71"/>
      <c r="BA3" s="767" t="s">
        <v>2426</v>
      </c>
      <c r="BB3" s="695"/>
      <c r="BC3" s="695"/>
      <c r="BD3" s="695"/>
      <c r="BE3" s="695"/>
      <c r="BF3" s="695"/>
      <c r="BG3" s="695"/>
      <c r="BH3" s="695"/>
      <c r="BI3" s="695"/>
      <c r="BJ3" s="695"/>
      <c r="BK3" s="695"/>
      <c r="BL3" s="695"/>
      <c r="BM3" s="695"/>
      <c r="BN3" s="695"/>
      <c r="BO3" s="695"/>
      <c r="BP3" s="695"/>
      <c r="BQ3" s="695"/>
      <c r="BR3" s="695"/>
      <c r="BS3" s="695"/>
      <c r="BT3" s="695"/>
      <c r="BU3" s="695"/>
      <c r="BV3" s="695"/>
      <c r="BW3" s="695"/>
      <c r="BX3" s="695"/>
      <c r="BY3" s="695"/>
      <c r="BZ3" s="695"/>
      <c r="CA3" s="695"/>
      <c r="CB3" s="695"/>
      <c r="CC3" s="695"/>
      <c r="CD3" s="695"/>
      <c r="CE3" s="696"/>
    </row>
    <row r="4" spans="1:106" ht="15.75" customHeight="1" thickBot="1">
      <c r="A4" s="24" t="str">
        <f>SCH00!J3</f>
        <v>For the PRD of June 2026</v>
      </c>
      <c r="B4" s="112"/>
      <c r="C4" s="112"/>
      <c r="D4" s="112"/>
      <c r="F4" s="71"/>
      <c r="G4" s="112"/>
      <c r="J4" s="112"/>
      <c r="L4" s="71"/>
      <c r="M4" s="112"/>
      <c r="N4" s="71"/>
      <c r="O4" s="112"/>
      <c r="P4" s="27"/>
      <c r="Q4" s="27" t="s">
        <v>2427</v>
      </c>
      <c r="R4" s="71"/>
      <c r="W4" s="174"/>
      <c r="AA4" s="41"/>
      <c r="AG4" s="71"/>
      <c r="AK4" s="71"/>
      <c r="BA4" s="771" t="s">
        <v>2428</v>
      </c>
      <c r="BB4" s="714"/>
      <c r="BC4" s="714"/>
      <c r="BD4" s="714"/>
      <c r="BE4" s="714"/>
      <c r="BF4" s="620"/>
      <c r="BG4" s="772" t="s">
        <v>2429</v>
      </c>
      <c r="BH4" s="714"/>
      <c r="BI4" s="714"/>
      <c r="BJ4" s="714"/>
      <c r="BK4" s="714"/>
      <c r="BL4" s="714"/>
      <c r="BM4" s="714"/>
      <c r="BN4" s="714"/>
      <c r="BO4" s="714"/>
      <c r="BP4" s="714"/>
      <c r="BQ4" s="714"/>
      <c r="BR4" s="714"/>
      <c r="BS4" s="714"/>
      <c r="BT4" s="714"/>
      <c r="BU4" s="714"/>
      <c r="BV4" s="714"/>
      <c r="BW4" s="714"/>
      <c r="BX4" s="714"/>
      <c r="BY4" s="714"/>
      <c r="BZ4" s="716"/>
      <c r="CA4" s="621"/>
      <c r="CB4" s="767" t="s">
        <v>2430</v>
      </c>
      <c r="CC4" s="704"/>
      <c r="CD4" s="704"/>
      <c r="CE4" s="705"/>
    </row>
    <row r="5" spans="1:106" ht="5.15" customHeight="1" thickBot="1">
      <c r="BA5" s="767" t="s">
        <v>2431</v>
      </c>
      <c r="BB5" s="767" t="s">
        <v>2432</v>
      </c>
      <c r="BC5" s="767" t="s">
        <v>2433</v>
      </c>
      <c r="BD5" s="767" t="s">
        <v>2434</v>
      </c>
      <c r="BE5" s="768" t="s">
        <v>2435</v>
      </c>
      <c r="BF5" s="622"/>
      <c r="BG5" s="768" t="s">
        <v>2436</v>
      </c>
      <c r="BH5" s="695"/>
      <c r="BI5" s="768" t="s">
        <v>2437</v>
      </c>
      <c r="BJ5" s="695"/>
      <c r="BK5" s="768" t="s">
        <v>2438</v>
      </c>
      <c r="BL5" s="695"/>
      <c r="BM5" s="767" t="s">
        <v>2439</v>
      </c>
      <c r="BN5" s="696"/>
      <c r="BO5" s="769" t="s">
        <v>2440</v>
      </c>
      <c r="BP5" s="695"/>
      <c r="BQ5" s="767" t="s">
        <v>2441</v>
      </c>
      <c r="BR5" s="696"/>
      <c r="BS5" s="769" t="s">
        <v>2442</v>
      </c>
      <c r="BT5" s="695"/>
      <c r="BU5" s="767" t="s">
        <v>2443</v>
      </c>
      <c r="BV5" s="696"/>
      <c r="BW5" s="770" t="s">
        <v>2444</v>
      </c>
      <c r="BX5" s="696"/>
      <c r="BY5" s="767" t="s">
        <v>2445</v>
      </c>
      <c r="BZ5" s="696"/>
      <c r="CA5" s="623"/>
      <c r="CB5" s="706"/>
      <c r="CC5" s="707"/>
      <c r="CD5" s="707"/>
      <c r="CE5" s="708"/>
    </row>
    <row r="6" spans="1:106" s="52" customFormat="1" ht="13.5" customHeight="1" thickBot="1">
      <c r="A6" s="697" t="s">
        <v>2446</v>
      </c>
      <c r="B6" s="698"/>
      <c r="C6" s="698"/>
      <c r="D6" s="698"/>
      <c r="E6" s="698"/>
      <c r="F6" s="698"/>
      <c r="G6" s="698"/>
      <c r="H6" s="698"/>
      <c r="I6" s="698"/>
      <c r="J6" s="699"/>
      <c r="K6" s="710" t="s">
        <v>2447</v>
      </c>
      <c r="L6" s="697" t="s">
        <v>2448</v>
      </c>
      <c r="M6" s="698"/>
      <c r="N6" s="698"/>
      <c r="O6" s="698"/>
      <c r="P6" s="698"/>
      <c r="Q6" s="699"/>
      <c r="R6" s="71"/>
      <c r="S6" s="702" t="s">
        <v>2332</v>
      </c>
      <c r="T6" s="703"/>
      <c r="U6" s="702" t="s">
        <v>2333</v>
      </c>
      <c r="V6" s="703"/>
      <c r="W6" s="71"/>
      <c r="X6" s="57" t="s">
        <v>2449</v>
      </c>
      <c r="Y6" s="57"/>
      <c r="Z6" s="57"/>
      <c r="AA6" s="71"/>
      <c r="AB6" s="71"/>
      <c r="AC6" s="71"/>
      <c r="AD6" s="71"/>
      <c r="AF6" s="71"/>
      <c r="AG6" s="71"/>
      <c r="AH6" s="71"/>
      <c r="AI6" s="71"/>
      <c r="BA6" s="709"/>
      <c r="BB6" s="709"/>
      <c r="BC6" s="709"/>
      <c r="BD6" s="709"/>
      <c r="BE6" s="706"/>
      <c r="BF6" s="608"/>
      <c r="BG6" s="608" t="s">
        <v>2450</v>
      </c>
      <c r="BH6" s="609" t="s">
        <v>2451</v>
      </c>
      <c r="BI6" s="608" t="s">
        <v>2450</v>
      </c>
      <c r="BJ6" s="609" t="s">
        <v>2451</v>
      </c>
      <c r="BK6" s="608" t="s">
        <v>2450</v>
      </c>
      <c r="BL6" s="609" t="s">
        <v>2451</v>
      </c>
      <c r="BM6" s="601" t="s">
        <v>2450</v>
      </c>
      <c r="BN6" s="605" t="s">
        <v>2451</v>
      </c>
      <c r="BO6" s="610" t="s">
        <v>2450</v>
      </c>
      <c r="BP6" s="609" t="s">
        <v>2451</v>
      </c>
      <c r="BQ6" s="608" t="s">
        <v>2450</v>
      </c>
      <c r="BR6" s="611" t="s">
        <v>2451</v>
      </c>
      <c r="BS6" s="610" t="s">
        <v>2450</v>
      </c>
      <c r="BT6" s="609" t="s">
        <v>2451</v>
      </c>
      <c r="BU6" s="608" t="s">
        <v>2450</v>
      </c>
      <c r="BV6" s="611" t="s">
        <v>2451</v>
      </c>
      <c r="BW6" s="610" t="s">
        <v>2450</v>
      </c>
      <c r="BX6" s="611" t="s">
        <v>2451</v>
      </c>
      <c r="BY6" s="608" t="s">
        <v>2450</v>
      </c>
      <c r="BZ6" s="611" t="s">
        <v>2451</v>
      </c>
      <c r="CA6" s="624"/>
      <c r="CB6" s="601" t="s">
        <v>2452</v>
      </c>
      <c r="CC6" s="601" t="s">
        <v>2453</v>
      </c>
      <c r="CD6" s="601" t="s">
        <v>2454</v>
      </c>
      <c r="CE6" s="625" t="s">
        <v>2455</v>
      </c>
    </row>
    <row r="7" spans="1:106" s="52" customFormat="1" ht="13.5" customHeight="1" thickBot="1">
      <c r="A7" s="69" t="s">
        <v>2553</v>
      </c>
      <c r="B7" s="69" t="s">
        <v>2297</v>
      </c>
      <c r="C7" s="69" t="s">
        <v>2456</v>
      </c>
      <c r="D7" s="69" t="s">
        <v>2297</v>
      </c>
      <c r="E7" s="69" t="s">
        <v>2457</v>
      </c>
      <c r="F7" s="69" t="s">
        <v>2336</v>
      </c>
      <c r="G7" s="69" t="s">
        <v>2297</v>
      </c>
      <c r="H7" s="69" t="s">
        <v>2342</v>
      </c>
      <c r="I7" s="69" t="s">
        <v>2335</v>
      </c>
      <c r="J7" s="69" t="s">
        <v>2297</v>
      </c>
      <c r="K7" s="711"/>
      <c r="L7" s="69" t="s">
        <v>2335</v>
      </c>
      <c r="M7" s="69" t="s">
        <v>2297</v>
      </c>
      <c r="N7" s="69" t="s">
        <v>2336</v>
      </c>
      <c r="O7" s="69" t="s">
        <v>2297</v>
      </c>
      <c r="P7" s="69" t="s">
        <v>2553</v>
      </c>
      <c r="Q7" s="69" t="s">
        <v>2297</v>
      </c>
      <c r="R7" s="71"/>
      <c r="S7" s="108" t="s">
        <v>2342</v>
      </c>
      <c r="T7" s="108" t="s">
        <v>2343</v>
      </c>
      <c r="U7" s="108" t="s">
        <v>2342</v>
      </c>
      <c r="V7" s="108" t="s">
        <v>2343</v>
      </c>
      <c r="W7" s="71"/>
      <c r="X7" s="108" t="s">
        <v>2335</v>
      </c>
      <c r="Y7" s="108" t="s">
        <v>2342</v>
      </c>
      <c r="Z7" s="108" t="s">
        <v>2343</v>
      </c>
      <c r="AA7" s="71"/>
      <c r="AB7" s="71"/>
      <c r="AC7" s="71"/>
      <c r="AD7" s="71"/>
      <c r="AE7" s="71"/>
      <c r="AF7" s="71"/>
      <c r="AG7" s="71"/>
      <c r="AH7" s="71"/>
      <c r="AI7" s="71"/>
      <c r="BA7" s="564"/>
      <c r="BB7" s="614"/>
      <c r="BC7" s="614"/>
      <c r="BD7" s="614"/>
      <c r="BE7" s="565"/>
      <c r="BF7" s="626"/>
      <c r="BG7" s="564"/>
      <c r="BH7" s="565"/>
      <c r="BI7" s="564"/>
      <c r="BJ7" s="565"/>
      <c r="BK7" s="564"/>
      <c r="BL7" s="565"/>
      <c r="BM7" s="564"/>
      <c r="BN7" s="565"/>
      <c r="BO7" s="564"/>
      <c r="BP7" s="565"/>
      <c r="BQ7" s="564"/>
      <c r="BR7" s="565"/>
      <c r="BS7" s="564"/>
      <c r="BT7" s="565"/>
      <c r="BU7" s="564"/>
      <c r="BV7" s="565"/>
      <c r="BW7" s="564"/>
      <c r="BX7" s="565"/>
      <c r="BY7" s="564"/>
      <c r="BZ7" s="565"/>
      <c r="CA7" s="626"/>
      <c r="CB7" s="564"/>
      <c r="CC7" s="614"/>
      <c r="CD7" s="614"/>
      <c r="CE7" s="565"/>
    </row>
    <row r="8" spans="1:106" ht="13.5" customHeight="1" thickBot="1">
      <c r="A8" s="697" t="s">
        <v>2458</v>
      </c>
      <c r="B8" s="698"/>
      <c r="C8" s="698"/>
      <c r="D8" s="698"/>
      <c r="E8" s="698"/>
      <c r="F8" s="698"/>
      <c r="G8" s="699"/>
      <c r="J8" s="172"/>
      <c r="M8" s="112"/>
      <c r="N8" s="697" t="s">
        <v>2458</v>
      </c>
      <c r="O8" s="698"/>
      <c r="P8" s="698"/>
      <c r="Q8" s="699"/>
      <c r="R8" s="118"/>
      <c r="S8" s="162"/>
      <c r="T8" s="162"/>
      <c r="U8" s="162"/>
      <c r="V8" s="162"/>
      <c r="X8" s="162"/>
      <c r="Y8" s="162"/>
      <c r="Z8" s="162"/>
      <c r="BA8" s="567"/>
      <c r="BB8" s="616"/>
      <c r="BC8" s="616"/>
      <c r="BD8" s="616"/>
      <c r="BE8" s="568"/>
      <c r="BF8" s="627"/>
      <c r="BG8" s="567"/>
      <c r="BH8" s="568"/>
      <c r="BI8" s="567"/>
      <c r="BJ8" s="568"/>
      <c r="BK8" s="567"/>
      <c r="BL8" s="568"/>
      <c r="BM8" s="567"/>
      <c r="BN8" s="568"/>
      <c r="BO8" s="567"/>
      <c r="BP8" s="568"/>
      <c r="BQ8" s="567"/>
      <c r="BR8" s="568"/>
      <c r="BS8" s="567"/>
      <c r="BT8" s="568"/>
      <c r="BU8" s="567"/>
      <c r="BV8" s="568"/>
      <c r="BW8" s="567"/>
      <c r="BX8" s="568"/>
      <c r="BY8" s="567"/>
      <c r="BZ8" s="568"/>
      <c r="CA8" s="627"/>
      <c r="CB8" s="567"/>
      <c r="CC8" s="616"/>
      <c r="CD8" s="616"/>
      <c r="CE8" s="568"/>
    </row>
    <row r="9" spans="1:106" ht="12.75" customHeight="1">
      <c r="E9" s="651" t="s">
        <v>3324</v>
      </c>
      <c r="K9" s="35" t="s">
        <v>2459</v>
      </c>
      <c r="S9" s="72"/>
      <c r="T9" s="72"/>
      <c r="U9" s="72"/>
      <c r="V9" s="72"/>
      <c r="X9" s="72"/>
      <c r="Y9" s="72"/>
      <c r="Z9" s="72"/>
      <c r="BA9" s="567"/>
      <c r="BB9" s="616"/>
      <c r="BC9" s="616"/>
      <c r="BD9" s="616"/>
      <c r="BE9" s="568"/>
      <c r="BF9" s="627"/>
      <c r="BG9" s="567"/>
      <c r="BH9" s="568"/>
      <c r="BI9" s="567"/>
      <c r="BJ9" s="568"/>
      <c r="BK9" s="567"/>
      <c r="BL9" s="568"/>
      <c r="BM9" s="567"/>
      <c r="BN9" s="568"/>
      <c r="BO9" s="567"/>
      <c r="BP9" s="568"/>
      <c r="BQ9" s="567"/>
      <c r="BR9" s="568"/>
      <c r="BS9" s="567"/>
      <c r="BT9" s="568"/>
      <c r="BU9" s="567"/>
      <c r="BV9" s="568"/>
      <c r="BW9" s="567"/>
      <c r="BX9" s="568"/>
      <c r="BY9" s="567"/>
      <c r="BZ9" s="568"/>
      <c r="CA9" s="627"/>
      <c r="CB9" s="567"/>
      <c r="CC9" s="616"/>
      <c r="CD9" s="616"/>
      <c r="CE9" s="568"/>
    </row>
    <row r="10" spans="1:106" ht="12.75" customHeight="1">
      <c r="A10" s="74">
        <f ca="1">I10-T10</f>
        <v>174.87</v>
      </c>
      <c r="B10" s="74">
        <f ca="1">IF(I10=0,0,(A10*100/I10))</f>
        <v>94.924546737596359</v>
      </c>
      <c r="C10" s="74">
        <f ca="1">I10-E10</f>
        <v>184.22</v>
      </c>
      <c r="D10" s="74">
        <f ca="1">IF(I10=0,0,(C10*100/I10))</f>
        <v>100</v>
      </c>
      <c r="E10" s="74">
        <f ca="1">IFERROR(_xll.AC_BU(_xll.ArrayBU(DB),_xll.ArrayDPT($BA10:$BE10),_xll.ArrayCOA($BG10:$BZ10),YR,PRD-1,_xll.ArrayDIM($CB10:$CE10)),0)</f>
        <v>0</v>
      </c>
      <c r="F10" s="74">
        <f ca="1">I10-H10</f>
        <v>184.22</v>
      </c>
      <c r="G10" s="74">
        <f ca="1">IF(I10=0,0,(F10*100/I10))</f>
        <v>100</v>
      </c>
      <c r="H10" s="74"/>
      <c r="I10" s="74">
        <f ca="1">IFERROR(_xll.AC_BU(_xll.ArrayBU(DB),_xll.ArrayDPT($BA10:$BE10),_xll.ArrayCOA($BG10:$BZ10),YR,PRD,_xll.ArrayDIM($CB10:$CE10)),0)</f>
        <v>184.22</v>
      </c>
      <c r="J10" s="122">
        <f ca="1">IF($I$14&lt;&gt;0,I10/$I$14*100,0)</f>
        <v>100</v>
      </c>
      <c r="K10" s="74" t="s">
        <v>2591</v>
      </c>
      <c r="L10" s="74">
        <f ca="1">IFERROR(_xll.ACC_BU(_xll.ArrayBU(DB),_xll.ArrayDPT($BA10:$BE10),_xll.ArrayCOA($BG10:$BZ10),YR,PRD,_xll.ArrayDIM($CB10:$CE10)),0)</f>
        <v>442.34</v>
      </c>
      <c r="M10" s="122">
        <f ca="1">L10/$L$14*100</f>
        <v>96.177596103670197</v>
      </c>
      <c r="N10" s="74">
        <f ca="1">L10-U10</f>
        <v>442.34</v>
      </c>
      <c r="O10" s="74">
        <f ca="1">IF(L10=0,0,(N10*100/L10))</f>
        <v>100</v>
      </c>
      <c r="P10" s="74">
        <f ca="1">L10-V10</f>
        <v>-170.93</v>
      </c>
      <c r="Q10" s="74">
        <f ca="1">IF(L10=0,0,(P10*100/L10))</f>
        <v>-38.642220916037438</v>
      </c>
      <c r="S10" s="72">
        <f ca="1">IFERROR(_xll.BC_BU(_xll.ArrayBU(DB),_xll.ArrayDPT($BA10:$BE10),_xll.ArrayCOA($BG10:$BZ10),YR,PRD,RV,_xll.ArrayDIM($CB10:$CE10)),0)</f>
        <v>0</v>
      </c>
      <c r="T10" s="72">
        <f ca="1">IFERROR(_xll.AC_BU(_xll.ArrayBU(DB),_xll.ArrayDPT($BA10:$BE10),_xll.ArrayCOA($BG10:$BZ10),YR-1,PRD,_xll.ArrayDIM($CB10:$CE10)),0)</f>
        <v>9.35</v>
      </c>
      <c r="U10" s="72">
        <f ca="1">IFERROR(_xll.BCC_BU(_xll.ArrayBU(DB),_xll.ArrayDPT($BA10:$BE10),_xll.ArrayCOA($BG10:$BZ10),YR,PRD,RV,_xll.ArrayDIM($CB10:$CE10)),0)</f>
        <v>0</v>
      </c>
      <c r="V10" s="72">
        <f ca="1">IFERROR(_xll.ACC_BU(_xll.ArrayBU(DB),_xll.ArrayDPT($BA10:$BE10),_xll.ArrayCOA($BG10:$BZ10),YR-1,PRD,_xll.ArrayDIM($CB10:$CE10)),0)</f>
        <v>613.27</v>
      </c>
      <c r="W10" s="102"/>
      <c r="X10" s="72">
        <f ca="1">IFERROR(_xll.ACC_BU(_xll.ArrayBU(DB),_xll.ArrayDPT($BA10:$BE10),_xll.ArrayCOA($BG10:$BZ10),YR-1,PRD,_xll.ArrayDIM($CB10:$CE10)),0)</f>
        <v>613.27</v>
      </c>
      <c r="Y10" s="72">
        <f ca="1">IFERROR(_xll.BCC_BU(_xll.ArrayBU(DB),_xll.ArrayDPT($BA10:$BE10),_xll.ArrayCOA($BG10:$BZ10),YR-1,PRD,RV,_xll.ArrayDIM($CB10:$CE10)),0)</f>
        <v>0</v>
      </c>
      <c r="Z10" s="72">
        <f ca="1">IFERROR(_xll.ACC_BU(_xll.ArrayBU(DB),_xll.ArrayDPT($BA10:$BE10),_xll.ArrayCOA($BG10:$BZ10),YR-1-1,PRD,_xll.ArrayDIM($CB10:$CE10)),0)</f>
        <v>1169.73</v>
      </c>
      <c r="AA10" s="102"/>
      <c r="AB10" s="102"/>
      <c r="AC10" s="102"/>
      <c r="AD10" s="102"/>
      <c r="AF10" s="146"/>
      <c r="AG10" s="146"/>
      <c r="AH10" s="146"/>
      <c r="AI10" s="146"/>
      <c r="BA10" s="567"/>
      <c r="BB10" s="616"/>
      <c r="BC10" s="616"/>
      <c r="BD10" s="616"/>
      <c r="BE10" s="568"/>
      <c r="BF10" s="627"/>
      <c r="BG10" s="567" t="s">
        <v>1082</v>
      </c>
      <c r="BH10" s="568" t="s">
        <v>1084</v>
      </c>
      <c r="BI10" s="567"/>
      <c r="BJ10" s="568"/>
      <c r="BK10" s="567"/>
      <c r="BL10" s="568"/>
      <c r="BM10" s="567"/>
      <c r="BN10" s="568"/>
      <c r="BO10" s="567"/>
      <c r="BP10" s="568"/>
      <c r="BQ10" s="567"/>
      <c r="BR10" s="568"/>
      <c r="BS10" s="567"/>
      <c r="BT10" s="568"/>
      <c r="BU10" s="567"/>
      <c r="BV10" s="568"/>
      <c r="BW10" s="567"/>
      <c r="BX10" s="568"/>
      <c r="BY10" s="567"/>
      <c r="BZ10" s="568"/>
      <c r="CA10" s="627"/>
      <c r="CB10" s="567"/>
      <c r="CC10" s="616"/>
      <c r="CD10" s="616"/>
      <c r="CE10" s="568"/>
      <c r="DA10" t="s">
        <v>1082</v>
      </c>
      <c r="DB10" t="s">
        <v>1084</v>
      </c>
    </row>
    <row r="11" spans="1:106" ht="12.75" customHeight="1">
      <c r="A11" s="124">
        <f ca="1">I11-T11</f>
        <v>0</v>
      </c>
      <c r="B11" s="124">
        <f ca="1">IF(I11=0,0,(A11*100/I11))</f>
        <v>0</v>
      </c>
      <c r="C11" s="124">
        <f ca="1">I11-E11</f>
        <v>0</v>
      </c>
      <c r="D11" s="124">
        <f ca="1">IF(I11=0,0,(C11*100/I11))</f>
        <v>0</v>
      </c>
      <c r="E11" s="124">
        <f ca="1">IFERROR(_xll.AC_BU(_xll.ArrayBU(DB),_xll.ArrayDPT($BA11:$BE11),_xll.ArrayCOA($BG11:$BZ11),YR,PRD-1,_xll.ArrayDIM($CB11:$CE11)),0)</f>
        <v>0</v>
      </c>
      <c r="F11" s="124">
        <f ca="1">I11-H11</f>
        <v>0</v>
      </c>
      <c r="G11" s="124">
        <f ca="1">IF(I11=0,0,(F11*100/I11))</f>
        <v>0</v>
      </c>
      <c r="H11" s="124"/>
      <c r="I11" s="125">
        <f ca="1">IFERROR(_xll.AC_BU(_xll.ArrayBU(DB),_xll.ArrayDPT($BA11:$BE11),_xll.ArrayCOA($BG11:$BZ11),YR,PRD,_xll.ArrayDIM($CB11:$CE11)),0)</f>
        <v>0</v>
      </c>
      <c r="J11" s="127">
        <f ca="1">IF($I$14&lt;&gt;0,I11/$I$14*100,0)</f>
        <v>0</v>
      </c>
      <c r="K11" s="124" t="s">
        <v>2592</v>
      </c>
      <c r="L11" s="124">
        <f ca="1">IFERROR(_xll.ACC_BU(_xll.ArrayBU(DB),_xll.ArrayDPT($BA11:$BE11),_xll.ArrayCOA($BG11:$BZ11),YR,PRD,_xll.ArrayDIM($CB11:$CE11)),0)</f>
        <v>102.8</v>
      </c>
      <c r="M11" s="127">
        <f ca="1">L11/$L$14*100</f>
        <v>22.351713341450687</v>
      </c>
      <c r="N11" s="124">
        <f ca="1">L11-U11</f>
        <v>102.8</v>
      </c>
      <c r="O11" s="124">
        <f ca="1">IF(L11=0,0,(N11*100/L11))</f>
        <v>100</v>
      </c>
      <c r="P11" s="124">
        <f ca="1">L11-V11</f>
        <v>-1206.03</v>
      </c>
      <c r="Q11" s="124">
        <f ca="1">IF(L11=0,0,(P11*100/L11))</f>
        <v>-1173.18093385214</v>
      </c>
      <c r="S11" s="72">
        <f ca="1">IFERROR(_xll.BC_BU(_xll.ArrayBU(DB),_xll.ArrayDPT($BA11:$BE11),_xll.ArrayCOA($BG11:$BZ11),YR,PRD,RV,_xll.ArrayDIM($CB11:$CE11)),0)</f>
        <v>0</v>
      </c>
      <c r="T11" s="72">
        <f ca="1">IFERROR(_xll.AC_BU(_xll.ArrayBU(DB),_xll.ArrayDPT($BA11:$BE11),_xll.ArrayCOA($BG11:$BZ11),YR-1,PRD,_xll.ArrayDIM($CB11:$CE11)),0)</f>
        <v>0</v>
      </c>
      <c r="U11" s="72">
        <f ca="1">IFERROR(_xll.BCC_BU(_xll.ArrayBU(DB),_xll.ArrayDPT($BA11:$BE11),_xll.ArrayCOA($BG11:$BZ11),YR,PRD,RV,_xll.ArrayDIM($CB11:$CE11)),0)</f>
        <v>0</v>
      </c>
      <c r="V11" s="72">
        <f ca="1">IFERROR(_xll.ACC_BU(_xll.ArrayBU(DB),_xll.ArrayDPT($BA11:$BE11),_xll.ArrayCOA($BG11:$BZ11),YR-1,PRD,_xll.ArrayDIM($CB11:$CE11)),0)</f>
        <v>1308.83</v>
      </c>
      <c r="W11" s="102"/>
      <c r="X11" s="72">
        <f ca="1">IFERROR(_xll.ACC_BU(_xll.ArrayBU(DB),_xll.ArrayDPT($BA11:$BE11),_xll.ArrayCOA($BG11:$BZ11),YR-1,PRD,_xll.ArrayDIM($CB11:$CE11)),0)</f>
        <v>1308.83</v>
      </c>
      <c r="Y11" s="72">
        <f ca="1">IFERROR(_xll.BCC_BU(_xll.ArrayBU(DB),_xll.ArrayDPT($BA11:$BE11),_xll.ArrayCOA($BG11:$BZ11),YR-1,PRD,RV,_xll.ArrayDIM($CB11:$CE11)),0)</f>
        <v>0</v>
      </c>
      <c r="Z11" s="72">
        <f ca="1">IFERROR(_xll.ACC_BU(_xll.ArrayBU(DB),_xll.ArrayDPT($BA11:$BE11),_xll.ArrayCOA($BG11:$BZ11),YR-1-1,PRD,_xll.ArrayDIM($CB11:$CE11)),0)</f>
        <v>1728.02</v>
      </c>
      <c r="AA11" s="102"/>
      <c r="AB11" s="102"/>
      <c r="AC11" s="102"/>
      <c r="AD11" s="102"/>
      <c r="AF11" s="146"/>
      <c r="AG11" s="146"/>
      <c r="AH11" s="146"/>
      <c r="AI11" s="146"/>
      <c r="BA11" s="567"/>
      <c r="BB11" s="616"/>
      <c r="BC11" s="616"/>
      <c r="BD11" s="616"/>
      <c r="BE11" s="568"/>
      <c r="BF11" s="627"/>
      <c r="BG11" s="567" t="s">
        <v>1086</v>
      </c>
      <c r="BH11" s="568" t="s">
        <v>1088</v>
      </c>
      <c r="BI11" s="567"/>
      <c r="BJ11" s="568"/>
      <c r="BK11" s="567"/>
      <c r="BL11" s="568"/>
      <c r="BM11" s="567"/>
      <c r="BN11" s="568"/>
      <c r="BO11" s="567"/>
      <c r="BP11" s="568"/>
      <c r="BQ11" s="567"/>
      <c r="BR11" s="568"/>
      <c r="BS11" s="567"/>
      <c r="BT11" s="568"/>
      <c r="BU11" s="567"/>
      <c r="BV11" s="568"/>
      <c r="BW11" s="567"/>
      <c r="BX11" s="568"/>
      <c r="BY11" s="567"/>
      <c r="BZ11" s="568"/>
      <c r="CA11" s="627"/>
      <c r="CB11" s="567"/>
      <c r="CC11" s="616"/>
      <c r="CD11" s="616"/>
      <c r="CE11" s="568"/>
      <c r="DA11" t="s">
        <v>1086</v>
      </c>
      <c r="DB11" t="s">
        <v>1088</v>
      </c>
    </row>
    <row r="12" spans="1:106" ht="12.75" hidden="1" customHeight="1">
      <c r="A12" s="124"/>
      <c r="B12" s="124">
        <f>IF(I12=0,0,(A12*100/I12))</f>
        <v>0</v>
      </c>
      <c r="C12" s="124">
        <f>I12-E12</f>
        <v>0</v>
      </c>
      <c r="D12" s="124">
        <f>IF(I12=0,0,(C12*100/I12))</f>
        <v>0</v>
      </c>
      <c r="E12" s="124"/>
      <c r="F12" s="124"/>
      <c r="G12" s="124">
        <f>IF(I12=0,0,(F12*100/I12))</f>
        <v>0</v>
      </c>
      <c r="H12" s="124"/>
      <c r="I12" s="124"/>
      <c r="J12" s="127">
        <f ca="1">IF($I$14&lt;&gt;0,I12/$I$14*100,0)</f>
        <v>0</v>
      </c>
      <c r="K12" s="124" t="s">
        <v>2593</v>
      </c>
      <c r="L12" s="124"/>
      <c r="M12" s="127">
        <f ca="1">L12/$L$14*100</f>
        <v>0</v>
      </c>
      <c r="N12" s="124"/>
      <c r="O12" s="124">
        <f>IF(L12=0,0,(N12*100/L12))</f>
        <v>0</v>
      </c>
      <c r="P12" s="124"/>
      <c r="Q12" s="124">
        <f>IF(L12=0,0,(P12*100/L12))</f>
        <v>0</v>
      </c>
      <c r="S12" s="72"/>
      <c r="T12" s="72"/>
      <c r="U12" s="72"/>
      <c r="V12" s="72"/>
      <c r="W12" s="102"/>
      <c r="X12" s="72"/>
      <c r="Y12" s="72"/>
      <c r="Z12" s="72"/>
      <c r="AA12" s="102"/>
      <c r="AB12" s="102"/>
      <c r="AC12" s="102"/>
      <c r="AD12" s="102"/>
      <c r="AF12" s="146"/>
      <c r="AG12" s="146"/>
      <c r="AH12" s="146"/>
      <c r="AI12" s="146"/>
      <c r="BA12" s="567"/>
      <c r="BB12" s="616"/>
      <c r="BC12" s="616"/>
      <c r="BD12" s="616"/>
      <c r="BE12" s="568"/>
      <c r="BF12" s="627"/>
      <c r="BG12" s="567"/>
      <c r="BH12" s="568"/>
      <c r="BI12" s="567"/>
      <c r="BJ12" s="568"/>
      <c r="BK12" s="567"/>
      <c r="BL12" s="568"/>
      <c r="BM12" s="567"/>
      <c r="BN12" s="568"/>
      <c r="BO12" s="567"/>
      <c r="BP12" s="568"/>
      <c r="BQ12" s="567"/>
      <c r="BR12" s="568"/>
      <c r="BS12" s="567"/>
      <c r="BT12" s="568"/>
      <c r="BU12" s="567"/>
      <c r="BV12" s="568"/>
      <c r="BW12" s="567"/>
      <c r="BX12" s="568"/>
      <c r="BY12" s="567"/>
      <c r="BZ12" s="568"/>
      <c r="CA12" s="627"/>
      <c r="CB12" s="567"/>
      <c r="CC12" s="616"/>
      <c r="CD12" s="616"/>
      <c r="CE12" s="568"/>
    </row>
    <row r="13" spans="1:106" ht="12.75" customHeight="1">
      <c r="A13" s="124">
        <f ca="1">I13-T13</f>
        <v>0</v>
      </c>
      <c r="B13" s="124">
        <f ca="1">IF(I13=0,0,(A13*100/I13))</f>
        <v>0</v>
      </c>
      <c r="C13" s="124">
        <f ca="1">I13-E13</f>
        <v>0</v>
      </c>
      <c r="D13" s="124">
        <f ca="1">IF(I13=0,0,(C13*100/I13))</f>
        <v>0</v>
      </c>
      <c r="E13" s="124">
        <f ca="1">IFERROR(_xll.AC_BU(_xll.ArrayBU(DB),_xll.ArrayDPT($BA13:$BE13),_xll.ArrayCOA($BG13:$BZ13),YR,PRD-1,_xll.ArrayDIM($CB13:$CE13)),0)</f>
        <v>0</v>
      </c>
      <c r="F13" s="124">
        <f ca="1">I13-H13</f>
        <v>0</v>
      </c>
      <c r="G13" s="124">
        <f ca="1">IF(I13=0,0,(F13*100/I13))</f>
        <v>0</v>
      </c>
      <c r="H13" s="124"/>
      <c r="I13" s="124">
        <f ca="1">IFERROR(_xll.AC_BU(_xll.ArrayBU(DB),_xll.ArrayDPT($BA13:$BE13),_xll.ArrayCOA($BG13:$BZ13),YR,PRD,_xll.ArrayDIM($CB13:$CE13)),0)</f>
        <v>0</v>
      </c>
      <c r="J13" s="127">
        <f ca="1">IF($I$14&lt;&gt;0,I13/$I$14*100,0)</f>
        <v>0</v>
      </c>
      <c r="K13" s="124" t="s">
        <v>2473</v>
      </c>
      <c r="L13" s="124">
        <f ca="1">IFERROR(_xll.ACC_BU(_xll.ArrayBU(DB),_xll.ArrayDPT($BA13:$BE13),_xll.ArrayCOA($BG13:$BZ13),YR,PRD,_xll.ArrayDIM($CB13:$CE13)),0)</f>
        <v>85.22</v>
      </c>
      <c r="M13" s="127">
        <f ca="1">L13/$L$14*100</f>
        <v>18.529309445120891</v>
      </c>
      <c r="N13" s="124">
        <f ca="1">L13-U13</f>
        <v>85.22</v>
      </c>
      <c r="O13" s="124">
        <f ca="1">IF(L13=0,0,(N13*100/L13))</f>
        <v>100</v>
      </c>
      <c r="P13" s="124">
        <f ca="1">L13-V13</f>
        <v>85.22</v>
      </c>
      <c r="Q13" s="124">
        <f ca="1">IF(L13=0,0,(P13*100/L13))</f>
        <v>100</v>
      </c>
      <c r="S13" s="72">
        <f ca="1">IFERROR(_xll.BC_BU(_xll.ArrayBU(DB),_xll.ArrayDPT($BA13:$BE13),_xll.ArrayCOA($BG13:$BZ13),YR,PRD,RV,_xll.ArrayDIM($CB13:$CE13)),0)</f>
        <v>0</v>
      </c>
      <c r="T13" s="72">
        <f ca="1">IFERROR(_xll.AC_BU(_xll.ArrayBU(DB),_xll.ArrayDPT($BA13:$BE13),_xll.ArrayCOA($BG13:$BZ13),YR-1,PRD,_xll.ArrayDIM($CB13:$CE13)),0)</f>
        <v>0</v>
      </c>
      <c r="U13" s="72">
        <f ca="1">IFERROR(_xll.BCC_BU(_xll.ArrayBU(DB),_xll.ArrayDPT($BA13:$BE13),_xll.ArrayCOA($BG13:$BZ13),YR,PRD,RV,_xll.ArrayDIM($CB13:$CE13)),0)</f>
        <v>0</v>
      </c>
      <c r="V13" s="72">
        <f ca="1">IFERROR(_xll.ACC_BU(_xll.ArrayBU(DB),_xll.ArrayDPT($BA13:$BE13),_xll.ArrayCOA($BG13:$BZ13),YR-1,PRD,_xll.ArrayDIM($CB13:$CE13)),0)</f>
        <v>0</v>
      </c>
      <c r="W13" s="102"/>
      <c r="X13" s="72">
        <f ca="1">IFERROR(_xll.ACC_BU(_xll.ArrayBU(DB),_xll.ArrayDPT($BA13:$BE13),_xll.ArrayCOA($BG13:$BZ13),YR-1,PRD,_xll.ArrayDIM($CB13:$CE13)),0)</f>
        <v>0</v>
      </c>
      <c r="Y13" s="72">
        <f ca="1">IFERROR(_xll.BCC_BU(_xll.ArrayBU(DB),_xll.ArrayDPT($BA13:$BE13),_xll.ArrayCOA($BG13:$BZ13),YR-1,PRD,RV,_xll.ArrayDIM($CB13:$CE13)),0)</f>
        <v>0</v>
      </c>
      <c r="Z13" s="72">
        <f ca="1">IFERROR(_xll.ACC_BU(_xll.ArrayBU(DB),_xll.ArrayDPT($BA13:$BE13),_xll.ArrayCOA($BG13:$BZ13),YR-1-1,PRD,_xll.ArrayDIM($CB13:$CE13)),0)</f>
        <v>0</v>
      </c>
      <c r="AA13" s="102"/>
      <c r="AB13" s="102"/>
      <c r="AC13" s="102"/>
      <c r="AD13" s="102"/>
      <c r="AF13" s="146"/>
      <c r="AG13" s="146"/>
      <c r="AH13" s="146"/>
      <c r="AI13" s="146"/>
      <c r="BA13" s="567"/>
      <c r="BB13" s="616"/>
      <c r="BC13" s="616"/>
      <c r="BD13" s="616"/>
      <c r="BE13" s="568"/>
      <c r="BF13" s="627"/>
      <c r="BG13" s="567" t="s">
        <v>1091</v>
      </c>
      <c r="BH13" s="568"/>
      <c r="BI13" s="567"/>
      <c r="BJ13" s="568"/>
      <c r="BK13" s="567"/>
      <c r="BL13" s="568"/>
      <c r="BM13" s="567"/>
      <c r="BN13" s="568"/>
      <c r="BO13" s="567"/>
      <c r="BP13" s="568"/>
      <c r="BQ13" s="567"/>
      <c r="BR13" s="568"/>
      <c r="BS13" s="567"/>
      <c r="BT13" s="568"/>
      <c r="BU13" s="567"/>
      <c r="BV13" s="568"/>
      <c r="BW13" s="567"/>
      <c r="BX13" s="568"/>
      <c r="BY13" s="567"/>
      <c r="BZ13" s="568"/>
      <c r="CA13" s="627"/>
      <c r="CB13" s="567"/>
      <c r="CC13" s="616"/>
      <c r="CD13" s="616"/>
      <c r="CE13" s="568"/>
      <c r="DA13" t="s">
        <v>1091</v>
      </c>
    </row>
    <row r="14" spans="1:106" ht="12.75" customHeight="1">
      <c r="A14" s="35">
        <f ca="1">A10+A11+A12-A13</f>
        <v>174.87</v>
      </c>
      <c r="B14">
        <f ca="1">IF(I14=0,0,(A14*100/I14))</f>
        <v>94.924546737596359</v>
      </c>
      <c r="C14" s="35">
        <f ca="1">I14-E14</f>
        <v>184.22</v>
      </c>
      <c r="D14">
        <f ca="1">IF(I14=0,0,(C14*100/I14))</f>
        <v>100</v>
      </c>
      <c r="E14" s="35">
        <f ca="1">E10+E11+E12-E13</f>
        <v>0</v>
      </c>
      <c r="F14" s="35">
        <f ca="1">F10+F11+F12-F13</f>
        <v>184.22</v>
      </c>
      <c r="G14">
        <f ca="1">IF(I14=0,0,(F14*100/I14))</f>
        <v>100</v>
      </c>
      <c r="H14" s="35">
        <f>H10+H11+H12-H13</f>
        <v>0</v>
      </c>
      <c r="I14" s="35">
        <f ca="1">I10+I11+I12-I13</f>
        <v>184.22</v>
      </c>
      <c r="J14" s="140">
        <f ca="1">IF($I$14&lt;&gt;0,I14/$I$14*100,0)</f>
        <v>100</v>
      </c>
      <c r="K14" s="35" t="s">
        <v>2560</v>
      </c>
      <c r="L14" s="35">
        <f ca="1">L10+L11+L12-L13</f>
        <v>459.91999999999996</v>
      </c>
      <c r="M14" s="140">
        <f ca="1">L14/$L$14*100</f>
        <v>100</v>
      </c>
      <c r="N14" s="35">
        <f ca="1">N10+N11+N12-N13</f>
        <v>459.91999999999996</v>
      </c>
      <c r="O14">
        <f ca="1">IF(L14=0,0,(N14*100/L14))</f>
        <v>100</v>
      </c>
      <c r="P14" s="35">
        <f ca="1">P10+P11+P12-P13</f>
        <v>-1462.18</v>
      </c>
      <c r="Q14">
        <f ca="1">IF(L14=0,0,(P14*100/L14))</f>
        <v>-317.92050791441994</v>
      </c>
      <c r="S14" s="145">
        <f ca="1">S10+S11+S12-S13</f>
        <v>0</v>
      </c>
      <c r="T14" s="145">
        <f ca="1">T10+T11+T12-T13</f>
        <v>9.35</v>
      </c>
      <c r="U14" s="145">
        <f ca="1">U10+U11+U12-U13</f>
        <v>0</v>
      </c>
      <c r="V14" s="145">
        <f ca="1">V10+V11+V12-V13</f>
        <v>1922.1</v>
      </c>
      <c r="W14" s="27"/>
      <c r="X14" s="145">
        <f ca="1">X10+X11+X12-X13</f>
        <v>1922.1</v>
      </c>
      <c r="Y14" s="145">
        <f ca="1">Y10+Y11+Y12-Y13</f>
        <v>0</v>
      </c>
      <c r="Z14" s="145">
        <f ca="1">Z10+Z11+Z12-Z13</f>
        <v>2897.75</v>
      </c>
      <c r="AA14" s="27"/>
      <c r="AB14" s="27"/>
      <c r="AC14" s="27"/>
      <c r="AD14" s="27"/>
      <c r="AE14" s="35"/>
      <c r="AF14" s="146"/>
      <c r="AG14" s="146"/>
      <c r="AH14" s="146"/>
      <c r="AI14" s="146"/>
      <c r="BA14" s="567"/>
      <c r="BB14" s="616"/>
      <c r="BC14" s="616"/>
      <c r="BD14" s="616"/>
      <c r="BE14" s="568"/>
      <c r="BF14" s="627"/>
      <c r="BG14" s="567"/>
      <c r="BH14" s="568"/>
      <c r="BI14" s="567"/>
      <c r="BJ14" s="568"/>
      <c r="BK14" s="567"/>
      <c r="BL14" s="568"/>
      <c r="BM14" s="567"/>
      <c r="BN14" s="568"/>
      <c r="BO14" s="567"/>
      <c r="BP14" s="568"/>
      <c r="BQ14" s="567"/>
      <c r="BR14" s="568"/>
      <c r="BS14" s="567"/>
      <c r="BT14" s="568"/>
      <c r="BU14" s="567"/>
      <c r="BV14" s="568"/>
      <c r="BW14" s="567"/>
      <c r="BX14" s="568"/>
      <c r="BY14" s="567"/>
      <c r="BZ14" s="568"/>
      <c r="CA14" s="627"/>
      <c r="CB14" s="567"/>
      <c r="CC14" s="616"/>
      <c r="CD14" s="616"/>
      <c r="CE14" s="568"/>
    </row>
    <row r="15" spans="1:106" ht="5.15" customHeight="1">
      <c r="A15" s="35"/>
      <c r="E15" s="35"/>
      <c r="G15" s="140"/>
      <c r="H15" s="35"/>
      <c r="K15" s="35"/>
      <c r="L15" s="35"/>
      <c r="N15" s="35"/>
      <c r="P15" s="35"/>
      <c r="S15" s="77"/>
      <c r="T15" s="77"/>
      <c r="U15" s="77"/>
      <c r="V15" s="77"/>
      <c r="W15" s="27"/>
      <c r="X15" s="77"/>
      <c r="Y15" s="77"/>
      <c r="Z15" s="77"/>
      <c r="AA15" s="27"/>
      <c r="AB15" s="27"/>
      <c r="AC15" s="27"/>
      <c r="AD15" s="27"/>
      <c r="AE15" s="35"/>
      <c r="AF15" s="146"/>
      <c r="AG15" s="146"/>
      <c r="AH15" s="146"/>
      <c r="AI15" s="146"/>
      <c r="BA15" s="567"/>
      <c r="BB15" s="616"/>
      <c r="BC15" s="616"/>
      <c r="BD15" s="616"/>
      <c r="BE15" s="568"/>
      <c r="BF15" s="627"/>
      <c r="BG15" s="567"/>
      <c r="BH15" s="568"/>
      <c r="BI15" s="567"/>
      <c r="BJ15" s="568"/>
      <c r="BK15" s="567"/>
      <c r="BL15" s="568"/>
      <c r="BM15" s="567"/>
      <c r="BN15" s="568"/>
      <c r="BO15" s="567"/>
      <c r="BP15" s="568"/>
      <c r="BQ15" s="567"/>
      <c r="BR15" s="568"/>
      <c r="BS15" s="567"/>
      <c r="BT15" s="568"/>
      <c r="BU15" s="567"/>
      <c r="BV15" s="568"/>
      <c r="BW15" s="567"/>
      <c r="BX15" s="568"/>
      <c r="BY15" s="567"/>
      <c r="BZ15" s="568"/>
      <c r="CA15" s="627"/>
      <c r="CB15" s="567"/>
      <c r="CC15" s="616"/>
      <c r="CD15" s="616"/>
      <c r="CE15" s="568"/>
    </row>
    <row r="16" spans="1:106" ht="12.75" customHeight="1">
      <c r="G16" s="140"/>
      <c r="K16" s="35" t="s">
        <v>2348</v>
      </c>
      <c r="S16" s="72"/>
      <c r="T16" s="72"/>
      <c r="U16" s="72"/>
      <c r="V16" s="72"/>
      <c r="W16" s="46"/>
      <c r="X16" s="72"/>
      <c r="Y16" s="72"/>
      <c r="Z16" s="72"/>
      <c r="AA16" s="46"/>
      <c r="AB16" s="46"/>
      <c r="AC16" s="46"/>
      <c r="AD16" s="46"/>
      <c r="AF16" s="146"/>
      <c r="AG16" s="146"/>
      <c r="AH16" s="146"/>
      <c r="AI16" s="146"/>
      <c r="BA16" s="599"/>
      <c r="BB16" s="628"/>
      <c r="BC16" s="628"/>
      <c r="BD16" s="628"/>
      <c r="BE16" s="629"/>
      <c r="BF16" s="630"/>
      <c r="BG16" s="599"/>
      <c r="BH16" s="629"/>
      <c r="BI16" s="599"/>
      <c r="BJ16" s="629"/>
      <c r="BK16" s="599"/>
      <c r="BL16" s="629"/>
      <c r="BM16" s="599"/>
      <c r="BN16" s="629"/>
      <c r="BO16" s="599"/>
      <c r="BP16" s="629"/>
      <c r="BQ16" s="599"/>
      <c r="BR16" s="629"/>
      <c r="BS16" s="599"/>
      <c r="BT16" s="629"/>
      <c r="BU16" s="599"/>
      <c r="BV16" s="629"/>
      <c r="BW16" s="599"/>
      <c r="BX16" s="629"/>
      <c r="BY16" s="599"/>
      <c r="BZ16" s="629"/>
      <c r="CA16" s="630"/>
      <c r="CB16" s="599"/>
      <c r="CC16" s="628"/>
      <c r="CD16" s="628"/>
      <c r="CE16" s="629"/>
    </row>
    <row r="17" spans="1:105" ht="12.75" customHeight="1">
      <c r="A17" s="130">
        <f ca="1">I17-T17</f>
        <v>0</v>
      </c>
      <c r="B17" s="74">
        <f ca="1">IF(I17=0,0,(A17*100/I17))</f>
        <v>0</v>
      </c>
      <c r="C17" s="74">
        <f ca="1">I17-E17</f>
        <v>0</v>
      </c>
      <c r="D17" s="74">
        <f ca="1">IF(I17=0,0,(C17*100/I17))</f>
        <v>0</v>
      </c>
      <c r="E17" s="74">
        <f ca="1">IFERROR(_xll.AC_BU(_xll.ArrayBU(DB),_xll.ArrayDPT($BA17:$BE17),_xll.ArrayCOA($BG17:$BZ17),YR,PRD-1,_xll.ArrayDIM($CB17:$CE17)),0)</f>
        <v>0</v>
      </c>
      <c r="F17" s="74">
        <f ca="1">I17-H17</f>
        <v>0</v>
      </c>
      <c r="G17" s="74">
        <f ca="1">IF(I17=0,0,(F17*100/I17))</f>
        <v>0</v>
      </c>
      <c r="H17" s="74"/>
      <c r="I17" s="74">
        <f ca="1">IFERROR(_xll.AC_BU(_xll.ArrayBU(DB),_xll.ArrayDPT($BA17:$BE17),_xll.ArrayCOA($BG17:$BZ17),YR,PRD,_xll.ArrayDIM($CB17:$CE17)),0)</f>
        <v>0</v>
      </c>
      <c r="J17" s="122">
        <f ca="1">IF($I$14&lt;&gt;0,I17/$I$14*100,0)</f>
        <v>0</v>
      </c>
      <c r="K17" s="74" t="s">
        <v>2591</v>
      </c>
      <c r="L17" s="74">
        <f ca="1">IFERROR(_xll.ACC_BU(_xll.ArrayBU(DB),_xll.ArrayDPT($BA17:$BE17),_xll.ArrayCOA($BG17:$BZ17),YR,PRD,_xll.ArrayDIM($CB17:$CE17)),0)</f>
        <v>0</v>
      </c>
      <c r="M17" s="122">
        <f ca="1">L17/$L$14*100</f>
        <v>0</v>
      </c>
      <c r="N17" s="130">
        <f ca="1">L17-U17</f>
        <v>0</v>
      </c>
      <c r="O17" s="74">
        <f ca="1">IF(L17=0,0,(N17*100/L17))</f>
        <v>0</v>
      </c>
      <c r="P17" s="130">
        <f ca="1">L17-V17</f>
        <v>0</v>
      </c>
      <c r="Q17" s="74">
        <f ca="1">IF(L17=0,0,(P17*100/L17))</f>
        <v>0</v>
      </c>
      <c r="S17" s="72">
        <f ca="1">IFERROR(_xll.BC_BU(_xll.ArrayBU(DB),_xll.ArrayDPT($BA17:$BE17),_xll.ArrayCOA($BG17:$BZ17),YR,PRD,RV,_xll.ArrayDIM($CB17:$CE17)),0)</f>
        <v>0</v>
      </c>
      <c r="T17" s="72">
        <f ca="1">IFERROR(_xll.AC_BU(_xll.ArrayBU(DB),_xll.ArrayDPT($BA17:$BE17),_xll.ArrayCOA($BG17:$BZ17),YR-1,PRD,_xll.ArrayDIM($CB17:$CE17)),0)</f>
        <v>0</v>
      </c>
      <c r="U17" s="72">
        <f ca="1">IFERROR(_xll.BCC_BU(_xll.ArrayBU(DB),_xll.ArrayDPT($BA17:$BE17),_xll.ArrayCOA($BG17:$BZ17),YR,PRD,RV,_xll.ArrayDIM($CB17:$CE17)),0)</f>
        <v>0</v>
      </c>
      <c r="V17" s="72">
        <f ca="1">IFERROR(_xll.ACC_BU(_xll.ArrayBU(DB),_xll.ArrayDPT($BA17:$BE17),_xll.ArrayCOA($BG17:$BZ17),YR-1,PRD,_xll.ArrayDIM($CB17:$CE17)),0)</f>
        <v>0</v>
      </c>
      <c r="W17" s="102"/>
      <c r="X17" s="72">
        <f ca="1">IFERROR(_xll.ACC_BU(_xll.ArrayBU(DB),_xll.ArrayDPT($BA17:$BE17),_xll.ArrayCOA($BG17:$BZ17),YR-1,PRD,_xll.ArrayDIM($CB17:$CE17)),0)</f>
        <v>0</v>
      </c>
      <c r="Y17" s="72">
        <f ca="1">IFERROR(_xll.BCC_BU(_xll.ArrayBU(DB),_xll.ArrayDPT($BA17:$BE17),_xll.ArrayCOA($BG17:$BZ17),YR-1,PRD,RV,_xll.ArrayDIM($CB17:$CE17)),0)</f>
        <v>0</v>
      </c>
      <c r="Z17" s="72">
        <f ca="1">IFERROR(_xll.ACC_BU(_xll.ArrayBU(DB),_xll.ArrayDPT($BA17:$BE17),_xll.ArrayCOA($BG17:$BZ17),YR-1-1,PRD,_xll.ArrayDIM($CB17:$CE17)),0)</f>
        <v>0</v>
      </c>
      <c r="AA17" s="102"/>
      <c r="AB17" s="102"/>
      <c r="AC17" s="102"/>
      <c r="AD17" s="102"/>
      <c r="AE17" s="35"/>
      <c r="AF17" s="146"/>
      <c r="AG17" s="146"/>
      <c r="AH17" s="146"/>
      <c r="AI17" s="146"/>
      <c r="BA17" s="599"/>
      <c r="BB17" s="628"/>
      <c r="BC17" s="628"/>
      <c r="BD17" s="628"/>
      <c r="BE17" s="629"/>
      <c r="BF17" s="630"/>
      <c r="BG17" s="599" t="s">
        <v>1095</v>
      </c>
      <c r="BH17" s="629"/>
      <c r="BI17" s="599"/>
      <c r="BJ17" s="629"/>
      <c r="BK17" s="599"/>
      <c r="BL17" s="629"/>
      <c r="BM17" s="599"/>
      <c r="BN17" s="629"/>
      <c r="BO17" s="599"/>
      <c r="BP17" s="629"/>
      <c r="BQ17" s="599"/>
      <c r="BR17" s="629"/>
      <c r="BS17" s="599"/>
      <c r="BT17" s="629"/>
      <c r="BU17" s="599"/>
      <c r="BV17" s="629"/>
      <c r="BW17" s="599"/>
      <c r="BX17" s="629"/>
      <c r="BY17" s="599"/>
      <c r="BZ17" s="629"/>
      <c r="CA17" s="630"/>
      <c r="CB17" s="599"/>
      <c r="CC17" s="628"/>
      <c r="CD17" s="628"/>
      <c r="CE17" s="629"/>
      <c r="DA17" t="s">
        <v>1095</v>
      </c>
    </row>
    <row r="18" spans="1:105" ht="12.75" customHeight="1">
      <c r="A18" s="126">
        <f ca="1">I18-T18</f>
        <v>-2.4900000000000002</v>
      </c>
      <c r="B18" s="124">
        <f ca="1">IF(I18=0,0,(A18*100/I18))</f>
        <v>0</v>
      </c>
      <c r="C18" s="124">
        <f ca="1">I18-E18</f>
        <v>0</v>
      </c>
      <c r="D18" s="124">
        <f ca="1">IF(I18=0,0,(C18*100/I18))</f>
        <v>0</v>
      </c>
      <c r="E18" s="124">
        <f ca="1">IFERROR(_xll.AC_BU(_xll.ArrayBU(DB),_xll.ArrayDPT($BA18:$BE18),_xll.ArrayCOA($BG18:$BZ18),YR,PRD-1,_xll.ArrayDIM($CB18:$CE18)),0)</f>
        <v>0</v>
      </c>
      <c r="F18" s="124">
        <f ca="1">I18-H18</f>
        <v>0</v>
      </c>
      <c r="G18" s="124">
        <f ca="1">IF(I18=0,0,(F18*100/I18))</f>
        <v>0</v>
      </c>
      <c r="H18" s="124"/>
      <c r="I18" s="124">
        <f ca="1">IFERROR(_xll.AC_BU(_xll.ArrayBU(DB),_xll.ArrayDPT($BA18:$BE18),_xll.ArrayCOA($BG18:$BZ18),YR,PRD,_xll.ArrayDIM($CB18:$CE18)),0)</f>
        <v>0</v>
      </c>
      <c r="J18" s="127">
        <f ca="1">IF($I$14&lt;&gt;0,I18/$I$14*100,0)</f>
        <v>0</v>
      </c>
      <c r="K18" s="124" t="s">
        <v>2592</v>
      </c>
      <c r="L18" s="124">
        <f ca="1">IFERROR(_xll.ACC_BU(_xll.ArrayBU(DB),_xll.ArrayDPT($BA18:$BE18),_xll.ArrayCOA($BG18:$BZ18),YR,PRD,_xll.ArrayDIM($CB18:$CE18)),0)</f>
        <v>58.3</v>
      </c>
      <c r="M18" s="127">
        <f ca="1">L18/$L$14*100</f>
        <v>12.676117585667074</v>
      </c>
      <c r="N18" s="126">
        <f ca="1">L18-U18</f>
        <v>58.3</v>
      </c>
      <c r="O18" s="124">
        <f ca="1">IF(L18=0,0,(N18*100/L18))</f>
        <v>100</v>
      </c>
      <c r="P18" s="126">
        <f ca="1">L18-V18</f>
        <v>-386.19</v>
      </c>
      <c r="Q18" s="124">
        <f ca="1">IF(L18=0,0,(P18*100/L18))</f>
        <v>-662.41852487135509</v>
      </c>
      <c r="S18" s="72">
        <f ca="1">IFERROR(_xll.BC_BU(_xll.ArrayBU(DB),_xll.ArrayDPT($BA18:$BE18),_xll.ArrayCOA($BG18:$BZ18),YR,PRD,RV,_xll.ArrayDIM($CB18:$CE18)),0)</f>
        <v>0</v>
      </c>
      <c r="T18" s="72">
        <f ca="1">IFERROR(_xll.AC_BU(_xll.ArrayBU(DB),_xll.ArrayDPT($BA18:$BE18),_xll.ArrayCOA($BG18:$BZ18),YR-1,PRD,_xll.ArrayDIM($CB18:$CE18)),0)</f>
        <v>2.4900000000000002</v>
      </c>
      <c r="U18" s="72">
        <f ca="1">IFERROR(_xll.BCC_BU(_xll.ArrayBU(DB),_xll.ArrayDPT($BA18:$BE18),_xll.ArrayCOA($BG18:$BZ18),YR,PRD,RV,_xll.ArrayDIM($CB18:$CE18)),0)</f>
        <v>0</v>
      </c>
      <c r="V18" s="72">
        <f ca="1">IFERROR(_xll.ACC_BU(_xll.ArrayBU(DB),_xll.ArrayDPT($BA18:$BE18),_xll.ArrayCOA($BG18:$BZ18),YR-1,PRD,_xll.ArrayDIM($CB18:$CE18)),0)</f>
        <v>444.49</v>
      </c>
      <c r="W18" s="102"/>
      <c r="X18" s="72">
        <f ca="1">IFERROR(_xll.ACC_BU(_xll.ArrayBU(DB),_xll.ArrayDPT($BA18:$BE18),_xll.ArrayCOA($BG18:$BZ18),YR-1,PRD,_xll.ArrayDIM($CB18:$CE18)),0)</f>
        <v>444.49</v>
      </c>
      <c r="Y18" s="72">
        <f ca="1">IFERROR(_xll.BCC_BU(_xll.ArrayBU(DB),_xll.ArrayDPT($BA18:$BE18),_xll.ArrayCOA($BG18:$BZ18),YR-1,PRD,RV,_xll.ArrayDIM($CB18:$CE18)),0)</f>
        <v>0</v>
      </c>
      <c r="Z18" s="72">
        <f ca="1">IFERROR(_xll.ACC_BU(_xll.ArrayBU(DB),_xll.ArrayDPT($BA18:$BE18),_xll.ArrayCOA($BG18:$BZ18),YR-1-1,PRD,_xll.ArrayDIM($CB18:$CE18)),0)</f>
        <v>637.45000000000005</v>
      </c>
      <c r="AA18" s="102"/>
      <c r="AB18" s="102"/>
      <c r="AC18" s="102"/>
      <c r="AD18" s="102"/>
      <c r="AE18" s="35"/>
      <c r="AF18" s="146"/>
      <c r="AG18" s="146"/>
      <c r="AH18" s="146"/>
      <c r="AI18" s="146"/>
      <c r="BA18" s="599"/>
      <c r="BB18" s="628"/>
      <c r="BC18" s="628"/>
      <c r="BD18" s="628"/>
      <c r="BE18" s="629"/>
      <c r="BF18" s="630"/>
      <c r="BG18" s="599" t="s">
        <v>1097</v>
      </c>
      <c r="BH18" s="629"/>
      <c r="BI18" s="599"/>
      <c r="BJ18" s="629"/>
      <c r="BK18" s="599"/>
      <c r="BL18" s="629"/>
      <c r="BM18" s="599"/>
      <c r="BN18" s="629"/>
      <c r="BO18" s="599"/>
      <c r="BP18" s="629"/>
      <c r="BQ18" s="599"/>
      <c r="BR18" s="629"/>
      <c r="BS18" s="599"/>
      <c r="BT18" s="629"/>
      <c r="BU18" s="599"/>
      <c r="BV18" s="629"/>
      <c r="BW18" s="599"/>
      <c r="BX18" s="629"/>
      <c r="BY18" s="599"/>
      <c r="BZ18" s="629"/>
      <c r="CA18" s="630"/>
      <c r="CB18" s="599"/>
      <c r="CC18" s="628"/>
      <c r="CD18" s="628"/>
      <c r="CE18" s="629"/>
      <c r="DA18" t="s">
        <v>1097</v>
      </c>
    </row>
    <row r="19" spans="1:105" ht="12.75" hidden="1" customHeight="1">
      <c r="A19" s="126"/>
      <c r="B19" s="124">
        <f>IF(I19=0,0,(A19*100/I19))</f>
        <v>0</v>
      </c>
      <c r="C19" s="124">
        <f>I19-E19</f>
        <v>0</v>
      </c>
      <c r="D19" s="124">
        <f>IF(I19=0,0,(C19*100/I19))</f>
        <v>0</v>
      </c>
      <c r="E19" s="126"/>
      <c r="F19" s="124"/>
      <c r="G19" s="124">
        <f>IF(I19=0,0,(F19*100/I19))</f>
        <v>0</v>
      </c>
      <c r="H19" s="126"/>
      <c r="I19" s="124"/>
      <c r="J19" s="127">
        <f ca="1">IF($I$14&lt;&gt;0,I19/$I$14*100,0)</f>
        <v>0</v>
      </c>
      <c r="K19" s="124" t="s">
        <v>2594</v>
      </c>
      <c r="L19" s="126"/>
      <c r="M19" s="127">
        <f ca="1">L19/$L$14*100</f>
        <v>0</v>
      </c>
      <c r="N19" s="126"/>
      <c r="O19" s="124">
        <f>IF(L19=0,0,(N19*100/L19))</f>
        <v>0</v>
      </c>
      <c r="P19" s="126"/>
      <c r="Q19" s="124">
        <f>IF(L19=0,0,(P19*100/L19))</f>
        <v>0</v>
      </c>
      <c r="S19" s="136"/>
      <c r="T19" s="136"/>
      <c r="U19" s="136"/>
      <c r="V19" s="136"/>
      <c r="W19" s="102"/>
      <c r="X19" s="136"/>
      <c r="Y19" s="136"/>
      <c r="Z19" s="136"/>
      <c r="AA19" s="102"/>
      <c r="AB19" s="102"/>
      <c r="AC19" s="102"/>
      <c r="AD19" s="102"/>
      <c r="AF19" s="146"/>
      <c r="AG19" s="146"/>
      <c r="AH19" s="146"/>
      <c r="AI19" s="146"/>
      <c r="BA19" s="599"/>
      <c r="BB19" s="628"/>
      <c r="BC19" s="628"/>
      <c r="BD19" s="628"/>
      <c r="BE19" s="629"/>
      <c r="BF19" s="630"/>
      <c r="BG19" s="599"/>
      <c r="BH19" s="629"/>
      <c r="BI19" s="599"/>
      <c r="BJ19" s="629"/>
      <c r="BK19" s="599"/>
      <c r="BL19" s="629"/>
      <c r="BM19" s="599"/>
      <c r="BN19" s="629"/>
      <c r="BO19" s="599"/>
      <c r="BP19" s="629"/>
      <c r="BQ19" s="599"/>
      <c r="BR19" s="629"/>
      <c r="BS19" s="599"/>
      <c r="BT19" s="629"/>
      <c r="BU19" s="599"/>
      <c r="BV19" s="629"/>
      <c r="BW19" s="599"/>
      <c r="BX19" s="629"/>
      <c r="BY19" s="599"/>
      <c r="BZ19" s="629"/>
      <c r="CA19" s="630"/>
      <c r="CB19" s="599"/>
      <c r="CC19" s="628"/>
      <c r="CD19" s="628"/>
      <c r="CE19" s="629"/>
    </row>
    <row r="20" spans="1:105" ht="12.75" customHeight="1">
      <c r="A20" s="35">
        <f ca="1">A17+A18+A19</f>
        <v>-2.4900000000000002</v>
      </c>
      <c r="B20">
        <f ca="1">IF(I20=0,0,(A20*100/I20))</f>
        <v>0</v>
      </c>
      <c r="C20" s="35">
        <f ca="1">SUM(C18:C19)</f>
        <v>0</v>
      </c>
      <c r="D20">
        <f ca="1">IF(I20=0,0,(C20*100/I20))</f>
        <v>0</v>
      </c>
      <c r="E20" s="35">
        <f ca="1">E17+E18+E19</f>
        <v>0</v>
      </c>
      <c r="F20" s="35">
        <f ca="1">F17+F18+F19</f>
        <v>0</v>
      </c>
      <c r="G20">
        <f ca="1">IF(I20=0,0,(F20*100/I20))</f>
        <v>0</v>
      </c>
      <c r="H20" s="35">
        <f>H17+H18+H19</f>
        <v>0</v>
      </c>
      <c r="I20" s="35">
        <f ca="1">I17+I18+I19</f>
        <v>0</v>
      </c>
      <c r="J20" s="140">
        <f ca="1">IF($I$14&lt;&gt;0,I20/$I$14*100,0)</f>
        <v>0</v>
      </c>
      <c r="K20" s="190" t="s">
        <v>2565</v>
      </c>
      <c r="L20" s="35">
        <f ca="1">L17+L18+L19</f>
        <v>58.3</v>
      </c>
      <c r="M20" s="140">
        <f ca="1">L20/$L$14*100</f>
        <v>12.676117585667074</v>
      </c>
      <c r="N20" s="35">
        <f ca="1">N17+N18+N19</f>
        <v>58.3</v>
      </c>
      <c r="O20">
        <f ca="1">IF(L20=0,0,(N20*100/L20))</f>
        <v>100</v>
      </c>
      <c r="P20" s="35">
        <f ca="1">P17+P18+P19</f>
        <v>-386.19</v>
      </c>
      <c r="Q20">
        <f ca="1">IF(L20=0,0,(P20*100/L20))</f>
        <v>-662.41852487135509</v>
      </c>
      <c r="S20" s="77">
        <f ca="1">S17+S18+S19</f>
        <v>0</v>
      </c>
      <c r="T20" s="77">
        <f ca="1">T17+T18+T19</f>
        <v>2.4900000000000002</v>
      </c>
      <c r="U20" s="77">
        <f ca="1">U17+U18+U19</f>
        <v>0</v>
      </c>
      <c r="V20" s="77">
        <f ca="1">V17+V18+V19</f>
        <v>444.49</v>
      </c>
      <c r="W20" s="35"/>
      <c r="X20" s="77">
        <f ca="1">X17+X18+X19</f>
        <v>444.49</v>
      </c>
      <c r="Y20" s="77">
        <f ca="1">Y17+Y18+Y19</f>
        <v>0</v>
      </c>
      <c r="Z20" s="77">
        <f ca="1">Z17+Z18+Z19</f>
        <v>637.45000000000005</v>
      </c>
      <c r="AA20" s="177"/>
      <c r="AB20" s="177"/>
      <c r="AC20" s="177"/>
      <c r="AD20" s="102"/>
      <c r="AF20" s="146"/>
      <c r="AG20" s="146"/>
      <c r="AH20" s="146"/>
      <c r="AI20" s="146"/>
      <c r="BA20" s="599"/>
      <c r="BB20" s="628"/>
      <c r="BC20" s="628"/>
      <c r="BD20" s="628"/>
      <c r="BE20" s="629"/>
      <c r="BF20" s="630"/>
      <c r="BG20" s="599"/>
      <c r="BH20" s="629"/>
      <c r="BI20" s="599"/>
      <c r="BJ20" s="629"/>
      <c r="BK20" s="599"/>
      <c r="BL20" s="629"/>
      <c r="BM20" s="599"/>
      <c r="BN20" s="629"/>
      <c r="BO20" s="599"/>
      <c r="BP20" s="629"/>
      <c r="BQ20" s="599"/>
      <c r="BR20" s="629"/>
      <c r="BS20" s="599"/>
      <c r="BT20" s="629"/>
      <c r="BU20" s="599"/>
      <c r="BV20" s="629"/>
      <c r="BW20" s="599"/>
      <c r="BX20" s="629"/>
      <c r="BY20" s="599"/>
      <c r="BZ20" s="629"/>
      <c r="CA20" s="630"/>
      <c r="CB20" s="599"/>
      <c r="CC20" s="628"/>
      <c r="CD20" s="628"/>
      <c r="CE20" s="629"/>
    </row>
    <row r="21" spans="1:105" ht="5.15" customHeight="1">
      <c r="A21" s="35"/>
      <c r="E21" s="35"/>
      <c r="G21" s="140"/>
      <c r="H21" s="35"/>
      <c r="L21" s="35"/>
      <c r="N21" s="35"/>
      <c r="P21" s="35"/>
      <c r="S21" s="77"/>
      <c r="T21" s="77"/>
      <c r="U21" s="77"/>
      <c r="V21" s="77"/>
      <c r="W21" s="102"/>
      <c r="X21" s="77"/>
      <c r="Y21" s="77"/>
      <c r="Z21" s="77"/>
      <c r="AA21" s="102"/>
      <c r="AB21" s="102"/>
      <c r="AC21" s="102"/>
      <c r="AD21" s="102"/>
      <c r="AF21" s="146"/>
      <c r="AG21" s="146"/>
      <c r="AH21" s="146"/>
      <c r="AI21" s="146"/>
      <c r="BA21" s="599"/>
      <c r="BB21" s="628"/>
      <c r="BC21" s="628"/>
      <c r="BD21" s="628"/>
      <c r="BE21" s="629"/>
      <c r="BF21" s="630"/>
      <c r="BG21" s="599"/>
      <c r="BH21" s="629"/>
      <c r="BI21" s="599"/>
      <c r="BJ21" s="629"/>
      <c r="BK21" s="599"/>
      <c r="BL21" s="629"/>
      <c r="BM21" s="599"/>
      <c r="BN21" s="629"/>
      <c r="BO21" s="599"/>
      <c r="BP21" s="629"/>
      <c r="BQ21" s="599"/>
      <c r="BR21" s="629"/>
      <c r="BS21" s="599"/>
      <c r="BT21" s="629"/>
      <c r="BU21" s="599"/>
      <c r="BV21" s="629"/>
      <c r="BW21" s="599"/>
      <c r="BX21" s="629"/>
      <c r="BY21" s="599"/>
      <c r="BZ21" s="629"/>
      <c r="CA21" s="630"/>
      <c r="CB21" s="599"/>
      <c r="CC21" s="628"/>
      <c r="CD21" s="628"/>
      <c r="CE21" s="629"/>
    </row>
    <row r="22" spans="1:105" ht="12.75" customHeight="1">
      <c r="A22" s="76">
        <f ca="1">A14-A20</f>
        <v>177.36</v>
      </c>
      <c r="B22" s="162">
        <f ca="1">IF(I22=0,0,(A22*100/I22))</f>
        <v>96.276191510150909</v>
      </c>
      <c r="C22" s="76">
        <f ca="1">I22-E22</f>
        <v>184.22</v>
      </c>
      <c r="D22" s="162">
        <f ca="1">IF(I22=0,0,(C22*100/I22))</f>
        <v>100</v>
      </c>
      <c r="E22" s="76">
        <f ca="1">E14-E20</f>
        <v>0</v>
      </c>
      <c r="F22" s="76">
        <f ca="1">F14-F20</f>
        <v>184.22</v>
      </c>
      <c r="G22" s="162">
        <f ca="1">IF(I22=0,0,(F22*100/I22))</f>
        <v>100</v>
      </c>
      <c r="H22" s="76">
        <f>H14-H20</f>
        <v>0</v>
      </c>
      <c r="I22" s="76">
        <f ca="1">I14-I20</f>
        <v>184.22</v>
      </c>
      <c r="J22" s="163">
        <f ca="1">IF($I$14&lt;&gt;0,I22/$I$14*100,0)</f>
        <v>100</v>
      </c>
      <c r="K22" s="76" t="s">
        <v>2566</v>
      </c>
      <c r="L22" s="76">
        <f ca="1">L14-L20</f>
        <v>401.61999999999995</v>
      </c>
      <c r="M22" s="163">
        <f ca="1">L22/$L$14*100</f>
        <v>87.323882414332914</v>
      </c>
      <c r="N22" s="76">
        <f ca="1">N14-N20</f>
        <v>401.61999999999995</v>
      </c>
      <c r="O22" s="162">
        <f ca="1">IF(L22=0,0,(N22*100/L22))</f>
        <v>100</v>
      </c>
      <c r="P22" s="76">
        <f ca="1">P14-P20</f>
        <v>-1075.99</v>
      </c>
      <c r="Q22" s="162">
        <f ca="1">IF(L22=0,0,(P22*100/L22))</f>
        <v>-267.91245455903595</v>
      </c>
      <c r="S22" s="145">
        <f ca="1">S14-S20</f>
        <v>0</v>
      </c>
      <c r="T22" s="145">
        <f ca="1">T14-T20</f>
        <v>6.8599999999999994</v>
      </c>
      <c r="U22" s="145">
        <f ca="1">U14-U20</f>
        <v>0</v>
      </c>
      <c r="V22" s="145">
        <f ca="1">V14-V20</f>
        <v>1477.61</v>
      </c>
      <c r="W22" s="46"/>
      <c r="X22" s="145">
        <f ca="1">X14-X20</f>
        <v>1477.61</v>
      </c>
      <c r="Y22" s="145">
        <f ca="1">Y14-Y20</f>
        <v>0</v>
      </c>
      <c r="Z22" s="145">
        <f ca="1">Z14-Z20</f>
        <v>2260.3000000000002</v>
      </c>
      <c r="AA22" s="46"/>
      <c r="AB22" s="46"/>
      <c r="AC22" s="46"/>
      <c r="AD22" s="46"/>
      <c r="AF22" s="146"/>
      <c r="AG22" s="146"/>
      <c r="AH22" s="146"/>
      <c r="AI22" s="146"/>
      <c r="BA22" s="599"/>
      <c r="BB22" s="628"/>
      <c r="BC22" s="628"/>
      <c r="BD22" s="628"/>
      <c r="BE22" s="629"/>
      <c r="BF22" s="630"/>
      <c r="BG22" s="599"/>
      <c r="BH22" s="629"/>
      <c r="BI22" s="599"/>
      <c r="BJ22" s="629"/>
      <c r="BK22" s="599"/>
      <c r="BL22" s="629"/>
      <c r="BM22" s="599"/>
      <c r="BN22" s="629"/>
      <c r="BO22" s="599"/>
      <c r="BP22" s="629"/>
      <c r="BQ22" s="599"/>
      <c r="BR22" s="629"/>
      <c r="BS22" s="599"/>
      <c r="BT22" s="629"/>
      <c r="BU22" s="599"/>
      <c r="BV22" s="629"/>
      <c r="BW22" s="599"/>
      <c r="BX22" s="629"/>
      <c r="BY22" s="599"/>
      <c r="BZ22" s="629"/>
      <c r="CA22" s="630"/>
      <c r="CB22" s="599"/>
      <c r="CC22" s="628"/>
      <c r="CD22" s="628"/>
      <c r="CE22" s="629"/>
    </row>
    <row r="23" spans="1:105" ht="5.15" customHeight="1">
      <c r="G23" s="140"/>
      <c r="S23" s="72"/>
      <c r="T23" s="72"/>
      <c r="U23" s="72"/>
      <c r="V23" s="72"/>
      <c r="W23" s="46"/>
      <c r="X23" s="72"/>
      <c r="Y23" s="72"/>
      <c r="Z23" s="72"/>
      <c r="AA23" s="46"/>
      <c r="AB23" s="46"/>
      <c r="AC23" s="46"/>
      <c r="AD23" s="46"/>
      <c r="AF23" s="146"/>
      <c r="AG23" s="146"/>
      <c r="AH23" s="146"/>
      <c r="AI23" s="146"/>
      <c r="BA23" s="599"/>
      <c r="BB23" s="628"/>
      <c r="BC23" s="628"/>
      <c r="BD23" s="628"/>
      <c r="BE23" s="629"/>
      <c r="BF23" s="630"/>
      <c r="BG23" s="599"/>
      <c r="BH23" s="629"/>
      <c r="BI23" s="599"/>
      <c r="BJ23" s="629"/>
      <c r="BK23" s="599"/>
      <c r="BL23" s="629"/>
      <c r="BM23" s="599"/>
      <c r="BN23" s="629"/>
      <c r="BO23" s="599"/>
      <c r="BP23" s="629"/>
      <c r="BQ23" s="599"/>
      <c r="BR23" s="629"/>
      <c r="BS23" s="599"/>
      <c r="BT23" s="629"/>
      <c r="BU23" s="599"/>
      <c r="BV23" s="629"/>
      <c r="BW23" s="599"/>
      <c r="BX23" s="629"/>
      <c r="BY23" s="599"/>
      <c r="BZ23" s="629"/>
      <c r="CA23" s="630"/>
      <c r="CB23" s="599"/>
      <c r="CC23" s="628"/>
      <c r="CD23" s="628"/>
      <c r="CE23" s="629"/>
    </row>
    <row r="24" spans="1:105" ht="12.75" customHeight="1">
      <c r="G24" s="140"/>
      <c r="K24" s="35" t="s">
        <v>2298</v>
      </c>
      <c r="S24" s="72"/>
      <c r="T24" s="72"/>
      <c r="U24" s="72"/>
      <c r="V24" s="72"/>
      <c r="W24" s="46"/>
      <c r="X24" s="72"/>
      <c r="Y24" s="72"/>
      <c r="Z24" s="72"/>
      <c r="AA24" s="46"/>
      <c r="AB24" s="46"/>
      <c r="AC24" s="46"/>
      <c r="AD24" s="46"/>
      <c r="AF24" s="146"/>
      <c r="AG24" s="146"/>
      <c r="AH24" s="146"/>
      <c r="AI24" s="146"/>
      <c r="BA24" s="599"/>
      <c r="BB24" s="628"/>
      <c r="BC24" s="628"/>
      <c r="BD24" s="628"/>
      <c r="BE24" s="629"/>
      <c r="BF24" s="630"/>
      <c r="BG24" s="599"/>
      <c r="BH24" s="629"/>
      <c r="BI24" s="599"/>
      <c r="BJ24" s="629"/>
      <c r="BK24" s="599"/>
      <c r="BL24" s="629"/>
      <c r="BM24" s="599"/>
      <c r="BN24" s="629"/>
      <c r="BO24" s="599"/>
      <c r="BP24" s="629"/>
      <c r="BQ24" s="599"/>
      <c r="BR24" s="629"/>
      <c r="BS24" s="599"/>
      <c r="BT24" s="629"/>
      <c r="BU24" s="599"/>
      <c r="BV24" s="629"/>
      <c r="BW24" s="599"/>
      <c r="BX24" s="629"/>
      <c r="BY24" s="599"/>
      <c r="BZ24" s="629"/>
      <c r="CA24" s="630"/>
      <c r="CB24" s="599"/>
      <c r="CC24" s="628"/>
      <c r="CD24" s="628"/>
      <c r="CE24" s="629"/>
    </row>
    <row r="25" spans="1:105" ht="12.75" customHeight="1">
      <c r="A25">
        <v>0</v>
      </c>
      <c r="B25">
        <f>IF(I25=0,0,(A25*100/I25))</f>
        <v>0</v>
      </c>
      <c r="C25" s="74">
        <f>I25-E25</f>
        <v>0</v>
      </c>
      <c r="D25" s="74">
        <f>IF(I25=0,0,(C25*100/I25))</f>
        <v>0</v>
      </c>
      <c r="E25">
        <v>0</v>
      </c>
      <c r="F25">
        <v>0</v>
      </c>
      <c r="G25">
        <f>IF(I25=0,0,(F25*100/I25))</f>
        <v>0</v>
      </c>
      <c r="H25">
        <v>0</v>
      </c>
      <c r="I25">
        <v>0</v>
      </c>
      <c r="J25" s="140">
        <f ca="1">IF($I$14&lt;&gt;0,I25/$I$14*100,0)</f>
        <v>0</v>
      </c>
      <c r="K25" t="s">
        <v>2478</v>
      </c>
      <c r="L25">
        <v>0</v>
      </c>
      <c r="M25" s="140">
        <f ca="1">L25/$L$14*100</f>
        <v>0</v>
      </c>
      <c r="N25">
        <v>0</v>
      </c>
      <c r="O25">
        <f>IF(L25=0,0,(N25*100/L25))</f>
        <v>0</v>
      </c>
      <c r="P25">
        <v>0</v>
      </c>
      <c r="Q25">
        <f>IF(L25=0,0,(P25*100/L25))</f>
        <v>0</v>
      </c>
      <c r="S25" s="72">
        <v>0</v>
      </c>
      <c r="T25" s="72">
        <v>0</v>
      </c>
      <c r="U25" s="72">
        <v>0</v>
      </c>
      <c r="V25" s="72">
        <v>0</v>
      </c>
      <c r="W25" s="102"/>
      <c r="X25" s="72"/>
      <c r="Y25" s="72"/>
      <c r="Z25" s="72"/>
      <c r="AA25" s="102"/>
      <c r="AB25" s="102"/>
      <c r="AC25" s="102"/>
      <c r="AD25" s="102"/>
      <c r="AF25" s="146"/>
      <c r="AG25" s="146"/>
      <c r="AH25" s="146"/>
      <c r="AI25" s="146"/>
      <c r="BA25" s="599"/>
      <c r="BB25" s="628"/>
      <c r="BC25" s="628"/>
      <c r="BD25" s="628"/>
      <c r="BE25" s="629"/>
      <c r="BF25" s="630"/>
      <c r="BG25" s="599"/>
      <c r="BH25" s="629"/>
      <c r="BI25" s="599"/>
      <c r="BJ25" s="629"/>
      <c r="BK25" s="599"/>
      <c r="BL25" s="629"/>
      <c r="BM25" s="599"/>
      <c r="BN25" s="629"/>
      <c r="BO25" s="599"/>
      <c r="BP25" s="629"/>
      <c r="BQ25" s="599"/>
      <c r="BR25" s="629"/>
      <c r="BS25" s="599"/>
      <c r="BT25" s="629"/>
      <c r="BU25" s="599"/>
      <c r="BV25" s="629"/>
      <c r="BW25" s="599"/>
      <c r="BX25" s="629"/>
      <c r="BY25" s="599"/>
      <c r="BZ25" s="629"/>
      <c r="CA25" s="630"/>
      <c r="CB25" s="599"/>
      <c r="CC25" s="628"/>
      <c r="CD25" s="628"/>
      <c r="CE25" s="629"/>
    </row>
    <row r="26" spans="1:105" ht="12.75" customHeight="1">
      <c r="A26" s="124">
        <v>0</v>
      </c>
      <c r="B26" s="124">
        <f>IF(I26=0,0,(A26*100/I26))</f>
        <v>0</v>
      </c>
      <c r="C26" s="124">
        <f>I26-E26</f>
        <v>0</v>
      </c>
      <c r="D26" s="124">
        <f>IF(I26=0,0,(C26*100/I26))</f>
        <v>0</v>
      </c>
      <c r="E26" s="124">
        <v>0</v>
      </c>
      <c r="F26" s="124">
        <v>0</v>
      </c>
      <c r="G26" s="124">
        <f>IF(I26=0,0,(F26*100/I26))</f>
        <v>0</v>
      </c>
      <c r="H26" s="124">
        <v>0</v>
      </c>
      <c r="I26" s="124">
        <v>0</v>
      </c>
      <c r="J26" s="127">
        <f ca="1">IF($I$14&lt;&gt;0,I26/$I$14*100,0)</f>
        <v>0</v>
      </c>
      <c r="K26" s="124" t="s">
        <v>2479</v>
      </c>
      <c r="L26" s="124">
        <v>0</v>
      </c>
      <c r="M26" s="127">
        <f ca="1">L26/$L$14*100</f>
        <v>0</v>
      </c>
      <c r="N26" s="124">
        <v>0</v>
      </c>
      <c r="O26" s="124">
        <f>IF(L26=0,0,(N26*100/L26))</f>
        <v>0</v>
      </c>
      <c r="P26" s="124">
        <v>0</v>
      </c>
      <c r="Q26" s="124">
        <f>IF(L26=0,0,(P26*100/L26))</f>
        <v>0</v>
      </c>
      <c r="S26" s="72">
        <v>0</v>
      </c>
      <c r="T26" s="72">
        <v>0</v>
      </c>
      <c r="U26" s="72">
        <v>0</v>
      </c>
      <c r="V26" s="72">
        <v>0</v>
      </c>
      <c r="W26" s="102"/>
      <c r="X26" s="75"/>
      <c r="Y26" s="75"/>
      <c r="Z26" s="75"/>
      <c r="AA26" s="102"/>
      <c r="AB26" s="102"/>
      <c r="AC26" s="102"/>
      <c r="AD26" s="102"/>
      <c r="AF26" s="146"/>
      <c r="AG26" s="146"/>
      <c r="AH26" s="146"/>
      <c r="AI26" s="146"/>
      <c r="BA26" s="599"/>
      <c r="BB26" s="628"/>
      <c r="BC26" s="628"/>
      <c r="BD26" s="628"/>
      <c r="BE26" s="629"/>
      <c r="BF26" s="630"/>
      <c r="BG26" s="599"/>
      <c r="BH26" s="629"/>
      <c r="BI26" s="599"/>
      <c r="BJ26" s="629"/>
      <c r="BK26" s="599"/>
      <c r="BL26" s="629"/>
      <c r="BM26" s="599"/>
      <c r="BN26" s="629"/>
      <c r="BO26" s="599"/>
      <c r="BP26" s="629"/>
      <c r="BQ26" s="599"/>
      <c r="BR26" s="629"/>
      <c r="BS26" s="599"/>
      <c r="BT26" s="629"/>
      <c r="BU26" s="599"/>
      <c r="BV26" s="629"/>
      <c r="BW26" s="599"/>
      <c r="BX26" s="629"/>
      <c r="BY26" s="599"/>
      <c r="BZ26" s="629"/>
      <c r="CA26" s="630"/>
      <c r="CB26" s="599"/>
      <c r="CC26" s="628"/>
      <c r="CD26" s="628"/>
      <c r="CE26" s="629"/>
    </row>
    <row r="27" spans="1:105" ht="12.75" customHeight="1">
      <c r="A27" s="35">
        <f>A25+A26</f>
        <v>0</v>
      </c>
      <c r="B27">
        <f>IF(I27=0,0,(A27*100/I27))</f>
        <v>0</v>
      </c>
      <c r="C27" s="162">
        <f>I27-E27</f>
        <v>0</v>
      </c>
      <c r="D27">
        <f>IF(I27=0,0,(C27*100/I27))</f>
        <v>0</v>
      </c>
      <c r="E27" s="35">
        <f>E25+E26</f>
        <v>0</v>
      </c>
      <c r="F27" s="35">
        <f>F25+F26</f>
        <v>0</v>
      </c>
      <c r="G27">
        <f>IF(I27=0,0,(F27*100/I27))</f>
        <v>0</v>
      </c>
      <c r="H27" s="35">
        <f>H25+H26</f>
        <v>0</v>
      </c>
      <c r="I27" s="35">
        <f>I25+I26</f>
        <v>0</v>
      </c>
      <c r="J27" s="140">
        <f ca="1">IF($I$14&lt;&gt;0,I27/$I$14*100,0)</f>
        <v>0</v>
      </c>
      <c r="K27" s="35" t="s">
        <v>2567</v>
      </c>
      <c r="L27" s="35">
        <f>L25+L26</f>
        <v>0</v>
      </c>
      <c r="M27" s="140">
        <f ca="1">L27/$L$14*100</f>
        <v>0</v>
      </c>
      <c r="N27" s="35">
        <f>N25+N26</f>
        <v>0</v>
      </c>
      <c r="O27">
        <f>IF(L27=0,0,(N27*100/L27))</f>
        <v>0</v>
      </c>
      <c r="P27" s="35">
        <f>P25+P26</f>
        <v>0</v>
      </c>
      <c r="Q27">
        <f>IF(L27=0,0,(P27*100/L27))</f>
        <v>0</v>
      </c>
      <c r="S27" s="145">
        <f>S25+S26</f>
        <v>0</v>
      </c>
      <c r="T27" s="145">
        <f>T25+T26</f>
        <v>0</v>
      </c>
      <c r="U27" s="145">
        <f>U25+U26</f>
        <v>0</v>
      </c>
      <c r="V27" s="145">
        <f>V25+V26</f>
        <v>0</v>
      </c>
      <c r="W27" s="27"/>
      <c r="X27" s="77">
        <f>X25+X26</f>
        <v>0</v>
      </c>
      <c r="Y27" s="77">
        <f>Y25+Y26</f>
        <v>0</v>
      </c>
      <c r="Z27" s="77">
        <f>Z25+Z26</f>
        <v>0</v>
      </c>
      <c r="AA27" s="27"/>
      <c r="AB27" s="27"/>
      <c r="AC27" s="27"/>
      <c r="AD27" s="27"/>
      <c r="AE27" s="35"/>
      <c r="AF27" s="146"/>
      <c r="AG27" s="146"/>
      <c r="AH27" s="146"/>
      <c r="AI27" s="146"/>
      <c r="BA27" s="599"/>
      <c r="BB27" s="628"/>
      <c r="BC27" s="628"/>
      <c r="BD27" s="628"/>
      <c r="BE27" s="629"/>
      <c r="BF27" s="630"/>
      <c r="BG27" s="599"/>
      <c r="BH27" s="629"/>
      <c r="BI27" s="599"/>
      <c r="BJ27" s="629"/>
      <c r="BK27" s="599"/>
      <c r="BL27" s="629"/>
      <c r="BM27" s="599"/>
      <c r="BN27" s="629"/>
      <c r="BO27" s="599"/>
      <c r="BP27" s="629"/>
      <c r="BQ27" s="599"/>
      <c r="BR27" s="629"/>
      <c r="BS27" s="599"/>
      <c r="BT27" s="629"/>
      <c r="BU27" s="599"/>
      <c r="BV27" s="629"/>
      <c r="BW27" s="599"/>
      <c r="BX27" s="629"/>
      <c r="BY27" s="599"/>
      <c r="BZ27" s="629"/>
      <c r="CA27" s="630"/>
      <c r="CB27" s="599"/>
      <c r="CC27" s="628"/>
      <c r="CD27" s="628"/>
      <c r="CE27" s="629"/>
    </row>
    <row r="28" spans="1:105" ht="5.15" customHeight="1">
      <c r="G28" s="140"/>
      <c r="S28" s="72"/>
      <c r="T28" s="72"/>
      <c r="U28" s="72"/>
      <c r="V28" s="72"/>
      <c r="W28" s="46"/>
      <c r="X28" s="72"/>
      <c r="Y28" s="72"/>
      <c r="Z28" s="72"/>
      <c r="AA28" s="46"/>
      <c r="AB28" s="46"/>
      <c r="AC28" s="46"/>
      <c r="AD28" s="46"/>
      <c r="AF28" s="146"/>
      <c r="AG28" s="146"/>
      <c r="AH28" s="146"/>
      <c r="AI28" s="146"/>
      <c r="BA28" s="599"/>
      <c r="BB28" s="628"/>
      <c r="BC28" s="628"/>
      <c r="BD28" s="628"/>
      <c r="BE28" s="629"/>
      <c r="BF28" s="630"/>
      <c r="BG28" s="599"/>
      <c r="BH28" s="629"/>
      <c r="BI28" s="599"/>
      <c r="BJ28" s="629"/>
      <c r="BK28" s="599"/>
      <c r="BL28" s="629"/>
      <c r="BM28" s="599"/>
      <c r="BN28" s="629"/>
      <c r="BO28" s="599"/>
      <c r="BP28" s="629"/>
      <c r="BQ28" s="599"/>
      <c r="BR28" s="629"/>
      <c r="BS28" s="599"/>
      <c r="BT28" s="629"/>
      <c r="BU28" s="599"/>
      <c r="BV28" s="629"/>
      <c r="BW28" s="599"/>
      <c r="BX28" s="629"/>
      <c r="BY28" s="599"/>
      <c r="BZ28" s="629"/>
      <c r="CA28" s="630"/>
      <c r="CB28" s="599"/>
      <c r="CC28" s="628"/>
      <c r="CD28" s="628"/>
      <c r="CE28" s="629"/>
    </row>
    <row r="29" spans="1:105" ht="12.75" customHeight="1">
      <c r="G29" s="140"/>
      <c r="K29" s="35" t="s">
        <v>2354</v>
      </c>
      <c r="S29" s="72"/>
      <c r="T29" s="72"/>
      <c r="U29" s="72"/>
      <c r="V29" s="72"/>
      <c r="W29" s="46"/>
      <c r="X29" s="72"/>
      <c r="Y29" s="72"/>
      <c r="Z29" s="72"/>
      <c r="AA29" s="46"/>
      <c r="AB29" s="46"/>
      <c r="AC29" s="46"/>
      <c r="AD29" s="46"/>
      <c r="AF29" s="146"/>
      <c r="AG29" s="146"/>
      <c r="AH29" s="146"/>
      <c r="AI29" s="146"/>
      <c r="BA29" s="599"/>
      <c r="BB29" s="628"/>
      <c r="BC29" s="628"/>
      <c r="BD29" s="628"/>
      <c r="BE29" s="629"/>
      <c r="BF29" s="630"/>
      <c r="BG29" s="599"/>
      <c r="BH29" s="629"/>
      <c r="BI29" s="599"/>
      <c r="BJ29" s="629"/>
      <c r="BK29" s="599"/>
      <c r="BL29" s="629"/>
      <c r="BM29" s="599"/>
      <c r="BN29" s="629"/>
      <c r="BO29" s="599"/>
      <c r="BP29" s="629"/>
      <c r="BQ29" s="599"/>
      <c r="BR29" s="629"/>
      <c r="BS29" s="599"/>
      <c r="BT29" s="629"/>
      <c r="BU29" s="599"/>
      <c r="BV29" s="629"/>
      <c r="BW29" s="599"/>
      <c r="BX29" s="629"/>
      <c r="BY29" s="599"/>
      <c r="BZ29" s="629"/>
      <c r="CA29" s="630"/>
      <c r="CB29" s="599"/>
      <c r="CC29" s="628"/>
      <c r="CD29" s="628"/>
      <c r="CE29" s="629"/>
    </row>
    <row r="30" spans="1:105" ht="12.75" hidden="1" customHeight="1">
      <c r="A30" s="130">
        <f>I30-T30</f>
        <v>0</v>
      </c>
      <c r="B30" s="74">
        <f>IF(I30=0,0,(A30*100/I30))</f>
        <v>0</v>
      </c>
      <c r="C30" s="74">
        <f>I30-E30</f>
        <v>0</v>
      </c>
      <c r="D30" s="74">
        <f>IF(I30=0,0,(C30*100/I30))</f>
        <v>0</v>
      </c>
      <c r="E30" s="74"/>
      <c r="F30" s="74"/>
      <c r="G30" s="74">
        <f>IF(L30=0,0,(F30*100/L30))</f>
        <v>0</v>
      </c>
      <c r="H30" s="74"/>
      <c r="I30" s="74"/>
      <c r="J30" s="122">
        <f ca="1">I30/$I$14*100</f>
        <v>0</v>
      </c>
      <c r="K30" s="74" t="s">
        <v>2568</v>
      </c>
      <c r="L30" s="74"/>
      <c r="M30" s="122">
        <f ca="1">L30/$L$14*100</f>
        <v>0</v>
      </c>
      <c r="N30" s="74"/>
      <c r="O30" s="74"/>
      <c r="P30" s="74"/>
      <c r="Q30" s="74"/>
      <c r="S30" s="72"/>
      <c r="T30" s="72"/>
      <c r="U30" s="72"/>
      <c r="V30" s="72"/>
      <c r="W30" s="46"/>
      <c r="X30" s="72"/>
      <c r="Y30" s="72"/>
      <c r="Z30" s="72"/>
      <c r="AA30" s="46"/>
      <c r="AB30" s="46"/>
      <c r="AC30" s="46"/>
      <c r="AD30" s="46"/>
      <c r="AF30" s="146"/>
      <c r="AG30" s="146"/>
      <c r="AH30" s="146"/>
      <c r="AI30" s="146"/>
      <c r="BA30" s="599"/>
      <c r="BB30" s="628"/>
      <c r="BC30" s="628"/>
      <c r="BD30" s="628"/>
      <c r="BE30" s="629"/>
      <c r="BF30" s="630"/>
      <c r="BG30" s="599"/>
      <c r="BH30" s="629"/>
      <c r="BI30" s="599"/>
      <c r="BJ30" s="629"/>
      <c r="BK30" s="599"/>
      <c r="BL30" s="629"/>
      <c r="BM30" s="599"/>
      <c r="BN30" s="629"/>
      <c r="BO30" s="599"/>
      <c r="BP30" s="629"/>
      <c r="BQ30" s="599"/>
      <c r="BR30" s="629"/>
      <c r="BS30" s="599"/>
      <c r="BT30" s="629"/>
      <c r="BU30" s="599"/>
      <c r="BV30" s="629"/>
      <c r="BW30" s="599"/>
      <c r="BX30" s="629"/>
      <c r="BY30" s="599"/>
      <c r="BZ30" s="629"/>
      <c r="CA30" s="630"/>
      <c r="CB30" s="599"/>
      <c r="CC30" s="628"/>
      <c r="CD30" s="628"/>
      <c r="CE30" s="629"/>
    </row>
    <row r="31" spans="1:105" ht="12.75" customHeight="1">
      <c r="A31" s="126">
        <f ca="1">I31-T31</f>
        <v>0</v>
      </c>
      <c r="B31" s="124">
        <f ca="1">IF(I31=0,0,(A31*100/I31))</f>
        <v>0</v>
      </c>
      <c r="C31" s="124">
        <f ca="1">I31-E31</f>
        <v>0</v>
      </c>
      <c r="D31" s="124">
        <f ca="1">IF(I31=0,0,(C31*100/I31))</f>
        <v>0</v>
      </c>
      <c r="E31" s="124">
        <f ca="1">IFERROR(_xll.AC_BU(_xll.ArrayBU(DB),_xll.ArrayDPT($BA31:$BE31),_xll.ArrayCOA($BG31:$BZ31),YR,PRD-1,_xll.ArrayDIM($CB31:$CE31)),0)</f>
        <v>0</v>
      </c>
      <c r="F31" s="124">
        <f ca="1">I31-H31</f>
        <v>0</v>
      </c>
      <c r="G31" s="124">
        <f ca="1">IF(I31=0,0,(F31*100/I31))</f>
        <v>0</v>
      </c>
      <c r="H31" s="124"/>
      <c r="I31" s="124">
        <f ca="1">IFERROR(_xll.AC_BU(_xll.ArrayBU(DB),_xll.ArrayDPT($BA31:$BE31),_xll.ArrayCOA($BG31:$BZ31),YR,PRD,_xll.ArrayDIM($CB31:$CE31)),0)</f>
        <v>0</v>
      </c>
      <c r="J31" s="127">
        <f ca="1">IF($I$14&lt;&gt;0,I31/$I$14*100,0)</f>
        <v>0</v>
      </c>
      <c r="K31" s="124" t="s">
        <v>2485</v>
      </c>
      <c r="L31" s="124">
        <f ca="1">IFERROR(_xll.ACC_BU(_xll.ArrayBU(DB),_xll.ArrayDPT($BA31:$BE31),_xll.ArrayCOA($BG31:$BZ31),YR,PRD,_xll.ArrayDIM($CB31:$CE31)),0)</f>
        <v>0</v>
      </c>
      <c r="M31" s="127">
        <f ca="1">L31/$L$14*100</f>
        <v>0</v>
      </c>
      <c r="N31" s="124">
        <f ca="1">L31-U31</f>
        <v>0</v>
      </c>
      <c r="O31" s="124">
        <f ca="1">IF(L31=0,0,(N31*100/L31))</f>
        <v>0</v>
      </c>
      <c r="P31" s="124">
        <f ca="1">L31-V31</f>
        <v>0</v>
      </c>
      <c r="Q31" s="124">
        <f ca="1">IF(L31=0,0,(P31*100/L31))</f>
        <v>0</v>
      </c>
      <c r="S31" s="72">
        <f ca="1">IFERROR(_xll.BC_BU(_xll.ArrayBU(DB),_xll.ArrayDPT($BA31:$BE31),_xll.ArrayCOA($BG31:$BZ31),YR,PRD,RV,_xll.ArrayDIM($CB31:$CE31)),0)</f>
        <v>0</v>
      </c>
      <c r="T31" s="72">
        <f ca="1">IFERROR(_xll.AC_BU(_xll.ArrayBU(DB),_xll.ArrayDPT($BA31:$BE31),_xll.ArrayCOA($BG31:$BZ31),YR-1,PRD,_xll.ArrayDIM($CB31:$CE31)),0)</f>
        <v>0</v>
      </c>
      <c r="U31" s="72">
        <f ca="1">IFERROR(_xll.BCC_BU(_xll.ArrayBU(DB),_xll.ArrayDPT($BA31:$BE31),_xll.ArrayCOA($BG31:$BZ31),YR,PRD,RV,_xll.ArrayDIM($CB31:$CE31)),0)</f>
        <v>0</v>
      </c>
      <c r="V31" s="72">
        <f ca="1">IFERROR(_xll.ACC_BU(_xll.ArrayBU(DB),_xll.ArrayDPT($BA31:$BE31),_xll.ArrayCOA($BG31:$BZ31),YR-1,PRD,_xll.ArrayDIM($CB31:$CE31)),0)</f>
        <v>0</v>
      </c>
      <c r="W31" s="102"/>
      <c r="X31" s="72">
        <f ca="1">IFERROR(_xll.ACC_BU(_xll.ArrayBU(DB),_xll.ArrayDPT($BA31:$BE31),_xll.ArrayCOA($BG31:$BZ31),YR-1,PRD,_xll.ArrayDIM($CB31:$CE31)),0)</f>
        <v>0</v>
      </c>
      <c r="Y31" s="72">
        <f ca="1">IFERROR(_xll.BCC_BU(_xll.ArrayBU(DB),_xll.ArrayDPT($BA31:$BE31),_xll.ArrayCOA($BG31:$BZ31),YR-1,PRD,RV,_xll.ArrayDIM($CB31:$CE31)),0)</f>
        <v>0</v>
      </c>
      <c r="Z31" s="72">
        <f ca="1">IFERROR(_xll.ACC_BU(_xll.ArrayBU(DB),_xll.ArrayDPT($BA31:$BE31),_xll.ArrayCOA($BG31:$BZ31),YR-1-1,PRD,_xll.ArrayDIM($CB31:$CE31)),0)</f>
        <v>0</v>
      </c>
      <c r="AA31" s="102"/>
      <c r="AB31" s="102"/>
      <c r="AC31" s="102"/>
      <c r="AD31" s="102"/>
      <c r="AF31" s="146"/>
      <c r="AG31" s="146"/>
      <c r="AH31" s="146"/>
      <c r="AI31" s="146"/>
      <c r="BA31" s="599"/>
      <c r="BB31" s="628"/>
      <c r="BC31" s="628"/>
      <c r="BD31" s="628"/>
      <c r="BE31" s="629"/>
      <c r="BF31" s="630"/>
      <c r="BG31" s="599" t="s">
        <v>1100</v>
      </c>
      <c r="BH31" s="629"/>
      <c r="BI31" s="599"/>
      <c r="BJ31" s="629"/>
      <c r="BK31" s="599"/>
      <c r="BL31" s="629"/>
      <c r="BM31" s="599"/>
      <c r="BN31" s="629"/>
      <c r="BO31" s="599"/>
      <c r="BP31" s="629"/>
      <c r="BQ31" s="599"/>
      <c r="BR31" s="629"/>
      <c r="BS31" s="599"/>
      <c r="BT31" s="629"/>
      <c r="BU31" s="599"/>
      <c r="BV31" s="629"/>
      <c r="BW31" s="599"/>
      <c r="BX31" s="629"/>
      <c r="BY31" s="599"/>
      <c r="BZ31" s="629"/>
      <c r="CA31" s="630"/>
      <c r="CB31" s="599"/>
      <c r="CC31" s="628"/>
      <c r="CD31" s="628"/>
      <c r="CE31" s="629"/>
      <c r="DA31" t="s">
        <v>1100</v>
      </c>
    </row>
    <row r="32" spans="1:105" ht="12.75" customHeight="1">
      <c r="A32" s="126">
        <f>I32-T32</f>
        <v>0</v>
      </c>
      <c r="B32" s="124">
        <f>IF(I32=0,0,(A32*100/I32))</f>
        <v>0</v>
      </c>
      <c r="C32" s="124">
        <f>I32-E32</f>
        <v>0</v>
      </c>
      <c r="D32" s="124">
        <f>IF(I32=0,0,(C32*100/I32))</f>
        <v>0</v>
      </c>
      <c r="E32" s="124"/>
      <c r="F32" s="124">
        <v>0</v>
      </c>
      <c r="G32" s="124">
        <f>IF(I32=0,0,(F32*100/I32))</f>
        <v>0</v>
      </c>
      <c r="H32" s="124"/>
      <c r="I32" s="124">
        <v>0</v>
      </c>
      <c r="J32" s="127">
        <f ca="1">IF($I$14&lt;&gt;0,I32/$I$14*100,0)</f>
        <v>0</v>
      </c>
      <c r="K32" s="124" t="s">
        <v>2569</v>
      </c>
      <c r="L32" s="124"/>
      <c r="M32" s="127">
        <f ca="1">L32/$L$14*100</f>
        <v>0</v>
      </c>
      <c r="N32" s="124"/>
      <c r="O32" s="124">
        <f>IF(L32=0,0,(N32*100/L32))</f>
        <v>0</v>
      </c>
      <c r="P32" s="124"/>
      <c r="Q32" s="124">
        <f>IF(L32=0,0,(P32*100/L32))</f>
        <v>0</v>
      </c>
      <c r="S32" s="72"/>
      <c r="T32" s="72"/>
      <c r="U32" s="72"/>
      <c r="V32" s="72"/>
      <c r="W32" s="102"/>
      <c r="X32" s="72"/>
      <c r="Y32" s="72"/>
      <c r="Z32" s="72"/>
      <c r="AA32" s="102"/>
      <c r="AB32" s="102"/>
      <c r="AC32" s="102"/>
      <c r="AD32" s="102"/>
      <c r="AF32" s="146"/>
      <c r="AG32" s="146"/>
      <c r="AH32" s="146"/>
      <c r="AI32" s="146"/>
      <c r="BA32" s="599"/>
      <c r="BB32" s="628"/>
      <c r="BC32" s="628"/>
      <c r="BD32" s="628"/>
      <c r="BE32" s="629"/>
      <c r="BF32" s="630"/>
      <c r="BG32" s="599"/>
      <c r="BH32" s="629"/>
      <c r="BI32" s="599"/>
      <c r="BJ32" s="629"/>
      <c r="BK32" s="599"/>
      <c r="BL32" s="629"/>
      <c r="BM32" s="599"/>
      <c r="BN32" s="629"/>
      <c r="BO32" s="599"/>
      <c r="BP32" s="629"/>
      <c r="BQ32" s="599"/>
      <c r="BR32" s="629"/>
      <c r="BS32" s="599"/>
      <c r="BT32" s="629"/>
      <c r="BU32" s="599"/>
      <c r="BV32" s="629"/>
      <c r="BW32" s="599"/>
      <c r="BX32" s="629"/>
      <c r="BY32" s="599"/>
      <c r="BZ32" s="629"/>
      <c r="CA32" s="630"/>
      <c r="CB32" s="599"/>
      <c r="CC32" s="628"/>
      <c r="CD32" s="628"/>
      <c r="CE32" s="629"/>
    </row>
    <row r="33" spans="1:105" ht="12.75" customHeight="1">
      <c r="A33" s="126">
        <f ca="1">I33-T33</f>
        <v>0</v>
      </c>
      <c r="B33" s="124">
        <f ca="1">IF(I33=0,0,(A33*100/I33))</f>
        <v>0</v>
      </c>
      <c r="C33" s="124">
        <f ca="1">I33-E33</f>
        <v>0</v>
      </c>
      <c r="D33" s="124">
        <f ca="1">IF(I33=0,0,(C33*100/I33))</f>
        <v>0</v>
      </c>
      <c r="E33" s="124">
        <f ca="1">IFERROR(_xll.AC_BU(_xll.ArrayBU(DB),_xll.ArrayDPT($BA33:$BE33),_xll.ArrayCOA($BG33:$BZ33),YR,PRD-1,_xll.ArrayDIM($CB33:$CE33)),0)</f>
        <v>0</v>
      </c>
      <c r="F33" s="124">
        <f ca="1">I33-H33</f>
        <v>0</v>
      </c>
      <c r="G33" s="124">
        <f ca="1">IF(I33=0,0,(F33*100/I33))</f>
        <v>0</v>
      </c>
      <c r="H33" s="124"/>
      <c r="I33" s="124">
        <f ca="1">IFERROR(_xll.AC_BU(_xll.ArrayBU(DB),_xll.ArrayDPT($BA33:$BE33),_xll.ArrayCOA($BG33:$BZ33),YR,PRD,_xll.ArrayDIM($CB33:$CE33)),0)</f>
        <v>0</v>
      </c>
      <c r="J33" s="127">
        <f ca="1">IF($I$14&lt;&gt;0,I33/$I$14*100,0)</f>
        <v>0</v>
      </c>
      <c r="K33" s="124" t="s">
        <v>2507</v>
      </c>
      <c r="L33" s="124">
        <f ca="1">IFERROR(_xll.ACC_BU(_xll.ArrayBU(DB),_xll.ArrayDPT($BA33:$BE33),_xll.ArrayCOA($BG33:$BZ33),YR,PRD,_xll.ArrayDIM($CB33:$CE33)),0)</f>
        <v>0</v>
      </c>
      <c r="M33" s="127">
        <f ca="1">L33/$L$14*100</f>
        <v>0</v>
      </c>
      <c r="N33" s="124">
        <f ca="1">L33-U33</f>
        <v>0</v>
      </c>
      <c r="O33" s="124">
        <f ca="1">IF(L33=0,0,(N33*100/L33))</f>
        <v>0</v>
      </c>
      <c r="P33" s="124">
        <f ca="1">L33-V33</f>
        <v>0</v>
      </c>
      <c r="Q33" s="124">
        <f ca="1">IF(L33=0,0,(P33*100/L33))</f>
        <v>0</v>
      </c>
      <c r="S33" s="72">
        <f ca="1">IFERROR(_xll.BC_BU(_xll.ArrayBU(DB),_xll.ArrayDPT($BA33:$BE33),_xll.ArrayCOA($BG33:$BZ33),YR,PRD,RV,_xll.ArrayDIM($CB33:$CE33)),0)</f>
        <v>0</v>
      </c>
      <c r="T33" s="72">
        <f ca="1">IFERROR(_xll.AC_BU(_xll.ArrayBU(DB),_xll.ArrayDPT($BA33:$BE33),_xll.ArrayCOA($BG33:$BZ33),YR-1,PRD,_xll.ArrayDIM($CB33:$CE33)),0)</f>
        <v>0</v>
      </c>
      <c r="U33" s="72">
        <f ca="1">IFERROR(_xll.BCC_BU(_xll.ArrayBU(DB),_xll.ArrayDPT($BA33:$BE33),_xll.ArrayCOA($BG33:$BZ33),YR,PRD,RV,_xll.ArrayDIM($CB33:$CE33)),0)</f>
        <v>0</v>
      </c>
      <c r="V33" s="72">
        <f ca="1">IFERROR(_xll.ACC_BU(_xll.ArrayBU(DB),_xll.ArrayDPT($BA33:$BE33),_xll.ArrayCOA($BG33:$BZ33),YR-1,PRD,_xll.ArrayDIM($CB33:$CE33)),0)</f>
        <v>0</v>
      </c>
      <c r="W33" s="46"/>
      <c r="X33" s="72">
        <f ca="1">IFERROR(_xll.ACC_BU(_xll.ArrayBU(DB),_xll.ArrayDPT($BA33:$BE33),_xll.ArrayCOA($BG33:$BZ33),YR-1,PRD,_xll.ArrayDIM($CB33:$CE33)),0)</f>
        <v>0</v>
      </c>
      <c r="Y33" s="72">
        <f ca="1">IFERROR(_xll.BCC_BU(_xll.ArrayBU(DB),_xll.ArrayDPT($BA33:$BE33),_xll.ArrayCOA($BG33:$BZ33),YR-1,PRD,RV,_xll.ArrayDIM($CB33:$CE33)),0)</f>
        <v>0</v>
      </c>
      <c r="Z33" s="72">
        <f ca="1">IFERROR(_xll.ACC_BU(_xll.ArrayBU(DB),_xll.ArrayDPT($BA33:$BE33),_xll.ArrayCOA($BG33:$BZ33),YR-1-1,PRD,_xll.ArrayDIM($CB33:$CE33)),0)</f>
        <v>0</v>
      </c>
      <c r="AA33" s="46"/>
      <c r="AB33" s="46"/>
      <c r="AC33" s="46"/>
      <c r="AD33" s="46"/>
      <c r="AF33" s="146"/>
      <c r="AG33" s="146"/>
      <c r="AH33" s="146"/>
      <c r="AI33" s="146"/>
      <c r="BA33" s="599"/>
      <c r="BB33" s="628"/>
      <c r="BC33" s="628"/>
      <c r="BD33" s="628"/>
      <c r="BE33" s="629"/>
      <c r="BF33" s="630"/>
      <c r="BG33" s="599" t="s">
        <v>1101</v>
      </c>
      <c r="BH33" s="629"/>
      <c r="BI33" s="599"/>
      <c r="BJ33" s="629"/>
      <c r="BK33" s="599"/>
      <c r="BL33" s="629"/>
      <c r="BM33" s="599"/>
      <c r="BN33" s="629"/>
      <c r="BO33" s="599"/>
      <c r="BP33" s="629"/>
      <c r="BQ33" s="599"/>
      <c r="BR33" s="629"/>
      <c r="BS33" s="599"/>
      <c r="BT33" s="629"/>
      <c r="BU33" s="599"/>
      <c r="BV33" s="629"/>
      <c r="BW33" s="599"/>
      <c r="BX33" s="629"/>
      <c r="BY33" s="599"/>
      <c r="BZ33" s="629"/>
      <c r="CA33" s="630"/>
      <c r="CB33" s="599"/>
      <c r="CC33" s="628"/>
      <c r="CD33" s="628"/>
      <c r="CE33" s="629"/>
      <c r="DA33" t="s">
        <v>1101</v>
      </c>
    </row>
    <row r="34" spans="1:105" ht="12.75" customHeight="1">
      <c r="A34" s="35">
        <f ca="1">SUM(A30:A33)</f>
        <v>0</v>
      </c>
      <c r="B34">
        <f ca="1">IF(I34=0,0,(A34*100/I34))</f>
        <v>0</v>
      </c>
      <c r="C34" s="162">
        <f ca="1">I34-E34</f>
        <v>0</v>
      </c>
      <c r="D34">
        <f ca="1">IF(I34=0,0,(C34*100/I34))</f>
        <v>0</v>
      </c>
      <c r="E34" s="35">
        <f ca="1">SUM(E30:E33)</f>
        <v>0</v>
      </c>
      <c r="F34" s="35">
        <f ca="1">SUM(F30:F33)</f>
        <v>0</v>
      </c>
      <c r="G34">
        <f ca="1">IF(I34=0,0,(F34*100/I34))</f>
        <v>0</v>
      </c>
      <c r="H34" s="35">
        <f>SUM(H30:H33)</f>
        <v>0</v>
      </c>
      <c r="I34" s="35">
        <f ca="1">SUM(I30:I33)</f>
        <v>0</v>
      </c>
      <c r="J34" s="140">
        <f ca="1">IF($I$14&lt;&gt;0,I34/$I$14*100,0)</f>
        <v>0</v>
      </c>
      <c r="K34" s="35" t="s">
        <v>2570</v>
      </c>
      <c r="L34" s="35">
        <f ca="1">SUM(L30:L33)</f>
        <v>0</v>
      </c>
      <c r="M34" s="140">
        <f ca="1">L34/$L$14*100</f>
        <v>0</v>
      </c>
      <c r="N34" s="35">
        <f ca="1">SUM(N30:N33)</f>
        <v>0</v>
      </c>
      <c r="O34">
        <f ca="1">IF(L34=0,0,(N34*100/L34))</f>
        <v>0</v>
      </c>
      <c r="P34" s="35">
        <f ca="1">SUM(P30:P33)</f>
        <v>0</v>
      </c>
      <c r="Q34">
        <f ca="1">IF(L34=0,0,(P34*100/L34))</f>
        <v>0</v>
      </c>
      <c r="S34" s="145">
        <f ca="1">SUM(S30:S33)</f>
        <v>0</v>
      </c>
      <c r="T34" s="145">
        <f ca="1">SUM(T30:T33)</f>
        <v>0</v>
      </c>
      <c r="U34" s="145">
        <f ca="1">SUM(U30:U33)</f>
        <v>0</v>
      </c>
      <c r="V34" s="145">
        <f ca="1">SUM(V30:V33)</f>
        <v>0</v>
      </c>
      <c r="W34" s="27"/>
      <c r="X34" s="145">
        <f ca="1">SUM(X30:X33)</f>
        <v>0</v>
      </c>
      <c r="Y34" s="145">
        <f ca="1">SUM(Y30:Y33)</f>
        <v>0</v>
      </c>
      <c r="Z34" s="145">
        <f ca="1">SUM(Z30:Z33)</f>
        <v>0</v>
      </c>
      <c r="AA34" s="27"/>
      <c r="AB34" s="27"/>
      <c r="AC34" s="27"/>
      <c r="AD34" s="27"/>
      <c r="AE34" s="35"/>
      <c r="AF34" s="146"/>
      <c r="AG34" s="146"/>
      <c r="AH34" s="146"/>
      <c r="AI34" s="146"/>
      <c r="BA34" s="599"/>
      <c r="BB34" s="628"/>
      <c r="BC34" s="628"/>
      <c r="BD34" s="628"/>
      <c r="BE34" s="629"/>
      <c r="BF34" s="630"/>
      <c r="BG34" s="599"/>
      <c r="BH34" s="629"/>
      <c r="BI34" s="599"/>
      <c r="BJ34" s="629"/>
      <c r="BK34" s="599"/>
      <c r="BL34" s="629"/>
      <c r="BM34" s="599"/>
      <c r="BN34" s="629"/>
      <c r="BO34" s="599"/>
      <c r="BP34" s="629"/>
      <c r="BQ34" s="599"/>
      <c r="BR34" s="629"/>
      <c r="BS34" s="599"/>
      <c r="BT34" s="629"/>
      <c r="BU34" s="599"/>
      <c r="BV34" s="629"/>
      <c r="BW34" s="599"/>
      <c r="BX34" s="629"/>
      <c r="BY34" s="599"/>
      <c r="BZ34" s="629"/>
      <c r="CA34" s="630"/>
      <c r="CB34" s="599"/>
      <c r="CC34" s="628"/>
      <c r="CD34" s="628"/>
      <c r="CE34" s="629"/>
    </row>
    <row r="35" spans="1:105" ht="5.15" customHeight="1">
      <c r="C35" s="74"/>
      <c r="G35" s="140"/>
      <c r="S35" s="75"/>
      <c r="T35" s="75"/>
      <c r="U35" s="75"/>
      <c r="V35" s="75"/>
      <c r="W35" s="46"/>
      <c r="X35" s="75"/>
      <c r="Y35" s="75"/>
      <c r="Z35" s="75"/>
      <c r="AA35" s="46"/>
      <c r="AB35" s="46"/>
      <c r="AC35" s="46"/>
      <c r="AD35" s="46"/>
      <c r="AF35" s="146"/>
      <c r="AG35" s="146"/>
      <c r="AH35" s="146"/>
      <c r="AI35" s="146"/>
      <c r="BA35" s="599"/>
      <c r="BB35" s="628"/>
      <c r="BC35" s="628"/>
      <c r="BD35" s="628"/>
      <c r="BE35" s="629"/>
      <c r="BF35" s="630"/>
      <c r="BG35" s="599"/>
      <c r="BH35" s="629"/>
      <c r="BI35" s="599"/>
      <c r="BJ35" s="629"/>
      <c r="BK35" s="599"/>
      <c r="BL35" s="629"/>
      <c r="BM35" s="599"/>
      <c r="BN35" s="629"/>
      <c r="BO35" s="599"/>
      <c r="BP35" s="629"/>
      <c r="BQ35" s="599"/>
      <c r="BR35" s="629"/>
      <c r="BS35" s="599"/>
      <c r="BT35" s="629"/>
      <c r="BU35" s="599"/>
      <c r="BV35" s="629"/>
      <c r="BW35" s="599"/>
      <c r="BX35" s="629"/>
      <c r="BY35" s="599"/>
      <c r="BZ35" s="629"/>
      <c r="CA35" s="630"/>
      <c r="CB35" s="599"/>
      <c r="CC35" s="628"/>
      <c r="CD35" s="628"/>
      <c r="CE35" s="629"/>
    </row>
    <row r="36" spans="1:105" ht="12.75" customHeight="1">
      <c r="A36" s="76">
        <f ca="1">A14-A20-A27-A34</f>
        <v>177.36</v>
      </c>
      <c r="B36" s="162">
        <f ca="1">IF(I36=0,0,(A36*100/I36))</f>
        <v>96.276191510150909</v>
      </c>
      <c r="C36" s="76">
        <f ca="1">I36-E36</f>
        <v>184.22</v>
      </c>
      <c r="D36" s="162">
        <f ca="1">IF(I36=0,0,(C36*100/I36))</f>
        <v>100</v>
      </c>
      <c r="E36" s="76">
        <f ca="1">E14-E20-E27-E34</f>
        <v>0</v>
      </c>
      <c r="F36" s="76">
        <f ca="1">F14-F20-F27-F34</f>
        <v>184.22</v>
      </c>
      <c r="G36" s="162">
        <f ca="1">IF(I36=0,0,(F36*100/I36))</f>
        <v>100</v>
      </c>
      <c r="H36" s="76">
        <f>H14-H20-H27-H34</f>
        <v>0</v>
      </c>
      <c r="I36" s="76">
        <f ca="1">I14-I20-I27-I34</f>
        <v>184.22</v>
      </c>
      <c r="J36" s="163">
        <f ca="1">IF($I$14&lt;&gt;0,I36/$I$14*100,0)</f>
        <v>100</v>
      </c>
      <c r="K36" s="76" t="s">
        <v>2571</v>
      </c>
      <c r="L36" s="76">
        <f ca="1">L14-L20-L27-L34</f>
        <v>401.61999999999995</v>
      </c>
      <c r="M36" s="163">
        <f ca="1">L36/$L$14*100</f>
        <v>87.323882414332914</v>
      </c>
      <c r="N36" s="76">
        <f ca="1">N14-N20-N27-N34</f>
        <v>401.61999999999995</v>
      </c>
      <c r="O36" s="162">
        <f ca="1">IF(L36=0,0,(N36*100/L36))</f>
        <v>100</v>
      </c>
      <c r="P36" s="76">
        <f ca="1">P14-P20-P27-P34</f>
        <v>-1075.99</v>
      </c>
      <c r="Q36" s="162">
        <f ca="1">IF(L36=0,0,(P36*100/L36))</f>
        <v>-267.91245455903595</v>
      </c>
      <c r="S36" s="77">
        <f ca="1">S14-S20-S27-S34</f>
        <v>0</v>
      </c>
      <c r="T36" s="77">
        <f ca="1">T14-T20-T27-T34</f>
        <v>6.8599999999999994</v>
      </c>
      <c r="U36" s="77">
        <f ca="1">U14-U20-U27-U34</f>
        <v>0</v>
      </c>
      <c r="V36" s="77">
        <f ca="1">V14-V20-V27-V34</f>
        <v>1477.61</v>
      </c>
      <c r="W36" s="46"/>
      <c r="X36" s="77">
        <f ca="1">X14-X20-X27-X34</f>
        <v>1477.61</v>
      </c>
      <c r="Y36" s="77">
        <f ca="1">Y14-Y20-Y27-Y34</f>
        <v>0</v>
      </c>
      <c r="Z36" s="77">
        <f ca="1">Z14-Z20-Z27-Z34</f>
        <v>2260.3000000000002</v>
      </c>
      <c r="AA36" s="46"/>
      <c r="AB36" s="46"/>
      <c r="AC36" s="46"/>
      <c r="AD36" s="46"/>
      <c r="AF36" s="146"/>
      <c r="AG36" s="146"/>
      <c r="AH36" s="146"/>
      <c r="AI36" s="146"/>
      <c r="BA36" s="599"/>
      <c r="BB36" s="628"/>
      <c r="BC36" s="628"/>
      <c r="BD36" s="628"/>
      <c r="BE36" s="629"/>
      <c r="BF36" s="630"/>
      <c r="BG36" s="599"/>
      <c r="BH36" s="629"/>
      <c r="BI36" s="599"/>
      <c r="BJ36" s="629"/>
      <c r="BK36" s="599"/>
      <c r="BL36" s="629"/>
      <c r="BM36" s="599"/>
      <c r="BN36" s="629"/>
      <c r="BO36" s="599"/>
      <c r="BP36" s="629"/>
      <c r="BQ36" s="599"/>
      <c r="BR36" s="629"/>
      <c r="BS36" s="599"/>
      <c r="BT36" s="629"/>
      <c r="BU36" s="599"/>
      <c r="BV36" s="629"/>
      <c r="BW36" s="599"/>
      <c r="BX36" s="629"/>
      <c r="BY36" s="599"/>
      <c r="BZ36" s="629"/>
      <c r="CA36" s="630"/>
      <c r="CB36" s="599"/>
      <c r="CC36" s="628"/>
      <c r="CD36" s="628"/>
      <c r="CE36" s="629"/>
    </row>
    <row r="37" spans="1:105" ht="5.15" customHeight="1" thickBot="1">
      <c r="G37" s="140"/>
      <c r="H37" s="46"/>
      <c r="R37" s="191"/>
      <c r="S37" s="166"/>
      <c r="T37" s="166"/>
      <c r="U37" s="167"/>
      <c r="V37" s="167"/>
      <c r="W37" s="46"/>
      <c r="X37" s="167"/>
      <c r="Y37" s="167"/>
      <c r="Z37" s="167"/>
      <c r="AA37" s="46"/>
      <c r="AB37" s="46"/>
      <c r="AC37" s="46"/>
      <c r="AD37" s="46"/>
      <c r="AF37" s="146"/>
      <c r="AG37" s="146"/>
      <c r="AH37" s="146"/>
      <c r="AI37" s="146"/>
      <c r="BA37" s="599"/>
      <c r="BB37" s="628"/>
      <c r="BC37" s="628"/>
      <c r="BD37" s="628"/>
      <c r="BE37" s="629"/>
      <c r="BF37" s="630"/>
      <c r="BG37" s="599"/>
      <c r="BH37" s="629"/>
      <c r="BI37" s="599"/>
      <c r="BJ37" s="629"/>
      <c r="BK37" s="599"/>
      <c r="BL37" s="629"/>
      <c r="BM37" s="599"/>
      <c r="BN37" s="629"/>
      <c r="BO37" s="599"/>
      <c r="BP37" s="629"/>
      <c r="BQ37" s="599"/>
      <c r="BR37" s="629"/>
      <c r="BS37" s="599"/>
      <c r="BT37" s="629"/>
      <c r="BU37" s="599"/>
      <c r="BV37" s="629"/>
      <c r="BW37" s="599"/>
      <c r="BX37" s="629"/>
      <c r="BY37" s="599"/>
      <c r="BZ37" s="629"/>
      <c r="CA37" s="630"/>
      <c r="CB37" s="599"/>
      <c r="CC37" s="628"/>
      <c r="CD37" s="628"/>
      <c r="CE37" s="629"/>
    </row>
    <row r="38" spans="1:105" ht="5.15" customHeight="1" thickTop="1">
      <c r="A38" s="169"/>
      <c r="B38" s="169"/>
      <c r="C38" s="169"/>
      <c r="D38" s="169"/>
      <c r="E38" s="169"/>
      <c r="F38" s="169"/>
      <c r="G38" s="192"/>
      <c r="H38" s="168"/>
      <c r="I38" s="169"/>
      <c r="J38" s="169"/>
      <c r="K38" s="169"/>
      <c r="L38" s="169"/>
      <c r="M38" s="192"/>
      <c r="N38" s="169"/>
      <c r="O38" s="169"/>
      <c r="P38" s="169"/>
      <c r="Q38" s="169"/>
      <c r="S38" s="46"/>
      <c r="T38" s="46"/>
      <c r="W38" s="46"/>
      <c r="AA38" s="46"/>
      <c r="AB38" s="46"/>
      <c r="AC38" s="46"/>
      <c r="AD38" s="46"/>
      <c r="AF38" s="146"/>
      <c r="AG38" s="146"/>
      <c r="AH38" s="146"/>
      <c r="AI38" s="146"/>
      <c r="BA38" s="599"/>
      <c r="BB38" s="628"/>
      <c r="BC38" s="628"/>
      <c r="BD38" s="628"/>
      <c r="BE38" s="629"/>
      <c r="BF38" s="630"/>
      <c r="BG38" s="599"/>
      <c r="BH38" s="629"/>
      <c r="BI38" s="599"/>
      <c r="BJ38" s="629"/>
      <c r="BK38" s="599"/>
      <c r="BL38" s="629"/>
      <c r="BM38" s="599"/>
      <c r="BN38" s="629"/>
      <c r="BO38" s="599"/>
      <c r="BP38" s="629"/>
      <c r="BQ38" s="599"/>
      <c r="BR38" s="629"/>
      <c r="BS38" s="599"/>
      <c r="BT38" s="629"/>
      <c r="BU38" s="599"/>
      <c r="BV38" s="629"/>
      <c r="BW38" s="599"/>
      <c r="BX38" s="629"/>
      <c r="BY38" s="599"/>
      <c r="BZ38" s="629"/>
      <c r="CA38" s="630"/>
      <c r="CB38" s="599"/>
      <c r="CC38" s="628"/>
      <c r="CD38" s="628"/>
      <c r="CE38" s="629"/>
    </row>
    <row r="39" spans="1:105" ht="12.75" customHeight="1">
      <c r="G39" s="140"/>
      <c r="H39" s="46"/>
      <c r="K39" s="35" t="s">
        <v>2513</v>
      </c>
      <c r="M39" s="140"/>
      <c r="S39" s="46"/>
      <c r="T39" s="46"/>
      <c r="W39" s="46"/>
      <c r="AA39" s="46"/>
      <c r="AB39" s="46"/>
      <c r="AC39" s="46"/>
      <c r="AD39" s="46"/>
      <c r="AF39" s="146"/>
      <c r="AG39" s="146"/>
      <c r="AH39" s="146"/>
      <c r="AI39" s="146"/>
      <c r="BA39" s="599"/>
      <c r="BB39" s="628"/>
      <c r="BC39" s="628"/>
      <c r="BD39" s="628"/>
      <c r="BE39" s="629"/>
      <c r="BF39" s="630"/>
      <c r="BG39" s="599"/>
      <c r="BH39" s="629"/>
      <c r="BI39" s="599"/>
      <c r="BJ39" s="629"/>
      <c r="BK39" s="599"/>
      <c r="BL39" s="629"/>
      <c r="BM39" s="599"/>
      <c r="BN39" s="629"/>
      <c r="BO39" s="599"/>
      <c r="BP39" s="629"/>
      <c r="BQ39" s="599"/>
      <c r="BR39" s="629"/>
      <c r="BS39" s="599"/>
      <c r="BT39" s="629"/>
      <c r="BU39" s="599"/>
      <c r="BV39" s="629"/>
      <c r="BW39" s="599"/>
      <c r="BX39" s="629"/>
      <c r="BY39" s="599"/>
      <c r="BZ39" s="629"/>
      <c r="CA39" s="630"/>
      <c r="CB39" s="599"/>
      <c r="CC39" s="628"/>
      <c r="CD39" s="628"/>
      <c r="CE39" s="629"/>
    </row>
    <row r="40" spans="1:105" ht="12.75" customHeight="1">
      <c r="A40" s="46">
        <f t="shared" ref="A40:A45" si="0">I40-T40</f>
        <v>32</v>
      </c>
      <c r="C40" s="46">
        <f t="shared" ref="C40:C45" si="1">I40-E40</f>
        <v>-489</v>
      </c>
      <c r="E40" s="23">
        <f>Room_SCH01!Z72</f>
        <v>1888</v>
      </c>
      <c r="F40" s="46">
        <f t="shared" ref="F40:F45" si="2">I40-H40</f>
        <v>-361</v>
      </c>
      <c r="G40" s="140"/>
      <c r="H40" s="23">
        <f>SCH00!S74</f>
        <v>1760</v>
      </c>
      <c r="I40" s="23">
        <f>+SCH00!A74</f>
        <v>1399</v>
      </c>
      <c r="K40" t="s">
        <v>2371</v>
      </c>
      <c r="L40" s="23">
        <f>+SCH00!L74</f>
        <v>19717</v>
      </c>
      <c r="M40" s="140"/>
      <c r="N40" s="46">
        <f t="shared" ref="N40:N45" si="3">L40-U40</f>
        <v>3619</v>
      </c>
      <c r="P40" s="46">
        <f t="shared" ref="P40:P45" si="4">L40-V40</f>
        <v>6017</v>
      </c>
      <c r="S40" s="46">
        <f>+SCH00!S74</f>
        <v>1760</v>
      </c>
      <c r="T40" s="46">
        <f>+SCH00!T74</f>
        <v>1367</v>
      </c>
      <c r="U40" s="46">
        <f>+SCH00!U74</f>
        <v>16098</v>
      </c>
      <c r="V40" s="46">
        <f>+SCH00!V74</f>
        <v>13700</v>
      </c>
      <c r="W40" s="46"/>
      <c r="X40" s="46"/>
      <c r="Y40" s="46"/>
      <c r="Z40" s="46"/>
      <c r="AA40" s="102"/>
      <c r="AB40" s="102"/>
      <c r="AC40" s="102"/>
      <c r="AD40" s="102"/>
      <c r="AF40" s="146"/>
      <c r="AG40" s="146"/>
      <c r="AH40" s="146"/>
      <c r="AI40" s="146"/>
      <c r="BA40" s="599"/>
      <c r="BB40" s="628"/>
      <c r="BC40" s="628"/>
      <c r="BD40" s="628"/>
      <c r="BE40" s="629"/>
      <c r="BF40" s="630"/>
      <c r="BG40" s="599"/>
      <c r="BH40" s="629"/>
      <c r="BI40" s="599"/>
      <c r="BJ40" s="629"/>
      <c r="BK40" s="599"/>
      <c r="BL40" s="629"/>
      <c r="BM40" s="599"/>
      <c r="BN40" s="629"/>
      <c r="BO40" s="599"/>
      <c r="BP40" s="629"/>
      <c r="BQ40" s="599"/>
      <c r="BR40" s="629"/>
      <c r="BS40" s="599"/>
      <c r="BT40" s="629"/>
      <c r="BU40" s="599"/>
      <c r="BV40" s="629"/>
      <c r="BW40" s="599"/>
      <c r="BX40" s="629"/>
      <c r="BY40" s="599"/>
      <c r="BZ40" s="629"/>
      <c r="CA40" s="630"/>
      <c r="CB40" s="599"/>
      <c r="CC40" s="628"/>
      <c r="CD40" s="628"/>
      <c r="CE40" s="629"/>
    </row>
    <row r="41" spans="1:105" ht="12.75" customHeight="1">
      <c r="A41" s="46">
        <f t="shared" ca="1" si="0"/>
        <v>0.12483997609328014</v>
      </c>
      <c r="C41" s="46">
        <f t="shared" ca="1" si="1"/>
        <v>0.13167977126518943</v>
      </c>
      <c r="E41">
        <f ca="1">+E14/E40</f>
        <v>0</v>
      </c>
      <c r="F41" s="46">
        <f t="shared" ca="1" si="2"/>
        <v>0.13167977126518943</v>
      </c>
      <c r="G41" s="140"/>
      <c r="H41">
        <f>+H14/H40</f>
        <v>0</v>
      </c>
      <c r="I41">
        <f ca="1">+I14/I40</f>
        <v>0.13167977126518943</v>
      </c>
      <c r="K41" t="s">
        <v>2572</v>
      </c>
      <c r="L41">
        <f ca="1">+L14/L40</f>
        <v>2.3326063802809757E-2</v>
      </c>
      <c r="M41" s="140"/>
      <c r="N41" s="46">
        <f t="shared" ca="1" si="3"/>
        <v>2.3326063802809757E-2</v>
      </c>
      <c r="P41" s="46">
        <f t="shared" ca="1" si="4"/>
        <v>-0.11697320627018294</v>
      </c>
      <c r="S41" s="46">
        <f ca="1">+S14/S40</f>
        <v>0</v>
      </c>
      <c r="T41" s="46">
        <f ca="1">+T14/T40</f>
        <v>6.8397951719092898E-3</v>
      </c>
      <c r="U41" s="46">
        <f ca="1">+U14/U40</f>
        <v>0</v>
      </c>
      <c r="V41" s="46">
        <f ca="1">+V14/V40</f>
        <v>0.1402992700729927</v>
      </c>
      <c r="W41" s="46"/>
      <c r="X41" s="46"/>
      <c r="Y41" s="46"/>
      <c r="Z41" s="46"/>
      <c r="AA41" s="46"/>
      <c r="AB41" s="46"/>
      <c r="AC41" s="46"/>
      <c r="AD41" s="46"/>
      <c r="AF41" s="146"/>
      <c r="AG41" s="146"/>
      <c r="AH41" s="146"/>
      <c r="AI41" s="146"/>
      <c r="BA41" s="599"/>
      <c r="BB41" s="628"/>
      <c r="BC41" s="628"/>
      <c r="BD41" s="628"/>
      <c r="BE41" s="629"/>
      <c r="BF41" s="630"/>
      <c r="BG41" s="599"/>
      <c r="BH41" s="629"/>
      <c r="BI41" s="599"/>
      <c r="BJ41" s="629"/>
      <c r="BK41" s="599"/>
      <c r="BL41" s="629"/>
      <c r="BM41" s="599"/>
      <c r="BN41" s="629"/>
      <c r="BO41" s="599"/>
      <c r="BP41" s="629"/>
      <c r="BQ41" s="599"/>
      <c r="BR41" s="629"/>
      <c r="BS41" s="599"/>
      <c r="BT41" s="629"/>
      <c r="BU41" s="599"/>
      <c r="BV41" s="629"/>
      <c r="BW41" s="599"/>
      <c r="BX41" s="629"/>
      <c r="BY41" s="599"/>
      <c r="BZ41" s="629"/>
      <c r="CA41" s="630"/>
      <c r="CB41" s="599"/>
      <c r="CC41" s="628"/>
      <c r="CD41" s="628"/>
      <c r="CE41" s="629"/>
    </row>
    <row r="42" spans="1:105" ht="12.75" customHeight="1">
      <c r="A42" s="46">
        <f t="shared" ca="1" si="0"/>
        <v>-26.631016042780754</v>
      </c>
      <c r="C42" s="46" t="e">
        <f t="shared" ca="1" si="1"/>
        <v>#DIV/0!</v>
      </c>
      <c r="E42" t="e">
        <f ca="1">+E20/E14*100</f>
        <v>#DIV/0!</v>
      </c>
      <c r="F42" s="46" t="e">
        <f t="shared" ca="1" si="2"/>
        <v>#DIV/0!</v>
      </c>
      <c r="G42" s="140"/>
      <c r="H42" t="e">
        <f>+H20/H14*100</f>
        <v>#DIV/0!</v>
      </c>
      <c r="I42">
        <f ca="1">+I20/I14*100</f>
        <v>0</v>
      </c>
      <c r="K42" t="s">
        <v>2595</v>
      </c>
      <c r="L42">
        <f ca="1">+L20/L14*100</f>
        <v>12.676117585667074</v>
      </c>
      <c r="M42" s="140"/>
      <c r="N42" s="46" t="e">
        <f t="shared" ca="1" si="3"/>
        <v>#DIV/0!</v>
      </c>
      <c r="P42" s="46">
        <f t="shared" ca="1" si="4"/>
        <v>-10.449110029961668</v>
      </c>
      <c r="S42" s="46" t="e">
        <f ca="1">+S20/S14*100</f>
        <v>#DIV/0!</v>
      </c>
      <c r="T42" s="46">
        <f ca="1">+T20/T14*100</f>
        <v>26.631016042780754</v>
      </c>
      <c r="U42" s="46" t="e">
        <f ca="1">+U20/U14*100</f>
        <v>#DIV/0!</v>
      </c>
      <c r="V42" s="46">
        <f ca="1">+V20/V14*100</f>
        <v>23.125227615628742</v>
      </c>
      <c r="W42" s="46"/>
      <c r="X42" s="46"/>
      <c r="Y42" s="46"/>
      <c r="Z42" s="46"/>
      <c r="AA42" s="46"/>
      <c r="AB42" s="46"/>
      <c r="AC42" s="46"/>
      <c r="AD42" s="46"/>
      <c r="AF42" s="146"/>
      <c r="AG42" s="146"/>
      <c r="AH42" s="146"/>
      <c r="AI42" s="146"/>
      <c r="BA42" s="599"/>
      <c r="BB42" s="628"/>
      <c r="BC42" s="628"/>
      <c r="BD42" s="628"/>
      <c r="BE42" s="629"/>
      <c r="BF42" s="630"/>
      <c r="BG42" s="599"/>
      <c r="BH42" s="629"/>
      <c r="BI42" s="599"/>
      <c r="BJ42" s="629"/>
      <c r="BK42" s="599"/>
      <c r="BL42" s="629"/>
      <c r="BM42" s="599"/>
      <c r="BN42" s="629"/>
      <c r="BO42" s="599"/>
      <c r="BP42" s="629"/>
      <c r="BQ42" s="599"/>
      <c r="BR42" s="629"/>
      <c r="BS42" s="599"/>
      <c r="BT42" s="629"/>
      <c r="BU42" s="599"/>
      <c r="BV42" s="629"/>
      <c r="BW42" s="599"/>
      <c r="BX42" s="629"/>
      <c r="BY42" s="599"/>
      <c r="BZ42" s="629"/>
      <c r="CA42" s="630"/>
      <c r="CB42" s="599"/>
      <c r="CC42" s="628"/>
      <c r="CD42" s="628"/>
      <c r="CE42" s="629"/>
    </row>
    <row r="43" spans="1:105" ht="12.75" customHeight="1">
      <c r="A43" s="46">
        <f t="shared" ca="1" si="0"/>
        <v>26.631016042780757</v>
      </c>
      <c r="C43" s="46" t="e">
        <f t="shared" ca="1" si="1"/>
        <v>#DIV/0!</v>
      </c>
      <c r="E43" t="e">
        <f ca="1">+E22/E14*100</f>
        <v>#DIV/0!</v>
      </c>
      <c r="F43" s="46" t="e">
        <f t="shared" ca="1" si="2"/>
        <v>#DIV/0!</v>
      </c>
      <c r="G43" s="140"/>
      <c r="H43" t="e">
        <f>+H22/H14*100</f>
        <v>#DIV/0!</v>
      </c>
      <c r="I43">
        <f ca="1">+I22/I14*100</f>
        <v>100</v>
      </c>
      <c r="K43" t="s">
        <v>2596</v>
      </c>
      <c r="L43">
        <f ca="1">+L22/L14*100</f>
        <v>87.323882414332914</v>
      </c>
      <c r="M43" s="140"/>
      <c r="N43" s="46" t="e">
        <f t="shared" ca="1" si="3"/>
        <v>#DIV/0!</v>
      </c>
      <c r="P43" s="46">
        <f t="shared" ca="1" si="4"/>
        <v>10.449110029961659</v>
      </c>
      <c r="S43" s="46" t="e">
        <f ca="1">+S22/S14*100</f>
        <v>#DIV/0!</v>
      </c>
      <c r="T43" s="46">
        <f ca="1">+T22/T14*100</f>
        <v>73.368983957219243</v>
      </c>
      <c r="U43" s="46" t="e">
        <f ca="1">+U22/U14*100</f>
        <v>#DIV/0!</v>
      </c>
      <c r="V43" s="46">
        <f ca="1">+V22/V14*100</f>
        <v>76.874772384371255</v>
      </c>
      <c r="W43" s="46"/>
      <c r="X43" s="46"/>
      <c r="Y43" s="46"/>
      <c r="Z43" s="46"/>
      <c r="AA43" s="46"/>
      <c r="AB43" s="46"/>
      <c r="AC43" s="46"/>
      <c r="AD43" s="46"/>
      <c r="AF43" s="146"/>
      <c r="AG43" s="146"/>
      <c r="AH43" s="146"/>
      <c r="AI43" s="146"/>
      <c r="BA43" s="599"/>
      <c r="BB43" s="628"/>
      <c r="BC43" s="628"/>
      <c r="BD43" s="628"/>
      <c r="BE43" s="629"/>
      <c r="BF43" s="630"/>
      <c r="BG43" s="599"/>
      <c r="BH43" s="629"/>
      <c r="BI43" s="599"/>
      <c r="BJ43" s="629"/>
      <c r="BK43" s="599"/>
      <c r="BL43" s="629"/>
      <c r="BM43" s="599"/>
      <c r="BN43" s="629"/>
      <c r="BO43" s="599"/>
      <c r="BP43" s="629"/>
      <c r="BQ43" s="599"/>
      <c r="BR43" s="629"/>
      <c r="BS43" s="599"/>
      <c r="BT43" s="629"/>
      <c r="BU43" s="599"/>
      <c r="BV43" s="629"/>
      <c r="BW43" s="599"/>
      <c r="BX43" s="629"/>
      <c r="BY43" s="599"/>
      <c r="BZ43" s="629"/>
      <c r="CA43" s="630"/>
      <c r="CB43" s="599"/>
      <c r="CC43" s="628"/>
      <c r="CD43" s="628"/>
      <c r="CE43" s="629"/>
    </row>
    <row r="44" spans="1:105" ht="12.75" customHeight="1">
      <c r="A44" s="46">
        <f t="shared" ca="1" si="0"/>
        <v>0</v>
      </c>
      <c r="C44" s="46" t="e">
        <f t="shared" ca="1" si="1"/>
        <v>#DIV/0!</v>
      </c>
      <c r="E44" t="e">
        <f ca="1">+E34/E14*100</f>
        <v>#DIV/0!</v>
      </c>
      <c r="F44" s="46" t="e">
        <f t="shared" ca="1" si="2"/>
        <v>#DIV/0!</v>
      </c>
      <c r="G44" s="140"/>
      <c r="H44" t="e">
        <f>+H34/H14*100</f>
        <v>#DIV/0!</v>
      </c>
      <c r="I44">
        <f ca="1">+I34/I14*100</f>
        <v>0</v>
      </c>
      <c r="K44" t="s">
        <v>2597</v>
      </c>
      <c r="L44">
        <f ca="1">+L34/L14*100</f>
        <v>0</v>
      </c>
      <c r="M44" s="140"/>
      <c r="N44" s="46" t="e">
        <f t="shared" ca="1" si="3"/>
        <v>#DIV/0!</v>
      </c>
      <c r="P44" s="46">
        <f t="shared" ca="1" si="4"/>
        <v>0</v>
      </c>
      <c r="S44" s="46" t="e">
        <f ca="1">+S34/S14*100</f>
        <v>#DIV/0!</v>
      </c>
      <c r="T44" s="46">
        <f ca="1">+T34/T14*100</f>
        <v>0</v>
      </c>
      <c r="U44" s="46" t="e">
        <f ca="1">+U34/U14*100</f>
        <v>#DIV/0!</v>
      </c>
      <c r="V44" s="46">
        <f ca="1">+V34/V14*100</f>
        <v>0</v>
      </c>
      <c r="W44" s="46"/>
      <c r="X44" s="46"/>
      <c r="Y44" s="46"/>
      <c r="Z44" s="46"/>
      <c r="AA44" s="46"/>
      <c r="AB44" s="46"/>
      <c r="AC44" s="46"/>
      <c r="AD44" s="46"/>
      <c r="AF44" s="146"/>
      <c r="AG44" s="146"/>
      <c r="AH44" s="146"/>
      <c r="AI44" s="146"/>
      <c r="BA44" s="599"/>
      <c r="BB44" s="628"/>
      <c r="BC44" s="628"/>
      <c r="BD44" s="628"/>
      <c r="BE44" s="629"/>
      <c r="BF44" s="630"/>
      <c r="BG44" s="599"/>
      <c r="BH44" s="629"/>
      <c r="BI44" s="599"/>
      <c r="BJ44" s="629"/>
      <c r="BK44" s="599"/>
      <c r="BL44" s="629"/>
      <c r="BM44" s="599"/>
      <c r="BN44" s="629"/>
      <c r="BO44" s="599"/>
      <c r="BP44" s="629"/>
      <c r="BQ44" s="599"/>
      <c r="BR44" s="629"/>
      <c r="BS44" s="599"/>
      <c r="BT44" s="629"/>
      <c r="BU44" s="599"/>
      <c r="BV44" s="629"/>
      <c r="BW44" s="599"/>
      <c r="BX44" s="629"/>
      <c r="BY44" s="599"/>
      <c r="BZ44" s="629"/>
      <c r="CA44" s="630"/>
      <c r="CB44" s="599"/>
      <c r="CC44" s="628"/>
      <c r="CD44" s="628"/>
      <c r="CE44" s="629"/>
    </row>
    <row r="45" spans="1:105" ht="12.75" customHeight="1">
      <c r="A45" s="46">
        <f t="shared" ca="1" si="0"/>
        <v>26.631016042780757</v>
      </c>
      <c r="C45" s="46" t="e">
        <f t="shared" ca="1" si="1"/>
        <v>#DIV/0!</v>
      </c>
      <c r="E45" t="e">
        <f ca="1">+E36/E14*100</f>
        <v>#DIV/0!</v>
      </c>
      <c r="F45" s="46" t="e">
        <f t="shared" ca="1" si="2"/>
        <v>#DIV/0!</v>
      </c>
      <c r="G45" s="140"/>
      <c r="H45" t="e">
        <f>+H36/H14*100</f>
        <v>#DIV/0!</v>
      </c>
      <c r="I45">
        <f ca="1">+I36/I14*100</f>
        <v>100</v>
      </c>
      <c r="K45" t="s">
        <v>2598</v>
      </c>
      <c r="L45">
        <f ca="1">+L36/L14*100</f>
        <v>87.323882414332914</v>
      </c>
      <c r="M45" s="140"/>
      <c r="N45" s="46" t="e">
        <f t="shared" ca="1" si="3"/>
        <v>#DIV/0!</v>
      </c>
      <c r="P45" s="46">
        <f t="shared" ca="1" si="4"/>
        <v>10.449110029961659</v>
      </c>
      <c r="S45" s="46" t="e">
        <f ca="1">+S36/S14*100</f>
        <v>#DIV/0!</v>
      </c>
      <c r="T45" s="46">
        <f ca="1">+T36/T14*100</f>
        <v>73.368983957219243</v>
      </c>
      <c r="U45" s="46" t="e">
        <f ca="1">+U36/U14*100</f>
        <v>#DIV/0!</v>
      </c>
      <c r="V45" s="46">
        <f ca="1">+V36/V14*100</f>
        <v>76.874772384371255</v>
      </c>
      <c r="W45" s="46"/>
      <c r="X45" s="46"/>
      <c r="Y45" s="46"/>
      <c r="Z45" s="46"/>
      <c r="AA45" s="46"/>
      <c r="AB45" s="46"/>
      <c r="AC45" s="46"/>
      <c r="AD45" s="46"/>
      <c r="AF45" s="146"/>
      <c r="AG45" s="146"/>
      <c r="AH45" s="146"/>
      <c r="AI45" s="146"/>
      <c r="BA45" s="599"/>
      <c r="BB45" s="628"/>
      <c r="BC45" s="628"/>
      <c r="BD45" s="628"/>
      <c r="BE45" s="629"/>
      <c r="BF45" s="630"/>
      <c r="BG45" s="599"/>
      <c r="BH45" s="629"/>
      <c r="BI45" s="599"/>
      <c r="BJ45" s="629"/>
      <c r="BK45" s="599"/>
      <c r="BL45" s="629"/>
      <c r="BM45" s="599"/>
      <c r="BN45" s="629"/>
      <c r="BO45" s="599"/>
      <c r="BP45" s="629"/>
      <c r="BQ45" s="599"/>
      <c r="BR45" s="629"/>
      <c r="BS45" s="599"/>
      <c r="BT45" s="629"/>
      <c r="BU45" s="599"/>
      <c r="BV45" s="629"/>
      <c r="BW45" s="599"/>
      <c r="BX45" s="629"/>
      <c r="BY45" s="599"/>
      <c r="BZ45" s="629"/>
      <c r="CA45" s="630"/>
      <c r="CB45" s="599"/>
      <c r="CC45" s="628"/>
      <c r="CD45" s="628"/>
      <c r="CE45" s="629"/>
    </row>
    <row r="46" spans="1:105" ht="5.15" customHeight="1" thickBot="1">
      <c r="A46" s="81"/>
      <c r="B46" s="81"/>
      <c r="C46" s="81"/>
      <c r="D46" s="81"/>
      <c r="E46" s="81"/>
      <c r="F46" s="81"/>
      <c r="G46" s="182"/>
      <c r="H46" s="79"/>
      <c r="I46" s="81"/>
      <c r="J46" s="81"/>
      <c r="K46" s="81"/>
      <c r="L46" s="81"/>
      <c r="M46" s="182"/>
      <c r="N46" s="81"/>
      <c r="O46" s="81"/>
      <c r="P46" s="81"/>
      <c r="Q46" s="81"/>
      <c r="S46" s="46"/>
      <c r="T46" s="46"/>
      <c r="W46" s="46"/>
      <c r="AD46" s="46"/>
      <c r="AF46" s="146"/>
      <c r="AG46" s="146"/>
      <c r="AH46" s="146"/>
      <c r="AI46" s="146"/>
      <c r="BA46" s="599"/>
      <c r="BB46" s="628"/>
      <c r="BC46" s="628"/>
      <c r="BD46" s="628"/>
      <c r="BE46" s="629"/>
      <c r="BF46" s="630"/>
      <c r="BG46" s="599"/>
      <c r="BH46" s="629"/>
      <c r="BI46" s="599"/>
      <c r="BJ46" s="629"/>
      <c r="BK46" s="599"/>
      <c r="BL46" s="629"/>
      <c r="BM46" s="599"/>
      <c r="BN46" s="629"/>
      <c r="BO46" s="599"/>
      <c r="BP46" s="629"/>
      <c r="BQ46" s="599"/>
      <c r="BR46" s="629"/>
      <c r="BS46" s="599"/>
      <c r="BT46" s="629"/>
      <c r="BU46" s="599"/>
      <c r="BV46" s="629"/>
      <c r="BW46" s="599"/>
      <c r="BX46" s="629"/>
      <c r="BY46" s="599"/>
      <c r="BZ46" s="629"/>
      <c r="CA46" s="630"/>
      <c r="CB46" s="599"/>
      <c r="CC46" s="628"/>
      <c r="CD46" s="628"/>
      <c r="CE46" s="629"/>
    </row>
    <row r="47" spans="1:105" ht="13.5" customHeight="1" thickTop="1">
      <c r="B47" s="46"/>
      <c r="D47" s="46"/>
      <c r="G47" s="46"/>
      <c r="H47" s="41"/>
      <c r="J47" s="46"/>
      <c r="M47" s="46"/>
      <c r="O47" s="46"/>
      <c r="Q47" s="46"/>
      <c r="S47" s="41"/>
      <c r="T47" s="41"/>
      <c r="W47" s="41"/>
      <c r="AA47" s="102"/>
      <c r="AB47" s="102"/>
      <c r="AC47" s="102"/>
      <c r="AD47" s="102"/>
      <c r="AF47" s="188"/>
      <c r="AG47" s="188"/>
      <c r="AH47" s="193"/>
      <c r="AI47" s="193"/>
    </row>
    <row r="48" spans="1:105" ht="13.5" customHeight="1">
      <c r="B48" s="46"/>
      <c r="D48" s="46"/>
      <c r="G48" s="46"/>
      <c r="H48" s="41"/>
      <c r="J48" s="46"/>
      <c r="M48" s="46"/>
      <c r="O48" s="46"/>
      <c r="Q48" s="46"/>
      <c r="S48" s="41"/>
      <c r="T48" s="41"/>
      <c r="W48" s="41"/>
      <c r="AA48" s="102"/>
      <c r="AB48" s="102"/>
      <c r="AC48" s="102"/>
      <c r="AD48" s="102"/>
      <c r="AF48" s="188"/>
      <c r="AG48" s="188"/>
      <c r="AH48" s="193"/>
      <c r="AI48" s="193"/>
    </row>
    <row r="49" spans="2:35" ht="13.5" customHeight="1">
      <c r="B49" s="46"/>
      <c r="D49" s="46"/>
      <c r="G49" s="46"/>
      <c r="H49" s="41"/>
      <c r="J49" s="46"/>
      <c r="M49" s="46"/>
      <c r="O49" s="46"/>
      <c r="Q49" s="46"/>
      <c r="S49" s="41"/>
      <c r="T49" s="41"/>
      <c r="U49" s="41"/>
      <c r="V49" s="41"/>
      <c r="W49" s="41"/>
      <c r="AA49" s="102"/>
      <c r="AB49" s="102"/>
      <c r="AC49" s="102"/>
      <c r="AD49" s="102"/>
      <c r="AF49" s="188"/>
      <c r="AG49" s="188"/>
      <c r="AH49" s="193"/>
      <c r="AI49" s="193"/>
    </row>
    <row r="50" spans="2:35" ht="13.5" customHeight="1">
      <c r="B50" s="46"/>
      <c r="C50" s="46"/>
      <c r="D50" s="46"/>
      <c r="G50" s="46"/>
      <c r="H50" s="41"/>
      <c r="J50" s="46"/>
      <c r="M50" s="46"/>
      <c r="O50" s="46"/>
      <c r="Q50" s="46"/>
      <c r="S50" s="41"/>
      <c r="T50" s="41"/>
      <c r="U50" s="41"/>
      <c r="V50" s="41"/>
      <c r="W50" s="41"/>
      <c r="AA50" s="102"/>
      <c r="AB50" s="102"/>
      <c r="AC50" s="102"/>
      <c r="AD50" s="102"/>
      <c r="AF50" s="188"/>
      <c r="AG50" s="188"/>
      <c r="AH50" s="193"/>
      <c r="AI50" s="193"/>
    </row>
    <row r="51" spans="2:35" ht="13.5" customHeight="1">
      <c r="H51" s="41"/>
      <c r="S51" s="41"/>
      <c r="T51" s="41"/>
      <c r="U51" s="41"/>
      <c r="V51" s="41"/>
      <c r="W51" s="41"/>
      <c r="AA51" s="102"/>
      <c r="AB51" s="102"/>
      <c r="AC51" s="102"/>
      <c r="AD51" s="102"/>
      <c r="AF51" s="188"/>
      <c r="AG51" s="188"/>
      <c r="AH51" s="193"/>
      <c r="AI51" s="193"/>
    </row>
    <row r="52" spans="2:35" ht="13.5" customHeight="1">
      <c r="AF52" s="188"/>
      <c r="AG52" s="188"/>
      <c r="AH52" s="193"/>
      <c r="AI52" s="193"/>
    </row>
    <row r="53" spans="2:35" ht="13.5" customHeight="1">
      <c r="AF53" s="188"/>
      <c r="AG53" s="188"/>
      <c r="AH53" s="193"/>
      <c r="AI53" s="193"/>
    </row>
    <row r="54" spans="2:35" ht="13.5" customHeight="1">
      <c r="K54" s="35"/>
      <c r="AF54" s="188"/>
      <c r="AG54" s="188"/>
      <c r="AH54" s="193"/>
      <c r="AI54" s="193"/>
    </row>
    <row r="55" spans="2:35" ht="13.5" customHeight="1">
      <c r="H55" s="41"/>
      <c r="S55" s="41"/>
      <c r="T55" s="41"/>
      <c r="U55" s="41"/>
      <c r="V55" s="41"/>
      <c r="W55" s="41"/>
      <c r="AA55" s="102"/>
      <c r="AB55" s="102"/>
      <c r="AC55" s="102"/>
      <c r="AD55" s="102"/>
      <c r="AF55" s="188"/>
      <c r="AG55" s="188"/>
      <c r="AH55" s="193"/>
      <c r="AI55" s="193"/>
    </row>
    <row r="56" spans="2:35" ht="13.5" customHeight="1">
      <c r="H56" s="41"/>
      <c r="S56" s="41"/>
      <c r="T56" s="41"/>
      <c r="U56" s="41"/>
      <c r="V56" s="41"/>
      <c r="W56" s="41"/>
      <c r="AA56" s="102"/>
      <c r="AB56" s="102"/>
      <c r="AC56" s="102"/>
      <c r="AD56" s="102"/>
      <c r="AF56" s="188"/>
      <c r="AG56" s="188"/>
      <c r="AH56" s="193"/>
      <c r="AI56" s="193"/>
    </row>
    <row r="57" spans="2:35" ht="13.5" customHeight="1">
      <c r="H57" s="41"/>
      <c r="S57" s="41"/>
      <c r="T57" s="41"/>
      <c r="U57" s="41"/>
      <c r="V57" s="41"/>
      <c r="W57" s="41"/>
      <c r="AA57" s="102"/>
      <c r="AB57" s="102"/>
      <c r="AC57" s="102"/>
      <c r="AD57" s="102"/>
      <c r="AF57" s="188"/>
      <c r="AG57" s="188"/>
      <c r="AH57" s="193"/>
      <c r="AI57" s="193"/>
    </row>
    <row r="58" spans="2:35" ht="13.5" customHeight="1">
      <c r="H58" s="41"/>
      <c r="S58" s="41"/>
      <c r="T58" s="41"/>
      <c r="U58" s="41"/>
      <c r="V58" s="41"/>
      <c r="W58" s="41"/>
      <c r="AA58" s="102"/>
      <c r="AB58" s="102"/>
      <c r="AC58" s="102"/>
      <c r="AD58" s="102"/>
      <c r="AF58" s="188"/>
      <c r="AG58" s="188"/>
      <c r="AH58" s="193"/>
      <c r="AI58" s="193"/>
    </row>
    <row r="59" spans="2:35" ht="13.5" customHeight="1">
      <c r="H59" s="41"/>
      <c r="S59" s="41"/>
      <c r="T59" s="41"/>
      <c r="U59" s="41"/>
      <c r="V59" s="41"/>
      <c r="W59" s="41"/>
      <c r="AA59" s="102"/>
      <c r="AB59" s="102"/>
      <c r="AC59" s="102"/>
      <c r="AD59" s="102"/>
      <c r="AF59" s="188"/>
      <c r="AG59" s="188"/>
      <c r="AH59" s="193"/>
      <c r="AI59" s="193"/>
    </row>
    <row r="60" spans="2:35" ht="13.5" customHeight="1">
      <c r="H60" s="41"/>
      <c r="S60" s="41"/>
      <c r="T60" s="41"/>
      <c r="U60" s="41"/>
      <c r="V60" s="41"/>
      <c r="W60" s="41"/>
      <c r="AA60" s="102"/>
      <c r="AB60" s="102"/>
      <c r="AC60" s="102"/>
      <c r="AD60" s="102"/>
      <c r="AF60" s="188"/>
      <c r="AG60" s="188"/>
      <c r="AH60" s="193"/>
      <c r="AI60" s="193"/>
    </row>
    <row r="61" spans="2:35" ht="13.5" customHeight="1">
      <c r="H61" s="41"/>
      <c r="S61" s="41"/>
      <c r="T61" s="41"/>
      <c r="U61" s="41"/>
      <c r="V61" s="41"/>
      <c r="W61" s="41"/>
      <c r="AA61" s="102"/>
      <c r="AB61" s="102"/>
      <c r="AC61" s="102"/>
      <c r="AD61" s="102"/>
      <c r="AF61" s="188"/>
      <c r="AG61" s="188"/>
      <c r="AH61" s="193"/>
      <c r="AI61" s="193"/>
    </row>
    <row r="62" spans="2:35" ht="13.5" customHeight="1">
      <c r="H62" s="41"/>
      <c r="S62" s="41"/>
      <c r="T62" s="41"/>
      <c r="U62" s="41"/>
      <c r="V62" s="41"/>
      <c r="W62" s="41"/>
      <c r="AA62" s="102"/>
      <c r="AB62" s="102"/>
      <c r="AC62" s="102"/>
      <c r="AD62" s="102"/>
      <c r="AF62" s="188"/>
      <c r="AG62" s="188"/>
      <c r="AH62" s="193"/>
      <c r="AI62" s="193"/>
    </row>
    <row r="63" spans="2:35" ht="13.5" customHeight="1">
      <c r="H63" s="41"/>
      <c r="S63" s="41"/>
      <c r="T63" s="41"/>
      <c r="U63" s="41"/>
      <c r="V63" s="41"/>
      <c r="W63" s="41"/>
      <c r="AA63" s="102"/>
      <c r="AB63" s="102"/>
      <c r="AC63" s="102"/>
      <c r="AD63" s="102"/>
      <c r="AF63" s="188"/>
      <c r="AG63" s="188"/>
      <c r="AH63" s="193"/>
      <c r="AI63" s="193"/>
    </row>
    <row r="64" spans="2:35" ht="13.5" customHeight="1">
      <c r="H64" s="41"/>
      <c r="S64" s="41"/>
      <c r="T64" s="41"/>
      <c r="U64" s="41"/>
      <c r="V64" s="41"/>
      <c r="W64" s="41"/>
      <c r="AA64" s="102"/>
      <c r="AB64" s="102"/>
      <c r="AC64" s="102"/>
      <c r="AD64" s="102"/>
      <c r="AF64" s="188"/>
      <c r="AG64" s="188"/>
      <c r="AH64" s="193"/>
      <c r="AI64" s="193"/>
    </row>
    <row r="65" spans="8:35" ht="13.5" customHeight="1">
      <c r="H65" s="41"/>
      <c r="S65" s="41"/>
      <c r="T65" s="41"/>
      <c r="U65" s="41"/>
      <c r="V65" s="41"/>
      <c r="W65" s="41"/>
      <c r="AA65" s="102"/>
      <c r="AB65" s="102"/>
      <c r="AC65" s="102"/>
      <c r="AD65" s="102"/>
      <c r="AF65" s="188"/>
      <c r="AG65" s="188"/>
      <c r="AH65" s="193"/>
      <c r="AI65" s="193"/>
    </row>
    <row r="66" spans="8:35" ht="13.5" customHeight="1">
      <c r="H66" s="41"/>
      <c r="S66" s="41"/>
      <c r="T66" s="41"/>
      <c r="U66" s="41"/>
      <c r="V66" s="41"/>
      <c r="W66" s="41"/>
      <c r="AA66" s="102"/>
      <c r="AB66" s="102"/>
      <c r="AC66" s="102"/>
      <c r="AD66" s="102"/>
      <c r="AF66" s="188"/>
      <c r="AG66" s="188"/>
      <c r="AH66" s="193"/>
      <c r="AI66" s="193"/>
    </row>
    <row r="67" spans="8:35" ht="13.5" customHeight="1">
      <c r="H67" s="41"/>
      <c r="S67" s="41"/>
      <c r="T67" s="41"/>
      <c r="U67" s="41"/>
      <c r="V67" s="41"/>
      <c r="W67" s="41"/>
      <c r="AA67" s="102"/>
      <c r="AB67" s="102"/>
      <c r="AC67" s="102"/>
      <c r="AD67" s="102"/>
      <c r="AF67" s="188"/>
      <c r="AG67" s="188"/>
      <c r="AH67" s="193"/>
      <c r="AI67" s="193"/>
    </row>
    <row r="68" spans="8:35" ht="13.5" customHeight="1">
      <c r="H68" s="41"/>
      <c r="S68" s="41"/>
      <c r="T68" s="41"/>
      <c r="U68" s="41"/>
      <c r="V68" s="41"/>
      <c r="W68" s="41"/>
      <c r="AA68" s="102"/>
      <c r="AB68" s="102"/>
      <c r="AC68" s="102"/>
      <c r="AD68" s="102"/>
      <c r="AF68" s="188"/>
      <c r="AG68" s="188"/>
      <c r="AH68" s="193"/>
      <c r="AI68" s="193"/>
    </row>
    <row r="69" spans="8:35" ht="13.5" customHeight="1">
      <c r="H69" s="41"/>
      <c r="S69" s="41"/>
      <c r="T69" s="41"/>
      <c r="U69" s="41"/>
      <c r="V69" s="41"/>
      <c r="W69" s="41"/>
      <c r="AA69" s="102"/>
      <c r="AB69" s="102"/>
      <c r="AC69" s="102"/>
      <c r="AD69" s="102"/>
      <c r="AF69" s="188"/>
      <c r="AG69" s="188"/>
      <c r="AH69" s="193"/>
      <c r="AI69" s="193"/>
    </row>
    <row r="70" spans="8:35" ht="12.75" customHeight="1">
      <c r="AF70" s="171"/>
      <c r="AG70" s="171"/>
      <c r="AH70" s="171"/>
      <c r="AI70" s="171"/>
    </row>
    <row r="71" spans="8:35" ht="12.75" customHeight="1">
      <c r="AF71" s="171"/>
      <c r="AG71" s="171"/>
      <c r="AH71" s="171"/>
      <c r="AI71" s="171"/>
    </row>
    <row r="72" spans="8:35" ht="12.75" customHeight="1">
      <c r="H72" s="35"/>
      <c r="K72" s="35"/>
      <c r="S72" s="35"/>
      <c r="T72" s="35"/>
      <c r="U72" s="35"/>
      <c r="V72" s="35"/>
      <c r="W72" s="35"/>
      <c r="AA72" s="35"/>
      <c r="AB72" s="35"/>
      <c r="AC72" s="35"/>
      <c r="AD72" s="35"/>
      <c r="AF72" s="171"/>
      <c r="AG72" s="171"/>
      <c r="AH72" s="171"/>
      <c r="AI72" s="171"/>
    </row>
    <row r="74" spans="8:35" ht="13.5" customHeight="1">
      <c r="P74" s="35"/>
      <c r="AF74" s="188"/>
      <c r="AG74" s="188"/>
      <c r="AH74" s="193"/>
      <c r="AI74" s="193"/>
    </row>
    <row r="75" spans="8:35" ht="13.5" customHeight="1">
      <c r="H75" s="102"/>
      <c r="S75" s="102"/>
      <c r="T75" s="102"/>
      <c r="U75" s="102"/>
      <c r="V75" s="102"/>
      <c r="W75" s="102"/>
      <c r="AA75" s="102"/>
      <c r="AB75" s="102"/>
      <c r="AC75" s="102"/>
      <c r="AD75" s="102"/>
      <c r="AF75" s="193"/>
      <c r="AG75" s="193"/>
      <c r="AH75" s="193"/>
      <c r="AI75" s="193"/>
    </row>
    <row r="76" spans="8:35" ht="13.5" customHeight="1">
      <c r="H76" s="102"/>
      <c r="S76" s="102"/>
      <c r="T76" s="102"/>
      <c r="U76" s="102"/>
      <c r="V76" s="102"/>
      <c r="W76" s="102"/>
      <c r="AA76" s="102"/>
      <c r="AB76" s="102"/>
      <c r="AC76" s="102"/>
      <c r="AD76" s="102"/>
      <c r="AF76" s="193"/>
      <c r="AG76" s="193"/>
      <c r="AH76" s="193"/>
      <c r="AI76" s="193"/>
    </row>
    <row r="77" spans="8:35" ht="13.5" customHeight="1">
      <c r="H77" s="27"/>
      <c r="S77" s="27"/>
      <c r="T77" s="27"/>
      <c r="U77" s="27"/>
      <c r="V77" s="27"/>
      <c r="W77" s="27"/>
      <c r="AA77" s="27"/>
      <c r="AB77" s="27"/>
      <c r="AC77" s="27"/>
      <c r="AF77" s="188"/>
      <c r="AG77" s="188"/>
      <c r="AH77" s="193"/>
      <c r="AI77" s="193"/>
    </row>
    <row r="78" spans="8:35" ht="13.5" customHeight="1">
      <c r="H78" s="102"/>
      <c r="S78" s="102"/>
      <c r="T78" s="102"/>
      <c r="U78" s="102"/>
      <c r="V78" s="102"/>
      <c r="W78" s="102"/>
      <c r="AA78" s="102"/>
      <c r="AB78" s="102"/>
      <c r="AC78" s="102"/>
      <c r="AD78" s="102"/>
      <c r="AF78" s="193"/>
      <c r="AG78" s="193"/>
      <c r="AH78" s="193"/>
      <c r="AI78" s="193"/>
    </row>
    <row r="79" spans="8:35" ht="13.5" customHeight="1">
      <c r="H79" s="102"/>
      <c r="S79" s="102"/>
      <c r="T79" s="102"/>
      <c r="U79" s="102"/>
      <c r="V79" s="102"/>
      <c r="W79" s="102"/>
      <c r="AA79" s="102"/>
      <c r="AB79" s="102"/>
      <c r="AC79" s="102"/>
      <c r="AD79" s="102"/>
      <c r="AF79" s="193"/>
      <c r="AG79" s="193"/>
      <c r="AH79" s="193"/>
      <c r="AI79" s="193"/>
    </row>
    <row r="80" spans="8:35" ht="13.5" customHeight="1">
      <c r="H80" s="27"/>
      <c r="S80" s="27"/>
      <c r="T80" s="27"/>
      <c r="U80" s="27"/>
      <c r="V80" s="27"/>
      <c r="W80" s="27"/>
      <c r="AA80" s="27"/>
      <c r="AB80" s="27"/>
      <c r="AC80" s="27"/>
      <c r="AF80" s="188"/>
      <c r="AG80" s="188"/>
      <c r="AH80" s="193"/>
      <c r="AI80" s="193"/>
    </row>
    <row r="81" spans="8:35" ht="13.5" customHeight="1">
      <c r="H81" s="102"/>
      <c r="S81" s="102"/>
      <c r="T81" s="102"/>
      <c r="U81" s="102"/>
      <c r="V81" s="102"/>
      <c r="W81" s="102"/>
      <c r="AA81" s="102"/>
      <c r="AB81" s="102"/>
      <c r="AC81" s="102"/>
      <c r="AD81" s="102"/>
      <c r="AF81" s="193"/>
      <c r="AG81" s="193"/>
      <c r="AH81" s="193"/>
      <c r="AI81" s="193"/>
    </row>
    <row r="82" spans="8:35" ht="13.5" customHeight="1">
      <c r="H82" s="102"/>
      <c r="S82" s="102"/>
      <c r="T82" s="102"/>
      <c r="U82" s="102"/>
      <c r="V82" s="102"/>
      <c r="W82" s="102"/>
      <c r="AA82" s="102"/>
      <c r="AB82" s="102"/>
      <c r="AC82" s="102"/>
      <c r="AD82" s="102"/>
      <c r="AF82" s="193"/>
      <c r="AG82" s="193"/>
      <c r="AH82" s="193"/>
      <c r="AI82" s="193"/>
    </row>
    <row r="83" spans="8:35" ht="13.5" customHeight="1">
      <c r="H83" s="27"/>
      <c r="S83" s="27"/>
      <c r="T83" s="27"/>
      <c r="U83" s="27"/>
      <c r="V83" s="27"/>
      <c r="W83" s="27"/>
      <c r="AA83" s="27"/>
      <c r="AB83" s="27"/>
      <c r="AC83" s="27"/>
      <c r="AF83" s="188"/>
      <c r="AG83" s="188"/>
      <c r="AH83" s="193"/>
      <c r="AI83" s="193"/>
    </row>
    <row r="84" spans="8:35" ht="13.5" customHeight="1">
      <c r="H84" s="102"/>
      <c r="S84" s="102"/>
      <c r="T84" s="102"/>
      <c r="U84" s="102"/>
      <c r="V84" s="102"/>
      <c r="W84" s="102"/>
      <c r="AA84" s="102"/>
      <c r="AB84" s="102"/>
      <c r="AC84" s="102"/>
      <c r="AD84" s="102"/>
      <c r="AF84" s="193"/>
      <c r="AG84" s="193"/>
      <c r="AH84" s="193"/>
      <c r="AI84" s="193"/>
    </row>
    <row r="85" spans="8:35" ht="13.5" customHeight="1">
      <c r="H85" s="102"/>
      <c r="S85" s="102"/>
      <c r="T85" s="102"/>
      <c r="U85" s="102"/>
      <c r="V85" s="102"/>
      <c r="W85" s="102"/>
      <c r="AA85" s="102"/>
      <c r="AB85" s="102"/>
      <c r="AC85" s="102"/>
      <c r="AD85" s="102"/>
      <c r="AF85" s="193"/>
      <c r="AG85" s="193"/>
      <c r="AH85" s="193"/>
      <c r="AI85" s="193"/>
    </row>
    <row r="86" spans="8:35" ht="13.5" customHeight="1">
      <c r="H86" s="27"/>
      <c r="S86" s="27"/>
      <c r="T86" s="27"/>
      <c r="U86" s="27"/>
      <c r="V86" s="27"/>
      <c r="W86" s="27"/>
      <c r="AA86" s="27"/>
      <c r="AB86" s="27"/>
      <c r="AC86" s="27"/>
      <c r="AF86" s="188"/>
      <c r="AG86" s="188"/>
      <c r="AH86" s="194"/>
      <c r="AI86" s="194"/>
    </row>
    <row r="87" spans="8:35" ht="13.5" customHeight="1">
      <c r="H87" s="102"/>
      <c r="S87" s="102"/>
      <c r="T87" s="102"/>
      <c r="U87" s="102"/>
      <c r="V87" s="102"/>
      <c r="W87" s="102"/>
      <c r="AA87" s="102"/>
      <c r="AB87" s="102"/>
      <c r="AC87" s="102"/>
      <c r="AD87" s="102"/>
      <c r="AF87" s="193"/>
      <c r="AG87" s="193"/>
      <c r="AH87" s="193"/>
      <c r="AI87" s="193"/>
    </row>
    <row r="88" spans="8:35" ht="13.5" customHeight="1">
      <c r="H88" s="102"/>
      <c r="S88" s="102"/>
      <c r="T88" s="102"/>
      <c r="U88" s="102"/>
      <c r="V88" s="102"/>
      <c r="W88" s="102"/>
      <c r="AA88" s="102"/>
      <c r="AB88" s="102"/>
      <c r="AC88" s="102"/>
      <c r="AD88" s="102"/>
      <c r="AF88" s="193"/>
      <c r="AG88" s="193"/>
      <c r="AH88" s="193"/>
      <c r="AI88" s="193"/>
    </row>
    <row r="89" spans="8:35" ht="13.5" customHeight="1">
      <c r="H89" s="27"/>
      <c r="S89" s="27"/>
      <c r="T89" s="27"/>
      <c r="U89" s="27"/>
      <c r="V89" s="27"/>
      <c r="W89" s="27"/>
      <c r="AA89" s="27"/>
      <c r="AB89" s="27"/>
      <c r="AC89" s="27"/>
      <c r="AF89" s="188"/>
      <c r="AG89" s="188"/>
      <c r="AH89" s="194"/>
      <c r="AI89" s="194"/>
    </row>
    <row r="90" spans="8:35" ht="13.5" customHeight="1">
      <c r="H90" s="102"/>
      <c r="S90" s="102"/>
      <c r="T90" s="102"/>
      <c r="U90" s="102"/>
      <c r="V90" s="102"/>
      <c r="W90" s="102"/>
      <c r="AA90" s="102"/>
      <c r="AB90" s="102"/>
      <c r="AC90" s="102"/>
      <c r="AD90" s="102"/>
      <c r="AF90" s="193"/>
      <c r="AG90" s="193"/>
      <c r="AH90" s="193"/>
      <c r="AI90" s="193"/>
    </row>
    <row r="91" spans="8:35" ht="13.5" customHeight="1">
      <c r="H91" s="102"/>
      <c r="S91" s="102"/>
      <c r="T91" s="102"/>
      <c r="U91" s="102"/>
      <c r="V91" s="102"/>
      <c r="W91" s="102"/>
      <c r="AA91" s="102"/>
      <c r="AB91" s="102"/>
      <c r="AC91" s="102"/>
      <c r="AD91" s="102"/>
      <c r="AF91" s="193"/>
      <c r="AG91" s="193"/>
      <c r="AH91" s="193"/>
      <c r="AI91" s="193"/>
    </row>
    <row r="92" spans="8:35" ht="13.5" customHeight="1">
      <c r="H92" s="27"/>
      <c r="S92" s="27"/>
      <c r="T92" s="27"/>
      <c r="U92" s="27"/>
      <c r="V92" s="27"/>
      <c r="W92" s="27"/>
      <c r="AA92" s="27"/>
      <c r="AB92" s="27"/>
      <c r="AC92" s="27"/>
      <c r="AF92" s="188"/>
      <c r="AG92" s="188"/>
      <c r="AH92" s="194"/>
      <c r="AI92" s="194"/>
    </row>
    <row r="93" spans="8:35" ht="13.5" customHeight="1">
      <c r="H93" s="102"/>
      <c r="S93" s="102"/>
      <c r="T93" s="102"/>
      <c r="U93" s="102"/>
      <c r="V93" s="102"/>
      <c r="W93" s="102"/>
      <c r="AA93" s="102"/>
      <c r="AB93" s="102"/>
      <c r="AC93" s="102"/>
      <c r="AD93" s="102"/>
      <c r="AF93" s="193"/>
      <c r="AG93" s="193"/>
      <c r="AH93" s="193"/>
      <c r="AI93" s="193"/>
    </row>
    <row r="94" spans="8:35" ht="13.5" customHeight="1">
      <c r="H94" s="102"/>
      <c r="S94" s="102"/>
      <c r="T94" s="102"/>
      <c r="U94" s="102"/>
      <c r="V94" s="102"/>
      <c r="W94" s="102"/>
      <c r="AA94" s="102"/>
      <c r="AB94" s="102"/>
      <c r="AC94" s="102"/>
      <c r="AD94" s="102"/>
      <c r="AF94" s="193"/>
      <c r="AG94" s="193"/>
      <c r="AH94" s="193"/>
      <c r="AI94" s="193"/>
    </row>
    <row r="95" spans="8:35" ht="13.5" customHeight="1">
      <c r="H95" s="27"/>
      <c r="S95" s="27"/>
      <c r="T95" s="27"/>
      <c r="U95" s="27"/>
      <c r="V95" s="27"/>
      <c r="W95" s="27"/>
      <c r="AA95" s="27"/>
      <c r="AB95" s="27"/>
      <c r="AC95" s="27"/>
      <c r="AF95" s="188"/>
      <c r="AG95" s="188"/>
      <c r="AH95" s="193"/>
      <c r="AI95" s="193"/>
    </row>
    <row r="96" spans="8:35" ht="13.5" customHeight="1">
      <c r="H96" s="102"/>
      <c r="S96" s="102"/>
      <c r="T96" s="102"/>
      <c r="U96" s="102"/>
      <c r="V96" s="102"/>
      <c r="W96" s="102"/>
      <c r="AA96" s="102"/>
      <c r="AB96" s="102"/>
      <c r="AC96" s="102"/>
      <c r="AD96" s="102"/>
      <c r="AF96" s="193"/>
      <c r="AG96" s="193"/>
      <c r="AH96" s="193"/>
      <c r="AI96" s="193"/>
    </row>
    <row r="97" spans="8:35" ht="13.5" customHeight="1">
      <c r="H97" s="102"/>
      <c r="S97" s="102"/>
      <c r="T97" s="102"/>
      <c r="U97" s="102"/>
      <c r="V97" s="102"/>
      <c r="W97" s="102"/>
      <c r="AA97" s="102"/>
      <c r="AB97" s="102"/>
      <c r="AC97" s="102"/>
      <c r="AD97" s="102"/>
      <c r="AF97" s="193"/>
      <c r="AG97" s="193"/>
      <c r="AH97" s="193"/>
      <c r="AI97" s="193"/>
    </row>
    <row r="98" spans="8:35" ht="13.5" customHeight="1">
      <c r="H98" s="27"/>
      <c r="S98" s="27"/>
      <c r="T98" s="27"/>
      <c r="U98" s="27"/>
      <c r="V98" s="27"/>
      <c r="W98" s="27"/>
      <c r="AA98" s="27"/>
      <c r="AB98" s="27"/>
      <c r="AC98" s="27"/>
      <c r="AF98" s="188"/>
      <c r="AG98" s="188"/>
      <c r="AH98" s="193"/>
      <c r="AI98" s="193"/>
    </row>
    <row r="99" spans="8:35" ht="13.5" customHeight="1">
      <c r="H99" s="102"/>
      <c r="S99" s="102"/>
      <c r="T99" s="102"/>
      <c r="U99" s="102"/>
      <c r="V99" s="102"/>
      <c r="W99" s="102"/>
      <c r="AA99" s="102"/>
      <c r="AB99" s="102"/>
      <c r="AC99" s="102"/>
      <c r="AD99" s="102"/>
      <c r="AF99" s="193"/>
      <c r="AG99" s="193"/>
      <c r="AH99" s="193"/>
      <c r="AI99" s="193"/>
    </row>
    <row r="100" spans="8:35" ht="13.5" customHeight="1">
      <c r="H100" s="102"/>
      <c r="S100" s="102"/>
      <c r="T100" s="102"/>
      <c r="U100" s="102"/>
      <c r="V100" s="102"/>
      <c r="W100" s="102"/>
      <c r="AA100" s="102"/>
      <c r="AB100" s="102"/>
      <c r="AC100" s="102"/>
      <c r="AD100" s="102"/>
      <c r="AF100" s="193"/>
      <c r="AG100" s="193"/>
      <c r="AH100" s="193"/>
      <c r="AI100" s="193"/>
    </row>
    <row r="101" spans="8:35" ht="13.5" customHeight="1">
      <c r="H101" s="27"/>
      <c r="S101" s="27"/>
      <c r="T101" s="27"/>
      <c r="U101" s="27"/>
      <c r="V101" s="27"/>
      <c r="W101" s="27"/>
      <c r="AA101" s="27"/>
      <c r="AB101" s="27"/>
      <c r="AC101" s="27"/>
      <c r="AF101" s="188"/>
      <c r="AG101" s="188"/>
      <c r="AH101" s="193"/>
      <c r="AI101" s="193"/>
    </row>
    <row r="102" spans="8:35" ht="13.5" customHeight="1">
      <c r="H102" s="102"/>
      <c r="S102" s="102"/>
      <c r="T102" s="102"/>
      <c r="U102" s="102"/>
      <c r="V102" s="102"/>
      <c r="W102" s="102"/>
      <c r="AA102" s="102"/>
      <c r="AB102" s="102"/>
      <c r="AC102" s="102"/>
      <c r="AD102" s="102"/>
      <c r="AF102" s="193"/>
      <c r="AG102" s="193"/>
      <c r="AH102" s="193"/>
      <c r="AI102" s="193"/>
    </row>
    <row r="103" spans="8:35" ht="13.5" customHeight="1">
      <c r="H103" s="102"/>
      <c r="S103" s="102"/>
      <c r="T103" s="102"/>
      <c r="U103" s="102"/>
      <c r="V103" s="102"/>
      <c r="W103" s="102"/>
      <c r="AA103" s="102"/>
      <c r="AB103" s="102"/>
      <c r="AC103" s="102"/>
      <c r="AD103" s="102"/>
      <c r="AF103" s="193"/>
      <c r="AG103" s="193"/>
      <c r="AH103" s="193"/>
      <c r="AI103" s="193"/>
    </row>
    <row r="104" spans="8:35" ht="13.5" customHeight="1">
      <c r="H104" s="27"/>
      <c r="S104" s="27"/>
      <c r="T104" s="27"/>
      <c r="U104" s="27"/>
      <c r="V104" s="27"/>
      <c r="W104" s="27"/>
      <c r="AA104" s="27"/>
      <c r="AB104" s="27"/>
      <c r="AC104" s="27"/>
      <c r="AF104" s="188"/>
      <c r="AG104" s="188"/>
      <c r="AH104" s="193"/>
      <c r="AI104" s="193"/>
    </row>
    <row r="106" spans="8:35" ht="12.75" customHeight="1">
      <c r="H106" s="102"/>
      <c r="S106" s="102"/>
      <c r="T106" s="102"/>
      <c r="U106" s="102"/>
      <c r="V106" s="102"/>
      <c r="W106" s="102"/>
      <c r="AA106" s="102"/>
      <c r="AB106" s="102"/>
      <c r="AC106" s="102"/>
      <c r="AD106" s="102"/>
      <c r="AF106" s="146"/>
      <c r="AG106" s="146"/>
      <c r="AH106" s="146"/>
      <c r="AI106" s="146"/>
    </row>
    <row r="107" spans="8:35" ht="12.75" customHeight="1">
      <c r="H107" s="102"/>
      <c r="S107" s="102"/>
      <c r="T107" s="102"/>
      <c r="U107" s="102"/>
      <c r="V107" s="102"/>
      <c r="W107" s="102"/>
      <c r="AA107" s="102"/>
      <c r="AB107" s="102"/>
      <c r="AC107" s="102"/>
      <c r="AD107" s="102"/>
      <c r="AF107" s="146"/>
      <c r="AG107" s="146"/>
      <c r="AH107" s="146"/>
      <c r="AI107" s="146"/>
    </row>
    <row r="108" spans="8:35" ht="12.75" customHeight="1">
      <c r="AF108" s="146"/>
      <c r="AG108" s="146"/>
      <c r="AH108" s="146"/>
      <c r="AI108" s="146"/>
    </row>
    <row r="109" spans="8:35" ht="12.75" customHeight="1"/>
    <row r="110" spans="8:35" ht="12.75" customHeight="1">
      <c r="H110" s="102"/>
      <c r="S110" s="102"/>
      <c r="T110" s="102"/>
      <c r="U110" s="102"/>
      <c r="V110" s="102"/>
      <c r="W110" s="102"/>
      <c r="AA110" s="102"/>
      <c r="AB110" s="102"/>
      <c r="AC110" s="102"/>
      <c r="AD110" s="102"/>
      <c r="AF110" s="146"/>
      <c r="AG110" s="146"/>
      <c r="AH110" s="146"/>
      <c r="AI110" s="146"/>
    </row>
    <row r="111" spans="8:35" ht="12.75" customHeight="1">
      <c r="H111" s="102"/>
      <c r="S111" s="102"/>
      <c r="T111" s="102"/>
      <c r="U111" s="102"/>
      <c r="V111" s="102"/>
      <c r="W111" s="102"/>
      <c r="AA111" s="102"/>
      <c r="AB111" s="102"/>
      <c r="AC111" s="102"/>
      <c r="AD111" s="102"/>
      <c r="AF111" s="146"/>
      <c r="AG111" s="146"/>
      <c r="AH111" s="146"/>
      <c r="AI111" s="146"/>
    </row>
    <row r="112" spans="8:35" ht="12.75" customHeight="1">
      <c r="AF112" s="146"/>
      <c r="AG112" s="146"/>
      <c r="AH112" s="146"/>
      <c r="AI112" s="146"/>
    </row>
    <row r="113" spans="8:35" ht="12.75" customHeight="1"/>
    <row r="114" spans="8:35" ht="12.75" customHeight="1">
      <c r="H114" s="102"/>
      <c r="S114" s="102"/>
      <c r="T114" s="102"/>
      <c r="U114" s="102"/>
      <c r="V114" s="102"/>
      <c r="W114" s="102"/>
      <c r="AA114" s="102"/>
      <c r="AB114" s="102"/>
      <c r="AC114" s="102"/>
      <c r="AD114" s="102"/>
      <c r="AF114" s="146"/>
      <c r="AG114" s="146"/>
      <c r="AH114" s="146"/>
      <c r="AI114" s="146"/>
    </row>
  </sheetData>
  <mergeCells count="26">
    <mergeCell ref="BY5:BZ5"/>
    <mergeCell ref="BD5:BD6"/>
    <mergeCell ref="BG4:BZ4"/>
    <mergeCell ref="BE5:BE6"/>
    <mergeCell ref="A8:G8"/>
    <mergeCell ref="U6:V6"/>
    <mergeCell ref="BB5:BB6"/>
    <mergeCell ref="BG5:BH5"/>
    <mergeCell ref="L6:Q6"/>
    <mergeCell ref="N8:Q8"/>
    <mergeCell ref="BA3:CE3"/>
    <mergeCell ref="CB4:CE5"/>
    <mergeCell ref="BA5:BA6"/>
    <mergeCell ref="BC5:BC6"/>
    <mergeCell ref="A6:J6"/>
    <mergeCell ref="S6:T6"/>
    <mergeCell ref="BI5:BJ5"/>
    <mergeCell ref="BK5:BL5"/>
    <mergeCell ref="BM5:BN5"/>
    <mergeCell ref="BO5:BP5"/>
    <mergeCell ref="BU5:BV5"/>
    <mergeCell ref="BW5:BX5"/>
    <mergeCell ref="BA4:BE4"/>
    <mergeCell ref="K6:K7"/>
    <mergeCell ref="BQ5:BR5"/>
    <mergeCell ref="BS5:BT5"/>
  </mergeCells>
  <dataValidations count="1">
    <dataValidation type="list" allowBlank="1" showErrorMessage="1" sqref="CB7:CB46" xr:uid="{00000000-0002-0000-0A00-000000000000}">
      <formula1>"A,O"</formula1>
    </dataValidation>
  </dataValidations>
  <printOptions horizontalCentered="1"/>
  <pageMargins left="0.39374999999999999" right="0.39374999999999999" top="0.66944444444444495" bottom="0.43333333333333302" header="0.511811023622047" footer="0.511811023622047"/>
  <pageSetup paperSize="9" scale="65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666699"/>
  </sheetPr>
  <dimension ref="A1:IW100"/>
  <sheetViews>
    <sheetView zoomScale="80" zoomScaleNormal="80" workbookViewId="0">
      <pane ySplit="9" topLeftCell="A10" activePane="bottomLeft" state="frozen"/>
      <selection pane="bottomLeft" activeCell="L25" sqref="L25"/>
    </sheetView>
  </sheetViews>
  <sheetFormatPr defaultColWidth="5.453125" defaultRowHeight="12.5"/>
  <cols>
    <col min="1" max="1" width="15.7265625" style="544" customWidth="1"/>
    <col min="2" max="2" width="9.7265625" style="544" customWidth="1"/>
    <col min="3" max="3" width="15.7265625" style="544" customWidth="1"/>
    <col min="4" max="4" width="7.81640625" style="544" bestFit="1" customWidth="1"/>
    <col min="5" max="5" width="15.7265625" style="544" customWidth="1"/>
    <col min="6" max="6" width="9.453125" style="544" bestFit="1" customWidth="1"/>
    <col min="7" max="7" width="9.7265625" style="544" customWidth="1"/>
    <col min="8" max="8" width="22.7265625" style="544" hidden="1" customWidth="1"/>
    <col min="9" max="9" width="15.7265625" style="544" customWidth="1"/>
    <col min="10" max="10" width="9.7265625" style="544" customWidth="1"/>
    <col min="11" max="11" width="32.726562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9.7265625" style="544" customWidth="1"/>
    <col min="16" max="16" width="15.7265625" style="544" customWidth="1"/>
    <col min="17" max="17" width="9.7265625" style="544" customWidth="1"/>
    <col min="18" max="18" width="4" style="544" customWidth="1"/>
    <col min="19" max="22" width="15.7265625" style="544" customWidth="1"/>
    <col min="23" max="23" width="5.7265625" style="544" customWidth="1"/>
    <col min="24" max="26" width="15.7265625" style="544" customWidth="1"/>
    <col min="27" max="27" width="14.26953125" style="544" customWidth="1"/>
    <col min="28" max="28" width="15.1796875" style="544" customWidth="1"/>
    <col min="29" max="29" width="13.7265625" style="544" customWidth="1"/>
    <col min="30" max="30" width="12.26953125" style="544" customWidth="1"/>
    <col min="31" max="31" width="5.453125" style="544" customWidth="1"/>
    <col min="32" max="32" width="8" style="544" customWidth="1"/>
    <col min="33" max="33" width="7.453125" style="544" customWidth="1"/>
    <col min="34" max="35" width="6.1796875" style="544" customWidth="1"/>
    <col min="36" max="52" width="5.453125" style="544" customWidth="1"/>
    <col min="53" max="57" width="10.453125" style="600" customWidth="1"/>
    <col min="58" max="58" width="1.81640625" style="600" customWidth="1"/>
    <col min="59" max="78" width="9.1796875" style="600" customWidth="1"/>
    <col min="79" max="79" width="1.7265625" style="600" customWidth="1"/>
    <col min="80" max="83" width="12.7265625" style="600" customWidth="1"/>
    <col min="84" max="257" width="5.453125" style="544" customWidth="1"/>
  </cols>
  <sheetData>
    <row r="1" spans="1:106" ht="15.75" customHeight="1">
      <c r="A1" s="24" t="str">
        <f>Cover!B2</f>
        <v>Ramada Resort Khao Lak, Phang Nga</v>
      </c>
      <c r="B1" s="113"/>
      <c r="C1" s="112"/>
      <c r="D1" s="113"/>
      <c r="E1" s="39" t="s">
        <v>2261</v>
      </c>
      <c r="F1" s="71"/>
      <c r="G1" s="113"/>
      <c r="I1" s="39" t="s">
        <v>2261</v>
      </c>
      <c r="J1" s="113"/>
      <c r="L1" s="71"/>
      <c r="M1" s="113"/>
      <c r="N1" s="71"/>
      <c r="O1" s="113"/>
      <c r="P1" s="50"/>
      <c r="Q1" s="113"/>
      <c r="R1" s="195" t="str">
        <f>+BS!J1</f>
        <v>6</v>
      </c>
      <c r="W1" s="174"/>
    </row>
    <row r="2" spans="1:106" ht="15.75" customHeight="1" thickBot="1">
      <c r="A2" s="24" t="s">
        <v>2599</v>
      </c>
      <c r="B2" s="112"/>
      <c r="C2" s="112"/>
      <c r="D2" s="112"/>
      <c r="F2" s="71"/>
      <c r="G2" s="112"/>
      <c r="J2" s="112"/>
      <c r="L2" s="71"/>
      <c r="M2" s="112"/>
      <c r="N2" s="71"/>
      <c r="O2" s="112"/>
      <c r="P2" s="71"/>
      <c r="Q2" s="112"/>
      <c r="R2" s="71"/>
      <c r="W2" s="174"/>
    </row>
    <row r="3" spans="1:106" ht="15.75" customHeight="1" thickBot="1">
      <c r="A3" s="24" t="s">
        <v>2424</v>
      </c>
      <c r="B3" s="112"/>
      <c r="C3" s="112"/>
      <c r="D3" s="112"/>
      <c r="F3" s="71"/>
      <c r="G3" s="112"/>
      <c r="J3" s="112"/>
      <c r="L3" s="71"/>
      <c r="M3" s="112"/>
      <c r="N3" s="71"/>
      <c r="O3" s="112"/>
      <c r="P3" s="27"/>
      <c r="Q3" s="27" t="s">
        <v>2600</v>
      </c>
      <c r="W3" s="174"/>
      <c r="BA3" s="767" t="s">
        <v>2426</v>
      </c>
      <c r="BB3" s="773"/>
      <c r="BC3" s="773"/>
      <c r="BD3" s="773"/>
      <c r="BE3" s="773"/>
      <c r="BF3" s="773"/>
      <c r="BG3" s="773"/>
      <c r="BH3" s="773"/>
      <c r="BI3" s="773"/>
      <c r="BJ3" s="773"/>
      <c r="BK3" s="773"/>
      <c r="BL3" s="773"/>
      <c r="BM3" s="773"/>
      <c r="BN3" s="773"/>
      <c r="BO3" s="773"/>
      <c r="BP3" s="773"/>
      <c r="BQ3" s="773"/>
      <c r="BR3" s="773"/>
      <c r="BS3" s="773"/>
      <c r="BT3" s="773"/>
      <c r="BU3" s="773"/>
      <c r="BV3" s="773"/>
      <c r="BW3" s="773"/>
      <c r="BX3" s="773"/>
      <c r="BY3" s="773"/>
      <c r="BZ3" s="773"/>
      <c r="CA3" s="773"/>
      <c r="CB3" s="773"/>
      <c r="CC3" s="773"/>
      <c r="CD3" s="773"/>
      <c r="CE3" s="774"/>
    </row>
    <row r="4" spans="1:106" ht="15.75" customHeight="1" thickBot="1">
      <c r="A4" s="24" t="str">
        <f>SCH00!J3</f>
        <v>For the PRD of June 2026</v>
      </c>
      <c r="B4" s="112"/>
      <c r="C4" s="112"/>
      <c r="D4" s="112"/>
      <c r="F4" s="71"/>
      <c r="G4" s="112"/>
      <c r="J4" s="112"/>
      <c r="L4" s="71"/>
      <c r="M4" s="112"/>
      <c r="N4" s="71"/>
      <c r="O4" s="112"/>
      <c r="P4" s="27"/>
      <c r="Q4" s="27" t="s">
        <v>2427</v>
      </c>
      <c r="W4" s="174"/>
      <c r="BA4" s="771" t="s">
        <v>2428</v>
      </c>
      <c r="BB4" s="781"/>
      <c r="BC4" s="781"/>
      <c r="BD4" s="781"/>
      <c r="BE4" s="781"/>
      <c r="BF4" s="602"/>
      <c r="BG4" s="772" t="s">
        <v>2429</v>
      </c>
      <c r="BH4" s="781"/>
      <c r="BI4" s="781"/>
      <c r="BJ4" s="781"/>
      <c r="BK4" s="781"/>
      <c r="BL4" s="781"/>
      <c r="BM4" s="781"/>
      <c r="BN4" s="781"/>
      <c r="BO4" s="781"/>
      <c r="BP4" s="781"/>
      <c r="BQ4" s="781"/>
      <c r="BR4" s="781"/>
      <c r="BS4" s="781"/>
      <c r="BT4" s="781"/>
      <c r="BU4" s="781"/>
      <c r="BV4" s="781"/>
      <c r="BW4" s="781"/>
      <c r="BX4" s="781"/>
      <c r="BY4" s="781"/>
      <c r="BZ4" s="782"/>
      <c r="CA4" s="603"/>
      <c r="CB4" s="767" t="s">
        <v>2430</v>
      </c>
      <c r="CC4" s="775"/>
      <c r="CD4" s="775"/>
      <c r="CE4" s="776"/>
    </row>
    <row r="5" spans="1:106" ht="5.15" customHeight="1" thickBot="1">
      <c r="BA5" s="767" t="s">
        <v>2431</v>
      </c>
      <c r="BB5" s="767" t="s">
        <v>2432</v>
      </c>
      <c r="BC5" s="767" t="s">
        <v>2433</v>
      </c>
      <c r="BD5" s="767" t="s">
        <v>2434</v>
      </c>
      <c r="BE5" s="768" t="s">
        <v>2435</v>
      </c>
      <c r="BF5" s="604"/>
      <c r="BG5" s="768" t="s">
        <v>2436</v>
      </c>
      <c r="BH5" s="773"/>
      <c r="BI5" s="768" t="s">
        <v>2437</v>
      </c>
      <c r="BJ5" s="773"/>
      <c r="BK5" s="768" t="s">
        <v>2438</v>
      </c>
      <c r="BL5" s="773"/>
      <c r="BM5" s="767" t="s">
        <v>2439</v>
      </c>
      <c r="BN5" s="774"/>
      <c r="BO5" s="769" t="s">
        <v>2440</v>
      </c>
      <c r="BP5" s="773"/>
      <c r="BQ5" s="767" t="s">
        <v>2441</v>
      </c>
      <c r="BR5" s="774"/>
      <c r="BS5" s="769" t="s">
        <v>2442</v>
      </c>
      <c r="BT5" s="773"/>
      <c r="BU5" s="767" t="s">
        <v>2443</v>
      </c>
      <c r="BV5" s="774"/>
      <c r="BW5" s="770" t="s">
        <v>2444</v>
      </c>
      <c r="BX5" s="774"/>
      <c r="BY5" s="767" t="s">
        <v>2445</v>
      </c>
      <c r="BZ5" s="774"/>
      <c r="CA5" s="606"/>
      <c r="CB5" s="777"/>
      <c r="CC5" s="778"/>
      <c r="CD5" s="778"/>
      <c r="CE5" s="779"/>
    </row>
    <row r="6" spans="1:106" s="52" customFormat="1" ht="13.5" customHeight="1" thickBot="1">
      <c r="A6" s="710" t="s">
        <v>2446</v>
      </c>
      <c r="B6" s="698"/>
      <c r="C6" s="698"/>
      <c r="D6" s="698"/>
      <c r="E6" s="698"/>
      <c r="F6" s="698"/>
      <c r="G6" s="698"/>
      <c r="H6" s="698"/>
      <c r="I6" s="698"/>
      <c r="J6" s="699"/>
      <c r="K6" s="710" t="s">
        <v>2447</v>
      </c>
      <c r="L6" s="697" t="s">
        <v>2448</v>
      </c>
      <c r="M6" s="698"/>
      <c r="N6" s="698"/>
      <c r="O6" s="698"/>
      <c r="P6" s="698"/>
      <c r="Q6" s="699"/>
      <c r="R6" s="71"/>
      <c r="S6" s="702" t="s">
        <v>2332</v>
      </c>
      <c r="T6" s="703"/>
      <c r="U6" s="702" t="s">
        <v>2333</v>
      </c>
      <c r="V6" s="703"/>
      <c r="W6" s="71"/>
      <c r="X6" s="109" t="s">
        <v>2449</v>
      </c>
      <c r="Y6" s="109"/>
      <c r="Z6" s="109"/>
      <c r="AA6" s="71"/>
      <c r="AB6" s="71"/>
      <c r="AC6" s="71"/>
      <c r="AD6" s="71"/>
      <c r="BA6" s="780"/>
      <c r="BB6" s="780"/>
      <c r="BC6" s="780"/>
      <c r="BD6" s="780"/>
      <c r="BE6" s="777"/>
      <c r="BF6" s="607"/>
      <c r="BG6" s="608" t="s">
        <v>2450</v>
      </c>
      <c r="BH6" s="609" t="s">
        <v>2451</v>
      </c>
      <c r="BI6" s="608" t="s">
        <v>2450</v>
      </c>
      <c r="BJ6" s="609" t="s">
        <v>2451</v>
      </c>
      <c r="BK6" s="608" t="s">
        <v>2450</v>
      </c>
      <c r="BL6" s="609" t="s">
        <v>2451</v>
      </c>
      <c r="BM6" s="601" t="s">
        <v>2450</v>
      </c>
      <c r="BN6" s="605" t="s">
        <v>2451</v>
      </c>
      <c r="BO6" s="610" t="s">
        <v>2450</v>
      </c>
      <c r="BP6" s="609" t="s">
        <v>2451</v>
      </c>
      <c r="BQ6" s="608" t="s">
        <v>2450</v>
      </c>
      <c r="BR6" s="611" t="s">
        <v>2451</v>
      </c>
      <c r="BS6" s="610" t="s">
        <v>2450</v>
      </c>
      <c r="BT6" s="609" t="s">
        <v>2451</v>
      </c>
      <c r="BU6" s="608" t="s">
        <v>2450</v>
      </c>
      <c r="BV6" s="611" t="s">
        <v>2451</v>
      </c>
      <c r="BW6" s="610" t="s">
        <v>2450</v>
      </c>
      <c r="BX6" s="611" t="s">
        <v>2451</v>
      </c>
      <c r="BY6" s="608" t="s">
        <v>2450</v>
      </c>
      <c r="BZ6" s="611" t="s">
        <v>2451</v>
      </c>
      <c r="CA6" s="612"/>
      <c r="CB6" s="601" t="s">
        <v>2452</v>
      </c>
      <c r="CC6" s="601" t="s">
        <v>2453</v>
      </c>
      <c r="CD6" s="601" t="s">
        <v>2454</v>
      </c>
      <c r="CE6" s="613" t="s">
        <v>2455</v>
      </c>
    </row>
    <row r="7" spans="1:106" s="52" customFormat="1" ht="13.5" customHeight="1" thickBot="1">
      <c r="A7" s="69" t="s">
        <v>2337</v>
      </c>
      <c r="B7" s="69" t="s">
        <v>2297</v>
      </c>
      <c r="C7" s="69" t="s">
        <v>2456</v>
      </c>
      <c r="D7" s="69" t="s">
        <v>2297</v>
      </c>
      <c r="E7" s="69" t="s">
        <v>2457</v>
      </c>
      <c r="F7" s="69" t="s">
        <v>2336</v>
      </c>
      <c r="G7" s="69" t="s">
        <v>2297</v>
      </c>
      <c r="H7" s="69" t="s">
        <v>2342</v>
      </c>
      <c r="I7" s="69" t="s">
        <v>2335</v>
      </c>
      <c r="J7" s="69" t="s">
        <v>2297</v>
      </c>
      <c r="K7" s="711"/>
      <c r="L7" s="69" t="s">
        <v>2335</v>
      </c>
      <c r="M7" s="69" t="s">
        <v>2297</v>
      </c>
      <c r="N7" s="69" t="s">
        <v>2336</v>
      </c>
      <c r="O7" s="69" t="s">
        <v>2297</v>
      </c>
      <c r="P7" s="69" t="s">
        <v>2337</v>
      </c>
      <c r="Q7" s="69" t="s">
        <v>2297</v>
      </c>
      <c r="R7" s="71"/>
      <c r="S7" s="108" t="s">
        <v>2342</v>
      </c>
      <c r="T7" s="108" t="s">
        <v>2343</v>
      </c>
      <c r="U7" s="108" t="s">
        <v>2342</v>
      </c>
      <c r="V7" s="108" t="s">
        <v>2343</v>
      </c>
      <c r="W7" s="71"/>
      <c r="X7" s="108" t="s">
        <v>2335</v>
      </c>
      <c r="Y7" s="108" t="s">
        <v>2342</v>
      </c>
      <c r="Z7" s="108" t="s">
        <v>2343</v>
      </c>
      <c r="AA7" s="71"/>
      <c r="AB7" s="71"/>
      <c r="AC7" s="71"/>
      <c r="AD7" s="71"/>
      <c r="BA7" s="564"/>
      <c r="BB7" s="614"/>
      <c r="BC7" s="614"/>
      <c r="BD7" s="614"/>
      <c r="BE7" s="565"/>
      <c r="BF7" s="615"/>
      <c r="BG7" s="564"/>
      <c r="BH7" s="565"/>
      <c r="BI7" s="564"/>
      <c r="BJ7" s="565"/>
      <c r="BK7" s="564"/>
      <c r="BL7" s="565"/>
      <c r="BM7" s="564"/>
      <c r="BN7" s="565"/>
      <c r="BO7" s="564"/>
      <c r="BP7" s="565"/>
      <c r="BQ7" s="564"/>
      <c r="BR7" s="565"/>
      <c r="BS7" s="564"/>
      <c r="BT7" s="565"/>
      <c r="BU7" s="564"/>
      <c r="BV7" s="565"/>
      <c r="BW7" s="564"/>
      <c r="BX7" s="565"/>
      <c r="BY7" s="564"/>
      <c r="BZ7" s="565"/>
      <c r="CA7" s="615"/>
      <c r="CB7" s="564"/>
      <c r="CC7" s="614"/>
      <c r="CD7" s="614"/>
      <c r="CE7" s="565"/>
    </row>
    <row r="8" spans="1:106" ht="13.5" customHeight="1" thickBot="1">
      <c r="A8" s="697" t="s">
        <v>2458</v>
      </c>
      <c r="B8" s="698"/>
      <c r="C8" s="698"/>
      <c r="D8" s="698"/>
      <c r="E8" s="698"/>
      <c r="F8" s="698"/>
      <c r="G8" s="699"/>
      <c r="J8" s="172"/>
      <c r="M8" s="112"/>
      <c r="N8" s="697" t="s">
        <v>2458</v>
      </c>
      <c r="O8" s="698"/>
      <c r="P8" s="698"/>
      <c r="Q8" s="699"/>
      <c r="R8" s="71"/>
      <c r="S8" s="162"/>
      <c r="T8" s="162"/>
      <c r="U8" s="162"/>
      <c r="V8" s="162"/>
      <c r="BA8" s="567"/>
      <c r="BB8" s="616"/>
      <c r="BC8" s="616"/>
      <c r="BD8" s="616"/>
      <c r="BE8" s="568"/>
      <c r="BF8" s="617"/>
      <c r="BG8" s="567"/>
      <c r="BH8" s="568"/>
      <c r="BI8" s="567"/>
      <c r="BJ8" s="568"/>
      <c r="BK8" s="567"/>
      <c r="BL8" s="568"/>
      <c r="BM8" s="567"/>
      <c r="BN8" s="568"/>
      <c r="BO8" s="567"/>
      <c r="BP8" s="568"/>
      <c r="BQ8" s="567"/>
      <c r="BR8" s="568"/>
      <c r="BS8" s="567"/>
      <c r="BT8" s="568"/>
      <c r="BU8" s="567"/>
      <c r="BV8" s="568"/>
      <c r="BW8" s="567"/>
      <c r="BX8" s="568"/>
      <c r="BY8" s="567"/>
      <c r="BZ8" s="568"/>
      <c r="CA8" s="617"/>
      <c r="CB8" s="567"/>
      <c r="CC8" s="616"/>
      <c r="CD8" s="616"/>
      <c r="CE8" s="568"/>
    </row>
    <row r="9" spans="1:106" ht="12.75" customHeight="1">
      <c r="K9" s="35" t="s">
        <v>2459</v>
      </c>
      <c r="S9" s="72"/>
      <c r="T9" s="72"/>
      <c r="U9" s="72"/>
      <c r="V9" s="72"/>
      <c r="X9" s="72"/>
      <c r="Y9" s="72"/>
      <c r="Z9" s="72"/>
      <c r="BA9" s="567"/>
      <c r="BB9" s="616"/>
      <c r="BC9" s="616"/>
      <c r="BD9" s="616"/>
      <c r="BE9" s="568"/>
      <c r="BF9" s="617"/>
      <c r="BG9" s="567"/>
      <c r="BH9" s="568"/>
      <c r="BI9" s="567"/>
      <c r="BJ9" s="568"/>
      <c r="BK9" s="567"/>
      <c r="BL9" s="568"/>
      <c r="BM9" s="567"/>
      <c r="BN9" s="568"/>
      <c r="BO9" s="567"/>
      <c r="BP9" s="568"/>
      <c r="BQ9" s="567"/>
      <c r="BR9" s="568"/>
      <c r="BS9" s="567"/>
      <c r="BT9" s="568"/>
      <c r="BU9" s="567"/>
      <c r="BV9" s="568"/>
      <c r="BW9" s="567"/>
      <c r="BX9" s="568"/>
      <c r="BY9" s="567"/>
      <c r="BZ9" s="568"/>
      <c r="CA9" s="617"/>
      <c r="CB9" s="567"/>
      <c r="CC9" s="616"/>
      <c r="CD9" s="616"/>
      <c r="CE9" s="568"/>
    </row>
    <row r="10" spans="1:106" ht="12.75" customHeight="1">
      <c r="A10">
        <f ca="1">I10-T10</f>
        <v>7077.3</v>
      </c>
      <c r="B10">
        <f ca="1">IF(I10=0,0,(A10*100/I10))</f>
        <v>72.687591150915097</v>
      </c>
      <c r="C10">
        <f ca="1">I10-E10</f>
        <v>4215.7700000000004</v>
      </c>
      <c r="D10">
        <f ca="1">IF(I10=0,0,(C10*100/I10))</f>
        <v>43.298173900540235</v>
      </c>
      <c r="E10">
        <f ca="1">IFERROR(_xll.AC_BU(_xll.ArrayBU(DB),_xll.ArrayDPT($BA10:$BE10),_xll.ArrayCOA($BG10:$BZ10),YR,PRD-1,_xll.ArrayDIM($CB10:$CE10)),0)</f>
        <v>5520.83</v>
      </c>
      <c r="F10">
        <f ca="1">I10-H10</f>
        <v>9736.6</v>
      </c>
      <c r="G10">
        <f ca="1">IF(I10=0,0,(F10*100/I10))</f>
        <v>100</v>
      </c>
      <c r="H10"/>
      <c r="I10">
        <f ca="1">IFERROR(_xll.AC_BU(_xll.ArrayBU(DB),_xll.ArrayDPT($BA10:$BE10),_xll.ArrayCOA($BG10:$BZ10),YR,PRD,_xll.ArrayDIM($CB10:$CE10)),0)</f>
        <v>9736.6</v>
      </c>
      <c r="J10" s="140">
        <f ca="1">I10/$I$12*100</f>
        <v>100</v>
      </c>
      <c r="K10" t="s">
        <v>2599</v>
      </c>
      <c r="L10">
        <f ca="1">IFERROR(_xll.ACC_BU(_xll.ArrayBU(DB),_xll.ArrayDPT($BA10:$BE10),_xll.ArrayCOA($BG10:$BZ10),YR,PRD,_xll.ArrayDIM($CB10:$CE10)),0)</f>
        <v>72484.740000000005</v>
      </c>
      <c r="M10" s="140">
        <f ca="1">L10/$L$12*100</f>
        <v>100</v>
      </c>
      <c r="N10">
        <f ca="1">L10-U10</f>
        <v>72484.740000000005</v>
      </c>
      <c r="O10">
        <f ca="1">IF(L10=0,0,(N10*100/L10))</f>
        <v>100</v>
      </c>
      <c r="P10">
        <f ca="1">L10-V10</f>
        <v>-272.22999999999593</v>
      </c>
      <c r="Q10">
        <f ca="1">IF(L10=0,0,(P10*100/L10))</f>
        <v>-0.37556870590967961</v>
      </c>
      <c r="S10" s="72">
        <f ca="1">IFERROR(_xll.BC_BU(_xll.ArrayBU(DB),_xll.ArrayDPT($BA10:$BE10),_xll.ArrayCOA($BG10:$BZ10),YR,PRD,RV,_xll.ArrayDIM($CB10:$CE10)),0)</f>
        <v>0</v>
      </c>
      <c r="T10" s="72">
        <f ca="1">IFERROR(_xll.AC_BU(_xll.ArrayBU(DB),_xll.ArrayDPT($BA10:$BE10),_xll.ArrayCOA($BG10:$BZ10),YR-1,PRD,_xll.ArrayDIM($CB10:$CE10)),0)</f>
        <v>2659.3</v>
      </c>
      <c r="U10" s="72">
        <f ca="1">IFERROR(_xll.BCC_BU(_xll.ArrayBU(DB),_xll.ArrayDPT($BA10:$BE10),_xll.ArrayCOA($BG10:$BZ10),YR,PRD,RV,_xll.ArrayDIM($CB10:$CE10)),0)</f>
        <v>0</v>
      </c>
      <c r="V10" s="72">
        <f ca="1">IFERROR(_xll.ACC_BU(_xll.ArrayBU(DB),_xll.ArrayDPT($BA10:$BE10),_xll.ArrayCOA($BG10:$BZ10),YR-1,PRD,_xll.ArrayDIM($CB10:$CE10)),0)</f>
        <v>72756.97</v>
      </c>
      <c r="W10" s="102"/>
      <c r="X10" s="72">
        <f ca="1">IFERROR(_xll.ACC_BU(_xll.ArrayBU(DB),_xll.ArrayDPT($BA10:$BE10),_xll.ArrayCOA($BG10:$BZ10),YR-1,PRD,_xll.ArrayDIM($CB10:$CE10)),0)</f>
        <v>72756.97</v>
      </c>
      <c r="Y10" s="72">
        <f ca="1">IFERROR(_xll.BCC_BU(_xll.ArrayBU(DB),_xll.ArrayDPT($BA10:$BE10),_xll.ArrayCOA($BG10:$BZ10),YR-1,PRD,RV,_xll.ArrayDIM($CB10:$CE10)),0)</f>
        <v>0</v>
      </c>
      <c r="Z10" s="72">
        <f ca="1">IFERROR(_xll.ACC_BU(_xll.ArrayBU(DB),_xll.ArrayDPT($BA10:$BE10),_xll.ArrayCOA($BG10:$BZ10),YR-1-1,PRD,_xll.ArrayDIM($CB10:$CE10)),0)</f>
        <v>60872.57</v>
      </c>
      <c r="AA10" s="102"/>
      <c r="AB10" s="102"/>
      <c r="AC10" s="102"/>
      <c r="AD10" s="102"/>
      <c r="AF10" s="106"/>
      <c r="AG10" s="106"/>
      <c r="AH10" s="106"/>
      <c r="AI10" s="106"/>
      <c r="BA10" s="567"/>
      <c r="BB10" s="616"/>
      <c r="BC10" s="616"/>
      <c r="BD10" s="616"/>
      <c r="BE10" s="568"/>
      <c r="BF10" s="617"/>
      <c r="BG10" s="567" t="s">
        <v>1106</v>
      </c>
      <c r="BH10" s="568" t="s">
        <v>1108</v>
      </c>
      <c r="BI10" s="567"/>
      <c r="BJ10" s="568"/>
      <c r="BK10" s="567"/>
      <c r="BL10" s="568"/>
      <c r="BM10" s="567"/>
      <c r="BN10" s="568"/>
      <c r="BO10" s="567"/>
      <c r="BP10" s="568"/>
      <c r="BQ10" s="567"/>
      <c r="BR10" s="568"/>
      <c r="BS10" s="567"/>
      <c r="BT10" s="568"/>
      <c r="BU10" s="567"/>
      <c r="BV10" s="568"/>
      <c r="BW10" s="567"/>
      <c r="BX10" s="568"/>
      <c r="BY10" s="567"/>
      <c r="BZ10" s="568"/>
      <c r="CA10" s="617"/>
      <c r="CB10" s="567"/>
      <c r="CC10" s="616"/>
      <c r="CD10" s="616"/>
      <c r="CE10" s="568"/>
      <c r="DA10" t="s">
        <v>1106</v>
      </c>
      <c r="DB10" t="s">
        <v>1108</v>
      </c>
    </row>
    <row r="11" spans="1:106" ht="12.75" customHeight="1">
      <c r="A11" s="124">
        <f ca="1">I11-T11</f>
        <v>0</v>
      </c>
      <c r="B11" s="124">
        <f ca="1">IF(I11=0,0,(A11*100/I11))</f>
        <v>0</v>
      </c>
      <c r="C11" s="124">
        <f ca="1">I11-E11</f>
        <v>0</v>
      </c>
      <c r="D11" s="124">
        <f ca="1">IF(I11=0,0,(C11*100/I11))</f>
        <v>0</v>
      </c>
      <c r="E11" s="124">
        <f ca="1">IFERROR(_xll.AC_BU(_xll.ArrayBU(DB),_xll.ArrayDPT($BA11:$BE11),_xll.ArrayCOA($BG11:$BZ11),YR,PRD-1,_xll.ArrayDIM($CB11:$CE11)),0)</f>
        <v>0</v>
      </c>
      <c r="F11" s="124">
        <f ca="1">I11-H11</f>
        <v>0</v>
      </c>
      <c r="G11" s="124">
        <f ca="1">IF(I11=0,0,(F11*100/I11))</f>
        <v>0</v>
      </c>
      <c r="H11" s="124"/>
      <c r="I11" s="124">
        <f ca="1">IFERROR(_xll.AC_BU(_xll.ArrayBU(DB),_xll.ArrayDPT($BA11:$BE11),_xll.ArrayCOA($BG11:$BZ11),YR,PRD,_xll.ArrayDIM($CB11:$CE11)),0)</f>
        <v>0</v>
      </c>
      <c r="J11" s="127">
        <f ca="1">I11/$I$12*100</f>
        <v>0</v>
      </c>
      <c r="K11" s="124" t="s">
        <v>2473</v>
      </c>
      <c r="L11" s="124">
        <f ca="1">IFERROR(_xll.ACC_BU(_xll.ArrayBU(DB),_xll.ArrayDPT($BA11:$BE11),_xll.ArrayCOA($BG11:$BZ11),YR,PRD,_xll.ArrayDIM($CB11:$CE11)),0)</f>
        <v>0</v>
      </c>
      <c r="M11" s="127">
        <f ca="1">L11/$L$12*100</f>
        <v>0</v>
      </c>
      <c r="N11" s="124">
        <f ca="1">L11-U11</f>
        <v>0</v>
      </c>
      <c r="O11" s="124">
        <f ca="1">IF(L11=0,0,(N11*100/L11))</f>
        <v>0</v>
      </c>
      <c r="P11" s="124">
        <f ca="1">L11-V11</f>
        <v>-42.48</v>
      </c>
      <c r="Q11" s="124">
        <f ca="1">IF(L11=0,0,(P11*100/L11))</f>
        <v>0</v>
      </c>
      <c r="S11" s="72">
        <f ca="1">IFERROR(_xll.BC_BU(_xll.ArrayBU(DB),_xll.ArrayDPT($BA11:$BE11),_xll.ArrayCOA($BG11:$BZ11),YR,PRD,RV,_xll.ArrayDIM($CB11:$CE11)),0)</f>
        <v>0</v>
      </c>
      <c r="T11" s="72">
        <f ca="1">IFERROR(_xll.AC_BU(_xll.ArrayBU(DB),_xll.ArrayDPT($BA11:$BE11),_xll.ArrayCOA($BG11:$BZ11),YR-1,PRD,_xll.ArrayDIM($CB11:$CE11)),0)</f>
        <v>0</v>
      </c>
      <c r="U11" s="72">
        <f ca="1">IFERROR(_xll.BCC_BU(_xll.ArrayBU(DB),_xll.ArrayDPT($BA11:$BE11),_xll.ArrayCOA($BG11:$BZ11),YR,PRD,RV,_xll.ArrayDIM($CB11:$CE11)),0)</f>
        <v>0</v>
      </c>
      <c r="V11" s="72">
        <f ca="1">IFERROR(_xll.ACC_BU(_xll.ArrayBU(DB),_xll.ArrayDPT($BA11:$BE11),_xll.ArrayCOA($BG11:$BZ11),YR-1,PRD,_xll.ArrayDIM($CB11:$CE11)),0)</f>
        <v>42.48</v>
      </c>
      <c r="W11" s="102"/>
      <c r="X11" s="72">
        <f ca="1">IFERROR(_xll.ACC_BU(_xll.ArrayBU(DB),_xll.ArrayDPT($BA11:$BE11),_xll.ArrayCOA($BG11:$BZ11),YR-1,PRD,_xll.ArrayDIM($CB11:$CE11)),0)</f>
        <v>42.48</v>
      </c>
      <c r="Y11" s="72">
        <f ca="1">IFERROR(_xll.BCC_BU(_xll.ArrayBU(DB),_xll.ArrayDPT($BA11:$BE11),_xll.ArrayCOA($BG11:$BZ11),YR-1,PRD,RV,_xll.ArrayDIM($CB11:$CE11)),0)</f>
        <v>0</v>
      </c>
      <c r="Z11" s="72">
        <f ca="1">IFERROR(_xll.ACC_BU(_xll.ArrayBU(DB),_xll.ArrayDPT($BA11:$BE11),_xll.ArrayCOA($BG11:$BZ11),YR-1-1,PRD,_xll.ArrayDIM($CB11:$CE11)),0)</f>
        <v>0</v>
      </c>
      <c r="AA11" s="102"/>
      <c r="AB11" s="102"/>
      <c r="AC11" s="102"/>
      <c r="AD11" s="102"/>
      <c r="AF11" s="106"/>
      <c r="AG11" s="106"/>
      <c r="AH11" s="106"/>
      <c r="AI11" s="106"/>
      <c r="BA11" s="567"/>
      <c r="BB11" s="616"/>
      <c r="BC11" s="616"/>
      <c r="BD11" s="616"/>
      <c r="BE11" s="568"/>
      <c r="BF11" s="617"/>
      <c r="BG11" s="567" t="s">
        <v>1111</v>
      </c>
      <c r="BH11" s="568"/>
      <c r="BI11" s="567"/>
      <c r="BJ11" s="568"/>
      <c r="BK11" s="567"/>
      <c r="BL11" s="568"/>
      <c r="BM11" s="567"/>
      <c r="BN11" s="568"/>
      <c r="BO11" s="567"/>
      <c r="BP11" s="568"/>
      <c r="BQ11" s="567"/>
      <c r="BR11" s="568"/>
      <c r="BS11" s="567"/>
      <c r="BT11" s="568"/>
      <c r="BU11" s="567"/>
      <c r="BV11" s="568"/>
      <c r="BW11" s="567"/>
      <c r="BX11" s="568"/>
      <c r="BY11" s="567"/>
      <c r="BZ11" s="568"/>
      <c r="CA11" s="617"/>
      <c r="CB11" s="567"/>
      <c r="CC11" s="616"/>
      <c r="CD11" s="616"/>
      <c r="CE11" s="568"/>
      <c r="DA11" t="s">
        <v>1111</v>
      </c>
    </row>
    <row r="12" spans="1:106" ht="12.75" customHeight="1">
      <c r="A12" s="76">
        <f ca="1">A10+A11</f>
        <v>7077.3</v>
      </c>
      <c r="B12" s="162">
        <f ca="1">IF(I12=0,0,(A12*100/I12))</f>
        <v>72.687591150915097</v>
      </c>
      <c r="C12" s="76">
        <f ca="1">I12-E12</f>
        <v>4215.7700000000004</v>
      </c>
      <c r="D12" s="162">
        <f ca="1">IF(I12=0,0,(C12*100/I12))</f>
        <v>43.298173900540235</v>
      </c>
      <c r="E12" s="76">
        <f ca="1">E10-E11</f>
        <v>5520.83</v>
      </c>
      <c r="F12" s="76">
        <f ca="1">F10+F11</f>
        <v>9736.6</v>
      </c>
      <c r="G12" s="162">
        <f ca="1">IF(I12=0,0,(F12*100/I12))</f>
        <v>100</v>
      </c>
      <c r="H12" s="76">
        <f>H10-H11</f>
        <v>0</v>
      </c>
      <c r="I12" s="76">
        <f ca="1">I10-I11</f>
        <v>9736.6</v>
      </c>
      <c r="J12" s="163">
        <f ca="1">I12/$I$12*100</f>
        <v>100</v>
      </c>
      <c r="K12" s="76" t="s">
        <v>2560</v>
      </c>
      <c r="L12" s="76">
        <f ca="1">L10-L11</f>
        <v>72484.740000000005</v>
      </c>
      <c r="M12" s="163">
        <f ca="1">L12/$L$12*100</f>
        <v>100</v>
      </c>
      <c r="N12" s="76">
        <f ca="1">N10+N11</f>
        <v>72484.740000000005</v>
      </c>
      <c r="O12" s="162">
        <f ca="1">IF(L12=0,0,(N12*100/L12))</f>
        <v>100</v>
      </c>
      <c r="P12" s="76">
        <f ca="1">P10+P11</f>
        <v>-314.70999999999594</v>
      </c>
      <c r="Q12" s="162">
        <f ca="1">IF(L12=0,0,(P12*100/L12))</f>
        <v>-0.43417414479240168</v>
      </c>
      <c r="S12" s="77">
        <f ca="1">S10-S11</f>
        <v>0</v>
      </c>
      <c r="T12" s="77">
        <f ca="1">T10-T11</f>
        <v>2659.3</v>
      </c>
      <c r="U12" s="77">
        <f ca="1">U10-U11</f>
        <v>0</v>
      </c>
      <c r="V12" s="77">
        <f ca="1">V10-V11</f>
        <v>72714.490000000005</v>
      </c>
      <c r="W12" s="102"/>
      <c r="X12" s="77">
        <f ca="1">X10-X11</f>
        <v>72714.490000000005</v>
      </c>
      <c r="Y12" s="77">
        <f ca="1">Y10-Y11</f>
        <v>0</v>
      </c>
      <c r="Z12" s="77">
        <f ca="1">Z10-Z11</f>
        <v>60872.57</v>
      </c>
      <c r="AA12" s="102"/>
      <c r="AB12" s="102"/>
      <c r="AC12" s="102"/>
      <c r="AD12" s="102"/>
      <c r="AF12" s="106"/>
      <c r="AG12" s="106"/>
      <c r="AH12" s="106"/>
      <c r="AI12" s="106"/>
      <c r="BA12" s="567"/>
      <c r="BB12" s="616"/>
      <c r="BC12" s="616"/>
      <c r="BD12" s="616"/>
      <c r="BE12" s="568"/>
      <c r="BF12" s="617"/>
      <c r="BG12" s="567"/>
      <c r="BH12" s="568"/>
      <c r="BI12" s="567"/>
      <c r="BJ12" s="568"/>
      <c r="BK12" s="567"/>
      <c r="BL12" s="568"/>
      <c r="BM12" s="567"/>
      <c r="BN12" s="568"/>
      <c r="BO12" s="567"/>
      <c r="BP12" s="568"/>
      <c r="BQ12" s="567"/>
      <c r="BR12" s="568"/>
      <c r="BS12" s="567"/>
      <c r="BT12" s="568"/>
      <c r="BU12" s="567"/>
      <c r="BV12" s="568"/>
      <c r="BW12" s="567"/>
      <c r="BX12" s="568"/>
      <c r="BY12" s="567"/>
      <c r="BZ12" s="568"/>
      <c r="CA12" s="617"/>
      <c r="CB12" s="567"/>
      <c r="CC12" s="616"/>
      <c r="CD12" s="616"/>
      <c r="CE12" s="568"/>
    </row>
    <row r="13" spans="1:106" ht="5.15" customHeight="1">
      <c r="S13" s="75"/>
      <c r="T13" s="75"/>
      <c r="U13" s="75"/>
      <c r="V13" s="75"/>
      <c r="W13" s="46"/>
      <c r="X13" s="75"/>
      <c r="Y13" s="75"/>
      <c r="Z13" s="75"/>
      <c r="AA13" s="46"/>
      <c r="AB13" s="46"/>
      <c r="AC13" s="46"/>
      <c r="AD13" s="46"/>
      <c r="AF13" s="106"/>
      <c r="AG13" s="106"/>
      <c r="AH13" s="106"/>
      <c r="AI13" s="106"/>
      <c r="BA13" s="567"/>
      <c r="BB13" s="616"/>
      <c r="BC13" s="616"/>
      <c r="BD13" s="616"/>
      <c r="BE13" s="568"/>
      <c r="BF13" s="617"/>
      <c r="BG13" s="567"/>
      <c r="BH13" s="568"/>
      <c r="BI13" s="567"/>
      <c r="BJ13" s="568"/>
      <c r="BK13" s="567"/>
      <c r="BL13" s="568"/>
      <c r="BM13" s="567"/>
      <c r="BN13" s="568"/>
      <c r="BO13" s="567"/>
      <c r="BP13" s="568"/>
      <c r="BQ13" s="567"/>
      <c r="BR13" s="568"/>
      <c r="BS13" s="567"/>
      <c r="BT13" s="568"/>
      <c r="BU13" s="567"/>
      <c r="BV13" s="568"/>
      <c r="BW13" s="567"/>
      <c r="BX13" s="568"/>
      <c r="BY13" s="567"/>
      <c r="BZ13" s="568"/>
      <c r="CA13" s="617"/>
      <c r="CB13" s="567"/>
      <c r="CC13" s="616"/>
      <c r="CD13" s="616"/>
      <c r="CE13" s="568"/>
    </row>
    <row r="14" spans="1:106" ht="12.75" customHeight="1">
      <c r="A14" s="76">
        <f ca="1">I14-T14</f>
        <v>1617.67</v>
      </c>
      <c r="B14" s="162">
        <f ca="1">IF(I14=0,0,(A14*100/I14))</f>
        <v>68.175573162508428</v>
      </c>
      <c r="C14" s="76">
        <f ca="1">I14-E14</f>
        <v>1202.0900000000001</v>
      </c>
      <c r="D14" s="162">
        <f ca="1">IF(I14=0,0,(C14*100/I14))</f>
        <v>50.661244099797713</v>
      </c>
      <c r="E14" s="76">
        <f ca="1">IFERROR(_xll.AC_BU(_xll.ArrayBU(DB),_xll.ArrayDPT($BA14:$BE14),_xll.ArrayCOA($BG14:$BZ14),YR,PRD-1,_xll.ArrayDIM($CB14:$CE14)),0)</f>
        <v>1170.71</v>
      </c>
      <c r="F14" s="76">
        <f ca="1">I14-H14</f>
        <v>2372.8000000000002</v>
      </c>
      <c r="G14" s="162">
        <f ca="1">IF(I14=0,0,(F14*100/I14))</f>
        <v>100</v>
      </c>
      <c r="H14" s="76"/>
      <c r="I14" s="76">
        <f ca="1">IFERROR(_xll.AC_BU(_xll.ArrayBU(DB),_xll.ArrayDPT($BA14:$BE14),_xll.ArrayCOA($BG14:$BZ14),YR,PRD,_xll.ArrayDIM($CB14:$CE14)),0)</f>
        <v>2372.8000000000002</v>
      </c>
      <c r="J14" s="163">
        <f ca="1">I14/$I$12*100</f>
        <v>24.36990325164842</v>
      </c>
      <c r="K14" s="76" t="s">
        <v>2348</v>
      </c>
      <c r="L14" s="76">
        <f ca="1">IFERROR(_xll.ACC_BU(_xll.ArrayBU(DB),_xll.ArrayDPT($BA14:$BE14),_xll.ArrayCOA($BG14:$BZ14),YR,PRD,_xll.ArrayDIM($CB14:$CE14)),0)</f>
        <v>10107.6</v>
      </c>
      <c r="M14" s="163">
        <f ca="1">L14/$L$12*100</f>
        <v>13.944452308168586</v>
      </c>
      <c r="N14" s="76">
        <f ca="1">L14-U14</f>
        <v>10107.6</v>
      </c>
      <c r="O14" s="162">
        <f ca="1">IF(L14=0,0,(N14*100/L14))</f>
        <v>100</v>
      </c>
      <c r="P14" s="76">
        <f ca="1">L14-V14</f>
        <v>3271.71</v>
      </c>
      <c r="Q14" s="162">
        <f ca="1">IF(L14=0,0,(P14*100/L14))</f>
        <v>32.36881158732043</v>
      </c>
      <c r="S14" s="77">
        <f ca="1">IFERROR(_xll.BC_BU(_xll.ArrayBU(DB),_xll.ArrayDPT($BA14:$BE14),_xll.ArrayCOA($BG14:$BZ14),YR,PRD,RV,_xll.ArrayDIM($CB14:$CE14)),0)</f>
        <v>0</v>
      </c>
      <c r="T14" s="77">
        <f ca="1">IFERROR(_xll.AC_BU(_xll.ArrayBU(DB),_xll.ArrayDPT($BA14:$BE14),_xll.ArrayCOA($BG14:$BZ14),YR-1,PRD,_xll.ArrayDIM($CB14:$CE14)),0)</f>
        <v>755.13</v>
      </c>
      <c r="U14" s="77">
        <f ca="1">IFERROR(_xll.BCC_BU(_xll.ArrayBU(DB),_xll.ArrayDPT($BA14:$BE14),_xll.ArrayCOA($BG14:$BZ14),YR,PRD,RV,_xll.ArrayDIM($CB14:$CE14)),0)</f>
        <v>0</v>
      </c>
      <c r="V14" s="77">
        <f ca="1">IFERROR(_xll.ACC_BU(_xll.ArrayBU(DB),_xll.ArrayDPT($BA14:$BE14),_xll.ArrayCOA($BG14:$BZ14),YR-1,PRD,_xll.ArrayDIM($CB14:$CE14)),0)</f>
        <v>6835.89</v>
      </c>
      <c r="W14" s="102"/>
      <c r="X14" s="77">
        <f ca="1">IFERROR(_xll.ACC_BU(_xll.ArrayBU(DB),_xll.ArrayDPT($BA14:$BE14),_xll.ArrayCOA($BG14:$BZ14),YR-1,PRD,_xll.ArrayDIM($CB14:$CE14)),0)</f>
        <v>6835.89</v>
      </c>
      <c r="Y14" s="77">
        <f ca="1">IFERROR(_xll.BCC_BU(_xll.ArrayBU(DB),_xll.ArrayDPT($BA14:$BE14),_xll.ArrayCOA($BG14:$BZ14),YR-1,PRD,RV,_xll.ArrayDIM($CB14:$CE14)),0)</f>
        <v>0</v>
      </c>
      <c r="Z14" s="77">
        <f ca="1">IFERROR(_xll.ACC_BU(_xll.ArrayBU(DB),_xll.ArrayDPT($BA14:$BE14),_xll.ArrayCOA($BG14:$BZ14),YR-1-1,PRD,_xll.ArrayDIM($CB14:$CE14)),0)</f>
        <v>7605.66</v>
      </c>
      <c r="AA14" s="102"/>
      <c r="AB14" s="102"/>
      <c r="AC14" s="102"/>
      <c r="AD14" s="102"/>
      <c r="AF14" s="106"/>
      <c r="AG14" s="106"/>
      <c r="AH14" s="106"/>
      <c r="AI14" s="106"/>
      <c r="BA14" s="567"/>
      <c r="BB14" s="616"/>
      <c r="BC14" s="616"/>
      <c r="BD14" s="616"/>
      <c r="BE14" s="568"/>
      <c r="BF14" s="617"/>
      <c r="BG14" s="567" t="s">
        <v>1115</v>
      </c>
      <c r="BH14" s="568"/>
      <c r="BI14" s="567"/>
      <c r="BJ14" s="568"/>
      <c r="BK14" s="567"/>
      <c r="BL14" s="568"/>
      <c r="BM14" s="567"/>
      <c r="BN14" s="568"/>
      <c r="BO14" s="567"/>
      <c r="BP14" s="568"/>
      <c r="BQ14" s="567"/>
      <c r="BR14" s="568"/>
      <c r="BS14" s="567"/>
      <c r="BT14" s="568"/>
      <c r="BU14" s="567"/>
      <c r="BV14" s="568"/>
      <c r="BW14" s="567"/>
      <c r="BX14" s="568"/>
      <c r="BY14" s="567"/>
      <c r="BZ14" s="568"/>
      <c r="CA14" s="617"/>
      <c r="CB14" s="567"/>
      <c r="CC14" s="616"/>
      <c r="CD14" s="616"/>
      <c r="CE14" s="568"/>
      <c r="DA14" t="s">
        <v>1115</v>
      </c>
    </row>
    <row r="15" spans="1:106" ht="5.15" customHeight="1">
      <c r="A15" s="74"/>
      <c r="B15" s="74"/>
      <c r="C15" s="74"/>
      <c r="D15" s="74"/>
      <c r="E15" s="74"/>
      <c r="F15" s="74"/>
      <c r="I15" s="74"/>
      <c r="S15" s="72"/>
      <c r="T15" s="72"/>
      <c r="U15" s="72"/>
      <c r="V15" s="72"/>
      <c r="W15" s="46"/>
      <c r="X15" s="72"/>
      <c r="Y15" s="72"/>
      <c r="Z15" s="72"/>
      <c r="AA15" s="46"/>
      <c r="AB15" s="46"/>
      <c r="AC15" s="46"/>
      <c r="AD15" s="46"/>
      <c r="AF15" s="106"/>
      <c r="AG15" s="106"/>
      <c r="AH15" s="106"/>
      <c r="AI15" s="106"/>
      <c r="BA15" s="567"/>
      <c r="BB15" s="616"/>
      <c r="BC15" s="616"/>
      <c r="BD15" s="616"/>
      <c r="BE15" s="568"/>
      <c r="BF15" s="617"/>
      <c r="BG15" s="567"/>
      <c r="BH15" s="568"/>
      <c r="BI15" s="567"/>
      <c r="BJ15" s="568"/>
      <c r="BK15" s="567"/>
      <c r="BL15" s="568"/>
      <c r="BM15" s="567"/>
      <c r="BN15" s="568"/>
      <c r="BO15" s="567"/>
      <c r="BP15" s="568"/>
      <c r="BQ15" s="567"/>
      <c r="BR15" s="568"/>
      <c r="BS15" s="567"/>
      <c r="BT15" s="568"/>
      <c r="BU15" s="567"/>
      <c r="BV15" s="568"/>
      <c r="BW15" s="567"/>
      <c r="BX15" s="568"/>
      <c r="BY15" s="567"/>
      <c r="BZ15" s="568"/>
      <c r="CA15" s="617"/>
      <c r="CB15" s="567"/>
      <c r="CC15" s="616"/>
      <c r="CD15" s="616"/>
      <c r="CE15" s="568"/>
    </row>
    <row r="16" spans="1:106" ht="12.75" customHeight="1">
      <c r="A16" s="35">
        <f ca="1">A12-A14</f>
        <v>5459.63</v>
      </c>
      <c r="B16">
        <f ca="1">IF(I16=0,0,(A16*100/I16))</f>
        <v>74.141475868437496</v>
      </c>
      <c r="C16" s="35">
        <f ca="1">I16-E16</f>
        <v>3013.6800000000003</v>
      </c>
      <c r="D16">
        <f ca="1">IF(I16=0,0,(C16*100/I16))</f>
        <v>40.925609060539394</v>
      </c>
      <c r="E16" s="35">
        <f ca="1">E12-E14</f>
        <v>4350.12</v>
      </c>
      <c r="F16" s="35">
        <f ca="1">F12-F14</f>
        <v>7363.8</v>
      </c>
      <c r="G16" s="162">
        <f ca="1">IF(I16=0,0,(F16*100/I16))</f>
        <v>100</v>
      </c>
      <c r="H16" s="76">
        <f>H12-H14</f>
        <v>0</v>
      </c>
      <c r="I16" s="35">
        <f ca="1">I12-I14</f>
        <v>7363.8</v>
      </c>
      <c r="J16" s="163">
        <f ca="1">I16/$I$12*100</f>
        <v>75.630096748351576</v>
      </c>
      <c r="K16" s="76" t="s">
        <v>2566</v>
      </c>
      <c r="L16" s="76">
        <f ca="1">L12-L14</f>
        <v>62377.140000000007</v>
      </c>
      <c r="M16" s="163">
        <f ca="1">L16/$L$12*100</f>
        <v>86.055547691831407</v>
      </c>
      <c r="N16" s="76">
        <f ca="1">N12-N14</f>
        <v>62377.140000000007</v>
      </c>
      <c r="O16" s="162">
        <f ca="1">IF(L16=0,0,(N16*100/L16))</f>
        <v>100</v>
      </c>
      <c r="P16" s="76">
        <f ca="1">P12-P14</f>
        <v>-3586.419999999996</v>
      </c>
      <c r="Q16" s="162">
        <f ca="1">IF(L16=0,0,(P16*100/L16))</f>
        <v>-5.7495742831428238</v>
      </c>
      <c r="S16" s="145">
        <f ca="1">S12-S14</f>
        <v>0</v>
      </c>
      <c r="T16" s="145">
        <f ca="1">T12-T14</f>
        <v>1904.17</v>
      </c>
      <c r="U16" s="145">
        <f ca="1">U12-U14</f>
        <v>0</v>
      </c>
      <c r="V16" s="145">
        <f ca="1">V12-V14</f>
        <v>65878.600000000006</v>
      </c>
      <c r="W16" s="46"/>
      <c r="X16" s="77">
        <f ca="1">X12-X14</f>
        <v>65878.600000000006</v>
      </c>
      <c r="Y16" s="77">
        <f ca="1">Y12-Y14</f>
        <v>0</v>
      </c>
      <c r="Z16" s="77">
        <f ca="1">Z12-Z14</f>
        <v>53266.91</v>
      </c>
      <c r="AA16" s="46"/>
      <c r="AB16" s="46"/>
      <c r="AC16" s="46"/>
      <c r="AD16" s="46"/>
      <c r="AF16" s="106"/>
      <c r="AG16" s="106"/>
      <c r="AH16" s="106"/>
      <c r="AI16" s="106"/>
      <c r="BA16" s="570"/>
      <c r="BB16" s="618"/>
      <c r="BC16" s="618"/>
      <c r="BD16" s="618"/>
      <c r="BE16" s="571"/>
      <c r="BF16" s="619"/>
      <c r="BG16" s="572"/>
      <c r="BH16" s="573"/>
      <c r="BI16" s="572"/>
      <c r="BJ16" s="573"/>
      <c r="BK16" s="572"/>
      <c r="BL16" s="573"/>
      <c r="BM16" s="570"/>
      <c r="BN16" s="571"/>
      <c r="BO16" s="570"/>
      <c r="BP16" s="571"/>
      <c r="BQ16" s="570"/>
      <c r="BR16" s="571"/>
      <c r="BS16" s="570"/>
      <c r="BT16" s="571"/>
      <c r="BU16" s="570"/>
      <c r="BV16" s="571"/>
      <c r="BW16" s="570"/>
      <c r="BX16" s="571"/>
      <c r="BY16" s="570"/>
      <c r="BZ16" s="571"/>
      <c r="CA16" s="619"/>
      <c r="CB16" s="570"/>
      <c r="CC16" s="618"/>
      <c r="CD16" s="618"/>
      <c r="CE16" s="571"/>
    </row>
    <row r="17" spans="1:106" ht="12.75" customHeight="1">
      <c r="S17" s="72"/>
      <c r="T17" s="72"/>
      <c r="U17" s="72"/>
      <c r="V17" s="72"/>
      <c r="W17" s="46"/>
      <c r="X17" s="72"/>
      <c r="Y17" s="72"/>
      <c r="Z17" s="72"/>
      <c r="AA17" s="46"/>
      <c r="AB17" s="46"/>
      <c r="AC17" s="46"/>
      <c r="AD17" s="46"/>
      <c r="AF17" s="106"/>
      <c r="AG17" s="106"/>
      <c r="AH17" s="106"/>
      <c r="AI17" s="106"/>
      <c r="BA17" s="570"/>
      <c r="BB17" s="618"/>
      <c r="BC17" s="618"/>
      <c r="BD17" s="618"/>
      <c r="BE17" s="571"/>
      <c r="BF17" s="619"/>
      <c r="BG17" s="572"/>
      <c r="BH17" s="573"/>
      <c r="BI17" s="572"/>
      <c r="BJ17" s="573"/>
      <c r="BK17" s="572"/>
      <c r="BL17" s="573"/>
      <c r="BM17" s="570"/>
      <c r="BN17" s="571"/>
      <c r="BO17" s="570"/>
      <c r="BP17" s="571"/>
      <c r="BQ17" s="570"/>
      <c r="BR17" s="571"/>
      <c r="BS17" s="570"/>
      <c r="BT17" s="571"/>
      <c r="BU17" s="570"/>
      <c r="BV17" s="571"/>
      <c r="BW17" s="570"/>
      <c r="BX17" s="571"/>
      <c r="BY17" s="570"/>
      <c r="BZ17" s="571"/>
      <c r="CA17" s="619"/>
      <c r="CB17" s="570"/>
      <c r="CC17" s="618"/>
      <c r="CD17" s="618"/>
      <c r="CE17" s="571"/>
    </row>
    <row r="18" spans="1:106" ht="12.75" customHeight="1">
      <c r="K18" s="35" t="s">
        <v>2298</v>
      </c>
      <c r="S18" s="72"/>
      <c r="T18" s="72"/>
      <c r="U18" s="72"/>
      <c r="V18" s="72"/>
      <c r="W18" s="46"/>
      <c r="X18" s="72"/>
      <c r="Y18" s="72"/>
      <c r="Z18" s="72"/>
      <c r="AA18" s="46"/>
      <c r="AB18" s="46"/>
      <c r="AC18" s="46"/>
      <c r="AD18" s="46"/>
      <c r="AF18" s="106"/>
      <c r="AG18" s="106"/>
      <c r="AH18" s="106"/>
      <c r="AI18" s="106"/>
      <c r="BA18" s="570"/>
      <c r="BB18" s="618"/>
      <c r="BC18" s="618"/>
      <c r="BD18" s="618"/>
      <c r="BE18" s="571"/>
      <c r="BF18" s="619"/>
      <c r="BG18" s="572"/>
      <c r="BH18" s="573"/>
      <c r="BI18" s="572"/>
      <c r="BJ18" s="573"/>
      <c r="BK18" s="572"/>
      <c r="BL18" s="573"/>
      <c r="BM18" s="570"/>
      <c r="BN18" s="571"/>
      <c r="BO18" s="570"/>
      <c r="BP18" s="571"/>
      <c r="BQ18" s="570"/>
      <c r="BR18" s="571"/>
      <c r="BS18" s="570"/>
      <c r="BT18" s="571"/>
      <c r="BU18" s="570"/>
      <c r="BV18" s="571"/>
      <c r="BW18" s="570"/>
      <c r="BX18" s="571"/>
      <c r="BY18" s="570"/>
      <c r="BZ18" s="571"/>
      <c r="CA18" s="619"/>
      <c r="CB18" s="570"/>
      <c r="CC18" s="618"/>
      <c r="CD18" s="618"/>
      <c r="CE18" s="571"/>
    </row>
    <row r="19" spans="1:106" ht="12.75" customHeight="1">
      <c r="A19">
        <f ca="1">I19-T19</f>
        <v>0</v>
      </c>
      <c r="B19">
        <f ca="1">IF(I19=0,0,(A19*100/I19))</f>
        <v>0</v>
      </c>
      <c r="C19">
        <f ca="1">I19-E19</f>
        <v>0</v>
      </c>
      <c r="D19">
        <f ca="1">IF(I19=0,0,(C19*100/I19))</f>
        <v>0</v>
      </c>
      <c r="E19">
        <f ca="1">IFERROR(_xll.AC_BU(_xll.ArrayBU(DB),_xll.ArrayDPT($BA19:$BE19),_xll.ArrayCOA($BG19:$BZ19),YR,PRD-1,_xll.ArrayDIM($CB19:$CE19)),0)</f>
        <v>0</v>
      </c>
      <c r="F19">
        <f ca="1">I19-H19</f>
        <v>0</v>
      </c>
      <c r="G19">
        <f ca="1">IF(I19=0,0,(F19*100/I19))</f>
        <v>0</v>
      </c>
      <c r="H19"/>
      <c r="I19">
        <f ca="1">IFERROR(_xll.AC_BU(_xll.ArrayBU(DB),_xll.ArrayDPT($BA19:$BE19),_xll.ArrayCOA($BG19:$BZ19),YR,PRD,_xll.ArrayDIM($CB19:$CE19)),0)</f>
        <v>0</v>
      </c>
      <c r="J19" s="140">
        <f ca="1">I19/$I$12*100</f>
        <v>0</v>
      </c>
      <c r="K19" t="s">
        <v>2478</v>
      </c>
      <c r="L19">
        <f ca="1">IFERROR(_xll.ACC_BU(_xll.ArrayBU(DB),_xll.ArrayDPT($BA19:$BE19),_xll.ArrayCOA($BG19:$BZ19),YR,PRD,_xll.ArrayDIM($CB19:$CE19)),0)</f>
        <v>0</v>
      </c>
      <c r="M19" s="140">
        <f ca="1">L19/$L$12*100</f>
        <v>0</v>
      </c>
      <c r="N19">
        <f ca="1">L19-U19</f>
        <v>0</v>
      </c>
      <c r="O19">
        <f ca="1">IF(L19=0,0,(N19*100/L19))</f>
        <v>0</v>
      </c>
      <c r="P19">
        <f ca="1">L19-V19</f>
        <v>0</v>
      </c>
      <c r="Q19">
        <f ca="1">IF(L19=0,0,(P19*100/L19))</f>
        <v>0</v>
      </c>
      <c r="S19" s="72">
        <f ca="1">IFERROR(_xll.BC_BU(_xll.ArrayBU(DB),_xll.ArrayDPT($BA19:$BE19),_xll.ArrayCOA($BG19:$BZ19),YR,PRD,RV,_xll.ArrayDIM($CB19:$CE19)),0)</f>
        <v>0</v>
      </c>
      <c r="T19" s="72">
        <f ca="1">IFERROR(_xll.AC_BU(_xll.ArrayBU(DB),_xll.ArrayDPT($BA19:$BE19),_xll.ArrayCOA($BG19:$BZ19),YR-1,PRD,_xll.ArrayDIM($CB19:$CE19)),0)</f>
        <v>0</v>
      </c>
      <c r="U19" s="72">
        <f ca="1">IFERROR(_xll.BCC_BU(_xll.ArrayBU(DB),_xll.ArrayDPT($BA19:$BE19),_xll.ArrayCOA($BG19:$BZ19),YR,PRD,RV,_xll.ArrayDIM($CB19:$CE19)),0)</f>
        <v>0</v>
      </c>
      <c r="V19" s="72">
        <f ca="1">IFERROR(_xll.ACC_BU(_xll.ArrayBU(DB),_xll.ArrayDPT($BA19:$BE19),_xll.ArrayCOA($BG19:$BZ19),YR-1,PRD,_xll.ArrayDIM($CB19:$CE19)),0)</f>
        <v>0</v>
      </c>
      <c r="W19" s="102"/>
      <c r="X19" s="72">
        <f ca="1">IFERROR(_xll.ACC_BU(_xll.ArrayBU(DB),_xll.ArrayDPT($BA19:$BE19),_xll.ArrayCOA($BG19:$BZ19),YR-1,PRD,_xll.ArrayDIM($CB19:$CE19)),0)</f>
        <v>0</v>
      </c>
      <c r="Y19" s="72">
        <f ca="1">IFERROR(_xll.BCC_BU(_xll.ArrayBU(DB),_xll.ArrayDPT($BA19:$BE19),_xll.ArrayCOA($BG19:$BZ19),YR-1,PRD,RV,_xll.ArrayDIM($CB19:$CE19)),0)</f>
        <v>0</v>
      </c>
      <c r="Z19" s="72">
        <f ca="1">IFERROR(_xll.ACC_BU(_xll.ArrayBU(DB),_xll.ArrayDPT($BA19:$BE19),_xll.ArrayCOA($BG19:$BZ19),YR-1-1,PRD,_xll.ArrayDIM($CB19:$CE19)),0)</f>
        <v>0</v>
      </c>
      <c r="AA19" s="102"/>
      <c r="AB19" s="102"/>
      <c r="AC19" s="102"/>
      <c r="AD19" s="102"/>
      <c r="AF19" s="106"/>
      <c r="AG19" s="106"/>
      <c r="AH19" s="106"/>
      <c r="AI19" s="106"/>
      <c r="BA19" s="570"/>
      <c r="BB19" s="618"/>
      <c r="BC19" s="618"/>
      <c r="BD19" s="618"/>
      <c r="BE19" s="571"/>
      <c r="BF19" s="619"/>
      <c r="BG19" s="572" t="s">
        <v>1118</v>
      </c>
      <c r="BH19" s="573" t="s">
        <v>1122</v>
      </c>
      <c r="BI19" s="572"/>
      <c r="BJ19" s="573"/>
      <c r="BK19" s="572"/>
      <c r="BL19" s="573"/>
      <c r="BM19" s="570"/>
      <c r="BN19" s="571"/>
      <c r="BO19" s="570"/>
      <c r="BP19" s="571"/>
      <c r="BQ19" s="570"/>
      <c r="BR19" s="571"/>
      <c r="BS19" s="570"/>
      <c r="BT19" s="571"/>
      <c r="BU19" s="570"/>
      <c r="BV19" s="571"/>
      <c r="BW19" s="570"/>
      <c r="BX19" s="571"/>
      <c r="BY19" s="570"/>
      <c r="BZ19" s="571"/>
      <c r="CA19" s="619"/>
      <c r="CB19" s="570"/>
      <c r="CC19" s="618"/>
      <c r="CD19" s="618"/>
      <c r="CE19" s="571"/>
      <c r="DA19" t="s">
        <v>1118</v>
      </c>
      <c r="DB19" t="s">
        <v>1122</v>
      </c>
    </row>
    <row r="20" spans="1:106" ht="12.75" customHeight="1">
      <c r="A20" s="124">
        <f ca="1">I20-T20</f>
        <v>0</v>
      </c>
      <c r="B20" s="124">
        <f ca="1">IF(I20=0,0,(A20*100/I20))</f>
        <v>0</v>
      </c>
      <c r="C20" s="124">
        <f ca="1">I20-E20</f>
        <v>0</v>
      </c>
      <c r="D20" s="124">
        <f ca="1">IF(I20=0,0,(C20*100/I20))</f>
        <v>0</v>
      </c>
      <c r="E20" s="124">
        <f ca="1">IFERROR(_xll.AC_BU(_xll.ArrayBU(DB),_xll.ArrayDPT($BA20:$BE20),_xll.ArrayCOA($BG20:$BZ20),YR,PRD-1,_xll.ArrayDIM($CB20:$CE20)),0)</f>
        <v>0</v>
      </c>
      <c r="F20" s="124">
        <f ca="1">I20-H20</f>
        <v>0</v>
      </c>
      <c r="G20" s="124">
        <f ca="1">IF(I20=0,0,(F20*100/I20))</f>
        <v>0</v>
      </c>
      <c r="H20" s="124"/>
      <c r="I20" s="124">
        <f ca="1">IFERROR(_xll.AC_BU(_xll.ArrayBU(DB),_xll.ArrayDPT($BA20:$BE20),_xll.ArrayCOA($BG20:$BZ20),YR,PRD,_xll.ArrayDIM($CB20:$CE20)),0)</f>
        <v>0</v>
      </c>
      <c r="J20" s="127">
        <f ca="1">I20/$I$12*100</f>
        <v>0</v>
      </c>
      <c r="K20" s="124" t="s">
        <v>2479</v>
      </c>
      <c r="L20" s="124">
        <f ca="1">IFERROR(_xll.ACC_BU(_xll.ArrayBU(DB),_xll.ArrayDPT($BA20:$BE20),_xll.ArrayCOA($BG20:$BZ20),YR,PRD,_xll.ArrayDIM($CB20:$CE20)),0)</f>
        <v>0</v>
      </c>
      <c r="M20" s="127">
        <f ca="1">L20/$L$12*100</f>
        <v>0</v>
      </c>
      <c r="N20" s="124">
        <f ca="1">L20-U20</f>
        <v>0</v>
      </c>
      <c r="O20" s="124">
        <f ca="1">IF(L20=0,0,(N20*100/L20))</f>
        <v>0</v>
      </c>
      <c r="P20" s="124">
        <f ca="1">L20-V20</f>
        <v>0</v>
      </c>
      <c r="Q20" s="124">
        <f ca="1">IF(L20=0,0,(P20*100/L20))</f>
        <v>0</v>
      </c>
      <c r="S20" s="75">
        <f ca="1">IFERROR(_xll.BC_BU(_xll.ArrayBU(DB),_xll.ArrayDPT($BA20:$BE20),_xll.ArrayCOA($BG20:$BZ20),YR,PRD,RV,_xll.ArrayDIM($CB20:$CE20)),0)</f>
        <v>0</v>
      </c>
      <c r="T20" s="75">
        <f ca="1">IFERROR(_xll.AC_BU(_xll.ArrayBU(DB),_xll.ArrayDPT($BA20:$BE20),_xll.ArrayCOA($BG20:$BZ20),YR-1,PRD,_xll.ArrayDIM($CB20:$CE20)),0)</f>
        <v>0</v>
      </c>
      <c r="U20" s="75">
        <f ca="1">IFERROR(_xll.BCC_BU(_xll.ArrayBU(DB),_xll.ArrayDPT($BA20:$BE20),_xll.ArrayCOA($BG20:$BZ20),YR,PRD,RV,_xll.ArrayDIM($CB20:$CE20)),0)</f>
        <v>0</v>
      </c>
      <c r="V20" s="75">
        <f ca="1">IFERROR(_xll.ACC_BU(_xll.ArrayBU(DB),_xll.ArrayDPT($BA20:$BE20),_xll.ArrayCOA($BG20:$BZ20),YR-1,PRD,_xll.ArrayDIM($CB20:$CE20)),0)</f>
        <v>0</v>
      </c>
      <c r="W20" s="102"/>
      <c r="X20" s="75">
        <f ca="1">IFERROR(_xll.ACC_BU(_xll.ArrayBU(DB),_xll.ArrayDPT($BA20:$BE20),_xll.ArrayCOA($BG20:$BZ20),YR-1,PRD,_xll.ArrayDIM($CB20:$CE20)),0)</f>
        <v>0</v>
      </c>
      <c r="Y20" s="75">
        <f ca="1">IFERROR(_xll.BCC_BU(_xll.ArrayBU(DB),_xll.ArrayDPT($BA20:$BE20),_xll.ArrayCOA($BG20:$BZ20),YR-1,PRD,RV,_xll.ArrayDIM($CB20:$CE20)),0)</f>
        <v>0</v>
      </c>
      <c r="Z20" s="75">
        <f ca="1">IFERROR(_xll.ACC_BU(_xll.ArrayBU(DB),_xll.ArrayDPT($BA20:$BE20),_xll.ArrayCOA($BG20:$BZ20),YR-1-1,PRD,_xll.ArrayDIM($CB20:$CE20)),0)</f>
        <v>0</v>
      </c>
      <c r="AA20" s="102"/>
      <c r="AB20" s="102"/>
      <c r="AC20" s="102"/>
      <c r="AD20" s="102"/>
      <c r="AF20" s="106"/>
      <c r="AG20" s="106"/>
      <c r="AH20" s="106"/>
      <c r="AI20" s="106"/>
      <c r="BA20" s="570"/>
      <c r="BB20" s="618"/>
      <c r="BC20" s="618"/>
      <c r="BD20" s="618"/>
      <c r="BE20" s="571"/>
      <c r="BF20" s="619"/>
      <c r="BG20" s="572" t="s">
        <v>1123</v>
      </c>
      <c r="BH20" s="573" t="s">
        <v>1130</v>
      </c>
      <c r="BI20" s="572"/>
      <c r="BJ20" s="573"/>
      <c r="BK20" s="572"/>
      <c r="BL20" s="573"/>
      <c r="BM20" s="570"/>
      <c r="BN20" s="571"/>
      <c r="BO20" s="570"/>
      <c r="BP20" s="571"/>
      <c r="BQ20" s="570"/>
      <c r="BR20" s="571"/>
      <c r="BS20" s="570"/>
      <c r="BT20" s="571"/>
      <c r="BU20" s="570"/>
      <c r="BV20" s="571"/>
      <c r="BW20" s="570"/>
      <c r="BX20" s="571"/>
      <c r="BY20" s="570"/>
      <c r="BZ20" s="571"/>
      <c r="CA20" s="619"/>
      <c r="CB20" s="570"/>
      <c r="CC20" s="618"/>
      <c r="CD20" s="618"/>
      <c r="CE20" s="571"/>
      <c r="DA20" t="s">
        <v>1123</v>
      </c>
      <c r="DB20" t="s">
        <v>1130</v>
      </c>
    </row>
    <row r="21" spans="1:106" ht="12.75" customHeight="1">
      <c r="A21" s="35">
        <f ca="1">A20+A19</f>
        <v>0</v>
      </c>
      <c r="B21">
        <f ca="1">IF(I21=0,0,(A21*100/I21))</f>
        <v>0</v>
      </c>
      <c r="C21" s="35">
        <f ca="1">I21-E21</f>
        <v>0</v>
      </c>
      <c r="D21">
        <f ca="1">IF(I21=0,0,(C21*100/I21))</f>
        <v>0</v>
      </c>
      <c r="E21" s="35">
        <f ca="1">E20+E19</f>
        <v>0</v>
      </c>
      <c r="F21" s="35">
        <f ca="1">F20+F19</f>
        <v>0</v>
      </c>
      <c r="G21">
        <f ca="1">IF(I21=0,0,(F21*100/I21))</f>
        <v>0</v>
      </c>
      <c r="H21" s="35">
        <f>H20+H19</f>
        <v>0</v>
      </c>
      <c r="I21" s="35">
        <f ca="1">I20+I19</f>
        <v>0</v>
      </c>
      <c r="J21" s="140">
        <f ca="1">I21/$I$12*100</f>
        <v>0</v>
      </c>
      <c r="K21" s="35" t="s">
        <v>2353</v>
      </c>
      <c r="L21" s="35">
        <f ca="1">L20+L19</f>
        <v>0</v>
      </c>
      <c r="M21" s="140">
        <f ca="1">L21/$L$12*100</f>
        <v>0</v>
      </c>
      <c r="N21" s="35">
        <f ca="1">N20+N19</f>
        <v>0</v>
      </c>
      <c r="O21">
        <f ca="1">IF(L21=0,0,(N21*100/L21))</f>
        <v>0</v>
      </c>
      <c r="P21" s="35">
        <f ca="1">P20+P19</f>
        <v>0</v>
      </c>
      <c r="Q21">
        <f ca="1">IF(L21=0,0,(P21*100/L21))</f>
        <v>0</v>
      </c>
      <c r="S21" s="77">
        <f ca="1">S20+S19</f>
        <v>0</v>
      </c>
      <c r="T21" s="77">
        <f ca="1">T20+T19</f>
        <v>0</v>
      </c>
      <c r="U21" s="77">
        <f ca="1">U20+U19</f>
        <v>0</v>
      </c>
      <c r="V21" s="77">
        <f ca="1">V20+V19</f>
        <v>0</v>
      </c>
      <c r="W21" s="131"/>
      <c r="X21" s="77">
        <f ca="1">X20+X19</f>
        <v>0</v>
      </c>
      <c r="Y21" s="77">
        <f ca="1">Y20+Y19</f>
        <v>0</v>
      </c>
      <c r="Z21" s="77">
        <f ca="1">Z20+Z19</f>
        <v>0</v>
      </c>
      <c r="AA21" s="131"/>
      <c r="AB21" s="131"/>
      <c r="AC21" s="131"/>
      <c r="AD21" s="131"/>
      <c r="AF21" s="106"/>
      <c r="AG21" s="106"/>
      <c r="AH21" s="106"/>
      <c r="AI21" s="106"/>
      <c r="BA21" s="570"/>
      <c r="BB21" s="618"/>
      <c r="BC21" s="618"/>
      <c r="BD21" s="618"/>
      <c r="BE21" s="571"/>
      <c r="BF21" s="619"/>
      <c r="BG21" s="572"/>
      <c r="BH21" s="573"/>
      <c r="BI21" s="572"/>
      <c r="BJ21" s="573"/>
      <c r="BK21" s="572"/>
      <c r="BL21" s="573"/>
      <c r="BM21" s="570"/>
      <c r="BN21" s="571"/>
      <c r="BO21" s="570"/>
      <c r="BP21" s="571"/>
      <c r="BQ21" s="570"/>
      <c r="BR21" s="571"/>
      <c r="BS21" s="570"/>
      <c r="BT21" s="571"/>
      <c r="BU21" s="570"/>
      <c r="BV21" s="571"/>
      <c r="BW21" s="570"/>
      <c r="BX21" s="571"/>
      <c r="BY21" s="570"/>
      <c r="BZ21" s="571"/>
      <c r="CA21" s="619"/>
      <c r="CB21" s="570"/>
      <c r="CC21" s="618"/>
      <c r="CD21" s="618"/>
      <c r="CE21" s="571"/>
    </row>
    <row r="22" spans="1:106" ht="12.75" customHeight="1">
      <c r="S22" s="72"/>
      <c r="T22" s="72"/>
      <c r="U22" s="72"/>
      <c r="V22" s="72"/>
      <c r="W22" s="46"/>
      <c r="X22" s="72"/>
      <c r="Y22" s="72"/>
      <c r="Z22" s="72"/>
      <c r="AA22" s="46"/>
      <c r="AB22" s="46"/>
      <c r="AC22" s="46"/>
      <c r="AD22" s="46"/>
      <c r="AF22" s="106"/>
      <c r="AG22" s="106"/>
      <c r="AH22" s="106"/>
      <c r="AI22" s="106"/>
      <c r="BA22" s="570"/>
      <c r="BB22" s="618"/>
      <c r="BC22" s="618"/>
      <c r="BD22" s="618"/>
      <c r="BE22" s="571"/>
      <c r="BF22" s="619"/>
      <c r="BG22" s="572"/>
      <c r="BH22" s="573"/>
      <c r="BI22" s="572"/>
      <c r="BJ22" s="573"/>
      <c r="BK22" s="572"/>
      <c r="BL22" s="573"/>
      <c r="BM22" s="570"/>
      <c r="BN22" s="571"/>
      <c r="BO22" s="570"/>
      <c r="BP22" s="571"/>
      <c r="BQ22" s="570"/>
      <c r="BR22" s="571"/>
      <c r="BS22" s="570"/>
      <c r="BT22" s="571"/>
      <c r="BU22" s="570"/>
      <c r="BV22" s="571"/>
      <c r="BW22" s="570"/>
      <c r="BX22" s="571"/>
      <c r="BY22" s="570"/>
      <c r="BZ22" s="571"/>
      <c r="CA22" s="619"/>
      <c r="CB22" s="570"/>
      <c r="CC22" s="618"/>
      <c r="CD22" s="618"/>
      <c r="CE22" s="571"/>
    </row>
    <row r="23" spans="1:106" ht="12.75" customHeight="1">
      <c r="K23" s="35" t="s">
        <v>2354</v>
      </c>
      <c r="S23" s="72"/>
      <c r="T23" s="72"/>
      <c r="U23" s="72"/>
      <c r="V23" s="72"/>
      <c r="W23" s="46"/>
      <c r="X23" s="72"/>
      <c r="Y23" s="72"/>
      <c r="Z23" s="72"/>
      <c r="AA23" s="46"/>
      <c r="AB23" s="46"/>
      <c r="AC23" s="46"/>
      <c r="AD23" s="46"/>
      <c r="AF23" s="106"/>
      <c r="AG23" s="106"/>
      <c r="AH23" s="106"/>
      <c r="AI23" s="106"/>
      <c r="BA23" s="570"/>
      <c r="BB23" s="618"/>
      <c r="BC23" s="618"/>
      <c r="BD23" s="618"/>
      <c r="BE23" s="571"/>
      <c r="BF23" s="619"/>
      <c r="BG23" s="572"/>
      <c r="BH23" s="573"/>
      <c r="BI23" s="572"/>
      <c r="BJ23" s="573"/>
      <c r="BK23" s="572"/>
      <c r="BL23" s="573"/>
      <c r="BM23" s="570"/>
      <c r="BN23" s="571"/>
      <c r="BO23" s="570"/>
      <c r="BP23" s="571"/>
      <c r="BQ23" s="570"/>
      <c r="BR23" s="571"/>
      <c r="BS23" s="570"/>
      <c r="BT23" s="571"/>
      <c r="BU23" s="570"/>
      <c r="BV23" s="571"/>
      <c r="BW23" s="570"/>
      <c r="BX23" s="571"/>
      <c r="BY23" s="570"/>
      <c r="BZ23" s="571"/>
      <c r="CA23" s="619"/>
      <c r="CB23" s="570"/>
      <c r="CC23" s="618"/>
      <c r="CD23" s="618"/>
      <c r="CE23" s="571"/>
    </row>
    <row r="24" spans="1:106" ht="12.75" customHeight="1">
      <c r="A24" s="74">
        <f t="shared" ref="A24:A32" ca="1" si="0">I24-T24</f>
        <v>0</v>
      </c>
      <c r="B24">
        <f t="shared" ref="B24:B33" ca="1" si="1">IF(I24=0,0,(A24*100/I24))</f>
        <v>0</v>
      </c>
      <c r="C24">
        <f t="shared" ref="C24:C33" ca="1" si="2">I24-E24</f>
        <v>0</v>
      </c>
      <c r="D24">
        <f t="shared" ref="D24:D33" ca="1" si="3">IF(I24=0,0,(C24*100/I24))</f>
        <v>0</v>
      </c>
      <c r="E24" s="74">
        <f ca="1">IFERROR(_xll.AC_BU(_xll.ArrayBU(DB),_xll.ArrayDPT($BA24:$BE24),_xll.ArrayCOA($BG24:$BZ24),YR,PRD-1,_xll.ArrayDIM($CB24:$CE24)),0)</f>
        <v>0</v>
      </c>
      <c r="F24" s="74">
        <f t="shared" ref="F24:F32" ca="1" si="4">I24-H24</f>
        <v>0</v>
      </c>
      <c r="G24" s="74">
        <f t="shared" ref="G24:G33" ca="1" si="5">IF(I24=0,0,(F24*100/I24))</f>
        <v>0</v>
      </c>
      <c r="H24" s="74"/>
      <c r="I24" s="74">
        <f ca="1">IFERROR(_xll.AC_BU(_xll.ArrayBU(DB),_xll.ArrayDPT($BA24:$BE24),_xll.ArrayCOA($BG24:$BZ24),YR,PRD,_xll.ArrayDIM($CB24:$CE24)),0)</f>
        <v>0</v>
      </c>
      <c r="J24" s="122">
        <f t="shared" ref="J24:J33" ca="1" si="6">I24/$I$12*100</f>
        <v>0</v>
      </c>
      <c r="K24" s="74" t="s">
        <v>2483</v>
      </c>
      <c r="L24" s="74">
        <f ca="1">IFERROR(_xll.ACC_BU(_xll.ArrayBU(DB),_xll.ArrayDPT($BA24:$BE24),_xll.ArrayCOA($BG24:$BZ24),YR,PRD,_xll.ArrayDIM($CB24:$CE24)),0)</f>
        <v>0</v>
      </c>
      <c r="M24" s="122">
        <f t="shared" ref="M24:M33" ca="1" si="7">L24/$L$12*100</f>
        <v>0</v>
      </c>
      <c r="N24" s="74">
        <f t="shared" ref="N24:N32" ca="1" si="8">L24-U24</f>
        <v>0</v>
      </c>
      <c r="O24" s="74">
        <f t="shared" ref="O24:O33" ca="1" si="9">IF(L24=0,0,(N24*100/L24))</f>
        <v>0</v>
      </c>
      <c r="P24" s="74">
        <f t="shared" ref="P24:P32" ca="1" si="10">L24-V24</f>
        <v>0</v>
      </c>
      <c r="Q24" s="74">
        <f t="shared" ref="Q24:Q33" ca="1" si="11">IF(L24=0,0,(P24*100/L24))</f>
        <v>0</v>
      </c>
      <c r="S24" s="72">
        <f ca="1">IFERROR(_xll.BC_BU(_xll.ArrayBU(DB),_xll.ArrayDPT($BA24:$BE24),_xll.ArrayCOA($BG24:$BZ24),YR,PRD,RV,_xll.ArrayDIM($CB24:$CE24)),0)</f>
        <v>0</v>
      </c>
      <c r="T24" s="72">
        <f ca="1">IFERROR(_xll.AC_BU(_xll.ArrayBU(DB),_xll.ArrayDPT($BA24:$BE24),_xll.ArrayCOA($BG24:$BZ24),YR-1,PRD,_xll.ArrayDIM($CB24:$CE24)),0)</f>
        <v>0</v>
      </c>
      <c r="U24" s="72">
        <f ca="1">IFERROR(_xll.BCC_BU(_xll.ArrayBU(DB),_xll.ArrayDPT($BA24:$BE24),_xll.ArrayCOA($BG24:$BZ24),YR,PRD,RV,_xll.ArrayDIM($CB24:$CE24)),0)</f>
        <v>0</v>
      </c>
      <c r="V24" s="72">
        <f ca="1">IFERROR(_xll.ACC_BU(_xll.ArrayBU(DB),_xll.ArrayDPT($BA24:$BE24),_xll.ArrayCOA($BG24:$BZ24),YR-1,PRD,_xll.ArrayDIM($CB24:$CE24)),0)</f>
        <v>0</v>
      </c>
      <c r="W24" s="46"/>
      <c r="X24" s="72">
        <f ca="1">IFERROR(_xll.ACC_BU(_xll.ArrayBU(DB),_xll.ArrayDPT($BA24:$BE24),_xll.ArrayCOA($BG24:$BZ24),YR-1,PRD,_xll.ArrayDIM($CB24:$CE24)),0)</f>
        <v>0</v>
      </c>
      <c r="Y24" s="72">
        <f ca="1">IFERROR(_xll.BCC_BU(_xll.ArrayBU(DB),_xll.ArrayDPT($BA24:$BE24),_xll.ArrayCOA($BG24:$BZ24),YR-1,PRD,RV,_xll.ArrayDIM($CB24:$CE24)),0)</f>
        <v>0</v>
      </c>
      <c r="Z24" s="72">
        <f ca="1">IFERROR(_xll.ACC_BU(_xll.ArrayBU(DB),_xll.ArrayDPT($BA24:$BE24),_xll.ArrayCOA($BG24:$BZ24),YR-1-1,PRD,_xll.ArrayDIM($CB24:$CE24)),0)</f>
        <v>118</v>
      </c>
      <c r="AA24" s="46"/>
      <c r="AB24" s="46"/>
      <c r="AC24" s="46"/>
      <c r="AD24" s="46"/>
      <c r="AF24" s="106"/>
      <c r="AG24" s="106"/>
      <c r="AH24" s="106"/>
      <c r="AI24" s="106"/>
      <c r="BA24" s="570"/>
      <c r="BB24" s="618"/>
      <c r="BC24" s="618"/>
      <c r="BD24" s="618"/>
      <c r="BE24" s="571"/>
      <c r="BF24" s="619"/>
      <c r="BG24" s="572" t="s">
        <v>1138</v>
      </c>
      <c r="BH24" s="573"/>
      <c r="BI24" s="572"/>
      <c r="BJ24" s="573"/>
      <c r="BK24" s="572"/>
      <c r="BL24" s="573"/>
      <c r="BM24" s="570"/>
      <c r="BN24" s="571"/>
      <c r="BO24" s="570"/>
      <c r="BP24" s="571"/>
      <c r="BQ24" s="570"/>
      <c r="BR24" s="571"/>
      <c r="BS24" s="570"/>
      <c r="BT24" s="571"/>
      <c r="BU24" s="570"/>
      <c r="BV24" s="571"/>
      <c r="BW24" s="570"/>
      <c r="BX24" s="571"/>
      <c r="BY24" s="570"/>
      <c r="BZ24" s="571"/>
      <c r="CA24" s="619"/>
      <c r="CB24" s="570"/>
      <c r="CC24" s="618"/>
      <c r="CD24" s="618"/>
      <c r="CE24" s="571"/>
      <c r="DA24" t="s">
        <v>1138</v>
      </c>
    </row>
    <row r="25" spans="1:106" ht="12.75" customHeight="1">
      <c r="A25" s="124">
        <f t="shared" ca="1" si="0"/>
        <v>0</v>
      </c>
      <c r="B25" s="124">
        <f t="shared" ca="1" si="1"/>
        <v>0</v>
      </c>
      <c r="C25" s="124">
        <f t="shared" ca="1" si="2"/>
        <v>0</v>
      </c>
      <c r="D25" s="124">
        <f t="shared" ca="1" si="3"/>
        <v>0</v>
      </c>
      <c r="E25" s="124">
        <f ca="1">IFERROR(_xll.AC_BU(_xll.ArrayBU(DB),_xll.ArrayDPT($BA25:$BE25),_xll.ArrayCOA($BG25:$BZ25),YR,PRD-1,_xll.ArrayDIM($CB25:$CE25)),0)</f>
        <v>0</v>
      </c>
      <c r="F25" s="124">
        <f t="shared" ca="1" si="4"/>
        <v>0</v>
      </c>
      <c r="G25" s="124">
        <f t="shared" ca="1" si="5"/>
        <v>0</v>
      </c>
      <c r="H25" s="124"/>
      <c r="I25" s="124">
        <f ca="1">IFERROR(_xll.AC_BU(_xll.ArrayBU(DB),_xll.ArrayDPT($BA25:$BE25),_xll.ArrayCOA($BG25:$BZ25),YR,PRD,_xll.ArrayDIM($CB25:$CE25)),0)</f>
        <v>0</v>
      </c>
      <c r="J25" s="127">
        <f t="shared" ca="1" si="6"/>
        <v>0</v>
      </c>
      <c r="K25" s="124" t="s">
        <v>2484</v>
      </c>
      <c r="L25" s="124">
        <f ca="1">IFERROR(_xll.ACC_BU(_xll.ArrayBU(DB),_xll.ArrayDPT($BA25:$BE25),_xll.ArrayCOA($BG25:$BZ25),YR,PRD,_xll.ArrayDIM($CB25:$CE25)),0)</f>
        <v>0</v>
      </c>
      <c r="M25" s="127">
        <f t="shared" ca="1" si="7"/>
        <v>0</v>
      </c>
      <c r="N25" s="124">
        <f t="shared" ca="1" si="8"/>
        <v>0</v>
      </c>
      <c r="O25" s="124">
        <f t="shared" ca="1" si="9"/>
        <v>0</v>
      </c>
      <c r="P25" s="124">
        <f t="shared" ca="1" si="10"/>
        <v>0</v>
      </c>
      <c r="Q25" s="124">
        <f t="shared" ca="1" si="11"/>
        <v>0</v>
      </c>
      <c r="S25" s="72">
        <f ca="1">IFERROR(_xll.BC_BU(_xll.ArrayBU(DB),_xll.ArrayDPT($BA25:$BE25),_xll.ArrayCOA($BG25:$BZ25),YR,PRD,RV,_xll.ArrayDIM($CB25:$CE25)),0)</f>
        <v>0</v>
      </c>
      <c r="T25" s="72">
        <f ca="1">IFERROR(_xll.AC_BU(_xll.ArrayBU(DB),_xll.ArrayDPT($BA25:$BE25),_xll.ArrayCOA($BG25:$BZ25),YR-1,PRD,_xll.ArrayDIM($CB25:$CE25)),0)</f>
        <v>0</v>
      </c>
      <c r="U25" s="72">
        <f ca="1">IFERROR(_xll.BCC_BU(_xll.ArrayBU(DB),_xll.ArrayDPT($BA25:$BE25),_xll.ArrayCOA($BG25:$BZ25),YR,PRD,RV,_xll.ArrayDIM($CB25:$CE25)),0)</f>
        <v>0</v>
      </c>
      <c r="V25" s="72">
        <f ca="1">IFERROR(_xll.ACC_BU(_xll.ArrayBU(DB),_xll.ArrayDPT($BA25:$BE25),_xll.ArrayCOA($BG25:$BZ25),YR-1,PRD,_xll.ArrayDIM($CB25:$CE25)),0)</f>
        <v>0</v>
      </c>
      <c r="W25" s="102"/>
      <c r="X25" s="72">
        <f ca="1">IFERROR(_xll.ACC_BU(_xll.ArrayBU(DB),_xll.ArrayDPT($BA25:$BE25),_xll.ArrayCOA($BG25:$BZ25),YR-1,PRD,_xll.ArrayDIM($CB25:$CE25)),0)</f>
        <v>0</v>
      </c>
      <c r="Y25" s="72">
        <f ca="1">IFERROR(_xll.BCC_BU(_xll.ArrayBU(DB),_xll.ArrayDPT($BA25:$BE25),_xll.ArrayCOA($BG25:$BZ25),YR-1,PRD,RV,_xll.ArrayDIM($CB25:$CE25)),0)</f>
        <v>0</v>
      </c>
      <c r="Z25" s="72">
        <f ca="1">IFERROR(_xll.ACC_BU(_xll.ArrayBU(DB),_xll.ArrayDPT($BA25:$BE25),_xll.ArrayCOA($BG25:$BZ25),YR-1-1,PRD,_xll.ArrayDIM($CB25:$CE25)),0)</f>
        <v>0</v>
      </c>
      <c r="AA25" s="102"/>
      <c r="AB25" s="102"/>
      <c r="AC25" s="102"/>
      <c r="AD25" s="102"/>
      <c r="AF25" s="106"/>
      <c r="AG25" s="106"/>
      <c r="AH25" s="106"/>
      <c r="AI25" s="106"/>
      <c r="BA25" s="570"/>
      <c r="BB25" s="618"/>
      <c r="BC25" s="618"/>
      <c r="BD25" s="618"/>
      <c r="BE25" s="571"/>
      <c r="BF25" s="619"/>
      <c r="BG25" s="572" t="s">
        <v>1139</v>
      </c>
      <c r="BH25" s="573"/>
      <c r="BI25" s="572"/>
      <c r="BJ25" s="573"/>
      <c r="BK25" s="572"/>
      <c r="BL25" s="573"/>
      <c r="BM25" s="570"/>
      <c r="BN25" s="571"/>
      <c r="BO25" s="570"/>
      <c r="BP25" s="571"/>
      <c r="BQ25" s="570"/>
      <c r="BR25" s="571"/>
      <c r="BS25" s="570"/>
      <c r="BT25" s="571"/>
      <c r="BU25" s="570"/>
      <c r="BV25" s="571"/>
      <c r="BW25" s="570"/>
      <c r="BX25" s="571"/>
      <c r="BY25" s="570"/>
      <c r="BZ25" s="571"/>
      <c r="CA25" s="619"/>
      <c r="CB25" s="570"/>
      <c r="CC25" s="618"/>
      <c r="CD25" s="618"/>
      <c r="CE25" s="571"/>
      <c r="DA25" t="s">
        <v>1139</v>
      </c>
    </row>
    <row r="26" spans="1:106" ht="12.75" customHeight="1">
      <c r="A26" s="124">
        <f t="shared" ca="1" si="0"/>
        <v>0</v>
      </c>
      <c r="B26" s="124">
        <f t="shared" ca="1" si="1"/>
        <v>0</v>
      </c>
      <c r="C26" s="124">
        <f t="shared" ca="1" si="2"/>
        <v>0</v>
      </c>
      <c r="D26" s="124">
        <f t="shared" ca="1" si="3"/>
        <v>0</v>
      </c>
      <c r="E26" s="124">
        <f ca="1">IFERROR(_xll.AC_BU(_xll.ArrayBU(DB),_xll.ArrayDPT($BA26:$BE26),_xll.ArrayCOA($BG26:$BZ26),YR,PRD-1,_xll.ArrayDIM($CB26:$CE26)),0)</f>
        <v>0</v>
      </c>
      <c r="F26" s="124">
        <f t="shared" ca="1" si="4"/>
        <v>0</v>
      </c>
      <c r="G26" s="124">
        <f t="shared" ca="1" si="5"/>
        <v>0</v>
      </c>
      <c r="H26" s="124"/>
      <c r="I26" s="124">
        <f ca="1">IFERROR(_xll.AC_BU(_xll.ArrayBU(DB),_xll.ArrayDPT($BA26:$BE26),_xll.ArrayCOA($BG26:$BZ26),YR,PRD,_xll.ArrayDIM($CB26:$CE26)),0)</f>
        <v>0</v>
      </c>
      <c r="J26" s="127">
        <f t="shared" ca="1" si="6"/>
        <v>0</v>
      </c>
      <c r="K26" s="124" t="s">
        <v>2485</v>
      </c>
      <c r="L26" s="124">
        <f ca="1">IFERROR(_xll.ACC_BU(_xll.ArrayBU(DB),_xll.ArrayDPT($BA26:$BE26),_xll.ArrayCOA($BG26:$BZ26),YR,PRD,_xll.ArrayDIM($CB26:$CE26)),0)</f>
        <v>0</v>
      </c>
      <c r="M26" s="127">
        <f t="shared" ca="1" si="7"/>
        <v>0</v>
      </c>
      <c r="N26" s="124">
        <f t="shared" ca="1" si="8"/>
        <v>0</v>
      </c>
      <c r="O26" s="124">
        <f t="shared" ca="1" si="9"/>
        <v>0</v>
      </c>
      <c r="P26" s="124">
        <f t="shared" ca="1" si="10"/>
        <v>0</v>
      </c>
      <c r="Q26" s="124">
        <f t="shared" ca="1" si="11"/>
        <v>0</v>
      </c>
      <c r="S26" s="72">
        <f ca="1">IFERROR(_xll.BC_BU(_xll.ArrayBU(DB),_xll.ArrayDPT($BA26:$BE26),_xll.ArrayCOA($BG26:$BZ26),YR,PRD,RV,_xll.ArrayDIM($CB26:$CE26)),0)</f>
        <v>0</v>
      </c>
      <c r="T26" s="72">
        <f ca="1">IFERROR(_xll.AC_BU(_xll.ArrayBU(DB),_xll.ArrayDPT($BA26:$BE26),_xll.ArrayCOA($BG26:$BZ26),YR-1,PRD,_xll.ArrayDIM($CB26:$CE26)),0)</f>
        <v>0</v>
      </c>
      <c r="U26" s="72">
        <f ca="1">IFERROR(_xll.BCC_BU(_xll.ArrayBU(DB),_xll.ArrayDPT($BA26:$BE26),_xll.ArrayCOA($BG26:$BZ26),YR,PRD,RV,_xll.ArrayDIM($CB26:$CE26)),0)</f>
        <v>0</v>
      </c>
      <c r="V26" s="72">
        <f ca="1">IFERROR(_xll.ACC_BU(_xll.ArrayBU(DB),_xll.ArrayDPT($BA26:$BE26),_xll.ArrayCOA($BG26:$BZ26),YR-1,PRD,_xll.ArrayDIM($CB26:$CE26)),0)</f>
        <v>0</v>
      </c>
      <c r="W26" s="102"/>
      <c r="X26" s="72">
        <f ca="1">IFERROR(_xll.ACC_BU(_xll.ArrayBU(DB),_xll.ArrayDPT($BA26:$BE26),_xll.ArrayCOA($BG26:$BZ26),YR-1,PRD,_xll.ArrayDIM($CB26:$CE26)),0)</f>
        <v>0</v>
      </c>
      <c r="Y26" s="72">
        <f ca="1">IFERROR(_xll.BCC_BU(_xll.ArrayBU(DB),_xll.ArrayDPT($BA26:$BE26),_xll.ArrayCOA($BG26:$BZ26),YR-1,PRD,RV,_xll.ArrayDIM($CB26:$CE26)),0)</f>
        <v>0</v>
      </c>
      <c r="Z26" s="72">
        <f ca="1">IFERROR(_xll.ACC_BU(_xll.ArrayBU(DB),_xll.ArrayDPT($BA26:$BE26),_xll.ArrayCOA($BG26:$BZ26),YR-1-1,PRD,_xll.ArrayDIM($CB26:$CE26)),0)</f>
        <v>0</v>
      </c>
      <c r="AA26" s="102"/>
      <c r="AB26" s="102"/>
      <c r="AC26" s="102"/>
      <c r="AD26" s="102"/>
      <c r="AF26" s="106"/>
      <c r="AG26" s="106"/>
      <c r="AH26" s="106"/>
      <c r="AI26" s="106"/>
      <c r="BA26" s="570"/>
      <c r="BB26" s="618"/>
      <c r="BC26" s="618"/>
      <c r="BD26" s="618"/>
      <c r="BE26" s="571"/>
      <c r="BF26" s="619"/>
      <c r="BG26" s="572" t="s">
        <v>1141</v>
      </c>
      <c r="BH26" s="573"/>
      <c r="BI26" s="572"/>
      <c r="BJ26" s="573"/>
      <c r="BK26" s="572"/>
      <c r="BL26" s="573"/>
      <c r="BM26" s="570"/>
      <c r="BN26" s="571"/>
      <c r="BO26" s="570"/>
      <c r="BP26" s="571"/>
      <c r="BQ26" s="570"/>
      <c r="BR26" s="571"/>
      <c r="BS26" s="570"/>
      <c r="BT26" s="571"/>
      <c r="BU26" s="570"/>
      <c r="BV26" s="571"/>
      <c r="BW26" s="570"/>
      <c r="BX26" s="571"/>
      <c r="BY26" s="570"/>
      <c r="BZ26" s="571"/>
      <c r="CA26" s="619"/>
      <c r="CB26" s="570"/>
      <c r="CC26" s="618"/>
      <c r="CD26" s="618"/>
      <c r="CE26" s="571"/>
      <c r="DA26" t="s">
        <v>1141</v>
      </c>
    </row>
    <row r="27" spans="1:106" ht="12.75" customHeight="1">
      <c r="A27" s="124">
        <f t="shared" ca="1" si="0"/>
        <v>0</v>
      </c>
      <c r="B27" s="124">
        <f t="shared" ca="1" si="1"/>
        <v>0</v>
      </c>
      <c r="C27" s="124">
        <f t="shared" ca="1" si="2"/>
        <v>0</v>
      </c>
      <c r="D27" s="124">
        <f t="shared" ca="1" si="3"/>
        <v>0</v>
      </c>
      <c r="E27" s="124">
        <f ca="1">IFERROR(_xll.AC_BU(_xll.ArrayBU(DB),_xll.ArrayDPT($BA27:$BE27),_xll.ArrayCOA($BG27:$BZ27),YR,PRD-1,_xll.ArrayDIM($CB27:$CE27)),0)</f>
        <v>0</v>
      </c>
      <c r="F27" s="124">
        <f t="shared" ca="1" si="4"/>
        <v>0</v>
      </c>
      <c r="G27" s="124">
        <f t="shared" ca="1" si="5"/>
        <v>0</v>
      </c>
      <c r="H27" s="124"/>
      <c r="I27" s="124">
        <f ca="1">IFERROR(_xll.AC_BU(_xll.ArrayBU(DB),_xll.ArrayDPT($BA27:$BE27),_xll.ArrayCOA($BG27:$BZ27),YR,PRD,_xll.ArrayDIM($CB27:$CE27)),0)</f>
        <v>0</v>
      </c>
      <c r="J27" s="127">
        <f t="shared" ca="1" si="6"/>
        <v>0</v>
      </c>
      <c r="K27" s="124" t="s">
        <v>2601</v>
      </c>
      <c r="L27" s="124">
        <f ca="1">IFERROR(_xll.ACC_BU(_xll.ArrayBU(DB),_xll.ArrayDPT($BA27:$BE27),_xll.ArrayCOA($BG27:$BZ27),YR,PRD,_xll.ArrayDIM($CB27:$CE27)),0)</f>
        <v>0</v>
      </c>
      <c r="M27" s="127">
        <f t="shared" ca="1" si="7"/>
        <v>0</v>
      </c>
      <c r="N27" s="124">
        <f t="shared" ca="1" si="8"/>
        <v>0</v>
      </c>
      <c r="O27" s="124">
        <f t="shared" ca="1" si="9"/>
        <v>0</v>
      </c>
      <c r="P27" s="124">
        <f t="shared" ca="1" si="10"/>
        <v>0</v>
      </c>
      <c r="Q27" s="124">
        <f t="shared" ca="1" si="11"/>
        <v>0</v>
      </c>
      <c r="S27" s="72">
        <f ca="1">IFERROR(_xll.BC_BU(_xll.ArrayBU(DB),_xll.ArrayDPT($BA27:$BE27),_xll.ArrayCOA($BG27:$BZ27),YR,PRD,RV,_xll.ArrayDIM($CB27:$CE27)),0)</f>
        <v>0</v>
      </c>
      <c r="T27" s="72">
        <f ca="1">IFERROR(_xll.AC_BU(_xll.ArrayBU(DB),_xll.ArrayDPT($BA27:$BE27),_xll.ArrayCOA($BG27:$BZ27),YR-1,PRD,_xll.ArrayDIM($CB27:$CE27)),0)</f>
        <v>0</v>
      </c>
      <c r="U27" s="72">
        <f ca="1">IFERROR(_xll.BCC_BU(_xll.ArrayBU(DB),_xll.ArrayDPT($BA27:$BE27),_xll.ArrayCOA($BG27:$BZ27),YR,PRD,RV,_xll.ArrayDIM($CB27:$CE27)),0)</f>
        <v>0</v>
      </c>
      <c r="V27" s="72">
        <f ca="1">IFERROR(_xll.ACC_BU(_xll.ArrayBU(DB),_xll.ArrayDPT($BA27:$BE27),_xll.ArrayCOA($BG27:$BZ27),YR-1,PRD,_xll.ArrayDIM($CB27:$CE27)),0)</f>
        <v>0</v>
      </c>
      <c r="W27" s="46"/>
      <c r="X27" s="72">
        <f ca="1">IFERROR(_xll.ACC_BU(_xll.ArrayBU(DB),_xll.ArrayDPT($BA27:$BE27),_xll.ArrayCOA($BG27:$BZ27),YR-1,PRD,_xll.ArrayDIM($CB27:$CE27)),0)</f>
        <v>0</v>
      </c>
      <c r="Y27" s="72">
        <f ca="1">IFERROR(_xll.BCC_BU(_xll.ArrayBU(DB),_xll.ArrayDPT($BA27:$BE27),_xll.ArrayCOA($BG27:$BZ27),YR-1,PRD,RV,_xll.ArrayDIM($CB27:$CE27)),0)</f>
        <v>0</v>
      </c>
      <c r="Z27" s="72">
        <f ca="1">IFERROR(_xll.ACC_BU(_xll.ArrayBU(DB),_xll.ArrayDPT($BA27:$BE27),_xll.ArrayCOA($BG27:$BZ27),YR-1-1,PRD,_xll.ArrayDIM($CB27:$CE27)),0)</f>
        <v>0</v>
      </c>
      <c r="AA27" s="46"/>
      <c r="AB27" s="46"/>
      <c r="AC27" s="46"/>
      <c r="AD27" s="46"/>
      <c r="AF27" s="106"/>
      <c r="AG27" s="106"/>
      <c r="AH27" s="106"/>
      <c r="AI27" s="106"/>
      <c r="BA27" s="570"/>
      <c r="BB27" s="618"/>
      <c r="BC27" s="618"/>
      <c r="BD27" s="618"/>
      <c r="BE27" s="571"/>
      <c r="BF27" s="619"/>
      <c r="BG27" s="572" t="s">
        <v>1144</v>
      </c>
      <c r="BH27" s="573"/>
      <c r="BI27" s="572"/>
      <c r="BJ27" s="573"/>
      <c r="BK27" s="572"/>
      <c r="BL27" s="573"/>
      <c r="BM27" s="570"/>
      <c r="BN27" s="571"/>
      <c r="BO27" s="570"/>
      <c r="BP27" s="571"/>
      <c r="BQ27" s="570"/>
      <c r="BR27" s="571"/>
      <c r="BS27" s="570"/>
      <c r="BT27" s="571"/>
      <c r="BU27" s="570"/>
      <c r="BV27" s="571"/>
      <c r="BW27" s="570"/>
      <c r="BX27" s="571"/>
      <c r="BY27" s="570"/>
      <c r="BZ27" s="571"/>
      <c r="CA27" s="619"/>
      <c r="CB27" s="570"/>
      <c r="CC27" s="618"/>
      <c r="CD27" s="618"/>
      <c r="CE27" s="571"/>
      <c r="DA27" t="s">
        <v>1144</v>
      </c>
    </row>
    <row r="28" spans="1:106" ht="12.75" customHeight="1">
      <c r="A28" s="124">
        <f t="shared" ca="1" si="0"/>
        <v>0</v>
      </c>
      <c r="B28" s="124">
        <f t="shared" ca="1" si="1"/>
        <v>0</v>
      </c>
      <c r="C28" s="124">
        <f t="shared" ca="1" si="2"/>
        <v>0</v>
      </c>
      <c r="D28" s="124">
        <f t="shared" ca="1" si="3"/>
        <v>0</v>
      </c>
      <c r="E28" s="124">
        <f ca="1">IFERROR(_xll.AC_BU(_xll.ArrayBU(DB),_xll.ArrayDPT($BA28:$BE28),_xll.ArrayCOA($BG28:$BZ28),YR,PRD-1,_xll.ArrayDIM($CB28:$CE28)),0)</f>
        <v>0</v>
      </c>
      <c r="F28" s="124">
        <f t="shared" ca="1" si="4"/>
        <v>0</v>
      </c>
      <c r="G28" s="124">
        <f t="shared" ca="1" si="5"/>
        <v>0</v>
      </c>
      <c r="H28" s="124"/>
      <c r="I28" s="124">
        <f ca="1">IFERROR(_xll.AC_BU(_xll.ArrayBU(DB),_xll.ArrayDPT($BA28:$BE28),_xll.ArrayCOA($BG28:$BZ28),YR,PRD,_xll.ArrayDIM($CB28:$CE28)),0)</f>
        <v>0</v>
      </c>
      <c r="J28" s="127">
        <f t="shared" ca="1" si="6"/>
        <v>0</v>
      </c>
      <c r="K28" s="124" t="s">
        <v>2496</v>
      </c>
      <c r="L28" s="124">
        <f ca="1">IFERROR(_xll.ACC_BU(_xll.ArrayBU(DB),_xll.ArrayDPT($BA28:$BE28),_xll.ArrayCOA($BG28:$BZ28),YR,PRD,_xll.ArrayDIM($CB28:$CE28)),0)</f>
        <v>0</v>
      </c>
      <c r="M28" s="127">
        <f t="shared" ca="1" si="7"/>
        <v>0</v>
      </c>
      <c r="N28" s="124">
        <f t="shared" ca="1" si="8"/>
        <v>0</v>
      </c>
      <c r="O28" s="124">
        <f t="shared" ca="1" si="9"/>
        <v>0</v>
      </c>
      <c r="P28" s="124">
        <f t="shared" ca="1" si="10"/>
        <v>0</v>
      </c>
      <c r="Q28" s="124">
        <f t="shared" ca="1" si="11"/>
        <v>0</v>
      </c>
      <c r="S28" s="72">
        <f ca="1">IFERROR(_xll.BC_BU(_xll.ArrayBU(DB),_xll.ArrayDPT($BA28:$BE28),_xll.ArrayCOA($BG28:$BZ28),YR,PRD,RV,_xll.ArrayDIM($CB28:$CE28)),0)</f>
        <v>0</v>
      </c>
      <c r="T28" s="72">
        <f ca="1">IFERROR(_xll.AC_BU(_xll.ArrayBU(DB),_xll.ArrayDPT($BA28:$BE28),_xll.ArrayCOA($BG28:$BZ28),YR-1,PRD,_xll.ArrayDIM($CB28:$CE28)),0)</f>
        <v>0</v>
      </c>
      <c r="U28" s="72">
        <f ca="1">IFERROR(_xll.BCC_BU(_xll.ArrayBU(DB),_xll.ArrayDPT($BA28:$BE28),_xll.ArrayCOA($BG28:$BZ28),YR,PRD,RV,_xll.ArrayDIM($CB28:$CE28)),0)</f>
        <v>0</v>
      </c>
      <c r="V28" s="72">
        <f ca="1">IFERROR(_xll.ACC_BU(_xll.ArrayBU(DB),_xll.ArrayDPT($BA28:$BE28),_xll.ArrayCOA($BG28:$BZ28),YR-1,PRD,_xll.ArrayDIM($CB28:$CE28)),0)</f>
        <v>0</v>
      </c>
      <c r="W28" s="102"/>
      <c r="X28" s="72">
        <f ca="1">IFERROR(_xll.ACC_BU(_xll.ArrayBU(DB),_xll.ArrayDPT($BA28:$BE28),_xll.ArrayCOA($BG28:$BZ28),YR-1,PRD,_xll.ArrayDIM($CB28:$CE28)),0)</f>
        <v>0</v>
      </c>
      <c r="Y28" s="72">
        <f ca="1">IFERROR(_xll.BCC_BU(_xll.ArrayBU(DB),_xll.ArrayDPT($BA28:$BE28),_xll.ArrayCOA($BG28:$BZ28),YR-1,PRD,RV,_xll.ArrayDIM($CB28:$CE28)),0)</f>
        <v>0</v>
      </c>
      <c r="Z28" s="72">
        <f ca="1">IFERROR(_xll.ACC_BU(_xll.ArrayBU(DB),_xll.ArrayDPT($BA28:$BE28),_xll.ArrayCOA($BG28:$BZ28),YR-1-1,PRD,_xll.ArrayDIM($CB28:$CE28)),0)</f>
        <v>0</v>
      </c>
      <c r="AA28" s="102"/>
      <c r="AB28" s="102"/>
      <c r="AC28" s="102"/>
      <c r="AD28" s="102"/>
      <c r="AF28" s="106"/>
      <c r="AG28" s="106"/>
      <c r="AH28" s="106"/>
      <c r="AI28" s="106"/>
      <c r="BA28" s="570"/>
      <c r="BB28" s="618"/>
      <c r="BC28" s="618"/>
      <c r="BD28" s="618"/>
      <c r="BE28" s="571"/>
      <c r="BF28" s="619"/>
      <c r="BG28" s="572" t="s">
        <v>1145</v>
      </c>
      <c r="BH28" s="573"/>
      <c r="BI28" s="572"/>
      <c r="BJ28" s="573"/>
      <c r="BK28" s="572"/>
      <c r="BL28" s="573"/>
      <c r="BM28" s="570"/>
      <c r="BN28" s="571"/>
      <c r="BO28" s="570"/>
      <c r="BP28" s="571"/>
      <c r="BQ28" s="570"/>
      <c r="BR28" s="571"/>
      <c r="BS28" s="570"/>
      <c r="BT28" s="571"/>
      <c r="BU28" s="570"/>
      <c r="BV28" s="571"/>
      <c r="BW28" s="570"/>
      <c r="BX28" s="571"/>
      <c r="BY28" s="570"/>
      <c r="BZ28" s="571"/>
      <c r="CA28" s="619"/>
      <c r="CB28" s="570"/>
      <c r="CC28" s="618"/>
      <c r="CD28" s="618"/>
      <c r="CE28" s="571"/>
      <c r="DA28" t="s">
        <v>1145</v>
      </c>
    </row>
    <row r="29" spans="1:106" ht="12.75" customHeight="1">
      <c r="A29" s="124">
        <f t="shared" ca="1" si="0"/>
        <v>0</v>
      </c>
      <c r="B29" s="124">
        <f t="shared" ca="1" si="1"/>
        <v>0</v>
      </c>
      <c r="C29" s="124">
        <f t="shared" ca="1" si="2"/>
        <v>0</v>
      </c>
      <c r="D29" s="124">
        <f t="shared" ca="1" si="3"/>
        <v>0</v>
      </c>
      <c r="E29" s="124">
        <f ca="1">IFERROR(_xll.AC_BU(_xll.ArrayBU(DB),_xll.ArrayDPT($BA29:$BE29),_xll.ArrayCOA($BG29:$BZ29),YR,PRD-1,_xll.ArrayDIM($CB29:$CE29)),0)</f>
        <v>0</v>
      </c>
      <c r="F29" s="124">
        <f t="shared" ca="1" si="4"/>
        <v>0</v>
      </c>
      <c r="G29" s="124">
        <f t="shared" ca="1" si="5"/>
        <v>0</v>
      </c>
      <c r="H29" s="124"/>
      <c r="I29" s="124">
        <f ca="1">IFERROR(_xll.AC_BU(_xll.ArrayBU(DB),_xll.ArrayDPT($BA29:$BE29),_xll.ArrayCOA($BG29:$BZ29),YR,PRD,_xll.ArrayDIM($CB29:$CE29)),0)</f>
        <v>0</v>
      </c>
      <c r="J29" s="127">
        <f t="shared" ca="1" si="6"/>
        <v>0</v>
      </c>
      <c r="K29" s="124" t="s">
        <v>2501</v>
      </c>
      <c r="L29" s="124">
        <f ca="1">IFERROR(_xll.ACC_BU(_xll.ArrayBU(DB),_xll.ArrayDPT($BA29:$BE29),_xll.ArrayCOA($BG29:$BZ29),YR,PRD,_xll.ArrayDIM($CB29:$CE29)),0)</f>
        <v>0</v>
      </c>
      <c r="M29" s="127">
        <f t="shared" ca="1" si="7"/>
        <v>0</v>
      </c>
      <c r="N29" s="124">
        <f t="shared" ca="1" si="8"/>
        <v>0</v>
      </c>
      <c r="O29" s="124">
        <f t="shared" ca="1" si="9"/>
        <v>0</v>
      </c>
      <c r="P29" s="124">
        <f t="shared" ca="1" si="10"/>
        <v>0</v>
      </c>
      <c r="Q29" s="124">
        <f t="shared" ca="1" si="11"/>
        <v>0</v>
      </c>
      <c r="S29" s="72">
        <f ca="1">IFERROR(_xll.BC_BU(_xll.ArrayBU(DB),_xll.ArrayDPT($BA29:$BE29),_xll.ArrayCOA($BG29:$BZ29),YR,PRD,RV,_xll.ArrayDIM($CB29:$CE29)),0)</f>
        <v>0</v>
      </c>
      <c r="T29" s="72">
        <f ca="1">IFERROR(_xll.AC_BU(_xll.ArrayBU(DB),_xll.ArrayDPT($BA29:$BE29),_xll.ArrayCOA($BG29:$BZ29),YR-1,PRD,_xll.ArrayDIM($CB29:$CE29)),0)</f>
        <v>0</v>
      </c>
      <c r="U29" s="72">
        <f ca="1">IFERROR(_xll.BCC_BU(_xll.ArrayBU(DB),_xll.ArrayDPT($BA29:$BE29),_xll.ArrayCOA($BG29:$BZ29),YR,PRD,RV,_xll.ArrayDIM($CB29:$CE29)),0)</f>
        <v>0</v>
      </c>
      <c r="V29" s="72">
        <f ca="1">IFERROR(_xll.ACC_BU(_xll.ArrayBU(DB),_xll.ArrayDPT($BA29:$BE29),_xll.ArrayCOA($BG29:$BZ29),YR-1,PRD,_xll.ArrayDIM($CB29:$CE29)),0)</f>
        <v>0</v>
      </c>
      <c r="W29" s="102"/>
      <c r="X29" s="72">
        <f ca="1">IFERROR(_xll.ACC_BU(_xll.ArrayBU(DB),_xll.ArrayDPT($BA29:$BE29),_xll.ArrayCOA($BG29:$BZ29),YR-1,PRD,_xll.ArrayDIM($CB29:$CE29)),0)</f>
        <v>0</v>
      </c>
      <c r="Y29" s="72">
        <f ca="1">IFERROR(_xll.BCC_BU(_xll.ArrayBU(DB),_xll.ArrayDPT($BA29:$BE29),_xll.ArrayCOA($BG29:$BZ29),YR-1,PRD,RV,_xll.ArrayDIM($CB29:$CE29)),0)</f>
        <v>0</v>
      </c>
      <c r="Z29" s="72">
        <f ca="1">IFERROR(_xll.ACC_BU(_xll.ArrayBU(DB),_xll.ArrayDPT($BA29:$BE29),_xll.ArrayCOA($BG29:$BZ29),YR-1-1,PRD,_xll.ArrayDIM($CB29:$CE29)),0)</f>
        <v>0</v>
      </c>
      <c r="AA29" s="102"/>
      <c r="AB29" s="102"/>
      <c r="AC29" s="102"/>
      <c r="AD29" s="102"/>
      <c r="AF29" s="171"/>
      <c r="AG29" s="171"/>
      <c r="AH29" s="106"/>
      <c r="AI29" s="106"/>
      <c r="BA29" s="570"/>
      <c r="BB29" s="618"/>
      <c r="BC29" s="618"/>
      <c r="BD29" s="618"/>
      <c r="BE29" s="571"/>
      <c r="BF29" s="619"/>
      <c r="BG29" s="572" t="s">
        <v>1146</v>
      </c>
      <c r="BH29" s="573"/>
      <c r="BI29" s="572"/>
      <c r="BJ29" s="573"/>
      <c r="BK29" s="572"/>
      <c r="BL29" s="573"/>
      <c r="BM29" s="570"/>
      <c r="BN29" s="571"/>
      <c r="BO29" s="570"/>
      <c r="BP29" s="571"/>
      <c r="BQ29" s="570"/>
      <c r="BR29" s="571"/>
      <c r="BS29" s="570"/>
      <c r="BT29" s="571"/>
      <c r="BU29" s="570"/>
      <c r="BV29" s="571"/>
      <c r="BW29" s="570"/>
      <c r="BX29" s="571"/>
      <c r="BY29" s="570"/>
      <c r="BZ29" s="571"/>
      <c r="CA29" s="619"/>
      <c r="CB29" s="570"/>
      <c r="CC29" s="618"/>
      <c r="CD29" s="618"/>
      <c r="CE29" s="571"/>
      <c r="DA29" t="s">
        <v>1146</v>
      </c>
    </row>
    <row r="30" spans="1:106" ht="12.75" customHeight="1">
      <c r="A30" s="124">
        <f t="shared" ca="1" si="0"/>
        <v>0</v>
      </c>
      <c r="B30" s="124">
        <f t="shared" ca="1" si="1"/>
        <v>0</v>
      </c>
      <c r="C30" s="124">
        <f t="shared" ca="1" si="2"/>
        <v>0</v>
      </c>
      <c r="D30" s="124">
        <f t="shared" ca="1" si="3"/>
        <v>0</v>
      </c>
      <c r="E30" s="124">
        <f ca="1">IFERROR(_xll.AC_BU(_xll.ArrayBU(DB),_xll.ArrayDPT($BA30:$BE30),_xll.ArrayCOA($BG30:$BZ30),YR,PRD-1,_xll.ArrayDIM($CB30:$CE30)),0)</f>
        <v>0</v>
      </c>
      <c r="F30" s="124">
        <f t="shared" ca="1" si="4"/>
        <v>0</v>
      </c>
      <c r="G30" s="124">
        <f t="shared" ca="1" si="5"/>
        <v>0</v>
      </c>
      <c r="H30" s="124"/>
      <c r="I30" s="124">
        <f ca="1">IFERROR(_xll.AC_BU(_xll.ArrayBU(DB),_xll.ArrayDPT($BA30:$BE30),_xll.ArrayCOA($BG30:$BZ30),YR,PRD,_xll.ArrayDIM($CB30:$CE30)),0)</f>
        <v>0</v>
      </c>
      <c r="J30" s="127">
        <f t="shared" ca="1" si="6"/>
        <v>0</v>
      </c>
      <c r="K30" s="124" t="s">
        <v>2547</v>
      </c>
      <c r="L30" s="124">
        <f ca="1">IFERROR(_xll.ACC_BU(_xll.ArrayBU(DB),_xll.ArrayDPT($BA30:$BE30),_xll.ArrayCOA($BG30:$BZ30),YR,PRD,_xll.ArrayDIM($CB30:$CE30)),0)</f>
        <v>0</v>
      </c>
      <c r="M30" s="127">
        <f t="shared" ca="1" si="7"/>
        <v>0</v>
      </c>
      <c r="N30" s="124">
        <f t="shared" ca="1" si="8"/>
        <v>0</v>
      </c>
      <c r="O30" s="124">
        <f t="shared" ca="1" si="9"/>
        <v>0</v>
      </c>
      <c r="P30" s="124">
        <f t="shared" ca="1" si="10"/>
        <v>0</v>
      </c>
      <c r="Q30" s="124">
        <f t="shared" ca="1" si="11"/>
        <v>0</v>
      </c>
      <c r="S30" s="72">
        <f ca="1">IFERROR(_xll.BC_BU(_xll.ArrayBU(DB),_xll.ArrayDPT($BA30:$BE30),_xll.ArrayCOA($BG30:$BZ30),YR,PRD,RV,_xll.ArrayDIM($CB30:$CE30)),0)</f>
        <v>0</v>
      </c>
      <c r="T30" s="72">
        <f ca="1">IFERROR(_xll.AC_BU(_xll.ArrayBU(DB),_xll.ArrayDPT($BA30:$BE30),_xll.ArrayCOA($BG30:$BZ30),YR-1,PRD,_xll.ArrayDIM($CB30:$CE30)),0)</f>
        <v>0</v>
      </c>
      <c r="U30" s="72">
        <f ca="1">IFERROR(_xll.BCC_BU(_xll.ArrayBU(DB),_xll.ArrayDPT($BA30:$BE30),_xll.ArrayCOA($BG30:$BZ30),YR,PRD,RV,_xll.ArrayDIM($CB30:$CE30)),0)</f>
        <v>0</v>
      </c>
      <c r="V30" s="72">
        <f ca="1">IFERROR(_xll.ACC_BU(_xll.ArrayBU(DB),_xll.ArrayDPT($BA30:$BE30),_xll.ArrayCOA($BG30:$BZ30),YR-1,PRD,_xll.ArrayDIM($CB30:$CE30)),0)</f>
        <v>0</v>
      </c>
      <c r="W30" s="102"/>
      <c r="X30" s="72">
        <f ca="1">IFERROR(_xll.ACC_BU(_xll.ArrayBU(DB),_xll.ArrayDPT($BA30:$BE30),_xll.ArrayCOA($BG30:$BZ30),YR-1,PRD,_xll.ArrayDIM($CB30:$CE30)),0)</f>
        <v>0</v>
      </c>
      <c r="Y30" s="72">
        <f ca="1">IFERROR(_xll.BCC_BU(_xll.ArrayBU(DB),_xll.ArrayDPT($BA30:$BE30),_xll.ArrayCOA($BG30:$BZ30),YR-1,PRD,RV,_xll.ArrayDIM($CB30:$CE30)),0)</f>
        <v>0</v>
      </c>
      <c r="Z30" s="72">
        <f ca="1">IFERROR(_xll.ACC_BU(_xll.ArrayBU(DB),_xll.ArrayDPT($BA30:$BE30),_xll.ArrayCOA($BG30:$BZ30),YR-1-1,PRD,_xll.ArrayDIM($CB30:$CE30)),0)</f>
        <v>0</v>
      </c>
      <c r="AA30" s="102"/>
      <c r="AB30" s="102"/>
      <c r="AC30" s="102"/>
      <c r="AD30" s="102"/>
      <c r="AF30" s="171"/>
      <c r="AG30" s="171"/>
      <c r="AH30" s="106"/>
      <c r="AI30" s="106"/>
      <c r="BA30" s="570"/>
      <c r="BB30" s="618"/>
      <c r="BC30" s="618"/>
      <c r="BD30" s="618"/>
      <c r="BE30" s="571"/>
      <c r="BF30" s="619"/>
      <c r="BG30" s="572" t="s">
        <v>1132</v>
      </c>
      <c r="BH30" s="573"/>
      <c r="BI30" s="572"/>
      <c r="BJ30" s="573"/>
      <c r="BK30" s="572"/>
      <c r="BL30" s="573"/>
      <c r="BM30" s="570"/>
      <c r="BN30" s="571"/>
      <c r="BO30" s="570"/>
      <c r="BP30" s="571"/>
      <c r="BQ30" s="570"/>
      <c r="BR30" s="571"/>
      <c r="BS30" s="570"/>
      <c r="BT30" s="571"/>
      <c r="BU30" s="570"/>
      <c r="BV30" s="571"/>
      <c r="BW30" s="570"/>
      <c r="BX30" s="571"/>
      <c r="BY30" s="570"/>
      <c r="BZ30" s="571"/>
      <c r="CA30" s="619"/>
      <c r="CB30" s="570"/>
      <c r="CC30" s="618"/>
      <c r="CD30" s="618"/>
      <c r="CE30" s="571"/>
      <c r="DA30" t="s">
        <v>1132</v>
      </c>
    </row>
    <row r="31" spans="1:106" ht="12.75" customHeight="1">
      <c r="A31" s="124">
        <f t="shared" ca="1" si="0"/>
        <v>0</v>
      </c>
      <c r="B31" s="124">
        <f t="shared" ca="1" si="1"/>
        <v>0</v>
      </c>
      <c r="C31" s="124">
        <f t="shared" ca="1" si="2"/>
        <v>0</v>
      </c>
      <c r="D31" s="124">
        <f t="shared" ca="1" si="3"/>
        <v>0</v>
      </c>
      <c r="E31" s="124">
        <f ca="1">IFERROR(_xll.AC_BU(_xll.ArrayBU(DB),_xll.ArrayDPT($BA31:$BE31),_xll.ArrayCOA($BG31:$BZ31),YR,PRD-1,_xll.ArrayDIM($CB31:$CE31)),0)</f>
        <v>0</v>
      </c>
      <c r="F31" s="124">
        <f t="shared" ca="1" si="4"/>
        <v>0</v>
      </c>
      <c r="G31" s="124">
        <f t="shared" ca="1" si="5"/>
        <v>0</v>
      </c>
      <c r="H31" s="124"/>
      <c r="I31" s="124">
        <f ca="1">IFERROR(_xll.AC_BU(_xll.ArrayBU(DB),_xll.ArrayDPT($BA31:$BE31),_xll.ArrayCOA($BG31:$BZ31),YR,PRD,_xll.ArrayDIM($CB31:$CE31)),0)</f>
        <v>0</v>
      </c>
      <c r="J31" s="127">
        <f t="shared" ca="1" si="6"/>
        <v>0</v>
      </c>
      <c r="K31" s="124" t="s">
        <v>2602</v>
      </c>
      <c r="L31" s="124">
        <f ca="1">IFERROR(_xll.ACC_BU(_xll.ArrayBU(DB),_xll.ArrayDPT($BA31:$BE31),_xll.ArrayCOA($BG31:$BZ31),YR,PRD,_xll.ArrayDIM($CB31:$CE31)),0)</f>
        <v>0</v>
      </c>
      <c r="M31" s="127">
        <f t="shared" ca="1" si="7"/>
        <v>0</v>
      </c>
      <c r="N31" s="124">
        <f t="shared" ca="1" si="8"/>
        <v>0</v>
      </c>
      <c r="O31" s="124">
        <f t="shared" ca="1" si="9"/>
        <v>0</v>
      </c>
      <c r="P31" s="124">
        <f t="shared" ca="1" si="10"/>
        <v>0</v>
      </c>
      <c r="Q31" s="124">
        <f t="shared" ca="1" si="11"/>
        <v>0</v>
      </c>
      <c r="S31" s="72">
        <f ca="1">IFERROR(_xll.BC_BU(_xll.ArrayBU(DB),_xll.ArrayDPT($BA31:$BE31),_xll.ArrayCOA($BG31:$BZ31),YR,PRD,RV,_xll.ArrayDIM($CB31:$CE31)),0)</f>
        <v>0</v>
      </c>
      <c r="T31" s="72">
        <f ca="1">IFERROR(_xll.AC_BU(_xll.ArrayBU(DB),_xll.ArrayDPT($BA31:$BE31),_xll.ArrayCOA($BG31:$BZ31),YR-1,PRD,_xll.ArrayDIM($CB31:$CE31)),0)</f>
        <v>0</v>
      </c>
      <c r="U31" s="72">
        <f ca="1">IFERROR(_xll.BCC_BU(_xll.ArrayBU(DB),_xll.ArrayDPT($BA31:$BE31),_xll.ArrayCOA($BG31:$BZ31),YR,PRD,RV,_xll.ArrayDIM($CB31:$CE31)),0)</f>
        <v>0</v>
      </c>
      <c r="V31" s="72">
        <f ca="1">IFERROR(_xll.ACC_BU(_xll.ArrayBU(DB),_xll.ArrayDPT($BA31:$BE31),_xll.ArrayCOA($BG31:$BZ31),YR-1,PRD,_xll.ArrayDIM($CB31:$CE31)),0)</f>
        <v>0</v>
      </c>
      <c r="W31" s="102"/>
      <c r="X31" s="72">
        <f ca="1">IFERROR(_xll.ACC_BU(_xll.ArrayBU(DB),_xll.ArrayDPT($BA31:$BE31),_xll.ArrayCOA($BG31:$BZ31),YR-1,PRD,_xll.ArrayDIM($CB31:$CE31)),0)</f>
        <v>0</v>
      </c>
      <c r="Y31" s="72">
        <f ca="1">IFERROR(_xll.BCC_BU(_xll.ArrayBU(DB),_xll.ArrayDPT($BA31:$BE31),_xll.ArrayCOA($BG31:$BZ31),YR-1,PRD,RV,_xll.ArrayDIM($CB31:$CE31)),0)</f>
        <v>0</v>
      </c>
      <c r="Z31" s="72">
        <f ca="1">IFERROR(_xll.ACC_BU(_xll.ArrayBU(DB),_xll.ArrayDPT($BA31:$BE31),_xll.ArrayCOA($BG31:$BZ31),YR-1-1,PRD,_xll.ArrayDIM($CB31:$CE31)),0)</f>
        <v>70</v>
      </c>
      <c r="AA31" s="102"/>
      <c r="AB31" s="102"/>
      <c r="AC31" s="102"/>
      <c r="AD31" s="102"/>
      <c r="AF31" s="106"/>
      <c r="AG31" s="106"/>
      <c r="AH31" s="106"/>
      <c r="AI31" s="106"/>
      <c r="BA31" s="570"/>
      <c r="BB31" s="618"/>
      <c r="BC31" s="618"/>
      <c r="BD31" s="618"/>
      <c r="BE31" s="571"/>
      <c r="BF31" s="619"/>
      <c r="BG31" s="572" t="s">
        <v>1142</v>
      </c>
      <c r="BH31" s="573"/>
      <c r="BI31" s="572"/>
      <c r="BJ31" s="573"/>
      <c r="BK31" s="572"/>
      <c r="BL31" s="573"/>
      <c r="BM31" s="570"/>
      <c r="BN31" s="571"/>
      <c r="BO31" s="570"/>
      <c r="BP31" s="571"/>
      <c r="BQ31" s="570"/>
      <c r="BR31" s="571"/>
      <c r="BS31" s="570"/>
      <c r="BT31" s="571"/>
      <c r="BU31" s="570"/>
      <c r="BV31" s="571"/>
      <c r="BW31" s="570"/>
      <c r="BX31" s="571"/>
      <c r="BY31" s="570"/>
      <c r="BZ31" s="571"/>
      <c r="CA31" s="619"/>
      <c r="CB31" s="570"/>
      <c r="CC31" s="618"/>
      <c r="CD31" s="618"/>
      <c r="CE31" s="571"/>
      <c r="DA31" t="s">
        <v>1142</v>
      </c>
    </row>
    <row r="32" spans="1:106" ht="12.75" customHeight="1">
      <c r="A32" s="124">
        <f t="shared" ca="1" si="0"/>
        <v>0</v>
      </c>
      <c r="B32" s="124">
        <f t="shared" ca="1" si="1"/>
        <v>0</v>
      </c>
      <c r="C32" s="124">
        <f t="shared" ca="1" si="2"/>
        <v>0</v>
      </c>
      <c r="D32" s="124">
        <f t="shared" ca="1" si="3"/>
        <v>0</v>
      </c>
      <c r="E32" s="124">
        <f ca="1">IFERROR(_xll.AC_BU(_xll.ArrayBU(DB),_xll.ArrayDPT($BA32:$BE32),_xll.ArrayCOA($BG32:$BZ32),YR,PRD-1,_xll.ArrayDIM($CB32:$CE32)),0)</f>
        <v>0</v>
      </c>
      <c r="F32" s="124">
        <f t="shared" ca="1" si="4"/>
        <v>0</v>
      </c>
      <c r="G32" s="124">
        <f t="shared" ca="1" si="5"/>
        <v>0</v>
      </c>
      <c r="H32" s="124"/>
      <c r="I32" s="124">
        <f ca="1">IFERROR(_xll.AC_BU(_xll.ArrayBU(DB),_xll.ArrayDPT($BA32:$BE32),_xll.ArrayCOA($BG32:$BZ32),YR,PRD,_xll.ArrayDIM($CB32:$CE32)),0)</f>
        <v>0</v>
      </c>
      <c r="J32" s="127">
        <f t="shared" ca="1" si="6"/>
        <v>0</v>
      </c>
      <c r="K32" s="124" t="s">
        <v>2507</v>
      </c>
      <c r="L32" s="124">
        <f ca="1">IFERROR(_xll.ACC_BU(_xll.ArrayBU(DB),_xll.ArrayDPT($BA32:$BE32),_xll.ArrayCOA($BG32:$BZ32),YR,PRD,_xll.ArrayDIM($CB32:$CE32)),0)</f>
        <v>0</v>
      </c>
      <c r="M32" s="127">
        <f t="shared" ca="1" si="7"/>
        <v>0</v>
      </c>
      <c r="N32" s="124">
        <f t="shared" ca="1" si="8"/>
        <v>0</v>
      </c>
      <c r="O32" s="124">
        <f t="shared" ca="1" si="9"/>
        <v>0</v>
      </c>
      <c r="P32" s="124">
        <f t="shared" ca="1" si="10"/>
        <v>0</v>
      </c>
      <c r="Q32" s="124">
        <f t="shared" ca="1" si="11"/>
        <v>0</v>
      </c>
      <c r="S32" s="72">
        <f ca="1">IFERROR(_xll.BC_BU(_xll.ArrayBU(DB),_xll.ArrayDPT($BA32:$BE32),_xll.ArrayCOA($BG32:$BZ32),YR,PRD,RV,_xll.ArrayDIM($CB32:$CE32)),0)</f>
        <v>0</v>
      </c>
      <c r="T32" s="72">
        <f ca="1">IFERROR(_xll.AC_BU(_xll.ArrayBU(DB),_xll.ArrayDPT($BA32:$BE32),_xll.ArrayCOA($BG32:$BZ32),YR-1,PRD,_xll.ArrayDIM($CB32:$CE32)),0)</f>
        <v>0</v>
      </c>
      <c r="U32" s="72">
        <f ca="1">IFERROR(_xll.BCC_BU(_xll.ArrayBU(DB),_xll.ArrayDPT($BA32:$BE32),_xll.ArrayCOA($BG32:$BZ32),YR,PRD,RV,_xll.ArrayDIM($CB32:$CE32)),0)</f>
        <v>0</v>
      </c>
      <c r="V32" s="72">
        <f ca="1">IFERROR(_xll.ACC_BU(_xll.ArrayBU(DB),_xll.ArrayDPT($BA32:$BE32),_xll.ArrayCOA($BG32:$BZ32),YR-1,PRD,_xll.ArrayDIM($CB32:$CE32)),0)</f>
        <v>0</v>
      </c>
      <c r="W32" s="46"/>
      <c r="X32" s="72">
        <f ca="1">IFERROR(_xll.ACC_BU(_xll.ArrayBU(DB),_xll.ArrayDPT($BA32:$BE32),_xll.ArrayCOA($BG32:$BZ32),YR-1,PRD,_xll.ArrayDIM($CB32:$CE32)),0)</f>
        <v>0</v>
      </c>
      <c r="Y32" s="72">
        <f ca="1">IFERROR(_xll.BCC_BU(_xll.ArrayBU(DB),_xll.ArrayDPT($BA32:$BE32),_xll.ArrayCOA($BG32:$BZ32),YR-1,PRD,RV,_xll.ArrayDIM($CB32:$CE32)),0)</f>
        <v>0</v>
      </c>
      <c r="Z32" s="72">
        <f ca="1">IFERROR(_xll.ACC_BU(_xll.ArrayBU(DB),_xll.ArrayDPT($BA32:$BE32),_xll.ArrayCOA($BG32:$BZ32),YR-1-1,PRD,_xll.ArrayDIM($CB32:$CE32)),0)</f>
        <v>0</v>
      </c>
      <c r="AA32" s="46"/>
      <c r="AB32" s="46"/>
      <c r="AC32" s="46"/>
      <c r="AD32" s="46"/>
      <c r="AF32" s="106"/>
      <c r="AG32" s="106"/>
      <c r="AH32" s="106"/>
      <c r="AI32" s="106"/>
      <c r="BA32" s="570"/>
      <c r="BB32" s="618"/>
      <c r="BC32" s="618"/>
      <c r="BD32" s="618"/>
      <c r="BE32" s="571"/>
      <c r="BF32" s="619"/>
      <c r="BG32" s="572" t="s">
        <v>1147</v>
      </c>
      <c r="BH32" s="573"/>
      <c r="BI32" s="572"/>
      <c r="BJ32" s="573"/>
      <c r="BK32" s="572"/>
      <c r="BL32" s="573"/>
      <c r="BM32" s="570"/>
      <c r="BN32" s="571"/>
      <c r="BO32" s="570"/>
      <c r="BP32" s="571"/>
      <c r="BQ32" s="570"/>
      <c r="BR32" s="571"/>
      <c r="BS32" s="570"/>
      <c r="BT32" s="571"/>
      <c r="BU32" s="570"/>
      <c r="BV32" s="571"/>
      <c r="BW32" s="570"/>
      <c r="BX32" s="571"/>
      <c r="BY32" s="570"/>
      <c r="BZ32" s="571"/>
      <c r="CA32" s="619"/>
      <c r="CB32" s="570"/>
      <c r="CC32" s="618"/>
      <c r="CD32" s="618"/>
      <c r="CE32" s="571"/>
      <c r="DA32" t="s">
        <v>1147</v>
      </c>
    </row>
    <row r="33" spans="1:83" ht="12.75" customHeight="1">
      <c r="A33" s="76">
        <f ca="1">SUM(A24:A32)</f>
        <v>0</v>
      </c>
      <c r="B33">
        <f t="shared" ca="1" si="1"/>
        <v>0</v>
      </c>
      <c r="C33" s="35">
        <f t="shared" ca="1" si="2"/>
        <v>0</v>
      </c>
      <c r="D33">
        <f t="shared" ca="1" si="3"/>
        <v>0</v>
      </c>
      <c r="E33" s="76">
        <f ca="1">SUM(E24:E32)</f>
        <v>0</v>
      </c>
      <c r="F33" s="76">
        <f ca="1">SUM(F24:F32)</f>
        <v>0</v>
      </c>
      <c r="G33" s="162">
        <f t="shared" ca="1" si="5"/>
        <v>0</v>
      </c>
      <c r="H33" s="76">
        <f>SUM(H24:H32)</f>
        <v>0</v>
      </c>
      <c r="I33" s="76">
        <f ca="1">SUM(I24:I32)</f>
        <v>0</v>
      </c>
      <c r="J33" s="163">
        <f t="shared" ca="1" si="6"/>
        <v>0</v>
      </c>
      <c r="K33" s="76" t="s">
        <v>2355</v>
      </c>
      <c r="L33" s="76">
        <f ca="1">SUM(L24:L32)</f>
        <v>0</v>
      </c>
      <c r="M33" s="163">
        <f t="shared" ca="1" si="7"/>
        <v>0</v>
      </c>
      <c r="N33" s="76">
        <f ca="1">SUM(N24:N32)</f>
        <v>0</v>
      </c>
      <c r="O33" s="162">
        <f t="shared" ca="1" si="9"/>
        <v>0</v>
      </c>
      <c r="P33" s="76">
        <f ca="1">SUM(P24:P32)</f>
        <v>0</v>
      </c>
      <c r="Q33" s="162">
        <f t="shared" ca="1" si="11"/>
        <v>0</v>
      </c>
      <c r="S33" s="145">
        <f ca="1">SUM(S24:S32)</f>
        <v>0</v>
      </c>
      <c r="T33" s="145">
        <f ca="1">SUM(T24:T32)</f>
        <v>0</v>
      </c>
      <c r="U33" s="145">
        <f ca="1">SUM(U24:U32)</f>
        <v>0</v>
      </c>
      <c r="V33" s="145">
        <f ca="1">SUM(V24:V32)</f>
        <v>0</v>
      </c>
      <c r="W33" s="131"/>
      <c r="X33" s="145">
        <f ca="1">SUM(X24:X32)</f>
        <v>0</v>
      </c>
      <c r="Y33" s="145">
        <f ca="1">SUM(Y24:Y32)</f>
        <v>0</v>
      </c>
      <c r="Z33" s="145">
        <f ca="1">SUM(Z24:Z32)</f>
        <v>188</v>
      </c>
      <c r="AA33" s="131"/>
      <c r="AB33" s="131"/>
      <c r="AC33" s="131"/>
      <c r="AD33" s="131"/>
      <c r="AF33" s="106"/>
      <c r="AG33" s="106"/>
      <c r="AH33" s="106"/>
      <c r="AI33" s="106"/>
      <c r="BA33" s="570"/>
      <c r="BB33" s="618"/>
      <c r="BC33" s="618"/>
      <c r="BD33" s="618"/>
      <c r="BE33" s="571"/>
      <c r="BF33" s="619"/>
      <c r="BG33" s="572"/>
      <c r="BH33" s="573"/>
      <c r="BI33" s="572"/>
      <c r="BJ33" s="573"/>
      <c r="BK33" s="572"/>
      <c r="BL33" s="573"/>
      <c r="BM33" s="570"/>
      <c r="BN33" s="571"/>
      <c r="BO33" s="570"/>
      <c r="BP33" s="571"/>
      <c r="BQ33" s="570"/>
      <c r="BR33" s="571"/>
      <c r="BS33" s="570"/>
      <c r="BT33" s="571"/>
      <c r="BU33" s="570"/>
      <c r="BV33" s="571"/>
      <c r="BW33" s="570"/>
      <c r="BX33" s="571"/>
      <c r="BY33" s="570"/>
      <c r="BZ33" s="571"/>
      <c r="CA33" s="619"/>
      <c r="CB33" s="570"/>
      <c r="CC33" s="618"/>
      <c r="CD33" s="618"/>
      <c r="CE33" s="571"/>
    </row>
    <row r="34" spans="1:83" ht="5.15" customHeight="1">
      <c r="S34" s="75"/>
      <c r="T34" s="75"/>
      <c r="U34" s="75"/>
      <c r="V34" s="75"/>
      <c r="W34" s="46"/>
      <c r="X34" s="75"/>
      <c r="Y34" s="75"/>
      <c r="Z34" s="75"/>
      <c r="AA34" s="46"/>
      <c r="AB34" s="46"/>
      <c r="AC34" s="46"/>
      <c r="AD34" s="46"/>
      <c r="AF34" s="106"/>
      <c r="AG34" s="106"/>
      <c r="AH34" s="106"/>
      <c r="AI34" s="106"/>
      <c r="BA34" s="570"/>
      <c r="BB34" s="618"/>
      <c r="BC34" s="618"/>
      <c r="BD34" s="618"/>
      <c r="BE34" s="571"/>
      <c r="BF34" s="619"/>
      <c r="BG34" s="572"/>
      <c r="BH34" s="573"/>
      <c r="BI34" s="572"/>
      <c r="BJ34" s="573"/>
      <c r="BK34" s="572"/>
      <c r="BL34" s="573"/>
      <c r="BM34" s="570"/>
      <c r="BN34" s="571"/>
      <c r="BO34" s="570"/>
      <c r="BP34" s="571"/>
      <c r="BQ34" s="570"/>
      <c r="BR34" s="571"/>
      <c r="BS34" s="570"/>
      <c r="BT34" s="571"/>
      <c r="BU34" s="570"/>
      <c r="BV34" s="571"/>
      <c r="BW34" s="570"/>
      <c r="BX34" s="571"/>
      <c r="BY34" s="570"/>
      <c r="BZ34" s="571"/>
      <c r="CA34" s="619"/>
      <c r="CB34" s="570"/>
      <c r="CC34" s="618"/>
      <c r="CD34" s="618"/>
      <c r="CE34" s="571"/>
    </row>
    <row r="35" spans="1:83" ht="12.75" customHeight="1">
      <c r="A35" s="76">
        <f ca="1">A12-A14-A21-A33</f>
        <v>5459.63</v>
      </c>
      <c r="B35" s="162">
        <f ca="1">IF(I35=0,0,(A35*100/I35))</f>
        <v>74.141475868437496</v>
      </c>
      <c r="C35" s="76">
        <f ca="1">I35-E35</f>
        <v>3013.6800000000003</v>
      </c>
      <c r="D35" s="162">
        <f ca="1">IF(I35=0,0,(C35*100/I35))</f>
        <v>40.925609060539394</v>
      </c>
      <c r="E35" s="76">
        <f ca="1">E12-E14-E21-E33</f>
        <v>4350.12</v>
      </c>
      <c r="F35" s="76">
        <f ca="1">F12-F14-F21-F33</f>
        <v>7363.8</v>
      </c>
      <c r="G35" s="162">
        <f ca="1">IF(I35=0,0,(F35*100/I35))</f>
        <v>100</v>
      </c>
      <c r="H35" s="76">
        <f>H12-H14-H21-H33</f>
        <v>0</v>
      </c>
      <c r="I35" s="76">
        <f ca="1">I12-I14-I21-I33</f>
        <v>7363.8</v>
      </c>
      <c r="J35" s="163">
        <f ca="1">I35/$I$12*100</f>
        <v>75.630096748351576</v>
      </c>
      <c r="K35" s="76" t="s">
        <v>2571</v>
      </c>
      <c r="L35" s="76">
        <f ca="1">L12-L14-L21-L33</f>
        <v>62377.140000000007</v>
      </c>
      <c r="M35" s="163">
        <f ca="1">L35/$L$12*100</f>
        <v>86.055547691831407</v>
      </c>
      <c r="N35" s="76">
        <f ca="1">N12-N14-N21-N33</f>
        <v>62377.140000000007</v>
      </c>
      <c r="O35" s="162">
        <f ca="1">IF(L35=0,0,(N35*100/L35))</f>
        <v>100</v>
      </c>
      <c r="P35" s="76">
        <f ca="1">P12-P14-P21-P33</f>
        <v>-3586.419999999996</v>
      </c>
      <c r="Q35" s="162">
        <f ca="1">IF(L35=0,0,(P35*100/L35))</f>
        <v>-5.7495742831428238</v>
      </c>
      <c r="S35" s="77">
        <f ca="1">S12-S14-S21-S33</f>
        <v>0</v>
      </c>
      <c r="T35" s="77">
        <f ca="1">T12-T14-T21-T33</f>
        <v>1904.17</v>
      </c>
      <c r="U35" s="77">
        <f ca="1">U12-U14-U21-U33</f>
        <v>0</v>
      </c>
      <c r="V35" s="77">
        <f ca="1">V12-V14-V21-V33</f>
        <v>65878.600000000006</v>
      </c>
      <c r="W35" s="46"/>
      <c r="X35" s="77">
        <f ca="1">X12-X14-X21-X33</f>
        <v>65878.600000000006</v>
      </c>
      <c r="Y35" s="77">
        <f ca="1">Y12-Y14-Y21-Y33</f>
        <v>0</v>
      </c>
      <c r="Z35" s="77">
        <f ca="1">Z12-Z14-Z21-Z33</f>
        <v>53078.91</v>
      </c>
      <c r="AA35" s="46"/>
      <c r="AB35" s="46"/>
      <c r="AC35" s="46"/>
      <c r="AD35" s="46"/>
      <c r="AF35" s="106"/>
      <c r="AG35" s="106"/>
      <c r="AH35" s="106"/>
      <c r="AI35" s="106"/>
      <c r="BA35" s="570"/>
      <c r="BB35" s="618"/>
      <c r="BC35" s="618"/>
      <c r="BD35" s="618"/>
      <c r="BE35" s="571"/>
      <c r="BF35" s="619"/>
      <c r="BG35" s="572"/>
      <c r="BH35" s="573"/>
      <c r="BI35" s="572"/>
      <c r="BJ35" s="573"/>
      <c r="BK35" s="572"/>
      <c r="BL35" s="573"/>
      <c r="BM35" s="570"/>
      <c r="BN35" s="571"/>
      <c r="BO35" s="570"/>
      <c r="BP35" s="571"/>
      <c r="BQ35" s="570"/>
      <c r="BR35" s="571"/>
      <c r="BS35" s="570"/>
      <c r="BT35" s="571"/>
      <c r="BU35" s="570"/>
      <c r="BV35" s="571"/>
      <c r="BW35" s="570"/>
      <c r="BX35" s="571"/>
      <c r="BY35" s="570"/>
      <c r="BZ35" s="571"/>
      <c r="CA35" s="619"/>
      <c r="CB35" s="570"/>
      <c r="CC35" s="618"/>
      <c r="CD35" s="618"/>
      <c r="CE35" s="571"/>
    </row>
    <row r="36" spans="1:83" ht="7" customHeight="1" thickBot="1">
      <c r="A36" s="81"/>
      <c r="B36" s="81"/>
      <c r="C36" s="81"/>
      <c r="D36" s="81"/>
      <c r="E36" s="81"/>
      <c r="F36" s="81"/>
      <c r="G36" s="182"/>
      <c r="H36" s="79"/>
      <c r="I36" s="81"/>
      <c r="J36" s="81"/>
      <c r="K36" s="81"/>
      <c r="L36" s="81"/>
      <c r="M36" s="182"/>
      <c r="N36" s="81"/>
      <c r="O36" s="81"/>
      <c r="P36" s="81"/>
      <c r="Q36" s="81"/>
      <c r="S36" s="78"/>
      <c r="T36" s="78"/>
      <c r="U36" s="72"/>
      <c r="V36" s="72"/>
      <c r="W36" s="46"/>
      <c r="X36" s="72"/>
      <c r="Y36" s="72"/>
      <c r="Z36" s="72"/>
      <c r="AA36" s="46"/>
      <c r="AB36" s="46"/>
      <c r="AC36" s="46"/>
      <c r="AD36" s="46"/>
      <c r="AF36" s="106"/>
      <c r="AG36" s="106"/>
      <c r="AH36" s="106"/>
      <c r="AI36" s="106"/>
      <c r="BA36" s="570"/>
      <c r="BB36" s="618"/>
      <c r="BC36" s="618"/>
      <c r="BD36" s="618"/>
      <c r="BE36" s="571"/>
      <c r="BF36" s="619"/>
      <c r="BG36" s="572"/>
      <c r="BH36" s="573"/>
      <c r="BI36" s="572"/>
      <c r="BJ36" s="573"/>
      <c r="BK36" s="572"/>
      <c r="BL36" s="573"/>
      <c r="BM36" s="570"/>
      <c r="BN36" s="571"/>
      <c r="BO36" s="570"/>
      <c r="BP36" s="571"/>
      <c r="BQ36" s="570"/>
      <c r="BR36" s="571"/>
      <c r="BS36" s="570"/>
      <c r="BT36" s="571"/>
      <c r="BU36" s="570"/>
      <c r="BV36" s="571"/>
      <c r="BW36" s="570"/>
      <c r="BX36" s="571"/>
      <c r="BY36" s="570"/>
      <c r="BZ36" s="571"/>
      <c r="CA36" s="619"/>
      <c r="CB36" s="570"/>
      <c r="CC36" s="618"/>
      <c r="CD36" s="618"/>
      <c r="CE36" s="571"/>
    </row>
    <row r="37" spans="1:83" ht="5.15" customHeight="1" thickTop="1">
      <c r="G37" s="140"/>
      <c r="H37" s="46"/>
      <c r="M37" s="140"/>
      <c r="S37" s="168"/>
      <c r="T37" s="168"/>
      <c r="U37" s="168"/>
      <c r="V37" s="168"/>
      <c r="W37" s="46"/>
      <c r="X37" s="168"/>
      <c r="Y37" s="168"/>
      <c r="Z37" s="168"/>
      <c r="AA37" s="46"/>
      <c r="AB37" s="46"/>
      <c r="AC37" s="46"/>
      <c r="AD37" s="46"/>
      <c r="AF37" s="106"/>
      <c r="AG37" s="106"/>
      <c r="AH37" s="106"/>
      <c r="AI37" s="106"/>
      <c r="BA37" s="570"/>
      <c r="BB37" s="618"/>
      <c r="BC37" s="618"/>
      <c r="BD37" s="618"/>
      <c r="BE37" s="571"/>
      <c r="BF37" s="619"/>
      <c r="BG37" s="572"/>
      <c r="BH37" s="573"/>
      <c r="BI37" s="572"/>
      <c r="BJ37" s="573"/>
      <c r="BK37" s="572"/>
      <c r="BL37" s="573"/>
      <c r="BM37" s="570"/>
      <c r="BN37" s="571"/>
      <c r="BO37" s="570"/>
      <c r="BP37" s="571"/>
      <c r="BQ37" s="570"/>
      <c r="BR37" s="571"/>
      <c r="BS37" s="570"/>
      <c r="BT37" s="571"/>
      <c r="BU37" s="570"/>
      <c r="BV37" s="571"/>
      <c r="BW37" s="570"/>
      <c r="BX37" s="571"/>
      <c r="BY37" s="570"/>
      <c r="BZ37" s="571"/>
      <c r="CA37" s="619"/>
      <c r="CB37" s="570"/>
      <c r="CC37" s="618"/>
      <c r="CD37" s="618"/>
      <c r="CE37" s="571"/>
    </row>
    <row r="38" spans="1:83" ht="12.75" customHeight="1">
      <c r="G38" s="140"/>
      <c r="H38" s="46"/>
      <c r="K38" s="35" t="s">
        <v>2513</v>
      </c>
      <c r="M38" s="140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F38" s="106"/>
      <c r="AG38" s="106"/>
      <c r="AH38" s="106"/>
      <c r="AI38" s="106"/>
      <c r="BA38" s="570"/>
      <c r="BB38" s="618"/>
      <c r="BC38" s="618"/>
      <c r="BD38" s="618"/>
      <c r="BE38" s="571"/>
      <c r="BF38" s="619"/>
      <c r="BG38" s="572"/>
      <c r="BH38" s="573"/>
      <c r="BI38" s="572"/>
      <c r="BJ38" s="573"/>
      <c r="BK38" s="572"/>
      <c r="BL38" s="573"/>
      <c r="BM38" s="570"/>
      <c r="BN38" s="571"/>
      <c r="BO38" s="570"/>
      <c r="BP38" s="571"/>
      <c r="BQ38" s="570"/>
      <c r="BR38" s="571"/>
      <c r="BS38" s="570"/>
      <c r="BT38" s="571"/>
      <c r="BU38" s="570"/>
      <c r="BV38" s="571"/>
      <c r="BW38" s="570"/>
      <c r="BX38" s="571"/>
      <c r="BY38" s="570"/>
      <c r="BZ38" s="571"/>
      <c r="CA38" s="619"/>
      <c r="CB38" s="570"/>
      <c r="CC38" s="618"/>
      <c r="CD38" s="618"/>
      <c r="CE38" s="571"/>
    </row>
    <row r="39" spans="1:83" ht="12.75" customHeight="1">
      <c r="A39">
        <f t="shared" ref="A39:A45" si="12">I39-T39</f>
        <v>32</v>
      </c>
      <c r="C39">
        <f t="shared" ref="C39:C45" si="13">I39-E39</f>
        <v>-489</v>
      </c>
      <c r="E39" s="23">
        <f>Room_SCH01!Z72</f>
        <v>1888</v>
      </c>
      <c r="F39" s="46">
        <f t="shared" ref="F39:F45" si="14">I39-H39</f>
        <v>-361</v>
      </c>
      <c r="G39" s="140"/>
      <c r="H39" s="23">
        <f>+SCH00!S74</f>
        <v>1760</v>
      </c>
      <c r="I39" s="23">
        <f>+SCH00!A74</f>
        <v>1399</v>
      </c>
      <c r="K39" t="s">
        <v>2371</v>
      </c>
      <c r="L39" s="23">
        <f>+SCH00!L74</f>
        <v>19717</v>
      </c>
      <c r="M39" s="140"/>
      <c r="N39" s="46">
        <f t="shared" ref="N39:N45" si="15">L39-U39</f>
        <v>3619</v>
      </c>
      <c r="P39">
        <f t="shared" ref="P39:P45" si="16">L39-V39</f>
        <v>6017</v>
      </c>
      <c r="S39" s="46">
        <f>+SCH00!S74</f>
        <v>1760</v>
      </c>
      <c r="T39" s="46">
        <f>+SCH00!T74</f>
        <v>1367</v>
      </c>
      <c r="U39" s="46">
        <f>+SCH00!U74</f>
        <v>16098</v>
      </c>
      <c r="V39" s="46">
        <f>+SCH00!V74</f>
        <v>13700</v>
      </c>
      <c r="W39" s="102"/>
      <c r="X39" s="102"/>
      <c r="Y39" s="102"/>
      <c r="Z39" s="102"/>
      <c r="AA39" s="102"/>
      <c r="AB39" s="102"/>
      <c r="AC39" s="102"/>
      <c r="AD39" s="102"/>
      <c r="AF39" s="106"/>
      <c r="AG39" s="106"/>
      <c r="AH39" s="106"/>
      <c r="AI39" s="106"/>
      <c r="BA39" s="570"/>
      <c r="BB39" s="618"/>
      <c r="BC39" s="618"/>
      <c r="BD39" s="618"/>
      <c r="BE39" s="571"/>
      <c r="BF39" s="619"/>
      <c r="BG39" s="572"/>
      <c r="BH39" s="573"/>
      <c r="BI39" s="572"/>
      <c r="BJ39" s="573"/>
      <c r="BK39" s="572"/>
      <c r="BL39" s="573"/>
      <c r="BM39" s="570"/>
      <c r="BN39" s="571"/>
      <c r="BO39" s="570"/>
      <c r="BP39" s="571"/>
      <c r="BQ39" s="570"/>
      <c r="BR39" s="571"/>
      <c r="BS39" s="570"/>
      <c r="BT39" s="571"/>
      <c r="BU39" s="570"/>
      <c r="BV39" s="571"/>
      <c r="BW39" s="570"/>
      <c r="BX39" s="571"/>
      <c r="BY39" s="570"/>
      <c r="BZ39" s="571"/>
      <c r="CA39" s="619"/>
      <c r="CB39" s="570"/>
      <c r="CC39" s="618"/>
      <c r="CD39" s="618"/>
      <c r="CE39" s="571"/>
    </row>
    <row r="40" spans="1:83" ht="12.75" customHeight="1">
      <c r="A40">
        <f t="shared" ca="1" si="12"/>
        <v>5.0143306981211895</v>
      </c>
      <c r="C40">
        <f t="shared" ca="1" si="13"/>
        <v>4.0355170574320649</v>
      </c>
      <c r="E40">
        <f ca="1">+E12/E39</f>
        <v>2.9241684322033898</v>
      </c>
      <c r="F40" s="46">
        <f t="shared" ca="1" si="14"/>
        <v>6.9596854896354543</v>
      </c>
      <c r="G40" s="140"/>
      <c r="H40">
        <f>+H12/H39</f>
        <v>0</v>
      </c>
      <c r="I40">
        <f ca="1">+I12/I39</f>
        <v>6.9596854896354543</v>
      </c>
      <c r="K40" t="s">
        <v>2572</v>
      </c>
      <c r="L40">
        <f ca="1">+L12/L39</f>
        <v>3.6762560227215095</v>
      </c>
      <c r="M40" s="140"/>
      <c r="N40" s="46">
        <f t="shared" ca="1" si="15"/>
        <v>3.6762560227215095</v>
      </c>
      <c r="P40">
        <f t="shared" ca="1" si="16"/>
        <v>-1.6313709845777611</v>
      </c>
      <c r="S40" s="46">
        <f ca="1">+S12/S39</f>
        <v>0</v>
      </c>
      <c r="T40" s="46">
        <f ca="1">+T12/T39</f>
        <v>1.945354791514265</v>
      </c>
      <c r="U40" s="46">
        <f ca="1">+U12/U39</f>
        <v>0</v>
      </c>
      <c r="V40" s="46">
        <f ca="1">+V12/V39</f>
        <v>5.3076270072992706</v>
      </c>
      <c r="W40" s="46"/>
      <c r="X40" s="46"/>
      <c r="Y40" s="46"/>
      <c r="Z40" s="46"/>
      <c r="AA40" s="46"/>
      <c r="AB40" s="46"/>
      <c r="AC40" s="46"/>
      <c r="AD40" s="46"/>
      <c r="AF40" s="106"/>
      <c r="AG40" s="106"/>
      <c r="AH40" s="106"/>
      <c r="AI40" s="106"/>
      <c r="BA40" s="570"/>
      <c r="BB40" s="618"/>
      <c r="BC40" s="618"/>
      <c r="BD40" s="618"/>
      <c r="BE40" s="571"/>
      <c r="BF40" s="619"/>
      <c r="BG40" s="572"/>
      <c r="BH40" s="573"/>
      <c r="BI40" s="572"/>
      <c r="BJ40" s="573"/>
      <c r="BK40" s="572"/>
      <c r="BL40" s="573"/>
      <c r="BM40" s="570"/>
      <c r="BN40" s="571"/>
      <c r="BO40" s="570"/>
      <c r="BP40" s="571"/>
      <c r="BQ40" s="570"/>
      <c r="BR40" s="571"/>
      <c r="BS40" s="570"/>
      <c r="BT40" s="571"/>
      <c r="BU40" s="570"/>
      <c r="BV40" s="571"/>
      <c r="BW40" s="570"/>
      <c r="BX40" s="571"/>
      <c r="BY40" s="570"/>
      <c r="BZ40" s="571"/>
      <c r="CA40" s="619"/>
      <c r="CB40" s="570"/>
      <c r="CC40" s="618"/>
      <c r="CD40" s="618"/>
      <c r="CE40" s="571"/>
    </row>
    <row r="41" spans="1:83" ht="12.75" customHeight="1">
      <c r="A41">
        <f t="shared" ca="1" si="12"/>
        <v>-4.0259151968154576</v>
      </c>
      <c r="C41">
        <f t="shared" ca="1" si="13"/>
        <v>3.1645772408855457</v>
      </c>
      <c r="E41">
        <f ca="1">+E14/E12*100</f>
        <v>21.205326010762874</v>
      </c>
      <c r="F41" s="46" t="e">
        <f t="shared" ca="1" si="14"/>
        <v>#DIV/0!</v>
      </c>
      <c r="G41" s="140"/>
      <c r="H41" t="e">
        <f>+H14/H12*100</f>
        <v>#DIV/0!</v>
      </c>
      <c r="I41">
        <f ca="1">+I14/I12*100</f>
        <v>24.36990325164842</v>
      </c>
      <c r="K41" t="s">
        <v>2595</v>
      </c>
      <c r="L41">
        <f ca="1">+L14/L12*100</f>
        <v>13.944452308168586</v>
      </c>
      <c r="M41" s="140"/>
      <c r="N41" s="46" t="e">
        <f t="shared" ca="1" si="15"/>
        <v>#DIV/0!</v>
      </c>
      <c r="P41">
        <f t="shared" ca="1" si="16"/>
        <v>4.5434512147138975</v>
      </c>
      <c r="S41" s="46" t="e">
        <f ca="1">+S14/S12*100</f>
        <v>#DIV/0!</v>
      </c>
      <c r="T41" s="46">
        <f ca="1">+T14/T12*100</f>
        <v>28.395818448463878</v>
      </c>
      <c r="U41" s="46" t="e">
        <f ca="1">+U14/U12*100</f>
        <v>#DIV/0!</v>
      </c>
      <c r="V41" s="46">
        <f ca="1">+V14/V12*100</f>
        <v>9.4010010934546884</v>
      </c>
      <c r="W41" s="46"/>
      <c r="X41" s="46"/>
      <c r="Y41" s="46"/>
      <c r="Z41" s="46"/>
      <c r="AA41" s="46"/>
      <c r="AB41" s="46"/>
      <c r="AC41" s="46"/>
      <c r="AD41" s="46"/>
      <c r="AF41" s="106"/>
      <c r="AG41" s="106"/>
      <c r="AH41" s="106"/>
      <c r="AI41" s="106"/>
      <c r="BA41" s="570"/>
      <c r="BB41" s="618"/>
      <c r="BC41" s="618"/>
      <c r="BD41" s="618"/>
      <c r="BE41" s="571"/>
      <c r="BF41" s="619"/>
      <c r="BG41" s="572"/>
      <c r="BH41" s="573"/>
      <c r="BI41" s="572"/>
      <c r="BJ41" s="573"/>
      <c r="BK41" s="572"/>
      <c r="BL41" s="573"/>
      <c r="BM41" s="570"/>
      <c r="BN41" s="571"/>
      <c r="BO41" s="570"/>
      <c r="BP41" s="571"/>
      <c r="BQ41" s="570"/>
      <c r="BR41" s="571"/>
      <c r="BS41" s="570"/>
      <c r="BT41" s="571"/>
      <c r="BU41" s="570"/>
      <c r="BV41" s="571"/>
      <c r="BW41" s="570"/>
      <c r="BX41" s="571"/>
      <c r="BY41" s="570"/>
      <c r="BZ41" s="571"/>
      <c r="CA41" s="619"/>
      <c r="CB41" s="570"/>
      <c r="CC41" s="618"/>
      <c r="CD41" s="618"/>
      <c r="CE41" s="571"/>
    </row>
    <row r="42" spans="1:83" ht="12.75" customHeight="1">
      <c r="A42">
        <f t="shared" ca="1" si="12"/>
        <v>4.0259151968154612</v>
      </c>
      <c r="C42">
        <f t="shared" ca="1" si="13"/>
        <v>-3.1645772408855493</v>
      </c>
      <c r="E42">
        <f ca="1">+E16/E12*100</f>
        <v>78.794673989237126</v>
      </c>
      <c r="F42" s="46" t="e">
        <f t="shared" ca="1" si="14"/>
        <v>#DIV/0!</v>
      </c>
      <c r="G42" s="140"/>
      <c r="H42" t="e">
        <f>+H16/H12*100</f>
        <v>#DIV/0!</v>
      </c>
      <c r="I42">
        <f ca="1">+I16/I12*100</f>
        <v>75.630096748351576</v>
      </c>
      <c r="K42" t="s">
        <v>2596</v>
      </c>
      <c r="L42">
        <f ca="1">+L16/L12*100</f>
        <v>86.055547691831407</v>
      </c>
      <c r="M42" s="140"/>
      <c r="N42" s="46" t="e">
        <f t="shared" ca="1" si="15"/>
        <v>#DIV/0!</v>
      </c>
      <c r="P42">
        <f t="shared" ca="1" si="16"/>
        <v>-4.5434512147139117</v>
      </c>
      <c r="S42" s="46" t="e">
        <f ca="1">+S16/S12*100</f>
        <v>#DIV/0!</v>
      </c>
      <c r="T42" s="46">
        <f ca="1">+T16/T12*100</f>
        <v>71.604181551536115</v>
      </c>
      <c r="U42" s="46" t="e">
        <f ca="1">+U16/U12*100</f>
        <v>#DIV/0!</v>
      </c>
      <c r="V42" s="46">
        <f ca="1">+V16/V12*100</f>
        <v>90.598998906545319</v>
      </c>
      <c r="W42" s="46"/>
      <c r="X42" s="46"/>
      <c r="Y42" s="46"/>
      <c r="Z42" s="46"/>
      <c r="AA42" s="46"/>
      <c r="AB42" s="46"/>
      <c r="AC42" s="46"/>
      <c r="AD42" s="46"/>
      <c r="AF42" s="106"/>
      <c r="AG42" s="106"/>
      <c r="AH42" s="106"/>
      <c r="AI42" s="106"/>
      <c r="BA42" s="570"/>
      <c r="BB42" s="618"/>
      <c r="BC42" s="618"/>
      <c r="BD42" s="618"/>
      <c r="BE42" s="571"/>
      <c r="BF42" s="619"/>
      <c r="BG42" s="572"/>
      <c r="BH42" s="573"/>
      <c r="BI42" s="572"/>
      <c r="BJ42" s="573"/>
      <c r="BK42" s="572"/>
      <c r="BL42" s="573"/>
      <c r="BM42" s="570"/>
      <c r="BN42" s="571"/>
      <c r="BO42" s="570"/>
      <c r="BP42" s="571"/>
      <c r="BQ42" s="570"/>
      <c r="BR42" s="571"/>
      <c r="BS42" s="570"/>
      <c r="BT42" s="571"/>
      <c r="BU42" s="570"/>
      <c r="BV42" s="571"/>
      <c r="BW42" s="570"/>
      <c r="BX42" s="571"/>
      <c r="BY42" s="570"/>
      <c r="BZ42" s="571"/>
      <c r="CA42" s="619"/>
      <c r="CB42" s="570"/>
      <c r="CC42" s="618"/>
      <c r="CD42" s="618"/>
      <c r="CE42" s="571"/>
    </row>
    <row r="43" spans="1:83" ht="12.75" customHeight="1">
      <c r="A43">
        <f t="shared" ca="1" si="12"/>
        <v>0</v>
      </c>
      <c r="C43">
        <f t="shared" ca="1" si="13"/>
        <v>0</v>
      </c>
      <c r="E43">
        <f ca="1">+E19/E12*100</f>
        <v>0</v>
      </c>
      <c r="F43" s="46" t="e">
        <f t="shared" ca="1" si="14"/>
        <v>#DIV/0!</v>
      </c>
      <c r="G43" s="140"/>
      <c r="H43" t="e">
        <f>+H19/H12*100</f>
        <v>#DIV/0!</v>
      </c>
      <c r="I43">
        <f ca="1">+I19/I12*100</f>
        <v>0</v>
      </c>
      <c r="K43" t="s">
        <v>2603</v>
      </c>
      <c r="L43">
        <f ca="1">+L19/L12*100</f>
        <v>0</v>
      </c>
      <c r="M43" s="140"/>
      <c r="N43" s="46" t="e">
        <f t="shared" ca="1" si="15"/>
        <v>#DIV/0!</v>
      </c>
      <c r="P43">
        <f t="shared" ca="1" si="16"/>
        <v>0</v>
      </c>
      <c r="S43" s="46" t="e">
        <f ca="1">+S19/S12*100</f>
        <v>#DIV/0!</v>
      </c>
      <c r="T43" s="46">
        <f ca="1">+T19/T12*100</f>
        <v>0</v>
      </c>
      <c r="U43" s="46" t="e">
        <f ca="1">+U19/U12*100</f>
        <v>#DIV/0!</v>
      </c>
      <c r="V43" s="46">
        <f ca="1">+V19/V12*100</f>
        <v>0</v>
      </c>
      <c r="W43" s="46"/>
      <c r="X43" s="46"/>
      <c r="Y43" s="46"/>
      <c r="Z43" s="46"/>
      <c r="AA43" s="46"/>
      <c r="AB43" s="46"/>
      <c r="AC43" s="46"/>
      <c r="AD43" s="46"/>
      <c r="AF43" s="106"/>
      <c r="AG43" s="106"/>
      <c r="AH43" s="106"/>
      <c r="AI43" s="106"/>
      <c r="BA43" s="570"/>
      <c r="BB43" s="618"/>
      <c r="BC43" s="618"/>
      <c r="BD43" s="618"/>
      <c r="BE43" s="571"/>
      <c r="BF43" s="619"/>
      <c r="BG43" s="572"/>
      <c r="BH43" s="573"/>
      <c r="BI43" s="572"/>
      <c r="BJ43" s="573"/>
      <c r="BK43" s="572"/>
      <c r="BL43" s="573"/>
      <c r="BM43" s="570"/>
      <c r="BN43" s="571"/>
      <c r="BO43" s="570"/>
      <c r="BP43" s="571"/>
      <c r="BQ43" s="570"/>
      <c r="BR43" s="571"/>
      <c r="BS43" s="570"/>
      <c r="BT43" s="571"/>
      <c r="BU43" s="570"/>
      <c r="BV43" s="571"/>
      <c r="BW43" s="570"/>
      <c r="BX43" s="571"/>
      <c r="BY43" s="570"/>
      <c r="BZ43" s="571"/>
      <c r="CA43" s="619"/>
      <c r="CB43" s="570"/>
      <c r="CC43" s="618"/>
      <c r="CD43" s="618"/>
      <c r="CE43" s="571"/>
    </row>
    <row r="44" spans="1:83" ht="12.75" customHeight="1">
      <c r="A44">
        <f t="shared" ca="1" si="12"/>
        <v>0</v>
      </c>
      <c r="C44">
        <f t="shared" ca="1" si="13"/>
        <v>0</v>
      </c>
      <c r="E44">
        <f ca="1">+E33/E12*100</f>
        <v>0</v>
      </c>
      <c r="F44" s="46" t="e">
        <f t="shared" ca="1" si="14"/>
        <v>#DIV/0!</v>
      </c>
      <c r="G44" s="140"/>
      <c r="H44" t="e">
        <f>+H33/H12*100</f>
        <v>#DIV/0!</v>
      </c>
      <c r="I44">
        <f ca="1">+I33/I12*100</f>
        <v>0</v>
      </c>
      <c r="K44" t="s">
        <v>2597</v>
      </c>
      <c r="L44">
        <f ca="1">+L33/L12*100</f>
        <v>0</v>
      </c>
      <c r="M44" s="140"/>
      <c r="N44" s="46" t="e">
        <f t="shared" ca="1" si="15"/>
        <v>#DIV/0!</v>
      </c>
      <c r="P44">
        <f t="shared" ca="1" si="16"/>
        <v>0</v>
      </c>
      <c r="S44" s="46" t="e">
        <f ca="1">+S33/S12*100</f>
        <v>#DIV/0!</v>
      </c>
      <c r="T44" s="46">
        <f ca="1">+T33/T12*100</f>
        <v>0</v>
      </c>
      <c r="U44" s="46" t="e">
        <f ca="1">+U33/U12*100</f>
        <v>#DIV/0!</v>
      </c>
      <c r="V44" s="46">
        <f ca="1">+V33/V12*100</f>
        <v>0</v>
      </c>
      <c r="W44" s="46"/>
      <c r="Y44" s="46"/>
      <c r="Z44" s="46"/>
      <c r="AA44" s="46"/>
      <c r="AB44" s="46"/>
      <c r="AC44" s="46"/>
      <c r="AD44" s="46"/>
      <c r="AF44" s="106"/>
      <c r="AG44" s="106"/>
      <c r="AH44" s="106"/>
      <c r="AI44" s="106"/>
      <c r="BA44" s="570"/>
      <c r="BB44" s="618"/>
      <c r="BC44" s="618"/>
      <c r="BD44" s="618"/>
      <c r="BE44" s="571"/>
      <c r="BF44" s="619"/>
      <c r="BG44" s="572"/>
      <c r="BH44" s="573"/>
      <c r="BI44" s="572"/>
      <c r="BJ44" s="573"/>
      <c r="BK44" s="572"/>
      <c r="BL44" s="573"/>
      <c r="BM44" s="570"/>
      <c r="BN44" s="571"/>
      <c r="BO44" s="570"/>
      <c r="BP44" s="571"/>
      <c r="BQ44" s="570"/>
      <c r="BR44" s="571"/>
      <c r="BS44" s="570"/>
      <c r="BT44" s="571"/>
      <c r="BU44" s="570"/>
      <c r="BV44" s="571"/>
      <c r="BW44" s="570"/>
      <c r="BX44" s="571"/>
      <c r="BY44" s="570"/>
      <c r="BZ44" s="571"/>
      <c r="CA44" s="619"/>
      <c r="CB44" s="570"/>
      <c r="CC44" s="618"/>
      <c r="CD44" s="618"/>
      <c r="CE44" s="571"/>
    </row>
    <row r="45" spans="1:83" ht="12.75" customHeight="1">
      <c r="A45">
        <f t="shared" ca="1" si="12"/>
        <v>4.0259151968154612</v>
      </c>
      <c r="C45">
        <f t="shared" ca="1" si="13"/>
        <v>-3.1645772408855493</v>
      </c>
      <c r="E45">
        <f ca="1">+E35/E12*100</f>
        <v>78.794673989237126</v>
      </c>
      <c r="F45" s="46" t="e">
        <f t="shared" ca="1" si="14"/>
        <v>#DIV/0!</v>
      </c>
      <c r="G45" s="140"/>
      <c r="H45" t="e">
        <f>+H35/H12*100</f>
        <v>#DIV/0!</v>
      </c>
      <c r="I45">
        <f ca="1">+I35/I12*100</f>
        <v>75.630096748351576</v>
      </c>
      <c r="K45" t="s">
        <v>2604</v>
      </c>
      <c r="L45">
        <f ca="1">+L35/L12*100</f>
        <v>86.055547691831407</v>
      </c>
      <c r="M45" s="140"/>
      <c r="N45" s="46" t="e">
        <f t="shared" ca="1" si="15"/>
        <v>#DIV/0!</v>
      </c>
      <c r="P45">
        <f t="shared" ca="1" si="16"/>
        <v>-4.5434512147139117</v>
      </c>
      <c r="S45" s="46" t="e">
        <f ca="1">+S35/S12*100</f>
        <v>#DIV/0!</v>
      </c>
      <c r="T45" s="46">
        <f ca="1">+T35/T12*100</f>
        <v>71.604181551536115</v>
      </c>
      <c r="U45" s="46" t="e">
        <f ca="1">+U35/U12*100</f>
        <v>#DIV/0!</v>
      </c>
      <c r="V45" s="46">
        <f ca="1">+V35/V12*100</f>
        <v>90.598998906545319</v>
      </c>
      <c r="W45" s="46"/>
      <c r="Y45" s="46"/>
      <c r="Z45" s="46"/>
      <c r="AA45" s="46"/>
      <c r="AB45" s="46"/>
      <c r="AC45" s="46"/>
      <c r="AD45" s="46"/>
      <c r="AF45" s="106"/>
      <c r="AG45" s="106"/>
      <c r="AH45" s="106"/>
      <c r="AI45" s="106"/>
      <c r="BA45" s="570"/>
      <c r="BB45" s="618"/>
      <c r="BC45" s="618"/>
      <c r="BD45" s="618"/>
      <c r="BE45" s="571"/>
      <c r="BF45" s="619"/>
      <c r="BG45" s="572"/>
      <c r="BH45" s="573"/>
      <c r="BI45" s="572"/>
      <c r="BJ45" s="573"/>
      <c r="BK45" s="572"/>
      <c r="BL45" s="573"/>
      <c r="BM45" s="570"/>
      <c r="BN45" s="571"/>
      <c r="BO45" s="570"/>
      <c r="BP45" s="571"/>
      <c r="BQ45" s="570"/>
      <c r="BR45" s="571"/>
      <c r="BS45" s="570"/>
      <c r="BT45" s="571"/>
      <c r="BU45" s="570"/>
      <c r="BV45" s="571"/>
      <c r="BW45" s="570"/>
      <c r="BX45" s="571"/>
      <c r="BY45" s="570"/>
      <c r="BZ45" s="571"/>
      <c r="CA45" s="619"/>
      <c r="CB45" s="570"/>
      <c r="CC45" s="618"/>
      <c r="CD45" s="618"/>
      <c r="CE45" s="571"/>
    </row>
    <row r="46" spans="1:83" ht="5.15" customHeight="1" thickBot="1">
      <c r="A46" s="79"/>
      <c r="B46" s="81"/>
      <c r="C46" s="81"/>
      <c r="D46" s="81"/>
      <c r="E46" s="79"/>
      <c r="F46" s="79"/>
      <c r="G46" s="182"/>
      <c r="H46" s="81"/>
      <c r="I46" s="79"/>
      <c r="J46" s="81"/>
      <c r="K46" s="79"/>
      <c r="L46" s="81"/>
      <c r="M46" s="182"/>
      <c r="N46" s="81"/>
      <c r="O46" s="81"/>
      <c r="P46" s="81"/>
      <c r="Q46" s="81"/>
      <c r="AF46" s="106"/>
      <c r="AG46" s="106"/>
      <c r="AH46" s="106"/>
      <c r="AI46" s="106"/>
      <c r="BA46" s="570"/>
      <c r="BB46" s="618"/>
      <c r="BC46" s="618"/>
      <c r="BD46" s="618"/>
      <c r="BE46" s="571"/>
      <c r="BF46" s="619"/>
      <c r="BG46" s="570"/>
      <c r="BH46" s="571"/>
      <c r="BI46" s="570"/>
      <c r="BJ46" s="571"/>
      <c r="BK46" s="570"/>
      <c r="BL46" s="571"/>
      <c r="BM46" s="570"/>
      <c r="BN46" s="571"/>
      <c r="BO46" s="570"/>
      <c r="BP46" s="571"/>
      <c r="BQ46" s="570"/>
      <c r="BR46" s="571"/>
      <c r="BS46" s="570"/>
      <c r="BT46" s="571"/>
      <c r="BU46" s="570"/>
      <c r="BV46" s="571"/>
      <c r="BW46" s="570"/>
      <c r="BX46" s="571"/>
      <c r="BY46" s="570"/>
      <c r="BZ46" s="571"/>
      <c r="CA46" s="619"/>
      <c r="CB46" s="570"/>
      <c r="CC46" s="618"/>
      <c r="CD46" s="618"/>
      <c r="CE46" s="571"/>
    </row>
    <row r="47" spans="1:83" ht="5.15" customHeight="1" thickTop="1">
      <c r="G47" s="140"/>
      <c r="M47" s="140"/>
      <c r="AF47" s="106"/>
      <c r="AG47" s="106"/>
      <c r="AH47" s="106"/>
      <c r="AI47" s="106"/>
      <c r="BA47" s="570"/>
      <c r="BB47" s="618"/>
      <c r="BC47" s="618"/>
      <c r="BD47" s="618"/>
      <c r="BE47" s="571"/>
      <c r="BF47" s="619"/>
      <c r="BG47" s="570"/>
      <c r="BH47" s="571"/>
      <c r="BI47" s="570"/>
      <c r="BJ47" s="571"/>
      <c r="BK47" s="570"/>
      <c r="BL47" s="571"/>
      <c r="BM47" s="570"/>
      <c r="BN47" s="571"/>
      <c r="BO47" s="570"/>
      <c r="BP47" s="571"/>
      <c r="BQ47" s="570"/>
      <c r="BR47" s="571"/>
      <c r="BS47" s="570"/>
      <c r="BT47" s="571"/>
      <c r="BU47" s="570"/>
      <c r="BV47" s="571"/>
      <c r="BW47" s="570"/>
      <c r="BX47" s="571"/>
      <c r="BY47" s="570"/>
      <c r="BZ47" s="571"/>
      <c r="CA47" s="619"/>
      <c r="CB47" s="570"/>
      <c r="CC47" s="618"/>
      <c r="CD47" s="618"/>
      <c r="CE47" s="571"/>
    </row>
    <row r="48" spans="1:83" ht="13.5" customHeight="1">
      <c r="B48" s="46"/>
      <c r="D48" s="46"/>
      <c r="G48" s="46"/>
      <c r="H48" s="41"/>
      <c r="J48" s="46"/>
      <c r="M48" s="46"/>
      <c r="O48" s="46"/>
      <c r="Q48" s="46"/>
      <c r="S48" s="41"/>
      <c r="T48" s="41"/>
      <c r="U48" s="41"/>
      <c r="V48" s="41"/>
      <c r="W48" s="41"/>
      <c r="AA48" s="102"/>
      <c r="AB48" s="102"/>
      <c r="AC48" s="102"/>
      <c r="AD48" s="102"/>
      <c r="AF48" s="188"/>
      <c r="AG48" s="188"/>
      <c r="AH48" s="193"/>
      <c r="AI48" s="193"/>
    </row>
    <row r="49" spans="2:35" ht="13.5" customHeight="1">
      <c r="B49" s="46"/>
      <c r="D49" s="46"/>
      <c r="G49" s="46"/>
      <c r="H49" s="41"/>
      <c r="J49" s="46"/>
      <c r="M49" s="46"/>
      <c r="O49" s="46"/>
      <c r="Q49" s="46"/>
      <c r="S49" s="41"/>
      <c r="T49" s="41"/>
      <c r="U49" s="41"/>
      <c r="V49" s="41"/>
      <c r="W49" s="41"/>
      <c r="AA49" s="102"/>
      <c r="AB49" s="102"/>
      <c r="AC49" s="102"/>
      <c r="AD49" s="102"/>
      <c r="AF49" s="188"/>
      <c r="AG49" s="188"/>
      <c r="AH49" s="193"/>
      <c r="AI49" s="193"/>
    </row>
    <row r="50" spans="2:35" ht="13.5" customHeight="1">
      <c r="B50" s="46"/>
      <c r="D50" s="46"/>
      <c r="G50" s="46"/>
      <c r="H50" s="41"/>
      <c r="J50" s="46"/>
      <c r="M50" s="46"/>
      <c r="O50" s="46"/>
      <c r="Q50" s="46"/>
      <c r="S50" s="41"/>
      <c r="T50" s="41"/>
      <c r="U50" s="41"/>
      <c r="V50" s="41"/>
      <c r="W50" s="41"/>
      <c r="AA50" s="102"/>
      <c r="AB50" s="102"/>
      <c r="AC50" s="102"/>
      <c r="AD50" s="102"/>
      <c r="AF50" s="188"/>
      <c r="AG50" s="188"/>
      <c r="AH50" s="193"/>
      <c r="AI50" s="193"/>
    </row>
    <row r="51" spans="2:35" ht="13.5" customHeight="1">
      <c r="B51" s="46"/>
      <c r="D51" s="46"/>
      <c r="G51" s="46"/>
      <c r="H51" s="41"/>
      <c r="J51" s="46"/>
      <c r="M51" s="46"/>
      <c r="O51" s="46"/>
      <c r="Q51" s="46"/>
      <c r="S51" s="41"/>
      <c r="T51" s="41"/>
      <c r="U51" s="41"/>
      <c r="V51" s="41"/>
      <c r="W51" s="41"/>
      <c r="AA51" s="102"/>
      <c r="AB51" s="102"/>
      <c r="AC51" s="102"/>
      <c r="AD51" s="102"/>
      <c r="AF51" s="188"/>
      <c r="AG51" s="188"/>
      <c r="AH51" s="193"/>
      <c r="AI51" s="193"/>
    </row>
    <row r="52" spans="2:35" ht="13.5" customHeight="1">
      <c r="B52" s="46"/>
      <c r="D52" s="46"/>
      <c r="G52" s="46"/>
      <c r="H52" s="41"/>
      <c r="J52" s="46"/>
      <c r="M52" s="46"/>
      <c r="O52" s="46"/>
      <c r="Q52" s="46"/>
      <c r="S52" s="41"/>
      <c r="T52" s="41"/>
      <c r="U52" s="41"/>
      <c r="V52" s="41"/>
      <c r="W52" s="41"/>
      <c r="AA52" s="102"/>
      <c r="AB52" s="102"/>
      <c r="AC52" s="102"/>
      <c r="AD52" s="102"/>
      <c r="AF52" s="188"/>
      <c r="AG52" s="188"/>
      <c r="AH52" s="193"/>
      <c r="AI52" s="193"/>
    </row>
    <row r="53" spans="2:35" ht="13.5" customHeight="1">
      <c r="B53" s="46"/>
      <c r="C53" s="46"/>
      <c r="D53" s="46"/>
      <c r="G53" s="46"/>
      <c r="H53" s="41"/>
      <c r="J53" s="46"/>
      <c r="M53" s="46"/>
      <c r="O53" s="46"/>
      <c r="Q53" s="46"/>
      <c r="S53" s="41"/>
      <c r="T53" s="41"/>
      <c r="U53" s="41"/>
      <c r="V53" s="41"/>
      <c r="W53" s="41"/>
      <c r="AA53" s="102"/>
      <c r="AB53" s="102"/>
      <c r="AC53" s="102"/>
      <c r="AD53" s="102"/>
      <c r="AF53" s="188"/>
      <c r="AG53" s="188"/>
      <c r="AH53" s="193"/>
      <c r="AI53" s="193"/>
    </row>
    <row r="54" spans="2:35" ht="12.75" customHeight="1">
      <c r="AF54" s="171"/>
      <c r="AG54" s="171"/>
      <c r="AH54" s="171"/>
      <c r="AI54" s="171"/>
    </row>
    <row r="55" spans="2:35" ht="12.75" customHeight="1">
      <c r="AF55" s="171"/>
      <c r="AG55" s="171"/>
      <c r="AH55" s="171"/>
      <c r="AI55" s="171"/>
    </row>
    <row r="56" spans="2:35" ht="12.75" customHeight="1">
      <c r="H56" s="35"/>
      <c r="K56" s="35"/>
      <c r="S56" s="35"/>
      <c r="T56" s="35"/>
      <c r="U56" s="35"/>
      <c r="V56" s="35"/>
      <c r="W56" s="35"/>
      <c r="AA56" s="35"/>
      <c r="AB56" s="35"/>
      <c r="AC56" s="35"/>
      <c r="AD56" s="35"/>
      <c r="AF56" s="171"/>
      <c r="AG56" s="171"/>
      <c r="AH56" s="171"/>
      <c r="AI56" s="171"/>
    </row>
    <row r="57" spans="2:35" ht="12.75" customHeight="1">
      <c r="AF57" s="106"/>
      <c r="AG57" s="106"/>
      <c r="AH57" s="106"/>
      <c r="AI57" s="106"/>
    </row>
    <row r="58" spans="2:35" ht="12.75" customHeight="1">
      <c r="AF58" s="106"/>
      <c r="AG58" s="106"/>
      <c r="AH58" s="106"/>
      <c r="AI58" s="106"/>
    </row>
    <row r="59" spans="2:35" ht="12.75" customHeight="1">
      <c r="H59" s="102"/>
      <c r="S59" s="102"/>
      <c r="T59" s="102"/>
      <c r="U59" s="102"/>
      <c r="V59" s="102"/>
      <c r="W59" s="102"/>
      <c r="AA59" s="102"/>
      <c r="AB59" s="102"/>
      <c r="AC59" s="102"/>
      <c r="AD59" s="102"/>
      <c r="AF59" s="106"/>
      <c r="AG59" s="106"/>
      <c r="AH59" s="106"/>
      <c r="AI59" s="106"/>
    </row>
    <row r="60" spans="2:35" ht="12.75" customHeight="1">
      <c r="H60" s="102"/>
      <c r="S60" s="102"/>
      <c r="T60" s="102"/>
      <c r="U60" s="102"/>
      <c r="V60" s="102"/>
      <c r="W60" s="102"/>
      <c r="AA60" s="102"/>
      <c r="AB60" s="102"/>
      <c r="AC60" s="102"/>
      <c r="AD60" s="102"/>
      <c r="AF60" s="106"/>
      <c r="AG60" s="106"/>
      <c r="AH60" s="106"/>
      <c r="AI60" s="106"/>
    </row>
    <row r="61" spans="2:35" ht="12.75" customHeight="1">
      <c r="AF61" s="106"/>
      <c r="AG61" s="106"/>
      <c r="AH61" s="106"/>
      <c r="AI61" s="106"/>
    </row>
    <row r="62" spans="2:35" ht="12.75" customHeight="1">
      <c r="AF62" s="106"/>
      <c r="AG62" s="106"/>
      <c r="AH62" s="106"/>
      <c r="AI62" s="106"/>
    </row>
    <row r="63" spans="2:35" ht="12.75" customHeight="1">
      <c r="H63" s="102"/>
      <c r="S63" s="102"/>
      <c r="T63" s="102"/>
      <c r="U63" s="102"/>
      <c r="V63" s="102"/>
      <c r="W63" s="102"/>
      <c r="AA63" s="102"/>
      <c r="AB63" s="102"/>
      <c r="AC63" s="102"/>
      <c r="AD63" s="102"/>
      <c r="AF63" s="106"/>
      <c r="AG63" s="106"/>
      <c r="AH63" s="106"/>
      <c r="AI63" s="106"/>
    </row>
    <row r="64" spans="2:35" ht="12.75" customHeight="1">
      <c r="H64" s="102"/>
      <c r="S64" s="102"/>
      <c r="T64" s="102"/>
      <c r="U64" s="102"/>
      <c r="V64" s="102"/>
      <c r="W64" s="102"/>
      <c r="AA64" s="102"/>
      <c r="AB64" s="102"/>
      <c r="AC64" s="102"/>
      <c r="AD64" s="102"/>
      <c r="AF64" s="106"/>
      <c r="AG64" s="106"/>
      <c r="AH64" s="106"/>
      <c r="AI64" s="106"/>
    </row>
    <row r="65" spans="8:35" ht="12.75" customHeight="1">
      <c r="AF65" s="106"/>
      <c r="AG65" s="106"/>
      <c r="AH65" s="106"/>
      <c r="AI65" s="106"/>
    </row>
    <row r="66" spans="8:35" ht="12.75" customHeight="1">
      <c r="AF66" s="106"/>
      <c r="AG66" s="106"/>
      <c r="AH66" s="106"/>
      <c r="AI66" s="106"/>
    </row>
    <row r="67" spans="8:35" ht="12.75" customHeight="1">
      <c r="H67" s="102"/>
      <c r="S67" s="102"/>
      <c r="T67" s="102"/>
      <c r="U67" s="102"/>
      <c r="V67" s="102"/>
      <c r="W67" s="102"/>
      <c r="AA67" s="102"/>
      <c r="AB67" s="102"/>
      <c r="AC67" s="102"/>
      <c r="AD67" s="102"/>
      <c r="AF67" s="106"/>
      <c r="AG67" s="106"/>
      <c r="AH67" s="106"/>
      <c r="AI67" s="106"/>
    </row>
    <row r="68" spans="8:35" ht="12.75" customHeight="1">
      <c r="H68" s="102"/>
      <c r="S68" s="102"/>
      <c r="T68" s="102"/>
      <c r="U68" s="102"/>
      <c r="V68" s="102"/>
      <c r="W68" s="102"/>
      <c r="AA68" s="102"/>
      <c r="AB68" s="102"/>
      <c r="AC68" s="102"/>
      <c r="AD68" s="102"/>
      <c r="AF68" s="106"/>
      <c r="AG68" s="106"/>
      <c r="AH68" s="106"/>
      <c r="AI68" s="106"/>
    </row>
    <row r="69" spans="8:35" ht="12.75" customHeight="1">
      <c r="AF69" s="106"/>
      <c r="AG69" s="106"/>
      <c r="AH69" s="106"/>
      <c r="AI69" s="106"/>
    </row>
    <row r="70" spans="8:35" ht="12.75" customHeight="1">
      <c r="AF70" s="106"/>
      <c r="AG70" s="106"/>
      <c r="AH70" s="106"/>
      <c r="AI70" s="106"/>
    </row>
    <row r="71" spans="8:35" ht="12.75" customHeight="1">
      <c r="H71" s="102"/>
      <c r="S71" s="102"/>
      <c r="T71" s="102"/>
      <c r="U71" s="102"/>
      <c r="V71" s="102"/>
      <c r="W71" s="102"/>
      <c r="AA71" s="102"/>
      <c r="AB71" s="102"/>
      <c r="AC71" s="102"/>
      <c r="AD71" s="102"/>
      <c r="AF71" s="106"/>
      <c r="AG71" s="106"/>
      <c r="AH71" s="106"/>
      <c r="AI71" s="106"/>
    </row>
    <row r="72" spans="8:35" ht="12.75" customHeight="1">
      <c r="H72" s="102"/>
      <c r="S72" s="102"/>
      <c r="T72" s="102"/>
      <c r="U72" s="102"/>
      <c r="V72" s="102"/>
      <c r="W72" s="102"/>
      <c r="AA72" s="102"/>
      <c r="AB72" s="102"/>
      <c r="AC72" s="102"/>
      <c r="AD72" s="102"/>
      <c r="AF72" s="106"/>
      <c r="AG72" s="106"/>
      <c r="AH72" s="106"/>
      <c r="AI72" s="106"/>
    </row>
    <row r="73" spans="8:35" ht="12.75" customHeight="1">
      <c r="AF73" s="106"/>
      <c r="AG73" s="106"/>
      <c r="AH73" s="106"/>
      <c r="AI73" s="106"/>
    </row>
    <row r="74" spans="8:35" ht="12.75" customHeight="1">
      <c r="AF74" s="106"/>
      <c r="AG74" s="106"/>
      <c r="AH74" s="106"/>
      <c r="AI74" s="106"/>
    </row>
    <row r="75" spans="8:35" ht="12.75" customHeight="1">
      <c r="AF75" s="106"/>
      <c r="AG75" s="106"/>
      <c r="AH75" s="106"/>
      <c r="AI75" s="106"/>
    </row>
    <row r="76" spans="8:35" ht="12.75" customHeight="1">
      <c r="AF76" s="106"/>
      <c r="AG76" s="106"/>
      <c r="AH76" s="106"/>
      <c r="AI76" s="106"/>
    </row>
    <row r="77" spans="8:35" ht="12.75" customHeight="1">
      <c r="AF77" s="106"/>
      <c r="AG77" s="106"/>
      <c r="AH77" s="106"/>
      <c r="AI77" s="106"/>
    </row>
    <row r="78" spans="8:35" ht="12.75" customHeight="1">
      <c r="AF78" s="106"/>
      <c r="AG78" s="106"/>
      <c r="AH78" s="106"/>
      <c r="AI78" s="106"/>
    </row>
    <row r="79" spans="8:35" ht="12.75" customHeight="1">
      <c r="AF79" s="106"/>
      <c r="AG79" s="106"/>
      <c r="AH79" s="106"/>
      <c r="AI79" s="106"/>
    </row>
    <row r="80" spans="8:35" ht="12.75" customHeight="1">
      <c r="AF80" s="106"/>
      <c r="AG80" s="106"/>
      <c r="AH80" s="106"/>
      <c r="AI80" s="106"/>
    </row>
    <row r="81" spans="32:35" ht="12.75" customHeight="1">
      <c r="AF81" s="106"/>
      <c r="AG81" s="106"/>
      <c r="AH81" s="106"/>
      <c r="AI81" s="106"/>
    </row>
    <row r="82" spans="32:35" ht="12.75" customHeight="1">
      <c r="AF82" s="106"/>
      <c r="AG82" s="106"/>
      <c r="AH82" s="106"/>
      <c r="AI82" s="106"/>
    </row>
    <row r="83" spans="32:35" ht="12.75" customHeight="1">
      <c r="AF83" s="106"/>
      <c r="AG83" s="106"/>
      <c r="AH83" s="106"/>
      <c r="AI83" s="106"/>
    </row>
    <row r="84" spans="32:35" ht="12.75" customHeight="1">
      <c r="AF84" s="106"/>
      <c r="AG84" s="106"/>
      <c r="AH84" s="106"/>
      <c r="AI84" s="106"/>
    </row>
    <row r="85" spans="32:35" ht="12.75" customHeight="1">
      <c r="AF85" s="106"/>
      <c r="AG85" s="106"/>
      <c r="AH85" s="106"/>
      <c r="AI85" s="106"/>
    </row>
    <row r="86" spans="32:35" ht="12.75" customHeight="1">
      <c r="AF86" s="106"/>
      <c r="AG86" s="106"/>
      <c r="AH86" s="106"/>
      <c r="AI86" s="106"/>
    </row>
    <row r="87" spans="32:35" ht="12.75" customHeight="1">
      <c r="AF87" s="106"/>
      <c r="AG87" s="106"/>
      <c r="AH87" s="106"/>
      <c r="AI87" s="106"/>
    </row>
    <row r="88" spans="32:35" ht="12.75" customHeight="1">
      <c r="AF88" s="106"/>
      <c r="AG88" s="106"/>
      <c r="AH88" s="106"/>
      <c r="AI88" s="106"/>
    </row>
    <row r="89" spans="32:35" ht="12.75" customHeight="1">
      <c r="AF89" s="106"/>
      <c r="AG89" s="106"/>
      <c r="AH89" s="106"/>
      <c r="AI89" s="106"/>
    </row>
    <row r="90" spans="32:35" ht="12.75" customHeight="1">
      <c r="AF90" s="106"/>
      <c r="AG90" s="106"/>
      <c r="AH90" s="106"/>
      <c r="AI90" s="106"/>
    </row>
    <row r="91" spans="32:35" ht="12.75" customHeight="1">
      <c r="AF91" s="106"/>
      <c r="AG91" s="106"/>
      <c r="AH91" s="106"/>
      <c r="AI91" s="106"/>
    </row>
    <row r="92" spans="32:35" ht="12.75" customHeight="1">
      <c r="AF92" s="106"/>
      <c r="AG92" s="106"/>
      <c r="AH92" s="106"/>
      <c r="AI92" s="106"/>
    </row>
    <row r="93" spans="32:35" ht="12.75" customHeight="1">
      <c r="AF93" s="106"/>
      <c r="AG93" s="106"/>
      <c r="AH93" s="106"/>
      <c r="AI93" s="106"/>
    </row>
    <row r="94" spans="32:35" ht="12.75" customHeight="1">
      <c r="AF94" s="106"/>
      <c r="AG94" s="106"/>
      <c r="AH94" s="106"/>
      <c r="AI94" s="106"/>
    </row>
    <row r="95" spans="32:35" ht="12.75" customHeight="1">
      <c r="AF95" s="106"/>
      <c r="AG95" s="106"/>
      <c r="AH95" s="106"/>
      <c r="AI95" s="106"/>
    </row>
    <row r="96" spans="32:35" ht="12.75" customHeight="1">
      <c r="AF96" s="106"/>
      <c r="AG96" s="106"/>
      <c r="AH96" s="106"/>
      <c r="AI96" s="106"/>
    </row>
    <row r="97" spans="32:35" ht="12.75" customHeight="1">
      <c r="AF97" s="106"/>
      <c r="AG97" s="106"/>
      <c r="AH97" s="106"/>
      <c r="AI97" s="106"/>
    </row>
    <row r="98" spans="32:35" ht="12.75" customHeight="1">
      <c r="AF98" s="106"/>
      <c r="AG98" s="106"/>
      <c r="AH98" s="106"/>
      <c r="AI98" s="106"/>
    </row>
    <row r="99" spans="32:35" ht="12.75" customHeight="1">
      <c r="AF99" s="106"/>
      <c r="AG99" s="106"/>
      <c r="AH99" s="106"/>
      <c r="AI99" s="106"/>
    </row>
    <row r="100" spans="32:35" ht="12.75" customHeight="1">
      <c r="AF100" s="106"/>
      <c r="AG100" s="106"/>
      <c r="AH100" s="106"/>
      <c r="AI100" s="106"/>
    </row>
  </sheetData>
  <mergeCells count="26">
    <mergeCell ref="BY5:BZ5"/>
    <mergeCell ref="BD5:BD6"/>
    <mergeCell ref="BG4:BZ4"/>
    <mergeCell ref="BE5:BE6"/>
    <mergeCell ref="A8:G8"/>
    <mergeCell ref="U6:V6"/>
    <mergeCell ref="BB5:BB6"/>
    <mergeCell ref="BG5:BH5"/>
    <mergeCell ref="L6:Q6"/>
    <mergeCell ref="N8:Q8"/>
    <mergeCell ref="BA3:CE3"/>
    <mergeCell ref="CB4:CE5"/>
    <mergeCell ref="BA5:BA6"/>
    <mergeCell ref="BC5:BC6"/>
    <mergeCell ref="A6:J6"/>
    <mergeCell ref="S6:T6"/>
    <mergeCell ref="BI5:BJ5"/>
    <mergeCell ref="BK5:BL5"/>
    <mergeCell ref="BM5:BN5"/>
    <mergeCell ref="BO5:BP5"/>
    <mergeCell ref="BU5:BV5"/>
    <mergeCell ref="BW5:BX5"/>
    <mergeCell ref="BA4:BE4"/>
    <mergeCell ref="K6:K7"/>
    <mergeCell ref="BQ5:BR5"/>
    <mergeCell ref="BS5:BT5"/>
  </mergeCells>
  <dataValidations count="1">
    <dataValidation type="list" allowBlank="1" showErrorMessage="1" sqref="CB7:CB47" xr:uid="{00000000-0002-0000-0B00-000000000000}">
      <formula1>"A,O"</formula1>
    </dataValidation>
  </dataValidations>
  <printOptions horizontalCentered="1"/>
  <pageMargins left="0.39374999999999999" right="0.196527777777778" top="0.86597222222222203" bottom="0.35416666666666702" header="0.511811023622047" footer="0.511811023622047"/>
  <pageSetup paperSize="9" scale="70" pageOrder="overThenDown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FF0000"/>
  </sheetPr>
  <dimension ref="A1:JI181"/>
  <sheetViews>
    <sheetView zoomScale="80" zoomScaleNormal="80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K28" sqref="K28"/>
    </sheetView>
  </sheetViews>
  <sheetFormatPr defaultColWidth="5.453125" defaultRowHeight="12.5"/>
  <cols>
    <col min="1" max="1" width="15.7265625" style="544" customWidth="1"/>
    <col min="2" max="2" width="12.81640625" style="544" customWidth="1"/>
    <col min="3" max="3" width="15.7265625" style="544" customWidth="1"/>
    <col min="4" max="4" width="11.7265625" style="544" customWidth="1"/>
    <col min="5" max="5" width="15.7265625" style="544" customWidth="1"/>
    <col min="6" max="6" width="9.7265625" style="544" customWidth="1"/>
    <col min="7" max="7" width="15.7265625" style="544" customWidth="1"/>
    <col min="8" max="8" width="9.7265625" style="544" customWidth="1"/>
    <col min="9" max="9" width="34.7265625" style="544" customWidth="1"/>
    <col min="10" max="10" width="15.7265625" style="544" customWidth="1"/>
    <col min="11" max="11" width="9.726562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9.7265625" style="544" customWidth="1"/>
    <col min="16" max="16" width="4.453125" style="544" customWidth="1"/>
    <col min="17" max="20" width="15.7265625" style="544" customWidth="1"/>
    <col min="21" max="21" width="2.1796875" style="544" customWidth="1"/>
    <col min="22" max="24" width="15.7265625" style="544" customWidth="1"/>
    <col min="25" max="25" width="7.453125" style="544" customWidth="1"/>
    <col min="26" max="32" width="15.7265625" style="544" customWidth="1"/>
    <col min="33" max="33" width="7.7265625" style="544" customWidth="1"/>
    <col min="34" max="34" width="7.453125" style="544" customWidth="1"/>
    <col min="35" max="35" width="28.453125" style="544" customWidth="1"/>
    <col min="36" max="43" width="14.7265625" style="544" customWidth="1"/>
    <col min="44" max="52" width="5.453125" style="544" customWidth="1"/>
    <col min="53" max="57" width="10.453125" style="577" customWidth="1"/>
    <col min="58" max="58" width="1.81640625" style="577" customWidth="1"/>
    <col min="59" max="60" width="9.1796875" style="577" customWidth="1"/>
    <col min="61" max="61" width="9.1796875" style="663" customWidth="1"/>
    <col min="62" max="62" width="9.1796875" style="577" customWidth="1"/>
    <col min="63" max="63" width="9.1796875" style="663" customWidth="1"/>
    <col min="64" max="64" width="9.1796875" style="577" customWidth="1"/>
    <col min="65" max="65" width="9.1796875" style="663" customWidth="1"/>
    <col min="66" max="66" width="9.1796875" style="577" customWidth="1"/>
    <col min="67" max="67" width="9.1796875" style="663" customWidth="1"/>
    <col min="68" max="68" width="9.1796875" style="577" customWidth="1"/>
    <col min="69" max="69" width="9.1796875" style="663" customWidth="1"/>
    <col min="70" max="90" width="9.1796875" style="577" customWidth="1"/>
    <col min="91" max="91" width="1.7265625" style="577" customWidth="1"/>
    <col min="92" max="95" width="12.7265625" style="577" customWidth="1"/>
    <col min="96" max="116" width="5.453125" style="544" customWidth="1"/>
    <col min="117" max="129" width="7.1796875" style="544" bestFit="1" customWidth="1"/>
    <col min="130" max="269" width="5.453125" style="544" customWidth="1"/>
  </cols>
  <sheetData>
    <row r="1" spans="1:124" ht="16" customHeight="1">
      <c r="A1" s="24" t="s">
        <v>2262</v>
      </c>
      <c r="B1" s="113"/>
      <c r="C1" s="112"/>
      <c r="D1" s="113"/>
      <c r="F1" s="113"/>
      <c r="G1" s="39" t="s">
        <v>2261</v>
      </c>
      <c r="H1" s="113"/>
      <c r="K1" s="113"/>
      <c r="M1" s="113"/>
      <c r="N1" s="50"/>
      <c r="O1" s="113"/>
      <c r="P1" s="51" t="str">
        <f>+BS!J1</f>
        <v>6</v>
      </c>
      <c r="U1" s="174"/>
      <c r="Z1" s="39" t="s">
        <v>2261</v>
      </c>
    </row>
    <row r="2" spans="1:124" ht="17.149999999999999" customHeight="1" thickBot="1">
      <c r="A2" s="24" t="s">
        <v>2286</v>
      </c>
      <c r="B2" s="112"/>
      <c r="C2" s="112"/>
      <c r="D2" s="24" t="s">
        <v>2424</v>
      </c>
      <c r="F2" s="112"/>
      <c r="H2" s="112"/>
      <c r="K2" s="112"/>
      <c r="M2" s="112"/>
      <c r="N2" s="50"/>
      <c r="O2" s="27" t="s">
        <v>2605</v>
      </c>
      <c r="P2" s="50"/>
      <c r="U2" s="174"/>
    </row>
    <row r="3" spans="1:124" ht="16" customHeight="1" thickBot="1">
      <c r="B3" s="112"/>
      <c r="C3" s="112"/>
      <c r="D3" s="112"/>
      <c r="F3" s="112"/>
      <c r="H3" s="112"/>
      <c r="K3" s="112"/>
      <c r="M3" s="112"/>
      <c r="N3" s="27"/>
      <c r="U3" s="174"/>
      <c r="BA3" s="767" t="s">
        <v>2426</v>
      </c>
      <c r="BB3" s="695"/>
      <c r="BC3" s="695"/>
      <c r="BD3" s="695"/>
      <c r="BE3" s="695"/>
      <c r="BF3" s="695"/>
      <c r="BG3" s="695"/>
      <c r="BH3" s="695"/>
      <c r="BI3" s="695"/>
      <c r="BJ3" s="695"/>
      <c r="BK3" s="695"/>
      <c r="BL3" s="695"/>
      <c r="BM3" s="695"/>
      <c r="BN3" s="695"/>
      <c r="BO3" s="695"/>
      <c r="BP3" s="695"/>
      <c r="BQ3" s="695"/>
      <c r="BR3" s="695"/>
      <c r="BS3" s="695"/>
      <c r="BT3" s="695"/>
      <c r="BU3" s="695"/>
      <c r="BV3" s="695"/>
      <c r="BW3" s="695"/>
      <c r="BX3" s="695"/>
      <c r="BY3" s="695"/>
      <c r="BZ3" s="695"/>
      <c r="CA3" s="695"/>
      <c r="CB3" s="695"/>
      <c r="CC3" s="695"/>
      <c r="CD3" s="695"/>
      <c r="CE3" s="695"/>
      <c r="CF3" s="695"/>
      <c r="CG3" s="695"/>
      <c r="CH3" s="695"/>
      <c r="CI3" s="695"/>
      <c r="CJ3" s="695"/>
      <c r="CK3" s="695"/>
      <c r="CL3" s="695"/>
      <c r="CM3" s="695"/>
      <c r="CN3" s="695"/>
      <c r="CO3" s="695"/>
      <c r="CP3" s="695"/>
      <c r="CQ3" s="696"/>
    </row>
    <row r="4" spans="1:124" ht="17.149999999999999" customHeight="1" thickBot="1">
      <c r="A4" s="24" t="str">
        <f>SCH00!J3</f>
        <v>For the PRD of June 2026</v>
      </c>
      <c r="B4" s="112"/>
      <c r="C4" s="112"/>
      <c r="D4" s="112"/>
      <c r="F4" s="112"/>
      <c r="H4" s="112"/>
      <c r="K4" s="112"/>
      <c r="M4" s="112"/>
      <c r="N4" s="27"/>
      <c r="O4" s="27" t="s">
        <v>2427</v>
      </c>
      <c r="U4" s="174"/>
      <c r="BA4" s="771" t="s">
        <v>2428</v>
      </c>
      <c r="BB4" s="714"/>
      <c r="BC4" s="714"/>
      <c r="BD4" s="714"/>
      <c r="BE4" s="714"/>
      <c r="BF4" s="620"/>
      <c r="BG4" s="772" t="s">
        <v>2429</v>
      </c>
      <c r="BH4" s="714"/>
      <c r="BI4" s="714"/>
      <c r="BJ4" s="714"/>
      <c r="BK4" s="714"/>
      <c r="BL4" s="714"/>
      <c r="BM4" s="714"/>
      <c r="BN4" s="714"/>
      <c r="BO4" s="714"/>
      <c r="BP4" s="714"/>
      <c r="BQ4" s="714"/>
      <c r="BR4" s="714"/>
      <c r="BS4" s="714"/>
      <c r="BT4" s="714"/>
      <c r="BU4" s="714"/>
      <c r="BV4" s="714"/>
      <c r="BW4" s="714"/>
      <c r="BX4" s="714"/>
      <c r="BY4" s="714"/>
      <c r="BZ4" s="714"/>
      <c r="CA4" s="714"/>
      <c r="CB4" s="714"/>
      <c r="CC4" s="714"/>
      <c r="CD4" s="714"/>
      <c r="CE4" s="714"/>
      <c r="CF4" s="714"/>
      <c r="CG4" s="714"/>
      <c r="CH4" s="714"/>
      <c r="CI4" s="714"/>
      <c r="CJ4" s="714"/>
      <c r="CK4" s="714"/>
      <c r="CL4" s="716"/>
      <c r="CM4" s="621"/>
      <c r="CN4" s="767" t="s">
        <v>2430</v>
      </c>
      <c r="CO4" s="704"/>
      <c r="CP4" s="704"/>
      <c r="CQ4" s="705"/>
    </row>
    <row r="5" spans="1:124" ht="2.25" customHeight="1" thickBot="1">
      <c r="BA5" s="767" t="s">
        <v>2431</v>
      </c>
      <c r="BB5" s="767" t="s">
        <v>2432</v>
      </c>
      <c r="BC5" s="767" t="s">
        <v>2433</v>
      </c>
      <c r="BD5" s="767" t="s">
        <v>2434</v>
      </c>
      <c r="BE5" s="768" t="s">
        <v>2435</v>
      </c>
      <c r="BF5" s="622"/>
      <c r="BG5" s="768" t="s">
        <v>2436</v>
      </c>
      <c r="BH5" s="695"/>
      <c r="BI5" s="768" t="s">
        <v>2437</v>
      </c>
      <c r="BJ5" s="695"/>
      <c r="BK5" s="768" t="s">
        <v>2438</v>
      </c>
      <c r="BL5" s="695"/>
      <c r="BM5" s="767" t="s">
        <v>2439</v>
      </c>
      <c r="BN5" s="696"/>
      <c r="BO5" s="769" t="s">
        <v>2440</v>
      </c>
      <c r="BP5" s="695"/>
      <c r="BQ5" s="767" t="s">
        <v>2441</v>
      </c>
      <c r="BR5" s="696"/>
      <c r="BS5" s="769" t="s">
        <v>2442</v>
      </c>
      <c r="BT5" s="695"/>
      <c r="BU5" s="767" t="s">
        <v>2443</v>
      </c>
      <c r="BV5" s="696"/>
      <c r="BW5" s="770" t="s">
        <v>2444</v>
      </c>
      <c r="BX5" s="696"/>
      <c r="BY5" s="767" t="s">
        <v>2445</v>
      </c>
      <c r="BZ5" s="696"/>
      <c r="CA5" s="767" t="s">
        <v>2443</v>
      </c>
      <c r="CB5" s="696"/>
      <c r="CC5" s="770" t="s">
        <v>2444</v>
      </c>
      <c r="CD5" s="696"/>
      <c r="CE5" s="767" t="s">
        <v>2445</v>
      </c>
      <c r="CF5" s="696"/>
      <c r="CG5" s="768" t="s">
        <v>2443</v>
      </c>
      <c r="CH5" s="770"/>
      <c r="CI5" s="768" t="s">
        <v>2444</v>
      </c>
      <c r="CJ5" s="770"/>
      <c r="CK5" s="768" t="s">
        <v>2445</v>
      </c>
      <c r="CL5" s="770"/>
      <c r="CM5" s="623"/>
      <c r="CN5" s="706"/>
      <c r="CO5" s="707"/>
      <c r="CP5" s="707"/>
      <c r="CQ5" s="708"/>
    </row>
    <row r="6" spans="1:124" s="52" customFormat="1" ht="12" customHeight="1" thickBot="1">
      <c r="A6" s="697" t="s">
        <v>2446</v>
      </c>
      <c r="B6" s="698"/>
      <c r="C6" s="698"/>
      <c r="D6" s="698"/>
      <c r="E6" s="698"/>
      <c r="F6" s="698"/>
      <c r="G6" s="698"/>
      <c r="H6" s="699"/>
      <c r="I6" s="710" t="s">
        <v>2447</v>
      </c>
      <c r="J6" s="697" t="s">
        <v>2448</v>
      </c>
      <c r="K6" s="698"/>
      <c r="L6" s="698"/>
      <c r="M6" s="698"/>
      <c r="N6" s="698"/>
      <c r="O6" s="699"/>
      <c r="P6" s="71"/>
      <c r="Q6" s="702" t="s">
        <v>2332</v>
      </c>
      <c r="R6" s="703"/>
      <c r="S6" s="702" t="s">
        <v>2333</v>
      </c>
      <c r="T6" s="703"/>
      <c r="U6" s="71"/>
      <c r="V6" s="57" t="s">
        <v>2449</v>
      </c>
      <c r="W6" s="57"/>
      <c r="X6" s="57"/>
      <c r="Y6" s="71"/>
      <c r="Z6" s="116"/>
      <c r="AA6" s="116"/>
      <c r="AB6" s="734" t="s">
        <v>2606</v>
      </c>
      <c r="AC6" s="735"/>
      <c r="AD6" s="703"/>
      <c r="AE6" s="734" t="s">
        <v>2333</v>
      </c>
      <c r="AF6" s="703"/>
      <c r="AG6" s="71"/>
      <c r="AH6" s="71"/>
      <c r="BA6" s="709"/>
      <c r="BB6" s="709"/>
      <c r="BC6" s="709"/>
      <c r="BD6" s="709"/>
      <c r="BE6" s="706"/>
      <c r="BF6" s="608"/>
      <c r="BG6" s="608" t="s">
        <v>2450</v>
      </c>
      <c r="BH6" s="609" t="s">
        <v>2451</v>
      </c>
      <c r="BI6" s="664" t="s">
        <v>2450</v>
      </c>
      <c r="BJ6" s="609" t="s">
        <v>2451</v>
      </c>
      <c r="BK6" s="664" t="s">
        <v>2450</v>
      </c>
      <c r="BL6" s="609" t="s">
        <v>2451</v>
      </c>
      <c r="BM6" s="669" t="s">
        <v>2450</v>
      </c>
      <c r="BN6" s="605" t="s">
        <v>2451</v>
      </c>
      <c r="BO6" s="670" t="s">
        <v>2450</v>
      </c>
      <c r="BP6" s="609" t="s">
        <v>2451</v>
      </c>
      <c r="BQ6" s="664" t="s">
        <v>2450</v>
      </c>
      <c r="BR6" s="611" t="s">
        <v>2451</v>
      </c>
      <c r="BS6" s="610" t="s">
        <v>2450</v>
      </c>
      <c r="BT6" s="609" t="s">
        <v>2451</v>
      </c>
      <c r="BU6" s="608" t="s">
        <v>2450</v>
      </c>
      <c r="BV6" s="611" t="s">
        <v>2451</v>
      </c>
      <c r="BW6" s="610" t="s">
        <v>2450</v>
      </c>
      <c r="BX6" s="611" t="s">
        <v>2451</v>
      </c>
      <c r="BY6" s="608" t="s">
        <v>2450</v>
      </c>
      <c r="BZ6" s="611" t="s">
        <v>2451</v>
      </c>
      <c r="CA6" s="608" t="s">
        <v>2450</v>
      </c>
      <c r="CB6" s="611" t="s">
        <v>2451</v>
      </c>
      <c r="CC6" s="610" t="s">
        <v>2450</v>
      </c>
      <c r="CD6" s="611" t="s">
        <v>2451</v>
      </c>
      <c r="CE6" s="608" t="s">
        <v>2450</v>
      </c>
      <c r="CF6" s="611" t="s">
        <v>2451</v>
      </c>
      <c r="CG6" s="608" t="s">
        <v>2450</v>
      </c>
      <c r="CH6" s="611" t="s">
        <v>2451</v>
      </c>
      <c r="CI6" s="610" t="s">
        <v>2450</v>
      </c>
      <c r="CJ6" s="611" t="s">
        <v>2451</v>
      </c>
      <c r="CK6" s="608" t="s">
        <v>2450</v>
      </c>
      <c r="CL6" s="611" t="s">
        <v>2451</v>
      </c>
      <c r="CM6" s="624"/>
      <c r="CN6" s="601" t="s">
        <v>2452</v>
      </c>
      <c r="CO6" s="601" t="s">
        <v>2453</v>
      </c>
      <c r="CP6" s="601" t="s">
        <v>2454</v>
      </c>
      <c r="CQ6" s="625" t="s">
        <v>2455</v>
      </c>
    </row>
    <row r="7" spans="1:124" s="52" customFormat="1" ht="12" customHeight="1" thickBot="1">
      <c r="A7" s="69" t="s">
        <v>2577</v>
      </c>
      <c r="B7" s="69" t="s">
        <v>2297</v>
      </c>
      <c r="C7" s="69" t="s">
        <v>2456</v>
      </c>
      <c r="D7" s="69" t="s">
        <v>2297</v>
      </c>
      <c r="E7" s="69" t="s">
        <v>2336</v>
      </c>
      <c r="F7" s="69" t="s">
        <v>2297</v>
      </c>
      <c r="G7" s="69" t="s">
        <v>2578</v>
      </c>
      <c r="H7" s="69" t="s">
        <v>2297</v>
      </c>
      <c r="I7" s="711"/>
      <c r="J7" s="69" t="s">
        <v>2578</v>
      </c>
      <c r="K7" s="69" t="s">
        <v>2297</v>
      </c>
      <c r="L7" s="69" t="s">
        <v>2336</v>
      </c>
      <c r="M7" s="69" t="s">
        <v>2297</v>
      </c>
      <c r="N7" s="69" t="s">
        <v>2577</v>
      </c>
      <c r="O7" s="69" t="s">
        <v>2297</v>
      </c>
      <c r="P7" s="71"/>
      <c r="Q7" s="108" t="s">
        <v>2342</v>
      </c>
      <c r="R7" s="108" t="s">
        <v>2343</v>
      </c>
      <c r="S7" s="108" t="s">
        <v>2342</v>
      </c>
      <c r="T7" s="108" t="s">
        <v>2343</v>
      </c>
      <c r="U7" s="71"/>
      <c r="V7" s="108" t="s">
        <v>2335</v>
      </c>
      <c r="W7" s="108" t="s">
        <v>2342</v>
      </c>
      <c r="X7" s="108" t="s">
        <v>2343</v>
      </c>
      <c r="Y7" s="71"/>
      <c r="Z7" s="69" t="s">
        <v>2457</v>
      </c>
      <c r="AA7" s="68" t="s">
        <v>2342</v>
      </c>
      <c r="AB7" s="108" t="s">
        <v>2457</v>
      </c>
      <c r="AC7" s="108" t="s">
        <v>2342</v>
      </c>
      <c r="AD7" s="108" t="s">
        <v>2343</v>
      </c>
      <c r="AE7" s="108" t="s">
        <v>2342</v>
      </c>
      <c r="AF7" s="108" t="s">
        <v>2343</v>
      </c>
      <c r="AG7" s="71"/>
      <c r="AH7" s="71"/>
      <c r="BA7" s="564"/>
      <c r="BB7" s="614"/>
      <c r="BC7" s="614"/>
      <c r="BD7" s="614"/>
      <c r="BE7" s="565"/>
      <c r="BF7" s="626"/>
      <c r="BG7" s="564"/>
      <c r="BH7" s="565"/>
      <c r="BI7" s="665"/>
      <c r="BJ7" s="565"/>
      <c r="BK7" s="665"/>
      <c r="BL7" s="565"/>
      <c r="BM7" s="665"/>
      <c r="BN7" s="565"/>
      <c r="BO7" s="665"/>
      <c r="BP7" s="565"/>
      <c r="BQ7" s="665"/>
      <c r="BR7" s="565"/>
      <c r="BS7" s="564"/>
      <c r="BT7" s="565"/>
      <c r="BU7" s="564"/>
      <c r="BV7" s="565"/>
      <c r="BW7" s="564"/>
      <c r="BX7" s="565"/>
      <c r="BY7" s="564"/>
      <c r="BZ7" s="565"/>
      <c r="CA7" s="564"/>
      <c r="CB7" s="565"/>
      <c r="CC7" s="564"/>
      <c r="CD7" s="565"/>
      <c r="CE7" s="564"/>
      <c r="CF7" s="565"/>
      <c r="CG7" s="564"/>
      <c r="CH7" s="565"/>
      <c r="CI7" s="564"/>
      <c r="CJ7" s="565"/>
      <c r="CK7" s="564"/>
      <c r="CL7" s="565"/>
      <c r="CM7" s="626"/>
      <c r="CN7" s="564"/>
      <c r="CO7" s="614"/>
      <c r="CP7" s="614"/>
      <c r="CQ7" s="565"/>
    </row>
    <row r="8" spans="1:124" ht="12" customHeight="1" thickBot="1">
      <c r="A8" s="697" t="s">
        <v>2458</v>
      </c>
      <c r="B8" s="698"/>
      <c r="C8" s="698"/>
      <c r="D8" s="698"/>
      <c r="E8" s="698"/>
      <c r="F8" s="699"/>
      <c r="H8" s="172"/>
      <c r="I8" s="35" t="s">
        <v>2459</v>
      </c>
      <c r="K8" s="112"/>
      <c r="L8" s="697" t="s">
        <v>2458</v>
      </c>
      <c r="M8" s="698"/>
      <c r="N8" s="698"/>
      <c r="O8" s="699"/>
      <c r="P8" s="35"/>
      <c r="Q8" s="162"/>
      <c r="R8" s="162"/>
      <c r="S8" s="162"/>
      <c r="T8" s="162"/>
      <c r="Z8" s="196"/>
      <c r="BA8" s="567"/>
      <c r="BB8" s="616"/>
      <c r="BC8" s="616"/>
      <c r="BD8" s="616"/>
      <c r="BE8" s="568"/>
      <c r="BF8" s="627"/>
      <c r="BG8" s="567"/>
      <c r="BH8" s="568"/>
      <c r="BI8" s="666"/>
      <c r="BJ8" s="568"/>
      <c r="BK8" s="666"/>
      <c r="BL8" s="568"/>
      <c r="BM8" s="666"/>
      <c r="BN8" s="568"/>
      <c r="BO8" s="666"/>
      <c r="BP8" s="568"/>
      <c r="BQ8" s="666"/>
      <c r="BR8" s="568"/>
      <c r="BS8" s="567"/>
      <c r="BT8" s="568"/>
      <c r="BU8" s="567"/>
      <c r="BV8" s="568"/>
      <c r="BW8" s="567"/>
      <c r="BX8" s="568"/>
      <c r="BY8" s="567"/>
      <c r="BZ8" s="568"/>
      <c r="CA8" s="567"/>
      <c r="CB8" s="568"/>
      <c r="CC8" s="567"/>
      <c r="CD8" s="568"/>
      <c r="CE8" s="567"/>
      <c r="CF8" s="568"/>
      <c r="CG8" s="567"/>
      <c r="CH8" s="568"/>
      <c r="CI8" s="567"/>
      <c r="CJ8" s="568"/>
      <c r="CK8" s="567"/>
      <c r="CL8" s="568"/>
      <c r="CM8" s="627"/>
      <c r="CN8" s="567"/>
      <c r="CO8" s="616"/>
      <c r="CP8" s="616"/>
      <c r="CQ8" s="568"/>
    </row>
    <row r="9" spans="1:124" ht="3" customHeight="1">
      <c r="P9" s="35"/>
      <c r="Q9" s="72"/>
      <c r="R9" s="72"/>
      <c r="S9" s="72"/>
      <c r="T9" s="72"/>
      <c r="V9" s="72"/>
      <c r="W9" s="72"/>
      <c r="X9" s="72"/>
      <c r="AF9" s="146"/>
      <c r="AG9" s="146"/>
      <c r="AH9" s="146"/>
      <c r="BA9" s="567"/>
      <c r="BB9" s="616"/>
      <c r="BC9" s="616"/>
      <c r="BD9" s="616"/>
      <c r="BE9" s="568"/>
      <c r="BF9" s="627"/>
      <c r="BG9" s="567"/>
      <c r="BH9" s="568"/>
      <c r="BI9" s="666"/>
      <c r="BJ9" s="568"/>
      <c r="BK9" s="666"/>
      <c r="BL9" s="568"/>
      <c r="BM9" s="666"/>
      <c r="BN9" s="568"/>
      <c r="BO9" s="666"/>
      <c r="BP9" s="568"/>
      <c r="BQ9" s="666"/>
      <c r="BR9" s="568"/>
      <c r="BS9" s="567"/>
      <c r="BT9" s="568"/>
      <c r="BU9" s="567"/>
      <c r="BV9" s="568"/>
      <c r="BW9" s="567"/>
      <c r="BX9" s="568"/>
      <c r="BY9" s="567"/>
      <c r="BZ9" s="568"/>
      <c r="CA9" s="567"/>
      <c r="CB9" s="568"/>
      <c r="CC9" s="567"/>
      <c r="CD9" s="568"/>
      <c r="CE9" s="567"/>
      <c r="CF9" s="568"/>
      <c r="CG9" s="567"/>
      <c r="CH9" s="568"/>
      <c r="CI9" s="567"/>
      <c r="CJ9" s="568"/>
      <c r="CK9" s="567"/>
      <c r="CL9" s="568"/>
      <c r="CM9" s="627"/>
      <c r="CN9" s="567"/>
      <c r="CO9" s="616"/>
      <c r="CP9" s="616"/>
      <c r="CQ9" s="568"/>
    </row>
    <row r="10" spans="1:124" ht="12.75" hidden="1" customHeight="1">
      <c r="F10" s="140"/>
      <c r="K10" s="140"/>
      <c r="Q10" s="72"/>
      <c r="R10" s="72"/>
      <c r="S10" s="120"/>
      <c r="T10" s="120"/>
      <c r="V10" s="72"/>
      <c r="W10" s="72"/>
      <c r="X10" s="72"/>
      <c r="AF10" s="146"/>
      <c r="AG10" s="146"/>
      <c r="AH10" s="146"/>
      <c r="BA10" s="567"/>
      <c r="BB10" s="616"/>
      <c r="BC10" s="616"/>
      <c r="BD10" s="616"/>
      <c r="BE10" s="568"/>
      <c r="BF10" s="627"/>
      <c r="BG10" s="567"/>
      <c r="BH10" s="568"/>
      <c r="BI10" s="666"/>
      <c r="BJ10" s="568"/>
      <c r="BK10" s="666"/>
      <c r="BL10" s="568"/>
      <c r="BM10" s="666"/>
      <c r="BN10" s="568"/>
      <c r="BO10" s="666"/>
      <c r="BP10" s="568"/>
      <c r="BQ10" s="666"/>
      <c r="BR10" s="568"/>
      <c r="BS10" s="567"/>
      <c r="BT10" s="568"/>
      <c r="BU10" s="567"/>
      <c r="BV10" s="568"/>
      <c r="BW10" s="567"/>
      <c r="BX10" s="568"/>
      <c r="BY10" s="567"/>
      <c r="BZ10" s="568"/>
      <c r="CA10" s="567"/>
      <c r="CB10" s="568"/>
      <c r="CC10" s="567"/>
      <c r="CD10" s="568"/>
      <c r="CE10" s="567"/>
      <c r="CF10" s="568"/>
      <c r="CG10" s="567"/>
      <c r="CH10" s="568"/>
      <c r="CI10" s="567"/>
      <c r="CJ10" s="568"/>
      <c r="CK10" s="567"/>
      <c r="CL10" s="568"/>
      <c r="CM10" s="627"/>
      <c r="CN10" s="567"/>
      <c r="CO10" s="616"/>
      <c r="CP10" s="616"/>
      <c r="CQ10" s="568"/>
    </row>
    <row r="11" spans="1:124" ht="12" customHeight="1">
      <c r="A11">
        <f ca="1">G11-R11</f>
        <v>1734710.27</v>
      </c>
      <c r="B11">
        <f ca="1">IF(G11=0,0,(A11*100/G11))</f>
        <v>52.482409314794062</v>
      </c>
      <c r="C11">
        <f ca="1">G11-Z11</f>
        <v>0</v>
      </c>
      <c r="D11">
        <f ca="1">IF(G11=0,0,(C11*100/G11))</f>
        <v>0</v>
      </c>
      <c r="E11">
        <f ca="1">+G11-AA11</f>
        <v>3305317.52</v>
      </c>
      <c r="F11">
        <f ca="1">IF(G11=0,0,(E11*100/G11))</f>
        <v>100</v>
      </c>
      <c r="G11">
        <f ca="1">IFERROR(_xll.AC_BU(_xll.ArrayBU(DB),_xll.ArrayDPT($BA11:$BE11),_xll.ArrayCOA($BG11:$CL11),YR,PRD,_xll.ArrayDIM($CN11:$CQ11)),0)</f>
        <v>3305317.52</v>
      </c>
      <c r="H11" s="140">
        <f ca="1">G11/$G$24*100</f>
        <v>67.347802617463287</v>
      </c>
      <c r="I11" t="s">
        <v>2403</v>
      </c>
      <c r="J11">
        <f ca="1">IFERROR(_xll.ACC_BU(_xll.ArrayBU(DB),_xll.ArrayDPT($BA11:$BE11),_xll.ArrayCOA($BG11:$CL11),YR,PRD,_xll.ArrayDIM($CN11:$CQ11)),0)</f>
        <v>19070125.059999999</v>
      </c>
      <c r="K11" s="140">
        <f ca="1">J11/$J$24*100</f>
        <v>70.805676758264283</v>
      </c>
      <c r="L11">
        <f ca="1">J11-S11</f>
        <v>19070125.059999999</v>
      </c>
      <c r="M11">
        <f ca="1">IF(S11=0,0,(L11*100/S11))</f>
        <v>0</v>
      </c>
      <c r="N11">
        <f ca="1">J11-T11</f>
        <v>1663732.8699999973</v>
      </c>
      <c r="O11">
        <f ca="1">IF(T11=0,0,(N11*100/T11))</f>
        <v>9.5581718017120991</v>
      </c>
      <c r="Q11">
        <f ca="1">IFERROR(_xll.BC_BU(_xll.ArrayBU(DB),_xll.ArrayDPT($BA11:$BE11),_xll.ArrayCOA($BG11:$CL11),YR,PRD,RV,_xll.ArrayDIM($CN11:$CQ11)),0)</f>
        <v>0</v>
      </c>
      <c r="R11">
        <f ca="1">IFERROR(_xll.AC_BU(_xll.ArrayBU(DB),_xll.ArrayDPT($BA11:$BE11),_xll.ArrayCOA($BG11:$CL11),YR-1,PRD,_xll.ArrayDIM($CN11:$CQ11)),0)</f>
        <v>1570607.25</v>
      </c>
      <c r="S11">
        <f ca="1">IFERROR(_xll.BCC_BU(_xll.ArrayBU(DB),_xll.ArrayDPT($BA11:$BE11),_xll.ArrayCOA($BG11:$CL11),YR,PRD,RV,_xll.ArrayDIM($CN11:$CQ11)),0)</f>
        <v>0</v>
      </c>
      <c r="T11">
        <f ca="1">IFERROR(_xll.ACC_BU(_xll.ArrayBU(DB),_xll.ArrayDPT($BA11:$BE11),_xll.ArrayCOA($BG11:$CL11),YR-1,PRD,_xll.ArrayDIM($CN11:$CQ11)),0)</f>
        <v>17406392.190000001</v>
      </c>
      <c r="U11" s="102"/>
      <c r="V11">
        <f ca="1">IFERROR(_xll.ACC_BU(_xll.ArrayBU(DB),_xll.ArrayDPT($BA11:$BE11),_xll.ArrayCOA($BG11:$CL11),YR-1,PRD,_xll.ArrayDIM($CN11:$CQ11)),0)</f>
        <v>17406392.190000001</v>
      </c>
      <c r="W11">
        <f ca="1">IFERROR(_xll.BCC_BU(_xll.ArrayBU(DB),_xll.ArrayDPT($BA11:$BE11),_xll.ArrayCOA($BG11:$CL11),YR-1,PRD,RV,_xll.ArrayDIM($CN11:$CQ11)),0)</f>
        <v>0</v>
      </c>
      <c r="X11">
        <f ca="1">IFERROR(_xll.ACC_BU(_xll.ArrayBU(DB),_xll.ArrayDPT($BA11:$BE11),_xll.ArrayCOA($BG11:$CL11),YR-1-1,PRD,_xll.ArrayDIM($CN11:$CQ11)),0)</f>
        <v>17367841.079999998</v>
      </c>
      <c r="Y11" s="102"/>
      <c r="Z11">
        <f ca="1">IFERROR(_xll.AC_BU(_xll.ArrayBU(DB),_xll.ArrayDPT($BA11:$BE11),_xll.ArrayCOA($BG11:$CL11),YR,PRD,_xll.ArrayDIM($CN11:$CQ11)),0)</f>
        <v>3305317.52</v>
      </c>
      <c r="AA11">
        <f ca="1">IFERROR(_xll.BC_BU(_xll.ArrayBU(DB),_xll.ArrayDPT($BA11:$BE11),_xll.ArrayCOA($BG11:$CL11),YR,PRD,RV,_xll.ArrayDIM($CN11:$CQ11)),0)</f>
        <v>0</v>
      </c>
      <c r="AB11" s="102"/>
      <c r="AC11" s="102"/>
      <c r="AD11" s="102"/>
      <c r="AF11" s="146"/>
      <c r="AG11" s="146"/>
      <c r="AH11" s="146"/>
      <c r="BA11" s="567"/>
      <c r="BB11" s="616"/>
      <c r="BC11" s="616"/>
      <c r="BD11" s="616"/>
      <c r="BE11" s="568"/>
      <c r="BF11" s="627"/>
      <c r="BG11" s="567">
        <v>534110</v>
      </c>
      <c r="BH11" s="568" t="s">
        <v>2607</v>
      </c>
      <c r="BI11" s="666">
        <v>544110</v>
      </c>
      <c r="BJ11" s="568">
        <v>544110</v>
      </c>
      <c r="BK11" s="666">
        <v>554110</v>
      </c>
      <c r="BL11" s="568">
        <v>554110</v>
      </c>
      <c r="BM11" s="666">
        <v>564110</v>
      </c>
      <c r="BN11" s="568">
        <v>564110</v>
      </c>
      <c r="BO11" s="666">
        <v>574110</v>
      </c>
      <c r="BP11" s="568">
        <v>574110</v>
      </c>
      <c r="BQ11" s="666">
        <v>584110</v>
      </c>
      <c r="BR11" s="568">
        <v>584110</v>
      </c>
      <c r="BS11" s="567"/>
      <c r="BT11" s="568"/>
      <c r="BU11" s="567"/>
      <c r="BV11" s="568"/>
      <c r="BW11" s="567"/>
      <c r="BX11" s="568"/>
      <c r="BY11" s="567"/>
      <c r="BZ11" s="568"/>
      <c r="CA11" s="567"/>
      <c r="CB11" s="568"/>
      <c r="CC11" s="567"/>
      <c r="CD11" s="568"/>
      <c r="CE11" s="567"/>
      <c r="CF11" s="568"/>
      <c r="CG11" s="567"/>
      <c r="CH11" s="568"/>
      <c r="CI11" s="567"/>
      <c r="CJ11" s="568"/>
      <c r="CK11" s="567"/>
      <c r="CL11" s="568"/>
      <c r="CM11" s="627"/>
      <c r="CN11" s="567"/>
      <c r="CO11" s="616"/>
      <c r="CP11" s="616"/>
      <c r="CQ11" s="568"/>
      <c r="DM11" t="s">
        <v>1297</v>
      </c>
      <c r="DN11" t="s">
        <v>2607</v>
      </c>
      <c r="DO11" t="s">
        <v>1367</v>
      </c>
      <c r="DP11" t="s">
        <v>1433</v>
      </c>
      <c r="DQ11" t="s">
        <v>1488</v>
      </c>
      <c r="DR11" t="s">
        <v>1557</v>
      </c>
      <c r="DS11" t="s">
        <v>1617</v>
      </c>
      <c r="DT11" t="s">
        <v>1299</v>
      </c>
    </row>
    <row r="12" spans="1:124" ht="12" customHeight="1">
      <c r="A12" s="124">
        <f ca="1">G12-R12</f>
        <v>288.86000000000013</v>
      </c>
      <c r="B12" s="124">
        <f ca="1">IF(G12=0,0,(A12*100/G12))</f>
        <v>16.831175490321762</v>
      </c>
      <c r="C12" s="124">
        <f ca="1">G12-Z12</f>
        <v>0</v>
      </c>
      <c r="D12" s="124">
        <f ca="1">IF(G12=0,0,(C12*100/G12))</f>
        <v>0</v>
      </c>
      <c r="E12" s="124">
        <f ca="1">G12-AA12</f>
        <v>1716.22</v>
      </c>
      <c r="F12" s="124">
        <f ca="1">IF(G12=0,0,(E12*100/G12))</f>
        <v>100</v>
      </c>
      <c r="G12" s="124">
        <f ca="1">IFERROR(_xll.AC_BU(_xll.ArrayBU(DB),_xll.ArrayDPT($BA12:$BE12),_xll.ArrayCOA($BG12:$CL12),YR,PRD,_xll.ArrayDIM($CN12:$CQ12)),0)</f>
        <v>1716.22</v>
      </c>
      <c r="H12" s="127">
        <f ca="1">G12/$G$24*100</f>
        <v>3.4968999228897929E-2</v>
      </c>
      <c r="I12" s="124" t="s">
        <v>2473</v>
      </c>
      <c r="J12" s="124">
        <f ca="1">IFERROR(_xll.ACC_BU(_xll.ArrayBU(DB),_xll.ArrayDPT($BA12:$BE12),_xll.ArrayCOA($BG12:$CL12),YR,PRD,_xll.ArrayDIM($CN12:$CQ12)),0)</f>
        <v>14898.05</v>
      </c>
      <c r="K12" s="127">
        <f ca="1">J12/$J$24*100</f>
        <v>5.5315133451382788E-2</v>
      </c>
      <c r="L12" s="124">
        <f ca="1">J12-S12</f>
        <v>14898.05</v>
      </c>
      <c r="M12" s="124">
        <f ca="1">IF(S12=0,0,(L12*100/S12))</f>
        <v>0</v>
      </c>
      <c r="N12" s="124">
        <f ca="1">J12-T12</f>
        <v>-23193.250000000004</v>
      </c>
      <c r="O12" s="124">
        <f ca="1">IF(T12=0,0,(N12*100/T12))</f>
        <v>-60.888575606503331</v>
      </c>
      <c r="Q12" s="124">
        <f ca="1">IFERROR(_xll.BC_BU(_xll.ArrayBU(DB),_xll.ArrayDPT($BA12:$BE12),_xll.ArrayCOA($BG12:$CL12),YR,PRD,RV,_xll.ArrayDIM($CN12:$CQ12)),0)</f>
        <v>0</v>
      </c>
      <c r="R12" s="124">
        <f ca="1">IFERROR(_xll.AC_BU(_xll.ArrayBU(DB),_xll.ArrayDPT($BA12:$BE12),_xll.ArrayCOA($BG12:$CL12),YR-1,PRD,_xll.ArrayDIM($CN12:$CQ12)),0)</f>
        <v>1427.36</v>
      </c>
      <c r="S12" s="124">
        <f ca="1">IFERROR(_xll.BCC_BU(_xll.ArrayBU(DB),_xll.ArrayDPT($BA12:$BE12),_xll.ArrayCOA($BG12:$CL12),YR,PRD,RV,_xll.ArrayDIM($CN12:$CQ12)),0)</f>
        <v>0</v>
      </c>
      <c r="T12" s="124">
        <f ca="1">IFERROR(_xll.ACC_BU(_xll.ArrayBU(DB),_xll.ArrayDPT($BA12:$BE12),_xll.ArrayCOA($BG12:$CL12),YR-1,PRD,_xll.ArrayDIM($CN12:$CQ12)),0)</f>
        <v>38091.300000000003</v>
      </c>
      <c r="U12" s="102"/>
      <c r="V12" s="124">
        <f ca="1">IFERROR(_xll.ACC_BU(_xll.ArrayBU(DB),_xll.ArrayDPT($BA12:$BE12),_xll.ArrayCOA($BG12:$CL12),YR-1,PRD,_xll.ArrayDIM($CN12:$CQ12)),0)</f>
        <v>38091.300000000003</v>
      </c>
      <c r="W12" s="124">
        <f ca="1">IFERROR(_xll.BCC_BU(_xll.ArrayBU(DB),_xll.ArrayDPT($BA12:$BE12),_xll.ArrayCOA($BG12:$CL12),YR-1,PRD,RV,_xll.ArrayDIM($CN12:$CQ12)),0)</f>
        <v>0</v>
      </c>
      <c r="X12" s="124">
        <f ca="1">IFERROR(_xll.ACC_BU(_xll.ArrayBU(DB),_xll.ArrayDPT($BA12:$BE12),_xll.ArrayCOA($BG12:$CL12),YR-1-1,PRD,_xll.ArrayDIM($CN12:$CQ12)),0)</f>
        <v>5277.58</v>
      </c>
      <c r="Y12" s="102"/>
      <c r="Z12" s="124">
        <f ca="1">IFERROR(_xll.AC_BU(_xll.ArrayBU(DB),_xll.ArrayDPT($BA12:$BE12),_xll.ArrayCOA($BG12:$CL12),YR,PRD,_xll.ArrayDIM($CN12:$CQ12)),0)</f>
        <v>1716.22</v>
      </c>
      <c r="AA12" s="124">
        <f ca="1">IFERROR(_xll.BC_BU(_xll.ArrayBU(DB),_xll.ArrayDPT($BA12:$BE12),_xll.ArrayCOA($BG12:$CL12),YR,PRD,RV,_xll.ArrayDIM($CN12:$CQ12)),0)</f>
        <v>0</v>
      </c>
      <c r="AB12" s="102"/>
      <c r="AC12" s="102"/>
      <c r="AD12" s="102"/>
      <c r="AF12" s="146"/>
      <c r="AG12" s="146"/>
      <c r="AH12" s="146"/>
      <c r="BA12" s="567"/>
      <c r="BB12" s="616"/>
      <c r="BC12" s="616"/>
      <c r="BD12" s="616"/>
      <c r="BE12" s="568"/>
      <c r="BF12" s="627"/>
      <c r="BG12" s="567">
        <v>534920</v>
      </c>
      <c r="BH12" s="568">
        <v>534920</v>
      </c>
      <c r="BI12" s="666">
        <v>544920</v>
      </c>
      <c r="BJ12" s="568">
        <v>544920</v>
      </c>
      <c r="BK12" s="666">
        <v>554920</v>
      </c>
      <c r="BL12" s="568">
        <v>554920</v>
      </c>
      <c r="BM12" s="666">
        <v>564920</v>
      </c>
      <c r="BN12" s="568">
        <v>564920</v>
      </c>
      <c r="BO12" s="666">
        <v>574920</v>
      </c>
      <c r="BP12" s="568">
        <v>574920</v>
      </c>
      <c r="BQ12" s="666">
        <v>584920</v>
      </c>
      <c r="BR12" s="568">
        <v>584920</v>
      </c>
      <c r="BS12" s="567"/>
      <c r="BT12" s="568"/>
      <c r="BU12" s="567"/>
      <c r="BV12" s="568"/>
      <c r="BW12" s="567"/>
      <c r="BX12" s="568"/>
      <c r="BY12" s="567"/>
      <c r="BZ12" s="568"/>
      <c r="CA12" s="567"/>
      <c r="CB12" s="568"/>
      <c r="CC12" s="567"/>
      <c r="CD12" s="568"/>
      <c r="CE12" s="567"/>
      <c r="CF12" s="568"/>
      <c r="CG12" s="567"/>
      <c r="CH12" s="568"/>
      <c r="CI12" s="567"/>
      <c r="CJ12" s="568"/>
      <c r="CK12" s="567"/>
      <c r="CL12" s="568"/>
      <c r="CM12" s="627"/>
      <c r="CN12" s="567"/>
      <c r="CO12" s="616"/>
      <c r="CP12" s="616"/>
      <c r="CQ12" s="568"/>
      <c r="DM12" t="s">
        <v>1306</v>
      </c>
      <c r="DN12" t="s">
        <v>1376</v>
      </c>
      <c r="DO12" t="s">
        <v>1438</v>
      </c>
      <c r="DP12" t="s">
        <v>1497</v>
      </c>
      <c r="DQ12" t="s">
        <v>1565</v>
      </c>
      <c r="DR12" t="s">
        <v>1624</v>
      </c>
    </row>
    <row r="13" spans="1:124" ht="12" customHeight="1">
      <c r="A13" s="35">
        <f ca="1">A11-A12</f>
        <v>1734421.41</v>
      </c>
      <c r="B13">
        <f ca="1">IF(G13=0,0,(A13*100/G13))</f>
        <v>52.500930121319428</v>
      </c>
      <c r="C13" s="35">
        <f ca="1">G13-Z13</f>
        <v>0</v>
      </c>
      <c r="D13">
        <f ca="1">IF(G13=0,0,(C13*100/G13))</f>
        <v>0</v>
      </c>
      <c r="E13" s="35">
        <f ca="1">E11-E12</f>
        <v>3303601.3</v>
      </c>
      <c r="F13">
        <f ca="1">IF(G13=0,0,(E13*100/G13))</f>
        <v>100</v>
      </c>
      <c r="G13" s="35">
        <f ca="1">G11-G12</f>
        <v>3303601.3</v>
      </c>
      <c r="H13" s="140">
        <f ca="1">G13/$G$24*100</f>
        <v>67.312833618234365</v>
      </c>
      <c r="I13" s="112" t="s">
        <v>2608</v>
      </c>
      <c r="J13" s="35">
        <f ca="1">J11-J12</f>
        <v>19055227.009999998</v>
      </c>
      <c r="K13" s="140">
        <f ca="1">J13/$J$24*100</f>
        <v>70.750361624812896</v>
      </c>
      <c r="L13" s="35">
        <f ca="1">L11-L12</f>
        <v>19055227.009999998</v>
      </c>
      <c r="M13">
        <f ca="1">IF(S13=0,0,(L13*100/S13))</f>
        <v>0</v>
      </c>
      <c r="N13" s="35">
        <f ca="1">N11-N12</f>
        <v>1686926.1199999973</v>
      </c>
      <c r="O13">
        <f ca="1">IF(T13=0,0,(N13*100/T13))</f>
        <v>9.7126721300139636</v>
      </c>
      <c r="Q13" s="35">
        <f ca="1">Q11-Q12</f>
        <v>0</v>
      </c>
      <c r="R13" s="35">
        <f ca="1">R11-R12</f>
        <v>1569179.89</v>
      </c>
      <c r="S13" s="35">
        <f ca="1">S11-S12</f>
        <v>0</v>
      </c>
      <c r="T13" s="35">
        <f ca="1">T11-T12</f>
        <v>17368300.890000001</v>
      </c>
      <c r="U13" s="46"/>
      <c r="V13" s="35">
        <f ca="1">V11-V12</f>
        <v>17368300.890000001</v>
      </c>
      <c r="W13" s="35">
        <f ca="1">W11-W12</f>
        <v>0</v>
      </c>
      <c r="X13" s="35">
        <f ca="1">X11-X12</f>
        <v>17362563.5</v>
      </c>
      <c r="Y13" s="46"/>
      <c r="Z13" s="35">
        <f ca="1">Z11-Z12</f>
        <v>3303601.3</v>
      </c>
      <c r="AA13" s="35">
        <f ca="1">AA11-AA12</f>
        <v>0</v>
      </c>
      <c r="AB13" s="46"/>
      <c r="AC13" s="46"/>
      <c r="AD13" s="46"/>
      <c r="AF13" s="146"/>
      <c r="AG13" s="146"/>
      <c r="AH13" s="146"/>
      <c r="BA13" s="567"/>
      <c r="BB13" s="616"/>
      <c r="BC13" s="616"/>
      <c r="BD13" s="616"/>
      <c r="BE13" s="568"/>
      <c r="BF13" s="627"/>
      <c r="BG13" s="567"/>
      <c r="BH13" s="568"/>
      <c r="BI13" s="666"/>
      <c r="BJ13" s="568"/>
      <c r="BK13" s="666"/>
      <c r="BL13" s="568"/>
      <c r="BM13" s="666"/>
      <c r="BN13" s="568"/>
      <c r="BO13" s="666"/>
      <c r="BP13" s="568"/>
      <c r="BQ13" s="666"/>
      <c r="BR13" s="568"/>
      <c r="BS13" s="567"/>
      <c r="BT13" s="568"/>
      <c r="BU13" s="567"/>
      <c r="BV13" s="568"/>
      <c r="BW13" s="567"/>
      <c r="BX13" s="568"/>
      <c r="BY13" s="567"/>
      <c r="BZ13" s="568"/>
      <c r="CA13" s="567"/>
      <c r="CB13" s="568"/>
      <c r="CC13" s="567"/>
      <c r="CD13" s="568"/>
      <c r="CE13" s="567"/>
      <c r="CF13" s="568"/>
      <c r="CG13" s="567"/>
      <c r="CH13" s="568"/>
      <c r="CI13" s="567"/>
      <c r="CJ13" s="568"/>
      <c r="CK13" s="567"/>
      <c r="CL13" s="568"/>
      <c r="CM13" s="627"/>
      <c r="CN13" s="567"/>
      <c r="CO13" s="616"/>
      <c r="CP13" s="616"/>
      <c r="CQ13" s="568"/>
    </row>
    <row r="14" spans="1:124" ht="5.15" customHeight="1">
      <c r="U14" s="46"/>
      <c r="Y14" s="46"/>
      <c r="AC14" s="46"/>
      <c r="AD14" s="46"/>
      <c r="AF14" s="146"/>
      <c r="AG14" s="146"/>
      <c r="AH14" s="146"/>
      <c r="BA14" s="567"/>
      <c r="BB14" s="616"/>
      <c r="BC14" s="616"/>
      <c r="BD14" s="616"/>
      <c r="BE14" s="568"/>
      <c r="BF14" s="627"/>
      <c r="BG14" s="567"/>
      <c r="BH14" s="568"/>
      <c r="BI14" s="666"/>
      <c r="BJ14" s="568"/>
      <c r="BK14" s="666"/>
      <c r="BL14" s="568"/>
      <c r="BM14" s="666"/>
      <c r="BN14" s="568"/>
      <c r="BO14" s="666"/>
      <c r="BP14" s="568"/>
      <c r="BQ14" s="666"/>
      <c r="BR14" s="568"/>
      <c r="BS14" s="567"/>
      <c r="BT14" s="568"/>
      <c r="BU14" s="567"/>
      <c r="BV14" s="568"/>
      <c r="BW14" s="567"/>
      <c r="BX14" s="568"/>
      <c r="BY14" s="567"/>
      <c r="BZ14" s="568"/>
      <c r="CA14" s="567"/>
      <c r="CB14" s="568"/>
      <c r="CC14" s="567"/>
      <c r="CD14" s="568"/>
      <c r="CE14" s="567"/>
      <c r="CF14" s="568"/>
      <c r="CG14" s="567"/>
      <c r="CH14" s="568"/>
      <c r="CI14" s="567"/>
      <c r="CJ14" s="568"/>
      <c r="CK14" s="567"/>
      <c r="CL14" s="568"/>
      <c r="CM14" s="627"/>
      <c r="CN14" s="567"/>
      <c r="CO14" s="616"/>
      <c r="CP14" s="616"/>
      <c r="CQ14" s="568"/>
    </row>
    <row r="15" spans="1:124" ht="12.75" customHeight="1">
      <c r="A15">
        <f ca="1">G15-R15</f>
        <v>599059.15999999992</v>
      </c>
      <c r="B15">
        <f ca="1">IF(G15=0,0,(A15*100/G15))</f>
        <v>46.94312501666159</v>
      </c>
      <c r="C15">
        <f ca="1">G15-Z15</f>
        <v>0</v>
      </c>
      <c r="D15">
        <f ca="1">IF(G15=0,0,(C15*100/G15))</f>
        <v>0</v>
      </c>
      <c r="E15">
        <f ca="1">G15-AA15</f>
        <v>1276138.22</v>
      </c>
      <c r="F15">
        <f ca="1">IF(G15=0,0,(E15*100/G15))</f>
        <v>100</v>
      </c>
      <c r="G15">
        <f ca="1">IFERROR(_xll.AC_BU(_xll.ArrayBU(DB),_xll.ArrayDPT($BA15:$BE15),_xll.ArrayCOA($BG15:$CL15),YR,PRD,_xll.ArrayDIM($CN15:$CQ15)),0)</f>
        <v>1276138.22</v>
      </c>
      <c r="H15" s="140">
        <f ca="1">G15/$G$24*100</f>
        <v>26.002072246650883</v>
      </c>
      <c r="I15" t="s">
        <v>2404</v>
      </c>
      <c r="J15">
        <f ca="1">IFERROR(_xll.ACC_BU(_xll.ArrayBU(DB),_xll.ArrayDPT($BA15:$BE15),_xll.ArrayCOA($BG15:$CL15),YR,PRD,_xll.ArrayDIM($CN15:$CQ15)),0)</f>
        <v>6842214.5999999996</v>
      </c>
      <c r="K15" s="140">
        <f ca="1">J15/$J$24*100</f>
        <v>25.404533727702599</v>
      </c>
      <c r="L15">
        <f ca="1">J15-S15</f>
        <v>6842214.5999999996</v>
      </c>
      <c r="M15">
        <f ca="1">IF(S15=0,0,(L15*100/S15))</f>
        <v>0</v>
      </c>
      <c r="N15">
        <f ca="1">J15-T15</f>
        <v>829431.77999999933</v>
      </c>
      <c r="O15">
        <f ca="1">IF(T15=0,0,(N15*100/T15))</f>
        <v>13.794474286367112</v>
      </c>
      <c r="Q15" s="141">
        <f ca="1">IFERROR(_xll.BC_BU(_xll.ArrayBU(DB),_xll.ArrayDPT($BA15:$BE15),_xll.ArrayCOA($BG15:$CL15),YR,PRD,RV,_xll.ArrayDIM($CN15:$CQ15)),0)</f>
        <v>0</v>
      </c>
      <c r="R15">
        <f ca="1">IFERROR(_xll.AC_BU(_xll.ArrayBU(DB),_xll.ArrayDPT($BA15:$BE15),_xll.ArrayCOA($BG15:$CL15),YR-1,PRD,_xll.ArrayDIM($CN15:$CQ15)),0)</f>
        <v>677079.06</v>
      </c>
      <c r="S15">
        <f ca="1">IFERROR(_xll.BCC_BU(_xll.ArrayBU(DB),_xll.ArrayDPT($BA15:$BE15),_xll.ArrayCOA($BG15:$CL15),YR,PRD,RV,_xll.ArrayDIM($CN15:$CQ15)),0)</f>
        <v>0</v>
      </c>
      <c r="T15">
        <f ca="1">IFERROR(_xll.ACC_BU(_xll.ArrayBU(DB),_xll.ArrayDPT($BA15:$BE15),_xll.ArrayCOA($BG15:$CL15),YR-1,PRD,_xll.ArrayDIM($CN15:$CQ15)),0)</f>
        <v>6012782.8200000003</v>
      </c>
      <c r="U15" s="102"/>
      <c r="V15">
        <f ca="1">IFERROR(_xll.ACC_BU(_xll.ArrayBU(DB),_xll.ArrayDPT($BA15:$BE15),_xll.ArrayCOA($BG15:$CL15),YR-1,PRD,_xll.ArrayDIM($CN15:$CQ15)),0)</f>
        <v>6012782.8200000003</v>
      </c>
      <c r="W15">
        <f ca="1">IFERROR(_xll.BCC_BU(_xll.ArrayBU(DB),_xll.ArrayDPT($BA15:$BE15),_xll.ArrayCOA($BG15:$CL15),YR-1,PRD,RV,_xll.ArrayDIM($CN15:$CQ15)),0)</f>
        <v>0</v>
      </c>
      <c r="X15">
        <f ca="1">IFERROR(_xll.ACC_BU(_xll.ArrayBU(DB),_xll.ArrayDPT($BA15:$BE15),_xll.ArrayCOA($BG15:$CL15),YR-1-1,PRD,_xll.ArrayDIM($CN15:$CQ15)),0)</f>
        <v>6172463.7400000002</v>
      </c>
      <c r="Y15" s="102"/>
      <c r="Z15">
        <f ca="1">IFERROR(_xll.AC_BU(_xll.ArrayBU(DB),_xll.ArrayDPT($BA15:$BE15),_xll.ArrayCOA($BG15:$CL15),YR,PRD,_xll.ArrayDIM($CN15:$CQ15)),0)</f>
        <v>1276138.22</v>
      </c>
      <c r="AA15">
        <f ca="1">IFERROR(_xll.BC_BU(_xll.ArrayBU(DB),_xll.ArrayDPT($BA15:$BE15),_xll.ArrayCOA($BG15:$CL15),YR,PRD,RV,_xll.ArrayDIM($CN15:$CQ15)),0)</f>
        <v>0</v>
      </c>
      <c r="AB15" s="102"/>
      <c r="AC15" s="102"/>
      <c r="AD15" s="102"/>
      <c r="AF15" s="146"/>
      <c r="AG15" s="146"/>
      <c r="AH15" s="146"/>
      <c r="BA15" s="567"/>
      <c r="BB15" s="616"/>
      <c r="BC15" s="616"/>
      <c r="BD15" s="616"/>
      <c r="BE15" s="568"/>
      <c r="BF15" s="627"/>
      <c r="BG15" s="567">
        <v>534210</v>
      </c>
      <c r="BH15" s="568">
        <v>534210</v>
      </c>
      <c r="BI15" s="666">
        <v>544210</v>
      </c>
      <c r="BJ15" s="568">
        <v>544210</v>
      </c>
      <c r="BK15" s="666">
        <v>554210</v>
      </c>
      <c r="BL15" s="568">
        <v>554210</v>
      </c>
      <c r="BM15" s="666">
        <v>564210</v>
      </c>
      <c r="BN15" s="568">
        <v>564210</v>
      </c>
      <c r="BO15" s="666">
        <v>574210</v>
      </c>
      <c r="BP15" s="568">
        <v>574210</v>
      </c>
      <c r="BQ15" s="666">
        <v>584210</v>
      </c>
      <c r="BR15" s="568">
        <v>584210</v>
      </c>
      <c r="BS15" s="567"/>
      <c r="BT15" s="568"/>
      <c r="BU15" s="567"/>
      <c r="BV15" s="568"/>
      <c r="BW15" s="567"/>
      <c r="BX15" s="568"/>
      <c r="BY15" s="567"/>
      <c r="BZ15" s="568"/>
      <c r="CA15" s="567"/>
      <c r="CB15" s="568"/>
      <c r="CC15" s="567"/>
      <c r="CD15" s="568"/>
      <c r="CE15" s="567"/>
      <c r="CF15" s="568"/>
      <c r="CG15" s="567"/>
      <c r="CH15" s="568"/>
      <c r="CI15" s="567"/>
      <c r="CJ15" s="568"/>
      <c r="CK15" s="567"/>
      <c r="CL15" s="568"/>
      <c r="CM15" s="627"/>
      <c r="CN15" s="567"/>
      <c r="CO15" s="616"/>
      <c r="CP15" s="616"/>
      <c r="CQ15" s="568"/>
      <c r="DM15" t="s">
        <v>1303</v>
      </c>
      <c r="DN15" t="s">
        <v>1373</v>
      </c>
      <c r="DO15" t="s">
        <v>1435</v>
      </c>
      <c r="DP15" t="s">
        <v>1495</v>
      </c>
      <c r="DQ15" t="s">
        <v>1563</v>
      </c>
      <c r="DR15" t="s">
        <v>1621</v>
      </c>
    </row>
    <row r="16" spans="1:124" ht="12.75" customHeight="1">
      <c r="A16" s="124">
        <f ca="1">G16-R16</f>
        <v>76.459999999999994</v>
      </c>
      <c r="B16" s="124">
        <f ca="1">IF(G16=0,0,(A16*100/G16))</f>
        <v>100</v>
      </c>
      <c r="C16" s="124">
        <f ca="1">G16-Z16</f>
        <v>0</v>
      </c>
      <c r="D16" s="124">
        <f ca="1">IF(G16=0,0,(C16*100/G16))</f>
        <v>0</v>
      </c>
      <c r="E16" s="124">
        <f ca="1">G16-AA16</f>
        <v>76.459999999999994</v>
      </c>
      <c r="F16" s="124">
        <f ca="1">IF(G16=0,0,(E16*100/G16))</f>
        <v>100</v>
      </c>
      <c r="G16" s="124">
        <f ca="1">IFERROR(_xll.AC_BU(_xll.ArrayBU(DB),_xll.ArrayDPT($BA16:$BE16),_xll.ArrayCOA($BG16:$CL16),YR,PRD,_xll.ArrayDIM($CN16:$CQ16)),0)</f>
        <v>76.459999999999994</v>
      </c>
      <c r="H16" s="127">
        <f ca="1">G16/$G$24*100</f>
        <v>1.5579177966936262E-3</v>
      </c>
      <c r="I16" s="124" t="s">
        <v>2473</v>
      </c>
      <c r="J16" s="124">
        <f ca="1">IFERROR(_xll.ACC_BU(_xll.ArrayBU(DB),_xll.ArrayDPT($BA16:$BE16),_xll.ArrayCOA($BG16:$CL16),YR,PRD,_xll.ArrayDIM($CN16:$CQ16)),0)</f>
        <v>3248.93</v>
      </c>
      <c r="K16" s="127">
        <f ca="1">J16/$J$24*100</f>
        <v>1.2062987875876445E-2</v>
      </c>
      <c r="L16" s="124">
        <f ca="1">J16-S16</f>
        <v>3248.93</v>
      </c>
      <c r="M16" s="124">
        <f ca="1">IF(S16=0,0,(L16*100/S16))</f>
        <v>0</v>
      </c>
      <c r="N16" s="124">
        <f ca="1">J16-T16</f>
        <v>-2751.4</v>
      </c>
      <c r="O16" s="124">
        <f ca="1">IF(T16=0,0,(N16*100/T16))</f>
        <v>-45.854144688708786</v>
      </c>
      <c r="Q16" s="124">
        <f ca="1">IFERROR(_xll.BC_BU(_xll.ArrayBU(DB),_xll.ArrayDPT($BA16:$BE16),_xll.ArrayCOA($BG16:$CL16),YR,PRD,RV,_xll.ArrayDIM($CN16:$CQ16)),0)</f>
        <v>0</v>
      </c>
      <c r="R16" s="124">
        <f ca="1">IFERROR(_xll.AC_BU(_xll.ArrayBU(DB),_xll.ArrayDPT($BA16:$BE16),_xll.ArrayCOA($BG16:$CL16),YR-1,PRD,_xll.ArrayDIM($CN16:$CQ16)),0)</f>
        <v>0</v>
      </c>
      <c r="S16" s="124">
        <f ca="1">IFERROR(_xll.BCC_BU(_xll.ArrayBU(DB),_xll.ArrayDPT($BA16:$BE16),_xll.ArrayCOA($BG16:$CL16),YR,PRD,RV,_xll.ArrayDIM($CN16:$CQ16)),0)</f>
        <v>0</v>
      </c>
      <c r="T16" s="124">
        <f ca="1">IFERROR(_xll.ACC_BU(_xll.ArrayBU(DB),_xll.ArrayDPT($BA16:$BE16),_xll.ArrayCOA($BG16:$CL16),YR-1,PRD,_xll.ArrayDIM($CN16:$CQ16)),0)</f>
        <v>6000.33</v>
      </c>
      <c r="U16" s="102"/>
      <c r="V16" s="124">
        <f ca="1">IFERROR(_xll.ACC_BU(_xll.ArrayBU(DB),_xll.ArrayDPT($BA16:$BE16),_xll.ArrayCOA($BG16:$CL16),YR-1,PRD,_xll.ArrayDIM($CN16:$CQ16)),0)</f>
        <v>6000.33</v>
      </c>
      <c r="W16" s="124">
        <f ca="1">IFERROR(_xll.BCC_BU(_xll.ArrayBU(DB),_xll.ArrayDPT($BA16:$BE16),_xll.ArrayCOA($BG16:$CL16),YR-1,PRD,RV,_xll.ArrayDIM($CN16:$CQ16)),0)</f>
        <v>0</v>
      </c>
      <c r="X16" s="124">
        <f ca="1">IFERROR(_xll.ACC_BU(_xll.ArrayBU(DB),_xll.ArrayDPT($BA16:$BE16),_xll.ArrayCOA($BG16:$CL16),YR-1-1,PRD,_xll.ArrayDIM($CN16:$CQ16)),0)</f>
        <v>5181.6499999999996</v>
      </c>
      <c r="Y16" s="102"/>
      <c r="Z16" s="124">
        <f ca="1">IFERROR(_xll.AC_BU(_xll.ArrayBU(DB),_xll.ArrayDPT($BA16:$BE16),_xll.ArrayCOA($BG16:$CL16),YR,PRD,_xll.ArrayDIM($CN16:$CQ16)),0)</f>
        <v>76.459999999999994</v>
      </c>
      <c r="AA16" s="124">
        <f ca="1">IFERROR(_xll.BC_BU(_xll.ArrayBU(DB),_xll.ArrayDPT($BA16:$BE16),_xll.ArrayCOA($BG16:$CL16),YR,PRD,RV,_xll.ArrayDIM($CN16:$CQ16)),0)</f>
        <v>0</v>
      </c>
      <c r="AB16" s="102"/>
      <c r="AC16" s="102"/>
      <c r="AD16" s="102"/>
      <c r="AF16" s="146"/>
      <c r="AG16" s="146"/>
      <c r="AH16" s="146"/>
      <c r="BA16" s="599"/>
      <c r="BB16" s="628"/>
      <c r="BC16" s="628"/>
      <c r="BD16" s="628"/>
      <c r="BE16" s="629"/>
      <c r="BF16" s="630"/>
      <c r="BG16" s="661">
        <v>534930</v>
      </c>
      <c r="BH16" s="662">
        <v>534930</v>
      </c>
      <c r="BI16" s="667">
        <v>544930</v>
      </c>
      <c r="BJ16" s="662">
        <v>544930</v>
      </c>
      <c r="BK16" s="667">
        <v>554930</v>
      </c>
      <c r="BL16" s="662">
        <v>554930</v>
      </c>
      <c r="BM16" s="667">
        <v>564930</v>
      </c>
      <c r="BN16" s="662">
        <v>564930</v>
      </c>
      <c r="BO16" s="667">
        <v>574930</v>
      </c>
      <c r="BP16" s="662">
        <v>574930</v>
      </c>
      <c r="BQ16" s="667">
        <v>584930</v>
      </c>
      <c r="BR16" s="662">
        <v>584930</v>
      </c>
      <c r="BS16" s="661"/>
      <c r="BT16" s="662"/>
      <c r="BU16" s="661"/>
      <c r="BV16" s="662"/>
      <c r="BW16" s="661"/>
      <c r="BX16" s="662"/>
      <c r="BY16" s="661"/>
      <c r="BZ16" s="662"/>
      <c r="CA16" s="661"/>
      <c r="CB16" s="662"/>
      <c r="CC16" s="661"/>
      <c r="CD16" s="662"/>
      <c r="CE16" s="599"/>
      <c r="CF16" s="629"/>
      <c r="CG16" s="599"/>
      <c r="CH16" s="629"/>
      <c r="CI16" s="599"/>
      <c r="CJ16" s="629"/>
      <c r="CK16" s="599"/>
      <c r="CL16" s="629"/>
      <c r="CM16" s="630"/>
      <c r="CN16" s="599"/>
      <c r="CO16" s="628"/>
      <c r="CP16" s="628"/>
      <c r="CQ16" s="629"/>
      <c r="DM16" t="s">
        <v>1308</v>
      </c>
      <c r="DN16" t="s">
        <v>1377</v>
      </c>
      <c r="DO16" t="s">
        <v>1439</v>
      </c>
      <c r="DP16" t="s">
        <v>1499</v>
      </c>
      <c r="DQ16" t="s">
        <v>1566</v>
      </c>
      <c r="DR16" t="s">
        <v>1625</v>
      </c>
    </row>
    <row r="17" spans="1:128" ht="12.75" customHeight="1">
      <c r="A17" s="35">
        <f ca="1">A15-A16</f>
        <v>598982.69999999995</v>
      </c>
      <c r="B17">
        <f ca="1">IF(G17=0,0,(A17*100/G17))</f>
        <v>46.939945916097344</v>
      </c>
      <c r="C17" s="35">
        <f ca="1">C15-C16</f>
        <v>0</v>
      </c>
      <c r="D17">
        <f ca="1">IF(G17=0,0,(C17*100/G17))</f>
        <v>0</v>
      </c>
      <c r="E17" s="35">
        <f ca="1">E15-E16</f>
        <v>1276061.76</v>
      </c>
      <c r="F17">
        <f ca="1">IF(G17=0,0,(E17*100/G17))</f>
        <v>100</v>
      </c>
      <c r="G17" s="35">
        <f ca="1">G15-G16</f>
        <v>1276061.76</v>
      </c>
      <c r="H17" s="140">
        <f ca="1">G17/$G$24*100</f>
        <v>26.000514328854191</v>
      </c>
      <c r="I17" s="112" t="s">
        <v>2609</v>
      </c>
      <c r="J17" s="35">
        <f ca="1">J15-J16</f>
        <v>6838965.6699999999</v>
      </c>
      <c r="K17" s="140">
        <f ca="1">J17/$J$24*100</f>
        <v>25.392470739826724</v>
      </c>
      <c r="L17" s="35">
        <f ca="1">L15-L16</f>
        <v>6838965.6699999999</v>
      </c>
      <c r="M17">
        <f ca="1">IF(S17=0,0,(L17*100/S17))</f>
        <v>0</v>
      </c>
      <c r="N17" s="35">
        <f ca="1">N15-N16</f>
        <v>832183.17999999935</v>
      </c>
      <c r="O17">
        <f ca="1">IF(T17=0,0,(N17*100/T17))</f>
        <v>13.854058830753489</v>
      </c>
      <c r="Q17" s="35">
        <f ca="1">Q15-Q16</f>
        <v>0</v>
      </c>
      <c r="R17" s="35">
        <f ca="1">R15-R16</f>
        <v>677079.06</v>
      </c>
      <c r="S17" s="35">
        <f ca="1">S15-S16</f>
        <v>0</v>
      </c>
      <c r="T17" s="35">
        <f ca="1">T15-T16</f>
        <v>6006782.4900000002</v>
      </c>
      <c r="U17" s="46"/>
      <c r="V17" s="35">
        <f ca="1">V15-V16</f>
        <v>6006782.4900000002</v>
      </c>
      <c r="W17" s="35">
        <f ca="1">W15-W16</f>
        <v>0</v>
      </c>
      <c r="X17" s="35">
        <f ca="1">X15-X16</f>
        <v>6167282.0899999999</v>
      </c>
      <c r="Y17" s="46"/>
      <c r="Z17" s="35">
        <f ca="1">Z15-Z16</f>
        <v>1276061.76</v>
      </c>
      <c r="AA17" s="35">
        <f ca="1">AA15-AA16</f>
        <v>0</v>
      </c>
      <c r="AB17" s="46"/>
      <c r="AC17" s="46"/>
      <c r="AD17" s="46"/>
      <c r="AF17" s="146"/>
      <c r="AG17" s="146"/>
      <c r="AH17" s="146"/>
      <c r="BA17" s="599"/>
      <c r="BB17" s="628"/>
      <c r="BC17" s="628"/>
      <c r="BD17" s="628"/>
      <c r="BE17" s="629"/>
      <c r="BF17" s="630"/>
      <c r="BG17" s="661"/>
      <c r="BH17" s="662"/>
      <c r="BI17" s="667"/>
      <c r="BJ17" s="662"/>
      <c r="BK17" s="667"/>
      <c r="BL17" s="662"/>
      <c r="BM17" s="667"/>
      <c r="BN17" s="662"/>
      <c r="BO17" s="667"/>
      <c r="BP17" s="662"/>
      <c r="BQ17" s="667"/>
      <c r="BR17" s="662"/>
      <c r="BS17" s="661"/>
      <c r="BT17" s="662"/>
      <c r="BU17" s="661"/>
      <c r="BV17" s="662"/>
      <c r="BW17" s="661"/>
      <c r="BX17" s="662"/>
      <c r="BY17" s="661"/>
      <c r="BZ17" s="662"/>
      <c r="CA17" s="661"/>
      <c r="CB17" s="662"/>
      <c r="CC17" s="661"/>
      <c r="CD17" s="662"/>
      <c r="CE17" s="599"/>
      <c r="CF17" s="629"/>
      <c r="CG17" s="599"/>
      <c r="CH17" s="629"/>
      <c r="CI17" s="599"/>
      <c r="CJ17" s="629"/>
      <c r="CK17" s="599"/>
      <c r="CL17" s="629"/>
      <c r="CM17" s="630"/>
      <c r="CN17" s="599"/>
      <c r="CO17" s="628"/>
      <c r="CP17" s="628"/>
      <c r="CQ17" s="629"/>
    </row>
    <row r="18" spans="1:128" ht="2.25" customHeight="1">
      <c r="U18" s="46"/>
      <c r="Y18" s="46"/>
      <c r="AB18" s="46"/>
      <c r="AC18" s="46"/>
      <c r="AD18" s="46"/>
      <c r="AF18" s="146"/>
      <c r="AG18" s="146"/>
      <c r="AH18" s="146"/>
      <c r="BA18" s="599"/>
      <c r="BB18" s="628"/>
      <c r="BC18" s="628"/>
      <c r="BD18" s="628"/>
      <c r="BE18" s="629"/>
      <c r="BF18" s="630"/>
      <c r="BG18" s="661"/>
      <c r="BH18" s="662"/>
      <c r="BI18" s="667"/>
      <c r="BJ18" s="662"/>
      <c r="BK18" s="667"/>
      <c r="BL18" s="662"/>
      <c r="BM18" s="667"/>
      <c r="BN18" s="662"/>
      <c r="BO18" s="667"/>
      <c r="BP18" s="662"/>
      <c r="BQ18" s="667"/>
      <c r="BR18" s="662"/>
      <c r="BS18" s="661"/>
      <c r="BT18" s="662"/>
      <c r="BU18" s="661"/>
      <c r="BV18" s="662"/>
      <c r="BW18" s="661"/>
      <c r="BX18" s="662"/>
      <c r="BY18" s="661"/>
      <c r="BZ18" s="662"/>
      <c r="CA18" s="661"/>
      <c r="CB18" s="662"/>
      <c r="CC18" s="661"/>
      <c r="CD18" s="662"/>
      <c r="CE18" s="599"/>
      <c r="CF18" s="629"/>
      <c r="CG18" s="599"/>
      <c r="CH18" s="629"/>
      <c r="CI18" s="599"/>
      <c r="CJ18" s="629"/>
      <c r="CK18" s="599"/>
      <c r="CL18" s="629"/>
      <c r="CM18" s="630"/>
      <c r="CN18" s="599"/>
      <c r="CO18" s="628"/>
      <c r="CP18" s="628"/>
      <c r="CQ18" s="629"/>
    </row>
    <row r="19" spans="1:128" ht="12.75" customHeight="1">
      <c r="A19">
        <f ca="1">G19-R19</f>
        <v>0</v>
      </c>
      <c r="B19">
        <f ca="1">IF(G19=0,0,(A19*100/G19))</f>
        <v>0</v>
      </c>
      <c r="C19">
        <f ca="1">G19-Z19</f>
        <v>0</v>
      </c>
      <c r="D19">
        <f ca="1">IF(G19=0,0,(C19*100/G19))</f>
        <v>0</v>
      </c>
      <c r="E19">
        <f ca="1">G19-AA19</f>
        <v>0</v>
      </c>
      <c r="F19">
        <f ca="1">IF(G19=0,0,(E19*100/G19))</f>
        <v>0</v>
      </c>
      <c r="G19">
        <f ca="1">IFERROR(_xll.AC_BU(_xll.ArrayBU(DB),_xll.ArrayDPT($BA19:$BE19),_xll.ArrayCOA($BG19:$CL19),YR,PRD,_xll.ArrayDIM($CN19:$CQ19)),0)</f>
        <v>0</v>
      </c>
      <c r="H19" s="140">
        <f ca="1">G19/$G$24*100</f>
        <v>0</v>
      </c>
      <c r="I19" t="s">
        <v>2351</v>
      </c>
      <c r="J19">
        <f ca="1">IFERROR(_xll.ACC_BU(_xll.ArrayBU(DB),_xll.ArrayDPT($BA19:$BE19),_xll.ArrayCOA($BG19:$CL19),YR,PRD,_xll.ArrayDIM($CN19:$CQ19)),0)</f>
        <v>0</v>
      </c>
      <c r="K19" s="140">
        <f ca="1">J19/$J$24*100</f>
        <v>0</v>
      </c>
      <c r="L19">
        <f ca="1">J19-S19</f>
        <v>0</v>
      </c>
      <c r="M19">
        <f ca="1">IF(S19=0,0,(L19*100/S19))</f>
        <v>0</v>
      </c>
      <c r="N19">
        <f ca="1">J19-T19</f>
        <v>0</v>
      </c>
      <c r="O19">
        <f ca="1">IF(T19=0,0,(N19*100/T19))</f>
        <v>0</v>
      </c>
      <c r="Q19">
        <f ca="1">IFERROR(_xll.BC_BU(_xll.ArrayBU(DB),_xll.ArrayDPT($BA19:$BE19),_xll.ArrayCOA($BG19:$CL19),YR,PRD,RV,_xll.ArrayDIM($CN19:$CQ19)),0)</f>
        <v>0</v>
      </c>
      <c r="R19">
        <f ca="1">IFERROR(_xll.AC_BU(_xll.ArrayBU(DB),_xll.ArrayDPT($BA19:$BE19),_xll.ArrayCOA($BG19:$CL19),YR-1,PRD,_xll.ArrayDIM($CN19:$CQ19)),0)</f>
        <v>0</v>
      </c>
      <c r="S19">
        <f ca="1">IFERROR(_xll.BCC_BU(_xll.ArrayBU(DB),_xll.ArrayDPT($BA19:$BE19),_xll.ArrayCOA($BG19:$CL19),YR,PRD,RV,_xll.ArrayDIM($CN19:$CQ19)),0)</f>
        <v>0</v>
      </c>
      <c r="T19">
        <f ca="1">IFERROR(_xll.ACC_BU(_xll.ArrayBU(DB),_xll.ArrayDPT($BA19:$BE19),_xll.ArrayCOA($BG19:$CL19),YR-1,PRD,_xll.ArrayDIM($CN19:$CQ19)),0)</f>
        <v>0</v>
      </c>
      <c r="U19" s="46"/>
      <c r="V19">
        <f ca="1">IFERROR(_xll.ACC_BU(_xll.ArrayBU(DB),_xll.ArrayDPT($BA19:$BE19),_xll.ArrayCOA($BG19:$CL19),YR-1,PRD,_xll.ArrayDIM($CN19:$CQ19)),0)</f>
        <v>0</v>
      </c>
      <c r="W19">
        <f ca="1">IFERROR(_xll.BCC_BU(_xll.ArrayBU(DB),_xll.ArrayDPT($BA19:$BE19),_xll.ArrayCOA($BG19:$CL19),YR-1,PRD,RV,_xll.ArrayDIM($CN19:$CQ19)),0)</f>
        <v>0</v>
      </c>
      <c r="X19">
        <f ca="1">IFERROR(_xll.ACC_BU(_xll.ArrayBU(DB),_xll.ArrayDPT($BA19:$BE19),_xll.ArrayCOA($BG19:$CL19),YR-1-1,PRD,_xll.ArrayDIM($CN19:$CQ19)),0)</f>
        <v>0</v>
      </c>
      <c r="Y19" s="46"/>
      <c r="Z19">
        <f ca="1">IFERROR(_xll.AC_BU(_xll.ArrayBU(DB),_xll.ArrayDPT($BA19:$BE19),_xll.ArrayCOA($BG19:$CL19),YR,PRD,_xll.ArrayDIM($CN19:$CQ19)),0)</f>
        <v>0</v>
      </c>
      <c r="AA19">
        <f ca="1">IFERROR(_xll.BC_BU(_xll.ArrayBU(DB),_xll.ArrayDPT($BA19:$BE19),_xll.ArrayCOA($BG19:$CL19),YR,PRD,RV,_xll.ArrayDIM($CN19:$CQ19)),0)</f>
        <v>0</v>
      </c>
      <c r="AB19" s="46"/>
      <c r="AC19" s="46"/>
      <c r="AD19" s="46"/>
      <c r="AF19" s="146"/>
      <c r="AG19" s="146"/>
      <c r="AH19" s="146"/>
      <c r="BA19" s="599"/>
      <c r="BB19" s="628"/>
      <c r="BC19" s="628"/>
      <c r="BD19" s="628"/>
      <c r="BE19" s="629"/>
      <c r="BF19" s="630"/>
      <c r="BG19" s="661">
        <v>534170</v>
      </c>
      <c r="BH19" s="662">
        <v>534170</v>
      </c>
      <c r="BI19" s="667">
        <v>544170</v>
      </c>
      <c r="BJ19" s="662">
        <v>544170</v>
      </c>
      <c r="BK19" s="667">
        <v>554170</v>
      </c>
      <c r="BL19" s="662">
        <v>554170</v>
      </c>
      <c r="BM19" s="667">
        <v>564170</v>
      </c>
      <c r="BN19" s="662">
        <v>564170</v>
      </c>
      <c r="BO19" s="667">
        <v>574170</v>
      </c>
      <c r="BP19" s="662">
        <v>574170</v>
      </c>
      <c r="BQ19" s="667">
        <v>584170</v>
      </c>
      <c r="BR19" s="662">
        <v>584170</v>
      </c>
      <c r="BS19" s="661"/>
      <c r="BT19" s="662"/>
      <c r="BU19" s="661"/>
      <c r="BV19" s="662"/>
      <c r="BW19" s="661"/>
      <c r="BX19" s="662"/>
      <c r="BY19" s="661"/>
      <c r="BZ19" s="662"/>
      <c r="CA19" s="661"/>
      <c r="CB19" s="662"/>
      <c r="CC19" s="661"/>
      <c r="CD19" s="662"/>
      <c r="CE19" s="599"/>
      <c r="CF19" s="629"/>
      <c r="CG19" s="599"/>
      <c r="CH19" s="629"/>
      <c r="CI19" s="599"/>
      <c r="CJ19" s="629"/>
      <c r="CK19" s="599"/>
      <c r="CL19" s="629"/>
      <c r="CM19" s="630"/>
      <c r="CN19" s="599"/>
      <c r="CO19" s="628"/>
      <c r="CP19" s="628"/>
      <c r="CQ19" s="629"/>
      <c r="DM19" t="s">
        <v>2607</v>
      </c>
      <c r="DN19" t="s">
        <v>1369</v>
      </c>
      <c r="DO19" t="s">
        <v>2610</v>
      </c>
      <c r="DP19" t="s">
        <v>1490</v>
      </c>
      <c r="DQ19" t="s">
        <v>1559</v>
      </c>
      <c r="DR19" t="s">
        <v>1619</v>
      </c>
    </row>
    <row r="20" spans="1:128" ht="12.75" customHeight="1">
      <c r="A20" s="124">
        <f ca="1">G20-R20</f>
        <v>127179.05000000002</v>
      </c>
      <c r="B20" s="124">
        <f ca="1">IF(G20=0,0,(A20*100/G20))</f>
        <v>38.754050114925299</v>
      </c>
      <c r="C20" s="124">
        <f ca="1">G20-Z20</f>
        <v>0</v>
      </c>
      <c r="D20" s="124">
        <f ca="1">IF(G20=0,0,(C20*100/G20))</f>
        <v>0</v>
      </c>
      <c r="E20" s="124">
        <f ca="1">G20-AA20</f>
        <v>328169.7</v>
      </c>
      <c r="F20" s="124">
        <f ca="1">IF(G20=0,0,(E20*100/G20))</f>
        <v>100</v>
      </c>
      <c r="G20" s="124">
        <f ca="1">IFERROR(_xll.AC_BU(_xll.ArrayBU(DB),_xll.ArrayDPT($BA20:$BE20),_xll.ArrayCOA($BG20:$CL20),YR,PRD,_xll.ArrayDIM($CN20:$CQ20)),0)</f>
        <v>328169.7</v>
      </c>
      <c r="H20" s="127">
        <f ca="1">G20/$G$24*100</f>
        <v>6.6866520529114366</v>
      </c>
      <c r="I20" s="124" t="s">
        <v>2290</v>
      </c>
      <c r="J20" s="124">
        <f ca="1">IFERROR(_xll.ACC_BU(_xll.ArrayBU(DB),_xll.ArrayDPT($BA20:$BE20),_xll.ArrayCOA($BG20:$CL20),YR,PRD,_xll.ArrayDIM($CN20:$CQ20)),0)</f>
        <v>1046703.18</v>
      </c>
      <c r="K20" s="127">
        <f ca="1">J20/$J$24*100</f>
        <v>3.8863157316351296</v>
      </c>
      <c r="L20" s="124">
        <f ca="1">J20-S20</f>
        <v>1046703.18</v>
      </c>
      <c r="M20" s="124">
        <f ca="1">IF(S20=0,0,(L20*100/S20))</f>
        <v>0</v>
      </c>
      <c r="N20" s="124">
        <f ca="1">J20-T20</f>
        <v>108725.83000000007</v>
      </c>
      <c r="O20" s="124">
        <f ca="1">IF(T20=0,0,(N20*100/T20))</f>
        <v>11.591519773904997</v>
      </c>
      <c r="Q20" s="124">
        <f ca="1">IFERROR(_xll.BC_BU(_xll.ArrayBU(DB),_xll.ArrayDPT($BA20:$BE20),_xll.ArrayCOA($BG20:$CL20),YR,PRD,RV,_xll.ArrayDIM($CN20:$CQ20)),0)</f>
        <v>0</v>
      </c>
      <c r="R20" s="124">
        <f ca="1">IFERROR(_xll.AC_BU(_xll.ArrayBU(DB),_xll.ArrayDPT($BA20:$BE20),_xll.ArrayCOA($BG20:$CL20),YR-1,PRD,_xll.ArrayDIM($CN20:$CQ20)),0)</f>
        <v>200990.65</v>
      </c>
      <c r="S20" s="124">
        <f ca="1">IFERROR(_xll.BCC_BU(_xll.ArrayBU(DB),_xll.ArrayDPT($BA20:$BE20),_xll.ArrayCOA($BG20:$CL20),YR,PRD,RV,_xll.ArrayDIM($CN20:$CQ20)),0)</f>
        <v>0</v>
      </c>
      <c r="T20" s="124">
        <f ca="1">IFERROR(_xll.ACC_BU(_xll.ArrayBU(DB),_xll.ArrayDPT($BA20:$BE20),_xll.ArrayCOA($BG20:$CL20),YR-1,PRD,_xll.ArrayDIM($CN20:$CQ20)),0)</f>
        <v>937977.35</v>
      </c>
      <c r="U20" s="46"/>
      <c r="V20" s="124">
        <f ca="1">IFERROR(_xll.ACC_BU(_xll.ArrayBU(DB),_xll.ArrayDPT($BA20:$BE20),_xll.ArrayCOA($BG20:$CL20),YR-1,PRD,_xll.ArrayDIM($CN20:$CQ20)),0)</f>
        <v>937977.35</v>
      </c>
      <c r="W20" s="124">
        <f ca="1">IFERROR(_xll.BCC_BU(_xll.ArrayBU(DB),_xll.ArrayDPT($BA20:$BE20),_xll.ArrayCOA($BG20:$CL20),YR-1,PRD,RV,_xll.ArrayDIM($CN20:$CQ20)),0)</f>
        <v>0</v>
      </c>
      <c r="X20" s="124">
        <f ca="1">IFERROR(_xll.ACC_BU(_xll.ArrayBU(DB),_xll.ArrayDPT($BA20:$BE20),_xll.ArrayCOA($BG20:$CL20),YR-1-1,PRD,_xll.ArrayDIM($CN20:$CQ20)),0)</f>
        <v>1243694.8400000001</v>
      </c>
      <c r="Y20" s="46"/>
      <c r="Z20" s="124">
        <f ca="1">IFERROR(_xll.AC_BU(_xll.ArrayBU(DB),_xll.ArrayDPT($BA20:$BE20),_xll.ArrayCOA($BG20:$CL20),YR,PRD,_xll.ArrayDIM($CN20:$CQ20)),0)</f>
        <v>328169.7</v>
      </c>
      <c r="AA20" s="124">
        <f ca="1">IFERROR(_xll.BC_BU(_xll.ArrayBU(DB),_xll.ArrayDPT($BA20:$BE20),_xll.ArrayCOA($BG20:$CL20),YR,PRD,RV,_xll.ArrayDIM($CN20:$CQ20)),0)</f>
        <v>0</v>
      </c>
      <c r="AB20" s="46"/>
      <c r="AC20" s="46"/>
      <c r="AD20" s="46"/>
      <c r="AF20" s="146"/>
      <c r="AG20" s="146"/>
      <c r="AH20" s="146"/>
      <c r="BA20" s="599"/>
      <c r="BB20" s="628"/>
      <c r="BC20" s="628"/>
      <c r="BD20" s="628"/>
      <c r="BE20" s="629"/>
      <c r="BF20" s="630"/>
      <c r="BG20" s="661">
        <v>534190</v>
      </c>
      <c r="BH20" s="662">
        <v>534190</v>
      </c>
      <c r="BI20" s="667">
        <v>544190</v>
      </c>
      <c r="BJ20" s="662">
        <v>544190</v>
      </c>
      <c r="BK20" s="667">
        <v>554190</v>
      </c>
      <c r="BL20" s="662">
        <v>554190</v>
      </c>
      <c r="BM20" s="667">
        <v>564190</v>
      </c>
      <c r="BN20" s="662">
        <v>564190</v>
      </c>
      <c r="BO20" s="667">
        <v>574190</v>
      </c>
      <c r="BP20" s="662">
        <v>574190</v>
      </c>
      <c r="BQ20" s="667">
        <v>584190</v>
      </c>
      <c r="BR20" s="662">
        <v>584190</v>
      </c>
      <c r="BS20" s="661">
        <v>534180</v>
      </c>
      <c r="BT20" s="662">
        <v>534180</v>
      </c>
      <c r="BU20" s="661">
        <v>544180</v>
      </c>
      <c r="BV20" s="662">
        <v>544180</v>
      </c>
      <c r="BW20" s="661">
        <v>554180</v>
      </c>
      <c r="BX20" s="662">
        <v>554180</v>
      </c>
      <c r="BY20" s="661">
        <v>564180</v>
      </c>
      <c r="BZ20" s="662">
        <v>564180</v>
      </c>
      <c r="CA20" s="661">
        <v>574180</v>
      </c>
      <c r="CB20" s="662">
        <v>574180</v>
      </c>
      <c r="CC20" s="661">
        <v>584180</v>
      </c>
      <c r="CD20" s="662">
        <v>584180</v>
      </c>
      <c r="CE20" s="599"/>
      <c r="CF20" s="629"/>
      <c r="CG20" s="599"/>
      <c r="CH20" s="629"/>
      <c r="CI20" s="599"/>
      <c r="CJ20" s="629"/>
      <c r="CK20" s="599"/>
      <c r="CL20" s="629"/>
      <c r="CM20" s="630"/>
      <c r="CN20" s="599"/>
      <c r="CO20" s="628"/>
      <c r="CP20" s="628"/>
      <c r="CQ20" s="629"/>
      <c r="DM20" t="s">
        <v>1301</v>
      </c>
      <c r="DN20" t="s">
        <v>1372</v>
      </c>
      <c r="DO20" t="s">
        <v>2611</v>
      </c>
      <c r="DP20" t="s">
        <v>1493</v>
      </c>
      <c r="DQ20" t="s">
        <v>1561</v>
      </c>
      <c r="DR20" t="s">
        <v>1620</v>
      </c>
      <c r="DS20" t="s">
        <v>1299</v>
      </c>
      <c r="DT20" t="s">
        <v>1371</v>
      </c>
      <c r="DU20" t="s">
        <v>2612</v>
      </c>
      <c r="DV20" t="s">
        <v>1492</v>
      </c>
      <c r="DW20" t="s">
        <v>2613</v>
      </c>
      <c r="DX20" t="s">
        <v>2614</v>
      </c>
    </row>
    <row r="21" spans="1:128" ht="12.75" customHeight="1">
      <c r="A21" s="124">
        <f ca="1">G21-R21</f>
        <v>-688.19</v>
      </c>
      <c r="B21" s="124">
        <f ca="1">IF(G21=0,0,(A21*100/G21))</f>
        <v>0</v>
      </c>
      <c r="C21" s="124">
        <f ca="1">G21-Z21</f>
        <v>0</v>
      </c>
      <c r="D21" s="124">
        <f ca="1">IF(G21=0,0,(C21*100/G21))</f>
        <v>0</v>
      </c>
      <c r="E21" s="124">
        <f ca="1">G21-AA21</f>
        <v>0</v>
      </c>
      <c r="F21" s="124">
        <f ca="1">IF(G21=0,0,(E21*100/G21))</f>
        <v>0</v>
      </c>
      <c r="G21" s="124">
        <f ca="1">IFERROR(_xll.AC_BU(_xll.ArrayBU(DB),_xll.ArrayDPT($BA21:$BE21),_xll.ArrayCOA($BG21:$CL21),YR,PRD,_xll.ArrayDIM($CN21:$CQ21)),0)</f>
        <v>0</v>
      </c>
      <c r="H21" s="127">
        <f ca="1">IF(G21=0,0,(G21/$G$22*100))</f>
        <v>0</v>
      </c>
      <c r="I21" s="124" t="s">
        <v>2473</v>
      </c>
      <c r="J21" s="124">
        <f ca="1">IFERROR(_xll.ACC_BU(_xll.ArrayBU(DB),_xll.ArrayDPT($BA21:$BE21),_xll.ArrayCOA($BG21:$CL21),YR,PRD,_xll.ArrayDIM($CN21:$CQ21)),0)</f>
        <v>7850.47</v>
      </c>
      <c r="K21" s="127">
        <f ca="1">J21/$J$22*100</f>
        <v>0.75568653038408107</v>
      </c>
      <c r="L21" s="124">
        <f ca="1">J21-S21</f>
        <v>7850.47</v>
      </c>
      <c r="M21" s="124">
        <f ca="1">IF(S21=0,0,(L21*100/S21))</f>
        <v>0</v>
      </c>
      <c r="N21" s="124">
        <f ca="1">J21-T21</f>
        <v>-8737.5299999999988</v>
      </c>
      <c r="O21" s="124">
        <f ca="1">IF(T21=0,0,(N21*100/T21))</f>
        <v>-52.673800337593434</v>
      </c>
      <c r="Q21" s="124">
        <f ca="1">IFERROR(_xll.BC_BU(_xll.ArrayBU(DB),_xll.ArrayDPT($BA21:$BE21),_xll.ArrayCOA($BG21:$CL21),YR,PRD,RV,_xll.ArrayDIM($CN21:$CQ21)),0)</f>
        <v>0</v>
      </c>
      <c r="R21" s="124">
        <f ca="1">IFERROR(_xll.AC_BU(_xll.ArrayBU(DB),_xll.ArrayDPT($BA21:$BE21),_xll.ArrayCOA($BG21:$CL21),YR-1,PRD,_xll.ArrayDIM($CN21:$CQ21)),0)</f>
        <v>688.19</v>
      </c>
      <c r="S21" s="124">
        <f ca="1">IFERROR(_xll.BCC_BU(_xll.ArrayBU(DB),_xll.ArrayDPT($BA21:$BE21),_xll.ArrayCOA($BG21:$CL21),YR,PRD,RV,_xll.ArrayDIM($CN21:$CQ21)),0)</f>
        <v>0</v>
      </c>
      <c r="T21" s="124">
        <f ca="1">IFERROR(_xll.ACC_BU(_xll.ArrayBU(DB),_xll.ArrayDPT($BA21:$BE21),_xll.ArrayCOA($BG21:$CL21),YR-1,PRD,_xll.ArrayDIM($CN21:$CQ21)),0)</f>
        <v>16588</v>
      </c>
      <c r="U21" s="102"/>
      <c r="V21" s="124">
        <f ca="1">IFERROR(_xll.ACC_BU(_xll.ArrayBU(DB),_xll.ArrayDPT($BA21:$BE21),_xll.ArrayCOA($BG21:$CL21),YR-1,PRD,_xll.ArrayDIM($CN21:$CQ21)),0)</f>
        <v>16588</v>
      </c>
      <c r="W21" s="124">
        <f ca="1">IFERROR(_xll.BCC_BU(_xll.ArrayBU(DB),_xll.ArrayDPT($BA21:$BE21),_xll.ArrayCOA($BG21:$CL21),YR-1,PRD,RV,_xll.ArrayDIM($CN21:$CQ21)),0)</f>
        <v>0</v>
      </c>
      <c r="X21" s="124">
        <f ca="1">IFERROR(_xll.ACC_BU(_xll.ArrayBU(DB),_xll.ArrayDPT($BA21:$BE21),_xll.ArrayCOA($BG21:$CL21),YR-1-1,PRD,_xll.ArrayDIM($CN21:$CQ21)),0)</f>
        <v>1359.39</v>
      </c>
      <c r="Y21" s="102"/>
      <c r="Z21" s="124">
        <f ca="1">IFERROR(_xll.AC_BU(_xll.ArrayBU(DB),_xll.ArrayDPT($BA21:$BE21),_xll.ArrayCOA($BG21:$CL21),YR,PRD,_xll.ArrayDIM($CN21:$CQ21)),0)</f>
        <v>0</v>
      </c>
      <c r="AA21" s="124">
        <f ca="1">IFERROR(_xll.BC_BU(_xll.ArrayBU(DB),_xll.ArrayDPT($BA21:$BE21),_xll.ArrayCOA($BG21:$CL21),YR,PRD,RV,_xll.ArrayDIM($CN21:$CQ21)),0)</f>
        <v>0</v>
      </c>
      <c r="AB21" s="102"/>
      <c r="AC21" s="102"/>
      <c r="AD21" s="102"/>
      <c r="AF21" s="146"/>
      <c r="AG21" s="146"/>
      <c r="AH21" s="146"/>
      <c r="BA21" s="599"/>
      <c r="BB21" s="628"/>
      <c r="BC21" s="628"/>
      <c r="BD21" s="628"/>
      <c r="BE21" s="629"/>
      <c r="BF21" s="630"/>
      <c r="BG21" s="661">
        <v>564990</v>
      </c>
      <c r="BH21" s="662">
        <v>564990</v>
      </c>
      <c r="BI21" s="667">
        <v>544990</v>
      </c>
      <c r="BJ21" s="662">
        <v>544990</v>
      </c>
      <c r="BK21" s="667">
        <v>574990</v>
      </c>
      <c r="BL21" s="662">
        <v>574990</v>
      </c>
      <c r="BM21" s="667">
        <v>544970</v>
      </c>
      <c r="BN21" s="662">
        <v>544970</v>
      </c>
      <c r="BO21" s="667">
        <v>584970</v>
      </c>
      <c r="BP21" s="662">
        <v>584970</v>
      </c>
      <c r="BQ21" s="667">
        <v>534990</v>
      </c>
      <c r="BR21" s="662">
        <v>534990</v>
      </c>
      <c r="BS21" s="661">
        <v>584990</v>
      </c>
      <c r="BT21" s="662">
        <v>584990</v>
      </c>
      <c r="BU21" s="661">
        <v>564970</v>
      </c>
      <c r="BV21" s="662">
        <v>564970</v>
      </c>
      <c r="BW21" s="661"/>
      <c r="BX21" s="662"/>
      <c r="BY21" s="661"/>
      <c r="BZ21" s="662"/>
      <c r="CA21" s="661"/>
      <c r="CB21" s="662"/>
      <c r="CC21" s="661"/>
      <c r="CD21" s="662"/>
      <c r="CE21" s="599"/>
      <c r="CF21" s="629"/>
      <c r="CG21" s="599"/>
      <c r="CH21" s="629"/>
      <c r="CI21" s="599"/>
      <c r="CJ21" s="629"/>
      <c r="CK21" s="599"/>
      <c r="CL21" s="629"/>
      <c r="CM21" s="630"/>
      <c r="CN21" s="599"/>
      <c r="CO21" s="628"/>
      <c r="CP21" s="628"/>
      <c r="CQ21" s="629"/>
      <c r="DM21" t="s">
        <v>1502</v>
      </c>
      <c r="DN21" t="s">
        <v>1380</v>
      </c>
      <c r="DO21" t="s">
        <v>1567</v>
      </c>
      <c r="DP21" t="s">
        <v>1378</v>
      </c>
      <c r="DQ21" t="s">
        <v>1626</v>
      </c>
      <c r="DR21" t="s">
        <v>1310</v>
      </c>
      <c r="DS21" t="s">
        <v>1627</v>
      </c>
      <c r="DT21" t="s">
        <v>1501</v>
      </c>
    </row>
    <row r="22" spans="1:128" ht="12.75" customHeight="1">
      <c r="A22" s="76">
        <f ca="1">A19+A20-A21</f>
        <v>127867.24000000002</v>
      </c>
      <c r="B22" s="162">
        <f ca="1">IF(G22=0,0,(A22*100/G22))</f>
        <v>38.963755642278983</v>
      </c>
      <c r="C22" s="76">
        <f ca="1">C19+C20-C21</f>
        <v>0</v>
      </c>
      <c r="D22" s="162">
        <f ca="1">IF(G22=0,0,(C22*100/G22))</f>
        <v>0</v>
      </c>
      <c r="E22" s="76">
        <f ca="1">E19+E20-E21</f>
        <v>328169.7</v>
      </c>
      <c r="F22" s="162">
        <f ca="1">IF(G22=0,0,(E22*100/G22))</f>
        <v>100</v>
      </c>
      <c r="G22" s="76">
        <f ca="1">G19+G20-G21</f>
        <v>328169.7</v>
      </c>
      <c r="H22" s="163">
        <f ca="1">G22/$G$24*100</f>
        <v>6.6866520529114366</v>
      </c>
      <c r="I22" s="139" t="s">
        <v>2615</v>
      </c>
      <c r="J22" s="76">
        <f ca="1">J19+J20-J21</f>
        <v>1038852.7100000001</v>
      </c>
      <c r="K22" s="163">
        <f ca="1">J22/$J$24*100</f>
        <v>3.8571676353603772</v>
      </c>
      <c r="L22" s="76">
        <f ca="1">L19+L20-L21</f>
        <v>1038852.7100000001</v>
      </c>
      <c r="M22" s="162">
        <f ca="1">IF(S22=0,0,(L22*100/S22))</f>
        <v>0</v>
      </c>
      <c r="N22" s="76">
        <f ca="1">N19+N20-N21</f>
        <v>117463.36000000007</v>
      </c>
      <c r="O22" s="162">
        <f ca="1">IF(T22=0,0,(N22*100/T22))</f>
        <v>12.748504201833901</v>
      </c>
      <c r="Q22" s="76">
        <f ca="1">Q19+Q20-Q21</f>
        <v>0</v>
      </c>
      <c r="R22" s="76">
        <f ca="1">R19+R20-R21</f>
        <v>200302.46</v>
      </c>
      <c r="S22" s="76">
        <f ca="1">S19+S20-S21</f>
        <v>0</v>
      </c>
      <c r="T22" s="76">
        <f ca="1">T19+T20-T21</f>
        <v>921389.35</v>
      </c>
      <c r="U22" s="27"/>
      <c r="V22" s="76">
        <f ca="1">V19+V20-V21</f>
        <v>921389.35</v>
      </c>
      <c r="W22" s="76">
        <f ca="1">W19+W20-W21</f>
        <v>0</v>
      </c>
      <c r="X22" s="76">
        <f ca="1">X19+X20-X21</f>
        <v>1242335.4500000002</v>
      </c>
      <c r="Y22" s="27"/>
      <c r="Z22" s="76">
        <f ca="1">Z19+Z20-Z21</f>
        <v>328169.7</v>
      </c>
      <c r="AA22" s="76">
        <f ca="1">AA19+AA20-AA21</f>
        <v>0</v>
      </c>
      <c r="AB22" s="27"/>
      <c r="AC22" s="27"/>
      <c r="AD22" s="27"/>
      <c r="AF22" s="146"/>
      <c r="AG22" s="146"/>
      <c r="AH22" s="146"/>
      <c r="BA22" s="599"/>
      <c r="BB22" s="628"/>
      <c r="BC22" s="628"/>
      <c r="BD22" s="628"/>
      <c r="BE22" s="629"/>
      <c r="BF22" s="630"/>
      <c r="BG22" s="661">
        <v>192021</v>
      </c>
      <c r="BH22" s="662"/>
      <c r="BI22" s="667"/>
      <c r="BJ22" s="662"/>
      <c r="BK22" s="667"/>
      <c r="BL22" s="662"/>
      <c r="BM22" s="667"/>
      <c r="BN22" s="662"/>
      <c r="BO22" s="667"/>
      <c r="BP22" s="662"/>
      <c r="BQ22" s="667"/>
      <c r="BR22" s="662"/>
      <c r="BS22" s="661"/>
      <c r="BT22" s="662"/>
      <c r="BU22" s="661"/>
      <c r="BV22" s="662"/>
      <c r="BW22" s="661"/>
      <c r="BX22" s="662"/>
      <c r="BY22" s="661"/>
      <c r="BZ22" s="662"/>
      <c r="CA22" s="661"/>
      <c r="CB22" s="662"/>
      <c r="CC22" s="661"/>
      <c r="CD22" s="662"/>
      <c r="CE22" s="599"/>
      <c r="CF22" s="629"/>
      <c r="CG22" s="599"/>
      <c r="CH22" s="629"/>
      <c r="CI22" s="599"/>
      <c r="CJ22" s="629"/>
      <c r="CK22" s="599"/>
      <c r="CL22" s="629"/>
      <c r="CM22" s="630"/>
      <c r="CN22" s="599"/>
      <c r="CO22" s="628"/>
      <c r="CP22" s="628"/>
      <c r="CQ22" s="629"/>
    </row>
    <row r="23" spans="1:128" ht="3" customHeight="1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Q23" s="74"/>
      <c r="R23" s="74"/>
      <c r="S23" s="74"/>
      <c r="T23" s="74"/>
      <c r="V23" s="74"/>
      <c r="W23" s="74"/>
      <c r="X23" s="74"/>
      <c r="Z23" s="74"/>
      <c r="AA23" s="74"/>
      <c r="AF23" s="146"/>
      <c r="AG23" s="146"/>
      <c r="AH23" s="146"/>
      <c r="BA23" s="599"/>
      <c r="BB23" s="628"/>
      <c r="BC23" s="628"/>
      <c r="BD23" s="628"/>
      <c r="BE23" s="629"/>
      <c r="BF23" s="630"/>
      <c r="BG23" s="661"/>
      <c r="BH23" s="662"/>
      <c r="BI23" s="667"/>
      <c r="BJ23" s="662"/>
      <c r="BK23" s="667"/>
      <c r="BL23" s="662"/>
      <c r="BM23" s="667"/>
      <c r="BN23" s="662"/>
      <c r="BO23" s="667"/>
      <c r="BP23" s="662"/>
      <c r="BQ23" s="667"/>
      <c r="BR23" s="662"/>
      <c r="BS23" s="661"/>
      <c r="BT23" s="662"/>
      <c r="BU23" s="661"/>
      <c r="BV23" s="662"/>
      <c r="BW23" s="661"/>
      <c r="BX23" s="662"/>
      <c r="BY23" s="661"/>
      <c r="BZ23" s="662"/>
      <c r="CA23" s="661"/>
      <c r="CB23" s="662"/>
      <c r="CC23" s="661"/>
      <c r="CD23" s="662"/>
      <c r="CE23" s="599"/>
      <c r="CF23" s="629"/>
      <c r="CG23" s="599"/>
      <c r="CH23" s="629"/>
      <c r="CI23" s="599"/>
      <c r="CJ23" s="629"/>
      <c r="CK23" s="599"/>
      <c r="CL23" s="629"/>
      <c r="CM23" s="630"/>
      <c r="CN23" s="599"/>
      <c r="CO23" s="628"/>
      <c r="CP23" s="628"/>
      <c r="CQ23" s="629"/>
    </row>
    <row r="24" spans="1:128" ht="12.75" customHeight="1">
      <c r="A24" s="35">
        <f ca="1">A13+A17+A22</f>
        <v>2461271.35</v>
      </c>
      <c r="B24">
        <f ca="1">IF(G24=0,0,(A24*100/G24))</f>
        <v>50.149861871006379</v>
      </c>
      <c r="C24" s="35">
        <f ca="1">G24-Z24</f>
        <v>0</v>
      </c>
      <c r="D24">
        <f ca="1">IF(G24=0,0,(C24*100/G24))</f>
        <v>0</v>
      </c>
      <c r="E24" s="35">
        <f ca="1">E13+E17+E22</f>
        <v>4907832.76</v>
      </c>
      <c r="F24">
        <f ca="1">IF(G24=0,0,(E24*100/G24))</f>
        <v>100</v>
      </c>
      <c r="G24" s="35">
        <f ca="1">G13+G17+G22</f>
        <v>4907832.76</v>
      </c>
      <c r="H24" s="140">
        <f ca="1">G24/$G$24*100</f>
        <v>100</v>
      </c>
      <c r="I24" s="35" t="s">
        <v>2581</v>
      </c>
      <c r="J24" s="35">
        <f ca="1">J13+J17+J22</f>
        <v>26933045.390000001</v>
      </c>
      <c r="K24" s="140">
        <f ca="1">J24/$J$24*100</f>
        <v>100</v>
      </c>
      <c r="L24" s="35">
        <f ca="1">L13+L17+L22</f>
        <v>26933045.390000001</v>
      </c>
      <c r="M24">
        <f ca="1">IF(S24=0,0,(L24*100/S24))</f>
        <v>0</v>
      </c>
      <c r="N24" s="35">
        <f ca="1">N13+N17+N22</f>
        <v>2636572.6599999964</v>
      </c>
      <c r="O24">
        <f ca="1">IF(T24=0,0,(N24*100/T24))</f>
        <v>10.85166842652224</v>
      </c>
      <c r="Q24" s="35">
        <f ca="1">Q13+Q17+Q22</f>
        <v>0</v>
      </c>
      <c r="R24" s="35">
        <f ca="1">R13+R17+R22</f>
        <v>2446561.41</v>
      </c>
      <c r="S24" s="35">
        <f ca="1">S13+S17+S22</f>
        <v>0</v>
      </c>
      <c r="T24" s="35">
        <f ca="1">T13+T17+T22</f>
        <v>24296472.730000004</v>
      </c>
      <c r="U24" s="27"/>
      <c r="V24" s="35">
        <f ca="1">V13+V17+V22</f>
        <v>24296472.730000004</v>
      </c>
      <c r="W24" s="35">
        <f ca="1">W13+W17+W22</f>
        <v>0</v>
      </c>
      <c r="X24" s="35">
        <f ca="1">X13+X17+X22</f>
        <v>24772181.039999999</v>
      </c>
      <c r="Y24" s="27"/>
      <c r="Z24" s="35">
        <f ca="1">Z13+Z17+Z22</f>
        <v>4907832.76</v>
      </c>
      <c r="AA24" s="35">
        <f ca="1">AA13+AA17+AA22</f>
        <v>0</v>
      </c>
      <c r="AB24" s="27"/>
      <c r="AC24" s="27"/>
      <c r="AD24" s="27"/>
      <c r="AF24" s="146"/>
      <c r="AG24" s="146"/>
      <c r="AH24" s="146"/>
      <c r="BA24" s="599"/>
      <c r="BB24" s="628"/>
      <c r="BC24" s="628"/>
      <c r="BD24" s="628"/>
      <c r="BE24" s="629"/>
      <c r="BF24" s="630"/>
      <c r="BG24" s="661"/>
      <c r="BH24" s="662"/>
      <c r="BI24" s="667"/>
      <c r="BJ24" s="662"/>
      <c r="BK24" s="667"/>
      <c r="BL24" s="662"/>
      <c r="BM24" s="667"/>
      <c r="BN24" s="662"/>
      <c r="BO24" s="667"/>
      <c r="BP24" s="662"/>
      <c r="BQ24" s="667"/>
      <c r="BR24" s="662"/>
      <c r="BS24" s="661"/>
      <c r="BT24" s="662"/>
      <c r="BU24" s="661"/>
      <c r="BV24" s="662"/>
      <c r="BW24" s="661"/>
      <c r="BX24" s="662"/>
      <c r="BY24" s="661"/>
      <c r="BZ24" s="662"/>
      <c r="CA24" s="661"/>
      <c r="CB24" s="662"/>
      <c r="CC24" s="661"/>
      <c r="CD24" s="662"/>
      <c r="CE24" s="599"/>
      <c r="CF24" s="629"/>
      <c r="CG24" s="599"/>
      <c r="CH24" s="629"/>
      <c r="CI24" s="599"/>
      <c r="CJ24" s="629"/>
      <c r="CK24" s="599"/>
      <c r="CL24" s="629"/>
      <c r="CM24" s="630"/>
      <c r="CN24" s="599"/>
      <c r="CO24" s="628"/>
      <c r="CP24" s="628"/>
      <c r="CQ24" s="629"/>
    </row>
    <row r="25" spans="1:128" ht="12.75" hidden="1" customHeight="1">
      <c r="AF25" s="146"/>
      <c r="AG25" s="146"/>
      <c r="AH25" s="146"/>
      <c r="BA25" s="599"/>
      <c r="BB25" s="628"/>
      <c r="BC25" s="628"/>
      <c r="BD25" s="628"/>
      <c r="BE25" s="629"/>
      <c r="BF25" s="630"/>
      <c r="BG25" s="661"/>
      <c r="BH25" s="662"/>
      <c r="BI25" s="667"/>
      <c r="BJ25" s="662"/>
      <c r="BK25" s="667"/>
      <c r="BL25" s="662"/>
      <c r="BM25" s="667"/>
      <c r="BN25" s="662"/>
      <c r="BO25" s="667"/>
      <c r="BP25" s="662"/>
      <c r="BQ25" s="667"/>
      <c r="BR25" s="662"/>
      <c r="BS25" s="661"/>
      <c r="BT25" s="662"/>
      <c r="BU25" s="661"/>
      <c r="BV25" s="662"/>
      <c r="BW25" s="661"/>
      <c r="BX25" s="662"/>
      <c r="BY25" s="661"/>
      <c r="BZ25" s="662"/>
      <c r="CA25" s="661"/>
      <c r="CB25" s="662"/>
      <c r="CC25" s="661"/>
      <c r="CD25" s="662"/>
      <c r="CE25" s="599"/>
      <c r="CF25" s="629"/>
      <c r="CG25" s="599"/>
      <c r="CH25" s="629"/>
      <c r="CI25" s="599"/>
      <c r="CJ25" s="629"/>
      <c r="CK25" s="599"/>
      <c r="CL25" s="629"/>
      <c r="CM25" s="630"/>
      <c r="CN25" s="599"/>
      <c r="CO25" s="628"/>
      <c r="CP25" s="628"/>
      <c r="CQ25" s="629"/>
    </row>
    <row r="26" spans="1:128" ht="12" customHeight="1">
      <c r="I26" s="35" t="s">
        <v>2348</v>
      </c>
      <c r="AF26" s="146"/>
      <c r="AG26" s="146"/>
      <c r="AH26" s="146"/>
      <c r="BA26" s="599"/>
      <c r="BB26" s="628"/>
      <c r="BC26" s="628"/>
      <c r="BD26" s="628"/>
      <c r="BE26" s="629"/>
      <c r="BF26" s="630"/>
      <c r="BG26" s="661"/>
      <c r="BH26" s="662"/>
      <c r="BI26" s="667"/>
      <c r="BJ26" s="662"/>
      <c r="BK26" s="667"/>
      <c r="BL26" s="662"/>
      <c r="BM26" s="667"/>
      <c r="BN26" s="662"/>
      <c r="BO26" s="667"/>
      <c r="BP26" s="662"/>
      <c r="BQ26" s="667"/>
      <c r="BR26" s="662"/>
      <c r="BS26" s="661"/>
      <c r="BT26" s="662"/>
      <c r="BU26" s="661"/>
      <c r="BV26" s="662"/>
      <c r="BW26" s="661"/>
      <c r="BX26" s="662"/>
      <c r="BY26" s="661"/>
      <c r="BZ26" s="662"/>
      <c r="CA26" s="661"/>
      <c r="CB26" s="662"/>
      <c r="CC26" s="661"/>
      <c r="CD26" s="662"/>
      <c r="CE26" s="599"/>
      <c r="CF26" s="629"/>
      <c r="CG26" s="599"/>
      <c r="CH26" s="629"/>
      <c r="CI26" s="599"/>
      <c r="CJ26" s="629"/>
      <c r="CK26" s="599"/>
      <c r="CL26" s="629"/>
      <c r="CM26" s="630"/>
      <c r="CN26" s="599"/>
      <c r="CO26" s="628"/>
      <c r="CP26" s="628"/>
      <c r="CQ26" s="629"/>
    </row>
    <row r="27" spans="1:128" ht="12" customHeight="1">
      <c r="A27">
        <f ca="1">G27-R27</f>
        <v>652524.25000000012</v>
      </c>
      <c r="B27" s="74">
        <f ca="1">IF(G27=0,0,(A27*100/G27))</f>
        <v>51.816185494700804</v>
      </c>
      <c r="C27">
        <f ca="1">G27-Z27</f>
        <v>0</v>
      </c>
      <c r="D27" s="74">
        <f ca="1">IF(G27=0,0,(C27*100/G27))</f>
        <v>0</v>
      </c>
      <c r="E27">
        <f ca="1">G27-AA27</f>
        <v>1259305.8400000001</v>
      </c>
      <c r="F27" s="74">
        <f ca="1">IF(G27=0,0,(E27*100/G27))</f>
        <v>100</v>
      </c>
      <c r="G27">
        <f ca="1">IFERROR(_xll.AC_BU(_xll.ArrayBU(DB),_xll.ArrayDPT($BA27:$BE27),_xll.ArrayCOA($BG27:$CL27),YR,PRD,_xll.ArrayDIM($CN27:$CQ27)),0)</f>
        <v>1259305.8400000001</v>
      </c>
      <c r="H27" s="140">
        <f ca="1">G27/$G$13*100</f>
        <v>38.119183449891494</v>
      </c>
      <c r="I27" t="s">
        <v>2616</v>
      </c>
      <c r="J27">
        <f ca="1">IFERROR(_xll.ACC_BU(_xll.ArrayBU(DB),_xll.ArrayDPT($BA27:$BE27),_xll.ArrayCOA($BG27:$CL27),YR,PRD,_xll.ArrayDIM($CN27:$CQ27)),0)</f>
        <v>5823020.9900000002</v>
      </c>
      <c r="K27" s="140">
        <f ca="1">J27/J$13*100</f>
        <v>30.558654520064941</v>
      </c>
      <c r="L27">
        <f ca="1">J27-S27</f>
        <v>5823020.9900000002</v>
      </c>
      <c r="M27" s="74">
        <f ca="1">L27/L$13*100</f>
        <v>30.558654520064941</v>
      </c>
      <c r="N27">
        <f ca="1">J27-T27</f>
        <v>355455.87000000011</v>
      </c>
      <c r="O27" s="74">
        <f t="shared" ref="O27:O32" ca="1" si="0">K27-AF27</f>
        <v>-0.9214836617189448</v>
      </c>
      <c r="Q27" s="141">
        <f ca="1">IFERROR(_xll.BC_BU(_xll.ArrayBU(DB),_xll.ArrayDPT($BA27:$BE27),_xll.ArrayCOA($BG27:$CL27),YR,PRD,RV,_xll.ArrayDIM($CN27:$CQ27)),0)</f>
        <v>0</v>
      </c>
      <c r="R27">
        <f ca="1">IFERROR(_xll.AC_BU(_xll.ArrayBU(DB),_xll.ArrayDPT($BA27:$BE27),_xll.ArrayCOA($BG27:$CL27),YR-1,PRD,_xll.ArrayDIM($CN27:$CQ27)),0)</f>
        <v>606781.59</v>
      </c>
      <c r="S27">
        <f ca="1">IFERROR(_xll.BCC_BU(_xll.ArrayBU(DB),_xll.ArrayDPT($BA27:$BE27),_xll.ArrayCOA($BG27:$CL27),YR,PRD,RV,_xll.ArrayDIM($CN27:$CQ27)),0)</f>
        <v>0</v>
      </c>
      <c r="T27">
        <f ca="1">IFERROR(_xll.ACC_BU(_xll.ArrayBU(DB),_xll.ArrayDPT($BA27:$BE27),_xll.ArrayCOA($BG27:$CL27),YR-1,PRD,_xll.ArrayDIM($CN27:$CQ27)),0)</f>
        <v>5467565.1200000001</v>
      </c>
      <c r="U27" s="102"/>
      <c r="V27">
        <f ca="1">IFERROR(_xll.ACC_BU(_xll.ArrayBU(DB),_xll.ArrayDPT($BA27:$BE27),_xll.ArrayCOA($BG27:$CL27),YR-1,PRD,_xll.ArrayDIM($CN27:$CQ27)),0)</f>
        <v>5467565.1200000001</v>
      </c>
      <c r="W27">
        <f ca="1">IFERROR(_xll.BCC_BU(_xll.ArrayBU(DB),_xll.ArrayDPT($BA27:$BE27),_xll.ArrayCOA($BG27:$CL27),YR-1,PRD,RV,_xll.ArrayDIM($CN27:$CQ27)),0)</f>
        <v>0</v>
      </c>
      <c r="X27">
        <f ca="1">IFERROR(_xll.ACC_BU(_xll.ArrayBU(DB),_xll.ArrayDPT($BA27:$BE27),_xll.ArrayCOA($BG27:$CL27),YR-1-1,PRD,_xll.ArrayDIM($CN27:$CQ27)),0)</f>
        <v>5512254.8399999999</v>
      </c>
      <c r="Y27" s="102"/>
      <c r="Z27">
        <f ca="1">IFERROR(_xll.AC_BU(_xll.ArrayBU(DB),_xll.ArrayDPT($BA27:$BE27),_xll.ArrayCOA($BG27:$CL27),YR,PRD,_xll.ArrayDIM($CN27:$CQ27)),0)</f>
        <v>1259305.8400000001</v>
      </c>
      <c r="AA27">
        <f ca="1">IFERROR(_xll.BC_BU(_xll.ArrayBU(DB),_xll.ArrayDPT($BA27:$BE27),_xll.ArrayCOA($BG27:$CL27),YR,PRD,RV,_xll.ArrayDIM($CN27:$CQ27)),0)</f>
        <v>0</v>
      </c>
      <c r="AB27" s="131">
        <f ca="1">Z27/Z13*100</f>
        <v>38.119183449891494</v>
      </c>
      <c r="AC27" s="131" t="e">
        <f ca="1">AA27/AA13*100</f>
        <v>#DIV/0!</v>
      </c>
      <c r="AD27" s="131">
        <f ca="1">R27/R13*100</f>
        <v>38.668708021742489</v>
      </c>
      <c r="AE27" s="40" t="e">
        <f ca="1">S27/S13*100</f>
        <v>#DIV/0!</v>
      </c>
      <c r="AF27" s="40">
        <f ca="1">T27/T13*100</f>
        <v>31.480138181783886</v>
      </c>
      <c r="AG27" s="146"/>
      <c r="AH27" s="146"/>
      <c r="BA27" s="599"/>
      <c r="BB27" s="628"/>
      <c r="BC27" s="628"/>
      <c r="BD27" s="628"/>
      <c r="BE27" s="629"/>
      <c r="BF27" s="630"/>
      <c r="BG27" s="661">
        <v>535110</v>
      </c>
      <c r="BH27" s="662">
        <v>535110</v>
      </c>
      <c r="BI27" s="667">
        <v>545110</v>
      </c>
      <c r="BJ27" s="662">
        <v>545110</v>
      </c>
      <c r="BK27" s="667">
        <v>555110</v>
      </c>
      <c r="BL27" s="662">
        <v>555110</v>
      </c>
      <c r="BM27" s="667">
        <v>565110</v>
      </c>
      <c r="BN27" s="662">
        <v>565110</v>
      </c>
      <c r="BO27" s="667">
        <v>575110</v>
      </c>
      <c r="BP27" s="662">
        <v>575110</v>
      </c>
      <c r="BQ27" s="667">
        <v>585110</v>
      </c>
      <c r="BR27" s="662">
        <v>585110</v>
      </c>
      <c r="BS27" s="661"/>
      <c r="BT27" s="662"/>
      <c r="BU27" s="661"/>
      <c r="BV27" s="662"/>
      <c r="BW27" s="661"/>
      <c r="BX27" s="662"/>
      <c r="BY27" s="661"/>
      <c r="BZ27" s="662"/>
      <c r="CA27" s="661"/>
      <c r="CB27" s="662"/>
      <c r="CC27" s="661"/>
      <c r="CD27" s="662"/>
      <c r="CE27" s="599"/>
      <c r="CF27" s="629"/>
      <c r="CG27" s="599"/>
      <c r="CH27" s="629"/>
      <c r="CI27" s="599"/>
      <c r="CJ27" s="629"/>
      <c r="CK27" s="599"/>
      <c r="CL27" s="629"/>
      <c r="CM27" s="630"/>
      <c r="CN27" s="599"/>
      <c r="CO27" s="628"/>
      <c r="CP27" s="628"/>
      <c r="CQ27" s="629"/>
      <c r="DM27" t="s">
        <v>1314</v>
      </c>
      <c r="DN27" t="s">
        <v>1382</v>
      </c>
      <c r="DO27" t="s">
        <v>1441</v>
      </c>
      <c r="DP27" t="s">
        <v>1504</v>
      </c>
      <c r="DQ27" t="s">
        <v>1568</v>
      </c>
      <c r="DR27" t="s">
        <v>1629</v>
      </c>
    </row>
    <row r="28" spans="1:128" ht="12" customHeight="1">
      <c r="A28" s="124">
        <f ca="1">G28-R28</f>
        <v>161648.13999999998</v>
      </c>
      <c r="B28" s="74">
        <f ca="1">IF(G28=0,0,(A28*100/G28))</f>
        <v>41.39976296474169</v>
      </c>
      <c r="C28" s="124">
        <f ca="1">G28-Z28</f>
        <v>0</v>
      </c>
      <c r="D28" s="74">
        <f ca="1">IF(G28=0,0,(C28*100/G28))</f>
        <v>0</v>
      </c>
      <c r="E28" s="124">
        <f ca="1">G28-AA28</f>
        <v>390456.68</v>
      </c>
      <c r="F28" s="74">
        <f ca="1">IF(G28=0,0,(E28*100/G28))</f>
        <v>100</v>
      </c>
      <c r="G28" s="124">
        <f ca="1">IFERROR(_xll.AC_BU(_xll.ArrayBU(DB),_xll.ArrayDPT($BA28:$BE28),_xll.ArrayCOA($BG28:$CL28),YR,PRD,_xll.ArrayDIM($CN28:$CQ28)),0)</f>
        <v>390456.68</v>
      </c>
      <c r="H28" s="127">
        <f ca="1">G28/$G$17*100</f>
        <v>30.598572282269469</v>
      </c>
      <c r="I28" s="124" t="s">
        <v>2617</v>
      </c>
      <c r="J28" s="124">
        <f ca="1">IFERROR(_xll.ACC_BU(_xll.ArrayBU(DB),_xll.ArrayDPT($BA28:$BE28),_xll.ArrayCOA($BG28:$CL28),YR,PRD,_xll.ArrayDIM($CN28:$CQ28)),0)</f>
        <v>2278435.52</v>
      </c>
      <c r="K28" s="127">
        <f ca="1">J28/J$17*100</f>
        <v>33.315498716343164</v>
      </c>
      <c r="L28" s="124">
        <f ca="1">J28-S28</f>
        <v>2278435.52</v>
      </c>
      <c r="M28" s="74">
        <f ca="1">L28/L$17*100</f>
        <v>33.315498716343164</v>
      </c>
      <c r="N28" s="124">
        <f ca="1">J28-T28</f>
        <v>278209.06000000006</v>
      </c>
      <c r="O28" s="74">
        <f t="shared" ca="1" si="0"/>
        <v>1.6033264914774747E-2</v>
      </c>
      <c r="Q28" s="124">
        <f ca="1">IFERROR(_xll.BC_BU(_xll.ArrayBU(DB),_xll.ArrayDPT($BA28:$BE28),_xll.ArrayCOA($BG28:$CL28),YR,PRD,RV,_xll.ArrayDIM($CN28:$CQ28)),0)</f>
        <v>0</v>
      </c>
      <c r="R28" s="124">
        <f ca="1">IFERROR(_xll.AC_BU(_xll.ArrayBU(DB),_xll.ArrayDPT($BA28:$BE28),_xll.ArrayCOA($BG28:$CL28),YR-1,PRD,_xll.ArrayDIM($CN28:$CQ28)),0)</f>
        <v>228808.54</v>
      </c>
      <c r="S28" s="124">
        <f ca="1">IFERROR(_xll.BCC_BU(_xll.ArrayBU(DB),_xll.ArrayDPT($BA28:$BE28),_xll.ArrayCOA($BG28:$CL28),YR,PRD,RV,_xll.ArrayDIM($CN28:$CQ28)),0)</f>
        <v>0</v>
      </c>
      <c r="T28" s="124">
        <f ca="1">IFERROR(_xll.ACC_BU(_xll.ArrayBU(DB),_xll.ArrayDPT($BA28:$BE28),_xll.ArrayCOA($BG28:$CL28),YR-1,PRD,_xll.ArrayDIM($CN28:$CQ28)),0)</f>
        <v>2000226.46</v>
      </c>
      <c r="U28" s="102"/>
      <c r="V28" s="124">
        <f ca="1">IFERROR(_xll.ACC_BU(_xll.ArrayBU(DB),_xll.ArrayDPT($BA28:$BE28),_xll.ArrayCOA($BG28:$CL28),YR-1,PRD,_xll.ArrayDIM($CN28:$CQ28)),0)</f>
        <v>2000226.46</v>
      </c>
      <c r="W28" s="124">
        <f ca="1">IFERROR(_xll.BCC_BU(_xll.ArrayBU(DB),_xll.ArrayDPT($BA28:$BE28),_xll.ArrayCOA($BG28:$CL28),YR-1,PRD,RV,_xll.ArrayDIM($CN28:$CQ28)),0)</f>
        <v>0</v>
      </c>
      <c r="X28" s="124">
        <f ca="1">IFERROR(_xll.ACC_BU(_xll.ArrayBU(DB),_xll.ArrayDPT($BA28:$BE28),_xll.ArrayCOA($BG28:$CL28),YR-1-1,PRD,_xll.ArrayDIM($CN28:$CQ28)),0)</f>
        <v>2038291.43</v>
      </c>
      <c r="Y28" s="102"/>
      <c r="Z28" s="124">
        <f ca="1">IFERROR(_xll.AC_BU(_xll.ArrayBU(DB),_xll.ArrayDPT($BA28:$BE28),_xll.ArrayCOA($BG28:$CL28),YR,PRD,_xll.ArrayDIM($CN28:$CQ28)),0)</f>
        <v>390456.68</v>
      </c>
      <c r="AA28" s="124">
        <f ca="1">IFERROR(_xll.BC_BU(_xll.ArrayBU(DB),_xll.ArrayDPT($BA28:$BE28),_xll.ArrayCOA($BG28:$CL28),YR,PRD,RV,_xll.ArrayDIM($CN28:$CQ28)),0)</f>
        <v>0</v>
      </c>
      <c r="AB28" s="131">
        <f ca="1">Z28/Z17*100</f>
        <v>30.598572282269469</v>
      </c>
      <c r="AC28" s="131" t="e">
        <f ca="1">AA28/AA17*100</f>
        <v>#DIV/0!</v>
      </c>
      <c r="AD28" s="131">
        <f ca="1">R28/R17*100</f>
        <v>33.793474575923227</v>
      </c>
      <c r="AE28" s="40" t="e">
        <f ca="1">S28/S17*100</f>
        <v>#DIV/0!</v>
      </c>
      <c r="AF28" s="40">
        <f ca="1">T28/T17*100</f>
        <v>33.299465451428389</v>
      </c>
      <c r="AG28" s="146"/>
      <c r="AH28" s="146"/>
      <c r="BA28" s="599"/>
      <c r="BB28" s="628"/>
      <c r="BC28" s="628"/>
      <c r="BD28" s="628"/>
      <c r="BE28" s="629"/>
      <c r="BF28" s="630"/>
      <c r="BG28" s="661">
        <v>535120</v>
      </c>
      <c r="BH28" s="662">
        <v>535120</v>
      </c>
      <c r="BI28" s="667">
        <v>545120</v>
      </c>
      <c r="BJ28" s="662">
        <v>545120</v>
      </c>
      <c r="BK28" s="667">
        <v>555120</v>
      </c>
      <c r="BL28" s="662">
        <v>555120</v>
      </c>
      <c r="BM28" s="667">
        <v>565120</v>
      </c>
      <c r="BN28" s="662">
        <v>565120</v>
      </c>
      <c r="BO28" s="667">
        <v>575120</v>
      </c>
      <c r="BP28" s="662">
        <v>575120</v>
      </c>
      <c r="BQ28" s="667">
        <v>585120</v>
      </c>
      <c r="BR28" s="662">
        <v>585120</v>
      </c>
      <c r="BS28" s="661"/>
      <c r="BT28" s="662"/>
      <c r="BU28" s="661"/>
      <c r="BV28" s="662"/>
      <c r="BW28" s="661"/>
      <c r="BX28" s="662"/>
      <c r="BY28" s="661"/>
      <c r="BZ28" s="662"/>
      <c r="CA28" s="661"/>
      <c r="CB28" s="662"/>
      <c r="CC28" s="661"/>
      <c r="CD28" s="662"/>
      <c r="CE28" s="599"/>
      <c r="CF28" s="629"/>
      <c r="CG28" s="599"/>
      <c r="CH28" s="629"/>
      <c r="CI28" s="599"/>
      <c r="CJ28" s="629"/>
      <c r="CK28" s="599"/>
      <c r="CL28" s="629"/>
      <c r="CM28" s="630"/>
      <c r="CN28" s="599"/>
      <c r="CO28" s="628"/>
      <c r="CP28" s="628"/>
      <c r="CQ28" s="629"/>
      <c r="DM28" t="s">
        <v>1316</v>
      </c>
      <c r="DN28" t="s">
        <v>1383</v>
      </c>
      <c r="DO28" t="s">
        <v>1442</v>
      </c>
      <c r="DP28" t="s">
        <v>1505</v>
      </c>
      <c r="DQ28" t="s">
        <v>1569</v>
      </c>
      <c r="DR28" t="s">
        <v>1630</v>
      </c>
    </row>
    <row r="29" spans="1:128" ht="12" customHeight="1">
      <c r="A29" s="124">
        <f ca="1">G29-R29</f>
        <v>0</v>
      </c>
      <c r="B29" s="74">
        <f ca="1">IF(G29=0,0,(A29*100/G29))</f>
        <v>0</v>
      </c>
      <c r="C29" s="124">
        <f ca="1">G29-Z29</f>
        <v>0</v>
      </c>
      <c r="D29" s="74">
        <f ca="1">IF(G29=0,0,(C29*100/G29))</f>
        <v>0</v>
      </c>
      <c r="E29" s="124">
        <f ca="1">G29-AA29</f>
        <v>0</v>
      </c>
      <c r="F29" s="74">
        <f ca="1">IF(G29=0,0,(E29*100/G29))</f>
        <v>0</v>
      </c>
      <c r="G29" s="124">
        <f ca="1">IFERROR(_xll.AC_BU(_xll.ArrayBU(DB),_xll.ArrayDPT($BA29:$BE29),_xll.ArrayCOA($BG29:$CL29),YR,PRD,_xll.ArrayDIM($CN29:$CQ29)),0)</f>
        <v>0</v>
      </c>
      <c r="H29" s="127" t="e">
        <f ca="1">G29/$G$19*100</f>
        <v>#DIV/0!</v>
      </c>
      <c r="I29" s="124" t="s">
        <v>2618</v>
      </c>
      <c r="J29" s="124">
        <f ca="1">IFERROR(_xll.ACC_BU(_xll.ArrayBU(DB),_xll.ArrayDPT($BA29:$BE29),_xll.ArrayCOA($BG29:$CL29),YR,PRD,_xll.ArrayDIM($CN29:$CQ29)),0)</f>
        <v>0</v>
      </c>
      <c r="K29" s="127" t="e">
        <f ca="1">J29/J$19*100</f>
        <v>#DIV/0!</v>
      </c>
      <c r="L29" s="124">
        <f ca="1">J29-S29</f>
        <v>0</v>
      </c>
      <c r="M29" s="74" t="e">
        <f ca="1">L29/L$19*100</f>
        <v>#DIV/0!</v>
      </c>
      <c r="N29" s="124">
        <f ca="1">J29-T29</f>
        <v>0</v>
      </c>
      <c r="O29" s="74" t="e">
        <f t="shared" ca="1" si="0"/>
        <v>#DIV/0!</v>
      </c>
      <c r="Q29" s="124">
        <f ca="1">IFERROR(_xll.BC_BU(_xll.ArrayBU(DB),_xll.ArrayDPT($BA29:$BE29),_xll.ArrayCOA($BG29:$CL29),YR,PRD,RV,_xll.ArrayDIM($CN29:$CQ29)),0)</f>
        <v>0</v>
      </c>
      <c r="R29" s="124">
        <f ca="1">IFERROR(_xll.AC_BU(_xll.ArrayBU(DB),_xll.ArrayDPT($BA29:$BE29),_xll.ArrayCOA($BG29:$CL29),YR-1,PRD,_xll.ArrayDIM($CN29:$CQ29)),0)</f>
        <v>0</v>
      </c>
      <c r="S29" s="124">
        <f ca="1">IFERROR(_xll.BCC_BU(_xll.ArrayBU(DB),_xll.ArrayDPT($BA29:$BE29),_xll.ArrayCOA($BG29:$CL29),YR,PRD,RV,_xll.ArrayDIM($CN29:$CQ29)),0)</f>
        <v>0</v>
      </c>
      <c r="T29" s="124">
        <f ca="1">IFERROR(_xll.ACC_BU(_xll.ArrayBU(DB),_xll.ArrayDPT($BA29:$BE29),_xll.ArrayCOA($BG29:$CL29),YR-1,PRD,_xll.ArrayDIM($CN29:$CQ29)),0)</f>
        <v>0</v>
      </c>
      <c r="U29" s="102"/>
      <c r="V29" s="124">
        <f ca="1">IFERROR(_xll.ACC_BU(_xll.ArrayBU(DB),_xll.ArrayDPT($BA29:$BE29),_xll.ArrayCOA($BG29:$CL29),YR-1,PRD,_xll.ArrayDIM($CN29:$CQ29)),0)</f>
        <v>0</v>
      </c>
      <c r="W29" s="124">
        <f ca="1">IFERROR(_xll.BCC_BU(_xll.ArrayBU(DB),_xll.ArrayDPT($BA29:$BE29),_xll.ArrayCOA($BG29:$CL29),YR-1,PRD,RV,_xll.ArrayDIM($CN29:$CQ29)),0)</f>
        <v>0</v>
      </c>
      <c r="X29" s="124">
        <f ca="1">IFERROR(_xll.ACC_BU(_xll.ArrayBU(DB),_xll.ArrayDPT($BA29:$BE29),_xll.ArrayCOA($BG29:$CL29),YR-1-1,PRD,_xll.ArrayDIM($CN29:$CQ29)),0)</f>
        <v>0</v>
      </c>
      <c r="Y29" s="102"/>
      <c r="Z29" s="124">
        <f ca="1">IFERROR(_xll.AC_BU(_xll.ArrayBU(DB),_xll.ArrayDPT($BA29:$BE29),_xll.ArrayCOA($BG29:$CL29),YR,PRD,_xll.ArrayDIM($CN29:$CQ29)),0)</f>
        <v>0</v>
      </c>
      <c r="AA29" s="124">
        <f ca="1">IFERROR(_xll.BC_BU(_xll.ArrayBU(DB),_xll.ArrayDPT($BA29:$BE29),_xll.ArrayCOA($BG29:$CL29),YR,PRD,RV,_xll.ArrayDIM($CN29:$CQ29)),0)</f>
        <v>0</v>
      </c>
      <c r="AB29" s="131" t="e">
        <f ca="1">Z29/Z19*100</f>
        <v>#DIV/0!</v>
      </c>
      <c r="AC29" s="131" t="e">
        <f ca="1">AA29/AA19*100</f>
        <v>#DIV/0!</v>
      </c>
      <c r="AD29" s="131" t="e">
        <f t="shared" ref="AD29:AF30" ca="1" si="1">R29/R19*100</f>
        <v>#DIV/0!</v>
      </c>
      <c r="AE29" s="40" t="e">
        <f t="shared" ca="1" si="1"/>
        <v>#DIV/0!</v>
      </c>
      <c r="AF29" s="40" t="e">
        <f t="shared" ca="1" si="1"/>
        <v>#DIV/0!</v>
      </c>
      <c r="AG29" s="146"/>
      <c r="AH29" s="146"/>
      <c r="BA29" s="599"/>
      <c r="BB29" s="628"/>
      <c r="BC29" s="628"/>
      <c r="BD29" s="628"/>
      <c r="BE29" s="629"/>
      <c r="BF29" s="630"/>
      <c r="BG29" s="661">
        <v>565170</v>
      </c>
      <c r="BH29" s="662">
        <v>565170</v>
      </c>
      <c r="BI29" s="667"/>
      <c r="BJ29" s="662"/>
      <c r="BK29" s="667"/>
      <c r="BL29" s="662"/>
      <c r="BM29" s="667"/>
      <c r="BN29" s="662"/>
      <c r="BO29" s="667"/>
      <c r="BP29" s="662"/>
      <c r="BQ29" s="667"/>
      <c r="BR29" s="662"/>
      <c r="BS29" s="661"/>
      <c r="BT29" s="662"/>
      <c r="BU29" s="661"/>
      <c r="BV29" s="662"/>
      <c r="BW29" s="661"/>
      <c r="BX29" s="662"/>
      <c r="BY29" s="661"/>
      <c r="BZ29" s="662"/>
      <c r="CA29" s="661"/>
      <c r="CB29" s="662"/>
      <c r="CC29" s="661"/>
      <c r="CD29" s="662"/>
      <c r="CE29" s="599"/>
      <c r="CF29" s="629"/>
      <c r="CG29" s="599"/>
      <c r="CH29" s="629"/>
      <c r="CI29" s="599"/>
      <c r="CJ29" s="629"/>
      <c r="CK29" s="599"/>
      <c r="CL29" s="629"/>
      <c r="CM29" s="630"/>
      <c r="CN29" s="599"/>
      <c r="CO29" s="628"/>
      <c r="CP29" s="628"/>
      <c r="CQ29" s="629"/>
      <c r="DM29" t="s">
        <v>1506</v>
      </c>
    </row>
    <row r="30" spans="1:128" ht="12" customHeight="1">
      <c r="A30" s="124">
        <f ca="1">G30-R30</f>
        <v>1790.88</v>
      </c>
      <c r="B30" s="74">
        <f ca="1">IF(G30=0,0,(A30*100/G30))</f>
        <v>71.897482014388487</v>
      </c>
      <c r="C30" s="124">
        <f ca="1">G30-Z30</f>
        <v>0</v>
      </c>
      <c r="D30" s="74">
        <f ca="1">IF(G30=0,0,(C30*100/G30))</f>
        <v>0</v>
      </c>
      <c r="E30" s="124">
        <f ca="1">G30-AA30</f>
        <v>2490.88</v>
      </c>
      <c r="F30" s="74">
        <f ca="1">IF(G30=0,0,(E30*100/G30))</f>
        <v>100</v>
      </c>
      <c r="G30" s="124">
        <f ca="1">IFERROR(_xll.AC_BU(_xll.ArrayBU(DB),_xll.ArrayDPT($BA30:$BE30),_xll.ArrayCOA($BG30:$CL30),YR,PRD,_xll.ArrayDIM($CN30:$CQ30)),0)</f>
        <v>2490.88</v>
      </c>
      <c r="H30" s="127">
        <f ca="1">G30/$G$20*100</f>
        <v>0.75902193285973696</v>
      </c>
      <c r="I30" s="124" t="s">
        <v>2619</v>
      </c>
      <c r="J30" s="124">
        <f ca="1">IFERROR(_xll.ACC_BU(_xll.ArrayBU(DB),_xll.ArrayDPT($BA30:$BE30),_xll.ArrayCOA($BG30:$CL30),YR,PRD,_xll.ArrayDIM($CN30:$CQ30)),0)</f>
        <v>51539.28</v>
      </c>
      <c r="K30" s="127">
        <f ca="1">J30/J$20*100</f>
        <v>4.9239632576639343</v>
      </c>
      <c r="L30" s="124">
        <f ca="1">J30-S30</f>
        <v>51539.28</v>
      </c>
      <c r="M30" s="74">
        <f ca="1">L30/L$20*100</f>
        <v>4.9239632576639343</v>
      </c>
      <c r="N30" s="124">
        <f ca="1">J30-T30</f>
        <v>-20113.270000000004</v>
      </c>
      <c r="O30" s="74">
        <f t="shared" ca="1" si="0"/>
        <v>-2.7150858089260002</v>
      </c>
      <c r="Q30" s="124">
        <f ca="1">IFERROR(_xll.BC_BU(_xll.ArrayBU(DB),_xll.ArrayDPT($BA30:$BE30),_xll.ArrayCOA($BG30:$CL30),YR,PRD,RV,_xll.ArrayDIM($CN30:$CQ30)),0)</f>
        <v>0</v>
      </c>
      <c r="R30" s="124">
        <f ca="1">IFERROR(_xll.AC_BU(_xll.ArrayBU(DB),_xll.ArrayDPT($BA30:$BE30),_xll.ArrayCOA($BG30:$CL30),YR-1,PRD,_xll.ArrayDIM($CN30:$CQ30)),0)</f>
        <v>700</v>
      </c>
      <c r="S30" s="124">
        <f ca="1">IFERROR(_xll.BCC_BU(_xll.ArrayBU(DB),_xll.ArrayDPT($BA30:$BE30),_xll.ArrayCOA($BG30:$CL30),YR,PRD,RV,_xll.ArrayDIM($CN30:$CQ30)),0)</f>
        <v>0</v>
      </c>
      <c r="T30" s="124">
        <f ca="1">IFERROR(_xll.ACC_BU(_xll.ArrayBU(DB),_xll.ArrayDPT($BA30:$BE30),_xll.ArrayCOA($BG30:$CL30),YR-1,PRD,_xll.ArrayDIM($CN30:$CQ30)),0)</f>
        <v>71652.55</v>
      </c>
      <c r="U30" s="102"/>
      <c r="V30" s="124">
        <f ca="1">IFERROR(_xll.ACC_BU(_xll.ArrayBU(DB),_xll.ArrayDPT($BA30:$BE30),_xll.ArrayCOA($BG30:$CL30),YR-1,PRD,_xll.ArrayDIM($CN30:$CQ30)),0)</f>
        <v>71652.55</v>
      </c>
      <c r="W30" s="124">
        <f ca="1">IFERROR(_xll.BCC_BU(_xll.ArrayBU(DB),_xll.ArrayDPT($BA30:$BE30),_xll.ArrayCOA($BG30:$CL30),YR-1,PRD,RV,_xll.ArrayDIM($CN30:$CQ30)),0)</f>
        <v>0</v>
      </c>
      <c r="X30" s="124">
        <f ca="1">IFERROR(_xll.ACC_BU(_xll.ArrayBU(DB),_xll.ArrayDPT($BA30:$BE30),_xll.ArrayCOA($BG30:$CL30),YR-1-1,PRD,_xll.ArrayDIM($CN30:$CQ30)),0)</f>
        <v>119122.83</v>
      </c>
      <c r="Y30" s="102"/>
      <c r="Z30" s="124">
        <f ca="1">IFERROR(_xll.AC_BU(_xll.ArrayBU(DB),_xll.ArrayDPT($BA30:$BE30),_xll.ArrayCOA($BG30:$CL30),YR,PRD,_xll.ArrayDIM($CN30:$CQ30)),0)</f>
        <v>2490.88</v>
      </c>
      <c r="AA30" s="124">
        <f ca="1">IFERROR(_xll.BC_BU(_xll.ArrayBU(DB),_xll.ArrayDPT($BA30:$BE30),_xll.ArrayCOA($BG30:$CL30),YR,PRD,RV,_xll.ArrayDIM($CN30:$CQ30)),0)</f>
        <v>0</v>
      </c>
      <c r="AB30" s="131">
        <f ca="1">Z30/Z20*100</f>
        <v>0.75902193285973696</v>
      </c>
      <c r="AC30" s="131" t="e">
        <f ca="1">AA30/AA20*100</f>
        <v>#DIV/0!</v>
      </c>
      <c r="AD30" s="131">
        <f t="shared" ca="1" si="1"/>
        <v>0.34827490731534028</v>
      </c>
      <c r="AE30" s="40" t="e">
        <f t="shared" ca="1" si="1"/>
        <v>#DIV/0!</v>
      </c>
      <c r="AF30" s="40">
        <f t="shared" ca="1" si="1"/>
        <v>7.6390490665899344</v>
      </c>
      <c r="AG30" s="146"/>
      <c r="AH30" s="146"/>
      <c r="BA30" s="599"/>
      <c r="BB30" s="628"/>
      <c r="BC30" s="628"/>
      <c r="BD30" s="628"/>
      <c r="BE30" s="629"/>
      <c r="BF30" s="630"/>
      <c r="BG30" s="661">
        <v>545190</v>
      </c>
      <c r="BH30" s="662">
        <v>545190</v>
      </c>
      <c r="BI30" s="667">
        <v>565190</v>
      </c>
      <c r="BJ30" s="662">
        <v>565190</v>
      </c>
      <c r="BK30" s="667">
        <v>575190</v>
      </c>
      <c r="BL30" s="662">
        <v>575190</v>
      </c>
      <c r="BM30" s="667">
        <v>585190</v>
      </c>
      <c r="BN30" s="662">
        <v>585190</v>
      </c>
      <c r="BO30" s="667">
        <v>535190</v>
      </c>
      <c r="BP30" s="662">
        <v>535190</v>
      </c>
      <c r="BQ30" s="667"/>
      <c r="BR30" s="662"/>
      <c r="BS30" s="661"/>
      <c r="BT30" s="662"/>
      <c r="BU30" s="661"/>
      <c r="BV30" s="662"/>
      <c r="BW30" s="661"/>
      <c r="BX30" s="662"/>
      <c r="BY30" s="661"/>
      <c r="BZ30" s="662"/>
      <c r="CA30" s="661"/>
      <c r="CB30" s="662"/>
      <c r="CC30" s="661"/>
      <c r="CD30" s="662"/>
      <c r="CE30" s="599"/>
      <c r="CF30" s="629"/>
      <c r="CG30" s="599"/>
      <c r="CH30" s="629"/>
      <c r="CI30" s="599"/>
      <c r="CJ30" s="629"/>
      <c r="CK30" s="599"/>
      <c r="CL30" s="629"/>
      <c r="CM30" s="630"/>
      <c r="CN30" s="599"/>
      <c r="CO30" s="628"/>
      <c r="CP30" s="628"/>
      <c r="CQ30" s="629"/>
      <c r="DM30" t="s">
        <v>1384</v>
      </c>
      <c r="DN30" t="s">
        <v>1508</v>
      </c>
      <c r="DO30" t="s">
        <v>1571</v>
      </c>
      <c r="DP30" t="s">
        <v>1631</v>
      </c>
      <c r="DQ30" t="s">
        <v>1318</v>
      </c>
    </row>
    <row r="31" spans="1:128" ht="12" customHeight="1">
      <c r="A31" s="35">
        <f ca="1">A27+A28+A29+A30</f>
        <v>815963.27000000014</v>
      </c>
      <c r="B31">
        <f ca="1">IF(G31=0,0,(A31*100/G31))</f>
        <v>49.384874620321568</v>
      </c>
      <c r="C31" s="35">
        <f ca="1">G31-Z31</f>
        <v>0</v>
      </c>
      <c r="D31">
        <f ca="1">IF(G31=0,0,(C31*100/G31))</f>
        <v>0</v>
      </c>
      <c r="E31" s="35">
        <f ca="1">E27+E28+E29+E30</f>
        <v>1652253.4</v>
      </c>
      <c r="F31">
        <f ca="1">IF(G31=0,0,(E31*100/G31))</f>
        <v>100</v>
      </c>
      <c r="G31" s="35">
        <f ca="1">G27+G28+G29+G30</f>
        <v>1652253.4</v>
      </c>
      <c r="H31" s="140">
        <f ca="1">G31/$G$24*100</f>
        <v>33.665641858586888</v>
      </c>
      <c r="I31" s="112" t="s">
        <v>2352</v>
      </c>
      <c r="J31" s="35">
        <f ca="1">J27+J28+J29+J30</f>
        <v>8152995.79</v>
      </c>
      <c r="K31" s="140">
        <f ca="1">J31/J$24*100</f>
        <v>30.271347602700487</v>
      </c>
      <c r="L31" s="35">
        <f ca="1">L27+L28+L29+L30</f>
        <v>8152995.79</v>
      </c>
      <c r="M31">
        <f ca="1">L31/L$24*100</f>
        <v>30.271347602700487</v>
      </c>
      <c r="N31" s="35">
        <f ca="1">N27+N28+N29+N30</f>
        <v>613551.66000000015</v>
      </c>
      <c r="O31">
        <f t="shared" ca="1" si="0"/>
        <v>-0.75967576346365107</v>
      </c>
      <c r="Q31" s="35">
        <f ca="1">Q27+Q28+Q29+Q30</f>
        <v>0</v>
      </c>
      <c r="R31" s="35">
        <f ca="1">R27+R28+R29+R30</f>
        <v>836290.13</v>
      </c>
      <c r="S31" s="35">
        <f ca="1">S27+S28+S29+S30</f>
        <v>0</v>
      </c>
      <c r="T31" s="35">
        <f ca="1">T27+T28+T29+T30</f>
        <v>7539444.1299999999</v>
      </c>
      <c r="U31" s="46"/>
      <c r="V31" s="35">
        <f ca="1">V27+V28+V29+V30</f>
        <v>7539444.1299999999</v>
      </c>
      <c r="W31" s="35">
        <f ca="1">W27+W28+W29+W30</f>
        <v>0</v>
      </c>
      <c r="X31" s="35">
        <f ca="1">X27+X28+X29+X30</f>
        <v>7669669.0999999996</v>
      </c>
      <c r="Y31" s="46"/>
      <c r="Z31" s="35">
        <f ca="1">Z27+Z28+Z29+Z30</f>
        <v>1652253.4</v>
      </c>
      <c r="AA31" s="35">
        <f ca="1">AA27+AA28+AA29+AA30</f>
        <v>0</v>
      </c>
      <c r="AB31" s="131">
        <f ca="1">Z31/Z24*100</f>
        <v>33.665641858586888</v>
      </c>
      <c r="AC31" s="131" t="e">
        <f ca="1">AA31/AA24*100</f>
        <v>#DIV/0!</v>
      </c>
      <c r="AD31" s="131">
        <f ca="1">R31/R24*100</f>
        <v>34.182266040074587</v>
      </c>
      <c r="AE31" s="40" t="e">
        <f ca="1">S31/S24*100</f>
        <v>#DIV/0!</v>
      </c>
      <c r="AF31" s="40">
        <f ca="1">T31/T24*100</f>
        <v>31.031023366164138</v>
      </c>
      <c r="AG31" s="146"/>
      <c r="AH31" s="146"/>
      <c r="BA31" s="599"/>
      <c r="BB31" s="628"/>
      <c r="BC31" s="628"/>
      <c r="BD31" s="628"/>
      <c r="BE31" s="629"/>
      <c r="BF31" s="630"/>
      <c r="BG31" s="661"/>
      <c r="BH31" s="662"/>
      <c r="BI31" s="667"/>
      <c r="BJ31" s="662"/>
      <c r="BK31" s="667"/>
      <c r="BL31" s="662"/>
      <c r="BM31" s="667"/>
      <c r="BN31" s="662"/>
      <c r="BO31" s="667"/>
      <c r="BP31" s="662"/>
      <c r="BQ31" s="667"/>
      <c r="BR31" s="662"/>
      <c r="BS31" s="661"/>
      <c r="BT31" s="662"/>
      <c r="BU31" s="661"/>
      <c r="BV31" s="662"/>
      <c r="BW31" s="661"/>
      <c r="BX31" s="662"/>
      <c r="BY31" s="661"/>
      <c r="BZ31" s="662"/>
      <c r="CA31" s="661"/>
      <c r="CB31" s="662"/>
      <c r="CC31" s="661"/>
      <c r="CD31" s="662"/>
      <c r="CE31" s="599"/>
      <c r="CF31" s="629"/>
      <c r="CG31" s="599"/>
      <c r="CH31" s="629"/>
      <c r="CI31" s="599"/>
      <c r="CJ31" s="629"/>
      <c r="CK31" s="599"/>
      <c r="CL31" s="629"/>
      <c r="CM31" s="630"/>
      <c r="CN31" s="599"/>
      <c r="CO31" s="628"/>
      <c r="CP31" s="628"/>
      <c r="CQ31" s="629"/>
    </row>
    <row r="32" spans="1:128" ht="1.5" customHeight="1">
      <c r="O32">
        <f t="shared" si="0"/>
        <v>0</v>
      </c>
      <c r="AB32" s="40"/>
      <c r="AC32" s="40"/>
      <c r="AD32" s="40"/>
      <c r="AE32" s="40"/>
      <c r="AF32" s="40"/>
      <c r="AG32" s="146"/>
      <c r="AH32" s="146"/>
      <c r="BA32" s="599"/>
      <c r="BB32" s="628"/>
      <c r="BC32" s="628"/>
      <c r="BD32" s="628"/>
      <c r="BE32" s="629"/>
      <c r="BF32" s="630"/>
      <c r="BG32" s="661"/>
      <c r="BH32" s="662"/>
      <c r="BI32" s="667"/>
      <c r="BJ32" s="662"/>
      <c r="BK32" s="667"/>
      <c r="BL32" s="662"/>
      <c r="BM32" s="667"/>
      <c r="BN32" s="662"/>
      <c r="BO32" s="667"/>
      <c r="BP32" s="662"/>
      <c r="BQ32" s="667"/>
      <c r="BR32" s="662"/>
      <c r="BS32" s="661"/>
      <c r="BT32" s="662"/>
      <c r="BU32" s="661"/>
      <c r="BV32" s="662"/>
      <c r="BW32" s="661"/>
      <c r="BX32" s="662"/>
      <c r="BY32" s="661"/>
      <c r="BZ32" s="662"/>
      <c r="CA32" s="661"/>
      <c r="CB32" s="662"/>
      <c r="CC32" s="661"/>
      <c r="CD32" s="662"/>
      <c r="CE32" s="599"/>
      <c r="CF32" s="629"/>
      <c r="CG32" s="599"/>
      <c r="CH32" s="629"/>
      <c r="CI32" s="599"/>
      <c r="CJ32" s="629"/>
      <c r="CK32" s="599"/>
      <c r="CL32" s="629"/>
      <c r="CM32" s="630"/>
      <c r="CN32" s="599"/>
      <c r="CO32" s="628"/>
      <c r="CP32" s="628"/>
      <c r="CQ32" s="629"/>
    </row>
    <row r="33" spans="1:128" ht="12" customHeight="1">
      <c r="G33" s="197"/>
      <c r="I33" s="35" t="s">
        <v>2298</v>
      </c>
      <c r="AB33" s="40"/>
      <c r="AC33" s="40"/>
      <c r="AD33" s="40"/>
      <c r="AE33" s="40"/>
      <c r="AF33" s="40"/>
      <c r="AG33" s="146"/>
      <c r="AH33" s="146"/>
      <c r="BA33" s="599"/>
      <c r="BB33" s="628"/>
      <c r="BC33" s="628"/>
      <c r="BD33" s="628"/>
      <c r="BE33" s="629"/>
      <c r="BF33" s="630"/>
      <c r="BG33" s="661"/>
      <c r="BH33" s="662"/>
      <c r="BI33" s="667"/>
      <c r="BJ33" s="662"/>
      <c r="BK33" s="667"/>
      <c r="BL33" s="662"/>
      <c r="BM33" s="667"/>
      <c r="BN33" s="662"/>
      <c r="BO33" s="667"/>
      <c r="BP33" s="662"/>
      <c r="BQ33" s="667"/>
      <c r="BR33" s="662"/>
      <c r="BS33" s="661"/>
      <c r="BT33" s="662"/>
      <c r="BU33" s="661"/>
      <c r="BV33" s="662"/>
      <c r="BW33" s="661"/>
      <c r="BX33" s="662"/>
      <c r="BY33" s="661"/>
      <c r="BZ33" s="662"/>
      <c r="CA33" s="661"/>
      <c r="CB33" s="662"/>
      <c r="CC33" s="661"/>
      <c r="CD33" s="662"/>
      <c r="CE33" s="599"/>
      <c r="CF33" s="629"/>
      <c r="CG33" s="599"/>
      <c r="CH33" s="629"/>
      <c r="CI33" s="599"/>
      <c r="CJ33" s="629"/>
      <c r="CK33" s="599"/>
      <c r="CL33" s="629"/>
      <c r="CM33" s="630"/>
      <c r="CN33" s="599"/>
      <c r="CO33" s="628"/>
      <c r="CP33" s="628"/>
      <c r="CQ33" s="629"/>
    </row>
    <row r="34" spans="1:128" ht="12.75" customHeight="1">
      <c r="A34">
        <f ca="1">G34-R34</f>
        <v>474716.66000000003</v>
      </c>
      <c r="B34">
        <f ca="1">IF(G34=0,0,(A34*100/G34))</f>
        <v>62.236157516375975</v>
      </c>
      <c r="C34">
        <f ca="1">G34-Z34</f>
        <v>0</v>
      </c>
      <c r="D34">
        <f ca="1">IF(G34=0,0,(C34*100/G34))</f>
        <v>0</v>
      </c>
      <c r="E34">
        <f ca="1">G34-AA34</f>
        <v>762766.66</v>
      </c>
      <c r="F34">
        <f ca="1">IF(G34=0,0,(E34*100/G34))</f>
        <v>100</v>
      </c>
      <c r="G34">
        <f ca="1">IFERROR(_xll.AC_BU(_xll.ArrayBU(DB),_xll.ArrayDPT($BA34:$BE34),_xll.ArrayCOA($BG34:$CL34),YR,PRD,_xll.ArrayDIM($CN34:$CQ34)),0)</f>
        <v>762766.66</v>
      </c>
      <c r="H34" s="140">
        <f ca="1">G34/$G$24*100</f>
        <v>15.541822578322739</v>
      </c>
      <c r="I34" t="s">
        <v>2478</v>
      </c>
      <c r="J34">
        <f ca="1">IFERROR(_xll.ACC_BU(_xll.ArrayBU(DB),_xll.ArrayDPT($BA34:$BE34),_xll.ArrayCOA($BG34:$CL34),YR,PRD,_xll.ArrayDIM($CN34:$CQ34)),0)</f>
        <v>3143588.7</v>
      </c>
      <c r="K34" s="140">
        <f ca="1">J34/$J$24*100</f>
        <v>11.67186500627659</v>
      </c>
      <c r="L34">
        <f ca="1">J34-S34</f>
        <v>3143588.7</v>
      </c>
      <c r="M34">
        <f ca="1">IF(S34=0,0,(L34*100/S34))</f>
        <v>0</v>
      </c>
      <c r="N34">
        <f ca="1">J34-T34</f>
        <v>1389501.0600000003</v>
      </c>
      <c r="O34">
        <f ca="1">IF(T34=0,0,(N34*100/T34))</f>
        <v>79.215030555713881</v>
      </c>
      <c r="Q34" s="53">
        <f ca="1">IFERROR(_xll.BC_BU(_xll.ArrayBU(DB),_xll.ArrayDPT($BA34:$BE34),_xll.ArrayCOA($BG34:$CL34),YR,PRD,RV,_xll.ArrayDIM($CN34:$CQ34)),0)</f>
        <v>0</v>
      </c>
      <c r="R34">
        <f ca="1">IFERROR(_xll.AC_BU(_xll.ArrayBU(DB),_xll.ArrayDPT($BA34:$BE34),_xll.ArrayCOA($BG34:$CL34),YR-1,PRD,_xll.ArrayDIM($CN34:$CQ34)),0)</f>
        <v>288050</v>
      </c>
      <c r="S34">
        <f ca="1">IFERROR(_xll.BCC_BU(_xll.ArrayBU(DB),_xll.ArrayDPT($BA34:$BE34),_xll.ArrayCOA($BG34:$CL34),YR,PRD,RV,_xll.ArrayDIM($CN34:$CQ34)),0)</f>
        <v>0</v>
      </c>
      <c r="T34">
        <f ca="1">IFERROR(_xll.ACC_BU(_xll.ArrayBU(DB),_xll.ArrayDPT($BA34:$BE34),_xll.ArrayCOA($BG34:$CL34),YR-1,PRD,_xll.ArrayDIM($CN34:$CQ34)),0)</f>
        <v>1754087.64</v>
      </c>
      <c r="U34" s="102"/>
      <c r="V34">
        <f ca="1">IFERROR(_xll.ACC_BU(_xll.ArrayBU(DB),_xll.ArrayDPT($BA34:$BE34),_xll.ArrayCOA($BG34:$CL34),YR-1,PRD,_xll.ArrayDIM($CN34:$CQ34)),0)</f>
        <v>1754087.64</v>
      </c>
      <c r="W34">
        <f ca="1">IFERROR(_xll.BCC_BU(_xll.ArrayBU(DB),_xll.ArrayDPT($BA34:$BE34),_xll.ArrayCOA($BG34:$CL34),YR-1,PRD,RV,_xll.ArrayDIM($CN34:$CQ34)),0)</f>
        <v>0</v>
      </c>
      <c r="X34">
        <f ca="1">IFERROR(_xll.ACC_BU(_xll.ArrayBU(DB),_xll.ArrayDPT($BA34:$BE34),_xll.ArrayCOA($BG34:$CL34),YR-1-1,PRD,_xll.ArrayDIM($CN34:$CQ34)),0)</f>
        <v>1989150.83</v>
      </c>
      <c r="Y34" s="102"/>
      <c r="Z34">
        <f ca="1">IFERROR(_xll.AC_BU(_xll.ArrayBU(DB),_xll.ArrayDPT($BA34:$BE34),_xll.ArrayCOA($BG34:$CL34),YR,PRD,_xll.ArrayDIM($CN34:$CQ34)),0)</f>
        <v>762766.66</v>
      </c>
      <c r="AA34">
        <f ca="1">IFERROR(_xll.BC_BU(_xll.ArrayBU(DB),_xll.ArrayDPT($BA34:$BE34),_xll.ArrayCOA($BG34:$CL34),YR,PRD,RV,_xll.ArrayDIM($CN34:$CQ34)),0)</f>
        <v>0</v>
      </c>
      <c r="AB34" s="131"/>
      <c r="AC34" s="131"/>
      <c r="AD34" s="131"/>
      <c r="AE34" s="40"/>
      <c r="AF34" s="40"/>
      <c r="AG34" s="146"/>
      <c r="AH34" s="146"/>
      <c r="BA34" s="599"/>
      <c r="BB34" s="628"/>
      <c r="BC34" s="628"/>
      <c r="BD34" s="628"/>
      <c r="BE34" s="629"/>
      <c r="BF34" s="630"/>
      <c r="BG34" s="661">
        <v>535210</v>
      </c>
      <c r="BH34" s="662">
        <v>535212</v>
      </c>
      <c r="BI34" s="667">
        <v>545212</v>
      </c>
      <c r="BJ34" s="662">
        <v>545212</v>
      </c>
      <c r="BK34" s="667">
        <v>515212</v>
      </c>
      <c r="BL34" s="662">
        <v>515212</v>
      </c>
      <c r="BM34" s="667">
        <v>565212</v>
      </c>
      <c r="BN34" s="662">
        <v>565212</v>
      </c>
      <c r="BO34" s="667">
        <v>575212</v>
      </c>
      <c r="BP34" s="662">
        <v>575212</v>
      </c>
      <c r="BQ34" s="667">
        <v>585212</v>
      </c>
      <c r="BR34" s="662">
        <v>585212</v>
      </c>
      <c r="BS34" s="661"/>
      <c r="BT34" s="662"/>
      <c r="BU34" s="661"/>
      <c r="BV34" s="662"/>
      <c r="BW34" s="661"/>
      <c r="BX34" s="662"/>
      <c r="BY34" s="661"/>
      <c r="BZ34" s="662"/>
      <c r="CA34" s="661"/>
      <c r="CB34" s="662"/>
      <c r="CC34" s="661"/>
      <c r="CD34" s="662"/>
      <c r="CE34" s="599"/>
      <c r="CF34" s="629"/>
      <c r="CG34" s="599"/>
      <c r="CH34" s="629"/>
      <c r="CI34" s="599"/>
      <c r="CJ34" s="629"/>
      <c r="CK34" s="599"/>
      <c r="CL34" s="629"/>
      <c r="CM34" s="630"/>
      <c r="CN34" s="599"/>
      <c r="CO34" s="628"/>
      <c r="CP34" s="628"/>
      <c r="CQ34" s="629"/>
      <c r="DM34" t="s">
        <v>1320</v>
      </c>
      <c r="DN34" t="s">
        <v>1323</v>
      </c>
      <c r="DO34" t="s">
        <v>1386</v>
      </c>
      <c r="DP34" t="s">
        <v>1389</v>
      </c>
      <c r="DQ34" t="s">
        <v>1257</v>
      </c>
      <c r="DR34" t="s">
        <v>1260</v>
      </c>
      <c r="DS34" t="s">
        <v>1509</v>
      </c>
      <c r="DT34" t="s">
        <v>1512</v>
      </c>
      <c r="DU34" t="s">
        <v>1572</v>
      </c>
      <c r="DV34" t="s">
        <v>1576</v>
      </c>
      <c r="DW34" t="s">
        <v>1633</v>
      </c>
      <c r="DX34" t="s">
        <v>1635</v>
      </c>
    </row>
    <row r="35" spans="1:128" ht="12.75" customHeight="1">
      <c r="A35" s="124">
        <f ca="1">G35-R35</f>
        <v>80314.09</v>
      </c>
      <c r="B35" s="124">
        <f ca="1">IF(G35=0,0,(A35*100/G35))</f>
        <v>58.740999685648163</v>
      </c>
      <c r="C35" s="124">
        <f ca="1">G35-Z35</f>
        <v>0</v>
      </c>
      <c r="D35" s="124">
        <f ca="1">IF(G35=0,0,(C35*100/G35))</f>
        <v>0</v>
      </c>
      <c r="E35" s="124">
        <f ca="1">G35-AA35</f>
        <v>136725.78</v>
      </c>
      <c r="F35" s="124">
        <f ca="1">IF(G35=0,0,(E35*100/G35))</f>
        <v>100</v>
      </c>
      <c r="G35" s="124">
        <f ca="1">IFERROR(_xll.AC_BU(_xll.ArrayBU(DB),_xll.ArrayDPT($BA35:$BE35),_xll.ArrayCOA($BG35:$CL35),YR,PRD,_xll.ArrayDIM($CN35:$CQ35)),0)</f>
        <v>136725.78</v>
      </c>
      <c r="H35" s="127">
        <f ca="1">G35/$G$24*100</f>
        <v>2.7858687670522824</v>
      </c>
      <c r="I35" s="124" t="s">
        <v>2479</v>
      </c>
      <c r="J35" s="124">
        <f ca="1">IFERROR(_xll.ACC_BU(_xll.ArrayBU(DB),_xll.ArrayDPT($BA35:$BE35),_xll.ArrayCOA($BG35:$CL35),YR,PRD,_xll.ArrayDIM($CN35:$CQ35)),0)</f>
        <v>1488099.6199999999</v>
      </c>
      <c r="K35" s="127">
        <f ca="1">J35/$J$24*100</f>
        <v>5.525181421008253</v>
      </c>
      <c r="L35" s="124">
        <f ca="1">J35-S35</f>
        <v>1488099.6199999999</v>
      </c>
      <c r="M35" s="124">
        <f ca="1">IF(S35=0,0,(L35*100/S35))</f>
        <v>0</v>
      </c>
      <c r="N35" s="124">
        <f ca="1">J35-T35</f>
        <v>768371.57999999984</v>
      </c>
      <c r="O35" s="124">
        <f ca="1">IF(T35=0,0,(N35*100/T35))</f>
        <v>106.75860009566945</v>
      </c>
      <c r="Q35" s="124">
        <f ca="1">IFERROR(_xll.BC_BU(_xll.ArrayBU(DB),_xll.ArrayDPT($BA35:$BE35),_xll.ArrayCOA($BG35:$CL35),YR,PRD,RV,_xll.ArrayDIM($CN35:$CQ35)),0)</f>
        <v>0</v>
      </c>
      <c r="R35" s="124">
        <f ca="1">IFERROR(_xll.AC_BU(_xll.ArrayBU(DB),_xll.ArrayDPT($BA35:$BE35),_xll.ArrayCOA($BG35:$CL35),YR-1,PRD,_xll.ArrayDIM($CN35:$CQ35)),0)</f>
        <v>56411.69</v>
      </c>
      <c r="S35" s="124">
        <f ca="1">IFERROR(_xll.BCC_BU(_xll.ArrayBU(DB),_xll.ArrayDPT($BA35:$BE35),_xll.ArrayCOA($BG35:$CL35),YR,PRD,RV,_xll.ArrayDIM($CN35:$CQ35)),0)</f>
        <v>0</v>
      </c>
      <c r="T35" s="124">
        <f ca="1">IFERROR(_xll.ACC_BU(_xll.ArrayBU(DB),_xll.ArrayDPT($BA35:$BE35),_xll.ArrayCOA($BG35:$CL35),YR-1,PRD,_xll.ArrayDIM($CN35:$CQ35)),0)</f>
        <v>719728.04</v>
      </c>
      <c r="U35" s="102"/>
      <c r="V35" s="124">
        <f ca="1">IFERROR(_xll.ACC_BU(_xll.ArrayBU(DB),_xll.ArrayDPT($BA35:$BE35),_xll.ArrayCOA($BG35:$CL35),YR-1,PRD,_xll.ArrayDIM($CN35:$CQ35)),0)</f>
        <v>719728.04</v>
      </c>
      <c r="W35" s="124">
        <f ca="1">IFERROR(_xll.BCC_BU(_xll.ArrayBU(DB),_xll.ArrayDPT($BA35:$BE35),_xll.ArrayCOA($BG35:$CL35),YR-1,PRD,RV,_xll.ArrayDIM($CN35:$CQ35)),0)</f>
        <v>0</v>
      </c>
      <c r="X35" s="124">
        <f ca="1">IFERROR(_xll.ACC_BU(_xll.ArrayBU(DB),_xll.ArrayDPT($BA35:$BE35),_xll.ArrayCOA($BG35:$CL35),YR-1-1,PRD,_xll.ArrayDIM($CN35:$CQ35)),0)</f>
        <v>496621.15</v>
      </c>
      <c r="Y35" s="102"/>
      <c r="Z35" s="124">
        <f ca="1">IFERROR(_xll.AC_BU(_xll.ArrayBU(DB),_xll.ArrayDPT($BA35:$BE35),_xll.ArrayCOA($BG35:$CL35),YR,PRD,_xll.ArrayDIM($CN35:$CQ35)),0)</f>
        <v>136725.78</v>
      </c>
      <c r="AA35" s="124">
        <f ca="1">IFERROR(_xll.BC_BU(_xll.ArrayBU(DB),_xll.ArrayDPT($BA35:$BE35),_xll.ArrayCOA($BG35:$CL35),YR,PRD,RV,_xll.ArrayDIM($CN35:$CQ35)),0)</f>
        <v>0</v>
      </c>
      <c r="AB35" s="102"/>
      <c r="AC35" s="102"/>
      <c r="AD35" s="102"/>
      <c r="AF35" s="146"/>
      <c r="AG35" s="146"/>
      <c r="AH35" s="146"/>
      <c r="AI35" s="40"/>
      <c r="AJ35" s="40"/>
      <c r="AK35" s="40"/>
      <c r="AL35" s="40"/>
      <c r="AM35" s="40"/>
      <c r="AN35" s="40"/>
      <c r="AO35" s="40"/>
      <c r="AP35" s="40"/>
      <c r="BA35" s="599"/>
      <c r="BB35" s="628"/>
      <c r="BC35" s="628"/>
      <c r="BD35" s="628"/>
      <c r="BE35" s="629"/>
      <c r="BF35" s="630"/>
      <c r="BG35" s="661">
        <v>535213</v>
      </c>
      <c r="BH35" s="662">
        <v>535270</v>
      </c>
      <c r="BI35" s="667">
        <v>545270</v>
      </c>
      <c r="BJ35" s="662">
        <v>545270</v>
      </c>
      <c r="BK35" s="667">
        <v>515270</v>
      </c>
      <c r="BL35" s="662">
        <v>515270</v>
      </c>
      <c r="BM35" s="667">
        <v>565270</v>
      </c>
      <c r="BN35" s="662">
        <v>565270</v>
      </c>
      <c r="BO35" s="667">
        <v>575270</v>
      </c>
      <c r="BP35" s="662">
        <v>575270</v>
      </c>
      <c r="BQ35" s="667">
        <v>585270</v>
      </c>
      <c r="BR35" s="662">
        <v>585270</v>
      </c>
      <c r="BS35" s="661"/>
      <c r="BT35" s="662"/>
      <c r="BU35" s="661"/>
      <c r="BV35" s="662"/>
      <c r="BW35" s="661"/>
      <c r="BX35" s="662"/>
      <c r="BY35" s="661"/>
      <c r="BZ35" s="662"/>
      <c r="CA35" s="661"/>
      <c r="CB35" s="662"/>
      <c r="CC35" s="661"/>
      <c r="CD35" s="662"/>
      <c r="CE35" s="599"/>
      <c r="CF35" s="629"/>
      <c r="CG35" s="599"/>
      <c r="CH35" s="629"/>
      <c r="CI35" s="599"/>
      <c r="CJ35" s="629"/>
      <c r="CK35" s="599"/>
      <c r="CL35" s="629"/>
      <c r="CM35" s="630"/>
      <c r="CN35" s="599"/>
      <c r="CO35" s="628"/>
      <c r="CP35" s="628"/>
      <c r="CQ35" s="629"/>
      <c r="DM35" t="s">
        <v>1324</v>
      </c>
      <c r="DN35" t="s">
        <v>1331</v>
      </c>
      <c r="DO35" t="s">
        <v>1390</v>
      </c>
      <c r="DP35" t="s">
        <v>1397</v>
      </c>
      <c r="DQ35" t="s">
        <v>1261</v>
      </c>
      <c r="DR35" t="s">
        <v>1268</v>
      </c>
      <c r="DS35" t="s">
        <v>1513</v>
      </c>
      <c r="DT35" t="s">
        <v>1520</v>
      </c>
      <c r="DU35" t="s">
        <v>1577</v>
      </c>
      <c r="DV35" t="s">
        <v>1584</v>
      </c>
      <c r="DW35" t="s">
        <v>1636</v>
      </c>
      <c r="DX35" t="s">
        <v>1643</v>
      </c>
    </row>
    <row r="36" spans="1:128" ht="12.75" customHeight="1">
      <c r="A36" s="35">
        <f ca="1">A34+A35</f>
        <v>555030.75</v>
      </c>
      <c r="B36">
        <f ca="1">IF(G36=0,0,(A36*100/G36))</f>
        <v>61.704882144423578</v>
      </c>
      <c r="C36" s="35">
        <f ca="1">G36-Z36</f>
        <v>0</v>
      </c>
      <c r="D36">
        <f ca="1">IF(G36=0,0,(C36*100/G36))</f>
        <v>0</v>
      </c>
      <c r="E36" s="35">
        <f ca="1">E34+E35</f>
        <v>899492.44000000006</v>
      </c>
      <c r="F36">
        <f ca="1">IF(G36=0,0,(E36*100/G36))</f>
        <v>100</v>
      </c>
      <c r="G36" s="35">
        <f ca="1">G34+G35</f>
        <v>899492.44000000006</v>
      </c>
      <c r="H36" s="140">
        <f ca="1">G36/$G$24*100</f>
        <v>18.327691345375023</v>
      </c>
      <c r="I36" s="112" t="s">
        <v>2480</v>
      </c>
      <c r="J36" s="35">
        <f ca="1">J34+J35</f>
        <v>4631688.32</v>
      </c>
      <c r="K36" s="140">
        <f ca="1">J36/$J$24*100</f>
        <v>17.197046427284842</v>
      </c>
      <c r="L36" s="35">
        <f ca="1">L34+L35</f>
        <v>4631688.32</v>
      </c>
      <c r="M36">
        <f ca="1">IF(S36=0,0,(L36*100/S36))</f>
        <v>0</v>
      </c>
      <c r="N36" s="35">
        <f ca="1">N34+N35</f>
        <v>2157872.64</v>
      </c>
      <c r="O36">
        <f ca="1">IF(T36=0,0,(N36*100/T36))</f>
        <v>87.228513322383023</v>
      </c>
      <c r="Q36" s="35">
        <f ca="1">Q34+Q35</f>
        <v>0</v>
      </c>
      <c r="R36" s="35">
        <f ca="1">R34+R35</f>
        <v>344461.69</v>
      </c>
      <c r="S36" s="35">
        <f ca="1">S34+S35</f>
        <v>0</v>
      </c>
      <c r="T36" s="35">
        <f ca="1">T34+T35</f>
        <v>2473815.6799999997</v>
      </c>
      <c r="U36" s="46"/>
      <c r="V36" s="35">
        <f ca="1">V34+V35</f>
        <v>2473815.6799999997</v>
      </c>
      <c r="W36" s="35">
        <f ca="1">W34+W35</f>
        <v>0</v>
      </c>
      <c r="X36" s="35">
        <f ca="1">X34+X35</f>
        <v>2485771.98</v>
      </c>
      <c r="Y36" s="46"/>
      <c r="Z36" s="35">
        <f ca="1">Z34+Z35</f>
        <v>899492.44000000006</v>
      </c>
      <c r="AA36" s="35">
        <f ca="1">AA34+AA35</f>
        <v>0</v>
      </c>
      <c r="AB36" s="46"/>
      <c r="AC36" s="46"/>
      <c r="AD36" s="46"/>
      <c r="AF36" s="146"/>
      <c r="AG36" s="146"/>
      <c r="AH36" s="146"/>
      <c r="AI36" s="40"/>
      <c r="AJ36" s="40"/>
      <c r="AK36" s="40"/>
      <c r="AL36" s="40"/>
      <c r="AM36" s="40"/>
      <c r="AN36" s="40"/>
      <c r="AO36" s="40"/>
      <c r="AP36" s="40"/>
      <c r="BA36" s="599"/>
      <c r="BB36" s="628"/>
      <c r="BC36" s="628"/>
      <c r="BD36" s="628"/>
      <c r="BE36" s="629"/>
      <c r="BF36" s="630"/>
      <c r="BG36" s="661"/>
      <c r="BH36" s="662"/>
      <c r="BI36" s="667"/>
      <c r="BJ36" s="662"/>
      <c r="BK36" s="667"/>
      <c r="BL36" s="662"/>
      <c r="BM36" s="667"/>
      <c r="BN36" s="662"/>
      <c r="BO36" s="667"/>
      <c r="BP36" s="662"/>
      <c r="BQ36" s="667"/>
      <c r="BR36" s="662"/>
      <c r="BS36" s="661"/>
      <c r="BT36" s="662"/>
      <c r="BU36" s="661"/>
      <c r="BV36" s="662"/>
      <c r="BW36" s="661"/>
      <c r="BX36" s="662"/>
      <c r="BY36" s="661"/>
      <c r="BZ36" s="662"/>
      <c r="CA36" s="661"/>
      <c r="CB36" s="662"/>
      <c r="CC36" s="661"/>
      <c r="CD36" s="662"/>
      <c r="CE36" s="599"/>
      <c r="CF36" s="629"/>
      <c r="CG36" s="599"/>
      <c r="CH36" s="629"/>
      <c r="CI36" s="599"/>
      <c r="CJ36" s="629"/>
      <c r="CK36" s="599"/>
      <c r="CL36" s="629"/>
      <c r="CM36" s="630"/>
      <c r="CN36" s="599"/>
      <c r="CO36" s="628"/>
      <c r="CP36" s="628"/>
      <c r="CQ36" s="629"/>
    </row>
    <row r="37" spans="1:128" ht="1.5" customHeight="1">
      <c r="AF37" s="146"/>
      <c r="AG37" s="146"/>
      <c r="AH37" s="146"/>
      <c r="AI37" s="40"/>
      <c r="AJ37" s="40"/>
      <c r="AK37" s="40"/>
      <c r="AL37" s="40"/>
      <c r="AM37" s="40"/>
      <c r="AN37" s="40"/>
      <c r="AO37" s="40"/>
      <c r="AP37" s="40"/>
      <c r="BA37" s="599"/>
      <c r="BB37" s="628"/>
      <c r="BC37" s="628"/>
      <c r="BD37" s="628"/>
      <c r="BE37" s="629"/>
      <c r="BF37" s="630"/>
      <c r="BG37" s="661"/>
      <c r="BH37" s="662"/>
      <c r="BI37" s="667"/>
      <c r="BJ37" s="662"/>
      <c r="BK37" s="667"/>
      <c r="BL37" s="662"/>
      <c r="BM37" s="667"/>
      <c r="BN37" s="662"/>
      <c r="BO37" s="667"/>
      <c r="BP37" s="662"/>
      <c r="BQ37" s="667"/>
      <c r="BR37" s="662"/>
      <c r="BS37" s="661"/>
      <c r="BT37" s="662"/>
      <c r="BU37" s="661"/>
      <c r="BV37" s="662"/>
      <c r="BW37" s="661"/>
      <c r="BX37" s="662"/>
      <c r="BY37" s="661"/>
      <c r="BZ37" s="662"/>
      <c r="CA37" s="661"/>
      <c r="CB37" s="662"/>
      <c r="CC37" s="661"/>
      <c r="CD37" s="662"/>
      <c r="CE37" s="599"/>
      <c r="CF37" s="629"/>
      <c r="CG37" s="599"/>
      <c r="CH37" s="629"/>
      <c r="CI37" s="599"/>
      <c r="CJ37" s="629"/>
      <c r="CK37" s="599"/>
      <c r="CL37" s="629"/>
      <c r="CM37" s="630"/>
      <c r="CN37" s="599"/>
      <c r="CO37" s="628"/>
      <c r="CP37" s="628"/>
      <c r="CQ37" s="629"/>
    </row>
    <row r="38" spans="1:128" ht="12" customHeight="1" thickBot="1">
      <c r="I38" s="35" t="s">
        <v>2354</v>
      </c>
      <c r="AF38" s="146"/>
      <c r="AG38" s="146"/>
      <c r="AH38" s="40"/>
      <c r="AI38" s="40"/>
      <c r="AJ38" s="40"/>
      <c r="AK38" s="40"/>
      <c r="AL38" s="40"/>
      <c r="AM38" s="40"/>
      <c r="AN38" s="40"/>
      <c r="AO38" s="40"/>
      <c r="AP38" s="40"/>
      <c r="BA38" s="599"/>
      <c r="BB38" s="628"/>
      <c r="BC38" s="628"/>
      <c r="BD38" s="628"/>
      <c r="BE38" s="629"/>
      <c r="BF38" s="630"/>
      <c r="BG38" s="661"/>
      <c r="BH38" s="662"/>
      <c r="BI38" s="667"/>
      <c r="BJ38" s="662"/>
      <c r="BK38" s="667"/>
      <c r="BL38" s="662"/>
      <c r="BM38" s="667"/>
      <c r="BN38" s="662"/>
      <c r="BO38" s="667"/>
      <c r="BP38" s="662"/>
      <c r="BQ38" s="667"/>
      <c r="BR38" s="662"/>
      <c r="BS38" s="661"/>
      <c r="BT38" s="662"/>
      <c r="BU38" s="661"/>
      <c r="BV38" s="662"/>
      <c r="BW38" s="661"/>
      <c r="BX38" s="662"/>
      <c r="BY38" s="661"/>
      <c r="BZ38" s="662"/>
      <c r="CA38" s="661"/>
      <c r="CB38" s="662"/>
      <c r="CC38" s="661"/>
      <c r="CD38" s="662"/>
      <c r="CE38" s="599"/>
      <c r="CF38" s="629"/>
      <c r="CG38" s="599"/>
      <c r="CH38" s="629"/>
      <c r="CI38" s="599"/>
      <c r="CJ38" s="629"/>
      <c r="CK38" s="599"/>
      <c r="CL38" s="629"/>
      <c r="CM38" s="630"/>
      <c r="CN38" s="599"/>
      <c r="CO38" s="628"/>
      <c r="CP38" s="628"/>
      <c r="CQ38" s="629"/>
    </row>
    <row r="39" spans="1:128" ht="12" customHeight="1" thickBot="1">
      <c r="A39">
        <f t="shared" ref="A39:A67" ca="1" si="2">G39-R39</f>
        <v>-3503.3500000000004</v>
      </c>
      <c r="B39">
        <f t="shared" ref="B39:B73" ca="1" si="3">IF(G39=0,0,(A39*100/G39))</f>
        <v>-60.174338715218148</v>
      </c>
      <c r="C39">
        <f t="shared" ref="C39:C67" ca="1" si="4">G39-Z39</f>
        <v>0</v>
      </c>
      <c r="D39">
        <f t="shared" ref="D39:D73" ca="1" si="5">IF(G39=0,0,(C39*100/G39))</f>
        <v>0</v>
      </c>
      <c r="E39">
        <f t="shared" ref="E39:E67" ca="1" si="6">G39-AA39</f>
        <v>5822</v>
      </c>
      <c r="F39">
        <f t="shared" ref="F39:F73" ca="1" si="7">IF(G39=0,0,(E39*100/G39))</f>
        <v>100</v>
      </c>
      <c r="G39">
        <f ca="1">IFERROR(_xll.AC_BU(_xll.ArrayBU(DB),_xll.ArrayDPT($BA39:$BE39),_xll.ArrayCOA($BG39:$CL39),YR,PRD,_xll.ArrayDIM($CN39:$CQ39)),0)</f>
        <v>5822</v>
      </c>
      <c r="H39" s="140">
        <f t="shared" ref="H39:H73" ca="1" si="8">G39/$G$24*100</f>
        <v>0.11862669908907003</v>
      </c>
      <c r="I39" s="74" t="s">
        <v>2483</v>
      </c>
      <c r="J39">
        <f ca="1">IFERROR(_xll.ACC_BU(_xll.ArrayBU(DB),_xll.ArrayDPT($BA39:$BE39),_xll.ArrayCOA($BG39:$CL39),YR,PRD,_xll.ArrayDIM($CN39:$CQ39)),0)</f>
        <v>33616</v>
      </c>
      <c r="K39" s="140">
        <f t="shared" ref="K39:K73" ca="1" si="9">J39/$J$24*100</f>
        <v>0.12481321556188117</v>
      </c>
      <c r="L39">
        <f t="shared" ref="L39:L67" ca="1" si="10">J39-S39</f>
        <v>33616</v>
      </c>
      <c r="M39">
        <f t="shared" ref="M39:M73" ca="1" si="11">IF(S39=0,0,(L39*100/S39))</f>
        <v>0</v>
      </c>
      <c r="N39">
        <f t="shared" ref="N39:N67" ca="1" si="12">J39-T39</f>
        <v>-3163.0699999999997</v>
      </c>
      <c r="O39">
        <f t="shared" ref="O39:O73" ca="1" si="13">IF(T39=0,0,(N39*100/T39))</f>
        <v>-8.6001902712602583</v>
      </c>
      <c r="Q39">
        <f ca="1">IFERROR(_xll.BC_BU(_xll.ArrayBU(DB),_xll.ArrayDPT($BA39:$BE39),_xll.ArrayCOA($BG39:$CL39),YR,PRD,RV,_xll.ArrayDIM($CN39:$CQ39)),0)</f>
        <v>0</v>
      </c>
      <c r="R39">
        <f ca="1">IFERROR(_xll.AC_BU(_xll.ArrayBU(DB),_xll.ArrayDPT($BA39:$BE39),_xll.ArrayCOA($BG39:$CL39),YR-1,PRD,_xll.ArrayDIM($CN39:$CQ39)),0)</f>
        <v>9325.35</v>
      </c>
      <c r="S39">
        <f ca="1">IFERROR(_xll.BCC_BU(_xll.ArrayBU(DB),_xll.ArrayDPT($BA39:$BE39),_xll.ArrayCOA($BG39:$CL39),YR,PRD,RV,_xll.ArrayDIM($CN39:$CQ39)),0)</f>
        <v>0</v>
      </c>
      <c r="T39">
        <f ca="1">IFERROR(_xll.ACC_BU(_xll.ArrayBU(DB),_xll.ArrayDPT($BA39:$BE39),_xll.ArrayCOA($BG39:$CL39),YR-1,PRD,_xll.ArrayDIM($CN39:$CQ39)),0)</f>
        <v>36779.07</v>
      </c>
      <c r="U39" s="102"/>
      <c r="V39">
        <f ca="1">IFERROR(_xll.ACC_BU(_xll.ArrayBU(DB),_xll.ArrayDPT($BA39:$BE39),_xll.ArrayCOA($BG39:$CL39),YR-1,PRD,_xll.ArrayDIM($CN39:$CQ39)),0)</f>
        <v>36779.07</v>
      </c>
      <c r="W39">
        <f ca="1">IFERROR(_xll.BCC_BU(_xll.ArrayBU(DB),_xll.ArrayDPT($BA39:$BE39),_xll.ArrayCOA($BG39:$CL39),YR-1,PRD,RV,_xll.ArrayDIM($CN39:$CQ39)),0)</f>
        <v>0</v>
      </c>
      <c r="X39">
        <f ca="1">IFERROR(_xll.ACC_BU(_xll.ArrayBU(DB),_xll.ArrayDPT($BA39:$BE39),_xll.ArrayCOA($BG39:$CL39),YR-1-1,PRD,_xll.ArrayDIM($CN39:$CQ39)),0)</f>
        <v>37872.559999999998</v>
      </c>
      <c r="Y39" s="102"/>
      <c r="Z39">
        <f ca="1">IFERROR(_xll.AC_BU(_xll.ArrayBU(DB),_xll.ArrayDPT($BA39:$BE39),_xll.ArrayCOA($BG39:$CL39),YR,PRD,_xll.ArrayDIM($CN39:$CQ39)),0)</f>
        <v>5822</v>
      </c>
      <c r="AA39">
        <f ca="1">IFERROR(_xll.BC_BU(_xll.ArrayBU(DB),_xll.ArrayDPT($BA39:$BE39),_xll.ArrayCOA($BG39:$CL39),YR,PRD,RV,_xll.ArrayDIM($CN39:$CQ39)),0)</f>
        <v>0</v>
      </c>
      <c r="AB39" s="102"/>
      <c r="AC39" s="102"/>
      <c r="AD39" s="102"/>
      <c r="AF39" s="146"/>
      <c r="AG39" s="146"/>
      <c r="AH39" s="35" t="s">
        <v>2620</v>
      </c>
      <c r="AI39" s="40"/>
      <c r="AJ39" s="198" t="s">
        <v>2621</v>
      </c>
      <c r="AK39" s="199" t="s">
        <v>2622</v>
      </c>
      <c r="AL39" s="199" t="s">
        <v>2623</v>
      </c>
      <c r="AM39" s="199" t="s">
        <v>2624</v>
      </c>
      <c r="AN39" s="199" t="s">
        <v>2625</v>
      </c>
      <c r="AO39" s="40"/>
      <c r="AP39" s="40"/>
      <c r="BA39" s="599"/>
      <c r="BB39" s="628"/>
      <c r="BC39" s="628"/>
      <c r="BD39" s="628"/>
      <c r="BE39" s="629"/>
      <c r="BF39" s="630"/>
      <c r="BG39" s="661">
        <v>535410</v>
      </c>
      <c r="BH39" s="662">
        <v>535410</v>
      </c>
      <c r="BI39" s="667">
        <v>545410</v>
      </c>
      <c r="BJ39" s="662">
        <v>545410</v>
      </c>
      <c r="BK39" s="667">
        <v>515410</v>
      </c>
      <c r="BL39" s="662">
        <v>515410</v>
      </c>
      <c r="BM39" s="667">
        <v>565410</v>
      </c>
      <c r="BN39" s="662">
        <v>565410</v>
      </c>
      <c r="BO39" s="667">
        <v>575410</v>
      </c>
      <c r="BP39" s="662">
        <v>575410</v>
      </c>
      <c r="BQ39" s="667">
        <v>585410</v>
      </c>
      <c r="BR39" s="662">
        <v>585410</v>
      </c>
      <c r="BS39" s="661"/>
      <c r="BT39" s="662"/>
      <c r="BU39" s="661"/>
      <c r="BV39" s="662"/>
      <c r="BW39" s="661"/>
      <c r="BX39" s="662"/>
      <c r="BY39" s="661"/>
      <c r="BZ39" s="662"/>
      <c r="CA39" s="661"/>
      <c r="CB39" s="662"/>
      <c r="CC39" s="661"/>
      <c r="CD39" s="662"/>
      <c r="CE39" s="599"/>
      <c r="CF39" s="629"/>
      <c r="CG39" s="599"/>
      <c r="CH39" s="629"/>
      <c r="CI39" s="599"/>
      <c r="CJ39" s="629"/>
      <c r="CK39" s="599"/>
      <c r="CL39" s="629"/>
      <c r="CM39" s="630"/>
      <c r="CN39" s="599"/>
      <c r="CO39" s="628"/>
      <c r="CP39" s="628"/>
      <c r="CQ39" s="629"/>
      <c r="DM39" t="s">
        <v>1340</v>
      </c>
      <c r="DN39" t="s">
        <v>1406</v>
      </c>
      <c r="DO39" t="s">
        <v>2626</v>
      </c>
      <c r="DP39" t="s">
        <v>1530</v>
      </c>
      <c r="DQ39" t="s">
        <v>1592</v>
      </c>
      <c r="DR39" t="s">
        <v>1652</v>
      </c>
    </row>
    <row r="40" spans="1:128" ht="12.75" customHeight="1">
      <c r="A40" s="124">
        <f t="shared" ca="1" si="2"/>
        <v>18225.599999999999</v>
      </c>
      <c r="B40" s="124">
        <f t="shared" ca="1" si="3"/>
        <v>100</v>
      </c>
      <c r="C40" s="124">
        <f t="shared" ca="1" si="4"/>
        <v>0</v>
      </c>
      <c r="D40" s="124">
        <f t="shared" ca="1" si="5"/>
        <v>0</v>
      </c>
      <c r="E40" s="124">
        <f t="shared" ca="1" si="6"/>
        <v>18225.599999999999</v>
      </c>
      <c r="F40" s="124">
        <f t="shared" ca="1" si="7"/>
        <v>100</v>
      </c>
      <c r="G40" s="124">
        <f ca="1">IFERROR(_xll.AC_BU(_xll.ArrayBU(DB),_xll.ArrayDPT($BA40:$BE40),_xll.ArrayCOA($BG40:$CL40),YR,PRD,_xll.ArrayDIM($CN40:$CQ40)),0)</f>
        <v>18225.599999999999</v>
      </c>
      <c r="H40" s="127">
        <f t="shared" ca="1" si="8"/>
        <v>0.37135739727202927</v>
      </c>
      <c r="I40" s="124" t="s">
        <v>2627</v>
      </c>
      <c r="J40" s="124">
        <f ca="1">IFERROR(_xll.ACC_BU(_xll.ArrayBU(DB),_xll.ArrayDPT($BA40:$BE40),_xll.ArrayCOA($BG40:$CL40),YR,PRD,_xll.ArrayDIM($CN40:$CQ40)),0)</f>
        <v>18225.599999999999</v>
      </c>
      <c r="K40" s="127">
        <f t="shared" ca="1" si="9"/>
        <v>6.7670030388642943E-2</v>
      </c>
      <c r="L40" s="124">
        <f t="shared" ca="1" si="10"/>
        <v>18225.599999999999</v>
      </c>
      <c r="M40" s="124">
        <f t="shared" ca="1" si="11"/>
        <v>0</v>
      </c>
      <c r="N40" s="124">
        <f t="shared" ca="1" si="12"/>
        <v>18225.599999999999</v>
      </c>
      <c r="O40" s="124">
        <f t="shared" ca="1" si="13"/>
        <v>0</v>
      </c>
      <c r="Q40" s="143">
        <f ca="1">IFERROR(_xll.BC_BU(_xll.ArrayBU(DB),_xll.ArrayDPT($BA40:$BE40),_xll.ArrayCOA($BG40:$CL40),YR,PRD,RV,_xll.ArrayDIM($CN40:$CQ40)),0)</f>
        <v>0</v>
      </c>
      <c r="R40" s="124">
        <f ca="1">IFERROR(_xll.AC_BU(_xll.ArrayBU(DB),_xll.ArrayDPT($BA40:$BE40),_xll.ArrayCOA($BG40:$CL40),YR-1,PRD,_xll.ArrayDIM($CN40:$CQ40)),0)</f>
        <v>0</v>
      </c>
      <c r="S40" s="124">
        <f ca="1">IFERROR(_xll.BCC_BU(_xll.ArrayBU(DB),_xll.ArrayDPT($BA40:$BE40),_xll.ArrayCOA($BG40:$CL40),YR,PRD,RV,_xll.ArrayDIM($CN40:$CQ40)),0)</f>
        <v>0</v>
      </c>
      <c r="T40" s="124">
        <f ca="1">IFERROR(_xll.ACC_BU(_xll.ArrayBU(DB),_xll.ArrayDPT($BA40:$BE40),_xll.ArrayCOA($BG40:$CL40),YR-1,PRD,_xll.ArrayDIM($CN40:$CQ40)),0)</f>
        <v>0</v>
      </c>
      <c r="U40" s="184"/>
      <c r="V40" s="124">
        <f ca="1">IFERROR(_xll.ACC_BU(_xll.ArrayBU(DB),_xll.ArrayDPT($BA40:$BE40),_xll.ArrayCOA($BG40:$CL40),YR-1,PRD,_xll.ArrayDIM($CN40:$CQ40)),0)</f>
        <v>0</v>
      </c>
      <c r="W40" s="124">
        <f ca="1">IFERROR(_xll.BCC_BU(_xll.ArrayBU(DB),_xll.ArrayDPT($BA40:$BE40),_xll.ArrayCOA($BG40:$CL40),YR-1,PRD,RV,_xll.ArrayDIM($CN40:$CQ40)),0)</f>
        <v>0</v>
      </c>
      <c r="X40" s="124">
        <f ca="1">IFERROR(_xll.ACC_BU(_xll.ArrayBU(DB),_xll.ArrayDPT($BA40:$BE40),_xll.ArrayCOA($BG40:$CL40),YR-1-1,PRD,_xll.ArrayDIM($CN40:$CQ40)),0)</f>
        <v>18360</v>
      </c>
      <c r="Y40" s="184"/>
      <c r="Z40" s="124">
        <f ca="1">IFERROR(_xll.AC_BU(_xll.ArrayBU(DB),_xll.ArrayDPT($BA40:$BE40),_xll.ArrayCOA($BG40:$CL40),YR,PRD,_xll.ArrayDIM($CN40:$CQ40)),0)</f>
        <v>18225.599999999999</v>
      </c>
      <c r="AA40" s="124">
        <f ca="1">IFERROR(_xll.BC_BU(_xll.ArrayBU(DB),_xll.ArrayDPT($BA40:$BE40),_xll.ArrayCOA($BG40:$CL40),YR,PRD,RV,_xll.ArrayDIM($CN40:$CQ40)),0)</f>
        <v>0</v>
      </c>
      <c r="AB40" s="184"/>
      <c r="AC40" s="184"/>
      <c r="AD40" s="184"/>
      <c r="AF40" s="146"/>
      <c r="AG40" s="146"/>
      <c r="AH40" s="40"/>
      <c r="AI40" s="35" t="s">
        <v>2628</v>
      </c>
      <c r="AO40" s="40"/>
      <c r="AP40" s="40"/>
      <c r="BA40" s="599"/>
      <c r="BB40" s="628"/>
      <c r="BC40" s="628"/>
      <c r="BD40" s="628"/>
      <c r="BE40" s="629"/>
      <c r="BF40" s="630"/>
      <c r="BG40" s="661">
        <v>535411</v>
      </c>
      <c r="BH40" s="662">
        <v>535411</v>
      </c>
      <c r="BI40" s="667">
        <v>545411</v>
      </c>
      <c r="BJ40" s="662">
        <v>545411</v>
      </c>
      <c r="BK40" s="667">
        <v>515411</v>
      </c>
      <c r="BL40" s="662">
        <v>515411</v>
      </c>
      <c r="BM40" s="667">
        <v>565411</v>
      </c>
      <c r="BN40" s="662">
        <v>565411</v>
      </c>
      <c r="BO40" s="667">
        <v>575411</v>
      </c>
      <c r="BP40" s="662">
        <v>575411</v>
      </c>
      <c r="BQ40" s="667">
        <v>585411</v>
      </c>
      <c r="BR40" s="662">
        <v>585411</v>
      </c>
      <c r="BS40" s="661"/>
      <c r="BT40" s="662"/>
      <c r="BU40" s="661"/>
      <c r="BV40" s="662"/>
      <c r="BW40" s="661"/>
      <c r="BX40" s="662"/>
      <c r="BY40" s="661"/>
      <c r="BZ40" s="662"/>
      <c r="CA40" s="661"/>
      <c r="CB40" s="662"/>
      <c r="CC40" s="661"/>
      <c r="CD40" s="662"/>
      <c r="CE40" s="599"/>
      <c r="CF40" s="629"/>
      <c r="CG40" s="599"/>
      <c r="CH40" s="629"/>
      <c r="CI40" s="599"/>
      <c r="CJ40" s="629"/>
      <c r="CK40" s="599"/>
      <c r="CL40" s="629"/>
      <c r="CM40" s="630"/>
      <c r="CN40" s="599"/>
      <c r="CO40" s="628"/>
      <c r="CP40" s="628"/>
      <c r="CQ40" s="629"/>
      <c r="DM40" t="s">
        <v>1341</v>
      </c>
      <c r="DN40" t="s">
        <v>1407</v>
      </c>
      <c r="DO40" t="s">
        <v>1271</v>
      </c>
      <c r="DP40" t="s">
        <v>1531</v>
      </c>
      <c r="DQ40" t="s">
        <v>1593</v>
      </c>
      <c r="DR40" t="s">
        <v>1653</v>
      </c>
    </row>
    <row r="41" spans="1:128" ht="12.75" customHeight="1">
      <c r="A41" s="124">
        <f t="shared" ca="1" si="2"/>
        <v>30486.44</v>
      </c>
      <c r="B41" s="124">
        <f t="shared" ca="1" si="3"/>
        <v>70.660194867834477</v>
      </c>
      <c r="C41" s="124">
        <f t="shared" ca="1" si="4"/>
        <v>0</v>
      </c>
      <c r="D41" s="124">
        <f t="shared" ca="1" si="5"/>
        <v>0</v>
      </c>
      <c r="E41" s="125">
        <f t="shared" ca="1" si="6"/>
        <v>43145.14</v>
      </c>
      <c r="F41" s="124">
        <f t="shared" ca="1" si="7"/>
        <v>100</v>
      </c>
      <c r="G41" s="124">
        <f ca="1">IFERROR(_xll.AC_BU(_xll.ArrayBU(DB),_xll.ArrayDPT($BA41:$BE41),_xll.ArrayCOA($BG41:$CL41),YR,PRD,_xll.ArrayDIM($CN41:$CQ41)),0)</f>
        <v>43145.14</v>
      </c>
      <c r="H41" s="127">
        <f t="shared" ca="1" si="8"/>
        <v>0.87910778769079334</v>
      </c>
      <c r="I41" s="124" t="s">
        <v>2543</v>
      </c>
      <c r="J41" s="124">
        <f ca="1">IFERROR(_xll.ACC_BU(_xll.ArrayBU(DB),_xll.ArrayDPT($BA41:$BE41),_xll.ArrayCOA($BG41:$CL41),YR,PRD,_xll.ArrayDIM($CN41:$CQ41)),0)</f>
        <v>218455.76</v>
      </c>
      <c r="K41" s="127">
        <f t="shared" ca="1" si="9"/>
        <v>0.81110679032646904</v>
      </c>
      <c r="L41" s="124">
        <f t="shared" ca="1" si="10"/>
        <v>218455.76</v>
      </c>
      <c r="M41" s="124">
        <f t="shared" ca="1" si="11"/>
        <v>0</v>
      </c>
      <c r="N41" s="124">
        <f t="shared" ca="1" si="12"/>
        <v>77396.75</v>
      </c>
      <c r="O41" s="124">
        <f t="shared" ca="1" si="13"/>
        <v>54.868349068946387</v>
      </c>
      <c r="Q41" s="143">
        <f ca="1">IFERROR(_xll.BC_BU(_xll.ArrayBU(DB),_xll.ArrayDPT($BA41:$BE41),_xll.ArrayCOA($BG41:$CL41),YR,PRD,RV,_xll.ArrayDIM($CN41:$CQ41)),0)</f>
        <v>0</v>
      </c>
      <c r="R41" s="124">
        <f ca="1">IFERROR(_xll.AC_BU(_xll.ArrayBU(DB),_xll.ArrayDPT($BA41:$BE41),_xll.ArrayCOA($BG41:$CL41),YR-1,PRD,_xll.ArrayDIM($CN41:$CQ41)),0)</f>
        <v>12658.7</v>
      </c>
      <c r="S41" s="124">
        <f ca="1">IFERROR(_xll.BCC_BU(_xll.ArrayBU(DB),_xll.ArrayDPT($BA41:$BE41),_xll.ArrayCOA($BG41:$CL41),YR,PRD,RV,_xll.ArrayDIM($CN41:$CQ41)),0)</f>
        <v>0</v>
      </c>
      <c r="T41" s="124">
        <f ca="1">IFERROR(_xll.ACC_BU(_xll.ArrayBU(DB),_xll.ArrayDPT($BA41:$BE41),_xll.ArrayCOA($BG41:$CL41),YR-1,PRD,_xll.ArrayDIM($CN41:$CQ41)),0)</f>
        <v>141059.01</v>
      </c>
      <c r="U41" s="184"/>
      <c r="V41" s="124">
        <f ca="1">IFERROR(_xll.ACC_BU(_xll.ArrayBU(DB),_xll.ArrayDPT($BA41:$BE41),_xll.ArrayCOA($BG41:$CL41),YR-1,PRD,_xll.ArrayDIM($CN41:$CQ41)),0)</f>
        <v>141059.01</v>
      </c>
      <c r="W41" s="124">
        <f ca="1">IFERROR(_xll.BCC_BU(_xll.ArrayBU(DB),_xll.ArrayDPT($BA41:$BE41),_xll.ArrayCOA($BG41:$CL41),YR-1,PRD,RV,_xll.ArrayDIM($CN41:$CQ41)),0)</f>
        <v>0</v>
      </c>
      <c r="X41" s="124">
        <f ca="1">IFERROR(_xll.ACC_BU(_xll.ArrayBU(DB),_xll.ArrayDPT($BA41:$BE41),_xll.ArrayCOA($BG41:$CL41),YR-1-1,PRD,_xll.ArrayDIM($CN41:$CQ41)),0)</f>
        <v>107706.1</v>
      </c>
      <c r="Y41" s="184"/>
      <c r="Z41" s="124">
        <f ca="1">IFERROR(_xll.AC_BU(_xll.ArrayBU(DB),_xll.ArrayDPT($BA41:$BE41),_xll.ArrayCOA($BG41:$CL41),YR,PRD,_xll.ArrayDIM($CN41:$CQ41)),0)</f>
        <v>43145.14</v>
      </c>
      <c r="AA41" s="124">
        <f ca="1">IFERROR(_xll.BC_BU(_xll.ArrayBU(DB),_xll.ArrayDPT($BA41:$BE41),_xll.ArrayCOA($BG41:$CL41),YR,PRD,RV,_xll.ArrayDIM($CN41:$CQ41)),0)</f>
        <v>0</v>
      </c>
      <c r="AB41" s="184"/>
      <c r="AC41" s="184"/>
      <c r="AD41" s="184"/>
      <c r="AF41" s="146"/>
      <c r="AG41" s="146"/>
      <c r="AH41" s="40"/>
      <c r="AI41" s="40"/>
      <c r="AO41" s="40"/>
      <c r="AP41" s="40"/>
      <c r="BA41" s="599"/>
      <c r="BB41" s="628"/>
      <c r="BC41" s="628"/>
      <c r="BD41" s="628"/>
      <c r="BE41" s="629"/>
      <c r="BF41" s="630"/>
      <c r="BG41" s="661">
        <v>535420</v>
      </c>
      <c r="BH41" s="662">
        <v>535420</v>
      </c>
      <c r="BI41" s="667">
        <v>545420</v>
      </c>
      <c r="BJ41" s="662">
        <v>545420</v>
      </c>
      <c r="BK41" s="667">
        <v>515420</v>
      </c>
      <c r="BL41" s="662">
        <v>515420</v>
      </c>
      <c r="BM41" s="667">
        <v>565420</v>
      </c>
      <c r="BN41" s="662">
        <v>565420</v>
      </c>
      <c r="BO41" s="667">
        <v>575420</v>
      </c>
      <c r="BP41" s="662">
        <v>575420</v>
      </c>
      <c r="BQ41" s="667">
        <v>585420</v>
      </c>
      <c r="BR41" s="662">
        <v>585420</v>
      </c>
      <c r="BS41" s="661"/>
      <c r="BT41" s="662"/>
      <c r="BU41" s="661"/>
      <c r="BV41" s="662"/>
      <c r="BW41" s="661"/>
      <c r="BX41" s="662"/>
      <c r="BY41" s="661"/>
      <c r="BZ41" s="662"/>
      <c r="CA41" s="661"/>
      <c r="CB41" s="662"/>
      <c r="CC41" s="661"/>
      <c r="CD41" s="662"/>
      <c r="CE41" s="599"/>
      <c r="CF41" s="629"/>
      <c r="CG41" s="599"/>
      <c r="CH41" s="629"/>
      <c r="CI41" s="599"/>
      <c r="CJ41" s="629"/>
      <c r="CK41" s="599"/>
      <c r="CL41" s="629"/>
      <c r="CM41" s="630"/>
      <c r="CN41" s="599"/>
      <c r="CO41" s="628"/>
      <c r="CP41" s="628"/>
      <c r="CQ41" s="629"/>
      <c r="DM41" t="s">
        <v>1342</v>
      </c>
      <c r="DN41" t="s">
        <v>1408</v>
      </c>
      <c r="DO41" t="s">
        <v>1273</v>
      </c>
      <c r="DP41" t="s">
        <v>1532</v>
      </c>
      <c r="DQ41" t="s">
        <v>1594</v>
      </c>
      <c r="DR41" t="s">
        <v>1654</v>
      </c>
    </row>
    <row r="42" spans="1:128" ht="12" customHeight="1">
      <c r="A42" s="124">
        <f t="shared" ca="1" si="2"/>
        <v>49783.520000000004</v>
      </c>
      <c r="B42" s="124">
        <f t="shared" ca="1" si="3"/>
        <v>65.906068913439597</v>
      </c>
      <c r="C42" s="124">
        <f t="shared" ca="1" si="4"/>
        <v>0</v>
      </c>
      <c r="D42" s="124">
        <f t="shared" ca="1" si="5"/>
        <v>0</v>
      </c>
      <c r="E42" s="125">
        <f t="shared" ca="1" si="6"/>
        <v>75537.08</v>
      </c>
      <c r="F42" s="124">
        <f t="shared" ca="1" si="7"/>
        <v>100</v>
      </c>
      <c r="G42" s="124">
        <f ca="1">IFERROR(_xll.AC_BU(_xll.ArrayBU(DB),_xll.ArrayDPT($BA42:$BE42),_xll.ArrayCOA($BG42:$CL42),YR,PRD,_xll.ArrayDIM($CN42:$CQ42)),0)</f>
        <v>75537.08</v>
      </c>
      <c r="H42" s="127">
        <f t="shared" ca="1" si="8"/>
        <v>1.5391127549342167</v>
      </c>
      <c r="I42" s="124" t="s">
        <v>2484</v>
      </c>
      <c r="J42" s="124">
        <f ca="1">IFERROR(_xll.ACC_BU(_xll.ArrayBU(DB),_xll.ArrayDPT($BA42:$BE42),_xll.ArrayCOA($BG42:$CL42),YR,PRD,_xll.ArrayDIM($CN42:$CQ42)),0)</f>
        <v>259299.04</v>
      </c>
      <c r="K42" s="127">
        <f t="shared" ca="1" si="9"/>
        <v>0.96275425316839736</v>
      </c>
      <c r="L42" s="124">
        <f t="shared" ca="1" si="10"/>
        <v>259299.04</v>
      </c>
      <c r="M42" s="124">
        <f t="shared" ca="1" si="11"/>
        <v>0</v>
      </c>
      <c r="N42" s="124">
        <f t="shared" ca="1" si="12"/>
        <v>69431.760000000009</v>
      </c>
      <c r="O42" s="124">
        <f t="shared" ca="1" si="13"/>
        <v>36.568575691398756</v>
      </c>
      <c r="Q42" s="143">
        <f ca="1">IFERROR(_xll.BC_BU(_xll.ArrayBU(DB),_xll.ArrayDPT($BA42:$BE42),_xll.ArrayCOA($BG42:$CL42),YR,PRD,RV,_xll.ArrayDIM($CN42:$CQ42)),0)</f>
        <v>0</v>
      </c>
      <c r="R42" s="124">
        <f ca="1">IFERROR(_xll.AC_BU(_xll.ArrayBU(DB),_xll.ArrayDPT($BA42:$BE42),_xll.ArrayCOA($BG42:$CL42),YR-1,PRD,_xll.ArrayDIM($CN42:$CQ42)),0)</f>
        <v>25753.56</v>
      </c>
      <c r="S42" s="124">
        <f ca="1">IFERROR(_xll.BCC_BU(_xll.ArrayBU(DB),_xll.ArrayDPT($BA42:$BE42),_xll.ArrayCOA($BG42:$CL42),YR,PRD,RV,_xll.ArrayDIM($CN42:$CQ42)),0)</f>
        <v>0</v>
      </c>
      <c r="T42" s="124">
        <f ca="1">IFERROR(_xll.ACC_BU(_xll.ArrayBU(DB),_xll.ArrayDPT($BA42:$BE42),_xll.ArrayCOA($BG42:$CL42),YR-1,PRD,_xll.ArrayDIM($CN42:$CQ42)),0)</f>
        <v>189867.28</v>
      </c>
      <c r="U42" s="102"/>
      <c r="V42" s="124">
        <f ca="1">IFERROR(_xll.ACC_BU(_xll.ArrayBU(DB),_xll.ArrayDPT($BA42:$BE42),_xll.ArrayCOA($BG42:$CL42),YR-1,PRD,_xll.ArrayDIM($CN42:$CQ42)),0)</f>
        <v>189867.28</v>
      </c>
      <c r="W42" s="124">
        <f ca="1">IFERROR(_xll.BCC_BU(_xll.ArrayBU(DB),_xll.ArrayDPT($BA42:$BE42),_xll.ArrayCOA($BG42:$CL42),YR-1,PRD,RV,_xll.ArrayDIM($CN42:$CQ42)),0)</f>
        <v>0</v>
      </c>
      <c r="X42" s="124">
        <f ca="1">IFERROR(_xll.ACC_BU(_xll.ArrayBU(DB),_xll.ArrayDPT($BA42:$BE42),_xll.ArrayCOA($BG42:$CL42),YR-1-1,PRD,_xll.ArrayDIM($CN42:$CQ42)),0)</f>
        <v>191003.82</v>
      </c>
      <c r="Y42" s="102"/>
      <c r="Z42" s="124">
        <f ca="1">IFERROR(_xll.AC_BU(_xll.ArrayBU(DB),_xll.ArrayDPT($BA42:$BE42),_xll.ArrayCOA($BG42:$CL42),YR,PRD,_xll.ArrayDIM($CN42:$CQ42)),0)</f>
        <v>75537.08</v>
      </c>
      <c r="AA42" s="124">
        <f ca="1">IFERROR(_xll.BC_BU(_xll.ArrayBU(DB),_xll.ArrayDPT($BA42:$BE42),_xll.ArrayCOA($BG42:$CL42),YR,PRD,RV,_xll.ArrayDIM($CN42:$CQ42)),0)</f>
        <v>0</v>
      </c>
      <c r="AB42" s="102"/>
      <c r="AC42" s="102"/>
      <c r="AD42" s="102"/>
      <c r="AF42" s="146"/>
      <c r="AG42" s="146"/>
      <c r="AH42" s="40">
        <f t="shared" ref="AH42:AH52" ca="1" si="14">AJ42/$AJ$50*100</f>
        <v>48.675503360061505</v>
      </c>
      <c r="AI42" s="40" t="s">
        <v>2629</v>
      </c>
      <c r="AJ42">
        <f ca="1">Sassi!I23</f>
        <v>2388912.2999999998</v>
      </c>
      <c r="AK42">
        <f t="shared" ref="AK42:AK49" ca="1" si="15">AJ42-AL42</f>
        <v>1670821.0799999998</v>
      </c>
      <c r="AL42">
        <f ca="1">Sassi!I29</f>
        <v>718091.22</v>
      </c>
      <c r="AM42">
        <f t="shared" ref="AM42:AM52" ca="1" si="16">AL42/AJ42*100</f>
        <v>30.059337883605018</v>
      </c>
      <c r="AO42" s="40"/>
      <c r="AP42" s="40"/>
      <c r="BA42" s="599"/>
      <c r="BB42" s="628"/>
      <c r="BC42" s="628"/>
      <c r="BD42" s="628"/>
      <c r="BE42" s="629"/>
      <c r="BF42" s="630"/>
      <c r="BG42" s="661">
        <v>535430</v>
      </c>
      <c r="BH42" s="662">
        <v>535430</v>
      </c>
      <c r="BI42" s="667">
        <v>545430</v>
      </c>
      <c r="BJ42" s="662">
        <v>545430</v>
      </c>
      <c r="BK42" s="667">
        <v>515430</v>
      </c>
      <c r="BL42" s="662">
        <v>515430</v>
      </c>
      <c r="BM42" s="667">
        <v>565430</v>
      </c>
      <c r="BN42" s="662">
        <v>565430</v>
      </c>
      <c r="BO42" s="667">
        <v>575430</v>
      </c>
      <c r="BP42" s="662">
        <v>575430</v>
      </c>
      <c r="BQ42" s="667">
        <v>585430</v>
      </c>
      <c r="BR42" s="662">
        <v>585430</v>
      </c>
      <c r="BS42" s="661"/>
      <c r="BT42" s="662"/>
      <c r="BU42" s="661"/>
      <c r="BV42" s="662"/>
      <c r="BW42" s="661"/>
      <c r="BX42" s="662"/>
      <c r="BY42" s="661"/>
      <c r="BZ42" s="662"/>
      <c r="CA42" s="661"/>
      <c r="CB42" s="662"/>
      <c r="CC42" s="661"/>
      <c r="CD42" s="662"/>
      <c r="CE42" s="599"/>
      <c r="CF42" s="629"/>
      <c r="CG42" s="599"/>
      <c r="CH42" s="629"/>
      <c r="CI42" s="599"/>
      <c r="CJ42" s="629"/>
      <c r="CK42" s="599"/>
      <c r="CL42" s="629"/>
      <c r="CM42" s="630"/>
      <c r="CN42" s="599"/>
      <c r="CO42" s="628"/>
      <c r="CP42" s="628"/>
      <c r="CQ42" s="629"/>
      <c r="DM42" t="s">
        <v>1343</v>
      </c>
      <c r="DN42" t="s">
        <v>1409</v>
      </c>
      <c r="DO42" t="s">
        <v>1274</v>
      </c>
      <c r="DP42" t="s">
        <v>1533</v>
      </c>
      <c r="DQ42" t="s">
        <v>1595</v>
      </c>
      <c r="DR42" t="s">
        <v>1655</v>
      </c>
    </row>
    <row r="43" spans="1:128" ht="12" customHeight="1">
      <c r="A43" s="124">
        <f t="shared" ca="1" si="2"/>
        <v>20732.109999999997</v>
      </c>
      <c r="B43" s="124">
        <f t="shared" ca="1" si="3"/>
        <v>51.532878756695112</v>
      </c>
      <c r="C43" s="124">
        <f t="shared" ca="1" si="4"/>
        <v>0</v>
      </c>
      <c r="D43" s="124">
        <f t="shared" ca="1" si="5"/>
        <v>0</v>
      </c>
      <c r="E43" s="125">
        <f t="shared" ca="1" si="6"/>
        <v>40230.839999999997</v>
      </c>
      <c r="F43" s="124">
        <f t="shared" ca="1" si="7"/>
        <v>100</v>
      </c>
      <c r="G43" s="124">
        <f ca="1">IFERROR(_xll.AC_BU(_xll.ArrayBU(DB),_xll.ArrayDPT($BA43:$BE43),_xll.ArrayCOA($BG43:$CL43),YR,PRD,_xll.ArrayDIM($CN43:$CQ43)),0)</f>
        <v>40230.839999999997</v>
      </c>
      <c r="H43" s="127">
        <f t="shared" ca="1" si="8"/>
        <v>0.81972719869126098</v>
      </c>
      <c r="I43" s="124" t="s">
        <v>2485</v>
      </c>
      <c r="J43" s="124">
        <f ca="1">IFERROR(_xll.ACC_BU(_xll.ArrayBU(DB),_xll.ArrayDPT($BA43:$BE43),_xll.ArrayCOA($BG43:$CL43),YR,PRD,_xll.ArrayDIM($CN43:$CQ43)),0)</f>
        <v>168166.39</v>
      </c>
      <c r="K43" s="127">
        <f t="shared" ca="1" si="9"/>
        <v>0.62438683618911761</v>
      </c>
      <c r="L43" s="124">
        <f t="shared" ca="1" si="10"/>
        <v>168166.39</v>
      </c>
      <c r="M43" s="124">
        <f t="shared" ca="1" si="11"/>
        <v>0</v>
      </c>
      <c r="N43" s="124">
        <f t="shared" ca="1" si="12"/>
        <v>36686.700000000012</v>
      </c>
      <c r="O43" s="124">
        <f t="shared" ca="1" si="13"/>
        <v>27.902940750772995</v>
      </c>
      <c r="Q43" s="143">
        <f ca="1">IFERROR(_xll.BC_BU(_xll.ArrayBU(DB),_xll.ArrayDPT($BA43:$BE43),_xll.ArrayCOA($BG43:$CL43),YR,PRD,RV,_xll.ArrayDIM($CN43:$CQ43)),0)</f>
        <v>0</v>
      </c>
      <c r="R43" s="124">
        <f ca="1">IFERROR(_xll.AC_BU(_xll.ArrayBU(DB),_xll.ArrayDPT($BA43:$BE43),_xll.ArrayCOA($BG43:$CL43),YR-1,PRD,_xll.ArrayDIM($CN43:$CQ43)),0)</f>
        <v>19498.73</v>
      </c>
      <c r="S43" s="124">
        <f ca="1">IFERROR(_xll.BCC_BU(_xll.ArrayBU(DB),_xll.ArrayDPT($BA43:$BE43),_xll.ArrayCOA($BG43:$CL43),YR,PRD,RV,_xll.ArrayDIM($CN43:$CQ43)),0)</f>
        <v>0</v>
      </c>
      <c r="T43" s="124">
        <f ca="1">IFERROR(_xll.ACC_BU(_xll.ArrayBU(DB),_xll.ArrayDPT($BA43:$BE43),_xll.ArrayCOA($BG43:$CL43),YR-1,PRD,_xll.ArrayDIM($CN43:$CQ43)),0)</f>
        <v>131479.69</v>
      </c>
      <c r="U43" s="184"/>
      <c r="V43" s="124">
        <f ca="1">IFERROR(_xll.ACC_BU(_xll.ArrayBU(DB),_xll.ArrayDPT($BA43:$BE43),_xll.ArrayCOA($BG43:$CL43),YR-1,PRD,_xll.ArrayDIM($CN43:$CQ43)),0)</f>
        <v>131479.69</v>
      </c>
      <c r="W43" s="124">
        <f ca="1">IFERROR(_xll.BCC_BU(_xll.ArrayBU(DB),_xll.ArrayDPT($BA43:$BE43),_xll.ArrayCOA($BG43:$CL43),YR-1,PRD,RV,_xll.ArrayDIM($CN43:$CQ43)),0)</f>
        <v>0</v>
      </c>
      <c r="X43" s="124">
        <f ca="1">IFERROR(_xll.ACC_BU(_xll.ArrayBU(DB),_xll.ArrayDPT($BA43:$BE43),_xll.ArrayCOA($BG43:$CL43),YR-1-1,PRD,_xll.ArrayDIM($CN43:$CQ43)),0)</f>
        <v>128206.38</v>
      </c>
      <c r="Y43" s="184"/>
      <c r="Z43" s="124">
        <f ca="1">IFERROR(_xll.AC_BU(_xll.ArrayBU(DB),_xll.ArrayDPT($BA43:$BE43),_xll.ArrayCOA($BG43:$CL43),YR,PRD,_xll.ArrayDIM($CN43:$CQ43)),0)</f>
        <v>40230.839999999997</v>
      </c>
      <c r="AA43" s="124">
        <f ca="1">IFERROR(_xll.BC_BU(_xll.ArrayBU(DB),_xll.ArrayDPT($BA43:$BE43),_xll.ArrayCOA($BG43:$CL43),YR,PRD,RV,_xll.ArrayDIM($CN43:$CQ43)),0)</f>
        <v>0</v>
      </c>
      <c r="AB43" s="184"/>
      <c r="AC43" s="184"/>
      <c r="AD43" s="184"/>
      <c r="AF43" s="146"/>
      <c r="AG43" s="146"/>
      <c r="AH43" s="40">
        <f t="shared" ca="1" si="14"/>
        <v>6.6616821719084012</v>
      </c>
      <c r="AI43" s="40" t="s">
        <v>2630</v>
      </c>
      <c r="AJ43">
        <f ca="1">Pool!I23</f>
        <v>326944.22000000003</v>
      </c>
      <c r="AK43">
        <f t="shared" ca="1" si="15"/>
        <v>230297.2</v>
      </c>
      <c r="AL43">
        <f ca="1">Pool!I29</f>
        <v>96647.02</v>
      </c>
      <c r="AM43">
        <f t="shared" ca="1" si="16"/>
        <v>29.560706104545904</v>
      </c>
      <c r="BA43" s="599"/>
      <c r="BB43" s="628"/>
      <c r="BC43" s="628"/>
      <c r="BD43" s="628"/>
      <c r="BE43" s="629"/>
      <c r="BF43" s="630"/>
      <c r="BG43" s="661">
        <v>535440</v>
      </c>
      <c r="BH43" s="662">
        <v>535440</v>
      </c>
      <c r="BI43" s="667">
        <v>545440</v>
      </c>
      <c r="BJ43" s="662">
        <v>545440</v>
      </c>
      <c r="BK43" s="667">
        <v>515440</v>
      </c>
      <c r="BL43" s="662">
        <v>515440</v>
      </c>
      <c r="BM43" s="667">
        <v>565440</v>
      </c>
      <c r="BN43" s="662">
        <v>565440</v>
      </c>
      <c r="BO43" s="667">
        <v>575440</v>
      </c>
      <c r="BP43" s="662">
        <v>575440</v>
      </c>
      <c r="BQ43" s="667">
        <v>585440</v>
      </c>
      <c r="BR43" s="662">
        <v>585440</v>
      </c>
      <c r="BS43" s="661"/>
      <c r="BT43" s="662"/>
      <c r="BU43" s="661"/>
      <c r="BV43" s="662"/>
      <c r="BW43" s="661"/>
      <c r="BX43" s="662"/>
      <c r="BY43" s="661"/>
      <c r="BZ43" s="662"/>
      <c r="CA43" s="661"/>
      <c r="CB43" s="662"/>
      <c r="CC43" s="661"/>
      <c r="CD43" s="662"/>
      <c r="CE43" s="599"/>
      <c r="CF43" s="629"/>
      <c r="CG43" s="599"/>
      <c r="CH43" s="629"/>
      <c r="CI43" s="599"/>
      <c r="CJ43" s="629"/>
      <c r="CK43" s="599"/>
      <c r="CL43" s="629"/>
      <c r="CM43" s="630"/>
      <c r="CN43" s="599"/>
      <c r="CO43" s="628"/>
      <c r="CP43" s="628"/>
      <c r="CQ43" s="629"/>
      <c r="DM43" t="s">
        <v>1344</v>
      </c>
      <c r="DN43" t="s">
        <v>1410</v>
      </c>
      <c r="DO43" t="s">
        <v>1275</v>
      </c>
      <c r="DP43" t="s">
        <v>1534</v>
      </c>
      <c r="DQ43" t="s">
        <v>1596</v>
      </c>
      <c r="DR43" t="s">
        <v>1656</v>
      </c>
    </row>
    <row r="44" spans="1:128" ht="12" customHeight="1">
      <c r="A44" s="124">
        <f t="shared" ca="1" si="2"/>
        <v>16000</v>
      </c>
      <c r="B44" s="124">
        <f t="shared" ca="1" si="3"/>
        <v>50</v>
      </c>
      <c r="C44" s="124">
        <f t="shared" ca="1" si="4"/>
        <v>0</v>
      </c>
      <c r="D44" s="124">
        <f t="shared" ca="1" si="5"/>
        <v>0</v>
      </c>
      <c r="E44" s="125">
        <f t="shared" ca="1" si="6"/>
        <v>32000</v>
      </c>
      <c r="F44" s="124">
        <f t="shared" ca="1" si="7"/>
        <v>100</v>
      </c>
      <c r="G44" s="124">
        <f ca="1">IFERROR(_xll.AC_BU(_xll.ArrayBU(DB),_xll.ArrayDPT($BA44:$BE44),_xll.ArrayCOA($BG44:$CL44),YR,PRD,_xll.ArrayDIM($CN44:$CQ44)),0)</f>
        <v>32000</v>
      </c>
      <c r="H44" s="127">
        <f t="shared" ca="1" si="8"/>
        <v>0.65201895754899364</v>
      </c>
      <c r="I44" s="124" t="s">
        <v>2631</v>
      </c>
      <c r="J44" s="124">
        <f ca="1">IFERROR(_xll.ACC_BU(_xll.ArrayBU(DB),_xll.ArrayDPT($BA44:$BE44),_xll.ArrayCOA($BG44:$CL44),YR,PRD,_xll.ArrayDIM($CN44:$CQ44)),0)</f>
        <v>112000</v>
      </c>
      <c r="K44" s="127">
        <f t="shared" ca="1" si="9"/>
        <v>0.41584602995391157</v>
      </c>
      <c r="L44" s="124">
        <f t="shared" ca="1" si="10"/>
        <v>112000</v>
      </c>
      <c r="M44" s="124">
        <f t="shared" ca="1" si="11"/>
        <v>0</v>
      </c>
      <c r="N44" s="124">
        <f t="shared" ca="1" si="12"/>
        <v>11200</v>
      </c>
      <c r="O44" s="124">
        <f t="shared" ca="1" si="13"/>
        <v>11.111111111111111</v>
      </c>
      <c r="Q44" s="143">
        <f ca="1">IFERROR(_xll.BC_BU(_xll.ArrayBU(DB),_xll.ArrayDPT($BA44:$BE44),_xll.ArrayCOA($BG44:$CL44),YR,PRD,RV,_xll.ArrayDIM($CN44:$CQ44)),0)</f>
        <v>0</v>
      </c>
      <c r="R44" s="124">
        <f ca="1">IFERROR(_xll.AC_BU(_xll.ArrayBU(DB),_xll.ArrayDPT($BA44:$BE44),_xll.ArrayCOA($BG44:$CL44),YR-1,PRD,_xll.ArrayDIM($CN44:$CQ44)),0)</f>
        <v>16000</v>
      </c>
      <c r="S44" s="124">
        <f ca="1">IFERROR(_xll.BCC_BU(_xll.ArrayBU(DB),_xll.ArrayDPT($BA44:$BE44),_xll.ArrayCOA($BG44:$CL44),YR,PRD,RV,_xll.ArrayDIM($CN44:$CQ44)),0)</f>
        <v>0</v>
      </c>
      <c r="T44" s="124">
        <f ca="1">IFERROR(_xll.ACC_BU(_xll.ArrayBU(DB),_xll.ArrayDPT($BA44:$BE44),_xll.ArrayCOA($BG44:$CL44),YR-1,PRD,_xll.ArrayDIM($CN44:$CQ44)),0)</f>
        <v>100800</v>
      </c>
      <c r="U44" s="184"/>
      <c r="V44" s="124">
        <f ca="1">IFERROR(_xll.ACC_BU(_xll.ArrayBU(DB),_xll.ArrayDPT($BA44:$BE44),_xll.ArrayCOA($BG44:$CL44),YR-1,PRD,_xll.ArrayDIM($CN44:$CQ44)),0)</f>
        <v>100800</v>
      </c>
      <c r="W44" s="124">
        <f ca="1">IFERROR(_xll.BCC_BU(_xll.ArrayBU(DB),_xll.ArrayDPT($BA44:$BE44),_xll.ArrayCOA($BG44:$CL44),YR-1,PRD,RV,_xll.ArrayDIM($CN44:$CQ44)),0)</f>
        <v>0</v>
      </c>
      <c r="X44" s="124">
        <f ca="1">IFERROR(_xll.ACC_BU(_xll.ArrayBU(DB),_xll.ArrayDPT($BA44:$BE44),_xll.ArrayCOA($BG44:$CL44),YR-1-1,PRD,_xll.ArrayDIM($CN44:$CQ44)),0)</f>
        <v>100800</v>
      </c>
      <c r="Y44" s="184"/>
      <c r="Z44" s="124">
        <f ca="1">IFERROR(_xll.AC_BU(_xll.ArrayBU(DB),_xll.ArrayDPT($BA44:$BE44),_xll.ArrayCOA($BG44:$CL44),YR,PRD,_xll.ArrayDIM($CN44:$CQ44)),0)</f>
        <v>32000</v>
      </c>
      <c r="AA44" s="124">
        <f ca="1">IFERROR(_xll.BC_BU(_xll.ArrayBU(DB),_xll.ArrayDPT($BA44:$BE44),_xll.ArrayCOA($BG44:$CL44),YR,PRD,RV,_xll.ArrayDIM($CN44:$CQ44)),0)</f>
        <v>0</v>
      </c>
      <c r="AB44" s="184"/>
      <c r="AC44" s="184"/>
      <c r="AD44" s="184"/>
      <c r="AF44" s="146"/>
      <c r="AG44" s="146"/>
      <c r="AH44" s="40">
        <f t="shared" ca="1" si="14"/>
        <v>0</v>
      </c>
      <c r="AI44" s="40" t="s">
        <v>2630</v>
      </c>
      <c r="AJ44">
        <f>Pool!I24</f>
        <v>0</v>
      </c>
      <c r="AK44">
        <f t="shared" si="15"/>
        <v>0</v>
      </c>
      <c r="AL44">
        <f>Pool!I30</f>
        <v>0</v>
      </c>
      <c r="AM44" t="e">
        <f t="shared" si="16"/>
        <v>#DIV/0!</v>
      </c>
      <c r="BA44" s="599"/>
      <c r="BB44" s="628"/>
      <c r="BC44" s="628"/>
      <c r="BD44" s="628"/>
      <c r="BE44" s="629"/>
      <c r="BF44" s="630"/>
      <c r="BG44" s="661">
        <v>535650</v>
      </c>
      <c r="BH44" s="662">
        <v>535650</v>
      </c>
      <c r="BI44" s="667">
        <v>545650</v>
      </c>
      <c r="BJ44" s="662">
        <v>545650</v>
      </c>
      <c r="BK44" s="667">
        <v>515650</v>
      </c>
      <c r="BL44" s="662">
        <v>515650</v>
      </c>
      <c r="BM44" s="667">
        <v>565650</v>
      </c>
      <c r="BN44" s="662">
        <v>565650</v>
      </c>
      <c r="BO44" s="667">
        <v>575650</v>
      </c>
      <c r="BP44" s="662">
        <v>575650</v>
      </c>
      <c r="BQ44" s="667">
        <v>585650</v>
      </c>
      <c r="BR44" s="662">
        <v>585650</v>
      </c>
      <c r="BS44" s="661"/>
      <c r="BT44" s="662"/>
      <c r="BU44" s="661"/>
      <c r="BV44" s="662"/>
      <c r="BW44" s="661"/>
      <c r="BX44" s="662"/>
      <c r="BY44" s="661"/>
      <c r="BZ44" s="662"/>
      <c r="CA44" s="661"/>
      <c r="CB44" s="662"/>
      <c r="CC44" s="661"/>
      <c r="CD44" s="662"/>
      <c r="CE44" s="599"/>
      <c r="CF44" s="629"/>
      <c r="CG44" s="599"/>
      <c r="CH44" s="629"/>
      <c r="CI44" s="599"/>
      <c r="CJ44" s="629"/>
      <c r="CK44" s="599"/>
      <c r="CL44" s="629"/>
      <c r="CM44" s="630"/>
      <c r="CN44" s="599"/>
      <c r="CO44" s="628"/>
      <c r="CP44" s="628"/>
      <c r="CQ44" s="629"/>
      <c r="DM44" t="s">
        <v>1356</v>
      </c>
      <c r="DN44" t="s">
        <v>1422</v>
      </c>
      <c r="DO44" t="s">
        <v>2632</v>
      </c>
      <c r="DP44" t="s">
        <v>1548</v>
      </c>
      <c r="DQ44" t="s">
        <v>1608</v>
      </c>
      <c r="DR44" t="s">
        <v>1668</v>
      </c>
    </row>
    <row r="45" spans="1:128" s="141" customFormat="1" ht="12" customHeight="1">
      <c r="A45" s="124">
        <f ca="1">G45-R45</f>
        <v>11167.5</v>
      </c>
      <c r="B45" s="125">
        <f ca="1">IF(G45=0,0,(A45*100/G45))</f>
        <v>100</v>
      </c>
      <c r="C45" s="124">
        <f t="shared" ca="1" si="4"/>
        <v>0</v>
      </c>
      <c r="D45" s="125">
        <f t="shared" ca="1" si="5"/>
        <v>0</v>
      </c>
      <c r="E45" s="653">
        <f ca="1">G45-AA45</f>
        <v>11167.5</v>
      </c>
      <c r="F45" s="125">
        <f t="shared" ca="1" si="7"/>
        <v>100</v>
      </c>
      <c r="G45" s="124">
        <f ca="1">IFERROR(_xll.AC_BU(_xll.ArrayBU(DB),_xll.ArrayDPT($BA45:$BE45),_xll.ArrayCOA($BG45:$CL45),YR,PRD,_xll.ArrayDIM($CN45:$CQ45)),0)</f>
        <v>11167.5</v>
      </c>
      <c r="H45" s="200">
        <f t="shared" ca="1" si="8"/>
        <v>0.22754442838838707</v>
      </c>
      <c r="I45" s="125" t="s">
        <v>2633</v>
      </c>
      <c r="J45" s="124">
        <f ca="1">IFERROR(_xll.ACC_BU(_xll.ArrayBU(DB),_xll.ArrayDPT($BA45:$BE45),_xll.ArrayCOA($BG45:$CL45),YR,PRD,_xll.ArrayDIM($CN45:$CQ45)),0)</f>
        <v>48310.83</v>
      </c>
      <c r="K45" s="200">
        <f t="shared" ca="1" si="9"/>
        <v>0.17937381124355653</v>
      </c>
      <c r="L45" s="125">
        <f t="shared" ca="1" si="10"/>
        <v>48310.83</v>
      </c>
      <c r="M45" s="125">
        <f t="shared" ca="1" si="11"/>
        <v>0</v>
      </c>
      <c r="N45" s="125">
        <f t="shared" ca="1" si="12"/>
        <v>-38245.33</v>
      </c>
      <c r="O45" s="125">
        <f t="shared" ca="1" si="13"/>
        <v>-44.185566919789416</v>
      </c>
      <c r="Q45" s="143">
        <f ca="1">IFERROR(_xll.BC_BU(_xll.ArrayBU(DB),_xll.ArrayDPT($BA45:$BE45),_xll.ArrayCOA($BG45:$CL45),YR,PRD,RV,_xll.ArrayDIM($CN45:$CQ45)),0)</f>
        <v>0</v>
      </c>
      <c r="R45" s="124">
        <f ca="1">IFERROR(_xll.AC_BU(_xll.ArrayBU(DB),_xll.ArrayDPT($BA45:$BE45),_xll.ArrayCOA($BG45:$CL45),YR-1,PRD,_xll.ArrayDIM($CN45:$CQ45)),0)</f>
        <v>0</v>
      </c>
      <c r="S45" s="124">
        <f ca="1">IFERROR(_xll.BCC_BU(_xll.ArrayBU(DB),_xll.ArrayDPT($BA45:$BE45),_xll.ArrayCOA($BG45:$CL45),YR,PRD,RV,_xll.ArrayDIM($CN45:$CQ45)),0)</f>
        <v>0</v>
      </c>
      <c r="T45" s="124">
        <f ca="1">IFERROR(_xll.ACC_BU(_xll.ArrayBU(DB),_xll.ArrayDPT($BA45:$BE45),_xll.ArrayCOA($BG45:$CL45),YR-1,PRD,_xll.ArrayDIM($CN45:$CQ45)),0)</f>
        <v>86556.160000000003</v>
      </c>
      <c r="U45" s="201"/>
      <c r="V45" s="124">
        <f ca="1">IFERROR(_xll.ACC_BU(_xll.ArrayBU(DB),_xll.ArrayDPT($BA45:$BE45),_xll.ArrayCOA($BG45:$CL45),YR-1,PRD,_xll.ArrayDIM($CN45:$CQ45)),0)</f>
        <v>86556.160000000003</v>
      </c>
      <c r="W45" s="124">
        <f ca="1">IFERROR(_xll.BCC_BU(_xll.ArrayBU(DB),_xll.ArrayDPT($BA45:$BE45),_xll.ArrayCOA($BG45:$CL45),YR-1,PRD,RV,_xll.ArrayDIM($CN45:$CQ45)),0)</f>
        <v>0</v>
      </c>
      <c r="X45" s="124">
        <f ca="1">IFERROR(_xll.ACC_BU(_xll.ArrayBU(DB),_xll.ArrayDPT($BA45:$BE45),_xll.ArrayCOA($BG45:$CL45),YR-1-1,PRD,_xll.ArrayDIM($CN45:$CQ45)),0)</f>
        <v>150533.20000000001</v>
      </c>
      <c r="Y45" s="201"/>
      <c r="Z45" s="124">
        <f ca="1">IFERROR(_xll.AC_BU(_xll.ArrayBU(DB),_xll.ArrayDPT($BA45:$BE45),_xll.ArrayCOA($BG45:$CL45),YR,PRD,_xll.ArrayDIM($CN45:$CQ45)),0)</f>
        <v>11167.5</v>
      </c>
      <c r="AA45" s="124">
        <f ca="1">IFERROR(_xll.BC_BU(_xll.ArrayBU(DB),_xll.ArrayDPT($BA45:$BE45),_xll.ArrayCOA($BG45:$CL45),YR,PRD,RV,_xll.ArrayDIM($CN45:$CQ45)),0)</f>
        <v>0</v>
      </c>
      <c r="AB45" s="201"/>
      <c r="AC45" s="201"/>
      <c r="AD45" s="201"/>
      <c r="AF45" s="202"/>
      <c r="AG45" s="202"/>
      <c r="AH45" s="203">
        <f t="shared" ca="1" si="14"/>
        <v>2.2331791925199993</v>
      </c>
      <c r="AI45" s="203" t="s">
        <v>2634</v>
      </c>
      <c r="AJ45" s="141">
        <f ca="1">Banquet!I23</f>
        <v>109600.70000000001</v>
      </c>
      <c r="AK45" s="141">
        <f t="shared" ca="1" si="15"/>
        <v>73832.600000000006</v>
      </c>
      <c r="AL45" s="141">
        <f ca="1">Banquet!I29</f>
        <v>35768.1</v>
      </c>
      <c r="AM45" s="141">
        <f t="shared" ca="1" si="16"/>
        <v>32.634919302522697</v>
      </c>
      <c r="BA45" s="599"/>
      <c r="BB45" s="628"/>
      <c r="BC45" s="628"/>
      <c r="BD45" s="628"/>
      <c r="BE45" s="629"/>
      <c r="BF45" s="630"/>
      <c r="BG45" s="661">
        <v>515480</v>
      </c>
      <c r="BH45" s="662">
        <v>515480</v>
      </c>
      <c r="BI45" s="667">
        <v>535480</v>
      </c>
      <c r="BJ45" s="662">
        <v>535480</v>
      </c>
      <c r="BK45" s="667">
        <v>585480</v>
      </c>
      <c r="BL45" s="662">
        <v>585480</v>
      </c>
      <c r="BM45" s="667"/>
      <c r="BN45" s="662"/>
      <c r="BO45" s="667"/>
      <c r="BP45" s="662"/>
      <c r="BQ45" s="667"/>
      <c r="BR45" s="662"/>
      <c r="BS45" s="661"/>
      <c r="BT45" s="662"/>
      <c r="BU45" s="661"/>
      <c r="BV45" s="662"/>
      <c r="BW45" s="661"/>
      <c r="BX45" s="662"/>
      <c r="BY45" s="661"/>
      <c r="BZ45" s="662"/>
      <c r="CA45" s="661"/>
      <c r="CB45" s="662"/>
      <c r="CC45" s="661"/>
      <c r="CD45" s="662"/>
      <c r="CE45" s="599"/>
      <c r="CF45" s="629"/>
      <c r="CG45" s="599"/>
      <c r="CH45" s="629"/>
      <c r="CI45" s="599"/>
      <c r="CJ45" s="629"/>
      <c r="CK45" s="599"/>
      <c r="CL45" s="629"/>
      <c r="CM45" s="630"/>
      <c r="CN45" s="599"/>
      <c r="CO45" s="628"/>
      <c r="CP45" s="628"/>
      <c r="CQ45" s="629"/>
      <c r="DM45" t="s">
        <v>1276</v>
      </c>
      <c r="DN45" t="s">
        <v>1346</v>
      </c>
      <c r="DO45" t="s">
        <v>1658</v>
      </c>
    </row>
    <row r="46" spans="1:128" ht="12" customHeight="1">
      <c r="A46" s="124">
        <f t="shared" ca="1" si="2"/>
        <v>16302.719999999998</v>
      </c>
      <c r="B46" s="124">
        <f t="shared" ca="1" si="3"/>
        <v>61.605899878017993</v>
      </c>
      <c r="C46" s="124">
        <f t="shared" ca="1" si="4"/>
        <v>0</v>
      </c>
      <c r="D46" s="124">
        <f t="shared" ca="1" si="5"/>
        <v>0</v>
      </c>
      <c r="E46" s="125">
        <f t="shared" ca="1" si="6"/>
        <v>26462.92</v>
      </c>
      <c r="F46" s="124">
        <f t="shared" ca="1" si="7"/>
        <v>100</v>
      </c>
      <c r="G46" s="124">
        <f ca="1">IFERROR(_xll.AC_BU(_xll.ArrayBU(DB),_xll.ArrayDPT($BA46:$BE46),_xll.ArrayCOA($BG46:$CL46),YR,PRD,_xll.ArrayDIM($CN46:$CQ46)),0)</f>
        <v>26462.92</v>
      </c>
      <c r="H46" s="127">
        <f t="shared" ca="1" si="8"/>
        <v>0.53919767225320048</v>
      </c>
      <c r="I46" t="s">
        <v>2486</v>
      </c>
      <c r="J46" s="124">
        <f ca="1">IFERROR(_xll.ACC_BU(_xll.ArrayBU(DB),_xll.ArrayDPT($BA46:$BE46),_xll.ArrayCOA($BG46:$CL46),YR,PRD,_xll.ArrayDIM($CN46:$CQ46)),0)</f>
        <v>140737.18</v>
      </c>
      <c r="K46" s="127">
        <f t="shared" ca="1" si="9"/>
        <v>0.52254462115990208</v>
      </c>
      <c r="L46" s="124">
        <f t="shared" ca="1" si="10"/>
        <v>140737.18</v>
      </c>
      <c r="M46" s="124">
        <f t="shared" ca="1" si="11"/>
        <v>0</v>
      </c>
      <c r="N46" s="124">
        <f t="shared" ca="1" si="12"/>
        <v>67627.849999999991</v>
      </c>
      <c r="O46" s="124">
        <f t="shared" ca="1" si="13"/>
        <v>92.502352298947329</v>
      </c>
      <c r="Q46" s="143">
        <f ca="1">IFERROR(_xll.BC_BU(_xll.ArrayBU(DB),_xll.ArrayDPT($BA46:$BE46),_xll.ArrayCOA($BG46:$CL46),YR,PRD,RV,_xll.ArrayDIM($CN46:$CQ46)),0)</f>
        <v>0</v>
      </c>
      <c r="R46" s="124">
        <f ca="1">IFERROR(_xll.AC_BU(_xll.ArrayBU(DB),_xll.ArrayDPT($BA46:$BE46),_xll.ArrayCOA($BG46:$CL46),YR-1,PRD,_xll.ArrayDIM($CN46:$CQ46)),0)</f>
        <v>10160.200000000001</v>
      </c>
      <c r="S46" s="124">
        <f ca="1">IFERROR(_xll.BCC_BU(_xll.ArrayBU(DB),_xll.ArrayDPT($BA46:$BE46),_xll.ArrayCOA($BG46:$CL46),YR,PRD,RV,_xll.ArrayDIM($CN46:$CQ46)),0)</f>
        <v>0</v>
      </c>
      <c r="T46" s="124">
        <f ca="1">IFERROR(_xll.ACC_BU(_xll.ArrayBU(DB),_xll.ArrayDPT($BA46:$BE46),_xll.ArrayCOA($BG46:$CL46),YR-1,PRD,_xll.ArrayDIM($CN46:$CQ46)),0)</f>
        <v>73109.33</v>
      </c>
      <c r="U46" s="184"/>
      <c r="V46" s="124">
        <f ca="1">IFERROR(_xll.ACC_BU(_xll.ArrayBU(DB),_xll.ArrayDPT($BA46:$BE46),_xll.ArrayCOA($BG46:$CL46),YR-1,PRD,_xll.ArrayDIM($CN46:$CQ46)),0)</f>
        <v>73109.33</v>
      </c>
      <c r="W46" s="124">
        <f ca="1">IFERROR(_xll.BCC_BU(_xll.ArrayBU(DB),_xll.ArrayDPT($BA46:$BE46),_xll.ArrayCOA($BG46:$CL46),YR-1,PRD,RV,_xll.ArrayDIM($CN46:$CQ46)),0)</f>
        <v>0</v>
      </c>
      <c r="X46" s="124">
        <f ca="1">IFERROR(_xll.ACC_BU(_xll.ArrayBU(DB),_xll.ArrayDPT($BA46:$BE46),_xll.ArrayCOA($BG46:$CL46),YR-1-1,PRD,_xll.ArrayDIM($CN46:$CQ46)),0)</f>
        <v>48733.64</v>
      </c>
      <c r="Y46" s="184"/>
      <c r="Z46" s="124">
        <f ca="1">IFERROR(_xll.AC_BU(_xll.ArrayBU(DB),_xll.ArrayDPT($BA46:$BE46),_xll.ArrayCOA($BG46:$CL46),YR,PRD,_xll.ArrayDIM($CN46:$CQ46)),0)</f>
        <v>26462.92</v>
      </c>
      <c r="AA46" s="124">
        <f ca="1">IFERROR(_xll.BC_BU(_xll.ArrayBU(DB),_xll.ArrayDPT($BA46:$BE46),_xll.ArrayCOA($BG46:$CL46),YR,PRD,RV,_xll.ArrayDIM($CN46:$CQ46)),0)</f>
        <v>0</v>
      </c>
      <c r="AB46" s="184"/>
      <c r="AC46" s="184"/>
      <c r="AD46" s="184"/>
      <c r="AF46" s="146"/>
      <c r="AG46" s="146"/>
      <c r="AH46" s="40">
        <f t="shared" ca="1" si="14"/>
        <v>41.545848436775174</v>
      </c>
      <c r="AI46" s="40" t="s">
        <v>2635</v>
      </c>
      <c r="AJ46">
        <f ca="1">'The Kitchen'!I23</f>
        <v>2039000.76</v>
      </c>
      <c r="AK46">
        <f t="shared" ca="1" si="15"/>
        <v>1249142.02</v>
      </c>
      <c r="AL46">
        <f ca="1">'The Kitchen'!I29</f>
        <v>789858.74</v>
      </c>
      <c r="AM46">
        <f t="shared" ca="1" si="16"/>
        <v>38.737540244958026</v>
      </c>
      <c r="BA46" s="599"/>
      <c r="BB46" s="628"/>
      <c r="BC46" s="628"/>
      <c r="BD46" s="628"/>
      <c r="BE46" s="629"/>
      <c r="BF46" s="630"/>
      <c r="BG46" s="661">
        <v>535490</v>
      </c>
      <c r="BH46" s="662">
        <v>535490</v>
      </c>
      <c r="BI46" s="667">
        <v>545490</v>
      </c>
      <c r="BJ46" s="662">
        <v>545490</v>
      </c>
      <c r="BK46" s="667">
        <v>515490</v>
      </c>
      <c r="BL46" s="662">
        <v>515490</v>
      </c>
      <c r="BM46" s="667">
        <v>565490</v>
      </c>
      <c r="BN46" s="662">
        <v>565490</v>
      </c>
      <c r="BO46" s="667">
        <v>575490</v>
      </c>
      <c r="BP46" s="662">
        <v>575490</v>
      </c>
      <c r="BQ46" s="667">
        <v>585490</v>
      </c>
      <c r="BR46" s="662">
        <v>585490</v>
      </c>
      <c r="BS46" s="661"/>
      <c r="BT46" s="662"/>
      <c r="BU46" s="661"/>
      <c r="BV46" s="662"/>
      <c r="BW46" s="661"/>
      <c r="BX46" s="662"/>
      <c r="BY46" s="661"/>
      <c r="BZ46" s="662"/>
      <c r="CA46" s="661"/>
      <c r="CB46" s="662"/>
      <c r="CC46" s="661"/>
      <c r="CD46" s="662"/>
      <c r="CE46" s="599"/>
      <c r="CF46" s="629"/>
      <c r="CG46" s="599"/>
      <c r="CH46" s="629"/>
      <c r="CI46" s="599"/>
      <c r="CJ46" s="629"/>
      <c r="CK46" s="599"/>
      <c r="CL46" s="629"/>
      <c r="CM46" s="630"/>
      <c r="CN46" s="599"/>
      <c r="CO46" s="628"/>
      <c r="CP46" s="628"/>
      <c r="CQ46" s="629"/>
      <c r="DM46" t="s">
        <v>1347</v>
      </c>
      <c r="DN46" t="s">
        <v>1413</v>
      </c>
      <c r="DO46" t="s">
        <v>1277</v>
      </c>
      <c r="DP46" t="s">
        <v>1538</v>
      </c>
      <c r="DQ46" t="s">
        <v>1599</v>
      </c>
      <c r="DR46" t="s">
        <v>1659</v>
      </c>
    </row>
    <row r="47" spans="1:128" s="141" customFormat="1" ht="12" customHeight="1">
      <c r="A47" s="125">
        <f t="shared" ca="1" si="2"/>
        <v>0</v>
      </c>
      <c r="B47" s="125">
        <f t="shared" ca="1" si="3"/>
        <v>0</v>
      </c>
      <c r="C47" s="125">
        <f t="shared" ca="1" si="4"/>
        <v>0</v>
      </c>
      <c r="D47" s="125">
        <f t="shared" ca="1" si="5"/>
        <v>0</v>
      </c>
      <c r="E47" s="125">
        <f t="shared" ca="1" si="6"/>
        <v>0</v>
      </c>
      <c r="F47" s="125">
        <f t="shared" ca="1" si="7"/>
        <v>0</v>
      </c>
      <c r="G47" s="124">
        <f ca="1">IFERROR(_xll.AC_BU(_xll.ArrayBU(DB),_xll.ArrayDPT($BA47:$BE47),_xll.ArrayCOA($BG47:$CL47),YR,PRD,_xll.ArrayDIM($CN47:$CQ47)),0)</f>
        <v>0</v>
      </c>
      <c r="H47" s="127">
        <f t="shared" ca="1" si="8"/>
        <v>0</v>
      </c>
      <c r="I47" s="126" t="s">
        <v>2492</v>
      </c>
      <c r="J47" s="125">
        <f ca="1">IFERROR(_xll.ACC_BU(_xll.ArrayBU(DB),_xll.ArrayDPT($BA47:$BE47),_xll.ArrayCOA($BG47:$CL47),YR,PRD,_xll.ArrayDIM($CN47:$CQ47)),0)</f>
        <v>800</v>
      </c>
      <c r="K47" s="200">
        <f t="shared" ca="1" si="9"/>
        <v>2.9703287853850824E-3</v>
      </c>
      <c r="L47" s="125">
        <f t="shared" ca="1" si="10"/>
        <v>800</v>
      </c>
      <c r="M47" s="125">
        <f t="shared" ca="1" si="11"/>
        <v>0</v>
      </c>
      <c r="N47" s="125">
        <f t="shared" ca="1" si="12"/>
        <v>-1850</v>
      </c>
      <c r="O47" s="125">
        <f t="shared" ca="1" si="13"/>
        <v>-69.811320754716988</v>
      </c>
      <c r="P47" s="203"/>
      <c r="Q47" s="125">
        <f ca="1">IFERROR(_xll.BC_BU(_xll.ArrayBU(DB),_xll.ArrayDPT($BA47:$BE47),_xll.ArrayCOA($BG47:$CL47),YR,PRD,RV,_xll.ArrayDIM($CN47:$CQ47)),0)</f>
        <v>0</v>
      </c>
      <c r="R47" s="125">
        <f ca="1">IFERROR(_xll.AC_BU(_xll.ArrayBU(DB),_xll.ArrayDPT($BA47:$BE47),_xll.ArrayCOA($BG47:$CL47),YR-1,PRD,_xll.ArrayDIM($CN47:$CQ47)),0)</f>
        <v>0</v>
      </c>
      <c r="S47" s="125">
        <f ca="1">IFERROR(_xll.BCC_BU(_xll.ArrayBU(DB),_xll.ArrayDPT($BA47:$BE47),_xll.ArrayCOA($BG47:$CL47),YR,PRD,RV,_xll.ArrayDIM($CN47:$CQ47)),0)</f>
        <v>0</v>
      </c>
      <c r="T47" s="125">
        <f ca="1">IFERROR(_xll.ACC_BU(_xll.ArrayBU(DB),_xll.ArrayDPT($BA47:$BE47),_xll.ArrayCOA($BG47:$CL47),YR-1,PRD,_xll.ArrayDIM($CN47:$CQ47)),0)</f>
        <v>2650</v>
      </c>
      <c r="V47" s="125">
        <f ca="1">IFERROR(_xll.ACC_BU(_xll.ArrayBU(DB),_xll.ArrayDPT($BA47:$BE47),_xll.ArrayCOA($BG47:$CL47),YR-1,PRD,_xll.ArrayDIM($CN47:$CQ47)),0)</f>
        <v>2650</v>
      </c>
      <c r="W47" s="125">
        <f ca="1">IFERROR(_xll.BCC_BU(_xll.ArrayBU(DB),_xll.ArrayDPT($BA47:$BE47),_xll.ArrayCOA($BG47:$CL47),YR-1,PRD,RV,_xll.ArrayDIM($CN47:$CQ47)),0)</f>
        <v>0</v>
      </c>
      <c r="X47" s="125">
        <f ca="1">IFERROR(_xll.ACC_BU(_xll.ArrayBU(DB),_xll.ArrayDPT($BA47:$BE47),_xll.ArrayCOA($BG47:$CL47),YR-1-1,PRD,_xll.ArrayDIM($CN47:$CQ47)),0)</f>
        <v>934.58</v>
      </c>
      <c r="Y47" s="204"/>
      <c r="Z47" s="125">
        <f ca="1">IFERROR(_xll.AC_BU(_xll.ArrayBU(DB),_xll.ArrayDPT($BA47:$BE47),_xll.ArrayCOA($BG47:$CL47),YR,PRD,_xll.ArrayDIM($CN47:$CQ47)),0)</f>
        <v>0</v>
      </c>
      <c r="AA47" s="125">
        <f ca="1">IFERROR(_xll.BC_BU(_xll.ArrayBU(DB),_xll.ArrayDPT($BA47:$BE47),_xll.ArrayCOA($BG47:$CL47),YR,PRD,RV,_xll.ArrayDIM($CN47:$CQ47)),0)</f>
        <v>0</v>
      </c>
      <c r="AB47" s="204"/>
      <c r="AC47" s="204"/>
      <c r="AE47" s="205"/>
      <c r="AF47" s="205"/>
      <c r="AG47" s="205"/>
      <c r="AH47" s="203">
        <f t="shared" ca="1" si="14"/>
        <v>0.24395330047880442</v>
      </c>
      <c r="AI47" s="203" t="s">
        <v>2636</v>
      </c>
      <c r="AJ47" s="141">
        <f ca="1">Mellow!I23</f>
        <v>11972.820000000002</v>
      </c>
      <c r="AK47" s="141">
        <f t="shared" ca="1" si="15"/>
        <v>11691.420000000002</v>
      </c>
      <c r="AL47" s="141">
        <f ca="1">Mellow!I29</f>
        <v>281.39999999999998</v>
      </c>
      <c r="AM47" s="141">
        <f t="shared" ca="1" si="16"/>
        <v>2.3503234826882888</v>
      </c>
      <c r="BA47" s="599"/>
      <c r="BB47" s="628"/>
      <c r="BC47" s="628"/>
      <c r="BD47" s="628"/>
      <c r="BE47" s="629"/>
      <c r="BF47" s="630"/>
      <c r="BG47" s="661">
        <v>535590</v>
      </c>
      <c r="BH47" s="662">
        <v>535590</v>
      </c>
      <c r="BI47" s="667">
        <v>545590</v>
      </c>
      <c r="BJ47" s="662">
        <v>545590</v>
      </c>
      <c r="BK47" s="667">
        <v>565590</v>
      </c>
      <c r="BL47" s="662">
        <v>565590</v>
      </c>
      <c r="BM47" s="667">
        <v>575590</v>
      </c>
      <c r="BN47" s="662">
        <v>575590</v>
      </c>
      <c r="BO47" s="667">
        <v>585590</v>
      </c>
      <c r="BP47" s="662">
        <v>585590</v>
      </c>
      <c r="BQ47" s="667">
        <v>515590</v>
      </c>
      <c r="BR47" s="662">
        <v>515590</v>
      </c>
      <c r="BS47" s="661"/>
      <c r="BT47" s="662"/>
      <c r="BU47" s="661"/>
      <c r="BV47" s="662"/>
      <c r="BW47" s="661"/>
      <c r="BX47" s="662"/>
      <c r="BY47" s="661"/>
      <c r="BZ47" s="662"/>
      <c r="CA47" s="661"/>
      <c r="CB47" s="662"/>
      <c r="CC47" s="661"/>
      <c r="CD47" s="662"/>
      <c r="CE47" s="599"/>
      <c r="CF47" s="629"/>
      <c r="CG47" s="599"/>
      <c r="CH47" s="629"/>
      <c r="CI47" s="599"/>
      <c r="CJ47" s="629"/>
      <c r="CK47" s="599"/>
      <c r="CL47" s="629"/>
      <c r="CM47" s="630"/>
      <c r="CN47" s="599"/>
      <c r="CO47" s="628"/>
      <c r="CP47" s="628"/>
      <c r="CQ47" s="629"/>
      <c r="DM47" t="s">
        <v>1351</v>
      </c>
      <c r="DN47" t="s">
        <v>1417</v>
      </c>
      <c r="DO47" t="s">
        <v>1543</v>
      </c>
      <c r="DP47" t="s">
        <v>1603</v>
      </c>
      <c r="DQ47" t="s">
        <v>1663</v>
      </c>
      <c r="DR47" t="s">
        <v>1282</v>
      </c>
    </row>
    <row r="48" spans="1:128" ht="12" customHeight="1">
      <c r="A48" s="124">
        <f t="shared" ca="1" si="2"/>
        <v>1611.92</v>
      </c>
      <c r="B48" s="124">
        <f t="shared" ca="1" si="3"/>
        <v>100</v>
      </c>
      <c r="C48" s="124">
        <f t="shared" ca="1" si="4"/>
        <v>0</v>
      </c>
      <c r="D48" s="124">
        <f t="shared" ca="1" si="5"/>
        <v>0</v>
      </c>
      <c r="E48" s="125">
        <f t="shared" ca="1" si="6"/>
        <v>1611.92</v>
      </c>
      <c r="F48" s="124">
        <f t="shared" ca="1" si="7"/>
        <v>100</v>
      </c>
      <c r="G48" s="124">
        <f ca="1">IFERROR(_xll.AC_BU(_xll.ArrayBU(DB),_xll.ArrayDPT($BA48:$BE48),_xll.ArrayCOA($BG48:$CL48),YR,PRD,_xll.ArrayDIM($CN48:$CQ48)),0)</f>
        <v>1611.92</v>
      </c>
      <c r="H48" s="127">
        <f t="shared" ca="1" si="8"/>
        <v>3.2843824939136686E-2</v>
      </c>
      <c r="I48" s="124" t="s">
        <v>2494</v>
      </c>
      <c r="J48" s="124">
        <f ca="1">IFERROR(_xll.ACC_BU(_xll.ArrayBU(DB),_xll.ArrayDPT($BA48:$BE48),_xll.ArrayCOA($BG48:$CL48),YR,PRD,_xll.ArrayDIM($CN48:$CQ48)),0)</f>
        <v>31465.58</v>
      </c>
      <c r="K48" s="127">
        <f t="shared" ca="1" si="9"/>
        <v>0.11682889752854643</v>
      </c>
      <c r="L48" s="124">
        <f t="shared" ca="1" si="10"/>
        <v>31465.58</v>
      </c>
      <c r="M48" s="124">
        <f t="shared" ca="1" si="11"/>
        <v>0</v>
      </c>
      <c r="N48" s="124">
        <f t="shared" ca="1" si="12"/>
        <v>5812.5700000000033</v>
      </c>
      <c r="O48" s="124">
        <f t="shared" ca="1" si="13"/>
        <v>22.658432675151975</v>
      </c>
      <c r="Q48" s="143">
        <f ca="1">IFERROR(_xll.BC_BU(_xll.ArrayBU(DB),_xll.ArrayDPT($BA48:$BE48),_xll.ArrayCOA($BG48:$CL48),YR,PRD,RV,_xll.ArrayDIM($CN48:$CQ48)),0)</f>
        <v>0</v>
      </c>
      <c r="R48" s="124">
        <f ca="1">IFERROR(_xll.AC_BU(_xll.ArrayBU(DB),_xll.ArrayDPT($BA48:$BE48),_xll.ArrayCOA($BG48:$CL48),YR-1,PRD,_xll.ArrayDIM($CN48:$CQ48)),0)</f>
        <v>0</v>
      </c>
      <c r="S48" s="124">
        <f ca="1">IFERROR(_xll.BCC_BU(_xll.ArrayBU(DB),_xll.ArrayDPT($BA48:$BE48),_xll.ArrayCOA($BG48:$CL48),YR,PRD,RV,_xll.ArrayDIM($CN48:$CQ48)),0)</f>
        <v>0</v>
      </c>
      <c r="T48" s="124">
        <f ca="1">IFERROR(_xll.ACC_BU(_xll.ArrayBU(DB),_xll.ArrayDPT($BA48:$BE48),_xll.ArrayCOA($BG48:$CL48),YR-1,PRD,_xll.ArrayDIM($CN48:$CQ48)),0)</f>
        <v>25653.01</v>
      </c>
      <c r="U48" s="184"/>
      <c r="V48" s="124">
        <f ca="1">IFERROR(_xll.ACC_BU(_xll.ArrayBU(DB),_xll.ArrayDPT($BA48:$BE48),_xll.ArrayCOA($BG48:$CL48),YR-1,PRD,_xll.ArrayDIM($CN48:$CQ48)),0)</f>
        <v>25653.01</v>
      </c>
      <c r="W48" s="124">
        <f ca="1">IFERROR(_xll.BCC_BU(_xll.ArrayBU(DB),_xll.ArrayDPT($BA48:$BE48),_xll.ArrayCOA($BG48:$CL48),YR-1,PRD,RV,_xll.ArrayDIM($CN48:$CQ48)),0)</f>
        <v>0</v>
      </c>
      <c r="X48" s="206">
        <f ca="1">IFERROR(_xll.ACC_BU(_xll.ArrayBU(DB),_xll.ArrayDPT($BA48:$BE48),_xll.ArrayCOA($BG48:$CL48),YR-1-1,PRD,_xll.ArrayDIM($CN48:$CQ48)),0)</f>
        <v>22160.29</v>
      </c>
      <c r="Y48" s="184"/>
      <c r="Z48" s="206">
        <f ca="1">IFERROR(_xll.AC_BU(_xll.ArrayBU(DB),_xll.ArrayDPT($BA48:$BE48),_xll.ArrayCOA($BG48:$CL48),YR,PRD,_xll.ArrayDIM($CN48:$CQ48)),0)</f>
        <v>1611.92</v>
      </c>
      <c r="AA48" s="124">
        <f ca="1">IFERROR(_xll.BC_BU(_xll.ArrayBU(DB),_xll.ArrayDPT($BA48:$BE48),_xll.ArrayCOA($BG48:$CL48),YR,PRD,RV,_xll.ArrayDIM($CN48:$CQ48)),0)</f>
        <v>0</v>
      </c>
      <c r="AB48" s="184"/>
      <c r="AC48" s="184"/>
      <c r="AD48" s="184"/>
      <c r="AF48" s="146"/>
      <c r="AG48" s="146"/>
      <c r="AH48" s="40">
        <f t="shared" ca="1" si="14"/>
        <v>0.63983353825609979</v>
      </c>
      <c r="AI48" s="40" t="s">
        <v>2637</v>
      </c>
      <c r="AJ48">
        <f ca="1">'Room Service'!I22</f>
        <v>31401.96</v>
      </c>
      <c r="AK48">
        <f t="shared" ca="1" si="15"/>
        <v>19795.04</v>
      </c>
      <c r="AL48">
        <f ca="1">'Room Service'!I27</f>
        <v>11606.92</v>
      </c>
      <c r="AM48">
        <f t="shared" ca="1" si="16"/>
        <v>36.962406168277397</v>
      </c>
      <c r="BA48" s="599"/>
      <c r="BB48" s="628"/>
      <c r="BC48" s="628"/>
      <c r="BD48" s="628"/>
      <c r="BE48" s="629"/>
      <c r="BF48" s="630"/>
      <c r="BG48" s="661">
        <v>515750</v>
      </c>
      <c r="BH48" s="662">
        <v>515750</v>
      </c>
      <c r="BI48" s="667">
        <v>535750</v>
      </c>
      <c r="BJ48" s="662">
        <v>535750</v>
      </c>
      <c r="BK48" s="667">
        <v>545750</v>
      </c>
      <c r="BL48" s="662">
        <v>545750</v>
      </c>
      <c r="BM48" s="667">
        <v>565750</v>
      </c>
      <c r="BN48" s="662">
        <v>565750</v>
      </c>
      <c r="BO48" s="667">
        <v>575750</v>
      </c>
      <c r="BP48" s="662">
        <v>575750</v>
      </c>
      <c r="BQ48" s="667">
        <v>585750</v>
      </c>
      <c r="BR48" s="662">
        <v>585750</v>
      </c>
      <c r="BS48" s="661"/>
      <c r="BT48" s="662"/>
      <c r="BU48" s="661"/>
      <c r="BV48" s="662"/>
      <c r="BW48" s="661"/>
      <c r="BX48" s="662"/>
      <c r="BY48" s="661"/>
      <c r="BZ48" s="662"/>
      <c r="CA48" s="661"/>
      <c r="CB48" s="662"/>
      <c r="CC48" s="661"/>
      <c r="CD48" s="662"/>
      <c r="CE48" s="599"/>
      <c r="CF48" s="629"/>
      <c r="CG48" s="599"/>
      <c r="CH48" s="629"/>
      <c r="CI48" s="599"/>
      <c r="CJ48" s="629"/>
      <c r="CK48" s="599"/>
      <c r="CL48" s="629"/>
      <c r="CM48" s="630"/>
      <c r="CN48" s="599"/>
      <c r="CO48" s="628"/>
      <c r="CP48" s="628"/>
      <c r="CQ48" s="629"/>
      <c r="DM48" t="s">
        <v>1290</v>
      </c>
      <c r="DN48" t="s">
        <v>1362</v>
      </c>
      <c r="DO48" t="s">
        <v>1426</v>
      </c>
      <c r="DP48" t="s">
        <v>1552</v>
      </c>
      <c r="DQ48" t="s">
        <v>1612</v>
      </c>
      <c r="DR48" t="s">
        <v>1672</v>
      </c>
    </row>
    <row r="49" spans="1:131" ht="12" customHeight="1">
      <c r="A49" s="124">
        <f t="shared" ca="1" si="2"/>
        <v>0</v>
      </c>
      <c r="B49" s="124">
        <f t="shared" ca="1" si="3"/>
        <v>0</v>
      </c>
      <c r="C49" s="124">
        <f t="shared" ca="1" si="4"/>
        <v>0</v>
      </c>
      <c r="D49" s="124">
        <f t="shared" ca="1" si="5"/>
        <v>0</v>
      </c>
      <c r="E49" s="124">
        <f t="shared" ca="1" si="6"/>
        <v>0</v>
      </c>
      <c r="F49" s="124">
        <f t="shared" ca="1" si="7"/>
        <v>0</v>
      </c>
      <c r="G49" s="124">
        <f ca="1">IFERROR(_xll.AC_BU(_xll.ArrayBU(DB),_xll.ArrayDPT($BA49:$BE49),_xll.ArrayCOA($BG49:$CL49),YR,PRD,_xll.ArrayDIM($CN49:$CQ49)),0)</f>
        <v>0</v>
      </c>
      <c r="H49" s="127">
        <f t="shared" ca="1" si="8"/>
        <v>0</v>
      </c>
      <c r="I49" s="126" t="s">
        <v>2506</v>
      </c>
      <c r="J49" s="124">
        <f ca="1">IFERROR(_xll.ACC_BU(_xll.ArrayBU(DB),_xll.ArrayDPT($BA49:$BE49),_xll.ArrayCOA($BG49:$CL49),YR,PRD,_xll.ArrayDIM($CN49:$CQ49)),0)</f>
        <v>0</v>
      </c>
      <c r="K49" s="127">
        <f t="shared" ca="1" si="9"/>
        <v>0</v>
      </c>
      <c r="L49" s="124">
        <f t="shared" ca="1" si="10"/>
        <v>0</v>
      </c>
      <c r="M49" s="124">
        <f t="shared" ca="1" si="11"/>
        <v>0</v>
      </c>
      <c r="N49" s="124">
        <f t="shared" ca="1" si="12"/>
        <v>0</v>
      </c>
      <c r="O49" s="124">
        <f t="shared" ca="1" si="13"/>
        <v>0</v>
      </c>
      <c r="Q49" s="124">
        <f ca="1">IFERROR(_xll.BC_BU(_xll.ArrayBU(DB),_xll.ArrayDPT($BA49:$BE49),_xll.ArrayCOA($BG49:$CL49),YR,PRD,RV,_xll.ArrayDIM($CN49:$CQ49)),0)</f>
        <v>0</v>
      </c>
      <c r="R49" s="124">
        <f ca="1">IFERROR(_xll.AC_BU(_xll.ArrayBU(DB),_xll.ArrayDPT($BA49:$BE49),_xll.ArrayCOA($BG49:$CL49),YR-1,PRD,_xll.ArrayDIM($CN49:$CQ49)),0)</f>
        <v>0</v>
      </c>
      <c r="S49" s="124">
        <f ca="1">IFERROR(_xll.BCC_BU(_xll.ArrayBU(DB),_xll.ArrayDPT($BA49:$BE49),_xll.ArrayCOA($BG49:$CL49),YR,PRD,RV,_xll.ArrayDIM($CN49:$CQ49)),0)</f>
        <v>0</v>
      </c>
      <c r="T49" s="124">
        <f ca="1">IFERROR(_xll.ACC_BU(_xll.ArrayBU(DB),_xll.ArrayDPT($BA49:$BE49),_xll.ArrayCOA($BG49:$CL49),YR-1,PRD,_xll.ArrayDIM($CN49:$CQ49)),0)</f>
        <v>0</v>
      </c>
      <c r="U49" s="184"/>
      <c r="V49" s="124">
        <f ca="1">IFERROR(_xll.ACC_BU(_xll.ArrayBU(DB),_xll.ArrayDPT($BA49:$BE49),_xll.ArrayCOA($BG49:$CL49),YR-1,PRD,_xll.ArrayDIM($CN49:$CQ49)),0)</f>
        <v>0</v>
      </c>
      <c r="W49" s="124">
        <f ca="1">IFERROR(_xll.BCC_BU(_xll.ArrayBU(DB),_xll.ArrayDPT($BA49:$BE49),_xll.ArrayCOA($BG49:$CL49),YR-1,PRD,RV,_xll.ArrayDIM($CN49:$CQ49)),0)</f>
        <v>0</v>
      </c>
      <c r="X49" s="124">
        <f ca="1">IFERROR(_xll.ACC_BU(_xll.ArrayBU(DB),_xll.ArrayDPT($BA49:$BE49),_xll.ArrayCOA($BG49:$CL49),YR-1-1,PRD,_xll.ArrayDIM($CN49:$CQ49)),0)</f>
        <v>0</v>
      </c>
      <c r="Y49" s="184"/>
      <c r="Z49" s="124">
        <f ca="1">IFERROR(_xll.AC_BU(_xll.ArrayBU(DB),_xll.ArrayDPT($BA49:$BE49),_xll.ArrayCOA($BG49:$CL49),YR,PRD,_xll.ArrayDIM($CN49:$CQ49)),0)</f>
        <v>0</v>
      </c>
      <c r="AA49" s="124">
        <f ca="1">IFERROR(_xll.BC_BU(_xll.ArrayBU(DB),_xll.ArrayDPT($BA49:$BE49),_xll.ArrayCOA($BG49:$CL49),YR,PRD,RV,_xll.ArrayDIM($CN49:$CQ49)),0)</f>
        <v>0</v>
      </c>
      <c r="AB49" s="184"/>
      <c r="AC49" s="184"/>
      <c r="AD49" s="184"/>
      <c r="AF49" s="146"/>
      <c r="AG49" s="146"/>
      <c r="AH49" s="40">
        <f t="shared" ca="1" si="14"/>
        <v>0</v>
      </c>
      <c r="AI49" s="40" t="s">
        <v>2637</v>
      </c>
      <c r="AJ49">
        <f>'Room Service'!I23</f>
        <v>0</v>
      </c>
      <c r="AK49">
        <f t="shared" si="15"/>
        <v>0</v>
      </c>
      <c r="AL49">
        <f>'Room Service'!I28</f>
        <v>0</v>
      </c>
      <c r="AM49" t="e">
        <f t="shared" si="16"/>
        <v>#DIV/0!</v>
      </c>
      <c r="BA49" s="599"/>
      <c r="BB49" s="628"/>
      <c r="BC49" s="628"/>
      <c r="BD49" s="628"/>
      <c r="BE49" s="629"/>
      <c r="BF49" s="630"/>
      <c r="BG49" s="661">
        <v>545775</v>
      </c>
      <c r="BH49" s="662">
        <v>545775</v>
      </c>
      <c r="BI49" s="667"/>
      <c r="BJ49" s="662"/>
      <c r="BK49" s="667"/>
      <c r="BL49" s="662"/>
      <c r="BM49" s="667"/>
      <c r="BN49" s="662"/>
      <c r="BO49" s="667"/>
      <c r="BP49" s="662"/>
      <c r="BQ49" s="667"/>
      <c r="BR49" s="662"/>
      <c r="BS49" s="661"/>
      <c r="BT49" s="662"/>
      <c r="BU49" s="661"/>
      <c r="BV49" s="662"/>
      <c r="BW49" s="661"/>
      <c r="BX49" s="662"/>
      <c r="BY49" s="661"/>
      <c r="BZ49" s="662"/>
      <c r="CA49" s="661"/>
      <c r="CB49" s="662"/>
      <c r="CC49" s="661"/>
      <c r="CD49" s="662"/>
      <c r="CE49" s="599"/>
      <c r="CF49" s="629"/>
      <c r="CG49" s="599"/>
      <c r="CH49" s="629"/>
      <c r="CI49" s="599"/>
      <c r="CJ49" s="629"/>
      <c r="CK49" s="599"/>
      <c r="CL49" s="629"/>
      <c r="CM49" s="630"/>
      <c r="CN49" s="599"/>
      <c r="CO49" s="628"/>
      <c r="CP49" s="628"/>
      <c r="CQ49" s="629"/>
      <c r="DM49" t="s">
        <v>1428</v>
      </c>
    </row>
    <row r="50" spans="1:131" ht="12" customHeight="1">
      <c r="A50" s="124">
        <f t="shared" ca="1" si="2"/>
        <v>1376</v>
      </c>
      <c r="B50" s="124">
        <f t="shared" ca="1" si="3"/>
        <v>41.197604790419163</v>
      </c>
      <c r="C50" s="124">
        <f t="shared" ca="1" si="4"/>
        <v>0</v>
      </c>
      <c r="D50" s="124">
        <f t="shared" ca="1" si="5"/>
        <v>0</v>
      </c>
      <c r="E50" s="125">
        <f t="shared" ca="1" si="6"/>
        <v>3340</v>
      </c>
      <c r="F50" s="124">
        <f t="shared" ca="1" si="7"/>
        <v>100</v>
      </c>
      <c r="G50" s="124">
        <f ca="1">IFERROR(_xll.AC_BU(_xll.ArrayBU(DB),_xll.ArrayDPT($BA50:$BE50),_xll.ArrayCOA($BG50:$CL50),YR,PRD,_xll.ArrayDIM($CN50:$CQ50)),0)</f>
        <v>3340</v>
      </c>
      <c r="H50" s="127">
        <f t="shared" ca="1" si="8"/>
        <v>6.8054478694176218E-2</v>
      </c>
      <c r="I50" s="124" t="s">
        <v>2491</v>
      </c>
      <c r="J50" s="124">
        <f ca="1">IFERROR(_xll.ACC_BU(_xll.ArrayBU(DB),_xll.ArrayDPT($BA50:$BE50),_xll.ArrayCOA($BG50:$CL50),YR,PRD,_xll.ArrayDIM($CN50:$CQ50)),0)</f>
        <v>16536.96</v>
      </c>
      <c r="K50" s="127">
        <f t="shared" ca="1" si="9"/>
        <v>6.1400260388452116E-2</v>
      </c>
      <c r="L50" s="124">
        <f t="shared" ca="1" si="10"/>
        <v>16536.96</v>
      </c>
      <c r="M50" s="124">
        <f t="shared" ca="1" si="11"/>
        <v>0</v>
      </c>
      <c r="N50" s="124">
        <f t="shared" ca="1" si="12"/>
        <v>-9086.380000000001</v>
      </c>
      <c r="O50" s="124">
        <f t="shared" ca="1" si="13"/>
        <v>-35.46134110541405</v>
      </c>
      <c r="Q50" s="143">
        <f ca="1">IFERROR(_xll.BC_BU(_xll.ArrayBU(DB),_xll.ArrayDPT($BA50:$BE50),_xll.ArrayCOA($BG50:$CL50),YR,PRD,RV,_xll.ArrayDIM($CN50:$CQ50)),0)</f>
        <v>0</v>
      </c>
      <c r="R50" s="124">
        <f ca="1">IFERROR(_xll.AC_BU(_xll.ArrayBU(DB),_xll.ArrayDPT($BA50:$BE50),_xll.ArrayCOA($BG50:$CL50),YR-1,PRD,_xll.ArrayDIM($CN50:$CQ50)),0)</f>
        <v>1964</v>
      </c>
      <c r="S50" s="124">
        <f ca="1">IFERROR(_xll.BCC_BU(_xll.ArrayBU(DB),_xll.ArrayDPT($BA50:$BE50),_xll.ArrayCOA($BG50:$CL50),YR,PRD,RV,_xll.ArrayDIM($CN50:$CQ50)),0)</f>
        <v>0</v>
      </c>
      <c r="T50" s="124">
        <f ca="1">IFERROR(_xll.ACC_BU(_xll.ArrayBU(DB),_xll.ArrayDPT($BA50:$BE50),_xll.ArrayCOA($BG50:$CL50),YR-1,PRD,_xll.ArrayDIM($CN50:$CQ50)),0)</f>
        <v>25623.34</v>
      </c>
      <c r="U50" s="184"/>
      <c r="V50" s="124">
        <f ca="1">IFERROR(_xll.ACC_BU(_xll.ArrayBU(DB),_xll.ArrayDPT($BA50:$BE50),_xll.ArrayCOA($BG50:$CL50),YR-1,PRD,_xll.ArrayDIM($CN50:$CQ50)),0)</f>
        <v>25623.34</v>
      </c>
      <c r="W50" s="124">
        <f ca="1">IFERROR(_xll.BCC_BU(_xll.ArrayBU(DB),_xll.ArrayDPT($BA50:$BE50),_xll.ArrayCOA($BG50:$CL50),YR-1,PRD,RV,_xll.ArrayDIM($CN50:$CQ50)),0)</f>
        <v>0</v>
      </c>
      <c r="X50" s="124">
        <f ca="1">IFERROR(_xll.ACC_BU(_xll.ArrayBU(DB),_xll.ArrayDPT($BA50:$BE50),_xll.ArrayCOA($BG50:$CL50),YR-1-1,PRD,_xll.ArrayDIM($CN50:$CQ50)),0)</f>
        <v>28897.279999999999</v>
      </c>
      <c r="Y50" s="184"/>
      <c r="Z50" s="124">
        <f ca="1">IFERROR(_xll.AC_BU(_xll.ArrayBU(DB),_xll.ArrayDPT($BA50:$BE50),_xll.ArrayCOA($BG50:$CL50),YR,PRD,_xll.ArrayDIM($CN50:$CQ50)),0)</f>
        <v>3340</v>
      </c>
      <c r="AA50" s="124">
        <f ca="1">IFERROR(_xll.BC_BU(_xll.ArrayBU(DB),_xll.ArrayDPT($BA50:$BE50),_xll.ArrayCOA($BG50:$CL50),YR,PRD,RV,_xll.ArrayDIM($CN50:$CQ50)),0)</f>
        <v>0</v>
      </c>
      <c r="AB50" s="184"/>
      <c r="AC50" s="184"/>
      <c r="AD50" s="184"/>
      <c r="AF50" s="146"/>
      <c r="AG50" s="146"/>
      <c r="AH50" s="40">
        <f t="shared" ca="1" si="14"/>
        <v>100</v>
      </c>
      <c r="AI50" s="40" t="s">
        <v>2638</v>
      </c>
      <c r="AJ50">
        <f ca="1">SUM(AJ42:AJ48)</f>
        <v>4907832.7600000007</v>
      </c>
      <c r="AK50">
        <f ca="1">SUM(AK42:AK48)</f>
        <v>3255579.36</v>
      </c>
      <c r="AL50">
        <f ca="1">SUM(AL42:AL48)</f>
        <v>1652253.4</v>
      </c>
      <c r="AM50">
        <f t="shared" ca="1" si="16"/>
        <v>33.665641858586874</v>
      </c>
      <c r="BA50" s="599"/>
      <c r="BB50" s="628"/>
      <c r="BC50" s="628"/>
      <c r="BD50" s="628"/>
      <c r="BE50" s="629"/>
      <c r="BF50" s="630"/>
      <c r="BG50" s="661">
        <v>535730</v>
      </c>
      <c r="BH50" s="662">
        <v>535730</v>
      </c>
      <c r="BI50" s="667">
        <v>545730</v>
      </c>
      <c r="BJ50" s="662">
        <v>545730</v>
      </c>
      <c r="BK50" s="667">
        <v>515730</v>
      </c>
      <c r="BL50" s="662">
        <v>515730</v>
      </c>
      <c r="BM50" s="667">
        <v>565730</v>
      </c>
      <c r="BN50" s="662">
        <v>565730</v>
      </c>
      <c r="BO50" s="667">
        <v>575730</v>
      </c>
      <c r="BP50" s="662">
        <v>575730</v>
      </c>
      <c r="BQ50" s="667">
        <v>585730</v>
      </c>
      <c r="BR50" s="662">
        <v>585730</v>
      </c>
      <c r="BS50" s="661"/>
      <c r="BT50" s="662"/>
      <c r="BU50" s="661"/>
      <c r="BV50" s="662"/>
      <c r="BW50" s="661"/>
      <c r="BX50" s="662"/>
      <c r="BY50" s="661"/>
      <c r="BZ50" s="662"/>
      <c r="CA50" s="661"/>
      <c r="CB50" s="662"/>
      <c r="CC50" s="661"/>
      <c r="CD50" s="662"/>
      <c r="CE50" s="599"/>
      <c r="CF50" s="629"/>
      <c r="CG50" s="599"/>
      <c r="CH50" s="629"/>
      <c r="CI50" s="599"/>
      <c r="CJ50" s="629"/>
      <c r="CK50" s="599"/>
      <c r="CL50" s="629"/>
      <c r="CM50" s="630"/>
      <c r="CN50" s="599"/>
      <c r="CO50" s="628"/>
      <c r="CP50" s="628"/>
      <c r="CQ50" s="629"/>
      <c r="DM50" t="s">
        <v>1360</v>
      </c>
      <c r="DN50" t="s">
        <v>1424</v>
      </c>
      <c r="DO50" t="s">
        <v>1288</v>
      </c>
      <c r="DP50" t="s">
        <v>1550</v>
      </c>
      <c r="DQ50" t="s">
        <v>1610</v>
      </c>
      <c r="DR50" t="s">
        <v>1670</v>
      </c>
    </row>
    <row r="51" spans="1:131" ht="12.75" customHeight="1">
      <c r="A51" s="124">
        <f t="shared" ca="1" si="2"/>
        <v>0</v>
      </c>
      <c r="B51" s="124">
        <f t="shared" ca="1" si="3"/>
        <v>0</v>
      </c>
      <c r="C51" s="124">
        <f t="shared" ca="1" si="4"/>
        <v>0</v>
      </c>
      <c r="D51" s="124">
        <f t="shared" ca="1" si="5"/>
        <v>0</v>
      </c>
      <c r="E51" s="125">
        <f t="shared" ca="1" si="6"/>
        <v>0</v>
      </c>
      <c r="F51" s="124">
        <f t="shared" ca="1" si="7"/>
        <v>0</v>
      </c>
      <c r="G51" s="124">
        <f ca="1">IFERROR(_xll.AC_BU(_xll.ArrayBU(DB),_xll.ArrayDPT($BA51:$BE51),_xll.ArrayCOA($BG51:$CL51),YR,PRD,_xll.ArrayDIM($CN51:$CQ51)),0)</f>
        <v>0</v>
      </c>
      <c r="H51" s="127">
        <f t="shared" ca="1" si="8"/>
        <v>0</v>
      </c>
      <c r="I51" s="124" t="s">
        <v>2489</v>
      </c>
      <c r="J51" s="124">
        <f ca="1">IFERROR(_xll.ACC_BU(_xll.ArrayBU(DB),_xll.ArrayDPT($BA51:$BE51),_xll.ArrayCOA($BG51:$CL51),YR,PRD,_xll.ArrayDIM($CN51:$CQ51)),0)</f>
        <v>0</v>
      </c>
      <c r="K51" s="127">
        <f t="shared" ca="1" si="9"/>
        <v>0</v>
      </c>
      <c r="L51" s="124">
        <f t="shared" ca="1" si="10"/>
        <v>0</v>
      </c>
      <c r="M51" s="124">
        <f t="shared" ca="1" si="11"/>
        <v>0</v>
      </c>
      <c r="N51" s="124">
        <f t="shared" ca="1" si="12"/>
        <v>0</v>
      </c>
      <c r="O51" s="124">
        <f t="shared" ca="1" si="13"/>
        <v>0</v>
      </c>
      <c r="Q51" s="125">
        <f ca="1">IFERROR(_xll.BC_BU(_xll.ArrayBU(DB),_xll.ArrayDPT($BA51:$BE51),_xll.ArrayCOA($BG51:$CL51),YR,PRD,RV,_xll.ArrayDIM($CN51:$CQ51)),0)</f>
        <v>0</v>
      </c>
      <c r="R51" s="124">
        <f ca="1">IFERROR(_xll.AC_BU(_xll.ArrayBU(DB),_xll.ArrayDPT($BA51:$BE51),_xll.ArrayCOA($BG51:$CL51),YR-1,PRD,_xll.ArrayDIM($CN51:$CQ51)),0)</f>
        <v>0</v>
      </c>
      <c r="S51" s="124">
        <f ca="1">IFERROR(_xll.BCC_BU(_xll.ArrayBU(DB),_xll.ArrayDPT($BA51:$BE51),_xll.ArrayCOA($BG51:$CL51),YR,PRD,RV,_xll.ArrayDIM($CN51:$CQ51)),0)</f>
        <v>0</v>
      </c>
      <c r="T51" s="124">
        <f ca="1">IFERROR(_xll.ACC_BU(_xll.ArrayBU(DB),_xll.ArrayDPT($BA51:$BE51),_xll.ArrayCOA($BG51:$CL51),YR-1,PRD,_xll.ArrayDIM($CN51:$CQ51)),0)</f>
        <v>0</v>
      </c>
      <c r="U51" s="184"/>
      <c r="V51" s="124">
        <f ca="1">IFERROR(_xll.ACC_BU(_xll.ArrayBU(DB),_xll.ArrayDPT($BA51:$BE51),_xll.ArrayCOA($BG51:$CL51),YR-1,PRD,_xll.ArrayDIM($CN51:$CQ51)),0)</f>
        <v>0</v>
      </c>
      <c r="W51" s="124">
        <f ca="1">IFERROR(_xll.BCC_BU(_xll.ArrayBU(DB),_xll.ArrayDPT($BA51:$BE51),_xll.ArrayCOA($BG51:$CL51),YR-1,PRD,RV,_xll.ArrayDIM($CN51:$CQ51)),0)</f>
        <v>0</v>
      </c>
      <c r="X51" s="124">
        <f ca="1">IFERROR(_xll.ACC_BU(_xll.ArrayBU(DB),_xll.ArrayDPT($BA51:$BE51),_xll.ArrayCOA($BG51:$CL51),YR-1-1,PRD,_xll.ArrayDIM($CN51:$CQ51)),0)</f>
        <v>3040</v>
      </c>
      <c r="Y51" s="184"/>
      <c r="Z51" s="124">
        <f ca="1">IFERROR(_xll.AC_BU(_xll.ArrayBU(DB),_xll.ArrayDPT($BA51:$BE51),_xll.ArrayCOA($BG51:$CL51),YR,PRD,_xll.ArrayDIM($CN51:$CQ51)),0)</f>
        <v>0</v>
      </c>
      <c r="AA51" s="124">
        <f ca="1">IFERROR(_xll.BC_BU(_xll.ArrayBU(DB),_xll.ArrayDPT($BA51:$BE51),_xll.ArrayCOA($BG51:$CL51),YR,PRD,RV,_xll.ArrayDIM($CN51:$CQ51)),0)</f>
        <v>0</v>
      </c>
      <c r="AB51" s="184"/>
      <c r="AC51" s="184"/>
      <c r="AD51" s="184"/>
      <c r="AF51" s="146"/>
      <c r="AG51" s="146"/>
      <c r="AH51" s="40">
        <f t="shared" ca="1" si="14"/>
        <v>58.454151563224833</v>
      </c>
      <c r="AI51" s="40" t="s">
        <v>2639</v>
      </c>
      <c r="AJ51">
        <f t="shared" ref="AJ51:AL52" ca="1" si="17">AJ50-AJ46</f>
        <v>2868832.0000000009</v>
      </c>
      <c r="AK51">
        <f t="shared" ca="1" si="17"/>
        <v>2006437.3399999999</v>
      </c>
      <c r="AL51">
        <f t="shared" ca="1" si="17"/>
        <v>862394.65999999992</v>
      </c>
      <c r="AM51">
        <f t="shared" ca="1" si="16"/>
        <v>30.06082823950652</v>
      </c>
      <c r="BA51" s="599"/>
      <c r="BB51" s="628"/>
      <c r="BC51" s="628"/>
      <c r="BD51" s="628"/>
      <c r="BE51" s="629"/>
      <c r="BF51" s="630"/>
      <c r="BG51" s="661">
        <v>535740</v>
      </c>
      <c r="BH51" s="662">
        <v>535740</v>
      </c>
      <c r="BI51" s="667">
        <v>545740</v>
      </c>
      <c r="BJ51" s="662">
        <v>545740</v>
      </c>
      <c r="BK51" s="667">
        <v>515740</v>
      </c>
      <c r="BL51" s="662">
        <v>515740</v>
      </c>
      <c r="BM51" s="667">
        <v>585740</v>
      </c>
      <c r="BN51" s="662">
        <v>585740</v>
      </c>
      <c r="BO51" s="667"/>
      <c r="BP51" s="662"/>
      <c r="BQ51" s="667"/>
      <c r="BR51" s="662"/>
      <c r="BS51" s="661"/>
      <c r="BT51" s="662"/>
      <c r="BU51" s="661"/>
      <c r="BV51" s="662"/>
      <c r="BW51" s="661"/>
      <c r="BX51" s="662"/>
      <c r="BY51" s="661"/>
      <c r="BZ51" s="662"/>
      <c r="CA51" s="661"/>
      <c r="CB51" s="662"/>
      <c r="CC51" s="661"/>
      <c r="CD51" s="662"/>
      <c r="CE51" s="599"/>
      <c r="CF51" s="629"/>
      <c r="CG51" s="599"/>
      <c r="CH51" s="629"/>
      <c r="CI51" s="599"/>
      <c r="CJ51" s="629"/>
      <c r="CK51" s="599"/>
      <c r="CL51" s="629"/>
      <c r="CM51" s="630"/>
      <c r="CN51" s="599"/>
      <c r="CO51" s="628"/>
      <c r="CP51" s="628"/>
      <c r="CQ51" s="629"/>
      <c r="DM51" t="s">
        <v>1361</v>
      </c>
      <c r="DN51" t="s">
        <v>1425</v>
      </c>
      <c r="DO51" t="s">
        <v>1289</v>
      </c>
      <c r="DP51" t="s">
        <v>1671</v>
      </c>
      <c r="DQ51" t="s">
        <v>1551</v>
      </c>
      <c r="DR51" t="s">
        <v>1611</v>
      </c>
    </row>
    <row r="52" spans="1:131" s="141" customFormat="1" ht="12.75" customHeight="1">
      <c r="A52" s="124">
        <f ca="1">G52-R52</f>
        <v>0</v>
      </c>
      <c r="B52" s="125">
        <f t="shared" ca="1" si="3"/>
        <v>0</v>
      </c>
      <c r="C52" s="124">
        <f ca="1">G52-Z52</f>
        <v>0</v>
      </c>
      <c r="D52" s="124">
        <f ca="1">IF(G52=0,0,(C52*100/G52))</f>
        <v>0</v>
      </c>
      <c r="E52" s="125">
        <f ca="1">G52-AA52</f>
        <v>0</v>
      </c>
      <c r="F52" s="125">
        <f t="shared" ca="1" si="7"/>
        <v>0</v>
      </c>
      <c r="G52" s="124">
        <f ca="1">IFERROR(_xll.AC_BU(_xll.ArrayBU(DB),_xll.ArrayDPT($BA52:$BE52),_xll.ArrayCOA($BG52:$CL52),YR,PRD,_xll.ArrayDIM($CN52:$CQ52)),0)</f>
        <v>0</v>
      </c>
      <c r="H52" s="200">
        <f t="shared" ca="1" si="8"/>
        <v>0</v>
      </c>
      <c r="I52" s="207" t="s">
        <v>2640</v>
      </c>
      <c r="J52" s="124">
        <f ca="1">IFERROR(_xll.ACC_BU(_xll.ArrayBU(DB),_xll.ArrayDPT($BA52:$BE52),_xll.ArrayCOA($BG52:$CL52),YR,PRD,_xll.ArrayDIM($CN52:$CQ52)),0)</f>
        <v>0</v>
      </c>
      <c r="K52" s="200">
        <f t="shared" ca="1" si="9"/>
        <v>0</v>
      </c>
      <c r="L52" s="125">
        <f t="shared" ca="1" si="10"/>
        <v>0</v>
      </c>
      <c r="M52" s="125">
        <f t="shared" ca="1" si="11"/>
        <v>0</v>
      </c>
      <c r="N52" s="125">
        <f t="shared" ca="1" si="12"/>
        <v>0</v>
      </c>
      <c r="O52" s="125">
        <f t="shared" ca="1" si="13"/>
        <v>0</v>
      </c>
      <c r="Q52" s="125">
        <f ca="1">IFERROR(_xll.BC_BU(_xll.ArrayBU(DB),_xll.ArrayDPT($BA52:$BE52),_xll.ArrayCOA($BG52:$CL52),YR,PRD,RV,_xll.ArrayDIM($CN52:$CQ52)),0)</f>
        <v>0</v>
      </c>
      <c r="R52" s="124">
        <f ca="1">IFERROR(_xll.AC_BU(_xll.ArrayBU(DB),_xll.ArrayDPT($BA52:$BE52),_xll.ArrayCOA($BG52:$CL52),YR-1,PRD,_xll.ArrayDIM($CN52:$CQ52)),0)</f>
        <v>0</v>
      </c>
      <c r="S52" s="125">
        <f ca="1">IFERROR(_xll.BCC_BU(_xll.ArrayBU(DB),_xll.ArrayDPT($BA52:$BE52),_xll.ArrayCOA($BG52:$CL52),YR,PRD,RV,_xll.ArrayDIM($CN52:$CQ52)),0)</f>
        <v>0</v>
      </c>
      <c r="T52" s="125">
        <f ca="1">IFERROR(_xll.ACC_BU(_xll.ArrayBU(DB),_xll.ArrayDPT($BA52:$BE52),_xll.ArrayCOA($BG52:$CL52),YR-1,PRD,_xll.ArrayDIM($CN52:$CQ52)),0)</f>
        <v>0</v>
      </c>
      <c r="U52" s="208"/>
      <c r="V52" s="125">
        <f ca="1">IFERROR(_xll.ACC_BU(_xll.ArrayBU(DB),_xll.ArrayDPT($BA52:$BE52),_xll.ArrayCOA($BG52:$CL52),YR-1,PRD,_xll.ArrayDIM($CN52:$CQ52)),0)</f>
        <v>0</v>
      </c>
      <c r="W52" s="125">
        <f ca="1">IFERROR(_xll.BCC_BU(_xll.ArrayBU(DB),_xll.ArrayDPT($BA52:$BE52),_xll.ArrayCOA($BG52:$CL52),YR-1,PRD,RV,_xll.ArrayDIM($CN52:$CQ52)),0)</f>
        <v>0</v>
      </c>
      <c r="X52" s="125">
        <f ca="1">IFERROR(_xll.ACC_BU(_xll.ArrayBU(DB),_xll.ArrayDPT($BA52:$BE52),_xll.ArrayCOA($BG52:$CL52),YR-1-1,PRD,_xll.ArrayDIM($CN52:$CQ52)),0)</f>
        <v>0</v>
      </c>
      <c r="Y52" s="208"/>
      <c r="Z52" s="125">
        <f ca="1">IFERROR(_xll.AC_BU(_xll.ArrayBU(DB),_xll.ArrayDPT($BA52:$BE52),_xll.ArrayCOA($BG52:$CL52),YR,PRD,_xll.ArrayDIM($CN52:$CQ52)),0)</f>
        <v>0</v>
      </c>
      <c r="AA52" s="125">
        <f ca="1">IFERROR(_xll.BC_BU(_xll.ArrayBU(DB),_xll.ArrayDPT($BA52:$BE52),_xll.ArrayCOA($BG52:$CL52),YR,PRD,RV,_xll.ArrayDIM($CN52:$CQ52)),0)</f>
        <v>0</v>
      </c>
      <c r="AB52" s="208"/>
      <c r="AC52" s="208"/>
      <c r="AD52" s="208"/>
      <c r="AF52" s="202"/>
      <c r="AG52" s="202"/>
      <c r="AH52" s="203">
        <f t="shared" ca="1" si="14"/>
        <v>58.21019826274604</v>
      </c>
      <c r="AI52" s="203" t="s">
        <v>2639</v>
      </c>
      <c r="AJ52" s="141">
        <f t="shared" ca="1" si="17"/>
        <v>2856859.1800000011</v>
      </c>
      <c r="AK52" s="141">
        <f t="shared" ca="1" si="17"/>
        <v>1994745.92</v>
      </c>
      <c r="AL52" s="141">
        <f t="shared" ca="1" si="17"/>
        <v>862113.25999999989</v>
      </c>
      <c r="AM52" s="141">
        <f t="shared" ca="1" si="16"/>
        <v>30.17696027985529</v>
      </c>
      <c r="BA52" s="599"/>
      <c r="BB52" s="628"/>
      <c r="BC52" s="628"/>
      <c r="BD52" s="628"/>
      <c r="BE52" s="629"/>
      <c r="BF52" s="630"/>
      <c r="BG52" s="661">
        <v>585765</v>
      </c>
      <c r="BH52" s="662">
        <v>585765</v>
      </c>
      <c r="BI52" s="667"/>
      <c r="BJ52" s="662"/>
      <c r="BK52" s="667"/>
      <c r="BL52" s="662"/>
      <c r="BM52" s="667"/>
      <c r="BN52" s="662"/>
      <c r="BO52" s="667"/>
      <c r="BP52" s="662"/>
      <c r="BQ52" s="667"/>
      <c r="BR52" s="662"/>
      <c r="BS52" s="661"/>
      <c r="BT52" s="662"/>
      <c r="BU52" s="661"/>
      <c r="BV52" s="662"/>
      <c r="BW52" s="661"/>
      <c r="BX52" s="662"/>
      <c r="BY52" s="661"/>
      <c r="BZ52" s="662"/>
      <c r="CA52" s="661"/>
      <c r="CB52" s="662"/>
      <c r="CC52" s="661"/>
      <c r="CD52" s="662"/>
      <c r="CE52" s="599"/>
      <c r="CF52" s="629"/>
      <c r="CG52" s="599"/>
      <c r="CH52" s="629"/>
      <c r="CI52" s="599"/>
      <c r="CJ52" s="629"/>
      <c r="CK52" s="599"/>
      <c r="CL52" s="629"/>
      <c r="CM52" s="630"/>
      <c r="CN52" s="599"/>
      <c r="CO52" s="628"/>
      <c r="CP52" s="628"/>
      <c r="CQ52" s="629"/>
      <c r="DM52" t="s">
        <v>1673</v>
      </c>
    </row>
    <row r="53" spans="1:131" ht="12.75" customHeight="1">
      <c r="A53" s="124">
        <f t="shared" ca="1" si="2"/>
        <v>0</v>
      </c>
      <c r="B53" s="124">
        <f t="shared" ca="1" si="3"/>
        <v>0</v>
      </c>
      <c r="C53" s="124">
        <f t="shared" ca="1" si="4"/>
        <v>0</v>
      </c>
      <c r="D53" s="124">
        <f t="shared" ca="1" si="5"/>
        <v>0</v>
      </c>
      <c r="E53" s="125">
        <f t="shared" ca="1" si="6"/>
        <v>0</v>
      </c>
      <c r="F53" s="124">
        <f t="shared" ca="1" si="7"/>
        <v>0</v>
      </c>
      <c r="G53" s="124">
        <f ca="1">IFERROR(_xll.AC_BU(_xll.ArrayBU(DB),_xll.ArrayDPT($BA53:$BE53),_xll.ArrayCOA($BG53:$CL53),YR,PRD,_xll.ArrayDIM($CN53:$CQ53)),0)</f>
        <v>0</v>
      </c>
      <c r="H53" s="127">
        <f t="shared" ca="1" si="8"/>
        <v>0</v>
      </c>
      <c r="I53" s="124" t="s">
        <v>2495</v>
      </c>
      <c r="J53" s="124">
        <f ca="1">IFERROR(_xll.ACC_BU(_xll.ArrayBU(DB),_xll.ArrayDPT($BA53:$BE53),_xll.ArrayCOA($BG53:$CL53),YR,PRD,_xll.ArrayDIM($CN53:$CQ53)),0)</f>
        <v>0</v>
      </c>
      <c r="K53" s="127">
        <f t="shared" ca="1" si="9"/>
        <v>0</v>
      </c>
      <c r="L53" s="124">
        <f t="shared" ca="1" si="10"/>
        <v>0</v>
      </c>
      <c r="M53" s="124">
        <f t="shared" ca="1" si="11"/>
        <v>0</v>
      </c>
      <c r="N53" s="124">
        <f t="shared" ca="1" si="12"/>
        <v>0</v>
      </c>
      <c r="O53" s="124">
        <f t="shared" ca="1" si="13"/>
        <v>0</v>
      </c>
      <c r="Q53" s="125">
        <f ca="1">IFERROR(_xll.BC_BU(_xll.ArrayBU(DB),_xll.ArrayDPT($BA53:$BE53),_xll.ArrayCOA($BG53:$CL53),YR,PRD,RV,_xll.ArrayDIM($CN53:$CQ53)),0)</f>
        <v>0</v>
      </c>
      <c r="R53" s="124">
        <f ca="1">IFERROR(_xll.AC_BU(_xll.ArrayBU(DB),_xll.ArrayDPT($BA53:$BE53),_xll.ArrayCOA($BG53:$CL53),YR-1,PRD,_xll.ArrayDIM($CN53:$CQ53)),0)</f>
        <v>0</v>
      </c>
      <c r="S53" s="124">
        <f ca="1">IFERROR(_xll.BCC_BU(_xll.ArrayBU(DB),_xll.ArrayDPT($BA53:$BE53),_xll.ArrayCOA($BG53:$CL53),YR,PRD,RV,_xll.ArrayDIM($CN53:$CQ53)),0)</f>
        <v>0</v>
      </c>
      <c r="T53" s="124">
        <f ca="1">IFERROR(_xll.ACC_BU(_xll.ArrayBU(DB),_xll.ArrayDPT($BA53:$BE53),_xll.ArrayCOA($BG53:$CL53),YR-1,PRD,_xll.ArrayDIM($CN53:$CQ53)),0)</f>
        <v>0</v>
      </c>
      <c r="U53" s="184"/>
      <c r="V53" s="124">
        <f ca="1">IFERROR(_xll.ACC_BU(_xll.ArrayBU(DB),_xll.ArrayDPT($BA53:$BE53),_xll.ArrayCOA($BG53:$CL53),YR-1,PRD,_xll.ArrayDIM($CN53:$CQ53)),0)</f>
        <v>0</v>
      </c>
      <c r="W53" s="124">
        <f ca="1">IFERROR(_xll.BCC_BU(_xll.ArrayBU(DB),_xll.ArrayDPT($BA53:$BE53),_xll.ArrayCOA($BG53:$CL53),YR-1,PRD,RV,_xll.ArrayDIM($CN53:$CQ53)),0)</f>
        <v>0</v>
      </c>
      <c r="X53" s="124">
        <f ca="1">IFERROR(_xll.ACC_BU(_xll.ArrayBU(DB),_xll.ArrayDPT($BA53:$BE53),_xll.ArrayCOA($BG53:$CL53),YR-1-1,PRD,_xll.ArrayDIM($CN53:$CQ53)),0)</f>
        <v>0</v>
      </c>
      <c r="Y53" s="184"/>
      <c r="Z53" s="124">
        <f ca="1">IFERROR(_xll.AC_BU(_xll.ArrayBU(DB),_xll.ArrayDPT($BA53:$BE53),_xll.ArrayCOA($BG53:$CL53),YR,PRD,_xll.ArrayDIM($CN53:$CQ53)),0)</f>
        <v>0</v>
      </c>
      <c r="AA53" s="124">
        <f ca="1">IFERROR(_xll.BC_BU(_xll.ArrayBU(DB),_xll.ArrayDPT($BA53:$BE53),_xll.ArrayCOA($BG53:$CL53),YR,PRD,RV,_xll.ArrayDIM($CN53:$CQ53)),0)</f>
        <v>0</v>
      </c>
      <c r="AB53" s="184"/>
      <c r="AC53" s="184"/>
      <c r="AD53" s="184"/>
      <c r="AF53" s="146"/>
      <c r="AG53" s="146"/>
      <c r="BA53" s="599"/>
      <c r="BB53" s="628"/>
      <c r="BC53" s="628"/>
      <c r="BD53" s="628"/>
      <c r="BE53" s="629"/>
      <c r="BF53" s="630"/>
      <c r="BG53" s="661">
        <v>535840</v>
      </c>
      <c r="BH53" s="662">
        <v>535840</v>
      </c>
      <c r="BI53" s="667">
        <v>545840</v>
      </c>
      <c r="BJ53" s="662">
        <v>545840</v>
      </c>
      <c r="BK53" s="667">
        <v>515840</v>
      </c>
      <c r="BL53" s="662">
        <v>515840</v>
      </c>
      <c r="BM53" s="667">
        <v>565840</v>
      </c>
      <c r="BN53" s="662">
        <v>565840</v>
      </c>
      <c r="BO53" s="667">
        <v>575840</v>
      </c>
      <c r="BP53" s="662">
        <v>575840</v>
      </c>
      <c r="BQ53" s="667">
        <v>585840</v>
      </c>
      <c r="BR53" s="662">
        <v>585840</v>
      </c>
      <c r="BS53" s="661"/>
      <c r="BT53" s="662"/>
      <c r="BU53" s="661"/>
      <c r="BV53" s="662"/>
      <c r="BW53" s="661"/>
      <c r="BX53" s="662"/>
      <c r="BY53" s="661"/>
      <c r="BZ53" s="662"/>
      <c r="CA53" s="661"/>
      <c r="CB53" s="662"/>
      <c r="CC53" s="661"/>
      <c r="CD53" s="662"/>
      <c r="CE53" s="599"/>
      <c r="CF53" s="629"/>
      <c r="CG53" s="599"/>
      <c r="CH53" s="629"/>
      <c r="CI53" s="599"/>
      <c r="CJ53" s="629"/>
      <c r="CK53" s="599"/>
      <c r="CL53" s="629"/>
      <c r="CM53" s="630"/>
      <c r="CN53" s="599"/>
      <c r="CO53" s="628"/>
      <c r="CP53" s="628"/>
      <c r="CQ53" s="629"/>
      <c r="DM53" t="s">
        <v>1363</v>
      </c>
      <c r="DN53" t="s">
        <v>1429</v>
      </c>
      <c r="DO53" t="s">
        <v>1291</v>
      </c>
      <c r="DP53" t="s">
        <v>1553</v>
      </c>
      <c r="DQ53" t="s">
        <v>1613</v>
      </c>
      <c r="DR53" t="s">
        <v>1676</v>
      </c>
    </row>
    <row r="54" spans="1:131" ht="12.75" customHeight="1">
      <c r="A54" s="124">
        <f t="shared" ca="1" si="2"/>
        <v>899</v>
      </c>
      <c r="B54" s="124">
        <f t="shared" ca="1" si="3"/>
        <v>56.25782227784731</v>
      </c>
      <c r="C54" s="124">
        <f t="shared" ca="1" si="4"/>
        <v>0</v>
      </c>
      <c r="D54" s="124">
        <f t="shared" ca="1" si="5"/>
        <v>0</v>
      </c>
      <c r="E54" s="125">
        <f t="shared" ca="1" si="6"/>
        <v>1598</v>
      </c>
      <c r="F54" s="124">
        <f t="shared" ca="1" si="7"/>
        <v>100</v>
      </c>
      <c r="G54" s="124">
        <f ca="1">IFERROR(_xll.AC_BU(_xll.ArrayBU(DB),_xll.ArrayDPT($BA54:$BE54),_xll.ArrayCOA($BG54:$CL54),YR,PRD,_xll.ArrayDIM($CN54:$CQ54)),0)</f>
        <v>1598</v>
      </c>
      <c r="H54" s="127">
        <f t="shared" ca="1" si="8"/>
        <v>3.256019669260287E-2</v>
      </c>
      <c r="I54" s="124" t="s">
        <v>2496</v>
      </c>
      <c r="J54" s="124">
        <f ca="1">IFERROR(_xll.ACC_BU(_xll.ArrayBU(DB),_xll.ArrayDPT($BA54:$BE54),_xll.ArrayCOA($BG54:$CL54),YR,PRD,_xll.ArrayDIM($CN54:$CQ54)),0)</f>
        <v>5093</v>
      </c>
      <c r="K54" s="127">
        <f t="shared" ca="1" si="9"/>
        <v>1.890985562995778E-2</v>
      </c>
      <c r="L54" s="124">
        <f t="shared" ca="1" si="10"/>
        <v>5093</v>
      </c>
      <c r="M54" s="124">
        <f t="shared" ca="1" si="11"/>
        <v>0</v>
      </c>
      <c r="N54" s="124">
        <f t="shared" ca="1" si="12"/>
        <v>897.10000000000036</v>
      </c>
      <c r="O54" s="124">
        <f t="shared" ca="1" si="13"/>
        <v>21.380395147644137</v>
      </c>
      <c r="Q54" s="143">
        <f ca="1">IFERROR(_xll.BC_BU(_xll.ArrayBU(DB),_xll.ArrayDPT($BA54:$BE54),_xll.ArrayCOA($BG54:$CL54),YR,PRD,RV,_xll.ArrayDIM($CN54:$CQ54)),0)</f>
        <v>0</v>
      </c>
      <c r="R54" s="124">
        <f ca="1">IFERROR(_xll.AC_BU(_xll.ArrayBU(DB),_xll.ArrayDPT($BA54:$BE54),_xll.ArrayCOA($BG54:$CL54),YR-1,PRD,_xll.ArrayDIM($CN54:$CQ54)),0)</f>
        <v>699</v>
      </c>
      <c r="S54" s="124">
        <f ca="1">IFERROR(_xll.BCC_BU(_xll.ArrayBU(DB),_xll.ArrayDPT($BA54:$BE54),_xll.ArrayCOA($BG54:$CL54),YR,PRD,RV,_xll.ArrayDIM($CN54:$CQ54)),0)</f>
        <v>0</v>
      </c>
      <c r="T54" s="124">
        <f ca="1">IFERROR(_xll.ACC_BU(_xll.ArrayBU(DB),_xll.ArrayDPT($BA54:$BE54),_xll.ArrayCOA($BG54:$CL54),YR-1,PRD,_xll.ArrayDIM($CN54:$CQ54)),0)</f>
        <v>4195.8999999999996</v>
      </c>
      <c r="U54" s="184"/>
      <c r="V54" s="124">
        <f ca="1">IFERROR(_xll.ACC_BU(_xll.ArrayBU(DB),_xll.ArrayDPT($BA54:$BE54),_xll.ArrayCOA($BG54:$CL54),YR-1,PRD,_xll.ArrayDIM($CN54:$CQ54)),0)</f>
        <v>4195.8999999999996</v>
      </c>
      <c r="W54" s="124">
        <f ca="1">IFERROR(_xll.BCC_BU(_xll.ArrayBU(DB),_xll.ArrayDPT($BA54:$BE54),_xll.ArrayCOA($BG54:$CL54),YR-1,PRD,RV,_xll.ArrayDIM($CN54:$CQ54)),0)</f>
        <v>0</v>
      </c>
      <c r="X54" s="124">
        <f ca="1">IFERROR(_xll.ACC_BU(_xll.ArrayBU(DB),_xll.ArrayDPT($BA54:$BE54),_xll.ArrayCOA($BG54:$CL54),YR-1-1,PRD,_xll.ArrayDIM($CN54:$CQ54)),0)</f>
        <v>4194</v>
      </c>
      <c r="Y54" s="184"/>
      <c r="Z54" s="124">
        <f ca="1">IFERROR(_xll.AC_BU(_xll.ArrayBU(DB),_xll.ArrayDPT($BA54:$BE54),_xll.ArrayCOA($BG54:$CL54),YR,PRD,_xll.ArrayDIM($CN54:$CQ54)),0)</f>
        <v>1598</v>
      </c>
      <c r="AA54" s="124">
        <f ca="1">IFERROR(_xll.BC_BU(_xll.ArrayBU(DB),_xll.ArrayDPT($BA54:$BE54),_xll.ArrayCOA($BG54:$CL54),YR,PRD,RV,_xll.ArrayDIM($CN54:$CQ54)),0)</f>
        <v>0</v>
      </c>
      <c r="AB54" s="184"/>
      <c r="AC54" s="184"/>
      <c r="AD54" s="184"/>
      <c r="AF54" s="146"/>
      <c r="AG54" s="146"/>
      <c r="BA54" s="599"/>
      <c r="BB54" s="628"/>
      <c r="BC54" s="628"/>
      <c r="BD54" s="628"/>
      <c r="BE54" s="629"/>
      <c r="BF54" s="630"/>
      <c r="BG54" s="661">
        <v>535520</v>
      </c>
      <c r="BH54" s="662">
        <v>535520</v>
      </c>
      <c r="BI54" s="667">
        <v>545520</v>
      </c>
      <c r="BJ54" s="662">
        <v>545520</v>
      </c>
      <c r="BK54" s="667">
        <v>515520</v>
      </c>
      <c r="BL54" s="662">
        <v>515520</v>
      </c>
      <c r="BM54" s="667">
        <v>565520</v>
      </c>
      <c r="BN54" s="662">
        <v>565520</v>
      </c>
      <c r="BO54" s="667">
        <v>575520</v>
      </c>
      <c r="BP54" s="662">
        <v>575520</v>
      </c>
      <c r="BQ54" s="667">
        <v>585520</v>
      </c>
      <c r="BR54" s="662">
        <v>585520</v>
      </c>
      <c r="BS54" s="661"/>
      <c r="BT54" s="662"/>
      <c r="BU54" s="661"/>
      <c r="BV54" s="662"/>
      <c r="BW54" s="661"/>
      <c r="BX54" s="662"/>
      <c r="BY54" s="661"/>
      <c r="BZ54" s="662"/>
      <c r="CA54" s="661"/>
      <c r="CB54" s="662"/>
      <c r="CC54" s="661"/>
      <c r="CD54" s="662"/>
      <c r="CE54" s="599"/>
      <c r="CF54" s="629"/>
      <c r="CG54" s="599"/>
      <c r="CH54" s="629"/>
      <c r="CI54" s="599"/>
      <c r="CJ54" s="629"/>
      <c r="CK54" s="599"/>
      <c r="CL54" s="629"/>
      <c r="CM54" s="630"/>
      <c r="CN54" s="599"/>
      <c r="CO54" s="628"/>
      <c r="CP54" s="628"/>
      <c r="CQ54" s="629"/>
      <c r="DM54" t="s">
        <v>1348</v>
      </c>
      <c r="DN54" t="s">
        <v>1414</v>
      </c>
      <c r="DO54" t="s">
        <v>1278</v>
      </c>
      <c r="DP54" t="s">
        <v>1540</v>
      </c>
      <c r="DQ54" t="s">
        <v>1600</v>
      </c>
      <c r="DR54" t="s">
        <v>1660</v>
      </c>
    </row>
    <row r="55" spans="1:131" ht="12.75" customHeight="1">
      <c r="A55" s="124">
        <f t="shared" ca="1" si="2"/>
        <v>2749</v>
      </c>
      <c r="B55" s="124">
        <f t="shared" ca="1" si="3"/>
        <v>14.954847133064956</v>
      </c>
      <c r="C55" s="124">
        <f t="shared" ca="1" si="4"/>
        <v>0</v>
      </c>
      <c r="D55" s="124">
        <f t="shared" ca="1" si="5"/>
        <v>0</v>
      </c>
      <c r="E55" s="125">
        <f t="shared" ca="1" si="6"/>
        <v>18382</v>
      </c>
      <c r="F55" s="124">
        <f t="shared" ca="1" si="7"/>
        <v>100</v>
      </c>
      <c r="G55" s="124">
        <f ca="1">IFERROR(_xll.AC_BU(_xll.ArrayBU(DB),_xll.ArrayDPT($BA55:$BE55),_xll.ArrayCOA($BG55:$CL55),YR,PRD,_xll.ArrayDIM($CN55:$CQ55)),0)</f>
        <v>18382</v>
      </c>
      <c r="H55" s="127">
        <f t="shared" ca="1" si="8"/>
        <v>0.37454413992705005</v>
      </c>
      <c r="I55" s="126" t="s">
        <v>2497</v>
      </c>
      <c r="J55" s="124">
        <f ca="1">IFERROR(_xll.ACC_BU(_xll.ArrayBU(DB),_xll.ArrayDPT($BA55:$BE55),_xll.ArrayCOA($BG55:$CL55),YR,PRD,_xll.ArrayDIM($CN55:$CQ55)),0)</f>
        <v>113342</v>
      </c>
      <c r="K55" s="127">
        <f t="shared" ca="1" si="9"/>
        <v>0.42082875649139506</v>
      </c>
      <c r="L55" s="124">
        <f t="shared" ca="1" si="10"/>
        <v>113342</v>
      </c>
      <c r="M55" s="124">
        <f t="shared" ca="1" si="11"/>
        <v>0</v>
      </c>
      <c r="N55" s="124">
        <f t="shared" ca="1" si="12"/>
        <v>29</v>
      </c>
      <c r="O55" s="124">
        <f t="shared" ca="1" si="13"/>
        <v>2.5592826948364265E-2</v>
      </c>
      <c r="Q55" s="143">
        <f ca="1">IFERROR(_xll.BC_BU(_xll.ArrayBU(DB),_xll.ArrayDPT($BA55:$BE55),_xll.ArrayCOA($BG55:$CL55),YR,PRD,RV,_xll.ArrayDIM($CN55:$CQ55)),0)</f>
        <v>0</v>
      </c>
      <c r="R55" s="124">
        <f ca="1">IFERROR(_xll.AC_BU(_xll.ArrayBU(DB),_xll.ArrayDPT($BA55:$BE55),_xll.ArrayCOA($BG55:$CL55),YR-1,PRD,_xll.ArrayDIM($CN55:$CQ55)),0)</f>
        <v>15633</v>
      </c>
      <c r="S55" s="124">
        <f ca="1">IFERROR(_xll.BCC_BU(_xll.ArrayBU(DB),_xll.ArrayDPT($BA55:$BE55),_xll.ArrayCOA($BG55:$CL55),YR,PRD,RV,_xll.ArrayDIM($CN55:$CQ55)),0)</f>
        <v>0</v>
      </c>
      <c r="T55" s="124">
        <f ca="1">IFERROR(_xll.ACC_BU(_xll.ArrayBU(DB),_xll.ArrayDPT($BA55:$BE55),_xll.ArrayCOA($BG55:$CL55),YR-1,PRD,_xll.ArrayDIM($CN55:$CQ55)),0)</f>
        <v>113313</v>
      </c>
      <c r="U55" s="184"/>
      <c r="V55" s="124">
        <f ca="1">IFERROR(_xll.ACC_BU(_xll.ArrayBU(DB),_xll.ArrayDPT($BA55:$BE55),_xll.ArrayCOA($BG55:$CL55),YR-1,PRD,_xll.ArrayDIM($CN55:$CQ55)),0)</f>
        <v>113313</v>
      </c>
      <c r="W55" s="124">
        <f ca="1">IFERROR(_xll.BCC_BU(_xll.ArrayBU(DB),_xll.ArrayDPT($BA55:$BE55),_xll.ArrayCOA($BG55:$CL55),YR-1,PRD,RV,_xll.ArrayDIM($CN55:$CQ55)),0)</f>
        <v>0</v>
      </c>
      <c r="X55" s="124">
        <f ca="1">IFERROR(_xll.ACC_BU(_xll.ArrayBU(DB),_xll.ArrayDPT($BA55:$BE55),_xll.ArrayCOA($BG55:$CL55),YR-1-1,PRD,_xll.ArrayDIM($CN55:$CQ55)),0)</f>
        <v>155318</v>
      </c>
      <c r="Y55" s="184"/>
      <c r="Z55" s="124">
        <f ca="1">IFERROR(_xll.AC_BU(_xll.ArrayBU(DB),_xll.ArrayDPT($BA55:$BE55),_xll.ArrayCOA($BG55:$CL55),YR,PRD,_xll.ArrayDIM($CN55:$CQ55)),0)</f>
        <v>18382</v>
      </c>
      <c r="AA55" s="124">
        <f ca="1">IFERROR(_xll.BC_BU(_xll.ArrayBU(DB),_xll.ArrayDPT($BA55:$BE55),_xll.ArrayCOA($BG55:$CL55),YR,PRD,RV,_xll.ArrayDIM($CN55:$CQ55)),0)</f>
        <v>0</v>
      </c>
      <c r="AB55" s="184"/>
      <c r="AC55" s="184"/>
      <c r="AD55" s="184"/>
      <c r="AF55" s="146"/>
      <c r="AG55" s="146"/>
      <c r="AH55" s="40"/>
      <c r="AI55" s="35" t="s">
        <v>2641</v>
      </c>
      <c r="AJ55" s="40"/>
      <c r="AK55" s="40"/>
      <c r="AL55" s="40"/>
      <c r="AM55" s="40"/>
      <c r="AN55" s="35">
        <v>30</v>
      </c>
      <c r="BA55" s="599"/>
      <c r="BB55" s="628"/>
      <c r="BC55" s="628"/>
      <c r="BD55" s="628"/>
      <c r="BE55" s="629"/>
      <c r="BF55" s="630"/>
      <c r="BG55" s="661">
        <v>535635</v>
      </c>
      <c r="BH55" s="662">
        <v>535635</v>
      </c>
      <c r="BI55" s="667">
        <v>545635</v>
      </c>
      <c r="BJ55" s="662">
        <v>545635</v>
      </c>
      <c r="BK55" s="667">
        <v>515635</v>
      </c>
      <c r="BL55" s="662">
        <v>515635</v>
      </c>
      <c r="BM55" s="667">
        <v>565635</v>
      </c>
      <c r="BN55" s="662">
        <v>565635</v>
      </c>
      <c r="BO55" s="667">
        <v>575635</v>
      </c>
      <c r="BP55" s="662">
        <v>575635</v>
      </c>
      <c r="BQ55" s="667">
        <v>585635</v>
      </c>
      <c r="BR55" s="662">
        <v>585635</v>
      </c>
      <c r="BS55" s="661"/>
      <c r="BT55" s="662"/>
      <c r="BU55" s="661"/>
      <c r="BV55" s="662"/>
      <c r="BW55" s="661"/>
      <c r="BX55" s="662"/>
      <c r="BY55" s="661"/>
      <c r="BZ55" s="662"/>
      <c r="CA55" s="661"/>
      <c r="CB55" s="662"/>
      <c r="CC55" s="661"/>
      <c r="CD55" s="662"/>
      <c r="CE55" s="599"/>
      <c r="CF55" s="629"/>
      <c r="CG55" s="599"/>
      <c r="CH55" s="629"/>
      <c r="CI55" s="599"/>
      <c r="CJ55" s="629"/>
      <c r="CK55" s="599"/>
      <c r="CL55" s="629"/>
      <c r="CM55" s="630"/>
      <c r="CN55" s="599"/>
      <c r="CO55" s="628"/>
      <c r="CP55" s="628"/>
      <c r="CQ55" s="629"/>
      <c r="DM55" t="s">
        <v>1354</v>
      </c>
      <c r="DN55" t="s">
        <v>1420</v>
      </c>
      <c r="DO55" t="s">
        <v>2642</v>
      </c>
      <c r="DP55" t="s">
        <v>1546</v>
      </c>
      <c r="DQ55" t="s">
        <v>1606</v>
      </c>
      <c r="DR55" t="s">
        <v>1666</v>
      </c>
    </row>
    <row r="56" spans="1:131" ht="12.75" customHeight="1">
      <c r="A56" s="124">
        <f t="shared" ca="1" si="2"/>
        <v>0</v>
      </c>
      <c r="B56" s="124">
        <f t="shared" ca="1" si="3"/>
        <v>0</v>
      </c>
      <c r="C56" s="124">
        <f t="shared" ca="1" si="4"/>
        <v>0</v>
      </c>
      <c r="D56" s="124">
        <f t="shared" ca="1" si="5"/>
        <v>0</v>
      </c>
      <c r="E56" s="125">
        <f t="shared" ca="1" si="6"/>
        <v>0</v>
      </c>
      <c r="F56" s="124">
        <f t="shared" ca="1" si="7"/>
        <v>0</v>
      </c>
      <c r="G56" s="124">
        <f ca="1">IFERROR(_xll.AC_BU(_xll.ArrayBU(DB),_xll.ArrayDPT($BA56:$BE56),_xll.ArrayCOA($BG56:$CL56),YR,PRD,_xll.ArrayDIM($CN56:$CQ56)),0)</f>
        <v>0</v>
      </c>
      <c r="H56" s="127">
        <f t="shared" ca="1" si="8"/>
        <v>0</v>
      </c>
      <c r="I56" s="124" t="s">
        <v>2501</v>
      </c>
      <c r="J56" s="124">
        <f ca="1">IFERROR(_xll.ACC_BU(_xll.ArrayBU(DB),_xll.ArrayDPT($BA56:$BE56),_xll.ArrayCOA($BG56:$CL56),YR,PRD,_xll.ArrayDIM($CN56:$CQ56)),0)</f>
        <v>0</v>
      </c>
      <c r="K56" s="127">
        <f t="shared" ca="1" si="9"/>
        <v>0</v>
      </c>
      <c r="L56" s="124">
        <f t="shared" ca="1" si="10"/>
        <v>0</v>
      </c>
      <c r="M56" s="124">
        <f t="shared" ca="1" si="11"/>
        <v>0</v>
      </c>
      <c r="N56" s="124">
        <f t="shared" ca="1" si="12"/>
        <v>0</v>
      </c>
      <c r="O56" s="124">
        <f t="shared" ca="1" si="13"/>
        <v>0</v>
      </c>
      <c r="Q56" s="143">
        <f ca="1">IFERROR(_xll.BC_BU(_xll.ArrayBU(DB),_xll.ArrayDPT($BA56:$BE56),_xll.ArrayCOA($BG56:$CL56),YR,PRD,RV,_xll.ArrayDIM($CN56:$CQ56)),0)</f>
        <v>0</v>
      </c>
      <c r="R56" s="124">
        <f ca="1">IFERROR(_xll.AC_BU(_xll.ArrayBU(DB),_xll.ArrayDPT($BA56:$BE56),_xll.ArrayCOA($BG56:$CL56),YR-1,PRD,_xll.ArrayDIM($CN56:$CQ56)),0)</f>
        <v>0</v>
      </c>
      <c r="S56" s="124">
        <f ca="1">IFERROR(_xll.BCC_BU(_xll.ArrayBU(DB),_xll.ArrayDPT($BA56:$BE56),_xll.ArrayCOA($BG56:$CL56),YR,PRD,RV,_xll.ArrayDIM($CN56:$CQ56)),0)</f>
        <v>0</v>
      </c>
      <c r="T56" s="124">
        <f ca="1">IFERROR(_xll.ACC_BU(_xll.ArrayBU(DB),_xll.ArrayDPT($BA56:$BE56),_xll.ArrayCOA($BG56:$CL56),YR-1,PRD,_xll.ArrayDIM($CN56:$CQ56)),0)</f>
        <v>0</v>
      </c>
      <c r="U56" s="184"/>
      <c r="V56" s="124">
        <f ca="1">IFERROR(_xll.ACC_BU(_xll.ArrayBU(DB),_xll.ArrayDPT($BA56:$BE56),_xll.ArrayCOA($BG56:$CL56),YR-1,PRD,_xll.ArrayDIM($CN56:$CQ56)),0)</f>
        <v>0</v>
      </c>
      <c r="W56" s="124">
        <f ca="1">IFERROR(_xll.BCC_BU(_xll.ArrayBU(DB),_xll.ArrayDPT($BA56:$BE56),_xll.ArrayCOA($BG56:$CL56),YR-1,PRD,RV,_xll.ArrayDIM($CN56:$CQ56)),0)</f>
        <v>0</v>
      </c>
      <c r="X56" s="124">
        <f ca="1">IFERROR(_xll.ACC_BU(_xll.ArrayBU(DB),_xll.ArrayDPT($BA56:$BE56),_xll.ArrayCOA($BG56:$CL56),YR-1-1,PRD,_xll.ArrayDIM($CN56:$CQ56)),0)</f>
        <v>270</v>
      </c>
      <c r="Y56" s="184"/>
      <c r="Z56" s="124">
        <f ca="1">IFERROR(_xll.AC_BU(_xll.ArrayBU(DB),_xll.ArrayDPT($BA56:$BE56),_xll.ArrayCOA($BG56:$CL56),YR,PRD,_xll.ArrayDIM($CN56:$CQ56)),0)</f>
        <v>0</v>
      </c>
      <c r="AA56" s="124">
        <f ca="1">IFERROR(_xll.BC_BU(_xll.ArrayBU(DB),_xll.ArrayDPT($BA56:$BE56),_xll.ArrayCOA($BG56:$CL56),YR,PRD,RV,_xll.ArrayDIM($CN56:$CQ56)),0)</f>
        <v>0</v>
      </c>
      <c r="AB56" s="184"/>
      <c r="AC56" s="184"/>
      <c r="AD56" s="184"/>
      <c r="AF56" s="146"/>
      <c r="AG56" s="146"/>
      <c r="AH56" s="40"/>
      <c r="AI56" s="40"/>
      <c r="AJ56" s="40"/>
      <c r="AK56" s="40"/>
      <c r="AL56" s="40"/>
      <c r="AM56" s="40"/>
      <c r="AN56" s="40"/>
      <c r="BA56" s="599"/>
      <c r="BB56" s="628"/>
      <c r="BC56" s="628"/>
      <c r="BD56" s="628"/>
      <c r="BE56" s="629"/>
      <c r="BF56" s="630"/>
      <c r="BG56" s="661">
        <v>535630</v>
      </c>
      <c r="BH56" s="662">
        <v>535630</v>
      </c>
      <c r="BI56" s="667">
        <v>545630</v>
      </c>
      <c r="BJ56" s="662">
        <v>545630</v>
      </c>
      <c r="BK56" s="667">
        <v>515630</v>
      </c>
      <c r="BL56" s="662">
        <v>515630</v>
      </c>
      <c r="BM56" s="667">
        <v>565630</v>
      </c>
      <c r="BN56" s="662">
        <v>565630</v>
      </c>
      <c r="BO56" s="667">
        <v>575630</v>
      </c>
      <c r="BP56" s="662">
        <v>575630</v>
      </c>
      <c r="BQ56" s="667">
        <v>585630</v>
      </c>
      <c r="BR56" s="662">
        <v>585630</v>
      </c>
      <c r="BS56" s="661"/>
      <c r="BT56" s="662"/>
      <c r="BU56" s="661"/>
      <c r="BV56" s="662"/>
      <c r="BW56" s="661"/>
      <c r="BX56" s="662"/>
      <c r="BY56" s="661"/>
      <c r="BZ56" s="662"/>
      <c r="CA56" s="661"/>
      <c r="CB56" s="662"/>
      <c r="CC56" s="661"/>
      <c r="CD56" s="662"/>
      <c r="CE56" s="599"/>
      <c r="CF56" s="629"/>
      <c r="CG56" s="599"/>
      <c r="CH56" s="629"/>
      <c r="CI56" s="599"/>
      <c r="CJ56" s="629"/>
      <c r="CK56" s="599"/>
      <c r="CL56" s="629"/>
      <c r="CM56" s="630"/>
      <c r="CN56" s="599"/>
      <c r="CO56" s="628"/>
      <c r="CP56" s="628"/>
      <c r="CQ56" s="629"/>
      <c r="DM56" t="s">
        <v>1353</v>
      </c>
      <c r="DN56" t="s">
        <v>1419</v>
      </c>
      <c r="DO56" t="s">
        <v>1285</v>
      </c>
      <c r="DP56" t="s">
        <v>1545</v>
      </c>
      <c r="DQ56" t="s">
        <v>1605</v>
      </c>
      <c r="DR56" t="s">
        <v>1665</v>
      </c>
    </row>
    <row r="57" spans="1:131" ht="12.75" customHeight="1">
      <c r="A57" s="124">
        <f t="shared" ca="1" si="2"/>
        <v>0</v>
      </c>
      <c r="B57" s="124">
        <f t="shared" ca="1" si="3"/>
        <v>0</v>
      </c>
      <c r="C57" s="124">
        <f t="shared" ca="1" si="4"/>
        <v>0</v>
      </c>
      <c r="D57" s="124">
        <f t="shared" ca="1" si="5"/>
        <v>0</v>
      </c>
      <c r="E57" s="125">
        <f t="shared" ca="1" si="6"/>
        <v>0</v>
      </c>
      <c r="F57" s="124">
        <f t="shared" ca="1" si="7"/>
        <v>0</v>
      </c>
      <c r="G57" s="124">
        <f ca="1">IFERROR(_xll.AC_BU(_xll.ArrayBU(DB),_xll.ArrayDPT($BA57:$BE57),_xll.ArrayCOA($BG57:$CL57),YR,PRD,_xll.ArrayDIM($CN57:$CQ57)),0)</f>
        <v>0</v>
      </c>
      <c r="H57" s="127">
        <f t="shared" ca="1" si="8"/>
        <v>0</v>
      </c>
      <c r="I57" s="124" t="s">
        <v>2502</v>
      </c>
      <c r="J57" s="124">
        <f ca="1">IFERROR(_xll.ACC_BU(_xll.ArrayBU(DB),_xll.ArrayDPT($BA57:$BE57),_xll.ArrayCOA($BG57:$CL57),YR,PRD,_xll.ArrayDIM($CN57:$CQ57)),0)</f>
        <v>16900.93</v>
      </c>
      <c r="K57" s="127">
        <f t="shared" ca="1" si="9"/>
        <v>6.2751648598472889E-2</v>
      </c>
      <c r="L57" s="124">
        <f t="shared" ca="1" si="10"/>
        <v>16900.93</v>
      </c>
      <c r="M57" s="124">
        <f t="shared" ca="1" si="11"/>
        <v>0</v>
      </c>
      <c r="N57" s="124">
        <f t="shared" ca="1" si="12"/>
        <v>-1106.0699999999997</v>
      </c>
      <c r="O57" s="124">
        <f t="shared" ca="1" si="13"/>
        <v>-6.1424446048758803</v>
      </c>
      <c r="Q57" s="143">
        <f ca="1">IFERROR(_xll.BC_BU(_xll.ArrayBU(DB),_xll.ArrayDPT($BA57:$BE57),_xll.ArrayCOA($BG57:$CL57),YR,PRD,RV,_xll.ArrayDIM($CN57:$CQ57)),0)</f>
        <v>0</v>
      </c>
      <c r="R57" s="124">
        <f ca="1">IFERROR(_xll.AC_BU(_xll.ArrayBU(DB),_xll.ArrayDPT($BA57:$BE57),_xll.ArrayCOA($BG57:$CL57),YR-1,PRD,_xll.ArrayDIM($CN57:$CQ57)),0)</f>
        <v>0</v>
      </c>
      <c r="S57" s="124">
        <f ca="1">IFERROR(_xll.BCC_BU(_xll.ArrayBU(DB),_xll.ArrayDPT($BA57:$BE57),_xll.ArrayCOA($BG57:$CL57),YR,PRD,RV,_xll.ArrayDIM($CN57:$CQ57)),0)</f>
        <v>0</v>
      </c>
      <c r="T57" s="124">
        <f ca="1">IFERROR(_xll.ACC_BU(_xll.ArrayBU(DB),_xll.ArrayDPT($BA57:$BE57),_xll.ArrayCOA($BG57:$CL57),YR-1,PRD,_xll.ArrayDIM($CN57:$CQ57)),0)</f>
        <v>18007</v>
      </c>
      <c r="U57" s="184"/>
      <c r="V57" s="124">
        <f ca="1">IFERROR(_xll.ACC_BU(_xll.ArrayBU(DB),_xll.ArrayDPT($BA57:$BE57),_xll.ArrayCOA($BG57:$CL57),YR-1,PRD,_xll.ArrayDIM($CN57:$CQ57)),0)</f>
        <v>18007</v>
      </c>
      <c r="W57" s="124">
        <f ca="1">IFERROR(_xll.BCC_BU(_xll.ArrayBU(DB),_xll.ArrayDPT($BA57:$BE57),_xll.ArrayCOA($BG57:$CL57),YR-1,PRD,RV,_xll.ArrayDIM($CN57:$CQ57)),0)</f>
        <v>0</v>
      </c>
      <c r="X57" s="124">
        <f ca="1">IFERROR(_xll.ACC_BU(_xll.ArrayBU(DB),_xll.ArrayDPT($BA57:$BE57),_xll.ArrayCOA($BG57:$CL57),YR-1-1,PRD,_xll.ArrayDIM($CN57:$CQ57)),0)</f>
        <v>27697</v>
      </c>
      <c r="Y57" s="184"/>
      <c r="Z57" s="124">
        <f ca="1">IFERROR(_xll.AC_BU(_xll.ArrayBU(DB),_xll.ArrayDPT($BA57:$BE57),_xll.ArrayCOA($BG57:$CL57),YR,PRD,_xll.ArrayDIM($CN57:$CQ57)),0)</f>
        <v>0</v>
      </c>
      <c r="AA57" s="124">
        <f ca="1">IFERROR(_xll.BC_BU(_xll.ArrayBU(DB),_xll.ArrayDPT($BA57:$BE57),_xll.ArrayCOA($BG57:$CL57),YR,PRD,RV,_xll.ArrayDIM($CN57:$CQ57)),0)</f>
        <v>0</v>
      </c>
      <c r="AB57" s="184"/>
      <c r="AC57" s="184"/>
      <c r="AD57" s="184"/>
      <c r="AF57" s="146"/>
      <c r="AG57" s="146"/>
      <c r="AH57" s="40">
        <f ca="1">AJ57/$AJ$64*100</f>
        <v>33.454776155948359</v>
      </c>
      <c r="AI57" s="40" t="s">
        <v>2629</v>
      </c>
      <c r="AJ57" s="40">
        <f ca="1">Sassi!I13</f>
        <v>1105212.42</v>
      </c>
      <c r="AK57" s="40">
        <f ca="1">AJ57-AL57</f>
        <v>690981.6399999999</v>
      </c>
      <c r="AL57" s="40">
        <f ca="1">Sassi!I26</f>
        <v>414230.78</v>
      </c>
      <c r="AM57" s="40">
        <f ca="1">AL57/AJ57*100</f>
        <v>37.479743486776961</v>
      </c>
      <c r="AN57" s="40">
        <f ca="1">AM57-$AN$55</f>
        <v>7.479743486776961</v>
      </c>
      <c r="BA57" s="599"/>
      <c r="BB57" s="628"/>
      <c r="BC57" s="628"/>
      <c r="BD57" s="628"/>
      <c r="BE57" s="629"/>
      <c r="BF57" s="630"/>
      <c r="BG57" s="661">
        <v>535310</v>
      </c>
      <c r="BH57" s="662">
        <v>535310</v>
      </c>
      <c r="BI57" s="667">
        <v>545310</v>
      </c>
      <c r="BJ57" s="662">
        <v>545310</v>
      </c>
      <c r="BK57" s="667">
        <v>515310</v>
      </c>
      <c r="BL57" s="662">
        <v>515310</v>
      </c>
      <c r="BM57" s="667">
        <v>555310</v>
      </c>
      <c r="BN57" s="662">
        <v>555310</v>
      </c>
      <c r="BO57" s="667">
        <v>565310</v>
      </c>
      <c r="BP57" s="662">
        <v>565310</v>
      </c>
      <c r="BQ57" s="667">
        <v>575310</v>
      </c>
      <c r="BR57" s="662">
        <v>575310</v>
      </c>
      <c r="BS57" s="661">
        <v>585310</v>
      </c>
      <c r="BT57" s="662">
        <v>585310</v>
      </c>
      <c r="BU57" s="661"/>
      <c r="BV57" s="662"/>
      <c r="BW57" s="661"/>
      <c r="BX57" s="662"/>
      <c r="BY57" s="661"/>
      <c r="BZ57" s="662"/>
      <c r="CA57" s="661"/>
      <c r="CB57" s="662"/>
      <c r="CC57" s="661"/>
      <c r="CD57" s="662"/>
      <c r="CE57" s="599"/>
      <c r="CF57" s="629"/>
      <c r="CG57" s="599"/>
      <c r="CH57" s="629"/>
      <c r="CI57" s="599"/>
      <c r="CJ57" s="629"/>
      <c r="CK57" s="599"/>
      <c r="CL57" s="629"/>
      <c r="CM57" s="630"/>
      <c r="CN57" s="599"/>
      <c r="CO57" s="628"/>
      <c r="CP57" s="628"/>
      <c r="CQ57" s="629"/>
      <c r="DM57" t="s">
        <v>1333</v>
      </c>
      <c r="DN57" t="s">
        <v>1399</v>
      </c>
      <c r="DO57" t="s">
        <v>1269</v>
      </c>
      <c r="DP57" t="s">
        <v>1456</v>
      </c>
      <c r="DQ57" t="s">
        <v>1521</v>
      </c>
      <c r="DR57" t="s">
        <v>1585</v>
      </c>
      <c r="DS57" t="s">
        <v>1645</v>
      </c>
    </row>
    <row r="58" spans="1:131" ht="12.75" customHeight="1">
      <c r="A58" s="124">
        <f t="shared" ca="1" si="2"/>
        <v>0</v>
      </c>
      <c r="B58" s="124">
        <f t="shared" ca="1" si="3"/>
        <v>0</v>
      </c>
      <c r="C58" s="124">
        <f t="shared" ca="1" si="4"/>
        <v>0</v>
      </c>
      <c r="D58" s="124">
        <f t="shared" ca="1" si="5"/>
        <v>0</v>
      </c>
      <c r="E58" s="125">
        <f t="shared" ca="1" si="6"/>
        <v>0</v>
      </c>
      <c r="F58" s="124">
        <f t="shared" ca="1" si="7"/>
        <v>0</v>
      </c>
      <c r="G58" s="124">
        <f ca="1">IFERROR(_xll.AC_BU(_xll.ArrayBU(DB),_xll.ArrayDPT($BA58:$BE58),_xll.ArrayCOA($BG58:$CL58),YR,PRD,_xll.ArrayDIM($CN58:$CQ58)),0)</f>
        <v>0</v>
      </c>
      <c r="H58" s="127">
        <f t="shared" ca="1" si="8"/>
        <v>0</v>
      </c>
      <c r="I58" s="124" t="s">
        <v>2500</v>
      </c>
      <c r="J58" s="124">
        <f ca="1">IFERROR(_xll.ACC_BU(_xll.ArrayBU(DB),_xll.ArrayDPT($BA58:$BE58),_xll.ArrayCOA($BG58:$CL58),YR,PRD,_xll.ArrayDIM($CN58:$CQ58)),0)</f>
        <v>4500</v>
      </c>
      <c r="K58" s="127">
        <f t="shared" ca="1" si="9"/>
        <v>1.670809941779109E-2</v>
      </c>
      <c r="L58" s="124">
        <f t="shared" ca="1" si="10"/>
        <v>4500</v>
      </c>
      <c r="M58" s="124">
        <f t="shared" ca="1" si="11"/>
        <v>0</v>
      </c>
      <c r="N58" s="124">
        <f t="shared" ca="1" si="12"/>
        <v>4500</v>
      </c>
      <c r="O58" s="124">
        <f t="shared" ca="1" si="13"/>
        <v>0</v>
      </c>
      <c r="Q58" s="143">
        <f ca="1">IFERROR(_xll.BC_BU(_xll.ArrayBU(DB),_xll.ArrayDPT($BA58:$BE58),_xll.ArrayCOA($BG58:$CL58),YR,PRD,RV,_xll.ArrayDIM($CN58:$CQ58)),0)</f>
        <v>0</v>
      </c>
      <c r="R58" s="124">
        <f ca="1">IFERROR(_xll.AC_BU(_xll.ArrayBU(DB),_xll.ArrayDPT($BA58:$BE58),_xll.ArrayCOA($BG58:$CL58),YR-1,PRD,_xll.ArrayDIM($CN58:$CQ58)),0)</f>
        <v>0</v>
      </c>
      <c r="S58" s="124">
        <f ca="1">IFERROR(_xll.BCC_BU(_xll.ArrayBU(DB),_xll.ArrayDPT($BA58:$BE58),_xll.ArrayCOA($BG58:$CL58),YR,PRD,RV,_xll.ArrayDIM($CN58:$CQ58)),0)</f>
        <v>0</v>
      </c>
      <c r="T58" s="124">
        <f ca="1">IFERROR(_xll.ACC_BU(_xll.ArrayBU(DB),_xll.ArrayDPT($BA58:$BE58),_xll.ArrayCOA($BG58:$CL58),YR-1,PRD,_xll.ArrayDIM($CN58:$CQ58)),0)</f>
        <v>0</v>
      </c>
      <c r="U58" s="184"/>
      <c r="V58" s="124">
        <f ca="1">IFERROR(_xll.ACC_BU(_xll.ArrayBU(DB),_xll.ArrayDPT($BA58:$BE58),_xll.ArrayCOA($BG58:$CL58),YR-1,PRD,_xll.ArrayDIM($CN58:$CQ58)),0)</f>
        <v>0</v>
      </c>
      <c r="W58" s="124">
        <f ca="1">IFERROR(_xll.BCC_BU(_xll.ArrayBU(DB),_xll.ArrayDPT($BA58:$BE58),_xll.ArrayCOA($BG58:$CL58),YR-1,PRD,RV,_xll.ArrayDIM($CN58:$CQ58)),0)</f>
        <v>0</v>
      </c>
      <c r="X58" s="124">
        <f ca="1">IFERROR(_xll.ACC_BU(_xll.ArrayBU(DB),_xll.ArrayDPT($BA58:$BE58),_xll.ArrayCOA($BG58:$CL58),YR-1-1,PRD,_xll.ArrayDIM($CN58:$CQ58)),0)</f>
        <v>4500</v>
      </c>
      <c r="Y58" s="184"/>
      <c r="Z58" s="124">
        <f ca="1">IFERROR(_xll.AC_BU(_xll.ArrayBU(DB),_xll.ArrayDPT($BA58:$BE58),_xll.ArrayCOA($BG58:$CL58),YR,PRD,_xll.ArrayDIM($CN58:$CQ58)),0)</f>
        <v>0</v>
      </c>
      <c r="AA58" s="124">
        <f ca="1">IFERROR(_xll.BC_BU(_xll.ArrayBU(DB),_xll.ArrayDPT($BA58:$BE58),_xll.ArrayCOA($BG58:$CL58),YR,PRD,RV,_xll.ArrayDIM($CN58:$CQ58)),0)</f>
        <v>0</v>
      </c>
      <c r="AB58" s="102"/>
      <c r="AC58" s="102"/>
      <c r="AD58" s="102"/>
      <c r="AF58" s="146"/>
      <c r="AG58" s="146"/>
      <c r="AH58" s="40">
        <f ca="1">AJ58/$AJ$64*100</f>
        <v>0.74344625061141612</v>
      </c>
      <c r="AI58" s="40" t="s">
        <v>2630</v>
      </c>
      <c r="AJ58">
        <f ca="1">Pool!I13</f>
        <v>24560.5</v>
      </c>
      <c r="AK58">
        <f ca="1">AJ58-AL58</f>
        <v>15025.3</v>
      </c>
      <c r="AL58">
        <f ca="1">Pool!I26</f>
        <v>9535.2000000000007</v>
      </c>
      <c r="AM58">
        <f ca="1">AL58/AJ58*100</f>
        <v>38.82331385761691</v>
      </c>
      <c r="AN58">
        <f ca="1">AM58-$AN$55</f>
        <v>8.8233138576169097</v>
      </c>
      <c r="BA58" s="599"/>
      <c r="BB58" s="628"/>
      <c r="BC58" s="628"/>
      <c r="BD58" s="628"/>
      <c r="BE58" s="629"/>
      <c r="BF58" s="630"/>
      <c r="BG58" s="661">
        <v>535320</v>
      </c>
      <c r="BH58" s="662">
        <v>535320</v>
      </c>
      <c r="BI58" s="667">
        <v>545320</v>
      </c>
      <c r="BJ58" s="662">
        <v>545320</v>
      </c>
      <c r="BK58" s="667">
        <v>515320</v>
      </c>
      <c r="BL58" s="662">
        <v>515320</v>
      </c>
      <c r="BM58" s="667">
        <v>555320</v>
      </c>
      <c r="BN58" s="662">
        <v>555320</v>
      </c>
      <c r="BO58" s="667">
        <v>565320</v>
      </c>
      <c r="BP58" s="662">
        <v>565320</v>
      </c>
      <c r="BQ58" s="667">
        <v>575320</v>
      </c>
      <c r="BR58" s="662">
        <v>575320</v>
      </c>
      <c r="BS58" s="661">
        <v>585320</v>
      </c>
      <c r="BT58" s="662">
        <v>585320</v>
      </c>
      <c r="BU58" s="661"/>
      <c r="BV58" s="662"/>
      <c r="BW58" s="661"/>
      <c r="BX58" s="662"/>
      <c r="BY58" s="661"/>
      <c r="BZ58" s="662"/>
      <c r="CA58" s="661"/>
      <c r="CB58" s="662"/>
      <c r="CC58" s="661"/>
      <c r="CD58" s="662"/>
      <c r="CE58" s="599"/>
      <c r="CF58" s="629"/>
      <c r="CG58" s="599"/>
      <c r="CH58" s="629"/>
      <c r="CI58" s="599"/>
      <c r="CJ58" s="629"/>
      <c r="CK58" s="599"/>
      <c r="CL58" s="629"/>
      <c r="CM58" s="630"/>
      <c r="CN58" s="599"/>
      <c r="CO58" s="628"/>
      <c r="CP58" s="628"/>
      <c r="CQ58" s="629"/>
      <c r="DM58" t="s">
        <v>1334</v>
      </c>
      <c r="DN58" t="s">
        <v>1400</v>
      </c>
      <c r="DO58" t="s">
        <v>2643</v>
      </c>
      <c r="DP58" t="s">
        <v>1457</v>
      </c>
      <c r="DQ58" t="s">
        <v>1522</v>
      </c>
      <c r="DR58" t="s">
        <v>1586</v>
      </c>
      <c r="DS58" t="s">
        <v>1646</v>
      </c>
      <c r="DT58" t="s">
        <v>1335</v>
      </c>
      <c r="DU58" t="s">
        <v>1338</v>
      </c>
    </row>
    <row r="59" spans="1:131" ht="12.75" customHeight="1">
      <c r="A59" s="124">
        <f t="shared" ca="1" si="2"/>
        <v>0</v>
      </c>
      <c r="B59" s="124">
        <f t="shared" ca="1" si="3"/>
        <v>0</v>
      </c>
      <c r="C59" s="124">
        <f t="shared" ca="1" si="4"/>
        <v>0</v>
      </c>
      <c r="D59" s="124">
        <f t="shared" ca="1" si="5"/>
        <v>0</v>
      </c>
      <c r="E59" s="125">
        <f t="shared" ca="1" si="6"/>
        <v>0</v>
      </c>
      <c r="F59" s="124">
        <f t="shared" ca="1" si="7"/>
        <v>0</v>
      </c>
      <c r="G59" s="124">
        <f ca="1">IFERROR(_xll.AC_BU(_xll.ArrayBU(DB),_xll.ArrayDPT($BA59:$BE59),_xll.ArrayCOA($BG59:$CL59),YR,PRD,_xll.ArrayDIM($CN59:$CQ59)),0)</f>
        <v>0</v>
      </c>
      <c r="H59" s="127">
        <f t="shared" ca="1" si="8"/>
        <v>0</v>
      </c>
      <c r="I59" s="143" t="s">
        <v>2503</v>
      </c>
      <c r="J59" s="124">
        <f ca="1">IFERROR(_xll.ACC_BU(_xll.ArrayBU(DB),_xll.ArrayDPT($BA59:$BE59),_xll.ArrayCOA($BG59:$CL59),YR,PRD,_xll.ArrayDIM($CN59:$CQ59)),0)</f>
        <v>307.8</v>
      </c>
      <c r="K59" s="127">
        <f t="shared" ca="1" si="9"/>
        <v>1.1428340001769107E-3</v>
      </c>
      <c r="L59" s="124">
        <f t="shared" ca="1" si="10"/>
        <v>307.8</v>
      </c>
      <c r="M59" s="124">
        <f t="shared" ca="1" si="11"/>
        <v>0</v>
      </c>
      <c r="N59" s="124">
        <f t="shared" ca="1" si="12"/>
        <v>-361.56</v>
      </c>
      <c r="O59" s="124">
        <f t="shared" ca="1" si="13"/>
        <v>-54.015776263893869</v>
      </c>
      <c r="Q59" s="143">
        <f ca="1">IFERROR(_xll.BC_BU(_xll.ArrayBU(DB),_xll.ArrayDPT($BA59:$BE59),_xll.ArrayCOA($BG59:$CL59),YR,PRD,RV,_xll.ArrayDIM($CN59:$CQ59)),0)</f>
        <v>0</v>
      </c>
      <c r="R59" s="124">
        <f ca="1">IFERROR(_xll.AC_BU(_xll.ArrayBU(DB),_xll.ArrayDPT($BA59:$BE59),_xll.ArrayCOA($BG59:$CL59),YR-1,PRD,_xll.ArrayDIM($CN59:$CQ59)),0)</f>
        <v>0</v>
      </c>
      <c r="S59" s="124">
        <f ca="1">IFERROR(_xll.BCC_BU(_xll.ArrayBU(DB),_xll.ArrayDPT($BA59:$BE59),_xll.ArrayCOA($BG59:$CL59),YR,PRD,RV,_xll.ArrayDIM($CN59:$CQ59)),0)</f>
        <v>0</v>
      </c>
      <c r="T59" s="124">
        <f ca="1">IFERROR(_xll.ACC_BU(_xll.ArrayBU(DB),_xll.ArrayDPT($BA59:$BE59),_xll.ArrayCOA($BG59:$CL59),YR-1,PRD,_xll.ArrayDIM($CN59:$CQ59)),0)</f>
        <v>669.36</v>
      </c>
      <c r="U59" s="184"/>
      <c r="V59" s="124">
        <f ca="1">IFERROR(_xll.ACC_BU(_xll.ArrayBU(DB),_xll.ArrayDPT($BA59:$BE59),_xll.ArrayCOA($BG59:$CL59),YR-1,PRD,_xll.ArrayDIM($CN59:$CQ59)),0)</f>
        <v>669.36</v>
      </c>
      <c r="W59" s="124">
        <f ca="1">IFERROR(_xll.BCC_BU(_xll.ArrayBU(DB),_xll.ArrayDPT($BA59:$BE59),_xll.ArrayCOA($BG59:$CL59),YR-1,PRD,RV,_xll.ArrayDIM($CN59:$CQ59)),0)</f>
        <v>0</v>
      </c>
      <c r="X59" s="124">
        <f ca="1">IFERROR(_xll.ACC_BU(_xll.ArrayBU(DB),_xll.ArrayDPT($BA59:$BE59),_xll.ArrayCOA($BG59:$CL59),YR-1-1,PRD,_xll.ArrayDIM($CN59:$CQ59)),0)</f>
        <v>459.84</v>
      </c>
      <c r="Y59" s="184"/>
      <c r="Z59" s="124">
        <f ca="1">IFERROR(_xll.AC_BU(_xll.ArrayBU(DB),_xll.ArrayDPT($BA59:$BE59),_xll.ArrayCOA($BG59:$CL59),YR,PRD,_xll.ArrayDIM($CN59:$CQ59)),0)</f>
        <v>0</v>
      </c>
      <c r="AA59" s="124">
        <f ca="1">IFERROR(_xll.BC_BU(_xll.ArrayBU(DB),_xll.ArrayDPT($BA59:$BE59),_xll.ArrayCOA($BG59:$CL59),YR,PRD,RV,_xll.ArrayDIM($CN59:$CQ59)),0)</f>
        <v>0</v>
      </c>
      <c r="AB59" s="102"/>
      <c r="AC59" s="102"/>
      <c r="AD59" s="102"/>
      <c r="AF59" s="146"/>
      <c r="AG59" s="146"/>
      <c r="AH59" s="40"/>
      <c r="AI59" s="40"/>
      <c r="BA59" s="599"/>
      <c r="BB59" s="628"/>
      <c r="BC59" s="628"/>
      <c r="BD59" s="628"/>
      <c r="BE59" s="629"/>
      <c r="BF59" s="630"/>
      <c r="BG59" s="661">
        <v>535330</v>
      </c>
      <c r="BH59" s="662">
        <v>535360</v>
      </c>
      <c r="BI59" s="667">
        <v>545360</v>
      </c>
      <c r="BJ59" s="662">
        <v>545360</v>
      </c>
      <c r="BK59" s="667">
        <v>515360</v>
      </c>
      <c r="BL59" s="662">
        <v>515360</v>
      </c>
      <c r="BM59" s="667">
        <v>555360</v>
      </c>
      <c r="BN59" s="662">
        <v>555360</v>
      </c>
      <c r="BO59" s="667">
        <v>565360</v>
      </c>
      <c r="BP59" s="662">
        <v>565360</v>
      </c>
      <c r="BQ59" s="667">
        <v>575360</v>
      </c>
      <c r="BR59" s="662">
        <v>575360</v>
      </c>
      <c r="BS59" s="661">
        <v>585360</v>
      </c>
      <c r="BT59" s="662">
        <v>585360</v>
      </c>
      <c r="BU59" s="661"/>
      <c r="BV59" s="662"/>
      <c r="BW59" s="661"/>
      <c r="BX59" s="662"/>
      <c r="BY59" s="661"/>
      <c r="BZ59" s="662"/>
      <c r="CA59" s="661"/>
      <c r="CB59" s="662"/>
      <c r="CC59" s="661"/>
      <c r="CD59" s="662"/>
      <c r="CE59" s="599"/>
      <c r="CF59" s="629"/>
      <c r="CG59" s="599"/>
      <c r="CH59" s="629"/>
      <c r="CI59" s="599"/>
      <c r="CJ59" s="629"/>
      <c r="CK59" s="599"/>
      <c r="CL59" s="629"/>
      <c r="CM59" s="630"/>
      <c r="CN59" s="599"/>
      <c r="CO59" s="628"/>
      <c r="CP59" s="628"/>
      <c r="CQ59" s="629"/>
      <c r="DM59" t="s">
        <v>1335</v>
      </c>
      <c r="DN59" t="s">
        <v>1338</v>
      </c>
      <c r="DO59" t="s">
        <v>1401</v>
      </c>
      <c r="DP59" t="s">
        <v>1404</v>
      </c>
      <c r="DQ59" t="s">
        <v>2644</v>
      </c>
      <c r="DR59" t="s">
        <v>2645</v>
      </c>
      <c r="DS59" t="s">
        <v>1458</v>
      </c>
      <c r="DT59" t="s">
        <v>1461</v>
      </c>
      <c r="DU59" t="s">
        <v>1523</v>
      </c>
      <c r="DV59" t="s">
        <v>1529</v>
      </c>
      <c r="DW59" t="s">
        <v>1587</v>
      </c>
      <c r="DX59" t="s">
        <v>1590</v>
      </c>
      <c r="DY59" t="s">
        <v>1647</v>
      </c>
      <c r="DZ59" t="s">
        <v>1650</v>
      </c>
      <c r="EA59" t="s">
        <v>2646</v>
      </c>
    </row>
    <row r="60" spans="1:131" ht="12.75" customHeight="1">
      <c r="A60" s="124">
        <f t="shared" ca="1" si="2"/>
        <v>0</v>
      </c>
      <c r="B60" s="124">
        <f t="shared" ca="1" si="3"/>
        <v>0</v>
      </c>
      <c r="C60" s="124">
        <f t="shared" ca="1" si="4"/>
        <v>0</v>
      </c>
      <c r="D60" s="124">
        <f t="shared" ca="1" si="5"/>
        <v>0</v>
      </c>
      <c r="E60" s="125">
        <f t="shared" ca="1" si="6"/>
        <v>0</v>
      </c>
      <c r="F60" s="124">
        <f t="shared" ca="1" si="7"/>
        <v>0</v>
      </c>
      <c r="G60" s="124">
        <f ca="1">IFERROR(_xll.AC_BU(_xll.ArrayBU(DB),_xll.ArrayDPT($BA60:$BE60),_xll.ArrayCOA($BG60:$CL60),YR,PRD,_xll.ArrayDIM($CN60:$CQ60)),0)</f>
        <v>0</v>
      </c>
      <c r="H60" s="127">
        <f t="shared" ca="1" si="8"/>
        <v>0</v>
      </c>
      <c r="I60" s="124" t="s">
        <v>2647</v>
      </c>
      <c r="J60" s="124">
        <f ca="1">IFERROR(_xll.ACC_BU(_xll.ArrayBU(DB),_xll.ArrayDPT($BA60:$BE60),_xll.ArrayCOA($BG60:$CL60),YR,PRD,_xll.ArrayDIM($CN60:$CQ60)),0)</f>
        <v>997.5</v>
      </c>
      <c r="K60" s="127">
        <f t="shared" ca="1" si="9"/>
        <v>3.7036287042770252E-3</v>
      </c>
      <c r="L60" s="124">
        <f t="shared" ca="1" si="10"/>
        <v>997.5</v>
      </c>
      <c r="M60" s="124">
        <f t="shared" ca="1" si="11"/>
        <v>0</v>
      </c>
      <c r="N60" s="124">
        <f t="shared" ca="1" si="12"/>
        <v>-9061.2800000000007</v>
      </c>
      <c r="O60" s="124">
        <f t="shared" ca="1" si="13"/>
        <v>-90.083290418917613</v>
      </c>
      <c r="Q60" s="143">
        <f ca="1">IFERROR(_xll.BC_BU(_xll.ArrayBU(DB),_xll.ArrayDPT($BA60:$BE60),_xll.ArrayCOA($BG60:$CL60),YR,PRD,RV,_xll.ArrayDIM($CN60:$CQ60)),0)</f>
        <v>0</v>
      </c>
      <c r="R60" s="124">
        <f ca="1">IFERROR(_xll.AC_BU(_xll.ArrayBU(DB),_xll.ArrayDPT($BA60:$BE60),_xll.ArrayCOA($BG60:$CL60),YR-1,PRD,_xll.ArrayDIM($CN60:$CQ60)),0)</f>
        <v>0</v>
      </c>
      <c r="S60" s="124">
        <f ca="1">IFERROR(_xll.BCC_BU(_xll.ArrayBU(DB),_xll.ArrayDPT($BA60:$BE60),_xll.ArrayCOA($BG60:$CL60),YR,PRD,RV,_xll.ArrayDIM($CN60:$CQ60)),0)</f>
        <v>0</v>
      </c>
      <c r="T60" s="124">
        <f ca="1">IFERROR(_xll.ACC_BU(_xll.ArrayBU(DB),_xll.ArrayDPT($BA60:$BE60),_xll.ArrayCOA($BG60:$CL60),YR-1,PRD,_xll.ArrayDIM($CN60:$CQ60)),0)</f>
        <v>10058.780000000001</v>
      </c>
      <c r="U60" s="184"/>
      <c r="V60" s="124">
        <f ca="1">IFERROR(_xll.ACC_BU(_xll.ArrayBU(DB),_xll.ArrayDPT($BA60:$BE60),_xll.ArrayCOA($BG60:$CL60),YR-1,PRD,_xll.ArrayDIM($CN60:$CQ60)),0)</f>
        <v>10058.780000000001</v>
      </c>
      <c r="W60" s="124">
        <f ca="1">IFERROR(_xll.BCC_BU(_xll.ArrayBU(DB),_xll.ArrayDPT($BA60:$BE60),_xll.ArrayCOA($BG60:$CL60),YR-1,PRD,RV,_xll.ArrayDIM($CN60:$CQ60)),0)</f>
        <v>0</v>
      </c>
      <c r="X60" s="124">
        <f ca="1">IFERROR(_xll.ACC_BU(_xll.ArrayBU(DB),_xll.ArrayDPT($BA60:$BE60),_xll.ArrayCOA($BG60:$CL60),YR-1-1,PRD,_xll.ArrayDIM($CN60:$CQ60)),0)</f>
        <v>248.64</v>
      </c>
      <c r="Y60" s="184"/>
      <c r="Z60" s="124">
        <f ca="1">IFERROR(_xll.AC_BU(_xll.ArrayBU(DB),_xll.ArrayDPT($BA60:$BE60),_xll.ArrayCOA($BG60:$CL60),YR,PRD,_xll.ArrayDIM($CN60:$CQ60)),0)</f>
        <v>0</v>
      </c>
      <c r="AA60" s="124">
        <f ca="1">IFERROR(_xll.BC_BU(_xll.ArrayBU(DB),_xll.ArrayDPT($BA60:$BE60),_xll.ArrayCOA($BG60:$CL60),YR,PRD,RV,_xll.ArrayDIM($CN60:$CQ60)),0)</f>
        <v>0</v>
      </c>
      <c r="AB60" s="184"/>
      <c r="AC60" s="184"/>
      <c r="AD60" s="184"/>
      <c r="AF60" s="146"/>
      <c r="AG60" s="146"/>
      <c r="AH60" s="40">
        <f ca="1">AJ60/$AJ$64*100</f>
        <v>2.9061261115256256</v>
      </c>
      <c r="AI60" s="40" t="s">
        <v>2634</v>
      </c>
      <c r="AJ60">
        <f ca="1">Banquet!I13</f>
        <v>96006.82</v>
      </c>
      <c r="AK60">
        <f ca="1">AJ60-AL60</f>
        <v>61249.600000000006</v>
      </c>
      <c r="AL60">
        <f ca="1">Banquet!I26</f>
        <v>34757.22</v>
      </c>
      <c r="AM60">
        <f ca="1">AL60/AJ60*100</f>
        <v>36.202865588090511</v>
      </c>
      <c r="AN60">
        <f ca="1">AM60-$AN$55</f>
        <v>6.2028655880905106</v>
      </c>
      <c r="BA60" s="599"/>
      <c r="BB60" s="628"/>
      <c r="BC60" s="628"/>
      <c r="BD60" s="628"/>
      <c r="BE60" s="629"/>
      <c r="BF60" s="630"/>
      <c r="BG60" s="661">
        <v>535441</v>
      </c>
      <c r="BH60" s="662">
        <v>535441</v>
      </c>
      <c r="BI60" s="667">
        <v>545441</v>
      </c>
      <c r="BJ60" s="662">
        <v>545441</v>
      </c>
      <c r="BK60" s="667">
        <v>515441</v>
      </c>
      <c r="BL60" s="662">
        <v>515441</v>
      </c>
      <c r="BM60" s="667">
        <v>565441</v>
      </c>
      <c r="BN60" s="662">
        <v>565441</v>
      </c>
      <c r="BO60" s="667">
        <v>575441</v>
      </c>
      <c r="BP60" s="662">
        <v>575441</v>
      </c>
      <c r="BQ60" s="667">
        <v>585441</v>
      </c>
      <c r="BR60" s="662">
        <v>585441</v>
      </c>
      <c r="BS60" s="661"/>
      <c r="BT60" s="662"/>
      <c r="BU60" s="661"/>
      <c r="BV60" s="662"/>
      <c r="BW60" s="661"/>
      <c r="BX60" s="662"/>
      <c r="BY60" s="661"/>
      <c r="BZ60" s="662"/>
      <c r="CA60" s="661"/>
      <c r="CB60" s="662"/>
      <c r="CC60" s="661"/>
      <c r="CD60" s="662"/>
      <c r="CE60" s="599"/>
      <c r="CF60" s="629"/>
      <c r="CG60" s="599"/>
      <c r="CH60" s="629"/>
      <c r="CI60" s="599"/>
      <c r="CJ60" s="629"/>
      <c r="CK60" s="599"/>
      <c r="CL60" s="629"/>
      <c r="CM60" s="630"/>
      <c r="CN60" s="599"/>
      <c r="CO60" s="628"/>
      <c r="CP60" s="628"/>
      <c r="CQ60" s="629"/>
      <c r="DM60" t="s">
        <v>1345</v>
      </c>
      <c r="DN60" t="s">
        <v>1411</v>
      </c>
      <c r="DO60" t="s">
        <v>2648</v>
      </c>
      <c r="DP60" t="s">
        <v>1535</v>
      </c>
      <c r="DQ60" t="s">
        <v>1597</v>
      </c>
      <c r="DR60" t="s">
        <v>1657</v>
      </c>
    </row>
    <row r="61" spans="1:131" ht="12.75" customHeight="1">
      <c r="A61" s="124">
        <f t="shared" ca="1" si="2"/>
        <v>42003.700000000012</v>
      </c>
      <c r="B61" s="124">
        <f t="shared" ca="1" si="3"/>
        <v>57.326531548105834</v>
      </c>
      <c r="C61" s="124">
        <f t="shared" ca="1" si="4"/>
        <v>0</v>
      </c>
      <c r="D61" s="124">
        <f t="shared" ca="1" si="5"/>
        <v>0</v>
      </c>
      <c r="E61" s="125">
        <f t="shared" ca="1" si="6"/>
        <v>73270.960000000006</v>
      </c>
      <c r="F61" s="124">
        <f t="shared" ca="1" si="7"/>
        <v>100</v>
      </c>
      <c r="G61" s="124">
        <f ca="1">IFERROR(_xll.AC_BU(_xll.ArrayBU(DB),_xll.ArrayDPT($BA61:$BE61),_xll.ArrayCOA($BG61:$CL61),YR,PRD,_xll.ArrayDIM($CN61:$CQ61)),0)</f>
        <v>73270.960000000006</v>
      </c>
      <c r="H61" s="127">
        <f t="shared" ca="1" si="8"/>
        <v>1.4929392174316878</v>
      </c>
      <c r="I61" s="124" t="s">
        <v>2649</v>
      </c>
      <c r="J61" s="124">
        <f ca="1">IFERROR(_xll.ACC_BU(_xll.ArrayBU(DB),_xll.ArrayDPT($BA61:$BE61),_xll.ArrayCOA($BG61:$CL61),YR,PRD,_xll.ArrayDIM($CN61:$CQ61)),0)</f>
        <v>256504.45</v>
      </c>
      <c r="K61" s="127">
        <f t="shared" ca="1" si="9"/>
        <v>0.95237818926796092</v>
      </c>
      <c r="L61" s="124">
        <f t="shared" ca="1" si="10"/>
        <v>256504.45</v>
      </c>
      <c r="M61" s="124">
        <f t="shared" ca="1" si="11"/>
        <v>0</v>
      </c>
      <c r="N61" s="124">
        <f t="shared" ca="1" si="12"/>
        <v>64198.010000000009</v>
      </c>
      <c r="O61" s="124">
        <f t="shared" ca="1" si="13"/>
        <v>33.383182591285042</v>
      </c>
      <c r="Q61" s="124">
        <f ca="1">IFERROR(_xll.BC_BU(_xll.ArrayBU(DB),_xll.ArrayDPT($BA61:$BE61),_xll.ArrayCOA($BG61:$CL61),YR,PRD,RV,_xll.ArrayDIM($CN61:$CQ61)),0)</f>
        <v>0</v>
      </c>
      <c r="R61" s="124">
        <f ca="1">IFERROR(_xll.AC_BU(_xll.ArrayBU(DB),_xll.ArrayDPT($BA61:$BE61),_xll.ArrayCOA($BG61:$CL61),YR-1,PRD,_xll.ArrayDIM($CN61:$CQ61)),0)</f>
        <v>31267.26</v>
      </c>
      <c r="S61" s="124">
        <f ca="1">IFERROR(_xll.BCC_BU(_xll.ArrayBU(DB),_xll.ArrayDPT($BA61:$BE61),_xll.ArrayCOA($BG61:$CL61),YR,PRD,RV,_xll.ArrayDIM($CN61:$CQ61)),0)</f>
        <v>0</v>
      </c>
      <c r="T61" s="124">
        <f ca="1">IFERROR(_xll.ACC_BU(_xll.ArrayBU(DB),_xll.ArrayDPT($BA61:$BE61),_xll.ArrayCOA($BG61:$CL61),YR-1,PRD,_xll.ArrayDIM($CN61:$CQ61)),0)</f>
        <v>192306.44</v>
      </c>
      <c r="U61" s="102"/>
      <c r="V61" s="124">
        <f ca="1">IFERROR(_xll.ACC_BU(_xll.ArrayBU(DB),_xll.ArrayDPT($BA61:$BE61),_xll.ArrayCOA($BG61:$CL61),YR-1,PRD,_xll.ArrayDIM($CN61:$CQ61)),0)</f>
        <v>192306.44</v>
      </c>
      <c r="W61" s="124">
        <f ca="1">IFERROR(_xll.BCC_BU(_xll.ArrayBU(DB),_xll.ArrayDPT($BA61:$BE61),_xll.ArrayCOA($BG61:$CL61),YR-1,PRD,RV,_xll.ArrayDIM($CN61:$CQ61)),0)</f>
        <v>0</v>
      </c>
      <c r="X61" s="124">
        <f ca="1">IFERROR(_xll.ACC_BU(_xll.ArrayBU(DB),_xll.ArrayDPT($BA61:$BE61),_xll.ArrayCOA($BG61:$CL61),YR-1-1,PRD,_xll.ArrayDIM($CN61:$CQ61)),0)</f>
        <v>191699.02</v>
      </c>
      <c r="Y61" s="102"/>
      <c r="Z61" s="124">
        <f ca="1">IFERROR(_xll.AC_BU(_xll.ArrayBU(DB),_xll.ArrayDPT($BA61:$BE61),_xll.ArrayCOA($BG61:$CL61),YR,PRD,_xll.ArrayDIM($CN61:$CQ61)),0)</f>
        <v>73270.960000000006</v>
      </c>
      <c r="AA61" s="124">
        <f ca="1">IFERROR(_xll.BC_BU(_xll.ArrayBU(DB),_xll.ArrayDPT($BA61:$BE61),_xll.ArrayCOA($BG61:$CL61),YR,PRD,RV,_xll.ArrayDIM($CN61:$CQ61)),0)</f>
        <v>0</v>
      </c>
      <c r="AB61" s="102"/>
      <c r="AC61" s="102"/>
      <c r="AD61" s="102"/>
      <c r="AF61" s="146"/>
      <c r="AG61" s="146"/>
      <c r="AH61" s="40">
        <f ca="1">AJ61/$AJ$64*100</f>
        <v>61.720545999300825</v>
      </c>
      <c r="AI61" s="40" t="s">
        <v>2635</v>
      </c>
      <c r="AJ61">
        <f ca="1">'The Kitchen'!I13</f>
        <v>2039000.76</v>
      </c>
      <c r="AK61">
        <f ca="1">AJ61-AL61</f>
        <v>1249142.02</v>
      </c>
      <c r="AL61">
        <f ca="1">'The Kitchen'!I26</f>
        <v>789858.74</v>
      </c>
      <c r="AM61">
        <f ca="1">AL61/AJ61*100</f>
        <v>38.737540244958026</v>
      </c>
      <c r="AN61">
        <f ca="1">AM61-$AN$55</f>
        <v>8.7375402449580264</v>
      </c>
      <c r="BA61" s="599"/>
      <c r="BB61" s="628"/>
      <c r="BC61" s="628"/>
      <c r="BD61" s="628"/>
      <c r="BE61" s="629"/>
      <c r="BF61" s="630"/>
      <c r="BG61" s="661">
        <v>535530</v>
      </c>
      <c r="BH61" s="662">
        <v>535530</v>
      </c>
      <c r="BI61" s="667">
        <v>545530</v>
      </c>
      <c r="BJ61" s="662">
        <v>545530</v>
      </c>
      <c r="BK61" s="667">
        <v>515530</v>
      </c>
      <c r="BL61" s="662">
        <v>515530</v>
      </c>
      <c r="BM61" s="667">
        <v>565530</v>
      </c>
      <c r="BN61" s="662">
        <v>565530</v>
      </c>
      <c r="BO61" s="667">
        <v>585530</v>
      </c>
      <c r="BP61" s="662">
        <v>585530</v>
      </c>
      <c r="BQ61" s="667"/>
      <c r="BR61" s="662"/>
      <c r="BS61" s="661"/>
      <c r="BT61" s="662"/>
      <c r="BU61" s="661"/>
      <c r="BV61" s="662"/>
      <c r="BW61" s="661"/>
      <c r="BX61" s="662"/>
      <c r="BY61" s="661"/>
      <c r="BZ61" s="662"/>
      <c r="CA61" s="661"/>
      <c r="CB61" s="662"/>
      <c r="CC61" s="661"/>
      <c r="CD61" s="662"/>
      <c r="CE61" s="599"/>
      <c r="CF61" s="629"/>
      <c r="CG61" s="599"/>
      <c r="CH61" s="629"/>
      <c r="CI61" s="599"/>
      <c r="CJ61" s="629"/>
      <c r="CK61" s="599"/>
      <c r="CL61" s="629"/>
      <c r="CM61" s="630"/>
      <c r="CN61" s="599"/>
      <c r="CO61" s="628"/>
      <c r="CP61" s="628"/>
      <c r="CQ61" s="629"/>
      <c r="DM61" t="s">
        <v>1349</v>
      </c>
      <c r="DN61" t="s">
        <v>1415</v>
      </c>
      <c r="DO61" t="s">
        <v>1279</v>
      </c>
      <c r="DP61" t="s">
        <v>1541</v>
      </c>
      <c r="DQ61" t="s">
        <v>1661</v>
      </c>
      <c r="DR61" t="s">
        <v>1601</v>
      </c>
    </row>
    <row r="62" spans="1:131" ht="12.75" customHeight="1">
      <c r="A62" s="124">
        <f t="shared" ca="1" si="2"/>
        <v>142105.24</v>
      </c>
      <c r="B62" s="124">
        <f t="shared" ca="1" si="3"/>
        <v>100</v>
      </c>
      <c r="C62" s="124">
        <f t="shared" ca="1" si="4"/>
        <v>0</v>
      </c>
      <c r="D62" s="124">
        <f t="shared" ca="1" si="5"/>
        <v>0</v>
      </c>
      <c r="E62" s="125">
        <f t="shared" ca="1" si="6"/>
        <v>142105.24</v>
      </c>
      <c r="F62" s="124">
        <f t="shared" ca="1" si="7"/>
        <v>100</v>
      </c>
      <c r="G62" s="124">
        <f ca="1">IFERROR(_xll.AC_BU(_xll.ArrayBU(DB),_xll.ArrayDPT($BA62:$BE62),_xll.ArrayCOA($BG62:$CL62),YR,PRD,_xll.ArrayDIM($CN62:$CQ62)),0)</f>
        <v>142105.24</v>
      </c>
      <c r="H62" s="127">
        <f t="shared" ca="1" si="8"/>
        <v>2.8954784514702983</v>
      </c>
      <c r="I62" s="124" t="s">
        <v>2650</v>
      </c>
      <c r="J62" s="124">
        <f ca="1">IFERROR(_xll.ACC_BU(_xll.ArrayBU(DB),_xll.ArrayDPT($BA62:$BE62),_xll.ArrayCOA($BG62:$CL62),YR,PRD,_xll.ArrayDIM($CN62:$CQ62)),0)</f>
        <v>532315.76</v>
      </c>
      <c r="K62" s="127">
        <f t="shared" ca="1" si="9"/>
        <v>1.9764410310526714</v>
      </c>
      <c r="L62" s="124">
        <f t="shared" ca="1" si="10"/>
        <v>532315.76</v>
      </c>
      <c r="M62" s="124">
        <f t="shared" ca="1" si="11"/>
        <v>0</v>
      </c>
      <c r="N62" s="124">
        <f t="shared" ca="1" si="12"/>
        <v>256236.84000000003</v>
      </c>
      <c r="O62" s="124">
        <f t="shared" ca="1" si="13"/>
        <v>92.812895674903416</v>
      </c>
      <c r="Q62" s="143">
        <f ca="1">IFERROR(_xll.BC_BU(_xll.ArrayBU(DB),_xll.ArrayDPT($BA62:$BE62),_xll.ArrayCOA($BG62:$CL62),YR,PRD,RV,_xll.ArrayDIM($CN62:$CQ62)),0)</f>
        <v>0</v>
      </c>
      <c r="R62" s="124">
        <f ca="1">IFERROR(_xll.AC_BU(_xll.ArrayBU(DB),_xll.ArrayDPT($BA62:$BE62),_xll.ArrayCOA($BG62:$CL62),YR-1,PRD,_xll.ArrayDIM($CN62:$CQ62)),0)</f>
        <v>0</v>
      </c>
      <c r="S62" s="124">
        <f ca="1">IFERROR(_xll.BCC_BU(_xll.ArrayBU(DB),_xll.ArrayDPT($BA62:$BE62),_xll.ArrayCOA($BG62:$CL62),YR,PRD,RV,_xll.ArrayDIM($CN62:$CQ62)),0)</f>
        <v>0</v>
      </c>
      <c r="T62" s="124">
        <f ca="1">IFERROR(_xll.ACC_BU(_xll.ArrayBU(DB),_xll.ArrayDPT($BA62:$BE62),_xll.ArrayCOA($BG62:$CL62),YR-1,PRD,_xll.ArrayDIM($CN62:$CQ62)),0)</f>
        <v>276078.92</v>
      </c>
      <c r="U62" s="102"/>
      <c r="V62" s="124">
        <f ca="1">IFERROR(_xll.ACC_BU(_xll.ArrayBU(DB),_xll.ArrayDPT($BA62:$BE62),_xll.ArrayCOA($BG62:$CL62),YR-1,PRD,_xll.ArrayDIM($CN62:$CQ62)),0)</f>
        <v>276078.92</v>
      </c>
      <c r="W62" s="124">
        <f ca="1">IFERROR(_xll.BCC_BU(_xll.ArrayBU(DB),_xll.ArrayDPT($BA62:$BE62),_xll.ArrayCOA($BG62:$CL62),YR-1,PRD,RV,_xll.ArrayDIM($CN62:$CQ62)),0)</f>
        <v>0</v>
      </c>
      <c r="X62" s="124">
        <f ca="1">IFERROR(_xll.ACC_BU(_xll.ArrayBU(DB),_xll.ArrayDPT($BA62:$BE62),_xll.ArrayCOA($BG62:$CL62),YR-1-1,PRD,_xll.ArrayDIM($CN62:$CQ62)),0)</f>
        <v>311557.8</v>
      </c>
      <c r="Y62" s="102"/>
      <c r="Z62" s="124">
        <f ca="1">IFERROR(_xll.AC_BU(_xll.ArrayBU(DB),_xll.ArrayDPT($BA62:$BE62),_xll.ArrayCOA($BG62:$CL62),YR,PRD,_xll.ArrayDIM($CN62:$CQ62)),0)</f>
        <v>142105.24</v>
      </c>
      <c r="AA62" s="124">
        <f ca="1">IFERROR(_xll.BC_BU(_xll.ArrayBU(DB),_xll.ArrayDPT($BA62:$BE62),_xll.ArrayCOA($BG62:$CL62),YR,PRD,RV,_xll.ArrayDIM($CN62:$CQ62)),0)</f>
        <v>0</v>
      </c>
      <c r="AB62" s="102"/>
      <c r="AC62" s="102"/>
      <c r="AD62" s="102"/>
      <c r="AF62" s="146"/>
      <c r="AG62" s="146"/>
      <c r="AH62" s="40">
        <f ca="1">AJ62/$AJ$64*100</f>
        <v>0.3469861814135986</v>
      </c>
      <c r="AI62" s="40" t="s">
        <v>2636</v>
      </c>
      <c r="AJ62">
        <f ca="1">Mellow!I13</f>
        <v>11463.04</v>
      </c>
      <c r="AK62">
        <f ca="1">AJ62-AL62</f>
        <v>11325.220000000001</v>
      </c>
      <c r="AL62">
        <f ca="1">Mellow!I26</f>
        <v>137.82</v>
      </c>
      <c r="AM62">
        <f ca="1">AL62/AJ62*100</f>
        <v>1.2022988666182792</v>
      </c>
      <c r="AN62">
        <f ca="1">AM62-$AN$55</f>
        <v>-28.797701133381722</v>
      </c>
      <c r="BA62" s="599"/>
      <c r="BB62" s="628"/>
      <c r="BC62" s="628"/>
      <c r="BD62" s="628"/>
      <c r="BE62" s="629"/>
      <c r="BF62" s="630"/>
      <c r="BG62" s="661">
        <v>535640</v>
      </c>
      <c r="BH62" s="662">
        <v>535640</v>
      </c>
      <c r="BI62" s="667">
        <v>545640</v>
      </c>
      <c r="BJ62" s="662">
        <v>545640</v>
      </c>
      <c r="BK62" s="667">
        <v>515640</v>
      </c>
      <c r="BL62" s="662">
        <v>515640</v>
      </c>
      <c r="BM62" s="667">
        <v>565640</v>
      </c>
      <c r="BN62" s="662">
        <v>565640</v>
      </c>
      <c r="BO62" s="667">
        <v>575640</v>
      </c>
      <c r="BP62" s="662">
        <v>575640</v>
      </c>
      <c r="BQ62" s="667">
        <v>585640</v>
      </c>
      <c r="BR62" s="662">
        <v>585640</v>
      </c>
      <c r="BS62" s="661"/>
      <c r="BT62" s="662"/>
      <c r="BU62" s="661"/>
      <c r="BV62" s="662"/>
      <c r="BW62" s="661"/>
      <c r="BX62" s="662"/>
      <c r="BY62" s="661"/>
      <c r="BZ62" s="662"/>
      <c r="CA62" s="661"/>
      <c r="CB62" s="662"/>
      <c r="CC62" s="661"/>
      <c r="CD62" s="662"/>
      <c r="CE62" s="599"/>
      <c r="CF62" s="629"/>
      <c r="CG62" s="599"/>
      <c r="CH62" s="629"/>
      <c r="CI62" s="599"/>
      <c r="CJ62" s="629"/>
      <c r="CK62" s="599"/>
      <c r="CL62" s="629"/>
      <c r="CM62" s="630"/>
      <c r="CN62" s="599"/>
      <c r="CO62" s="628"/>
      <c r="CP62" s="628"/>
      <c r="CQ62" s="629"/>
      <c r="DM62" t="s">
        <v>1355</v>
      </c>
      <c r="DN62" t="s">
        <v>1421</v>
      </c>
      <c r="DO62" t="s">
        <v>1286</v>
      </c>
      <c r="DP62" t="s">
        <v>1547</v>
      </c>
      <c r="DQ62" t="s">
        <v>1607</v>
      </c>
      <c r="DR62" t="s">
        <v>1667</v>
      </c>
    </row>
    <row r="63" spans="1:131" s="141" customFormat="1" ht="12.75" customHeight="1">
      <c r="A63" s="125">
        <f t="shared" ca="1" si="2"/>
        <v>5366</v>
      </c>
      <c r="B63" s="125">
        <f t="shared" ca="1" si="3"/>
        <v>84.291548853283061</v>
      </c>
      <c r="C63" s="125">
        <f t="shared" ca="1" si="4"/>
        <v>0</v>
      </c>
      <c r="D63" s="125">
        <f t="shared" ca="1" si="5"/>
        <v>0</v>
      </c>
      <c r="E63" s="125">
        <f t="shared" ca="1" si="6"/>
        <v>6366</v>
      </c>
      <c r="F63" s="125">
        <f t="shared" ca="1" si="7"/>
        <v>100</v>
      </c>
      <c r="G63" s="125">
        <f ca="1">IFERROR(_xll.AC_BU(_xll.ArrayBU(DB),_xll.ArrayDPT($BA63:$BE63),_xll.ArrayCOA($BG63:$CL63),YR,PRD,_xll.ArrayDIM($CN63:$CQ63)),0)</f>
        <v>6366</v>
      </c>
      <c r="H63" s="200">
        <f t="shared" ca="1" si="8"/>
        <v>0.12971102136740292</v>
      </c>
      <c r="I63" s="125" t="s">
        <v>2493</v>
      </c>
      <c r="J63" s="125">
        <f ca="1">IFERROR(_xll.ACC_BU(_xll.ArrayBU(DB),_xll.ArrayDPT($BA63:$BE63),_xll.ArrayCOA($BG63:$CL63),YR,PRD,_xll.ArrayDIM($CN63:$CQ63)),0)</f>
        <v>54646.18</v>
      </c>
      <c r="K63" s="200">
        <f t="shared" ca="1" si="9"/>
        <v>0.20289640183166821</v>
      </c>
      <c r="L63" s="125">
        <f t="shared" ca="1" si="10"/>
        <v>54646.18</v>
      </c>
      <c r="M63" s="125">
        <f t="shared" ca="1" si="11"/>
        <v>0</v>
      </c>
      <c r="N63" s="125">
        <f t="shared" ca="1" si="12"/>
        <v>31482.03</v>
      </c>
      <c r="O63" s="125">
        <f t="shared" ca="1" si="13"/>
        <v>135.90841882823241</v>
      </c>
      <c r="Q63" s="125">
        <f ca="1">IFERROR(_xll.BC_BU(_xll.ArrayBU(DB),_xll.ArrayDPT($BA63:$BE63),_xll.ArrayCOA($BG63:$CL63),YR,PRD,RV,_xll.ArrayDIM($CN63:$CQ63)),0)</f>
        <v>0</v>
      </c>
      <c r="R63" s="125">
        <f ca="1">IFERROR(_xll.AC_BU(_xll.ArrayBU(DB),_xll.ArrayDPT($BA63:$BE63),_xll.ArrayCOA($BG63:$CL63),YR-1,PRD,_xll.ArrayDIM($CN63:$CQ63)),0)</f>
        <v>1000</v>
      </c>
      <c r="S63" s="125">
        <f ca="1">IFERROR(_xll.BCC_BU(_xll.ArrayBU(DB),_xll.ArrayDPT($BA63:$BE63),_xll.ArrayCOA($BG63:$CL63),YR,PRD,RV,_xll.ArrayDIM($CN63:$CQ63)),0)</f>
        <v>0</v>
      </c>
      <c r="T63" s="125">
        <f ca="1">IFERROR(_xll.ACC_BU(_xll.ArrayBU(DB),_xll.ArrayDPT($BA63:$BE63),_xll.ArrayCOA($BG63:$CL63),YR-1,PRD,_xll.ArrayDIM($CN63:$CQ63)),0)</f>
        <v>23164.15</v>
      </c>
      <c r="U63" s="201"/>
      <c r="V63" s="125">
        <f ca="1">IFERROR(_xll.ACC_BU(_xll.ArrayBU(DB),_xll.ArrayDPT($BA63:$BE63),_xll.ArrayCOA($BG63:$CL63),YR-1,PRD,_xll.ArrayDIM($CN63:$CQ63)),0)</f>
        <v>23164.15</v>
      </c>
      <c r="W63" s="125">
        <f ca="1">IFERROR(_xll.BCC_BU(_xll.ArrayBU(DB),_xll.ArrayDPT($BA63:$BE63),_xll.ArrayCOA($BG63:$CL63),YR-1,PRD,RV,_xll.ArrayDIM($CN63:$CQ63)),0)</f>
        <v>0</v>
      </c>
      <c r="X63" s="125">
        <f ca="1">IFERROR(_xll.ACC_BU(_xll.ArrayBU(DB),_xll.ArrayDPT($BA63:$BE63),_xll.ArrayCOA($BG63:$CL63),YR-1-1,PRD,_xll.ArrayDIM($CN63:$CQ63)),0)</f>
        <v>36796.519999999997</v>
      </c>
      <c r="Y63" s="201"/>
      <c r="Z63" s="125">
        <f ca="1">IFERROR(_xll.AC_BU(_xll.ArrayBU(DB),_xll.ArrayDPT($BA63:$BE63),_xll.ArrayCOA($BG63:$CL63),YR,PRD,_xll.ArrayDIM($CN63:$CQ63)),0)</f>
        <v>6366</v>
      </c>
      <c r="AA63" s="125">
        <f ca="1">IFERROR(_xll.BC_BU(_xll.ArrayBU(DB),_xll.ArrayDPT($BA63:$BE63),_xll.ArrayCOA($BG63:$CL63),YR,PRD,RV,_xll.ArrayDIM($CN63:$CQ63)),0)</f>
        <v>0</v>
      </c>
      <c r="AB63" s="201"/>
      <c r="AC63" s="201"/>
      <c r="AD63" s="201"/>
      <c r="AF63" s="202"/>
      <c r="AG63" s="202"/>
      <c r="AH63" s="203">
        <f ca="1">AJ63/$AJ$64*100</f>
        <v>0.82811930120017807</v>
      </c>
      <c r="AI63" s="203" t="s">
        <v>2637</v>
      </c>
      <c r="AJ63" s="141">
        <f ca="1">'Room Service'!I13</f>
        <v>27357.759999999998</v>
      </c>
      <c r="AK63" s="141">
        <f ca="1">AJ63-AL63</f>
        <v>16571.68</v>
      </c>
      <c r="AL63" s="141">
        <f ca="1">'Room Service'!I25</f>
        <v>10786.08</v>
      </c>
      <c r="AM63" s="141">
        <f ca="1">AL63/AJ63*100</f>
        <v>39.426034880048661</v>
      </c>
      <c r="AN63" s="141">
        <f ca="1">AM63-$AN$55</f>
        <v>9.4260348800486611</v>
      </c>
      <c r="BA63" s="599"/>
      <c r="BB63" s="628"/>
      <c r="BC63" s="628"/>
      <c r="BD63" s="628"/>
      <c r="BE63" s="629"/>
      <c r="BF63" s="630"/>
      <c r="BG63" s="661">
        <v>535580</v>
      </c>
      <c r="BH63" s="662">
        <v>535580</v>
      </c>
      <c r="BI63" s="667">
        <v>545580</v>
      </c>
      <c r="BJ63" s="662">
        <v>545580</v>
      </c>
      <c r="BK63" s="667">
        <v>565580</v>
      </c>
      <c r="BL63" s="662">
        <v>565580</v>
      </c>
      <c r="BM63" s="667">
        <v>575580</v>
      </c>
      <c r="BN63" s="662">
        <v>575580</v>
      </c>
      <c r="BO63" s="667">
        <v>585580</v>
      </c>
      <c r="BP63" s="662">
        <v>585580</v>
      </c>
      <c r="BQ63" s="667">
        <v>515580</v>
      </c>
      <c r="BR63" s="662">
        <v>515580</v>
      </c>
      <c r="BS63" s="661"/>
      <c r="BT63" s="662"/>
      <c r="BU63" s="661"/>
      <c r="BV63" s="662"/>
      <c r="BW63" s="661"/>
      <c r="BX63" s="662"/>
      <c r="BY63" s="661"/>
      <c r="BZ63" s="662"/>
      <c r="CA63" s="661"/>
      <c r="CB63" s="662"/>
      <c r="CC63" s="661"/>
      <c r="CD63" s="662"/>
      <c r="CE63" s="599"/>
      <c r="CF63" s="629"/>
      <c r="CG63" s="599"/>
      <c r="CH63" s="629"/>
      <c r="CI63" s="599"/>
      <c r="CJ63" s="629"/>
      <c r="CK63" s="599"/>
      <c r="CL63" s="629"/>
      <c r="CM63" s="630"/>
      <c r="CN63" s="599"/>
      <c r="CO63" s="628"/>
      <c r="CP63" s="628"/>
      <c r="CQ63" s="629"/>
      <c r="DM63" t="s">
        <v>1350</v>
      </c>
      <c r="DN63" t="s">
        <v>1416</v>
      </c>
      <c r="DO63" t="s">
        <v>1542</v>
      </c>
      <c r="DP63" t="s">
        <v>1602</v>
      </c>
      <c r="DQ63" t="s">
        <v>1662</v>
      </c>
      <c r="DR63" t="s">
        <v>1281</v>
      </c>
    </row>
    <row r="64" spans="1:131" ht="12.75" customHeight="1">
      <c r="A64" s="124">
        <f t="shared" ca="1" si="2"/>
        <v>1100</v>
      </c>
      <c r="B64" s="124">
        <f t="shared" ca="1" si="3"/>
        <v>100</v>
      </c>
      <c r="C64" s="124">
        <f t="shared" ca="1" si="4"/>
        <v>0</v>
      </c>
      <c r="D64" s="124">
        <f t="shared" ca="1" si="5"/>
        <v>0</v>
      </c>
      <c r="E64" s="125">
        <f t="shared" ca="1" si="6"/>
        <v>1100</v>
      </c>
      <c r="F64" s="124">
        <f t="shared" ca="1" si="7"/>
        <v>100</v>
      </c>
      <c r="G64" s="124">
        <f ca="1">IFERROR(_xll.AC_BU(_xll.ArrayBU(DB),_xll.ArrayDPT($BA64:$BE64),_xll.ArrayCOA($BG64:$CL64),YR,PRD,_xll.ArrayDIM($CN64:$CQ64)),0)</f>
        <v>1100</v>
      </c>
      <c r="H64" s="127">
        <f t="shared" ca="1" si="8"/>
        <v>2.2413151665746655E-2</v>
      </c>
      <c r="I64" s="124" t="s">
        <v>2651</v>
      </c>
      <c r="J64" s="124">
        <f ca="1">IFERROR(_xll.ACC_BU(_xll.ArrayBU(DB),_xll.ArrayDPT($BA64:$BE64),_xll.ArrayCOA($BG64:$CL64),YR,PRD,_xll.ArrayDIM($CN64:$CQ64)),0)</f>
        <v>8094.48</v>
      </c>
      <c r="K64" s="127">
        <f t="shared" ca="1" si="9"/>
        <v>3.0054083683404804E-2</v>
      </c>
      <c r="L64" s="124">
        <f t="shared" ca="1" si="10"/>
        <v>8094.48</v>
      </c>
      <c r="M64" s="124">
        <f t="shared" ca="1" si="11"/>
        <v>0</v>
      </c>
      <c r="N64" s="124">
        <f t="shared" ca="1" si="12"/>
        <v>-15820.89</v>
      </c>
      <c r="O64" s="124">
        <f t="shared" ca="1" si="13"/>
        <v>-66.153649305864803</v>
      </c>
      <c r="Q64" s="124">
        <f ca="1">IFERROR(_xll.BC_BU(_xll.ArrayBU(DB),_xll.ArrayDPT($BA64:$BE64),_xll.ArrayCOA($BG64:$CL64),YR,PRD,RV,_xll.ArrayDIM($CN64:$CQ64)),0)</f>
        <v>0</v>
      </c>
      <c r="R64" s="124">
        <f ca="1">IFERROR(_xll.AC_BU(_xll.ArrayBU(DB),_xll.ArrayDPT($BA64:$BE64),_xll.ArrayCOA($BG64:$CL64),YR-1,PRD,_xll.ArrayDIM($CN64:$CQ64)),0)</f>
        <v>0</v>
      </c>
      <c r="S64" s="124">
        <f ca="1">IFERROR(_xll.BCC_BU(_xll.ArrayBU(DB),_xll.ArrayDPT($BA64:$BE64),_xll.ArrayCOA($BG64:$CL64),YR,PRD,RV,_xll.ArrayDIM($CN64:$CQ64)),0)</f>
        <v>0</v>
      </c>
      <c r="T64" s="124">
        <f ca="1">IFERROR(_xll.ACC_BU(_xll.ArrayBU(DB),_xll.ArrayDPT($BA64:$BE64),_xll.ArrayCOA($BG64:$CL64),YR-1,PRD,_xll.ArrayDIM($CN64:$CQ64)),0)</f>
        <v>23915.37</v>
      </c>
      <c r="U64" s="102"/>
      <c r="V64" s="124">
        <f ca="1">IFERROR(_xll.ACC_BU(_xll.ArrayBU(DB),_xll.ArrayDPT($BA64:$BE64),_xll.ArrayCOA($BG64:$CL64),YR-1,PRD,_xll.ArrayDIM($CN64:$CQ64)),0)</f>
        <v>23915.37</v>
      </c>
      <c r="W64" s="124">
        <f ca="1">IFERROR(_xll.BCC_BU(_xll.ArrayBU(DB),_xll.ArrayDPT($BA64:$BE64),_xll.ArrayCOA($BG64:$CL64),YR-1,PRD,RV,_xll.ArrayDIM($CN64:$CQ64)),0)</f>
        <v>0</v>
      </c>
      <c r="X64" s="124">
        <f ca="1">IFERROR(_xll.ACC_BU(_xll.ArrayBU(DB),_xll.ArrayDPT($BA64:$BE64),_xll.ArrayCOA($BG64:$CL64),YR-1-1,PRD,_xll.ArrayDIM($CN64:$CQ64)),0)</f>
        <v>81804.639999999999</v>
      </c>
      <c r="Y64" s="102"/>
      <c r="Z64" s="124">
        <f ca="1">IFERROR(_xll.AC_BU(_xll.ArrayBU(DB),_xll.ArrayDPT($BA64:$BE64),_xll.ArrayCOA($BG64:$CL64),YR,PRD,_xll.ArrayDIM($CN64:$CQ64)),0)</f>
        <v>1100</v>
      </c>
      <c r="AA64" s="124">
        <f ca="1">IFERROR(_xll.BC_BU(_xll.ArrayBU(DB),_xll.ArrayDPT($BA64:$BE64),_xll.ArrayCOA($BG64:$CL64),YR,PRD,RV,_xll.ArrayDIM($CN64:$CQ64)),0)</f>
        <v>0</v>
      </c>
      <c r="AB64" s="102"/>
      <c r="AC64" s="102"/>
      <c r="AD64" s="102"/>
      <c r="AF64" s="146"/>
      <c r="AG64" s="146"/>
      <c r="AH64" s="40">
        <f ca="1">AJ64/$AJ$64*100</f>
        <v>100</v>
      </c>
      <c r="AI64" s="40" t="s">
        <v>2652</v>
      </c>
      <c r="AJ64">
        <f ca="1">SUM(AJ57:AJ63)</f>
        <v>3303601.3</v>
      </c>
      <c r="AK64">
        <f ca="1">SUM(AK57:AK63)</f>
        <v>2044295.46</v>
      </c>
      <c r="AL64">
        <f ca="1">SUM(AL57:AL63)</f>
        <v>1259305.8400000001</v>
      </c>
      <c r="AM64">
        <f ca="1">AL64/AJ64*100</f>
        <v>38.119183449891494</v>
      </c>
      <c r="AN64">
        <f ca="1">AM64-$AN$55</f>
        <v>8.1191834498914943</v>
      </c>
      <c r="BA64" s="599"/>
      <c r="BB64" s="628"/>
      <c r="BC64" s="628"/>
      <c r="BD64" s="628"/>
      <c r="BE64" s="629"/>
      <c r="BF64" s="630"/>
      <c r="BG64" s="661">
        <v>535660</v>
      </c>
      <c r="BH64" s="662">
        <v>535660</v>
      </c>
      <c r="BI64" s="667">
        <v>545660</v>
      </c>
      <c r="BJ64" s="662">
        <v>545660</v>
      </c>
      <c r="BK64" s="667">
        <v>515660</v>
      </c>
      <c r="BL64" s="662">
        <v>515660</v>
      </c>
      <c r="BM64" s="667">
        <v>565660</v>
      </c>
      <c r="BN64" s="662">
        <v>565660</v>
      </c>
      <c r="BO64" s="667">
        <v>575660</v>
      </c>
      <c r="BP64" s="662">
        <v>575660</v>
      </c>
      <c r="BQ64" s="667">
        <v>585660</v>
      </c>
      <c r="BR64" s="662">
        <v>585660</v>
      </c>
      <c r="BS64" s="661"/>
      <c r="BT64" s="662"/>
      <c r="BU64" s="661"/>
      <c r="BV64" s="662"/>
      <c r="BW64" s="661"/>
      <c r="BX64" s="662"/>
      <c r="BY64" s="661"/>
      <c r="BZ64" s="662"/>
      <c r="CA64" s="661"/>
      <c r="CB64" s="662"/>
      <c r="CC64" s="661"/>
      <c r="CD64" s="662"/>
      <c r="CE64" s="599"/>
      <c r="CF64" s="629"/>
      <c r="CG64" s="599"/>
      <c r="CH64" s="629"/>
      <c r="CI64" s="599"/>
      <c r="CJ64" s="629"/>
      <c r="CK64" s="599"/>
      <c r="CL64" s="629"/>
      <c r="CM64" s="630"/>
      <c r="CN64" s="599"/>
      <c r="CO64" s="628"/>
      <c r="CP64" s="628"/>
      <c r="CQ64" s="629"/>
      <c r="DM64" t="s">
        <v>1358</v>
      </c>
      <c r="DN64" t="s">
        <v>1423</v>
      </c>
      <c r="DO64" t="s">
        <v>2653</v>
      </c>
      <c r="DP64" t="s">
        <v>1549</v>
      </c>
      <c r="DQ64" t="s">
        <v>1609</v>
      </c>
      <c r="DR64" t="s">
        <v>1669</v>
      </c>
    </row>
    <row r="65" spans="1:122" ht="12.75" customHeight="1">
      <c r="A65" s="124">
        <f t="shared" ca="1" si="2"/>
        <v>1247.04</v>
      </c>
      <c r="B65" s="124">
        <f t="shared" ca="1" si="3"/>
        <v>100</v>
      </c>
      <c r="C65" s="124">
        <f t="shared" ca="1" si="4"/>
        <v>0</v>
      </c>
      <c r="D65" s="124">
        <f t="shared" ca="1" si="5"/>
        <v>0</v>
      </c>
      <c r="E65" s="125">
        <f t="shared" ca="1" si="6"/>
        <v>1247.04</v>
      </c>
      <c r="F65" s="124">
        <f t="shared" ca="1" si="7"/>
        <v>100</v>
      </c>
      <c r="G65" s="124">
        <f ca="1">IFERROR(_xll.AC_BU(_xll.ArrayBU(DB),_xll.ArrayDPT($BA65:$BE65),_xll.ArrayCOA($BG65:$CL65),YR,PRD,_xll.ArrayDIM($CN65:$CQ65)),0)</f>
        <v>1247.04</v>
      </c>
      <c r="H65" s="127">
        <f t="shared" ca="1" si="8"/>
        <v>2.5409178775684278E-2</v>
      </c>
      <c r="I65" s="124" t="s">
        <v>2586</v>
      </c>
      <c r="J65" s="124">
        <f ca="1">IFERROR(_xll.ACC_BU(_xll.ArrayBU(DB),_xll.ArrayDPT($BA65:$BE65),_xll.ArrayCOA($BG65:$CL65),YR,PRD,_xll.ArrayDIM($CN65:$CQ65)),0)</f>
        <v>1363.08</v>
      </c>
      <c r="K65" s="127">
        <f t="shared" ca="1" si="9"/>
        <v>5.0609947009783727E-3</v>
      </c>
      <c r="L65" s="124">
        <f t="shared" ca="1" si="10"/>
        <v>1363.08</v>
      </c>
      <c r="M65" s="124">
        <f t="shared" ca="1" si="11"/>
        <v>0</v>
      </c>
      <c r="N65" s="124">
        <f t="shared" ca="1" si="12"/>
        <v>817.93</v>
      </c>
      <c r="O65" s="124">
        <f t="shared" ca="1" si="13"/>
        <v>150.03760432908373</v>
      </c>
      <c r="Q65" s="143">
        <f ca="1">IFERROR(_xll.BC_BU(_xll.ArrayBU(DB),_xll.ArrayDPT($BA65:$BE65),_xll.ArrayCOA($BG65:$CL65),YR,PRD,RV,_xll.ArrayDIM($CN65:$CQ65)),0)</f>
        <v>0</v>
      </c>
      <c r="R65" s="124">
        <f ca="1">IFERROR(_xll.AC_BU(_xll.ArrayBU(DB),_xll.ArrayDPT($BA65:$BE65),_xll.ArrayCOA($BG65:$CL65),YR-1,PRD,_xll.ArrayDIM($CN65:$CQ65)),0)</f>
        <v>0</v>
      </c>
      <c r="S65" s="124">
        <f ca="1">IFERROR(_xll.BCC_BU(_xll.ArrayBU(DB),_xll.ArrayDPT($BA65:$BE65),_xll.ArrayCOA($BG65:$CL65),YR,PRD,RV,_xll.ArrayDIM($CN65:$CQ65)),0)</f>
        <v>0</v>
      </c>
      <c r="T65" s="124">
        <f ca="1">IFERROR(_xll.ACC_BU(_xll.ArrayBU(DB),_xll.ArrayDPT($BA65:$BE65),_xll.ArrayCOA($BG65:$CL65),YR-1,PRD,_xll.ArrayDIM($CN65:$CQ65)),0)</f>
        <v>545.15</v>
      </c>
      <c r="U65" s="102"/>
      <c r="V65" s="124">
        <f ca="1">IFERROR(_xll.ACC_BU(_xll.ArrayBU(DB),_xll.ArrayDPT($BA65:$BE65),_xll.ArrayCOA($BG65:$CL65),YR-1,PRD,_xll.ArrayDIM($CN65:$CQ65)),0)</f>
        <v>545.15</v>
      </c>
      <c r="W65" s="124">
        <f ca="1">IFERROR(_xll.BCC_BU(_xll.ArrayBU(DB),_xll.ArrayDPT($BA65:$BE65),_xll.ArrayCOA($BG65:$CL65),YR-1,PRD,RV,_xll.ArrayDIM($CN65:$CQ65)),0)</f>
        <v>0</v>
      </c>
      <c r="X65" s="124">
        <f ca="1">IFERROR(_xll.ACC_BU(_xll.ArrayBU(DB),_xll.ArrayDPT($BA65:$BE65),_xll.ArrayCOA($BG65:$CL65),YR-1-1,PRD,_xll.ArrayDIM($CN65:$CQ65)),0)</f>
        <v>0</v>
      </c>
      <c r="Y65" s="102"/>
      <c r="Z65" s="124">
        <f ca="1">IFERROR(_xll.AC_BU(_xll.ArrayBU(DB),_xll.ArrayDPT($BA65:$BE65),_xll.ArrayCOA($BG65:$CL65),YR,PRD,_xll.ArrayDIM($CN65:$CQ65)),0)</f>
        <v>1247.04</v>
      </c>
      <c r="AA65" s="124">
        <f ca="1">IFERROR(_xll.BC_BU(_xll.ArrayBU(DB),_xll.ArrayDPT($BA65:$BE65),_xll.ArrayCOA($BG65:$CL65),YR,PRD,RV,_xll.ArrayDIM($CN65:$CQ65)),0)</f>
        <v>0</v>
      </c>
      <c r="AB65" s="102"/>
      <c r="AC65" s="102"/>
      <c r="AD65" s="102"/>
      <c r="AF65" s="146"/>
      <c r="AG65" s="146"/>
      <c r="AH65" s="40"/>
      <c r="AI65" s="35"/>
      <c r="BA65" s="599"/>
      <c r="BB65" s="628"/>
      <c r="BC65" s="628"/>
      <c r="BD65" s="628"/>
      <c r="BE65" s="629"/>
      <c r="BF65" s="630"/>
      <c r="BG65" s="661">
        <v>535620</v>
      </c>
      <c r="BH65" s="662">
        <v>535620</v>
      </c>
      <c r="BI65" s="667">
        <v>545620</v>
      </c>
      <c r="BJ65" s="662">
        <v>545620</v>
      </c>
      <c r="BK65" s="667">
        <v>515620</v>
      </c>
      <c r="BL65" s="662">
        <v>515620</v>
      </c>
      <c r="BM65" s="667">
        <v>565620</v>
      </c>
      <c r="BN65" s="662">
        <v>565620</v>
      </c>
      <c r="BO65" s="667">
        <v>575620</v>
      </c>
      <c r="BP65" s="662">
        <v>575620</v>
      </c>
      <c r="BQ65" s="667">
        <v>585620</v>
      </c>
      <c r="BR65" s="662">
        <v>585620</v>
      </c>
      <c r="BS65" s="661"/>
      <c r="BT65" s="662"/>
      <c r="BU65" s="661"/>
      <c r="BV65" s="662"/>
      <c r="BW65" s="661"/>
      <c r="BX65" s="662"/>
      <c r="BY65" s="661"/>
      <c r="BZ65" s="662"/>
      <c r="CA65" s="661"/>
      <c r="CB65" s="662"/>
      <c r="CC65" s="661"/>
      <c r="CD65" s="662"/>
      <c r="CE65" s="599"/>
      <c r="CF65" s="629"/>
      <c r="CG65" s="599"/>
      <c r="CH65" s="629"/>
      <c r="CI65" s="599"/>
      <c r="CJ65" s="629"/>
      <c r="CK65" s="599"/>
      <c r="CL65" s="629"/>
      <c r="CM65" s="630"/>
      <c r="CN65" s="599"/>
      <c r="CO65" s="628"/>
      <c r="CP65" s="628"/>
      <c r="CQ65" s="629"/>
      <c r="DM65" t="s">
        <v>1352</v>
      </c>
      <c r="DN65" t="s">
        <v>1418</v>
      </c>
      <c r="DO65" t="s">
        <v>1284</v>
      </c>
      <c r="DP65" t="s">
        <v>1544</v>
      </c>
      <c r="DQ65" t="s">
        <v>1604</v>
      </c>
      <c r="DR65" t="s">
        <v>1664</v>
      </c>
    </row>
    <row r="66" spans="1:122" ht="12" customHeight="1">
      <c r="A66" s="124">
        <f t="shared" ca="1" si="2"/>
        <v>0</v>
      </c>
      <c r="B66" s="124">
        <f t="shared" ca="1" si="3"/>
        <v>0</v>
      </c>
      <c r="C66" s="124">
        <f t="shared" ca="1" si="4"/>
        <v>0</v>
      </c>
      <c r="D66" s="124">
        <f t="shared" ca="1" si="5"/>
        <v>0</v>
      </c>
      <c r="E66" s="125">
        <f t="shared" ca="1" si="6"/>
        <v>0</v>
      </c>
      <c r="F66" s="124">
        <f t="shared" ca="1" si="7"/>
        <v>0</v>
      </c>
      <c r="G66" s="124">
        <f ca="1">IFERROR(_xll.AC_BU(_xll.ArrayBU(DB),_xll.ArrayDPT($BA66:$BE66),_xll.ArrayCOA($BG66:$CL66),YR,PRD,_xll.ArrayDIM($CN66:$CQ66)),0)</f>
        <v>0</v>
      </c>
      <c r="H66" s="127">
        <f t="shared" ca="1" si="8"/>
        <v>0</v>
      </c>
      <c r="I66" s="124" t="s">
        <v>2505</v>
      </c>
      <c r="J66" s="124">
        <f ca="1">IFERROR(_xll.ACC_BU(_xll.ArrayBU(DB),_xll.ArrayDPT($BA66:$BE66),_xll.ArrayCOA($BG66:$CL66),YR,PRD,_xll.ArrayDIM($CN66:$CQ66)),0)</f>
        <v>0</v>
      </c>
      <c r="K66" s="127">
        <f t="shared" ca="1" si="9"/>
        <v>0</v>
      </c>
      <c r="L66" s="124">
        <f t="shared" ca="1" si="10"/>
        <v>0</v>
      </c>
      <c r="M66" s="124">
        <f t="shared" ca="1" si="11"/>
        <v>0</v>
      </c>
      <c r="N66" s="124">
        <f t="shared" ca="1" si="12"/>
        <v>0</v>
      </c>
      <c r="O66" s="124">
        <f t="shared" ca="1" si="13"/>
        <v>0</v>
      </c>
      <c r="Q66" s="124">
        <f ca="1">IFERROR(_xll.BC_BU(_xll.ArrayBU(DB),_xll.ArrayDPT($BA66:$BE66),_xll.ArrayCOA($BG66:$CL66),YR,PRD,RV,_xll.ArrayDIM($CN66:$CQ66)),0)</f>
        <v>0</v>
      </c>
      <c r="R66" s="124">
        <f ca="1">IFERROR(_xll.AC_BU(_xll.ArrayBU(DB),_xll.ArrayDPT($BA66:$BE66),_xll.ArrayCOA($BG66:$CL66),YR-1,PRD,_xll.ArrayDIM($CN66:$CQ66)),0)</f>
        <v>0</v>
      </c>
      <c r="S66" s="124">
        <f ca="1">IFERROR(_xll.BCC_BU(_xll.ArrayBU(DB),_xll.ArrayDPT($BA66:$BE66),_xll.ArrayCOA($BG66:$CL66),YR,PRD,RV,_xll.ArrayDIM($CN66:$CQ66)),0)</f>
        <v>0</v>
      </c>
      <c r="T66" s="124">
        <f ca="1">IFERROR(_xll.ACC_BU(_xll.ArrayBU(DB),_xll.ArrayDPT($BA66:$BE66),_xll.ArrayCOA($BG66:$CL66),YR-1,PRD,_xll.ArrayDIM($CN66:$CQ66)),0)</f>
        <v>0</v>
      </c>
      <c r="U66" s="102"/>
      <c r="V66" s="124">
        <f ca="1">IFERROR(_xll.ACC_BU(_xll.ArrayBU(DB),_xll.ArrayDPT($BA66:$BE66),_xll.ArrayCOA($BG66:$CL66),YR-1,PRD,_xll.ArrayDIM($CN66:$CQ66)),0)</f>
        <v>0</v>
      </c>
      <c r="W66" s="124">
        <f ca="1">IFERROR(_xll.BCC_BU(_xll.ArrayBU(DB),_xll.ArrayDPT($BA66:$BE66),_xll.ArrayCOA($BG66:$CL66),YR-1,PRD,RV,_xll.ArrayDIM($CN66:$CQ66)),0)</f>
        <v>0</v>
      </c>
      <c r="X66" s="124">
        <f ca="1">IFERROR(_xll.ACC_BU(_xll.ArrayBU(DB),_xll.ArrayDPT($BA66:$BE66),_xll.ArrayCOA($BG66:$CL66),YR-1-1,PRD,_xll.ArrayDIM($CN66:$CQ66)),0)</f>
        <v>0</v>
      </c>
      <c r="Y66" s="102"/>
      <c r="Z66" s="124">
        <f ca="1">IFERROR(_xll.AC_BU(_xll.ArrayBU(DB),_xll.ArrayDPT($BA66:$BE66),_xll.ArrayCOA($BG66:$CL66),YR,PRD,_xll.ArrayDIM($CN66:$CQ66)),0)</f>
        <v>0</v>
      </c>
      <c r="AA66" s="124">
        <f ca="1">IFERROR(_xll.BC_BU(_xll.ArrayBU(DB),_xll.ArrayDPT($BA66:$BE66),_xll.ArrayCOA($BG66:$CL66),YR,PRD,RV,_xll.ArrayDIM($CN66:$CQ66)),0)</f>
        <v>0</v>
      </c>
      <c r="AB66" s="102"/>
      <c r="AC66" s="102"/>
      <c r="AD66" s="102"/>
      <c r="AF66" s="146"/>
      <c r="AG66" s="146"/>
      <c r="AH66" s="40"/>
      <c r="AI66" s="35" t="s">
        <v>2654</v>
      </c>
      <c r="AN66">
        <v>30</v>
      </c>
      <c r="BA66" s="599"/>
      <c r="BB66" s="628"/>
      <c r="BC66" s="628"/>
      <c r="BD66" s="628"/>
      <c r="BE66" s="629"/>
      <c r="BF66" s="630"/>
      <c r="BG66" s="661">
        <v>545774</v>
      </c>
      <c r="BH66" s="662">
        <v>545774</v>
      </c>
      <c r="BI66" s="667">
        <v>575774</v>
      </c>
      <c r="BJ66" s="662">
        <v>575774</v>
      </c>
      <c r="BK66" s="667">
        <v>585774</v>
      </c>
      <c r="BL66" s="662">
        <v>585774</v>
      </c>
      <c r="BM66" s="667"/>
      <c r="BN66" s="662"/>
      <c r="BO66" s="667"/>
      <c r="BP66" s="662"/>
      <c r="BQ66" s="667"/>
      <c r="BR66" s="662"/>
      <c r="BS66" s="661"/>
      <c r="BT66" s="662"/>
      <c r="BU66" s="661"/>
      <c r="BV66" s="662"/>
      <c r="BW66" s="661"/>
      <c r="BX66" s="662"/>
      <c r="BY66" s="661"/>
      <c r="BZ66" s="662"/>
      <c r="CA66" s="661"/>
      <c r="CB66" s="662"/>
      <c r="CC66" s="661"/>
      <c r="CD66" s="662"/>
      <c r="CE66" s="599"/>
      <c r="CF66" s="629"/>
      <c r="CG66" s="599"/>
      <c r="CH66" s="629"/>
      <c r="CI66" s="599"/>
      <c r="CJ66" s="629"/>
      <c r="CK66" s="599"/>
      <c r="CL66" s="629"/>
      <c r="CM66" s="630"/>
      <c r="CN66" s="599"/>
      <c r="CO66" s="628"/>
      <c r="CP66" s="628"/>
      <c r="CQ66" s="629"/>
      <c r="DM66" t="s">
        <v>1427</v>
      </c>
      <c r="DN66" t="s">
        <v>2655</v>
      </c>
      <c r="DO66" t="s">
        <v>1675</v>
      </c>
    </row>
    <row r="67" spans="1:122" ht="12.75" customHeight="1">
      <c r="A67" s="124">
        <f t="shared" ca="1" si="2"/>
        <v>0</v>
      </c>
      <c r="B67" s="124">
        <f t="shared" ca="1" si="3"/>
        <v>0</v>
      </c>
      <c r="C67" s="124">
        <f t="shared" ca="1" si="4"/>
        <v>0</v>
      </c>
      <c r="D67" s="124">
        <f t="shared" ca="1" si="5"/>
        <v>0</v>
      </c>
      <c r="E67" s="124">
        <f t="shared" ca="1" si="6"/>
        <v>0</v>
      </c>
      <c r="F67" s="124">
        <f t="shared" ca="1" si="7"/>
        <v>0</v>
      </c>
      <c r="G67" s="124">
        <f ca="1">IFERROR(_xll.AC_BU(_xll.ArrayBU(DB),_xll.ArrayDPT($BA67:$BE67),_xll.ArrayCOA($BG67:$CL67),YR,PRD,_xll.ArrayDIM($CN67:$CQ67)),0)</f>
        <v>0</v>
      </c>
      <c r="H67" s="127">
        <f t="shared" ca="1" si="8"/>
        <v>0</v>
      </c>
      <c r="I67" s="124" t="s">
        <v>2507</v>
      </c>
      <c r="J67" s="124">
        <f ca="1">IFERROR(_xll.ACC_BU(_xll.ArrayBU(DB),_xll.ArrayDPT($BA67:$BE67),_xll.ArrayCOA($BG67:$CL67),YR,PRD,_xll.ArrayDIM($CN67:$CQ67)),0)</f>
        <v>9200</v>
      </c>
      <c r="K67" s="127">
        <f t="shared" ca="1" si="9"/>
        <v>3.4158781031928452E-2</v>
      </c>
      <c r="L67" s="124">
        <f t="shared" ca="1" si="10"/>
        <v>9200</v>
      </c>
      <c r="M67" s="124">
        <f t="shared" ca="1" si="11"/>
        <v>0</v>
      </c>
      <c r="N67" s="124">
        <f t="shared" ca="1" si="12"/>
        <v>-5500</v>
      </c>
      <c r="O67" s="124">
        <f t="shared" ca="1" si="13"/>
        <v>-37.414965986394556</v>
      </c>
      <c r="Q67" s="143">
        <f ca="1">IFERROR(_xll.BC_BU(_xll.ArrayBU(DB),_xll.ArrayDPT($BA67:$BE67),_xll.ArrayCOA($BG67:$CL67),YR,PRD,RV,_xll.ArrayDIM($CN67:$CQ67)),0)</f>
        <v>0</v>
      </c>
      <c r="R67" s="124">
        <f ca="1">IFERROR(_xll.AC_BU(_xll.ArrayBU(DB),_xll.ArrayDPT($BA67:$BE67),_xll.ArrayCOA($BG67:$CL67),YR-1,PRD,_xll.ArrayDIM($CN67:$CQ67)),0)</f>
        <v>0</v>
      </c>
      <c r="S67" s="124">
        <f ca="1">IFERROR(_xll.BCC_BU(_xll.ArrayBU(DB),_xll.ArrayDPT($BA67:$BE67),_xll.ArrayCOA($BG67:$CL67),YR,PRD,RV,_xll.ArrayDIM($CN67:$CQ67)),0)</f>
        <v>0</v>
      </c>
      <c r="T67" s="124">
        <f ca="1">IFERROR(_xll.ACC_BU(_xll.ArrayBU(DB),_xll.ArrayDPT($BA67:$BE67),_xll.ArrayCOA($BG67:$CL67),YR-1,PRD,_xll.ArrayDIM($CN67:$CQ67)),0)</f>
        <v>14700</v>
      </c>
      <c r="U67" s="102"/>
      <c r="V67" s="124">
        <f ca="1">IFERROR(_xll.ACC_BU(_xll.ArrayBU(DB),_xll.ArrayDPT($BA67:$BE67),_xll.ArrayCOA($BG67:$CL67),YR-1,PRD,_xll.ArrayDIM($CN67:$CQ67)),0)</f>
        <v>14700</v>
      </c>
      <c r="W67" s="124">
        <f ca="1">IFERROR(_xll.BCC_BU(_xll.ArrayBU(DB),_xll.ArrayDPT($BA67:$BE67),_xll.ArrayCOA($BG67:$CL67),YR-1,PRD,RV,_xll.ArrayDIM($CN67:$CQ67)),0)</f>
        <v>0</v>
      </c>
      <c r="X67" s="124">
        <f ca="1">IFERROR(_xll.ACC_BU(_xll.ArrayBU(DB),_xll.ArrayDPT($BA67:$BE67),_xll.ArrayCOA($BG67:$CL67),YR-1-1,PRD,_xll.ArrayDIM($CN67:$CQ67)),0)</f>
        <v>0</v>
      </c>
      <c r="Y67" s="102"/>
      <c r="Z67" s="124">
        <f ca="1">IFERROR(_xll.AC_BU(_xll.ArrayBU(DB),_xll.ArrayDPT($BA67:$BE67),_xll.ArrayCOA($BG67:$CL67),YR,PRD,_xll.ArrayDIM($CN67:$CQ67)),0)</f>
        <v>0</v>
      </c>
      <c r="AA67" s="124">
        <f ca="1">IFERROR(_xll.BC_BU(_xll.ArrayBU(DB),_xll.ArrayDPT($BA67:$BE67),_xll.ArrayCOA($BG67:$CL67),YR,PRD,RV,_xll.ArrayDIM($CN67:$CQ67)),0)</f>
        <v>0</v>
      </c>
      <c r="AB67" s="102"/>
      <c r="AC67" s="102"/>
      <c r="AD67" s="102"/>
      <c r="AF67" s="146"/>
      <c r="AG67" s="146"/>
      <c r="AH67" s="40"/>
      <c r="AI67" s="40"/>
      <c r="AJ67" s="40"/>
      <c r="BA67" s="599"/>
      <c r="BB67" s="628"/>
      <c r="BC67" s="628"/>
      <c r="BD67" s="628"/>
      <c r="BE67" s="629"/>
      <c r="BF67" s="630"/>
      <c r="BG67" s="661">
        <v>535990</v>
      </c>
      <c r="BH67" s="662">
        <v>535990</v>
      </c>
      <c r="BI67" s="667">
        <v>545990</v>
      </c>
      <c r="BJ67" s="662">
        <v>545990</v>
      </c>
      <c r="BK67" s="667">
        <v>515990</v>
      </c>
      <c r="BL67" s="662">
        <v>515990</v>
      </c>
      <c r="BM67" s="667">
        <v>565990</v>
      </c>
      <c r="BN67" s="662">
        <v>565990</v>
      </c>
      <c r="BO67" s="667">
        <v>575990</v>
      </c>
      <c r="BP67" s="662">
        <v>575990</v>
      </c>
      <c r="BQ67" s="667">
        <v>585990</v>
      </c>
      <c r="BR67" s="662">
        <v>585990</v>
      </c>
      <c r="BS67" s="661"/>
      <c r="BT67" s="662"/>
      <c r="BU67" s="661"/>
      <c r="BV67" s="662"/>
      <c r="BW67" s="661"/>
      <c r="BX67" s="662"/>
      <c r="BY67" s="661"/>
      <c r="BZ67" s="662"/>
      <c r="CA67" s="661"/>
      <c r="CB67" s="662"/>
      <c r="CC67" s="661"/>
      <c r="CD67" s="662"/>
      <c r="CE67" s="599"/>
      <c r="CF67" s="629"/>
      <c r="CG67" s="599"/>
      <c r="CH67" s="629"/>
      <c r="CI67" s="599"/>
      <c r="CJ67" s="629"/>
      <c r="CK67" s="599"/>
      <c r="CL67" s="629"/>
      <c r="CM67" s="630"/>
      <c r="CN67" s="599"/>
      <c r="CO67" s="628"/>
      <c r="CP67" s="628"/>
      <c r="CQ67" s="629"/>
      <c r="DM67" t="s">
        <v>1364</v>
      </c>
      <c r="DN67" t="s">
        <v>1430</v>
      </c>
      <c r="DO67" t="s">
        <v>1292</v>
      </c>
      <c r="DP67" t="s">
        <v>1554</v>
      </c>
      <c r="DQ67" t="s">
        <v>1614</v>
      </c>
      <c r="DR67" t="s">
        <v>1677</v>
      </c>
    </row>
    <row r="68" spans="1:122" ht="12" customHeight="1">
      <c r="A68" s="133">
        <f ca="1">SUM(A39:A67)</f>
        <v>357652.44</v>
      </c>
      <c r="B68" s="124">
        <f t="shared" ca="1" si="3"/>
        <v>71.300580703533072</v>
      </c>
      <c r="C68" s="133">
        <f ca="1">SUM(C39:C67)</f>
        <v>0</v>
      </c>
      <c r="D68" s="124">
        <f t="shared" ca="1" si="5"/>
        <v>0</v>
      </c>
      <c r="E68" s="133">
        <f ca="1">SUM(E39:E67)</f>
        <v>501612.24</v>
      </c>
      <c r="F68" s="124">
        <f t="shared" ca="1" si="7"/>
        <v>100</v>
      </c>
      <c r="G68" s="133">
        <f ca="1">SUM(G39:G67)</f>
        <v>501612.24</v>
      </c>
      <c r="H68" s="127">
        <f t="shared" ca="1" si="8"/>
        <v>10.220646556831738</v>
      </c>
      <c r="I68" s="133" t="s">
        <v>2570</v>
      </c>
      <c r="J68" s="133">
        <f ca="1">SUM(J39:J67)</f>
        <v>2050878.5199999998</v>
      </c>
      <c r="K68" s="127">
        <f t="shared" ca="1" si="9"/>
        <v>7.6147293791049435</v>
      </c>
      <c r="L68" s="133">
        <f ca="1">SUM(L39:L67)</f>
        <v>2050878.5199999998</v>
      </c>
      <c r="M68" s="124">
        <f t="shared" ca="1" si="11"/>
        <v>0</v>
      </c>
      <c r="N68" s="133">
        <f ca="1">SUM(N39:N67)</f>
        <v>560347.56000000006</v>
      </c>
      <c r="O68" s="124">
        <f t="shared" ca="1" si="13"/>
        <v>37.593822271226095</v>
      </c>
      <c r="Q68" s="35">
        <f ca="1">SUM(Q39:Q67)</f>
        <v>0</v>
      </c>
      <c r="R68" s="35">
        <f ca="1">SUM(R39:R67)</f>
        <v>143959.79999999999</v>
      </c>
      <c r="S68" s="35">
        <f ca="1">SUM(S39:S67)</f>
        <v>0</v>
      </c>
      <c r="T68" s="35">
        <f ca="1">SUM(T39:T67)</f>
        <v>1490530.96</v>
      </c>
      <c r="U68" s="46"/>
      <c r="V68" s="35">
        <f ca="1">SUM(V39:V67)</f>
        <v>1490530.96</v>
      </c>
      <c r="W68" s="35">
        <f ca="1">SUM(W39:W67)</f>
        <v>0</v>
      </c>
      <c r="X68" s="35">
        <f ca="1">SUM(X39:X67)</f>
        <v>1652793.31</v>
      </c>
      <c r="Y68" s="46"/>
      <c r="Z68" s="35">
        <f ca="1">SUM(Z39:Z67)</f>
        <v>501612.24</v>
      </c>
      <c r="AA68" s="35">
        <f ca="1">SUM(AA39:AA67)</f>
        <v>0</v>
      </c>
      <c r="AB68" s="46"/>
      <c r="AC68" s="46"/>
      <c r="AD68" s="46"/>
      <c r="AF68" s="146"/>
      <c r="AG68" s="146"/>
      <c r="AH68" s="40">
        <f t="shared" ref="AH68:AH75" ca="1" si="18">AJ68/$AJ$74*100</f>
        <v>75.034026026247105</v>
      </c>
      <c r="AI68" s="40" t="s">
        <v>2629</v>
      </c>
      <c r="AJ68" s="40">
        <f ca="1">Sassi!I17</f>
        <v>971983.84000000008</v>
      </c>
      <c r="AK68" s="40">
        <f t="shared" ref="AK68:AK73" ca="1" si="19">AJ68-AL68</f>
        <v>669603.40000000014</v>
      </c>
      <c r="AL68">
        <f ca="1">Sassi!I27</f>
        <v>302380.44</v>
      </c>
      <c r="AM68">
        <f t="shared" ref="AM68:AM75" ca="1" si="20">AL68/AJ68*100</f>
        <v>31.10961597880063</v>
      </c>
      <c r="AN68">
        <f t="shared" ref="AN68:AN75" ca="1" si="21">AM68-$AN$66</f>
        <v>1.1096159788006297</v>
      </c>
      <c r="BA68" s="599"/>
      <c r="BB68" s="628"/>
      <c r="BC68" s="628"/>
      <c r="BD68" s="628"/>
      <c r="BE68" s="629"/>
      <c r="BF68" s="630"/>
      <c r="BG68" s="599"/>
      <c r="BH68" s="629"/>
      <c r="BI68" s="668"/>
      <c r="BJ68" s="629"/>
      <c r="BK68" s="668"/>
      <c r="BL68" s="629"/>
      <c r="BM68" s="668"/>
      <c r="BN68" s="629"/>
      <c r="BO68" s="668"/>
      <c r="BP68" s="629"/>
      <c r="BQ68" s="668"/>
      <c r="BR68" s="629"/>
      <c r="BS68" s="599"/>
      <c r="BT68" s="629"/>
      <c r="BU68" s="599"/>
      <c r="BV68" s="629"/>
      <c r="BW68" s="599"/>
      <c r="BX68" s="629"/>
      <c r="BY68" s="599"/>
      <c r="BZ68" s="629"/>
      <c r="CA68" s="599"/>
      <c r="CB68" s="629"/>
      <c r="CC68" s="599"/>
      <c r="CD68" s="629"/>
      <c r="CE68" s="599"/>
      <c r="CF68" s="629"/>
      <c r="CG68" s="599"/>
      <c r="CH68" s="629"/>
      <c r="CI68" s="599"/>
      <c r="CJ68" s="629"/>
      <c r="CK68" s="599"/>
      <c r="CL68" s="629"/>
      <c r="CM68" s="630"/>
      <c r="CN68" s="599"/>
      <c r="CO68" s="628"/>
      <c r="CP68" s="628"/>
      <c r="CQ68" s="629"/>
    </row>
    <row r="69" spans="1:122" ht="12.75" customHeight="1">
      <c r="A69" s="133">
        <f ca="1">A36+A68</f>
        <v>912683.19</v>
      </c>
      <c r="B69" s="124">
        <f t="shared" ca="1" si="3"/>
        <v>65.14025704346372</v>
      </c>
      <c r="C69" s="133">
        <f ca="1">C36+C68</f>
        <v>0</v>
      </c>
      <c r="D69" s="124">
        <f t="shared" ca="1" si="5"/>
        <v>0</v>
      </c>
      <c r="E69" s="133">
        <f ca="1">E36+E68</f>
        <v>1401104.6800000002</v>
      </c>
      <c r="F69" s="124">
        <f t="shared" ca="1" si="7"/>
        <v>100.00000000000001</v>
      </c>
      <c r="G69" s="133">
        <f ca="1">G36+G68</f>
        <v>1401104.6800000002</v>
      </c>
      <c r="H69" s="127">
        <f t="shared" ca="1" si="8"/>
        <v>28.548337902206761</v>
      </c>
      <c r="I69" s="133" t="s">
        <v>2508</v>
      </c>
      <c r="J69" s="133">
        <f ca="1">J36+J68</f>
        <v>6682566.8399999999</v>
      </c>
      <c r="K69" s="127">
        <f t="shared" ca="1" si="9"/>
        <v>24.811775806389786</v>
      </c>
      <c r="L69" s="133">
        <f ca="1">L36+L68</f>
        <v>6682566.8399999999</v>
      </c>
      <c r="M69" s="124">
        <f t="shared" ca="1" si="11"/>
        <v>0</v>
      </c>
      <c r="N69" s="133">
        <f ca="1">N36+N68</f>
        <v>2718220.2</v>
      </c>
      <c r="O69" s="124">
        <f t="shared" ca="1" si="13"/>
        <v>68.56666297980442</v>
      </c>
      <c r="Q69" s="76">
        <f ca="1">Q36+Q68</f>
        <v>0</v>
      </c>
      <c r="R69" s="76">
        <f ca="1">R36+R68</f>
        <v>488421.49</v>
      </c>
      <c r="S69" s="76">
        <f ca="1">S36+S68</f>
        <v>0</v>
      </c>
      <c r="T69" s="76">
        <f ca="1">T36+T68</f>
        <v>3964346.6399999997</v>
      </c>
      <c r="U69" s="27"/>
      <c r="V69" s="76">
        <f ca="1">V36+V68</f>
        <v>3964346.6399999997</v>
      </c>
      <c r="W69" s="76">
        <f ca="1">W36+W68</f>
        <v>0</v>
      </c>
      <c r="X69" s="76">
        <f ca="1">X36+X68</f>
        <v>4138565.29</v>
      </c>
      <c r="Y69" s="27"/>
      <c r="Z69" s="76">
        <f ca="1">Z36+Z68</f>
        <v>1401104.6800000002</v>
      </c>
      <c r="AA69" s="76">
        <f ca="1">AA36+AA68</f>
        <v>0</v>
      </c>
      <c r="AF69" s="146"/>
      <c r="AG69" s="146"/>
      <c r="AH69" s="40">
        <f t="shared" ca="1" si="18"/>
        <v>23.122284738236051</v>
      </c>
      <c r="AI69" s="40" t="s">
        <v>2630</v>
      </c>
      <c r="AJ69" s="40">
        <f ca="1">Pool!I17</f>
        <v>299523.94</v>
      </c>
      <c r="AK69" s="40">
        <f t="shared" ca="1" si="19"/>
        <v>212412.12</v>
      </c>
      <c r="AL69">
        <f ca="1">Pool!I27</f>
        <v>87111.82</v>
      </c>
      <c r="AM69">
        <f t="shared" ca="1" si="20"/>
        <v>29.083424850781547</v>
      </c>
      <c r="AN69">
        <f t="shared" ca="1" si="21"/>
        <v>-0.91657514921845262</v>
      </c>
      <c r="BA69" s="599"/>
      <c r="BB69" s="628"/>
      <c r="BC69" s="628"/>
      <c r="BD69" s="628"/>
      <c r="BE69" s="629"/>
      <c r="BF69" s="630"/>
      <c r="BG69" s="599"/>
      <c r="BH69" s="629"/>
      <c r="BI69" s="668"/>
      <c r="BJ69" s="629"/>
      <c r="BK69" s="668"/>
      <c r="BL69" s="629"/>
      <c r="BM69" s="668"/>
      <c r="BN69" s="629"/>
      <c r="BO69" s="668"/>
      <c r="BP69" s="629"/>
      <c r="BQ69" s="668"/>
      <c r="BR69" s="629"/>
      <c r="BS69" s="599"/>
      <c r="BT69" s="629"/>
      <c r="BU69" s="599"/>
      <c r="BV69" s="629"/>
      <c r="BW69" s="599"/>
      <c r="BX69" s="629"/>
      <c r="BY69" s="599"/>
      <c r="BZ69" s="629"/>
      <c r="CA69" s="599"/>
      <c r="CB69" s="629"/>
      <c r="CC69" s="599"/>
      <c r="CD69" s="629"/>
      <c r="CE69" s="599"/>
      <c r="CF69" s="629"/>
      <c r="CG69" s="599"/>
      <c r="CH69" s="629"/>
      <c r="CI69" s="599"/>
      <c r="CJ69" s="629"/>
      <c r="CK69" s="599"/>
      <c r="CL69" s="629"/>
      <c r="CM69" s="630"/>
      <c r="CN69" s="599"/>
      <c r="CO69" s="628"/>
      <c r="CP69" s="628"/>
      <c r="CQ69" s="629"/>
    </row>
    <row r="70" spans="1:122" ht="12" customHeight="1" thickBot="1">
      <c r="A70" s="147">
        <f ca="1">A24-A69-A31</f>
        <v>732624.89</v>
      </c>
      <c r="B70" s="209">
        <f t="shared" ca="1" si="3"/>
        <v>39.505790933743036</v>
      </c>
      <c r="C70" s="147">
        <f ca="1">C24-C69-C31</f>
        <v>0</v>
      </c>
      <c r="D70" s="209">
        <f t="shared" ca="1" si="5"/>
        <v>0</v>
      </c>
      <c r="E70" s="147">
        <f ca="1">E24-E69-E31</f>
        <v>1854474.6799999997</v>
      </c>
      <c r="F70" s="209">
        <f t="shared" ca="1" si="7"/>
        <v>100</v>
      </c>
      <c r="G70" s="147">
        <f ca="1">G24-G69-G31</f>
        <v>1854474.6799999997</v>
      </c>
      <c r="H70" s="210">
        <f t="shared" ca="1" si="8"/>
        <v>37.786020239206351</v>
      </c>
      <c r="I70" s="147" t="s">
        <v>2509</v>
      </c>
      <c r="J70" s="147">
        <f ca="1">J24-J69-J31</f>
        <v>12097482.760000002</v>
      </c>
      <c r="K70" s="210">
        <f t="shared" ca="1" si="9"/>
        <v>44.916876590909723</v>
      </c>
      <c r="L70" s="147">
        <f ca="1">L24-L69-L31</f>
        <v>12097482.760000002</v>
      </c>
      <c r="M70" s="209">
        <f t="shared" ca="1" si="11"/>
        <v>0</v>
      </c>
      <c r="N70" s="147">
        <f ca="1">N24-N69-N31</f>
        <v>-695199.20000000391</v>
      </c>
      <c r="O70" s="209">
        <f ca="1">IF(T70=0,0,(N70*100/T70))</f>
        <v>-5.4343506871643017</v>
      </c>
      <c r="Q70" s="35">
        <f ca="1">Q24-Q69-Q31</f>
        <v>0</v>
      </c>
      <c r="R70" s="35">
        <f ca="1">R24-R69-R31</f>
        <v>1121849.79</v>
      </c>
      <c r="S70" s="35">
        <f ca="1">S24-S69-S31</f>
        <v>0</v>
      </c>
      <c r="T70" s="35">
        <f ca="1">T24-T69-T31</f>
        <v>12792681.960000005</v>
      </c>
      <c r="U70" s="27"/>
      <c r="V70" s="35">
        <f ca="1">V24-V69-V31</f>
        <v>12792681.960000005</v>
      </c>
      <c r="W70" s="35">
        <f ca="1">W24-W69-W31</f>
        <v>0</v>
      </c>
      <c r="X70" s="35">
        <f ca="1">X24-X69-X31</f>
        <v>12963946.65</v>
      </c>
      <c r="Y70" s="27"/>
      <c r="Z70" s="35">
        <f ca="1">Z24-Z69-Z31</f>
        <v>1854474.6799999997</v>
      </c>
      <c r="AA70" s="35">
        <f ca="1">AA24-AA69-AA31</f>
        <v>0</v>
      </c>
      <c r="AB70" s="27"/>
      <c r="AC70" s="27"/>
      <c r="AD70" s="27"/>
      <c r="AF70" s="146"/>
      <c r="AG70" s="146"/>
      <c r="AH70" s="40">
        <f t="shared" ca="1" si="18"/>
        <v>0</v>
      </c>
      <c r="AI70" s="40" t="s">
        <v>2634</v>
      </c>
      <c r="AJ70" s="40">
        <f ca="1">Banquet!I17</f>
        <v>0</v>
      </c>
      <c r="AK70" s="40">
        <f t="shared" ca="1" si="19"/>
        <v>0</v>
      </c>
      <c r="AL70">
        <f ca="1">Banquet!I27</f>
        <v>0</v>
      </c>
      <c r="AM70" t="e">
        <f t="shared" ca="1" si="20"/>
        <v>#DIV/0!</v>
      </c>
      <c r="AN70" t="e">
        <f t="shared" ca="1" si="21"/>
        <v>#DIV/0!</v>
      </c>
      <c r="BA70" s="599"/>
      <c r="BB70" s="628"/>
      <c r="BC70" s="628"/>
      <c r="BD70" s="628"/>
      <c r="BE70" s="629"/>
      <c r="BF70" s="630"/>
      <c r="BG70" s="599"/>
      <c r="BH70" s="629"/>
      <c r="BI70" s="668"/>
      <c r="BJ70" s="629"/>
      <c r="BK70" s="668"/>
      <c r="BL70" s="629"/>
      <c r="BM70" s="668"/>
      <c r="BN70" s="629"/>
      <c r="BO70" s="668"/>
      <c r="BP70" s="629"/>
      <c r="BQ70" s="668"/>
      <c r="BR70" s="629"/>
      <c r="BS70" s="599"/>
      <c r="BT70" s="629"/>
      <c r="BU70" s="599"/>
      <c r="BV70" s="629"/>
      <c r="BW70" s="599"/>
      <c r="BX70" s="629"/>
      <c r="BY70" s="599"/>
      <c r="BZ70" s="629"/>
      <c r="CA70" s="599"/>
      <c r="CB70" s="629"/>
      <c r="CC70" s="599"/>
      <c r="CD70" s="629"/>
      <c r="CE70" s="599"/>
      <c r="CF70" s="629"/>
      <c r="CG70" s="599"/>
      <c r="CH70" s="629"/>
      <c r="CI70" s="599"/>
      <c r="CJ70" s="629"/>
      <c r="CK70" s="599"/>
      <c r="CL70" s="629"/>
      <c r="CM70" s="630"/>
      <c r="CN70" s="599"/>
      <c r="CO70" s="628"/>
      <c r="CP70" s="628"/>
      <c r="CQ70" s="629"/>
    </row>
    <row r="71" spans="1:122" ht="13.5" customHeight="1" thickTop="1">
      <c r="A71" s="74">
        <f ca="1">AG_SCH11!A97</f>
        <v>173849.8388255403</v>
      </c>
      <c r="B71" s="74">
        <f t="shared" ca="1" si="3"/>
        <v>60.642946072375949</v>
      </c>
      <c r="C71" s="74">
        <f ca="1">AG_SCH11!C97</f>
        <v>142287.16126201887</v>
      </c>
      <c r="D71" s="74">
        <f t="shared" ca="1" si="5"/>
        <v>49.633135730790372</v>
      </c>
      <c r="E71" s="74">
        <f ca="1">AG_SCH11!F97</f>
        <v>287444.70803956944</v>
      </c>
      <c r="F71" s="74">
        <f t="shared" ca="1" si="7"/>
        <v>100.26752999136285</v>
      </c>
      <c r="G71" s="74">
        <f ca="1">AG_SCH11!I97</f>
        <v>286677.75905552896</v>
      </c>
      <c r="H71" s="122">
        <f t="shared" ca="1" si="8"/>
        <v>5.8412291753708612</v>
      </c>
      <c r="I71" s="130" t="s">
        <v>2510</v>
      </c>
      <c r="J71" s="74">
        <f ca="1">AG_SCH11!L97</f>
        <v>1002237.9785499737</v>
      </c>
      <c r="K71" s="122">
        <f t="shared" ca="1" si="9"/>
        <v>3.7212203968664301</v>
      </c>
      <c r="L71" s="74">
        <f ca="1">AG_SCH11!N97</f>
        <v>1036352.2146682977</v>
      </c>
      <c r="M71" s="74">
        <f t="shared" ca="1" si="11"/>
        <v>0</v>
      </c>
      <c r="N71" s="74">
        <f ca="1">AG_SCH11!P97</f>
        <v>164925.40687788412</v>
      </c>
      <c r="O71" s="74">
        <f ca="1">IF(T71=0,0,(N71*100/T71))</f>
        <v>0</v>
      </c>
      <c r="Q71" s="74"/>
      <c r="R71" s="74"/>
      <c r="S71" s="74"/>
      <c r="T71" s="74"/>
      <c r="V71" s="74"/>
      <c r="W71" s="74"/>
      <c r="X71" s="74"/>
      <c r="Z71" s="74"/>
      <c r="AA71" s="74"/>
      <c r="AF71" s="146"/>
      <c r="AG71" s="146"/>
      <c r="AH71" s="40">
        <f t="shared" ca="1" si="18"/>
        <v>1.4921366275609378</v>
      </c>
      <c r="AI71" s="40" t="s">
        <v>2277</v>
      </c>
      <c r="AJ71" s="40">
        <f ca="1">'Mini Bar_SCH02'!I14</f>
        <v>19329</v>
      </c>
      <c r="AK71" s="40">
        <f t="shared" ca="1" si="19"/>
        <v>16330.54</v>
      </c>
      <c r="AL71">
        <f ca="1">'Mini Bar_SCH02'!I17</f>
        <v>2998.46</v>
      </c>
      <c r="AM71">
        <f t="shared" ca="1" si="20"/>
        <v>15.512752858399297</v>
      </c>
      <c r="AN71">
        <f t="shared" ca="1" si="21"/>
        <v>-14.487247141600703</v>
      </c>
      <c r="BA71" s="599"/>
      <c r="BB71" s="628"/>
      <c r="BC71" s="628"/>
      <c r="BD71" s="628"/>
      <c r="BE71" s="629"/>
      <c r="BF71" s="630"/>
      <c r="BG71" s="599"/>
      <c r="BH71" s="629"/>
      <c r="BI71" s="668"/>
      <c r="BJ71" s="629"/>
      <c r="BK71" s="668"/>
      <c r="BL71" s="629"/>
      <c r="BM71" s="668"/>
      <c r="BN71" s="629"/>
      <c r="BO71" s="668"/>
      <c r="BP71" s="629"/>
      <c r="BQ71" s="668"/>
      <c r="BR71" s="629"/>
      <c r="BS71" s="599"/>
      <c r="BT71" s="629"/>
      <c r="BU71" s="599"/>
      <c r="BV71" s="629"/>
      <c r="BW71" s="599"/>
      <c r="BX71" s="629"/>
      <c r="BY71" s="599"/>
      <c r="BZ71" s="629"/>
      <c r="CA71" s="599"/>
      <c r="CB71" s="629"/>
      <c r="CC71" s="599"/>
      <c r="CD71" s="629"/>
      <c r="CE71" s="599"/>
      <c r="CF71" s="629"/>
      <c r="CG71" s="599"/>
      <c r="CH71" s="629"/>
      <c r="CI71" s="599"/>
      <c r="CJ71" s="629"/>
      <c r="CK71" s="599"/>
      <c r="CL71" s="629"/>
      <c r="CM71" s="630"/>
      <c r="CN71" s="599"/>
      <c r="CO71" s="628"/>
      <c r="CP71" s="628"/>
      <c r="CQ71" s="629"/>
    </row>
    <row r="72" spans="1:122" ht="12.75" customHeight="1">
      <c r="A72" s="124">
        <f ca="1">AG_SCH11!A90</f>
        <v>277126.92</v>
      </c>
      <c r="B72" s="124">
        <f t="shared" ca="1" si="3"/>
        <v>89.517952436505936</v>
      </c>
      <c r="C72" s="124">
        <f ca="1">AG_SCH11!C90</f>
        <v>284885.37</v>
      </c>
      <c r="D72" s="124">
        <f t="shared" ca="1" si="5"/>
        <v>92.024098566521047</v>
      </c>
      <c r="E72" s="124">
        <f ca="1">AG_SCH11!F90</f>
        <v>309576.92</v>
      </c>
      <c r="F72" s="124">
        <f t="shared" ca="1" si="7"/>
        <v>100</v>
      </c>
      <c r="G72" s="124">
        <f ca="1">AG_SCH11!I90</f>
        <v>309576.92</v>
      </c>
      <c r="H72" s="124">
        <f t="shared" ca="1" si="8"/>
        <v>6.3078131456133804</v>
      </c>
      <c r="I72" s="126" t="s">
        <v>2656</v>
      </c>
      <c r="J72" s="124">
        <f ca="1">AG_SCH11!L90</f>
        <v>395442.97000000003</v>
      </c>
      <c r="K72" s="124">
        <f t="shared" ca="1" si="9"/>
        <v>1.4682445459614621</v>
      </c>
      <c r="L72" s="124">
        <f ca="1">AG_SCH11!N90</f>
        <v>395442.97000000003</v>
      </c>
      <c r="M72" s="124">
        <f t="shared" ca="1" si="11"/>
        <v>0</v>
      </c>
      <c r="N72" s="124">
        <f ca="1">AG_SCH11!P90</f>
        <v>263302.45</v>
      </c>
      <c r="O72" s="124">
        <f t="shared" ca="1" si="13"/>
        <v>0</v>
      </c>
      <c r="AB72" s="27"/>
      <c r="AC72" s="27"/>
      <c r="AD72" s="27"/>
      <c r="AF72" s="146"/>
      <c r="AG72" s="146"/>
      <c r="AH72" s="40">
        <f t="shared" ca="1" si="18"/>
        <v>3.935337627388974E-2</v>
      </c>
      <c r="AI72" s="40" t="s">
        <v>2636</v>
      </c>
      <c r="AJ72" s="40">
        <f ca="1">Mellow!I17</f>
        <v>509.78</v>
      </c>
      <c r="AK72" s="40">
        <f t="shared" ca="1" si="19"/>
        <v>366.19999999999993</v>
      </c>
      <c r="AL72">
        <f ca="1">Mellow!I27</f>
        <v>143.58000000000001</v>
      </c>
      <c r="AM72">
        <f t="shared" ca="1" si="20"/>
        <v>28.165090823492488</v>
      </c>
      <c r="AN72">
        <f t="shared" ca="1" si="21"/>
        <v>-1.8349091765075123</v>
      </c>
      <c r="BA72" s="599"/>
      <c r="BB72" s="628"/>
      <c r="BC72" s="628"/>
      <c r="BD72" s="628"/>
      <c r="BE72" s="629"/>
      <c r="BF72" s="630"/>
      <c r="BG72" s="599"/>
      <c r="BH72" s="629"/>
      <c r="BI72" s="668"/>
      <c r="BJ72" s="629"/>
      <c r="BK72" s="668"/>
      <c r="BL72" s="629"/>
      <c r="BM72" s="668"/>
      <c r="BN72" s="629"/>
      <c r="BO72" s="668"/>
      <c r="BP72" s="629"/>
      <c r="BQ72" s="668"/>
      <c r="BR72" s="629"/>
      <c r="BS72" s="599"/>
      <c r="BT72" s="629"/>
      <c r="BU72" s="599"/>
      <c r="BV72" s="629"/>
      <c r="BW72" s="599"/>
      <c r="BX72" s="629"/>
      <c r="BY72" s="599"/>
      <c r="BZ72" s="629"/>
      <c r="CA72" s="599"/>
      <c r="CB72" s="629"/>
      <c r="CC72" s="599"/>
      <c r="CD72" s="629"/>
      <c r="CE72" s="599"/>
      <c r="CF72" s="629"/>
      <c r="CG72" s="599"/>
      <c r="CH72" s="629"/>
      <c r="CI72" s="599"/>
      <c r="CJ72" s="629"/>
      <c r="CK72" s="599"/>
      <c r="CL72" s="629"/>
      <c r="CM72" s="630"/>
      <c r="CN72" s="599"/>
      <c r="CO72" s="628"/>
      <c r="CP72" s="628"/>
      <c r="CQ72" s="629"/>
    </row>
    <row r="73" spans="1:122" ht="13.5" customHeight="1" thickBot="1">
      <c r="A73" s="147">
        <f ca="1">A70-A71-A72</f>
        <v>281648.13117445976</v>
      </c>
      <c r="B73" s="147">
        <f t="shared" ca="1" si="3"/>
        <v>22.384649025054703</v>
      </c>
      <c r="C73" s="147">
        <f ca="1">C70-C71-C72</f>
        <v>-427172.53126201883</v>
      </c>
      <c r="D73" s="147">
        <f t="shared" ca="1" si="5"/>
        <v>-33.950543699938471</v>
      </c>
      <c r="E73" s="147">
        <f ca="1">E70-E71-E72</f>
        <v>1257453.0519604303</v>
      </c>
      <c r="F73" s="147">
        <f t="shared" ca="1" si="7"/>
        <v>99.939044921916292</v>
      </c>
      <c r="G73" s="147">
        <f ca="1">G70-G71-G72</f>
        <v>1258220.0009444708</v>
      </c>
      <c r="H73" s="211">
        <f t="shared" ca="1" si="8"/>
        <v>25.636977918222108</v>
      </c>
      <c r="I73" s="147" t="s">
        <v>2512</v>
      </c>
      <c r="J73" s="147">
        <f ca="1">J70-J71-J72</f>
        <v>10699801.811450027</v>
      </c>
      <c r="K73" s="147">
        <f t="shared" ca="1" si="9"/>
        <v>39.727411648081834</v>
      </c>
      <c r="L73" s="147">
        <f ca="1">L70-L71-L72</f>
        <v>10665687.575331703</v>
      </c>
      <c r="M73" s="147">
        <f t="shared" ca="1" si="11"/>
        <v>0</v>
      </c>
      <c r="N73" s="147">
        <f ca="1">N70-N71-N72</f>
        <v>-1123427.056877888</v>
      </c>
      <c r="O73" s="147">
        <f t="shared" ca="1" si="13"/>
        <v>0</v>
      </c>
      <c r="R73" s="46"/>
      <c r="T73" s="46"/>
      <c r="U73" s="46"/>
      <c r="Y73" s="46"/>
      <c r="AB73" s="46"/>
      <c r="AC73" s="46"/>
      <c r="AD73" s="46"/>
      <c r="AF73" s="146"/>
      <c r="AG73" s="146"/>
      <c r="AH73" s="40">
        <f t="shared" ca="1" si="18"/>
        <v>0.31219923168202929</v>
      </c>
      <c r="AI73" s="40" t="s">
        <v>2637</v>
      </c>
      <c r="AJ73" s="40">
        <f ca="1">'Room Service'!I17</f>
        <v>4044.2</v>
      </c>
      <c r="AK73" s="40">
        <f t="shared" ca="1" si="19"/>
        <v>3223.3599999999997</v>
      </c>
      <c r="AL73">
        <f ca="1">'Room Service'!I26</f>
        <v>820.84</v>
      </c>
      <c r="AM73">
        <f t="shared" ca="1" si="20"/>
        <v>20.296721230404039</v>
      </c>
      <c r="AN73">
        <f t="shared" ca="1" si="21"/>
        <v>-9.7032787695959613</v>
      </c>
      <c r="BA73" s="599"/>
      <c r="BB73" s="628"/>
      <c r="BC73" s="628"/>
      <c r="BD73" s="628"/>
      <c r="BE73" s="629"/>
      <c r="BF73" s="630"/>
      <c r="BG73" s="599"/>
      <c r="BH73" s="629"/>
      <c r="BI73" s="668"/>
      <c r="BJ73" s="629"/>
      <c r="BK73" s="668"/>
      <c r="BL73" s="629"/>
      <c r="BM73" s="668"/>
      <c r="BN73" s="629"/>
      <c r="BO73" s="668"/>
      <c r="BP73" s="629"/>
      <c r="BQ73" s="668"/>
      <c r="BR73" s="629"/>
      <c r="BS73" s="599"/>
      <c r="BT73" s="629"/>
      <c r="BU73" s="599"/>
      <c r="BV73" s="629"/>
      <c r="BW73" s="599"/>
      <c r="BX73" s="629"/>
      <c r="BY73" s="599"/>
      <c r="BZ73" s="629"/>
      <c r="CA73" s="599"/>
      <c r="CB73" s="629"/>
      <c r="CC73" s="599"/>
      <c r="CD73" s="629"/>
      <c r="CE73" s="599"/>
      <c r="CF73" s="629"/>
      <c r="CG73" s="599"/>
      <c r="CH73" s="629"/>
      <c r="CI73" s="599"/>
      <c r="CJ73" s="629"/>
      <c r="CK73" s="599"/>
      <c r="CL73" s="629"/>
      <c r="CM73" s="630"/>
      <c r="CN73" s="599"/>
      <c r="CO73" s="628"/>
      <c r="CP73" s="628"/>
      <c r="CQ73" s="629"/>
    </row>
    <row r="74" spans="1:122" ht="12" customHeight="1" thickTop="1">
      <c r="I74" s="35" t="s">
        <v>2369</v>
      </c>
      <c r="AF74" s="106"/>
      <c r="AG74" s="106"/>
      <c r="AH74" s="40">
        <f t="shared" ca="1" si="18"/>
        <v>100</v>
      </c>
      <c r="AI74" s="40" t="s">
        <v>2657</v>
      </c>
      <c r="AJ74" s="40">
        <f ca="1">SUM(AJ68:AJ73)</f>
        <v>1295390.76</v>
      </c>
      <c r="AK74" s="40">
        <f ca="1">SUM(AK68:AK73)</f>
        <v>901935.62000000011</v>
      </c>
      <c r="AL74" s="40">
        <f ca="1">SUM(AL68:AL73)</f>
        <v>393455.14000000007</v>
      </c>
      <c r="AM74">
        <f t="shared" ca="1" si="20"/>
        <v>30.373471245078211</v>
      </c>
      <c r="AN74">
        <f t="shared" ca="1" si="21"/>
        <v>0.3734712450782105</v>
      </c>
      <c r="BA74" s="599"/>
      <c r="BB74" s="628"/>
      <c r="BC74" s="628"/>
      <c r="BD74" s="628"/>
      <c r="BE74" s="629"/>
      <c r="BF74" s="630"/>
      <c r="BG74" s="599"/>
      <c r="BH74" s="629"/>
      <c r="BI74" s="668"/>
      <c r="BJ74" s="629"/>
      <c r="BK74" s="668"/>
      <c r="BL74" s="629"/>
      <c r="BM74" s="668"/>
      <c r="BN74" s="629"/>
      <c r="BO74" s="668"/>
      <c r="BP74" s="629"/>
      <c r="BQ74" s="668"/>
      <c r="BR74" s="629"/>
      <c r="BS74" s="599"/>
      <c r="BT74" s="629"/>
      <c r="BU74" s="599"/>
      <c r="BV74" s="629"/>
      <c r="BW74" s="599"/>
      <c r="BX74" s="629"/>
      <c r="BY74" s="599"/>
      <c r="BZ74" s="629"/>
      <c r="CA74" s="599"/>
      <c r="CB74" s="629"/>
      <c r="CC74" s="599"/>
      <c r="CD74" s="629"/>
      <c r="CE74" s="599"/>
      <c r="CF74" s="629"/>
      <c r="CG74" s="599"/>
      <c r="CH74" s="629"/>
      <c r="CI74" s="599"/>
      <c r="CJ74" s="629"/>
      <c r="CK74" s="599"/>
      <c r="CL74" s="629"/>
      <c r="CM74" s="630"/>
      <c r="CN74" s="599"/>
      <c r="CO74" s="628"/>
      <c r="CP74" s="628"/>
      <c r="CQ74" s="629"/>
    </row>
    <row r="75" spans="1:122" ht="12" customHeight="1">
      <c r="A75">
        <f>G75-R75</f>
        <v>0</v>
      </c>
      <c r="C75">
        <f>G75-Z75</f>
        <v>-116</v>
      </c>
      <c r="E75">
        <f>G75-AA75</f>
        <v>0</v>
      </c>
      <c r="G75" s="23">
        <f>+SCH00!A73</f>
        <v>3480</v>
      </c>
      <c r="I75" t="s">
        <v>2658</v>
      </c>
      <c r="J75" s="23">
        <f>+SCH00!L73</f>
        <v>28188</v>
      </c>
      <c r="L75">
        <f>J75-S75</f>
        <v>7192</v>
      </c>
      <c r="N75">
        <f>J75-T75</f>
        <v>7192</v>
      </c>
      <c r="Q75" s="23">
        <f>+SCH00!S73</f>
        <v>3480</v>
      </c>
      <c r="R75" s="23">
        <f>+SCH00!T73</f>
        <v>3480</v>
      </c>
      <c r="S75" s="23">
        <f>+SCH00!U73</f>
        <v>20996</v>
      </c>
      <c r="T75" s="23">
        <f>+SCH00!V73</f>
        <v>20996</v>
      </c>
      <c r="U75" s="102"/>
      <c r="Y75" s="102"/>
      <c r="Z75" s="23">
        <f>Room_SCH01!Z71</f>
        <v>3596</v>
      </c>
      <c r="AA75" s="23">
        <f>+SCH00!S73</f>
        <v>3480</v>
      </c>
      <c r="AF75" s="106"/>
      <c r="AG75" s="106"/>
      <c r="AH75" s="40">
        <f t="shared" ca="1" si="18"/>
        <v>98.507863372439061</v>
      </c>
      <c r="AI75" s="40" t="s">
        <v>2659</v>
      </c>
      <c r="AJ75" s="40">
        <f ca="1">AJ74-AJ71</f>
        <v>1276061.76</v>
      </c>
      <c r="AK75" s="40">
        <f ca="1">AK74-AK71</f>
        <v>885605.08000000007</v>
      </c>
      <c r="AL75" s="40">
        <f ca="1">AL74-AL71</f>
        <v>390456.68000000005</v>
      </c>
      <c r="AM75">
        <f t="shared" ca="1" si="20"/>
        <v>30.598572282269476</v>
      </c>
      <c r="AN75">
        <f t="shared" ca="1" si="21"/>
        <v>0.59857228226947612</v>
      </c>
      <c r="BA75" s="599"/>
      <c r="BB75" s="628"/>
      <c r="BC75" s="628"/>
      <c r="BD75" s="628"/>
      <c r="BE75" s="629"/>
      <c r="BF75" s="630"/>
      <c r="BG75" s="599"/>
      <c r="BH75" s="629"/>
      <c r="BI75" s="668"/>
      <c r="BJ75" s="629"/>
      <c r="BK75" s="668"/>
      <c r="BL75" s="629"/>
      <c r="BM75" s="668"/>
      <c r="BN75" s="629"/>
      <c r="BO75" s="668"/>
      <c r="BP75" s="629"/>
      <c r="BQ75" s="668"/>
      <c r="BR75" s="629"/>
      <c r="BS75" s="599"/>
      <c r="BT75" s="629"/>
      <c r="BU75" s="599"/>
      <c r="BV75" s="629"/>
      <c r="BW75" s="599"/>
      <c r="BX75" s="629"/>
      <c r="BY75" s="599"/>
      <c r="BZ75" s="629"/>
      <c r="CA75" s="599"/>
      <c r="CB75" s="629"/>
      <c r="CC75" s="599"/>
      <c r="CD75" s="629"/>
      <c r="CE75" s="599"/>
      <c r="CF75" s="629"/>
      <c r="CG75" s="599"/>
      <c r="CH75" s="629"/>
      <c r="CI75" s="599"/>
      <c r="CJ75" s="629"/>
      <c r="CK75" s="599"/>
      <c r="CL75" s="629"/>
      <c r="CM75" s="630"/>
      <c r="CN75" s="599"/>
      <c r="CO75" s="628"/>
      <c r="CP75" s="628"/>
      <c r="CQ75" s="629"/>
    </row>
    <row r="76" spans="1:122" ht="12.75" customHeight="1">
      <c r="A76">
        <f>G76-R76</f>
        <v>32</v>
      </c>
      <c r="B76" s="46"/>
      <c r="C76">
        <f>G76-Z76</f>
        <v>-489</v>
      </c>
      <c r="D76" s="46"/>
      <c r="E76">
        <f>G76-AA76</f>
        <v>-361</v>
      </c>
      <c r="F76" s="46"/>
      <c r="G76" s="23">
        <f>+SCH00!A74</f>
        <v>1399</v>
      </c>
      <c r="H76" s="46"/>
      <c r="I76" t="s">
        <v>2371</v>
      </c>
      <c r="J76" s="23">
        <f>+SCH00!L74</f>
        <v>19717</v>
      </c>
      <c r="K76" s="46"/>
      <c r="L76">
        <f>J76-S76</f>
        <v>3619</v>
      </c>
      <c r="M76" s="46"/>
      <c r="N76">
        <f>J76-T76</f>
        <v>6017</v>
      </c>
      <c r="O76" s="46"/>
      <c r="Q76" s="23">
        <f>+SCH00!S74</f>
        <v>1760</v>
      </c>
      <c r="R76" s="23">
        <f>+SCH00!T74</f>
        <v>1367</v>
      </c>
      <c r="S76" s="23">
        <f>+SCH00!U74</f>
        <v>16098</v>
      </c>
      <c r="T76" s="23">
        <f>+SCH00!V74</f>
        <v>13700</v>
      </c>
      <c r="U76" s="102"/>
      <c r="Y76" s="102"/>
      <c r="Z76" s="23">
        <f>Room_SCH01!Z72</f>
        <v>1888</v>
      </c>
      <c r="AA76" s="23">
        <f>+SCH00!S74</f>
        <v>1760</v>
      </c>
      <c r="AB76" s="102"/>
      <c r="AE76" s="106"/>
      <c r="AH76" s="40"/>
      <c r="AI76" s="40"/>
      <c r="AJ76" s="40"/>
      <c r="BA76" s="599"/>
      <c r="BB76" s="628"/>
      <c r="BC76" s="628"/>
      <c r="BD76" s="628"/>
      <c r="BE76" s="629"/>
      <c r="BF76" s="630"/>
      <c r="BG76" s="599"/>
      <c r="BH76" s="629"/>
      <c r="BI76" s="668"/>
      <c r="BJ76" s="629"/>
      <c r="BK76" s="668"/>
      <c r="BL76" s="629"/>
      <c r="BM76" s="668"/>
      <c r="BN76" s="629"/>
      <c r="BO76" s="668"/>
      <c r="BP76" s="629"/>
      <c r="BQ76" s="668"/>
      <c r="BR76" s="629"/>
      <c r="BS76" s="599"/>
      <c r="BT76" s="629"/>
      <c r="BU76" s="599"/>
      <c r="BV76" s="629"/>
      <c r="BW76" s="599"/>
      <c r="BX76" s="629"/>
      <c r="BY76" s="599"/>
      <c r="BZ76" s="629"/>
      <c r="CA76" s="599"/>
      <c r="CB76" s="629"/>
      <c r="CC76" s="599"/>
      <c r="CD76" s="629"/>
      <c r="CE76" s="599"/>
      <c r="CF76" s="629"/>
      <c r="CG76" s="599"/>
      <c r="CH76" s="629"/>
      <c r="CI76" s="599"/>
      <c r="CJ76" s="629"/>
      <c r="CK76" s="599"/>
      <c r="CL76" s="629"/>
      <c r="CM76" s="630"/>
      <c r="CN76" s="599"/>
      <c r="CO76" s="628"/>
      <c r="CP76" s="628"/>
      <c r="CQ76" s="629"/>
    </row>
    <row r="77" spans="1:122" ht="12" customHeight="1">
      <c r="A77">
        <f>+G77-R77</f>
        <v>-10</v>
      </c>
      <c r="C77">
        <f>+G77-Z77</f>
        <v>-979</v>
      </c>
      <c r="E77">
        <f>+G77-AA77</f>
        <v>-644</v>
      </c>
      <c r="G77" s="155">
        <f>SCH00!A76</f>
        <v>2876</v>
      </c>
      <c r="I77" t="s">
        <v>2514</v>
      </c>
      <c r="J77" s="155">
        <f>SCH00!L76</f>
        <v>41951</v>
      </c>
      <c r="L77">
        <f>+J77-S77</f>
        <v>9755</v>
      </c>
      <c r="N77">
        <f>+J77-T77</f>
        <v>14864</v>
      </c>
      <c r="P77" s="46"/>
      <c r="Q77" s="155">
        <f>SCH00!S76</f>
        <v>3520</v>
      </c>
      <c r="R77" s="155">
        <f>SCH00!T76</f>
        <v>2886</v>
      </c>
      <c r="S77" s="155">
        <f>SCH00!U76</f>
        <v>32196</v>
      </c>
      <c r="T77" s="155">
        <f>SCH00!V76</f>
        <v>27087</v>
      </c>
      <c r="Z77" s="155">
        <f>SCH00!X76</f>
        <v>3855</v>
      </c>
      <c r="AA77" s="155">
        <f>Q77</f>
        <v>3520</v>
      </c>
      <c r="AB77" s="102"/>
      <c r="AE77" s="106"/>
      <c r="AF77" s="146"/>
      <c r="AG77" s="146"/>
      <c r="AH77" s="40"/>
      <c r="AI77" s="40"/>
      <c r="AJ77" s="40"/>
      <c r="BA77" s="599"/>
      <c r="BB77" s="628"/>
      <c r="BC77" s="628"/>
      <c r="BD77" s="628"/>
      <c r="BE77" s="629"/>
      <c r="BF77" s="630"/>
      <c r="BG77" s="599"/>
      <c r="BH77" s="629"/>
      <c r="BI77" s="668"/>
      <c r="BJ77" s="629"/>
      <c r="BK77" s="668"/>
      <c r="BL77" s="629"/>
      <c r="BM77" s="668"/>
      <c r="BN77" s="629"/>
      <c r="BO77" s="668"/>
      <c r="BP77" s="629"/>
      <c r="BQ77" s="668"/>
      <c r="BR77" s="629"/>
      <c r="BS77" s="599"/>
      <c r="BT77" s="629"/>
      <c r="BU77" s="599"/>
      <c r="BV77" s="629"/>
      <c r="BW77" s="599"/>
      <c r="BX77" s="629"/>
      <c r="BY77" s="599"/>
      <c r="BZ77" s="629"/>
      <c r="CA77" s="599"/>
      <c r="CB77" s="629"/>
      <c r="CC77" s="599"/>
      <c r="CD77" s="629"/>
      <c r="CE77" s="599"/>
      <c r="CF77" s="629"/>
      <c r="CG77" s="599"/>
      <c r="CH77" s="629"/>
      <c r="CI77" s="599"/>
      <c r="CJ77" s="629"/>
      <c r="CK77" s="599"/>
      <c r="CL77" s="629"/>
      <c r="CM77" s="630"/>
      <c r="CN77" s="599"/>
      <c r="CO77" s="628"/>
      <c r="CP77" s="628"/>
      <c r="CQ77" s="629"/>
    </row>
    <row r="78" spans="1:122" ht="12" customHeight="1">
      <c r="A78">
        <f>G78-R78</f>
        <v>4668</v>
      </c>
      <c r="C78">
        <f>G78-Z78</f>
        <v>3065</v>
      </c>
      <c r="E78">
        <f>G78-AA78</f>
        <v>2564</v>
      </c>
      <c r="G78" s="23">
        <f>+SCH00!A83</f>
        <v>11788</v>
      </c>
      <c r="I78" s="40" t="s">
        <v>2660</v>
      </c>
      <c r="J78" s="23">
        <f>+SCH00!L83</f>
        <v>98825</v>
      </c>
      <c r="L78">
        <f>J78-S78</f>
        <v>44079.5</v>
      </c>
      <c r="N78">
        <f>J78-T78</f>
        <v>65610</v>
      </c>
      <c r="Q78" s="46">
        <f>+SCH00!S83</f>
        <v>9224</v>
      </c>
      <c r="R78" s="46">
        <f>+SCH00!T83</f>
        <v>7120</v>
      </c>
      <c r="S78" s="46">
        <f>+SCH00!U83</f>
        <v>54745.5</v>
      </c>
      <c r="T78" s="46">
        <f>+SCH00!V83</f>
        <v>33215</v>
      </c>
      <c r="U78" s="102"/>
      <c r="V78" s="102"/>
      <c r="W78" s="102"/>
      <c r="X78" s="102"/>
      <c r="Y78" s="102"/>
      <c r="Z78" s="23">
        <f>SCH00!X83</f>
        <v>8723</v>
      </c>
      <c r="AA78" s="46">
        <f>+SCH00!S83</f>
        <v>9224</v>
      </c>
      <c r="AF78" s="146"/>
      <c r="AG78" s="146"/>
      <c r="BA78" s="599"/>
      <c r="BB78" s="628"/>
      <c r="BC78" s="628"/>
      <c r="BD78" s="628"/>
      <c r="BE78" s="629"/>
      <c r="BF78" s="630"/>
      <c r="BG78" s="599"/>
      <c r="BH78" s="629"/>
      <c r="BI78" s="668"/>
      <c r="BJ78" s="629"/>
      <c r="BK78" s="668"/>
      <c r="BL78" s="629"/>
      <c r="BM78" s="668"/>
      <c r="BN78" s="629"/>
      <c r="BO78" s="668"/>
      <c r="BP78" s="629"/>
      <c r="BQ78" s="668"/>
      <c r="BR78" s="629"/>
      <c r="BS78" s="599"/>
      <c r="BT78" s="629"/>
      <c r="BU78" s="599"/>
      <c r="BV78" s="629"/>
      <c r="BW78" s="599"/>
      <c r="BX78" s="629"/>
      <c r="BY78" s="599"/>
      <c r="BZ78" s="629"/>
      <c r="CA78" s="599"/>
      <c r="CB78" s="629"/>
      <c r="CC78" s="599"/>
      <c r="CD78" s="629"/>
      <c r="CE78" s="599"/>
      <c r="CF78" s="629"/>
      <c r="CG78" s="599"/>
      <c r="CH78" s="629"/>
      <c r="CI78" s="599"/>
      <c r="CJ78" s="629"/>
      <c r="CK78" s="599"/>
      <c r="CL78" s="629"/>
      <c r="CM78" s="630"/>
      <c r="CN78" s="599"/>
      <c r="CO78" s="628"/>
      <c r="CP78" s="628"/>
      <c r="CQ78" s="629"/>
    </row>
    <row r="79" spans="1:122" ht="12" customHeight="1">
      <c r="A79">
        <f>G79-R79</f>
        <v>2169</v>
      </c>
      <c r="C79">
        <f>G79-Z79</f>
        <v>1670</v>
      </c>
      <c r="E79">
        <f>G79-AA79</f>
        <v>-2664</v>
      </c>
      <c r="G79" s="23">
        <f>+SCH00!A84</f>
        <v>6560</v>
      </c>
      <c r="I79" s="40" t="s">
        <v>2661</v>
      </c>
      <c r="J79" s="23">
        <f>+SCH00!L84</f>
        <v>54884</v>
      </c>
      <c r="L79">
        <f>J79-S79</f>
        <v>138.5</v>
      </c>
      <c r="N79">
        <f>J79-T79</f>
        <v>21915</v>
      </c>
      <c r="Q79" s="46">
        <f>+SCH00!S84</f>
        <v>9224</v>
      </c>
      <c r="R79" s="46">
        <f>+SCH00!T84</f>
        <v>4391</v>
      </c>
      <c r="S79" s="46">
        <f>+SCH00!U84</f>
        <v>54745.5</v>
      </c>
      <c r="T79" s="46">
        <f>+SCH00!V84</f>
        <v>32969</v>
      </c>
      <c r="Z79" s="23">
        <f>SCH00!X84</f>
        <v>4890</v>
      </c>
      <c r="AA79" s="46">
        <f>+SCH00!S84</f>
        <v>9224</v>
      </c>
      <c r="AD79" s="102"/>
      <c r="AF79" s="146"/>
      <c r="AG79" s="146"/>
      <c r="BA79" s="599"/>
      <c r="BB79" s="628"/>
      <c r="BC79" s="628"/>
      <c r="BD79" s="628"/>
      <c r="BE79" s="629"/>
      <c r="BF79" s="630"/>
      <c r="BG79" s="599"/>
      <c r="BH79" s="629"/>
      <c r="BI79" s="668"/>
      <c r="BJ79" s="629"/>
      <c r="BK79" s="668"/>
      <c r="BL79" s="629"/>
      <c r="BM79" s="668"/>
      <c r="BN79" s="629"/>
      <c r="BO79" s="668"/>
      <c r="BP79" s="629"/>
      <c r="BQ79" s="668"/>
      <c r="BR79" s="629"/>
      <c r="BS79" s="599"/>
      <c r="BT79" s="629"/>
      <c r="BU79" s="599"/>
      <c r="BV79" s="629"/>
      <c r="BW79" s="599"/>
      <c r="BX79" s="629"/>
      <c r="BY79" s="599"/>
      <c r="BZ79" s="629"/>
      <c r="CA79" s="599"/>
      <c r="CB79" s="629"/>
      <c r="CC79" s="599"/>
      <c r="CD79" s="629"/>
      <c r="CE79" s="599"/>
      <c r="CF79" s="629"/>
      <c r="CG79" s="599"/>
      <c r="CH79" s="629"/>
      <c r="CI79" s="599"/>
      <c r="CJ79" s="629"/>
      <c r="CK79" s="599"/>
      <c r="CL79" s="629"/>
      <c r="CM79" s="630"/>
      <c r="CN79" s="599"/>
      <c r="CO79" s="628"/>
      <c r="CP79" s="628"/>
      <c r="CQ79" s="629"/>
    </row>
    <row r="80" spans="1:122" ht="12" customHeight="1">
      <c r="A80">
        <f ca="1">G80-R80</f>
        <v>59.860779109301774</v>
      </c>
      <c r="B80" s="46"/>
      <c r="C80">
        <f ca="1">G80-Z80</f>
        <v>-98.471852361065203</v>
      </c>
      <c r="D80" s="46"/>
      <c r="E80">
        <f ca="1">G80-AA80</f>
        <v>280.25121309806582</v>
      </c>
      <c r="F80" s="46"/>
      <c r="G80">
        <f ca="1">+G13/G78</f>
        <v>280.25121309806582</v>
      </c>
      <c r="H80" s="46"/>
      <c r="I80" s="40" t="s">
        <v>2662</v>
      </c>
      <c r="J80">
        <f ca="1">+J13/J78</f>
        <v>192.81788019225903</v>
      </c>
      <c r="K80" s="46"/>
      <c r="L80">
        <f ca="1">J80-S80</f>
        <v>192.81788019225903</v>
      </c>
      <c r="M80" s="46"/>
      <c r="N80">
        <f ca="1">J80-T80</f>
        <v>-330.08746046708166</v>
      </c>
      <c r="O80" s="46"/>
      <c r="Q80">
        <f ca="1">+Q13/Q78</f>
        <v>0</v>
      </c>
      <c r="R80">
        <f ca="1">+R13/R78</f>
        <v>220.39043398876404</v>
      </c>
      <c r="S80">
        <f ca="1">+S13/S78</f>
        <v>0</v>
      </c>
      <c r="T80">
        <f ca="1">+T13/T78</f>
        <v>522.90534065934071</v>
      </c>
      <c r="U80" s="46"/>
      <c r="V80" s="46"/>
      <c r="W80" s="46"/>
      <c r="X80" s="46"/>
      <c r="Y80" s="46"/>
      <c r="Z80">
        <f ca="1">+Z13/Z78</f>
        <v>378.72306545913102</v>
      </c>
      <c r="AA80">
        <f ca="1">+AA13/AA78</f>
        <v>0</v>
      </c>
      <c r="AB80" s="102"/>
      <c r="AC80" s="102"/>
      <c r="AD80" s="46"/>
      <c r="AF80" s="146"/>
      <c r="AG80" s="146"/>
      <c r="BA80" s="599"/>
      <c r="BB80" s="628"/>
      <c r="BC80" s="628"/>
      <c r="BD80" s="628"/>
      <c r="BE80" s="629"/>
      <c r="BF80" s="630"/>
      <c r="BG80" s="599"/>
      <c r="BH80" s="629"/>
      <c r="BI80" s="668"/>
      <c r="BJ80" s="629"/>
      <c r="BK80" s="668"/>
      <c r="BL80" s="629"/>
      <c r="BM80" s="668"/>
      <c r="BN80" s="629"/>
      <c r="BO80" s="668"/>
      <c r="BP80" s="629"/>
      <c r="BQ80" s="668"/>
      <c r="BR80" s="629"/>
      <c r="BS80" s="599"/>
      <c r="BT80" s="629"/>
      <c r="BU80" s="599"/>
      <c r="BV80" s="629"/>
      <c r="BW80" s="599"/>
      <c r="BX80" s="629"/>
      <c r="BY80" s="599"/>
      <c r="BZ80" s="629"/>
      <c r="CA80" s="599"/>
      <c r="CB80" s="629"/>
      <c r="CC80" s="599"/>
      <c r="CD80" s="629"/>
      <c r="CE80" s="599"/>
      <c r="CF80" s="629"/>
      <c r="CG80" s="599"/>
      <c r="CH80" s="629"/>
      <c r="CI80" s="599"/>
      <c r="CJ80" s="629"/>
      <c r="CK80" s="599"/>
      <c r="CL80" s="629"/>
      <c r="CM80" s="630"/>
      <c r="CN80" s="599"/>
      <c r="CO80" s="628"/>
      <c r="CP80" s="628"/>
      <c r="CQ80" s="629"/>
    </row>
    <row r="81" spans="1:95" ht="12" customHeight="1">
      <c r="A81">
        <f ca="1">G81-R81</f>
        <v>40.324602240725198</v>
      </c>
      <c r="B81" s="46"/>
      <c r="C81">
        <f ca="1">G81-Z81</f>
        <v>-66.431715397276662</v>
      </c>
      <c r="D81" s="46"/>
      <c r="E81">
        <f ca="1">G81-AA81</f>
        <v>194.52160975609758</v>
      </c>
      <c r="F81" s="46"/>
      <c r="G81">
        <f ca="1">+G17/G79</f>
        <v>194.52160975609758</v>
      </c>
      <c r="I81" s="40" t="s">
        <v>2663</v>
      </c>
      <c r="J81">
        <f ca="1">+J17/J79</f>
        <v>124.60763920268202</v>
      </c>
      <c r="L81">
        <f ca="1">J81-S81</f>
        <v>124.60763920268202</v>
      </c>
      <c r="M81" s="46"/>
      <c r="N81">
        <f ca="1">J81-T81</f>
        <v>-57.587225367065329</v>
      </c>
      <c r="Q81">
        <f ca="1">+Q17/Q79</f>
        <v>0</v>
      </c>
      <c r="R81">
        <f ca="1">+R17/R79</f>
        <v>154.19700751537238</v>
      </c>
      <c r="S81">
        <f ca="1">+S17/S79</f>
        <v>0</v>
      </c>
      <c r="T81">
        <f ca="1">+T17/T79</f>
        <v>182.19486456974735</v>
      </c>
      <c r="Z81">
        <f ca="1">+Z17/Z79</f>
        <v>260.95332515337424</v>
      </c>
      <c r="AA81">
        <f ca="1">+AA17/AA79</f>
        <v>0</v>
      </c>
      <c r="AC81" s="102"/>
      <c r="BA81" s="599"/>
      <c r="BB81" s="628"/>
      <c r="BC81" s="628"/>
      <c r="BD81" s="628"/>
      <c r="BE81" s="629"/>
      <c r="BF81" s="630"/>
      <c r="BG81" s="599"/>
      <c r="BH81" s="629"/>
      <c r="BI81" s="668"/>
      <c r="BJ81" s="629"/>
      <c r="BK81" s="668"/>
      <c r="BL81" s="629"/>
      <c r="BM81" s="668"/>
      <c r="BN81" s="629"/>
      <c r="BO81" s="668"/>
      <c r="BP81" s="629"/>
      <c r="BQ81" s="668"/>
      <c r="BR81" s="629"/>
      <c r="BS81" s="599"/>
      <c r="BT81" s="629"/>
      <c r="BU81" s="599"/>
      <c r="BV81" s="629"/>
      <c r="BW81" s="599"/>
      <c r="BX81" s="629"/>
      <c r="BY81" s="599"/>
      <c r="BZ81" s="629"/>
      <c r="CA81" s="599"/>
      <c r="CB81" s="629"/>
      <c r="CC81" s="599"/>
      <c r="CD81" s="629"/>
      <c r="CE81" s="599"/>
      <c r="CF81" s="629"/>
      <c r="CG81" s="599"/>
      <c r="CH81" s="629"/>
      <c r="CI81" s="599"/>
      <c r="CJ81" s="629"/>
      <c r="CK81" s="599"/>
      <c r="CL81" s="629"/>
      <c r="CM81" s="630"/>
      <c r="CN81" s="599"/>
      <c r="CO81" s="628"/>
      <c r="CP81" s="628"/>
      <c r="CQ81" s="629"/>
    </row>
    <row r="82" spans="1:95" ht="12" customHeight="1">
      <c r="A82">
        <f ca="1">+'The Kitchen'!A73</f>
        <v>150.83081756250741</v>
      </c>
      <c r="B82" s="46"/>
      <c r="C82">
        <f ca="1">+'The Kitchen'!C73</f>
        <v>-95.823830967495212</v>
      </c>
      <c r="D82" s="46"/>
      <c r="E82">
        <f ca="1">+'The Kitchen'!F73</f>
        <v>274.63794853963839</v>
      </c>
      <c r="F82" s="46"/>
      <c r="G82" s="53">
        <f ca="1">+'The Kitchen'!I73</f>
        <v>274.63794853963839</v>
      </c>
      <c r="H82" s="53"/>
      <c r="I82" s="95" t="s">
        <v>2664</v>
      </c>
      <c r="J82" s="53">
        <f ca="1">+'The Kitchen'!L73</f>
        <v>88.085303568448907</v>
      </c>
      <c r="L82">
        <f ca="1">+'The Kitchen'!N73</f>
        <v>88.085303568448907</v>
      </c>
      <c r="M82" s="46"/>
      <c r="N82">
        <f ca="1">+'The Kitchen'!P73</f>
        <v>-39.430906421583217</v>
      </c>
      <c r="Q82">
        <f ca="1">+'The Kitchen'!S73</f>
        <v>0</v>
      </c>
      <c r="R82">
        <f ca="1">+'The Kitchen'!T73</f>
        <v>123.80713097713098</v>
      </c>
      <c r="S82">
        <f ca="1">+'The Kitchen'!U73</f>
        <v>0</v>
      </c>
      <c r="T82">
        <f ca="1">+'The Kitchen'!V73</f>
        <v>127.51620999003212</v>
      </c>
      <c r="Z82">
        <f ca="1">'The Kitchen'!AB73</f>
        <v>370.4617795071336</v>
      </c>
      <c r="AA82">
        <f ca="1">'The Kitchen'!S73</f>
        <v>0</v>
      </c>
      <c r="AC82" s="102"/>
      <c r="BA82" s="599"/>
      <c r="BB82" s="628"/>
      <c r="BC82" s="628"/>
      <c r="BD82" s="628"/>
      <c r="BE82" s="629"/>
      <c r="BF82" s="630"/>
      <c r="BG82" s="599"/>
      <c r="BH82" s="629"/>
      <c r="BI82" s="668"/>
      <c r="BJ82" s="629"/>
      <c r="BK82" s="668"/>
      <c r="BL82" s="629"/>
      <c r="BM82" s="668"/>
      <c r="BN82" s="629"/>
      <c r="BO82" s="668"/>
      <c r="BP82" s="629"/>
      <c r="BQ82" s="668"/>
      <c r="BR82" s="629"/>
      <c r="BS82" s="599"/>
      <c r="BT82" s="629"/>
      <c r="BU82" s="599"/>
      <c r="BV82" s="629"/>
      <c r="BW82" s="599"/>
      <c r="BX82" s="629"/>
      <c r="BY82" s="599"/>
      <c r="BZ82" s="629"/>
      <c r="CA82" s="599"/>
      <c r="CB82" s="629"/>
      <c r="CC82" s="599"/>
      <c r="CD82" s="629"/>
      <c r="CE82" s="599"/>
      <c r="CF82" s="629"/>
      <c r="CG82" s="599"/>
      <c r="CH82" s="629"/>
      <c r="CI82" s="599"/>
      <c r="CJ82" s="629"/>
      <c r="CK82" s="599"/>
      <c r="CL82" s="629"/>
      <c r="CM82" s="630"/>
      <c r="CN82" s="599"/>
      <c r="CO82" s="628"/>
      <c r="CP82" s="628"/>
      <c r="CQ82" s="629"/>
    </row>
    <row r="83" spans="1:95" ht="12" customHeight="1">
      <c r="A83">
        <f t="shared" ref="A83:A103" ca="1" si="22">G83-R83</f>
        <v>604.95779685537684</v>
      </c>
      <c r="B83" s="46"/>
      <c r="C83">
        <f t="shared" ref="C83:C103" ca="1" si="23">G83-Z83</f>
        <v>291.71385469262145</v>
      </c>
      <c r="D83" s="46"/>
      <c r="E83">
        <f t="shared" ref="E83:E103" ca="1" si="24">G83-AA83</f>
        <v>1148.6791724617524</v>
      </c>
      <c r="F83" s="46"/>
      <c r="G83">
        <f ca="1">+G13/G77</f>
        <v>1148.6791724617524</v>
      </c>
      <c r="H83" s="46"/>
      <c r="I83" s="40" t="s">
        <v>2665</v>
      </c>
      <c r="J83">
        <f ca="1">+J13/J77</f>
        <v>454.22581130366376</v>
      </c>
      <c r="K83" s="46"/>
      <c r="L83">
        <f t="shared" ref="L83:L103" ca="1" si="25">J83-S83</f>
        <v>454.22581130366376</v>
      </c>
      <c r="M83" s="46"/>
      <c r="N83">
        <f t="shared" ref="N83:N103" ca="1" si="26">J83-T83</f>
        <v>-186.97848928333366</v>
      </c>
      <c r="O83" s="46"/>
      <c r="Q83">
        <f ca="1">+Q13/Q77</f>
        <v>0</v>
      </c>
      <c r="R83">
        <f ca="1">+R13/R77</f>
        <v>543.72137560637555</v>
      </c>
      <c r="S83">
        <f ca="1">+S13/S77</f>
        <v>0</v>
      </c>
      <c r="T83">
        <f ca="1">+T13/T77</f>
        <v>641.20430058699742</v>
      </c>
      <c r="U83" s="46"/>
      <c r="V83" s="46"/>
      <c r="W83" s="46"/>
      <c r="X83" s="46"/>
      <c r="Y83" s="46"/>
      <c r="Z83">
        <f ca="1">+Z13/Z77</f>
        <v>856.96531776913093</v>
      </c>
      <c r="AA83">
        <f ca="1">+AA13/AA77</f>
        <v>0</v>
      </c>
      <c r="AB83" s="46"/>
      <c r="AD83" s="46"/>
      <c r="AF83" s="146"/>
      <c r="AG83" s="146"/>
      <c r="BA83" s="599"/>
      <c r="BB83" s="628"/>
      <c r="BC83" s="628"/>
      <c r="BD83" s="628"/>
      <c r="BE83" s="629"/>
      <c r="BF83" s="630"/>
      <c r="BG83" s="599"/>
      <c r="BH83" s="629"/>
      <c r="BI83" s="668"/>
      <c r="BJ83" s="629"/>
      <c r="BK83" s="668"/>
      <c r="BL83" s="629"/>
      <c r="BM83" s="668"/>
      <c r="BN83" s="629"/>
      <c r="BO83" s="668"/>
      <c r="BP83" s="629"/>
      <c r="BQ83" s="668"/>
      <c r="BR83" s="629"/>
      <c r="BS83" s="599"/>
      <c r="BT83" s="629"/>
      <c r="BU83" s="599"/>
      <c r="BV83" s="629"/>
      <c r="BW83" s="599"/>
      <c r="BX83" s="629"/>
      <c r="BY83" s="599"/>
      <c r="BZ83" s="629"/>
      <c r="CA83" s="599"/>
      <c r="CB83" s="629"/>
      <c r="CC83" s="599"/>
      <c r="CD83" s="629"/>
      <c r="CE83" s="599"/>
      <c r="CF83" s="629"/>
      <c r="CG83" s="599"/>
      <c r="CH83" s="629"/>
      <c r="CI83" s="599"/>
      <c r="CJ83" s="629"/>
      <c r="CK83" s="599"/>
      <c r="CL83" s="629"/>
      <c r="CM83" s="630"/>
      <c r="CN83" s="599"/>
      <c r="CO83" s="628"/>
      <c r="CP83" s="628"/>
      <c r="CQ83" s="629"/>
    </row>
    <row r="84" spans="1:95" ht="12" customHeight="1">
      <c r="A84">
        <f t="shared" ca="1" si="22"/>
        <v>223.22021869521166</v>
      </c>
      <c r="B84" s="46"/>
      <c r="C84">
        <f t="shared" ca="1" si="23"/>
        <v>-417.25720233102254</v>
      </c>
      <c r="D84" s="46"/>
      <c r="E84">
        <f t="shared" ca="1" si="24"/>
        <v>439.70811543810839</v>
      </c>
      <c r="G84">
        <f ca="1">(G13-'The Kitchen'!I13)/G77</f>
        <v>439.70811543810839</v>
      </c>
      <c r="I84" s="40" t="s">
        <v>2666</v>
      </c>
      <c r="J84">
        <f ca="1">(J13-'The Kitchen'!L13)/J77</f>
        <v>134.12873328406948</v>
      </c>
      <c r="L84">
        <f t="shared" ca="1" si="25"/>
        <v>134.12873328406948</v>
      </c>
      <c r="M84" s="46"/>
      <c r="N84">
        <f t="shared" ca="1" si="26"/>
        <v>-47.746385776734655</v>
      </c>
      <c r="Q84">
        <f ca="1">(Q13-'The Kitchen'!S13)/Q77</f>
        <v>0</v>
      </c>
      <c r="R84">
        <f ca="1">(R13-'The Kitchen'!T13)/R77</f>
        <v>216.48789674289674</v>
      </c>
      <c r="S84">
        <f ca="1">(S13-'The Kitchen'!U13)/S77</f>
        <v>0</v>
      </c>
      <c r="T84">
        <f ca="1">(T13-'The Kitchen'!V13)/T77</f>
        <v>181.87511906080414</v>
      </c>
      <c r="Z84">
        <f ca="1">(Z13-'The Kitchen'!E13)/Z77</f>
        <v>856.96531776913093</v>
      </c>
      <c r="AA84">
        <f ca="1">Q84</f>
        <v>0</v>
      </c>
      <c r="AF84" s="146"/>
      <c r="AG84" s="146"/>
      <c r="BA84" s="599"/>
      <c r="BB84" s="628"/>
      <c r="BC84" s="628"/>
      <c r="BD84" s="628"/>
      <c r="BE84" s="629"/>
      <c r="BF84" s="630"/>
      <c r="BG84" s="599"/>
      <c r="BH84" s="629"/>
      <c r="BI84" s="668"/>
      <c r="BJ84" s="629"/>
      <c r="BK84" s="668"/>
      <c r="BL84" s="629"/>
      <c r="BM84" s="668"/>
      <c r="BN84" s="629"/>
      <c r="BO84" s="668"/>
      <c r="BP84" s="629"/>
      <c r="BQ84" s="668"/>
      <c r="BR84" s="629"/>
      <c r="BS84" s="599"/>
      <c r="BT84" s="629"/>
      <c r="BU84" s="599"/>
      <c r="BV84" s="629"/>
      <c r="BW84" s="599"/>
      <c r="BX84" s="629"/>
      <c r="BY84" s="599"/>
      <c r="BZ84" s="629"/>
      <c r="CA84" s="599"/>
      <c r="CB84" s="629"/>
      <c r="CC84" s="599"/>
      <c r="CD84" s="629"/>
      <c r="CE84" s="599"/>
      <c r="CF84" s="629"/>
      <c r="CG84" s="599"/>
      <c r="CH84" s="629"/>
      <c r="CI84" s="599"/>
      <c r="CJ84" s="629"/>
      <c r="CK84" s="599"/>
      <c r="CL84" s="629"/>
      <c r="CM84" s="630"/>
      <c r="CN84" s="599"/>
      <c r="CO84" s="628"/>
      <c r="CP84" s="628"/>
      <c r="CQ84" s="629"/>
    </row>
    <row r="85" spans="1:95" ht="12" customHeight="1">
      <c r="A85">
        <f t="shared" ca="1" si="22"/>
        <v>209.08511171383216</v>
      </c>
      <c r="B85" s="46"/>
      <c r="C85">
        <f t="shared" ca="1" si="23"/>
        <v>112.67851687655252</v>
      </c>
      <c r="D85" s="46"/>
      <c r="E85">
        <f t="shared" ca="1" si="24"/>
        <v>443.69324061196107</v>
      </c>
      <c r="G85">
        <f ca="1">G17/G77</f>
        <v>443.69324061196107</v>
      </c>
      <c r="I85" s="40" t="s">
        <v>2667</v>
      </c>
      <c r="J85">
        <f ca="1">J17/J77</f>
        <v>163.02270911301281</v>
      </c>
      <c r="L85">
        <f t="shared" ca="1" si="25"/>
        <v>163.02270911301281</v>
      </c>
      <c r="M85" s="46"/>
      <c r="N85">
        <f t="shared" ca="1" si="26"/>
        <v>-58.736160086234065</v>
      </c>
      <c r="Q85">
        <f ca="1">Q17/Q77</f>
        <v>0</v>
      </c>
      <c r="R85">
        <f ca="1">R17/R77</f>
        <v>234.60812889812891</v>
      </c>
      <c r="S85">
        <f ca="1">S17/S77</f>
        <v>0</v>
      </c>
      <c r="T85">
        <f ca="1">T17/T77</f>
        <v>221.75886919924687</v>
      </c>
      <c r="Z85">
        <f ca="1">Z17/Z77</f>
        <v>331.01472373540855</v>
      </c>
      <c r="AA85">
        <f ca="1">AA17/AA77</f>
        <v>0</v>
      </c>
      <c r="AF85" s="146"/>
      <c r="AG85" s="146"/>
      <c r="BA85" s="599"/>
      <c r="BB85" s="628"/>
      <c r="BC85" s="628"/>
      <c r="BD85" s="628"/>
      <c r="BE85" s="629"/>
      <c r="BF85" s="630"/>
      <c r="BG85" s="599"/>
      <c r="BH85" s="629"/>
      <c r="BI85" s="668"/>
      <c r="BJ85" s="629"/>
      <c r="BK85" s="668"/>
      <c r="BL85" s="629"/>
      <c r="BM85" s="668"/>
      <c r="BN85" s="629"/>
      <c r="BO85" s="668"/>
      <c r="BP85" s="629"/>
      <c r="BQ85" s="668"/>
      <c r="BR85" s="629"/>
      <c r="BS85" s="599"/>
      <c r="BT85" s="629"/>
      <c r="BU85" s="599"/>
      <c r="BV85" s="629"/>
      <c r="BW85" s="599"/>
      <c r="BX85" s="629"/>
      <c r="BY85" s="599"/>
      <c r="BZ85" s="629"/>
      <c r="CA85" s="599"/>
      <c r="CB85" s="629"/>
      <c r="CC85" s="599"/>
      <c r="CD85" s="629"/>
      <c r="CE85" s="599"/>
      <c r="CF85" s="629"/>
      <c r="CG85" s="599"/>
      <c r="CH85" s="629"/>
      <c r="CI85" s="599"/>
      <c r="CJ85" s="629"/>
      <c r="CK85" s="599"/>
      <c r="CL85" s="629"/>
      <c r="CM85" s="630"/>
      <c r="CN85" s="599"/>
      <c r="CO85" s="628"/>
      <c r="CP85" s="628"/>
      <c r="CQ85" s="629"/>
    </row>
    <row r="86" spans="1:95" ht="12" customHeight="1">
      <c r="A86">
        <f t="shared" ca="1" si="22"/>
        <v>-0.5495245718509949</v>
      </c>
      <c r="C86">
        <f t="shared" ca="1" si="23"/>
        <v>0</v>
      </c>
      <c r="E86" t="e">
        <f t="shared" ca="1" si="24"/>
        <v>#DIV/0!</v>
      </c>
      <c r="G86">
        <f ca="1">+G27/G13*100</f>
        <v>38.119183449891494</v>
      </c>
      <c r="I86" s="40" t="s">
        <v>2668</v>
      </c>
      <c r="J86">
        <f ca="1">+J27/J13*100</f>
        <v>30.558654520064941</v>
      </c>
      <c r="L86" t="e">
        <f t="shared" ca="1" si="25"/>
        <v>#DIV/0!</v>
      </c>
      <c r="N86">
        <f t="shared" ca="1" si="26"/>
        <v>-0.9214836617189448</v>
      </c>
      <c r="Q86" t="e">
        <f ca="1">+Q27/Q13*100</f>
        <v>#DIV/0!</v>
      </c>
      <c r="R86">
        <f ca="1">+R27/R13*100</f>
        <v>38.668708021742489</v>
      </c>
      <c r="S86" t="e">
        <f ca="1">+S27/S13*100</f>
        <v>#DIV/0!</v>
      </c>
      <c r="T86">
        <f ca="1">+T27/T13*100</f>
        <v>31.480138181783886</v>
      </c>
      <c r="U86" s="46"/>
      <c r="V86" s="46"/>
      <c r="W86" s="46"/>
      <c r="X86" s="46"/>
      <c r="Y86" s="46"/>
      <c r="Z86">
        <f ca="1">+Z27/Z13*100</f>
        <v>38.119183449891494</v>
      </c>
      <c r="AA86" t="e">
        <f ca="1">+AA27/AA13*100</f>
        <v>#DIV/0!</v>
      </c>
      <c r="AC86" s="102"/>
      <c r="AD86" s="46"/>
      <c r="AF86" s="146"/>
      <c r="AG86" s="146"/>
      <c r="BA86" s="599"/>
      <c r="BB86" s="628"/>
      <c r="BC86" s="628"/>
      <c r="BD86" s="628"/>
      <c r="BE86" s="629"/>
      <c r="BF86" s="630"/>
      <c r="BG86" s="599"/>
      <c r="BH86" s="629"/>
      <c r="BI86" s="668"/>
      <c r="BJ86" s="629"/>
      <c r="BK86" s="668"/>
      <c r="BL86" s="629"/>
      <c r="BM86" s="668"/>
      <c r="BN86" s="629"/>
      <c r="BO86" s="668"/>
      <c r="BP86" s="629"/>
      <c r="BQ86" s="668"/>
      <c r="BR86" s="629"/>
      <c r="BS86" s="599"/>
      <c r="BT86" s="629"/>
      <c r="BU86" s="599"/>
      <c r="BV86" s="629"/>
      <c r="BW86" s="599"/>
      <c r="BX86" s="629"/>
      <c r="BY86" s="599"/>
      <c r="BZ86" s="629"/>
      <c r="CA86" s="599"/>
      <c r="CB86" s="629"/>
      <c r="CC86" s="599"/>
      <c r="CD86" s="629"/>
      <c r="CE86" s="599"/>
      <c r="CF86" s="629"/>
      <c r="CG86" s="599"/>
      <c r="CH86" s="629"/>
      <c r="CI86" s="599"/>
      <c r="CJ86" s="629"/>
      <c r="CK86" s="599"/>
      <c r="CL86" s="629"/>
      <c r="CM86" s="630"/>
      <c r="CN86" s="599"/>
      <c r="CO86" s="628"/>
      <c r="CP86" s="628"/>
      <c r="CQ86" s="629"/>
    </row>
    <row r="87" spans="1:95" ht="12" customHeight="1">
      <c r="A87">
        <f t="shared" ca="1" si="22"/>
        <v>-3.1949022936537581</v>
      </c>
      <c r="C87">
        <f t="shared" ca="1" si="23"/>
        <v>0</v>
      </c>
      <c r="E87" t="e">
        <f t="shared" ca="1" si="24"/>
        <v>#DIV/0!</v>
      </c>
      <c r="G87">
        <f ca="1">+G28/G17*100</f>
        <v>30.598572282269469</v>
      </c>
      <c r="I87" s="40" t="s">
        <v>2669</v>
      </c>
      <c r="J87">
        <f ca="1">+J28/J17*100</f>
        <v>33.315498716343164</v>
      </c>
      <c r="L87" t="e">
        <f t="shared" ca="1" si="25"/>
        <v>#DIV/0!</v>
      </c>
      <c r="N87">
        <f t="shared" ca="1" si="26"/>
        <v>1.6033264914774747E-2</v>
      </c>
      <c r="Q87" t="e">
        <f ca="1">+Q28/Q17*100</f>
        <v>#DIV/0!</v>
      </c>
      <c r="R87">
        <f ca="1">+R28/R17*100</f>
        <v>33.793474575923227</v>
      </c>
      <c r="S87" t="e">
        <f ca="1">+S28/S17*100</f>
        <v>#DIV/0!</v>
      </c>
      <c r="T87">
        <f ca="1">+T28/T17*100</f>
        <v>33.299465451428389</v>
      </c>
      <c r="U87" s="46"/>
      <c r="V87" s="46"/>
      <c r="W87" s="46"/>
      <c r="X87" s="46"/>
      <c r="Y87" s="46"/>
      <c r="Z87">
        <f ca="1">+Z28/Z17*100</f>
        <v>30.598572282269469</v>
      </c>
      <c r="AA87" t="e">
        <f ca="1">+AA28/AA17*100</f>
        <v>#DIV/0!</v>
      </c>
      <c r="AB87" s="46"/>
      <c r="AD87" s="46"/>
      <c r="AF87" s="146"/>
      <c r="AG87" s="146"/>
      <c r="BA87" s="599"/>
      <c r="BB87" s="628"/>
      <c r="BC87" s="628"/>
      <c r="BD87" s="628"/>
      <c r="BE87" s="629"/>
      <c r="BF87" s="630"/>
      <c r="BG87" s="599"/>
      <c r="BH87" s="629"/>
      <c r="BI87" s="668"/>
      <c r="BJ87" s="629"/>
      <c r="BK87" s="668"/>
      <c r="BL87" s="629"/>
      <c r="BM87" s="668"/>
      <c r="BN87" s="629"/>
      <c r="BO87" s="668"/>
      <c r="BP87" s="629"/>
      <c r="BQ87" s="668"/>
      <c r="BR87" s="629"/>
      <c r="BS87" s="599"/>
      <c r="BT87" s="629"/>
      <c r="BU87" s="599"/>
      <c r="BV87" s="629"/>
      <c r="BW87" s="599"/>
      <c r="BX87" s="629"/>
      <c r="BY87" s="599"/>
      <c r="BZ87" s="629"/>
      <c r="CA87" s="599"/>
      <c r="CB87" s="629"/>
      <c r="CC87" s="599"/>
      <c r="CD87" s="629"/>
      <c r="CE87" s="599"/>
      <c r="CF87" s="629"/>
      <c r="CG87" s="599"/>
      <c r="CH87" s="629"/>
      <c r="CI87" s="599"/>
      <c r="CJ87" s="629"/>
      <c r="CK87" s="599"/>
      <c r="CL87" s="629"/>
      <c r="CM87" s="630"/>
      <c r="CN87" s="599"/>
      <c r="CO87" s="628"/>
      <c r="CP87" s="628"/>
      <c r="CQ87" s="629"/>
    </row>
    <row r="88" spans="1:95" ht="12" customHeight="1">
      <c r="A88">
        <f t="shared" ca="1" si="22"/>
        <v>-4.5353252097574739</v>
      </c>
      <c r="B88" s="46"/>
      <c r="C88">
        <f t="shared" ca="1" si="23"/>
        <v>0</v>
      </c>
      <c r="D88" s="46"/>
      <c r="E88" t="e">
        <f t="shared" ca="1" si="24"/>
        <v>#DIV/0!</v>
      </c>
      <c r="F88" s="46"/>
      <c r="G88">
        <f ca="1">+G34/G69*100</f>
        <v>54.440376289371898</v>
      </c>
      <c r="H88" s="46"/>
      <c r="I88" s="40" t="s">
        <v>2670</v>
      </c>
      <c r="J88">
        <f ca="1">+J34/J69*100</f>
        <v>47.041634977496166</v>
      </c>
      <c r="K88" s="46"/>
      <c r="L88" t="e">
        <f t="shared" ca="1" si="25"/>
        <v>#DIV/0!</v>
      </c>
      <c r="M88" s="46"/>
      <c r="N88">
        <f t="shared" ca="1" si="26"/>
        <v>2.79505920378935</v>
      </c>
      <c r="O88" s="46"/>
      <c r="Q88" t="e">
        <f ca="1">+Q34/Q69*100</f>
        <v>#DIV/0!</v>
      </c>
      <c r="R88">
        <f ca="1">+R34/R69*100</f>
        <v>58.975701499129372</v>
      </c>
      <c r="S88" t="e">
        <f ca="1">+S34/S69*100</f>
        <v>#DIV/0!</v>
      </c>
      <c r="T88">
        <f ca="1">+T34/T69*100</f>
        <v>44.246575773706816</v>
      </c>
      <c r="U88" s="46"/>
      <c r="V88" s="46"/>
      <c r="W88" s="46"/>
      <c r="X88" s="46"/>
      <c r="Y88" s="46"/>
      <c r="Z88">
        <f ca="1">+Z34/Z69*100</f>
        <v>54.440376289371898</v>
      </c>
      <c r="AA88" t="e">
        <f ca="1">+AA34/AA69*100</f>
        <v>#DIV/0!</v>
      </c>
      <c r="AB88" s="46"/>
      <c r="AC88" s="46"/>
      <c r="AD88" s="46"/>
      <c r="AF88" s="146"/>
      <c r="AG88" s="146"/>
      <c r="BA88" s="599"/>
      <c r="BB88" s="628"/>
      <c r="BC88" s="628"/>
      <c r="BD88" s="628"/>
      <c r="BE88" s="629"/>
      <c r="BF88" s="630"/>
      <c r="BG88" s="599"/>
      <c r="BH88" s="629"/>
      <c r="BI88" s="668"/>
      <c r="BJ88" s="629"/>
      <c r="BK88" s="668"/>
      <c r="BL88" s="629"/>
      <c r="BM88" s="668"/>
      <c r="BN88" s="629"/>
      <c r="BO88" s="668"/>
      <c r="BP88" s="629"/>
      <c r="BQ88" s="668"/>
      <c r="BR88" s="629"/>
      <c r="BS88" s="599"/>
      <c r="BT88" s="629"/>
      <c r="BU88" s="599"/>
      <c r="BV88" s="629"/>
      <c r="BW88" s="599"/>
      <c r="BX88" s="629"/>
      <c r="BY88" s="599"/>
      <c r="BZ88" s="629"/>
      <c r="CA88" s="599"/>
      <c r="CB88" s="629"/>
      <c r="CC88" s="599"/>
      <c r="CD88" s="629"/>
      <c r="CE88" s="599"/>
      <c r="CF88" s="629"/>
      <c r="CG88" s="599"/>
      <c r="CH88" s="629"/>
      <c r="CI88" s="599"/>
      <c r="CJ88" s="629"/>
      <c r="CK88" s="599"/>
      <c r="CL88" s="629"/>
      <c r="CM88" s="630"/>
      <c r="CN88" s="599"/>
      <c r="CO88" s="628"/>
      <c r="CP88" s="628"/>
      <c r="CQ88" s="629"/>
    </row>
    <row r="89" spans="1:95" ht="12" customHeight="1">
      <c r="A89">
        <f t="shared" ca="1" si="22"/>
        <v>4.3364778859950643</v>
      </c>
      <c r="B89" s="46"/>
      <c r="C89">
        <f t="shared" ca="1" si="23"/>
        <v>0</v>
      </c>
      <c r="D89" s="46"/>
      <c r="E89" t="e">
        <f t="shared" ca="1" si="24"/>
        <v>#DIV/0!</v>
      </c>
      <c r="F89" s="46"/>
      <c r="G89">
        <f ca="1">+G68/G24*100</f>
        <v>10.220646556831738</v>
      </c>
      <c r="H89" s="46"/>
      <c r="I89" s="40" t="s">
        <v>2420</v>
      </c>
      <c r="J89">
        <f ca="1">+J68/J24*100</f>
        <v>7.6147293791049435</v>
      </c>
      <c r="K89" s="46"/>
      <c r="L89" t="e">
        <f t="shared" ca="1" si="25"/>
        <v>#DIV/0!</v>
      </c>
      <c r="M89" s="46"/>
      <c r="N89">
        <f t="shared" ca="1" si="26"/>
        <v>1.4799666233590409</v>
      </c>
      <c r="O89" s="46"/>
      <c r="Q89" t="e">
        <f ca="1">+Q68/Q24*100</f>
        <v>#DIV/0!</v>
      </c>
      <c r="R89">
        <f ca="1">+R68/R24*100</f>
        <v>5.8841686708366741</v>
      </c>
      <c r="S89" t="e">
        <f ca="1">+S68/S24*100</f>
        <v>#DIV/0!</v>
      </c>
      <c r="T89">
        <f ca="1">+T68/T24*100</f>
        <v>6.1347627557459026</v>
      </c>
      <c r="U89" s="46"/>
      <c r="V89" s="46"/>
      <c r="W89" s="46"/>
      <c r="X89" s="46"/>
      <c r="Y89" s="46"/>
      <c r="Z89">
        <f ca="1">+Z68/Z24*100</f>
        <v>10.220646556831738</v>
      </c>
      <c r="AA89" t="e">
        <f ca="1">+AA68/AA24*100</f>
        <v>#DIV/0!</v>
      </c>
      <c r="AB89" s="46"/>
      <c r="AD89" s="46"/>
      <c r="AF89" s="146"/>
      <c r="AG89" s="146"/>
      <c r="AH89" s="146"/>
      <c r="AI89" s="146"/>
      <c r="BA89" s="599"/>
      <c r="BB89" s="628"/>
      <c r="BC89" s="628"/>
      <c r="BD89" s="628"/>
      <c r="BE89" s="629"/>
      <c r="BF89" s="630"/>
      <c r="BG89" s="599"/>
      <c r="BH89" s="629"/>
      <c r="BI89" s="668"/>
      <c r="BJ89" s="629"/>
      <c r="BK89" s="668"/>
      <c r="BL89" s="629"/>
      <c r="BM89" s="668"/>
      <c r="BN89" s="629"/>
      <c r="BO89" s="668"/>
      <c r="BP89" s="629"/>
      <c r="BQ89" s="668"/>
      <c r="BR89" s="629"/>
      <c r="BS89" s="599"/>
      <c r="BT89" s="629"/>
      <c r="BU89" s="599"/>
      <c r="BV89" s="629"/>
      <c r="BW89" s="599"/>
      <c r="BX89" s="629"/>
      <c r="BY89" s="599"/>
      <c r="BZ89" s="629"/>
      <c r="CA89" s="599"/>
      <c r="CB89" s="629"/>
      <c r="CC89" s="599"/>
      <c r="CD89" s="629"/>
      <c r="CE89" s="599"/>
      <c r="CF89" s="629"/>
      <c r="CG89" s="599"/>
      <c r="CH89" s="629"/>
      <c r="CI89" s="599"/>
      <c r="CJ89" s="629"/>
      <c r="CK89" s="599"/>
      <c r="CL89" s="629"/>
      <c r="CM89" s="630"/>
      <c r="CN89" s="599"/>
      <c r="CO89" s="628"/>
      <c r="CP89" s="628"/>
      <c r="CQ89" s="629"/>
    </row>
    <row r="90" spans="1:95" ht="12" customHeight="1">
      <c r="A90">
        <f t="shared" ca="1" si="22"/>
        <v>-8.0681236794619338</v>
      </c>
      <c r="B90" s="46"/>
      <c r="C90">
        <f t="shared" ca="1" si="23"/>
        <v>0</v>
      </c>
      <c r="D90" s="46"/>
      <c r="E90" t="e">
        <f t="shared" ca="1" si="24"/>
        <v>#DIV/0!</v>
      </c>
      <c r="F90" s="46"/>
      <c r="G90">
        <f ca="1">+G70/G24*100</f>
        <v>37.786020239206351</v>
      </c>
      <c r="H90" s="46"/>
      <c r="I90" s="40" t="s">
        <v>2418</v>
      </c>
      <c r="J90">
        <f ca="1">+J70/J24*100</f>
        <v>44.916876590909723</v>
      </c>
      <c r="K90" s="46"/>
      <c r="L90" t="e">
        <f t="shared" ca="1" si="25"/>
        <v>#DIV/0!</v>
      </c>
      <c r="M90" s="46"/>
      <c r="N90">
        <f t="shared" ca="1" si="26"/>
        <v>-7.735547907747133</v>
      </c>
      <c r="O90" s="46"/>
      <c r="Q90" t="e">
        <f ca="1">+Q70/Q24*100</f>
        <v>#DIV/0!</v>
      </c>
      <c r="R90">
        <f ca="1">+R70/R24*100</f>
        <v>45.854143918668285</v>
      </c>
      <c r="S90" t="e">
        <f ca="1">+S70/S24*100</f>
        <v>#DIV/0!</v>
      </c>
      <c r="T90">
        <f ca="1">+T70/T24*100</f>
        <v>52.652424498656856</v>
      </c>
      <c r="U90" s="46"/>
      <c r="V90" s="46"/>
      <c r="W90" s="46"/>
      <c r="X90" s="46"/>
      <c r="Y90" s="46"/>
      <c r="Z90">
        <f ca="1">+Z70/Z24*100</f>
        <v>37.786020239206351</v>
      </c>
      <c r="AA90" t="e">
        <f ca="1">+AA70/AA24*100</f>
        <v>#DIV/0!</v>
      </c>
      <c r="AB90" s="46"/>
      <c r="AC90" s="46"/>
      <c r="AD90" s="46"/>
      <c r="AF90" s="146"/>
      <c r="AG90" s="146"/>
      <c r="AH90" s="146"/>
      <c r="AI90" s="146"/>
      <c r="BA90" s="599"/>
      <c r="BB90" s="628"/>
      <c r="BC90" s="628"/>
      <c r="BD90" s="628"/>
      <c r="BE90" s="629"/>
      <c r="BF90" s="630"/>
      <c r="BG90" s="599"/>
      <c r="BH90" s="629"/>
      <c r="BI90" s="668"/>
      <c r="BJ90" s="629"/>
      <c r="BK90" s="668"/>
      <c r="BL90" s="629"/>
      <c r="BM90" s="668"/>
      <c r="BN90" s="629"/>
      <c r="BO90" s="668"/>
      <c r="BP90" s="629"/>
      <c r="BQ90" s="668"/>
      <c r="BR90" s="629"/>
      <c r="BS90" s="599"/>
      <c r="BT90" s="629"/>
      <c r="BU90" s="599"/>
      <c r="BV90" s="629"/>
      <c r="BW90" s="599"/>
      <c r="BX90" s="629"/>
      <c r="BY90" s="599"/>
      <c r="BZ90" s="629"/>
      <c r="CA90" s="599"/>
      <c r="CB90" s="629"/>
      <c r="CC90" s="599"/>
      <c r="CD90" s="629"/>
      <c r="CE90" s="599"/>
      <c r="CF90" s="629"/>
      <c r="CG90" s="599"/>
      <c r="CH90" s="629"/>
      <c r="CI90" s="599"/>
      <c r="CJ90" s="629"/>
      <c r="CK90" s="599"/>
      <c r="CL90" s="629"/>
      <c r="CM90" s="630"/>
      <c r="CN90" s="599"/>
      <c r="CO90" s="628"/>
      <c r="CP90" s="628"/>
      <c r="CQ90" s="629"/>
    </row>
    <row r="91" spans="1:95" ht="12" customHeight="1">
      <c r="A91">
        <f t="shared" ca="1" si="22"/>
        <v>24.250585474468416</v>
      </c>
      <c r="B91" s="46"/>
      <c r="C91">
        <f t="shared" ca="1" si="23"/>
        <v>-22.736111022072436</v>
      </c>
      <c r="D91" s="46"/>
      <c r="E91">
        <f t="shared" ca="1" si="24"/>
        <v>64.707046148625722</v>
      </c>
      <c r="F91" s="46"/>
      <c r="G91">
        <f ca="1">+G34/G78</f>
        <v>64.707046148625722</v>
      </c>
      <c r="H91" s="46"/>
      <c r="I91" s="40" t="s">
        <v>2671</v>
      </c>
      <c r="J91">
        <f ca="1">+J34/(J78+J79)</f>
        <v>20.451559114950982</v>
      </c>
      <c r="K91" s="46"/>
      <c r="L91">
        <f t="shared" ca="1" si="25"/>
        <v>20.451559114950982</v>
      </c>
      <c r="M91" s="46"/>
      <c r="N91">
        <f t="shared" ca="1" si="26"/>
        <v>-32.358545958058201</v>
      </c>
      <c r="O91" s="46"/>
      <c r="Q91">
        <f ca="1">+Q34/Q78</f>
        <v>0</v>
      </c>
      <c r="R91">
        <f ca="1">+R34/R78</f>
        <v>40.456460674157306</v>
      </c>
      <c r="S91">
        <f ca="1">+S34/S78</f>
        <v>0</v>
      </c>
      <c r="T91">
        <f ca="1">+T34/T78</f>
        <v>52.810105073009183</v>
      </c>
      <c r="U91" s="46"/>
      <c r="V91" s="46"/>
      <c r="W91" s="46"/>
      <c r="X91" s="46"/>
      <c r="Y91" s="46"/>
      <c r="Z91">
        <f ca="1">+Z34/Z78</f>
        <v>87.443157170698157</v>
      </c>
      <c r="AA91">
        <f ca="1">+AA34/AA78</f>
        <v>0</v>
      </c>
      <c r="AB91" s="46"/>
      <c r="AC91" s="46"/>
      <c r="AD91" s="46"/>
      <c r="AF91" s="146"/>
      <c r="AG91" s="146"/>
      <c r="AH91" s="146"/>
      <c r="AI91" s="146"/>
      <c r="BA91" s="599"/>
      <c r="BB91" s="628"/>
      <c r="BC91" s="628"/>
      <c r="BD91" s="628"/>
      <c r="BE91" s="629"/>
      <c r="BF91" s="630"/>
      <c r="BG91" s="599"/>
      <c r="BH91" s="629"/>
      <c r="BI91" s="668"/>
      <c r="BJ91" s="629"/>
      <c r="BK91" s="668"/>
      <c r="BL91" s="629"/>
      <c r="BM91" s="668"/>
      <c r="BN91" s="629"/>
      <c r="BO91" s="668"/>
      <c r="BP91" s="629"/>
      <c r="BQ91" s="668"/>
      <c r="BR91" s="629"/>
      <c r="BS91" s="599"/>
      <c r="BT91" s="629"/>
      <c r="BU91" s="599"/>
      <c r="BV91" s="629"/>
      <c r="BW91" s="599"/>
      <c r="BX91" s="629"/>
      <c r="BY91" s="599"/>
      <c r="BZ91" s="629"/>
      <c r="CA91" s="599"/>
      <c r="CB91" s="629"/>
      <c r="CC91" s="599"/>
      <c r="CD91" s="629"/>
      <c r="CE91" s="599"/>
      <c r="CF91" s="629"/>
      <c r="CG91" s="599"/>
      <c r="CH91" s="629"/>
      <c r="CI91" s="599"/>
      <c r="CJ91" s="629"/>
      <c r="CK91" s="599"/>
      <c r="CL91" s="629"/>
      <c r="CM91" s="630"/>
      <c r="CN91" s="599"/>
      <c r="CO91" s="628"/>
      <c r="CP91" s="628"/>
      <c r="CQ91" s="629"/>
    </row>
    <row r="92" spans="1:95" ht="12" customHeight="1">
      <c r="A92">
        <f t="shared" ca="1" si="22"/>
        <v>124.53103658060543</v>
      </c>
      <c r="B92" s="46"/>
      <c r="C92">
        <f t="shared" ca="1" si="23"/>
        <v>44.293250547940005</v>
      </c>
      <c r="D92" s="46"/>
      <c r="E92">
        <f t="shared" ca="1" si="24"/>
        <v>174.41315716272601</v>
      </c>
      <c r="F92" s="46"/>
      <c r="G92">
        <f ca="1">+G68/G77</f>
        <v>174.41315716272601</v>
      </c>
      <c r="H92" s="46"/>
      <c r="I92" s="40" t="s">
        <v>2672</v>
      </c>
      <c r="J92">
        <f ca="1">+J68/J77</f>
        <v>48.887476341445968</v>
      </c>
      <c r="K92" s="46"/>
      <c r="L92">
        <f t="shared" ca="1" si="25"/>
        <v>48.887476341445968</v>
      </c>
      <c r="M92" s="46"/>
      <c r="N92">
        <f t="shared" ca="1" si="26"/>
        <v>-6.1400630686031334</v>
      </c>
      <c r="O92" s="46"/>
      <c r="Q92">
        <f ca="1">+Q68/Q77</f>
        <v>0</v>
      </c>
      <c r="R92">
        <f ca="1">+R68/R77</f>
        <v>49.882120582120578</v>
      </c>
      <c r="S92">
        <f ca="1">+S68/S77</f>
        <v>0</v>
      </c>
      <c r="T92">
        <f ca="1">+T68/T77</f>
        <v>55.027539410049101</v>
      </c>
      <c r="U92" s="46"/>
      <c r="V92" s="46"/>
      <c r="W92" s="46"/>
      <c r="X92" s="46"/>
      <c r="Y92" s="46"/>
      <c r="Z92">
        <f ca="1">+Z68/Z77</f>
        <v>130.119906614786</v>
      </c>
      <c r="AA92">
        <f ca="1">+AA68/AA77</f>
        <v>0</v>
      </c>
      <c r="AB92" s="46"/>
      <c r="AC92" s="46"/>
      <c r="AD92" s="46"/>
      <c r="AF92" s="146"/>
      <c r="AG92" s="146"/>
      <c r="AH92" s="146"/>
      <c r="AI92" s="146"/>
      <c r="BA92" s="599"/>
      <c r="BB92" s="628"/>
      <c r="BC92" s="628"/>
      <c r="BD92" s="628"/>
      <c r="BE92" s="629"/>
      <c r="BF92" s="630"/>
      <c r="BG92" s="599"/>
      <c r="BH92" s="629"/>
      <c r="BI92" s="668"/>
      <c r="BJ92" s="629"/>
      <c r="BK92" s="668"/>
      <c r="BL92" s="629"/>
      <c r="BM92" s="668"/>
      <c r="BN92" s="629"/>
      <c r="BO92" s="668"/>
      <c r="BP92" s="629"/>
      <c r="BQ92" s="668"/>
      <c r="BR92" s="629"/>
      <c r="BS92" s="599"/>
      <c r="BT92" s="629"/>
      <c r="BU92" s="599"/>
      <c r="BV92" s="629"/>
      <c r="BW92" s="599"/>
      <c r="BX92" s="629"/>
      <c r="BY92" s="599"/>
      <c r="BZ92" s="629"/>
      <c r="CA92" s="599"/>
      <c r="CB92" s="629"/>
      <c r="CC92" s="599"/>
      <c r="CD92" s="629"/>
      <c r="CE92" s="599"/>
      <c r="CF92" s="629"/>
      <c r="CG92" s="599"/>
      <c r="CH92" s="629"/>
      <c r="CI92" s="599"/>
      <c r="CJ92" s="629"/>
      <c r="CK92" s="599"/>
      <c r="CL92" s="629"/>
      <c r="CM92" s="630"/>
      <c r="CN92" s="599"/>
      <c r="CO92" s="628"/>
      <c r="CP92" s="628"/>
      <c r="CQ92" s="629"/>
    </row>
    <row r="93" spans="1:95" ht="12.75" customHeight="1">
      <c r="A93">
        <f t="shared" ca="1" si="22"/>
        <v>256.08904847342245</v>
      </c>
      <c r="B93" s="46"/>
      <c r="C93">
        <f t="shared" ca="1" si="23"/>
        <v>163.75340369694896</v>
      </c>
      <c r="D93" s="46"/>
      <c r="E93">
        <f t="shared" ca="1" si="24"/>
        <v>644.8103894297634</v>
      </c>
      <c r="F93" s="46"/>
      <c r="G93">
        <f ca="1">+G70/G77</f>
        <v>644.8103894297634</v>
      </c>
      <c r="H93" s="46"/>
      <c r="I93" s="40" t="s">
        <v>2673</v>
      </c>
      <c r="J93">
        <f ca="1">+J70/J77</f>
        <v>288.3717375032777</v>
      </c>
      <c r="K93" s="46"/>
      <c r="L93">
        <f t="shared" ca="1" si="25"/>
        <v>288.3717375032777</v>
      </c>
      <c r="M93" s="46"/>
      <c r="N93">
        <f t="shared" ca="1" si="26"/>
        <v>-183.90950294416956</v>
      </c>
      <c r="O93" s="46"/>
      <c r="Q93">
        <f ca="1">+Q70/Q77</f>
        <v>0</v>
      </c>
      <c r="R93">
        <f ca="1">+R70/R77</f>
        <v>388.72134095634095</v>
      </c>
      <c r="S93">
        <f ca="1">+S70/S77</f>
        <v>0</v>
      </c>
      <c r="T93">
        <f ca="1">+T70/T77</f>
        <v>472.28124044744726</v>
      </c>
      <c r="U93" s="46"/>
      <c r="V93" s="46"/>
      <c r="W93" s="46"/>
      <c r="X93" s="46"/>
      <c r="Y93" s="46"/>
      <c r="Z93">
        <f ca="1">+Z70/Z77</f>
        <v>481.05698573281444</v>
      </c>
      <c r="AA93">
        <f ca="1">+AA70/AA77</f>
        <v>0</v>
      </c>
      <c r="AB93" s="46"/>
      <c r="AC93" s="46"/>
      <c r="AD93" s="46"/>
      <c r="AF93" s="146"/>
      <c r="AG93" s="146"/>
      <c r="AH93" s="146"/>
      <c r="AI93" s="146"/>
      <c r="BA93" s="599"/>
      <c r="BB93" s="628"/>
      <c r="BC93" s="628"/>
      <c r="BD93" s="628"/>
      <c r="BE93" s="629"/>
      <c r="BF93" s="630"/>
      <c r="BG93" s="599"/>
      <c r="BH93" s="629"/>
      <c r="BI93" s="668"/>
      <c r="BJ93" s="629"/>
      <c r="BK93" s="668"/>
      <c r="BL93" s="629"/>
      <c r="BM93" s="668"/>
      <c r="BN93" s="629"/>
      <c r="BO93" s="668"/>
      <c r="BP93" s="629"/>
      <c r="BQ93" s="668"/>
      <c r="BR93" s="629"/>
      <c r="BS93" s="599"/>
      <c r="BT93" s="629"/>
      <c r="BU93" s="599"/>
      <c r="BV93" s="629"/>
      <c r="BW93" s="599"/>
      <c r="BX93" s="629"/>
      <c r="BY93" s="599"/>
      <c r="BZ93" s="629"/>
      <c r="CA93" s="599"/>
      <c r="CB93" s="629"/>
      <c r="CC93" s="599"/>
      <c r="CD93" s="629"/>
      <c r="CE93" s="599"/>
      <c r="CF93" s="629"/>
      <c r="CG93" s="599"/>
      <c r="CH93" s="629"/>
      <c r="CI93" s="599"/>
      <c r="CJ93" s="629"/>
      <c r="CK93" s="599"/>
      <c r="CL93" s="629"/>
      <c r="CM93" s="630"/>
      <c r="CN93" s="599"/>
      <c r="CO93" s="628"/>
      <c r="CP93" s="628"/>
      <c r="CQ93" s="629"/>
    </row>
    <row r="94" spans="1:95" ht="12.75" customHeight="1">
      <c r="A94">
        <f t="shared" ca="1" si="22"/>
        <v>14.642573422893314</v>
      </c>
      <c r="B94" s="46"/>
      <c r="C94">
        <f t="shared" ca="1" si="23"/>
        <v>6.4699557354662858</v>
      </c>
      <c r="D94" s="46"/>
      <c r="E94">
        <f t="shared" ca="1" si="24"/>
        <v>25.476689847009737</v>
      </c>
      <c r="F94" s="46"/>
      <c r="G94">
        <f ca="1">+G61/G77</f>
        <v>25.476689847009737</v>
      </c>
      <c r="H94" s="46"/>
      <c r="I94" s="40" t="s">
        <v>2674</v>
      </c>
      <c r="J94">
        <f ca="1">+J61/J77</f>
        <v>6.1143822554885467</v>
      </c>
      <c r="K94" s="46"/>
      <c r="L94">
        <f t="shared" ca="1" si="25"/>
        <v>6.1143822554885467</v>
      </c>
      <c r="M94" s="46"/>
      <c r="N94">
        <f t="shared" ca="1" si="26"/>
        <v>-0.98520204694435431</v>
      </c>
      <c r="O94" s="46"/>
      <c r="Q94">
        <f ca="1">+Q61/Q77</f>
        <v>0</v>
      </c>
      <c r="R94">
        <f ca="1">+R61/R77</f>
        <v>10.834116424116424</v>
      </c>
      <c r="S94">
        <f ca="1">+S61/S77</f>
        <v>0</v>
      </c>
      <c r="T94">
        <f ca="1">+T61/T77</f>
        <v>7.0995843024329011</v>
      </c>
      <c r="U94" s="46"/>
      <c r="V94" s="46"/>
      <c r="W94" s="46"/>
      <c r="X94" s="46"/>
      <c r="Y94" s="46"/>
      <c r="Z94">
        <f ca="1">+Z61/Z77</f>
        <v>19.006734111543452</v>
      </c>
      <c r="AA94">
        <f ca="1">+AA61/AA77</f>
        <v>0</v>
      </c>
      <c r="AB94" s="46"/>
      <c r="AC94" s="46"/>
      <c r="AD94" s="46"/>
      <c r="AF94" s="146"/>
      <c r="AG94" s="146"/>
      <c r="AH94" s="146"/>
      <c r="AI94" s="146"/>
      <c r="BA94" s="599"/>
      <c r="BB94" s="628"/>
      <c r="BC94" s="628"/>
      <c r="BD94" s="628"/>
      <c r="BE94" s="629"/>
      <c r="BF94" s="630"/>
      <c r="BG94" s="599"/>
      <c r="BH94" s="629"/>
      <c r="BI94" s="668"/>
      <c r="BJ94" s="629"/>
      <c r="BK94" s="668"/>
      <c r="BL94" s="629"/>
      <c r="BM94" s="668"/>
      <c r="BN94" s="629"/>
      <c r="BO94" s="668"/>
      <c r="BP94" s="629"/>
      <c r="BQ94" s="668"/>
      <c r="BR94" s="629"/>
      <c r="BS94" s="599"/>
      <c r="BT94" s="629"/>
      <c r="BU94" s="599"/>
      <c r="BV94" s="629"/>
      <c r="BW94" s="599"/>
      <c r="BX94" s="629"/>
      <c r="BY94" s="599"/>
      <c r="BZ94" s="629"/>
      <c r="CA94" s="599"/>
      <c r="CB94" s="629"/>
      <c r="CC94" s="599"/>
      <c r="CD94" s="629"/>
      <c r="CE94" s="599"/>
      <c r="CF94" s="629"/>
      <c r="CG94" s="599"/>
      <c r="CH94" s="629"/>
      <c r="CI94" s="599"/>
      <c r="CJ94" s="629"/>
      <c r="CK94" s="599"/>
      <c r="CL94" s="629"/>
      <c r="CM94" s="630"/>
      <c r="CN94" s="599"/>
      <c r="CO94" s="628"/>
      <c r="CP94" s="628"/>
      <c r="CQ94" s="629"/>
    </row>
    <row r="95" spans="1:95" ht="12.75" customHeight="1">
      <c r="A95">
        <f t="shared" ca="1" si="22"/>
        <v>49.410723226703752</v>
      </c>
      <c r="B95" s="46"/>
      <c r="C95">
        <f t="shared" ca="1" si="23"/>
        <v>12.54814475718365</v>
      </c>
      <c r="D95" s="46"/>
      <c r="E95">
        <f t="shared" ca="1" si="24"/>
        <v>49.410723226703752</v>
      </c>
      <c r="F95" s="46"/>
      <c r="G95">
        <f ca="1">+G62/G77</f>
        <v>49.410723226703752</v>
      </c>
      <c r="H95" s="46"/>
      <c r="I95" s="40" t="s">
        <v>2675</v>
      </c>
      <c r="J95">
        <f ca="1">(+J62+J48)/J77</f>
        <v>13.439044122905294</v>
      </c>
      <c r="K95" s="46"/>
      <c r="L95">
        <f t="shared" ca="1" si="25"/>
        <v>13.439044122905294</v>
      </c>
      <c r="M95" s="46"/>
      <c r="N95">
        <f t="shared" ca="1" si="26"/>
        <v>3.2467408039700114</v>
      </c>
      <c r="O95" s="46"/>
      <c r="Q95">
        <f ca="1">+Q62/Q77</f>
        <v>0</v>
      </c>
      <c r="R95">
        <f ca="1">+R62/R77</f>
        <v>0</v>
      </c>
      <c r="S95">
        <f ca="1">+S62/S77</f>
        <v>0</v>
      </c>
      <c r="T95">
        <f ca="1">+T62/T77</f>
        <v>10.192303318935283</v>
      </c>
      <c r="U95" s="46"/>
      <c r="Y95" s="46"/>
      <c r="Z95">
        <f ca="1">+Z62/Z77</f>
        <v>36.862578469520102</v>
      </c>
      <c r="AA95">
        <f ca="1">+AA62/AA77</f>
        <v>0</v>
      </c>
      <c r="AB95" s="46"/>
      <c r="AC95" s="46"/>
      <c r="AD95" s="46"/>
      <c r="AF95" s="171"/>
      <c r="AG95" s="146"/>
      <c r="AH95" s="146"/>
      <c r="AI95" s="146"/>
      <c r="BA95" s="599"/>
      <c r="BB95" s="628"/>
      <c r="BC95" s="628"/>
      <c r="BD95" s="628"/>
      <c r="BE95" s="629"/>
      <c r="BF95" s="630"/>
      <c r="BG95" s="599"/>
      <c r="BH95" s="629"/>
      <c r="BI95" s="668"/>
      <c r="BJ95" s="629"/>
      <c r="BK95" s="668"/>
      <c r="BL95" s="629"/>
      <c r="BM95" s="668"/>
      <c r="BN95" s="629"/>
      <c r="BO95" s="668"/>
      <c r="BP95" s="629"/>
      <c r="BQ95" s="668"/>
      <c r="BR95" s="629"/>
      <c r="BS95" s="599"/>
      <c r="BT95" s="629"/>
      <c r="BU95" s="599"/>
      <c r="BV95" s="629"/>
      <c r="BW95" s="599"/>
      <c r="BX95" s="629"/>
      <c r="BY95" s="599"/>
      <c r="BZ95" s="629"/>
      <c r="CA95" s="599"/>
      <c r="CB95" s="629"/>
      <c r="CC95" s="599"/>
      <c r="CD95" s="629"/>
      <c r="CE95" s="599"/>
      <c r="CF95" s="629"/>
      <c r="CG95" s="599"/>
      <c r="CH95" s="629"/>
      <c r="CI95" s="599"/>
      <c r="CJ95" s="629"/>
      <c r="CK95" s="599"/>
      <c r="CL95" s="629"/>
      <c r="CM95" s="630"/>
      <c r="CN95" s="599"/>
      <c r="CO95" s="628"/>
      <c r="CP95" s="628"/>
      <c r="CQ95" s="629"/>
    </row>
    <row r="96" spans="1:95" ht="12.75" customHeight="1">
      <c r="A96">
        <f t="shared" ca="1" si="22"/>
        <v>45.999728539387789</v>
      </c>
      <c r="B96" s="46"/>
      <c r="C96">
        <f t="shared" ca="1" si="23"/>
        <v>18.492473587938285</v>
      </c>
      <c r="D96" s="46"/>
      <c r="E96">
        <f t="shared" ca="1" si="24"/>
        <v>72.817656467315715</v>
      </c>
      <c r="F96" s="46"/>
      <c r="G96">
        <f ca="1">+(G39+G42+G43+G46+G41+G40)/G77</f>
        <v>72.817656467315715</v>
      </c>
      <c r="H96" s="46"/>
      <c r="I96" s="40" t="s">
        <v>2676</v>
      </c>
      <c r="J96">
        <f ca="1">+(J39+J42+J43+J46+J41+J40)/J77</f>
        <v>19.987603871183047</v>
      </c>
      <c r="K96" s="46"/>
      <c r="L96">
        <f t="shared" ca="1" si="25"/>
        <v>19.987603871183047</v>
      </c>
      <c r="M96" s="46"/>
      <c r="N96">
        <f t="shared" ca="1" si="26"/>
        <v>-1.1404051368281785</v>
      </c>
      <c r="O96" s="46"/>
      <c r="Q96">
        <f ca="1">+(Q39+Q42+Q43+Q46+Q41+Q40)/Q77</f>
        <v>0</v>
      </c>
      <c r="R96">
        <f ca="1">+(R39+R42+R43+R46+R41+R40)/R77</f>
        <v>26.817927927927926</v>
      </c>
      <c r="S96">
        <f ca="1">+(S39+S42+S43+S46+S41+S40)/S77</f>
        <v>0</v>
      </c>
      <c r="T96">
        <f ca="1">+(T39+T42+T43+T46+T41+T40)/T77</f>
        <v>21.128009008011226</v>
      </c>
      <c r="U96" s="46"/>
      <c r="Y96" s="46"/>
      <c r="Z96">
        <f ca="1">+(Z39+Z42+Z43+Z46+Z41+Z40)/Z77</f>
        <v>54.325182879377429</v>
      </c>
      <c r="AA96">
        <f ca="1">+(AA39+AA42+AA43+AA46+AA41+AA40)/AA77</f>
        <v>0</v>
      </c>
      <c r="AB96" s="46"/>
      <c r="AC96" s="46"/>
      <c r="AF96" s="171"/>
      <c r="AG96" s="171"/>
      <c r="AH96" s="171"/>
      <c r="AI96" s="146"/>
      <c r="BA96" s="599"/>
      <c r="BB96" s="628"/>
      <c r="BC96" s="628"/>
      <c r="BD96" s="628"/>
      <c r="BE96" s="629"/>
      <c r="BF96" s="630"/>
      <c r="BG96" s="599"/>
      <c r="BH96" s="629"/>
      <c r="BI96" s="668"/>
      <c r="BJ96" s="629"/>
      <c r="BK96" s="668"/>
      <c r="BL96" s="629"/>
      <c r="BM96" s="668"/>
      <c r="BN96" s="629"/>
      <c r="BO96" s="668"/>
      <c r="BP96" s="629"/>
      <c r="BQ96" s="668"/>
      <c r="BR96" s="629"/>
      <c r="BS96" s="599"/>
      <c r="BT96" s="629"/>
      <c r="BU96" s="599"/>
      <c r="BV96" s="629"/>
      <c r="BW96" s="599"/>
      <c r="BX96" s="629"/>
      <c r="BY96" s="599"/>
      <c r="BZ96" s="629"/>
      <c r="CA96" s="599"/>
      <c r="CB96" s="629"/>
      <c r="CC96" s="599"/>
      <c r="CD96" s="629"/>
      <c r="CE96" s="599"/>
      <c r="CF96" s="629"/>
      <c r="CG96" s="599"/>
      <c r="CH96" s="629"/>
      <c r="CI96" s="599"/>
      <c r="CJ96" s="629"/>
      <c r="CK96" s="599"/>
      <c r="CL96" s="629"/>
      <c r="CM96" s="630"/>
      <c r="CN96" s="599"/>
      <c r="CO96" s="628"/>
      <c r="CP96" s="628"/>
      <c r="CQ96" s="629"/>
    </row>
    <row r="97" spans="1:95" ht="12.75" customHeight="1">
      <c r="A97">
        <f t="shared" ca="1" si="22"/>
        <v>0.97467607759680064</v>
      </c>
      <c r="B97" s="46"/>
      <c r="C97">
        <f t="shared" ca="1" si="23"/>
        <v>1.6231632058504664</v>
      </c>
      <c r="D97" s="46"/>
      <c r="E97">
        <f t="shared" ca="1" si="24"/>
        <v>6.3915159944367179</v>
      </c>
      <c r="G97">
        <f ca="1">G55/G77</f>
        <v>6.3915159944367179</v>
      </c>
      <c r="I97" t="s">
        <v>2677</v>
      </c>
      <c r="J97">
        <f ca="1">J55/J77</f>
        <v>2.7017711139186193</v>
      </c>
      <c r="L97">
        <f t="shared" ca="1" si="25"/>
        <v>2.7017711139186193</v>
      </c>
      <c r="M97" s="46"/>
      <c r="N97">
        <f t="shared" ca="1" si="26"/>
        <v>-1.4815271472398699</v>
      </c>
      <c r="Q97">
        <f ca="1">Q55/Q77</f>
        <v>0</v>
      </c>
      <c r="R97">
        <f ca="1">R55/R77</f>
        <v>5.4168399168399173</v>
      </c>
      <c r="S97">
        <f ca="1">S55/S77</f>
        <v>0</v>
      </c>
      <c r="T97">
        <f ca="1">T55/T77</f>
        <v>4.1832982611584892</v>
      </c>
      <c r="Z97">
        <f ca="1">Z55/Z77</f>
        <v>4.7683527885862516</v>
      </c>
      <c r="AA97">
        <f ca="1">AA55/AA77</f>
        <v>0</v>
      </c>
      <c r="AC97" s="46"/>
      <c r="AF97" s="171"/>
      <c r="AG97" s="171"/>
      <c r="AH97" s="146"/>
      <c r="AI97" s="146"/>
      <c r="BA97" s="599"/>
      <c r="BB97" s="628"/>
      <c r="BC97" s="628"/>
      <c r="BD97" s="628"/>
      <c r="BE97" s="629"/>
      <c r="BF97" s="630"/>
      <c r="BG97" s="599"/>
      <c r="BH97" s="629"/>
      <c r="BI97" s="668"/>
      <c r="BJ97" s="629"/>
      <c r="BK97" s="668"/>
      <c r="BL97" s="629"/>
      <c r="BM97" s="668"/>
      <c r="BN97" s="629"/>
      <c r="BO97" s="668"/>
      <c r="BP97" s="629"/>
      <c r="BQ97" s="668"/>
      <c r="BR97" s="629"/>
      <c r="BS97" s="599"/>
      <c r="BT97" s="629"/>
      <c r="BU97" s="599"/>
      <c r="BV97" s="629"/>
      <c r="BW97" s="599"/>
      <c r="BX97" s="629"/>
      <c r="BY97" s="599"/>
      <c r="BZ97" s="629"/>
      <c r="CA97" s="599"/>
      <c r="CB97" s="629"/>
      <c r="CC97" s="599"/>
      <c r="CD97" s="629"/>
      <c r="CE97" s="599"/>
      <c r="CF97" s="629"/>
      <c r="CG97" s="599"/>
      <c r="CH97" s="629"/>
      <c r="CI97" s="599"/>
      <c r="CJ97" s="629"/>
      <c r="CK97" s="599"/>
      <c r="CL97" s="629"/>
      <c r="CM97" s="630"/>
      <c r="CN97" s="599"/>
      <c r="CO97" s="628"/>
      <c r="CP97" s="628"/>
      <c r="CQ97" s="629"/>
    </row>
    <row r="98" spans="1:95" ht="12.75" customHeight="1">
      <c r="A98">
        <f t="shared" si="22"/>
        <v>163.16657943918025</v>
      </c>
      <c r="B98" s="46"/>
      <c r="C98">
        <f t="shared" si="23"/>
        <v>183.59726453912606</v>
      </c>
      <c r="D98" s="46"/>
      <c r="E98">
        <f t="shared" si="24"/>
        <v>147.82937160197244</v>
      </c>
      <c r="G98">
        <f>(G78-G77)/G77*100</f>
        <v>309.87482614742697</v>
      </c>
      <c r="I98" s="40" t="s">
        <v>2678</v>
      </c>
      <c r="J98">
        <f>(J78-J77)/J77*100</f>
        <v>135.57245357679199</v>
      </c>
      <c r="L98">
        <f t="shared" si="25"/>
        <v>65.534250073251172</v>
      </c>
      <c r="M98" s="46"/>
      <c r="N98">
        <f t="shared" si="26"/>
        <v>112.94905489845921</v>
      </c>
      <c r="Q98">
        <f>(Q78-Q77)/Q77*100</f>
        <v>162.04545454545453</v>
      </c>
      <c r="R98">
        <f>(R78-R77)/R77*100</f>
        <v>146.70824670824672</v>
      </c>
      <c r="S98">
        <f>(S78-S77)/S77*100</f>
        <v>70.038203503540814</v>
      </c>
      <c r="T98">
        <f>(T78-T77)/T77*100</f>
        <v>22.62339867833278</v>
      </c>
      <c r="Z98">
        <f>(Z78-Z77)/Z77*100</f>
        <v>126.2775616083009</v>
      </c>
      <c r="AA98">
        <f>(AA78-AA77)/AA77*100</f>
        <v>162.04545454545453</v>
      </c>
      <c r="AC98" s="46"/>
      <c r="AD98" s="102"/>
      <c r="AF98" s="171"/>
      <c r="AG98" s="171"/>
      <c r="AH98" s="146"/>
      <c r="AI98" s="171"/>
      <c r="BA98" s="599"/>
      <c r="BB98" s="628"/>
      <c r="BC98" s="628"/>
      <c r="BD98" s="628"/>
      <c r="BE98" s="629"/>
      <c r="BF98" s="630"/>
      <c r="BG98" s="599"/>
      <c r="BH98" s="629"/>
      <c r="BI98" s="668"/>
      <c r="BJ98" s="629"/>
      <c r="BK98" s="668"/>
      <c r="BL98" s="629"/>
      <c r="BM98" s="668"/>
      <c r="BN98" s="629"/>
      <c r="BO98" s="668"/>
      <c r="BP98" s="629"/>
      <c r="BQ98" s="668"/>
      <c r="BR98" s="629"/>
      <c r="BS98" s="599"/>
      <c r="BT98" s="629"/>
      <c r="BU98" s="599"/>
      <c r="BV98" s="629"/>
      <c r="BW98" s="599"/>
      <c r="BX98" s="629"/>
      <c r="BY98" s="599"/>
      <c r="BZ98" s="629"/>
      <c r="CA98" s="599"/>
      <c r="CB98" s="629"/>
      <c r="CC98" s="599"/>
      <c r="CD98" s="629"/>
      <c r="CE98" s="599"/>
      <c r="CF98" s="629"/>
      <c r="CG98" s="599"/>
      <c r="CH98" s="629"/>
      <c r="CI98" s="599"/>
      <c r="CJ98" s="629"/>
      <c r="CK98" s="599"/>
      <c r="CL98" s="629"/>
      <c r="CM98" s="630"/>
      <c r="CN98" s="599"/>
      <c r="CO98" s="628"/>
      <c r="CP98" s="628"/>
      <c r="CQ98" s="629"/>
    </row>
    <row r="99" spans="1:95" ht="12.75" customHeight="1">
      <c r="A99">
        <f t="shared" ca="1" si="22"/>
        <v>4.2482699749545692</v>
      </c>
      <c r="B99" s="46"/>
      <c r="C99">
        <f t="shared" ca="1" si="23"/>
        <v>0</v>
      </c>
      <c r="D99" s="46"/>
      <c r="E99" t="e">
        <f t="shared" ca="1" si="24"/>
        <v>#DIV/0!</v>
      </c>
      <c r="G99">
        <f ca="1">G36/G24*100</f>
        <v>18.327691345375023</v>
      </c>
      <c r="I99" s="40" t="s">
        <v>2679</v>
      </c>
      <c r="J99">
        <f ca="1">J36/J24*100</f>
        <v>17.197046427284842</v>
      </c>
      <c r="L99" t="e">
        <f t="shared" ca="1" si="25"/>
        <v>#DIV/0!</v>
      </c>
      <c r="M99" s="46"/>
      <c r="N99">
        <f t="shared" ca="1" si="26"/>
        <v>7.0152570478517422</v>
      </c>
      <c r="Q99" t="e">
        <f ca="1">Q36/Q24*100</f>
        <v>#DIV/0!</v>
      </c>
      <c r="R99">
        <f ca="1">R36/R24*100</f>
        <v>14.079421370420453</v>
      </c>
      <c r="S99" t="e">
        <f ca="1">S36/S24*100</f>
        <v>#DIV/0!</v>
      </c>
      <c r="T99">
        <f ca="1">T36/T24*100</f>
        <v>10.1817893794331</v>
      </c>
      <c r="Z99">
        <f ca="1">Z36/Z24*100</f>
        <v>18.327691345375023</v>
      </c>
      <c r="AA99" t="e">
        <f ca="1">AA36/AA24*100</f>
        <v>#DIV/0!</v>
      </c>
      <c r="AC99" s="46"/>
      <c r="AD99" s="102"/>
      <c r="AF99" s="171"/>
      <c r="AG99" s="171"/>
      <c r="AH99" s="146"/>
      <c r="AI99" s="146"/>
      <c r="BA99" s="599"/>
      <c r="BB99" s="628"/>
      <c r="BC99" s="628"/>
      <c r="BD99" s="628"/>
      <c r="BE99" s="629"/>
      <c r="BF99" s="630"/>
      <c r="BG99" s="599"/>
      <c r="BH99" s="629"/>
      <c r="BI99" s="668"/>
      <c r="BJ99" s="629"/>
      <c r="BK99" s="668"/>
      <c r="BL99" s="629"/>
      <c r="BM99" s="668"/>
      <c r="BN99" s="629"/>
      <c r="BO99" s="668"/>
      <c r="BP99" s="629"/>
      <c r="BQ99" s="668"/>
      <c r="BR99" s="629"/>
      <c r="BS99" s="599"/>
      <c r="BT99" s="629"/>
      <c r="BU99" s="599"/>
      <c r="BV99" s="629"/>
      <c r="BW99" s="599"/>
      <c r="BX99" s="629"/>
      <c r="BY99" s="599"/>
      <c r="BZ99" s="629"/>
      <c r="CA99" s="599"/>
      <c r="CB99" s="629"/>
      <c r="CC99" s="599"/>
      <c r="CD99" s="629"/>
      <c r="CE99" s="599"/>
      <c r="CF99" s="629"/>
      <c r="CG99" s="599"/>
      <c r="CH99" s="629"/>
      <c r="CI99" s="599"/>
      <c r="CJ99" s="629"/>
      <c r="CK99" s="599"/>
      <c r="CL99" s="629"/>
      <c r="CM99" s="630"/>
      <c r="CN99" s="599"/>
      <c r="CO99" s="628"/>
      <c r="CP99" s="628"/>
      <c r="CQ99" s="629"/>
    </row>
    <row r="100" spans="1:95" ht="12.75" customHeight="1">
      <c r="A100">
        <f t="shared" ca="1" si="22"/>
        <v>-4.6662516828646474</v>
      </c>
      <c r="B100" s="46"/>
      <c r="C100">
        <f t="shared" ca="1" si="23"/>
        <v>1.0565006567483692</v>
      </c>
      <c r="D100" s="46"/>
      <c r="E100" t="e">
        <f t="shared" ca="1" si="24"/>
        <v>#DIV/0!</v>
      </c>
      <c r="G100">
        <f ca="1">(G27/(G13-(G77*100/1.177)))*100</f>
        <v>41.163857885318897</v>
      </c>
      <c r="I100" s="40" t="s">
        <v>2680</v>
      </c>
      <c r="J100">
        <f ca="1">(J27/(J13-(J77*100/1.177)))*100</f>
        <v>37.589713549275395</v>
      </c>
      <c r="L100" t="e">
        <f t="shared" ca="1" si="25"/>
        <v>#DIV/0!</v>
      </c>
      <c r="M100" s="46"/>
      <c r="N100">
        <f t="shared" ca="1" si="26"/>
        <v>1.3012264706328978</v>
      </c>
      <c r="Q100" t="e">
        <f ca="1">Q86+5</f>
        <v>#DIV/0!</v>
      </c>
      <c r="R100">
        <f ca="1">(R27/(R13-(R77*100/1.177)))*100</f>
        <v>45.830109568183545</v>
      </c>
      <c r="S100" t="e">
        <f ca="1">S86+5</f>
        <v>#DIV/0!</v>
      </c>
      <c r="T100">
        <f ca="1">(T27/(T13-(T77*100/1.177)))*100</f>
        <v>36.288487078642497</v>
      </c>
      <c r="Y100" s="102"/>
      <c r="Z100">
        <f ca="1">(Z27/(Z13-(Z77*50/1.177)))*100</f>
        <v>40.107357228570528</v>
      </c>
      <c r="AA100" t="e">
        <f ca="1">AA86+5</f>
        <v>#DIV/0!</v>
      </c>
      <c r="AB100" s="102"/>
      <c r="AD100" s="102"/>
      <c r="AF100" s="171"/>
      <c r="AG100" s="171"/>
      <c r="AH100" s="146"/>
      <c r="AI100" s="146"/>
      <c r="BA100" s="599"/>
      <c r="BB100" s="628"/>
      <c r="BC100" s="628"/>
      <c r="BD100" s="628"/>
      <c r="BE100" s="629"/>
      <c r="BF100" s="630"/>
      <c r="BG100" s="599"/>
      <c r="BH100" s="629"/>
      <c r="BI100" s="668"/>
      <c r="BJ100" s="629"/>
      <c r="BK100" s="668"/>
      <c r="BL100" s="629"/>
      <c r="BM100" s="668"/>
      <c r="BN100" s="629"/>
      <c r="BO100" s="668"/>
      <c r="BP100" s="629"/>
      <c r="BQ100" s="668"/>
      <c r="BR100" s="629"/>
      <c r="BS100" s="599"/>
      <c r="BT100" s="629"/>
      <c r="BU100" s="599"/>
      <c r="BV100" s="629"/>
      <c r="BW100" s="599"/>
      <c r="BX100" s="629"/>
      <c r="BY100" s="599"/>
      <c r="BZ100" s="629"/>
      <c r="CA100" s="599"/>
      <c r="CB100" s="629"/>
      <c r="CC100" s="599"/>
      <c r="CD100" s="629"/>
      <c r="CE100" s="599"/>
      <c r="CF100" s="629"/>
      <c r="CG100" s="599"/>
      <c r="CH100" s="629"/>
      <c r="CI100" s="599"/>
      <c r="CJ100" s="629"/>
      <c r="CK100" s="599"/>
      <c r="CL100" s="629"/>
      <c r="CM100" s="630"/>
      <c r="CN100" s="599"/>
      <c r="CO100" s="628"/>
      <c r="CP100" s="628"/>
      <c r="CQ100" s="629"/>
    </row>
    <row r="101" spans="1:95" ht="12.75" customHeight="1">
      <c r="A101">
        <f t="shared" ca="1" si="22"/>
        <v>193.4020552675282</v>
      </c>
      <c r="B101" s="46"/>
      <c r="C101">
        <f t="shared" ca="1" si="23"/>
        <v>79.426777964783952</v>
      </c>
      <c r="D101" s="46"/>
      <c r="E101">
        <f t="shared" ca="1" si="24"/>
        <v>312.75815020862314</v>
      </c>
      <c r="G101">
        <f ca="1">G36/G77</f>
        <v>312.75815020862314</v>
      </c>
      <c r="I101" s="40" t="s">
        <v>2421</v>
      </c>
      <c r="J101">
        <f ca="1">J36/J77</f>
        <v>110.40710161855499</v>
      </c>
      <c r="L101">
        <f t="shared" ca="1" si="25"/>
        <v>110.40710161855499</v>
      </c>
      <c r="M101" s="46"/>
      <c r="N101">
        <f t="shared" ca="1" si="26"/>
        <v>19.078579449248693</v>
      </c>
      <c r="Q101">
        <f ca="1">Q36/Q77</f>
        <v>0</v>
      </c>
      <c r="R101">
        <f ca="1">R36/R77</f>
        <v>119.35609494109494</v>
      </c>
      <c r="S101">
        <f ca="1">S36/S77</f>
        <v>0</v>
      </c>
      <c r="T101">
        <f ca="1">T36/T77</f>
        <v>91.328522169306297</v>
      </c>
      <c r="Y101" s="102"/>
      <c r="Z101">
        <f ca="1">Z36/Z77</f>
        <v>233.33137224383918</v>
      </c>
      <c r="AA101">
        <f ca="1">AA36/AA77</f>
        <v>0</v>
      </c>
      <c r="AB101" s="102"/>
      <c r="AD101" s="102"/>
      <c r="AF101" s="171"/>
      <c r="AG101" s="171"/>
      <c r="AH101" s="146"/>
      <c r="AI101" s="146"/>
      <c r="BA101" s="599"/>
      <c r="BB101" s="628"/>
      <c r="BC101" s="628"/>
      <c r="BD101" s="628"/>
      <c r="BE101" s="629"/>
      <c r="BF101" s="630"/>
      <c r="BG101" s="599"/>
      <c r="BH101" s="629"/>
      <c r="BI101" s="668"/>
      <c r="BJ101" s="629"/>
      <c r="BK101" s="668"/>
      <c r="BL101" s="629"/>
      <c r="BM101" s="668"/>
      <c r="BN101" s="629"/>
      <c r="BO101" s="668"/>
      <c r="BP101" s="629"/>
      <c r="BQ101" s="668"/>
      <c r="BR101" s="629"/>
      <c r="BS101" s="599"/>
      <c r="BT101" s="629"/>
      <c r="BU101" s="599"/>
      <c r="BV101" s="629"/>
      <c r="BW101" s="599"/>
      <c r="BX101" s="629"/>
      <c r="BY101" s="599"/>
      <c r="BZ101" s="629"/>
      <c r="CA101" s="599"/>
      <c r="CB101" s="629"/>
      <c r="CC101" s="599"/>
      <c r="CD101" s="629"/>
      <c r="CE101" s="599"/>
      <c r="CF101" s="629"/>
      <c r="CG101" s="599"/>
      <c r="CH101" s="629"/>
      <c r="CI101" s="599"/>
      <c r="CJ101" s="629"/>
      <c r="CK101" s="599"/>
      <c r="CL101" s="629"/>
      <c r="CM101" s="630"/>
      <c r="CN101" s="599"/>
      <c r="CO101" s="628"/>
      <c r="CP101" s="628"/>
      <c r="CQ101" s="629"/>
    </row>
    <row r="102" spans="1:95" ht="12.75" customHeight="1">
      <c r="A102">
        <f t="shared" ca="1" si="22"/>
        <v>1213.5014983479159</v>
      </c>
      <c r="B102" s="46"/>
      <c r="C102">
        <f t="shared" ca="1" si="23"/>
        <v>611.61310579742189</v>
      </c>
      <c r="D102" s="46"/>
      <c r="E102">
        <f t="shared" ca="1" si="24"/>
        <v>2361.4019299499641</v>
      </c>
      <c r="G102">
        <f ca="1">G13/G76</f>
        <v>2361.4019299499641</v>
      </c>
      <c r="I102" s="40" t="s">
        <v>2681</v>
      </c>
      <c r="J102">
        <f ca="1">J13/J76</f>
        <v>966.43642592686501</v>
      </c>
      <c r="L102">
        <f t="shared" ca="1" si="25"/>
        <v>966.43642592686501</v>
      </c>
      <c r="M102" s="46"/>
      <c r="N102">
        <f t="shared" ca="1" si="26"/>
        <v>-301.32276312422982</v>
      </c>
      <c r="Q102">
        <f ca="1">Q13/Q76</f>
        <v>0</v>
      </c>
      <c r="R102">
        <f ca="1">R13/R76</f>
        <v>1147.9004316020482</v>
      </c>
      <c r="S102">
        <f ca="1">S13/S76</f>
        <v>0</v>
      </c>
      <c r="T102">
        <f ca="1">T13/T76</f>
        <v>1267.7591890510948</v>
      </c>
      <c r="Y102" s="102"/>
      <c r="Z102">
        <f ca="1">Z13/Z76</f>
        <v>1749.7888241525422</v>
      </c>
      <c r="AA102">
        <f ca="1">AA13/AA76</f>
        <v>0</v>
      </c>
      <c r="AB102" s="102"/>
      <c r="AD102" s="102"/>
      <c r="AF102" s="171"/>
      <c r="AG102" s="171"/>
      <c r="AH102" s="146"/>
      <c r="AI102" s="146"/>
      <c r="BA102" s="599"/>
      <c r="BB102" s="628"/>
      <c r="BC102" s="628"/>
      <c r="BD102" s="628"/>
      <c r="BE102" s="629"/>
      <c r="BF102" s="630"/>
      <c r="BG102" s="599"/>
      <c r="BH102" s="629"/>
      <c r="BI102" s="668"/>
      <c r="BJ102" s="629"/>
      <c r="BK102" s="668"/>
      <c r="BL102" s="629"/>
      <c r="BM102" s="668"/>
      <c r="BN102" s="629"/>
      <c r="BO102" s="668"/>
      <c r="BP102" s="629"/>
      <c r="BQ102" s="668"/>
      <c r="BR102" s="629"/>
      <c r="BS102" s="599"/>
      <c r="BT102" s="629"/>
      <c r="BU102" s="599"/>
      <c r="BV102" s="629"/>
      <c r="BW102" s="599"/>
      <c r="BX102" s="629"/>
      <c r="BY102" s="599"/>
      <c r="BZ102" s="629"/>
      <c r="CA102" s="599"/>
      <c r="CB102" s="629"/>
      <c r="CC102" s="599"/>
      <c r="CD102" s="629"/>
      <c r="CE102" s="599"/>
      <c r="CF102" s="629"/>
      <c r="CG102" s="599"/>
      <c r="CH102" s="629"/>
      <c r="CI102" s="599"/>
      <c r="CJ102" s="629"/>
      <c r="CK102" s="599"/>
      <c r="CL102" s="629"/>
      <c r="CM102" s="630"/>
      <c r="CN102" s="599"/>
      <c r="CO102" s="628"/>
      <c r="CP102" s="628"/>
      <c r="CQ102" s="629"/>
    </row>
    <row r="103" spans="1:95" ht="13.5" customHeight="1" thickBot="1">
      <c r="A103" s="81">
        <f t="shared" ca="1" si="22"/>
        <v>416.82130614771864</v>
      </c>
      <c r="B103" s="79"/>
      <c r="C103" s="81">
        <f t="shared" ca="1" si="23"/>
        <v>236.24403351061903</v>
      </c>
      <c r="D103" s="79"/>
      <c r="E103" s="81">
        <f t="shared" ca="1" si="24"/>
        <v>912.12420300214444</v>
      </c>
      <c r="F103" s="81"/>
      <c r="G103" s="81">
        <f ca="1">G17/G76</f>
        <v>912.12420300214444</v>
      </c>
      <c r="H103" s="81"/>
      <c r="I103" s="153" t="s">
        <v>2682</v>
      </c>
      <c r="J103" s="81">
        <f ca="1">J17/J76</f>
        <v>346.85630014708119</v>
      </c>
      <c r="K103" s="81"/>
      <c r="L103" s="81">
        <f t="shared" ca="1" si="25"/>
        <v>346.85630014708119</v>
      </c>
      <c r="M103" s="79"/>
      <c r="N103" s="81">
        <f t="shared" ca="1" si="26"/>
        <v>-91.594976495254571</v>
      </c>
      <c r="Q103">
        <f ca="1">Q17/Q76</f>
        <v>0</v>
      </c>
      <c r="R103">
        <f ca="1">R17/R76</f>
        <v>495.3028968544258</v>
      </c>
      <c r="S103">
        <f ca="1">S17/S76</f>
        <v>0</v>
      </c>
      <c r="T103">
        <f ca="1">T17/T76</f>
        <v>438.45127664233576</v>
      </c>
      <c r="Y103" s="102"/>
      <c r="Z103">
        <f ca="1">Z17/Z76</f>
        <v>675.88016949152541</v>
      </c>
      <c r="AA103">
        <f ca="1">AA17/AA76</f>
        <v>0</v>
      </c>
      <c r="AB103" s="102"/>
      <c r="AD103" s="102"/>
      <c r="AF103" s="171"/>
      <c r="AG103" s="171"/>
      <c r="AH103" s="146"/>
      <c r="AI103" s="146"/>
      <c r="BA103" s="599"/>
      <c r="BB103" s="628"/>
      <c r="BC103" s="628"/>
      <c r="BD103" s="628"/>
      <c r="BE103" s="629"/>
      <c r="BF103" s="630"/>
      <c r="BG103" s="599"/>
      <c r="BH103" s="629"/>
      <c r="BI103" s="668"/>
      <c r="BJ103" s="629"/>
      <c r="BK103" s="668"/>
      <c r="BL103" s="629"/>
      <c r="BM103" s="668"/>
      <c r="BN103" s="629"/>
      <c r="BO103" s="668"/>
      <c r="BP103" s="629"/>
      <c r="BQ103" s="668"/>
      <c r="BR103" s="629"/>
      <c r="BS103" s="599"/>
      <c r="BT103" s="629"/>
      <c r="BU103" s="599"/>
      <c r="BV103" s="629"/>
      <c r="BW103" s="599"/>
      <c r="BX103" s="629"/>
      <c r="BY103" s="599"/>
      <c r="BZ103" s="629"/>
      <c r="CA103" s="599"/>
      <c r="CB103" s="629"/>
      <c r="CC103" s="599"/>
      <c r="CD103" s="629"/>
      <c r="CE103" s="599"/>
      <c r="CF103" s="629"/>
      <c r="CG103" s="599"/>
      <c r="CH103" s="629"/>
      <c r="CI103" s="599"/>
      <c r="CJ103" s="629"/>
      <c r="CK103" s="599"/>
      <c r="CL103" s="629"/>
      <c r="CM103" s="630"/>
      <c r="CN103" s="599"/>
      <c r="CO103" s="628"/>
      <c r="CP103" s="628"/>
      <c r="CQ103" s="629"/>
    </row>
    <row r="104" spans="1:95" ht="13.5" customHeight="1" thickTop="1">
      <c r="I104" s="40"/>
      <c r="Y104" s="102"/>
      <c r="AA104" s="102"/>
      <c r="AB104" s="102"/>
      <c r="AD104" s="102"/>
      <c r="AF104" s="171"/>
      <c r="AG104" s="171"/>
      <c r="AH104" s="146"/>
      <c r="AI104" s="146"/>
      <c r="BA104" s="599"/>
      <c r="BB104" s="628"/>
      <c r="BC104" s="628"/>
      <c r="BD104" s="628"/>
      <c r="BE104" s="629"/>
      <c r="BF104" s="630"/>
      <c r="BG104" s="599"/>
      <c r="BH104" s="629"/>
      <c r="BI104" s="668"/>
      <c r="BJ104" s="629"/>
      <c r="BK104" s="668"/>
      <c r="BL104" s="629"/>
      <c r="BM104" s="668"/>
      <c r="BN104" s="629"/>
      <c r="BO104" s="668"/>
      <c r="BP104" s="629"/>
      <c r="BQ104" s="668"/>
      <c r="BR104" s="629"/>
      <c r="BS104" s="599"/>
      <c r="BT104" s="629"/>
      <c r="BU104" s="599"/>
      <c r="BV104" s="629"/>
      <c r="BW104" s="599"/>
      <c r="BX104" s="629"/>
      <c r="BY104" s="599"/>
      <c r="BZ104" s="629"/>
      <c r="CA104" s="599"/>
      <c r="CB104" s="629"/>
      <c r="CC104" s="599"/>
      <c r="CD104" s="629"/>
      <c r="CE104" s="599"/>
      <c r="CF104" s="629"/>
      <c r="CG104" s="599"/>
      <c r="CH104" s="629"/>
      <c r="CI104" s="599"/>
      <c r="CJ104" s="629"/>
      <c r="CK104" s="599"/>
      <c r="CL104" s="629"/>
      <c r="CM104" s="630"/>
      <c r="CN104" s="599"/>
      <c r="CO104" s="628"/>
      <c r="CP104" s="628"/>
      <c r="CQ104" s="629"/>
    </row>
    <row r="105" spans="1:95" ht="12.75" customHeight="1">
      <c r="A105">
        <f t="shared" ref="A105:A111" ca="1" si="27">G105-R105</f>
        <v>-0.81584807488476196</v>
      </c>
      <c r="B105" s="46"/>
      <c r="C105">
        <f t="shared" ref="C105:C111" ca="1" si="28">G105-Z105</f>
        <v>-0.17353883607144771</v>
      </c>
      <c r="D105" s="46"/>
      <c r="E105">
        <f t="shared" ref="E105:E111" ca="1" si="29">G105-AA105</f>
        <v>0.49389209365456399</v>
      </c>
      <c r="G105">
        <f ca="1">G39/G$78</f>
        <v>0.49389209365456399</v>
      </c>
      <c r="I105" s="40" t="s">
        <v>2483</v>
      </c>
      <c r="J105">
        <f ca="1">J39/J$78</f>
        <v>0.34015684290412346</v>
      </c>
      <c r="L105">
        <f t="shared" ref="L105:L111" ca="1" si="30">J105-S105</f>
        <v>0.34015684290412346</v>
      </c>
      <c r="M105" s="46"/>
      <c r="N105">
        <f t="shared" ref="N105:N111" ca="1" si="31">J105-T105</f>
        <v>-0.76714618283725833</v>
      </c>
      <c r="Q105">
        <f t="shared" ref="Q105:T109" ca="1" si="32">Q39/Q$78</f>
        <v>0</v>
      </c>
      <c r="R105">
        <f t="shared" ca="1" si="32"/>
        <v>1.309740168539326</v>
      </c>
      <c r="S105">
        <f t="shared" ca="1" si="32"/>
        <v>0</v>
      </c>
      <c r="T105">
        <f t="shared" ca="1" si="32"/>
        <v>1.1073030257413818</v>
      </c>
      <c r="U105" s="102"/>
      <c r="Y105" s="102"/>
      <c r="Z105">
        <f t="shared" ref="Z105:AA109" ca="1" si="33">Z39/Z$78</f>
        <v>0.6674309297260117</v>
      </c>
      <c r="AA105">
        <f t="shared" ca="1" si="33"/>
        <v>0</v>
      </c>
      <c r="AB105" s="102"/>
      <c r="AD105" s="102"/>
      <c r="AF105" s="171"/>
      <c r="AG105" s="171"/>
      <c r="AH105" s="146"/>
      <c r="AI105" s="146"/>
      <c r="BA105" s="599"/>
      <c r="BB105" s="628"/>
      <c r="BC105" s="628"/>
      <c r="BD105" s="628"/>
      <c r="BE105" s="629"/>
      <c r="BF105" s="630"/>
      <c r="BG105" s="599"/>
      <c r="BH105" s="629"/>
      <c r="BI105" s="668"/>
      <c r="BJ105" s="629"/>
      <c r="BK105" s="668"/>
      <c r="BL105" s="629"/>
      <c r="BM105" s="668"/>
      <c r="BN105" s="629"/>
      <c r="BO105" s="668"/>
      <c r="BP105" s="629"/>
      <c r="BQ105" s="668"/>
      <c r="BR105" s="629"/>
      <c r="BS105" s="599"/>
      <c r="BT105" s="629"/>
      <c r="BU105" s="599"/>
      <c r="BV105" s="629"/>
      <c r="BW105" s="599"/>
      <c r="BX105" s="629"/>
      <c r="BY105" s="599"/>
      <c r="BZ105" s="629"/>
      <c r="CA105" s="599"/>
      <c r="CB105" s="629"/>
      <c r="CC105" s="599"/>
      <c r="CD105" s="629"/>
      <c r="CE105" s="599"/>
      <c r="CF105" s="629"/>
      <c r="CG105" s="599"/>
      <c r="CH105" s="629"/>
      <c r="CI105" s="599"/>
      <c r="CJ105" s="629"/>
      <c r="CK105" s="599"/>
      <c r="CL105" s="629"/>
      <c r="CM105" s="630"/>
      <c r="CN105" s="599"/>
      <c r="CO105" s="628"/>
      <c r="CP105" s="628"/>
      <c r="CQ105" s="629"/>
    </row>
    <row r="106" spans="1:95" ht="12.75" customHeight="1">
      <c r="A106">
        <f t="shared" ca="1" si="27"/>
        <v>1.546114692908042</v>
      </c>
      <c r="B106" s="46"/>
      <c r="C106">
        <f t="shared" ca="1" si="28"/>
        <v>-0.54325822925176515</v>
      </c>
      <c r="D106" s="46"/>
      <c r="E106">
        <f t="shared" ca="1" si="29"/>
        <v>1.546114692908042</v>
      </c>
      <c r="G106">
        <f ca="1">G40/G$78</f>
        <v>1.546114692908042</v>
      </c>
      <c r="I106" s="40" t="s">
        <v>2627</v>
      </c>
      <c r="J106">
        <f ca="1">J40/J$78</f>
        <v>0.18442296989628129</v>
      </c>
      <c r="L106">
        <f t="shared" ca="1" si="30"/>
        <v>0.18442296989628129</v>
      </c>
      <c r="M106" s="46"/>
      <c r="N106">
        <f t="shared" ca="1" si="31"/>
        <v>0.18442296989628129</v>
      </c>
      <c r="Q106">
        <f t="shared" ca="1" si="32"/>
        <v>0</v>
      </c>
      <c r="R106">
        <f t="shared" ca="1" si="32"/>
        <v>0</v>
      </c>
      <c r="S106">
        <f t="shared" ca="1" si="32"/>
        <v>0</v>
      </c>
      <c r="T106">
        <f t="shared" ca="1" si="32"/>
        <v>0</v>
      </c>
      <c r="U106" s="102"/>
      <c r="Y106" s="102"/>
      <c r="Z106">
        <f t="shared" ca="1" si="33"/>
        <v>2.0893729221598072</v>
      </c>
      <c r="AA106">
        <f t="shared" ca="1" si="33"/>
        <v>0</v>
      </c>
      <c r="AB106" s="102"/>
      <c r="AC106" s="102"/>
      <c r="AD106" s="102"/>
      <c r="AF106" s="171"/>
      <c r="AG106" s="171"/>
      <c r="AH106" s="146"/>
      <c r="AI106" s="146"/>
      <c r="BA106" s="599"/>
      <c r="BB106" s="628"/>
      <c r="BC106" s="628"/>
      <c r="BD106" s="628"/>
      <c r="BE106" s="629"/>
      <c r="BF106" s="630"/>
      <c r="BG106" s="599"/>
      <c r="BH106" s="629"/>
      <c r="BI106" s="668"/>
      <c r="BJ106" s="629"/>
      <c r="BK106" s="668"/>
      <c r="BL106" s="629"/>
      <c r="BM106" s="668"/>
      <c r="BN106" s="629"/>
      <c r="BO106" s="668"/>
      <c r="BP106" s="629"/>
      <c r="BQ106" s="668"/>
      <c r="BR106" s="629"/>
      <c r="BS106" s="599"/>
      <c r="BT106" s="629"/>
      <c r="BU106" s="599"/>
      <c r="BV106" s="629"/>
      <c r="BW106" s="599"/>
      <c r="BX106" s="629"/>
      <c r="BY106" s="599"/>
      <c r="BZ106" s="629"/>
      <c r="CA106" s="599"/>
      <c r="CB106" s="629"/>
      <c r="CC106" s="599"/>
      <c r="CD106" s="629"/>
      <c r="CE106" s="599"/>
      <c r="CF106" s="629"/>
      <c r="CG106" s="599"/>
      <c r="CH106" s="629"/>
      <c r="CI106" s="599"/>
      <c r="CJ106" s="629"/>
      <c r="CK106" s="599"/>
      <c r="CL106" s="629"/>
      <c r="CM106" s="630"/>
      <c r="CN106" s="599"/>
      <c r="CO106" s="628"/>
      <c r="CP106" s="628"/>
      <c r="CQ106" s="629"/>
    </row>
    <row r="107" spans="1:95" ht="12.75" customHeight="1">
      <c r="A107">
        <f t="shared" ca="1" si="27"/>
        <v>1.8821826185837436</v>
      </c>
      <c r="B107" s="46"/>
      <c r="C107">
        <f t="shared" ca="1" si="28"/>
        <v>-1.2860455818858916</v>
      </c>
      <c r="D107" s="46"/>
      <c r="E107">
        <f t="shared" ca="1" si="29"/>
        <v>3.6600899219545302</v>
      </c>
      <c r="G107">
        <f ca="1">G41/G$78</f>
        <v>3.6600899219545302</v>
      </c>
      <c r="I107" s="40" t="s">
        <v>2543</v>
      </c>
      <c r="J107">
        <f ca="1">J41/J$78</f>
        <v>2.210531343283582</v>
      </c>
      <c r="L107">
        <f t="shared" ca="1" si="30"/>
        <v>2.210531343283582</v>
      </c>
      <c r="M107" s="46"/>
      <c r="N107">
        <f t="shared" ca="1" si="31"/>
        <v>-2.0363152621657634</v>
      </c>
      <c r="Q107">
        <f t="shared" ca="1" si="32"/>
        <v>0</v>
      </c>
      <c r="R107">
        <f t="shared" ca="1" si="32"/>
        <v>1.7779073033707866</v>
      </c>
      <c r="S107">
        <f t="shared" ca="1" si="32"/>
        <v>0</v>
      </c>
      <c r="T107">
        <f t="shared" ca="1" si="32"/>
        <v>4.2468466054493454</v>
      </c>
      <c r="U107" s="102"/>
      <c r="Y107" s="102"/>
      <c r="Z107">
        <f t="shared" ca="1" si="33"/>
        <v>4.9461355038404218</v>
      </c>
      <c r="AA107">
        <f t="shared" ca="1" si="33"/>
        <v>0</v>
      </c>
      <c r="AB107" s="102"/>
      <c r="AC107" s="102"/>
      <c r="AD107" s="102"/>
      <c r="AF107" s="171"/>
      <c r="AG107" s="171"/>
      <c r="AH107" s="146"/>
      <c r="AI107" s="146"/>
      <c r="BA107" s="599"/>
      <c r="BB107" s="628"/>
      <c r="BC107" s="628"/>
      <c r="BD107" s="628"/>
      <c r="BE107" s="629"/>
      <c r="BF107" s="630"/>
      <c r="BG107" s="599"/>
      <c r="BH107" s="629"/>
      <c r="BI107" s="668"/>
      <c r="BJ107" s="629"/>
      <c r="BK107" s="668"/>
      <c r="BL107" s="629"/>
      <c r="BM107" s="668"/>
      <c r="BN107" s="629"/>
      <c r="BO107" s="668"/>
      <c r="BP107" s="629"/>
      <c r="BQ107" s="668"/>
      <c r="BR107" s="629"/>
      <c r="BS107" s="599"/>
      <c r="BT107" s="629"/>
      <c r="BU107" s="599"/>
      <c r="BV107" s="629"/>
      <c r="BW107" s="599"/>
      <c r="BX107" s="629"/>
      <c r="BY107" s="599"/>
      <c r="BZ107" s="629"/>
      <c r="CA107" s="599"/>
      <c r="CB107" s="629"/>
      <c r="CC107" s="599"/>
      <c r="CD107" s="629"/>
      <c r="CE107" s="599"/>
      <c r="CF107" s="629"/>
      <c r="CG107" s="599"/>
      <c r="CH107" s="629"/>
      <c r="CI107" s="599"/>
      <c r="CJ107" s="629"/>
      <c r="CK107" s="599"/>
      <c r="CL107" s="629"/>
      <c r="CM107" s="630"/>
      <c r="CN107" s="599"/>
      <c r="CO107" s="628"/>
      <c r="CP107" s="628"/>
      <c r="CQ107" s="629"/>
    </row>
    <row r="108" spans="1:95" ht="12.75" customHeight="1">
      <c r="A108">
        <f t="shared" ca="1" si="27"/>
        <v>2.7908909975103224</v>
      </c>
      <c r="B108" s="46"/>
      <c r="C108">
        <f t="shared" ca="1" si="28"/>
        <v>-2.2515659470003149</v>
      </c>
      <c r="D108" s="46"/>
      <c r="E108">
        <f t="shared" ca="1" si="29"/>
        <v>6.4079640312181878</v>
      </c>
      <c r="G108">
        <f ca="1">G42/G$78</f>
        <v>6.4079640312181878</v>
      </c>
      <c r="I108" s="40" t="s">
        <v>2484</v>
      </c>
      <c r="J108">
        <f ca="1">J42/J$78</f>
        <v>2.6238202883885657</v>
      </c>
      <c r="L108">
        <f t="shared" ca="1" si="30"/>
        <v>2.6238202883885657</v>
      </c>
      <c r="M108" s="46"/>
      <c r="N108">
        <f t="shared" ca="1" si="31"/>
        <v>-3.0924910167446571</v>
      </c>
      <c r="Q108">
        <f t="shared" ca="1" si="32"/>
        <v>0</v>
      </c>
      <c r="R108">
        <f t="shared" ca="1" si="32"/>
        <v>3.6170730337078654</v>
      </c>
      <c r="S108">
        <f t="shared" ca="1" si="32"/>
        <v>0</v>
      </c>
      <c r="T108">
        <f t="shared" ca="1" si="32"/>
        <v>5.7163113051332228</v>
      </c>
      <c r="U108" s="102"/>
      <c r="Y108" s="102"/>
      <c r="Z108">
        <f t="shared" ca="1" si="33"/>
        <v>8.6595299782185027</v>
      </c>
      <c r="AA108">
        <f t="shared" ca="1" si="33"/>
        <v>0</v>
      </c>
      <c r="AB108" s="102"/>
      <c r="AC108" s="102"/>
      <c r="AD108" s="102"/>
      <c r="AF108" s="171"/>
      <c r="AG108" s="171"/>
      <c r="AH108" s="146"/>
      <c r="AI108" s="146"/>
      <c r="BA108" s="599"/>
      <c r="BB108" s="628"/>
      <c r="BC108" s="628"/>
      <c r="BD108" s="628"/>
      <c r="BE108" s="629"/>
      <c r="BF108" s="630"/>
      <c r="BG108" s="599"/>
      <c r="BH108" s="629"/>
      <c r="BI108" s="668"/>
      <c r="BJ108" s="629"/>
      <c r="BK108" s="668"/>
      <c r="BL108" s="629"/>
      <c r="BM108" s="668"/>
      <c r="BN108" s="629"/>
      <c r="BO108" s="668"/>
      <c r="BP108" s="629"/>
      <c r="BQ108" s="668"/>
      <c r="BR108" s="629"/>
      <c r="BS108" s="599"/>
      <c r="BT108" s="629"/>
      <c r="BU108" s="599"/>
      <c r="BV108" s="629"/>
      <c r="BW108" s="599"/>
      <c r="BX108" s="629"/>
      <c r="BY108" s="599"/>
      <c r="BZ108" s="629"/>
      <c r="CA108" s="599"/>
      <c r="CB108" s="629"/>
      <c r="CC108" s="599"/>
      <c r="CD108" s="629"/>
      <c r="CE108" s="599"/>
      <c r="CF108" s="629"/>
      <c r="CG108" s="599"/>
      <c r="CH108" s="629"/>
      <c r="CI108" s="599"/>
      <c r="CJ108" s="629"/>
      <c r="CK108" s="599"/>
      <c r="CL108" s="629"/>
      <c r="CM108" s="630"/>
      <c r="CN108" s="599"/>
      <c r="CO108" s="628"/>
      <c r="CP108" s="628"/>
      <c r="CQ108" s="629"/>
    </row>
    <row r="109" spans="1:95" ht="12.75" customHeight="1">
      <c r="A109">
        <f t="shared" ca="1" si="27"/>
        <v>0.67427825526244511</v>
      </c>
      <c r="B109" s="46"/>
      <c r="C109">
        <f t="shared" ca="1" si="28"/>
        <v>-1.1991777993432913</v>
      </c>
      <c r="D109" s="46"/>
      <c r="E109">
        <f t="shared" ca="1" si="29"/>
        <v>3.4128639294197485</v>
      </c>
      <c r="G109">
        <f ca="1">G43/G$78</f>
        <v>3.4128639294197485</v>
      </c>
      <c r="I109" s="40" t="s">
        <v>2485</v>
      </c>
      <c r="J109">
        <f ca="1">J43/J$78</f>
        <v>1.7016583860359222</v>
      </c>
      <c r="L109">
        <f t="shared" ca="1" si="30"/>
        <v>1.7016583860359222</v>
      </c>
      <c r="M109" s="46"/>
      <c r="N109">
        <f t="shared" ca="1" si="31"/>
        <v>-2.2567847872291686</v>
      </c>
      <c r="Q109">
        <f t="shared" ca="1" si="32"/>
        <v>0</v>
      </c>
      <c r="R109">
        <f t="shared" ca="1" si="32"/>
        <v>2.7385856741573034</v>
      </c>
      <c r="S109">
        <f t="shared" ca="1" si="32"/>
        <v>0</v>
      </c>
      <c r="T109">
        <f t="shared" ca="1" si="32"/>
        <v>3.9584431732650911</v>
      </c>
      <c r="U109" s="102"/>
      <c r="Y109" s="102"/>
      <c r="Z109">
        <f t="shared" ca="1" si="33"/>
        <v>4.6120417287630397</v>
      </c>
      <c r="AA109">
        <f t="shared" ca="1" si="33"/>
        <v>0</v>
      </c>
      <c r="AB109" s="102"/>
      <c r="AC109" s="102"/>
      <c r="AD109" s="102"/>
      <c r="AF109" s="171"/>
      <c r="AG109" s="171"/>
      <c r="AH109" s="146"/>
      <c r="AI109" s="146"/>
      <c r="BA109" s="599"/>
      <c r="BB109" s="628"/>
      <c r="BC109" s="628"/>
      <c r="BD109" s="628"/>
      <c r="BE109" s="629"/>
      <c r="BF109" s="630"/>
      <c r="BG109" s="599"/>
      <c r="BH109" s="629"/>
      <c r="BI109" s="668"/>
      <c r="BJ109" s="629"/>
      <c r="BK109" s="668"/>
      <c r="BL109" s="629"/>
      <c r="BM109" s="668"/>
      <c r="BN109" s="629"/>
      <c r="BO109" s="668"/>
      <c r="BP109" s="629"/>
      <c r="BQ109" s="668"/>
      <c r="BR109" s="629"/>
      <c r="BS109" s="599"/>
      <c r="BT109" s="629"/>
      <c r="BU109" s="599"/>
      <c r="BV109" s="629"/>
      <c r="BW109" s="599"/>
      <c r="BX109" s="629"/>
      <c r="BY109" s="599"/>
      <c r="BZ109" s="629"/>
      <c r="CA109" s="599"/>
      <c r="CB109" s="629"/>
      <c r="CC109" s="599"/>
      <c r="CD109" s="629"/>
      <c r="CE109" s="599"/>
      <c r="CF109" s="629"/>
      <c r="CG109" s="599"/>
      <c r="CH109" s="629"/>
      <c r="CI109" s="599"/>
      <c r="CJ109" s="629"/>
      <c r="CK109" s="599"/>
      <c r="CL109" s="629"/>
      <c r="CM109" s="630"/>
      <c r="CN109" s="599"/>
      <c r="CO109" s="628"/>
      <c r="CP109" s="628"/>
      <c r="CQ109" s="629"/>
    </row>
    <row r="110" spans="1:95" ht="12.75" customHeight="1">
      <c r="A110">
        <f t="shared" ca="1" si="27"/>
        <v>0.94736172378690198</v>
      </c>
      <c r="B110" s="46"/>
      <c r="C110">
        <f t="shared" ca="1" si="28"/>
        <v>-0.3328744334984356</v>
      </c>
      <c r="D110" s="46"/>
      <c r="E110">
        <f t="shared" ca="1" si="29"/>
        <v>0.94736172378690198</v>
      </c>
      <c r="G110">
        <f ca="1">G45/G$78</f>
        <v>0.94736172378690198</v>
      </c>
      <c r="I110" s="40" t="s">
        <v>2633</v>
      </c>
      <c r="J110">
        <f ca="1">J45/J$78</f>
        <v>0.48885231469769796</v>
      </c>
      <c r="L110">
        <f t="shared" ca="1" si="30"/>
        <v>0.48885231469769796</v>
      </c>
      <c r="M110" s="46"/>
      <c r="N110">
        <f t="shared" ca="1" si="31"/>
        <v>-2.1170835576491331</v>
      </c>
      <c r="Q110">
        <f t="shared" ref="Q110:T111" ca="1" si="34">Q45/Q$78</f>
        <v>0</v>
      </c>
      <c r="R110">
        <f t="shared" ca="1" si="34"/>
        <v>0</v>
      </c>
      <c r="S110">
        <f t="shared" ca="1" si="34"/>
        <v>0</v>
      </c>
      <c r="T110">
        <f t="shared" ca="1" si="34"/>
        <v>2.6059358723468313</v>
      </c>
      <c r="U110" s="102"/>
      <c r="Y110" s="102"/>
      <c r="Z110">
        <f ca="1">Z45/Z$78</f>
        <v>1.2802361572853376</v>
      </c>
      <c r="AA110">
        <f ca="1">AA45/AA$78</f>
        <v>0</v>
      </c>
      <c r="AB110" s="102"/>
      <c r="AC110" s="102"/>
      <c r="AD110" s="102"/>
      <c r="AF110" s="171"/>
      <c r="AG110" s="171"/>
      <c r="AH110" s="146"/>
      <c r="AI110" s="146"/>
      <c r="BA110" s="599"/>
      <c r="BB110" s="628"/>
      <c r="BC110" s="628"/>
      <c r="BD110" s="628"/>
      <c r="BE110" s="629"/>
      <c r="BF110" s="630"/>
      <c r="BG110" s="599"/>
      <c r="BH110" s="629"/>
      <c r="BI110" s="668"/>
      <c r="BJ110" s="629"/>
      <c r="BK110" s="668"/>
      <c r="BL110" s="629"/>
      <c r="BM110" s="668"/>
      <c r="BN110" s="629"/>
      <c r="BO110" s="668"/>
      <c r="BP110" s="629"/>
      <c r="BQ110" s="668"/>
      <c r="BR110" s="629"/>
      <c r="BS110" s="599"/>
      <c r="BT110" s="629"/>
      <c r="BU110" s="599"/>
      <c r="BV110" s="629"/>
      <c r="BW110" s="599"/>
      <c r="BX110" s="629"/>
      <c r="BY110" s="599"/>
      <c r="BZ110" s="629"/>
      <c r="CA110" s="599"/>
      <c r="CB110" s="629"/>
      <c r="CC110" s="599"/>
      <c r="CD110" s="629"/>
      <c r="CE110" s="599"/>
      <c r="CF110" s="629"/>
      <c r="CG110" s="599"/>
      <c r="CH110" s="629"/>
      <c r="CI110" s="599"/>
      <c r="CJ110" s="629"/>
      <c r="CK110" s="599"/>
      <c r="CL110" s="629"/>
      <c r="CM110" s="630"/>
      <c r="CN110" s="599"/>
      <c r="CO110" s="628"/>
      <c r="CP110" s="628"/>
      <c r="CQ110" s="629"/>
    </row>
    <row r="111" spans="1:95" ht="12.75" customHeight="1">
      <c r="A111">
        <f t="shared" ca="1" si="27"/>
        <v>0.81790890946039196</v>
      </c>
      <c r="B111" s="46"/>
      <c r="C111">
        <f t="shared" ca="1" si="28"/>
        <v>-0.78879153827753923</v>
      </c>
      <c r="D111" s="46"/>
      <c r="E111">
        <f t="shared" ca="1" si="29"/>
        <v>2.2449032914828639</v>
      </c>
      <c r="G111">
        <f ca="1">G46/G$78</f>
        <v>2.2449032914828639</v>
      </c>
      <c r="I111" s="40" t="s">
        <v>2486</v>
      </c>
      <c r="J111">
        <f ca="1">J46/J$78</f>
        <v>1.4241050341512775</v>
      </c>
      <c r="L111">
        <f t="shared" ca="1" si="30"/>
        <v>1.4241050341512775</v>
      </c>
      <c r="M111" s="46"/>
      <c r="N111">
        <f t="shared" ca="1" si="31"/>
        <v>-0.77698874877812174</v>
      </c>
      <c r="Q111">
        <f t="shared" ca="1" si="34"/>
        <v>0</v>
      </c>
      <c r="R111">
        <f t="shared" ca="1" si="34"/>
        <v>1.426994382022472</v>
      </c>
      <c r="S111">
        <f t="shared" ca="1" si="34"/>
        <v>0</v>
      </c>
      <c r="T111">
        <f t="shared" ca="1" si="34"/>
        <v>2.2010937829293993</v>
      </c>
      <c r="U111" s="102"/>
      <c r="Y111" s="102"/>
      <c r="Z111">
        <f ca="1">Z46/Z$78</f>
        <v>3.0336948297604032</v>
      </c>
      <c r="AA111">
        <f ca="1">AA46/AA$78</f>
        <v>0</v>
      </c>
      <c r="AB111" s="102"/>
      <c r="AC111" s="102"/>
      <c r="AD111" s="102"/>
      <c r="AF111" s="171"/>
      <c r="AG111" s="171"/>
      <c r="AH111" s="146"/>
      <c r="AI111" s="146"/>
      <c r="BA111" s="599"/>
      <c r="BB111" s="628"/>
      <c r="BC111" s="628"/>
      <c r="BD111" s="628"/>
      <c r="BE111" s="629"/>
      <c r="BF111" s="630"/>
      <c r="BG111" s="599"/>
      <c r="BH111" s="629"/>
      <c r="BI111" s="668"/>
      <c r="BJ111" s="629"/>
      <c r="BK111" s="668"/>
      <c r="BL111" s="629"/>
      <c r="BM111" s="668"/>
      <c r="BN111" s="629"/>
      <c r="BO111" s="668"/>
      <c r="BP111" s="629"/>
      <c r="BQ111" s="668"/>
      <c r="BR111" s="629"/>
      <c r="BS111" s="599"/>
      <c r="BT111" s="629"/>
      <c r="BU111" s="599"/>
      <c r="BV111" s="629"/>
      <c r="BW111" s="599"/>
      <c r="BX111" s="629"/>
      <c r="BY111" s="599"/>
      <c r="BZ111" s="629"/>
      <c r="CA111" s="599"/>
      <c r="CB111" s="629"/>
      <c r="CC111" s="599"/>
      <c r="CD111" s="629"/>
      <c r="CE111" s="599"/>
      <c r="CF111" s="629"/>
      <c r="CG111" s="599"/>
      <c r="CH111" s="629"/>
      <c r="CI111" s="599"/>
      <c r="CJ111" s="629"/>
      <c r="CK111" s="599"/>
      <c r="CL111" s="629"/>
      <c r="CM111" s="630"/>
      <c r="CN111" s="599"/>
      <c r="CO111" s="628"/>
      <c r="CP111" s="628"/>
      <c r="CQ111" s="629"/>
    </row>
    <row r="112" spans="1:95" ht="12.75" customHeight="1">
      <c r="I112" s="40"/>
      <c r="Q112" s="102"/>
      <c r="R112" s="102"/>
      <c r="S112" s="102"/>
      <c r="T112" s="102"/>
      <c r="U112" s="102"/>
      <c r="Y112" s="102"/>
      <c r="AA112" s="102"/>
      <c r="AB112" s="102"/>
      <c r="AC112" s="102"/>
      <c r="AD112" s="102"/>
      <c r="AF112" s="171"/>
      <c r="AG112" s="171"/>
      <c r="AH112" s="146"/>
      <c r="AI112" s="146"/>
    </row>
    <row r="113" spans="6:35" ht="12.75" customHeight="1">
      <c r="Q113" s="102"/>
      <c r="R113" s="102"/>
      <c r="S113" s="102"/>
      <c r="T113" s="102"/>
      <c r="U113" s="102"/>
      <c r="Y113" s="102"/>
      <c r="AA113" s="102"/>
      <c r="AB113" s="102"/>
      <c r="AC113" s="102"/>
      <c r="AD113" s="102"/>
      <c r="AF113" s="171"/>
      <c r="AG113" s="171"/>
      <c r="AH113" s="146"/>
      <c r="AI113" s="146"/>
    </row>
    <row r="114" spans="6:35" ht="12.75" customHeight="1">
      <c r="Q114" s="102"/>
      <c r="R114" s="102"/>
      <c r="S114" s="102"/>
      <c r="T114" s="102"/>
      <c r="U114" s="102"/>
      <c r="Y114" s="102"/>
      <c r="AA114" s="102"/>
      <c r="AB114" s="102"/>
      <c r="AC114" s="102"/>
      <c r="AD114" s="102"/>
      <c r="AF114" s="171"/>
      <c r="AG114" s="171"/>
      <c r="AH114" s="146"/>
      <c r="AI114" s="146"/>
    </row>
    <row r="115" spans="6:35" ht="12.75" customHeight="1">
      <c r="Q115" s="102"/>
      <c r="R115" s="102"/>
      <c r="S115" s="102"/>
      <c r="T115" s="102"/>
      <c r="U115" s="102"/>
      <c r="Y115" s="102"/>
      <c r="AA115" s="102"/>
      <c r="AB115" s="102"/>
      <c r="AC115" s="102"/>
      <c r="AD115" s="102"/>
      <c r="AF115" s="171"/>
      <c r="AG115" s="171"/>
      <c r="AH115" s="146"/>
      <c r="AI115" s="146"/>
    </row>
    <row r="116" spans="6:35" ht="12.75" customHeight="1">
      <c r="Q116" s="102"/>
      <c r="R116" s="102"/>
      <c r="S116" s="102"/>
      <c r="T116" s="102"/>
      <c r="U116" s="102"/>
      <c r="Y116" s="102"/>
      <c r="AA116" s="102"/>
      <c r="AB116" s="102"/>
      <c r="AC116" s="102"/>
      <c r="AD116" s="102"/>
      <c r="AF116" s="171"/>
      <c r="AG116" s="171"/>
      <c r="AH116" s="146"/>
      <c r="AI116" s="146"/>
    </row>
    <row r="117" spans="6:35" ht="12.75" customHeight="1">
      <c r="Q117" s="102"/>
      <c r="R117" s="102"/>
      <c r="S117" s="102"/>
      <c r="T117" s="102"/>
      <c r="U117" s="102"/>
      <c r="Y117" s="102"/>
      <c r="AA117" s="102"/>
      <c r="AB117" s="102"/>
      <c r="AC117" s="102"/>
      <c r="AD117" s="102"/>
      <c r="AF117" s="171"/>
      <c r="AG117" s="171"/>
      <c r="AH117" s="146"/>
      <c r="AI117" s="146"/>
    </row>
    <row r="118" spans="6:35" ht="12.75" customHeight="1">
      <c r="Q118" s="102"/>
      <c r="R118" s="102"/>
      <c r="S118" s="102"/>
      <c r="T118" s="102"/>
      <c r="U118" s="102"/>
      <c r="Y118" s="102"/>
      <c r="AA118" s="102"/>
      <c r="AB118" s="102"/>
      <c r="AC118" s="102"/>
      <c r="AD118" s="102"/>
      <c r="AF118" s="171"/>
      <c r="AG118" s="171"/>
      <c r="AH118" s="171"/>
      <c r="AI118" s="146"/>
    </row>
    <row r="119" spans="6:35" ht="12.75" customHeight="1">
      <c r="F119" s="40"/>
      <c r="G119" s="40"/>
      <c r="H119" s="40"/>
      <c r="J119" s="40"/>
      <c r="K119" s="40"/>
      <c r="Q119" s="102"/>
      <c r="R119" s="102"/>
      <c r="S119" s="102"/>
      <c r="T119" s="102"/>
      <c r="U119" s="102"/>
      <c r="AF119" s="171"/>
      <c r="AG119" s="171"/>
      <c r="AH119" s="171"/>
      <c r="AI119" s="146"/>
    </row>
    <row r="120" spans="6:35" ht="12.75" customHeight="1">
      <c r="F120" s="40"/>
      <c r="G120" s="40"/>
      <c r="H120" s="40"/>
      <c r="J120" s="40"/>
      <c r="K120" s="40"/>
      <c r="Q120" s="102"/>
      <c r="R120" s="102"/>
      <c r="S120" s="102"/>
      <c r="T120" s="102"/>
      <c r="U120" s="102"/>
      <c r="AF120" s="171"/>
      <c r="AG120" s="171"/>
      <c r="AH120" s="171"/>
      <c r="AI120" s="171"/>
    </row>
    <row r="121" spans="6:35" ht="13.5" customHeight="1">
      <c r="F121" s="40"/>
      <c r="G121" s="40"/>
      <c r="H121" s="40"/>
      <c r="J121" s="40"/>
      <c r="K121" s="40"/>
      <c r="Q121" s="41"/>
      <c r="R121" s="41"/>
      <c r="S121" s="41"/>
      <c r="T121" s="41"/>
      <c r="U121" s="102"/>
      <c r="Y121" s="102"/>
      <c r="AA121" s="41"/>
      <c r="AB121" s="102"/>
      <c r="AC121" s="102"/>
      <c r="AD121" s="102"/>
      <c r="AF121" s="188"/>
      <c r="AG121" s="188"/>
      <c r="AH121" s="146"/>
      <c r="AI121" s="171"/>
    </row>
    <row r="122" spans="6:35" ht="13.5" customHeight="1">
      <c r="F122" s="40"/>
      <c r="G122" s="40"/>
      <c r="H122" s="40"/>
      <c r="J122" s="40"/>
      <c r="K122" s="40"/>
      <c r="Q122" s="41"/>
      <c r="R122" s="41"/>
      <c r="S122" s="41"/>
      <c r="T122" s="41"/>
      <c r="U122" s="102"/>
      <c r="Y122" s="102"/>
      <c r="AA122" s="41"/>
      <c r="AB122" s="102"/>
      <c r="AC122" s="102"/>
      <c r="AD122" s="102"/>
      <c r="AF122" s="188"/>
      <c r="AG122" s="188"/>
      <c r="AH122" s="146"/>
      <c r="AI122" s="171"/>
    </row>
    <row r="123" spans="6:35" ht="12.75" customHeight="1">
      <c r="F123" s="40"/>
      <c r="G123" s="40"/>
      <c r="H123" s="40"/>
      <c r="J123" s="40"/>
      <c r="K123" s="40"/>
      <c r="Q123" s="41"/>
      <c r="R123" s="41"/>
      <c r="S123" s="41"/>
      <c r="T123" s="41"/>
      <c r="U123" s="102"/>
      <c r="Y123" s="102"/>
      <c r="AA123" s="41"/>
      <c r="AB123" s="102"/>
      <c r="AC123" s="102"/>
      <c r="AD123" s="102"/>
      <c r="AF123" s="171"/>
      <c r="AG123" s="171"/>
      <c r="AH123" s="171"/>
      <c r="AI123" s="146"/>
    </row>
    <row r="124" spans="6:35" ht="12.75" customHeight="1">
      <c r="F124" s="40"/>
      <c r="G124" s="40"/>
      <c r="H124" s="40"/>
      <c r="J124" s="40"/>
      <c r="K124" s="40"/>
      <c r="Q124" s="41"/>
      <c r="R124" s="41"/>
      <c r="S124" s="41"/>
      <c r="T124" s="41"/>
      <c r="U124" s="102"/>
      <c r="Y124" s="102"/>
      <c r="AA124" s="41"/>
      <c r="AB124" s="102"/>
      <c r="AC124" s="102"/>
      <c r="AD124" s="102"/>
      <c r="AF124" s="171"/>
      <c r="AG124" s="171"/>
      <c r="AH124" s="171"/>
      <c r="AI124" s="146"/>
    </row>
    <row r="125" spans="6:35" ht="12.75" customHeight="1">
      <c r="F125" s="40"/>
      <c r="G125" s="40"/>
      <c r="H125" s="40"/>
      <c r="J125" s="40"/>
      <c r="K125" s="40"/>
      <c r="Q125" s="41"/>
      <c r="R125" s="41"/>
      <c r="S125" s="41"/>
      <c r="T125" s="41"/>
      <c r="U125" s="102"/>
      <c r="AB125" s="102"/>
      <c r="AF125" s="171"/>
      <c r="AG125" s="171"/>
      <c r="AH125" s="171"/>
      <c r="AI125" s="171"/>
    </row>
    <row r="126" spans="6:35" ht="12.75" customHeight="1">
      <c r="F126" s="40"/>
      <c r="G126" s="40"/>
      <c r="H126" s="40"/>
      <c r="J126" s="40"/>
      <c r="K126" s="40"/>
      <c r="Q126" s="41"/>
      <c r="R126" s="41"/>
      <c r="S126" s="41"/>
      <c r="T126" s="41"/>
      <c r="U126" s="102"/>
      <c r="AF126" s="146"/>
      <c r="AG126" s="146"/>
      <c r="AH126" s="146"/>
      <c r="AI126" s="171"/>
    </row>
    <row r="127" spans="6:35" ht="12.75" customHeight="1">
      <c r="F127" s="40"/>
      <c r="G127" s="40"/>
      <c r="H127" s="40"/>
      <c r="J127" s="40"/>
      <c r="K127" s="40"/>
      <c r="Y127" s="35"/>
      <c r="AA127" s="35"/>
      <c r="AC127" s="35"/>
      <c r="AD127" s="35"/>
      <c r="AF127" s="146"/>
      <c r="AG127" s="146"/>
      <c r="AH127" s="146"/>
      <c r="AI127" s="171"/>
    </row>
    <row r="128" spans="6:35" ht="12.75" customHeight="1">
      <c r="F128" s="40"/>
      <c r="G128" s="40"/>
      <c r="H128" s="40"/>
      <c r="J128" s="40"/>
      <c r="K128" s="40"/>
      <c r="AB128" s="35"/>
      <c r="AF128" s="146"/>
      <c r="AG128" s="146"/>
      <c r="AH128" s="146"/>
      <c r="AI128" s="146"/>
    </row>
    <row r="129" spans="6:35" ht="12.75" customHeight="1">
      <c r="F129" s="40"/>
      <c r="G129" s="40"/>
      <c r="H129" s="40"/>
      <c r="J129" s="40"/>
      <c r="K129" s="40"/>
      <c r="Q129" s="35"/>
      <c r="R129" s="35"/>
      <c r="S129" s="35"/>
      <c r="T129" s="35"/>
      <c r="U129" s="35"/>
      <c r="AF129" s="146"/>
      <c r="AG129" s="146"/>
      <c r="AH129" s="146"/>
      <c r="AI129" s="146"/>
    </row>
    <row r="130" spans="6:35" ht="12.75" customHeight="1">
      <c r="F130" s="40"/>
      <c r="G130" s="40"/>
      <c r="H130" s="40"/>
      <c r="J130" s="40"/>
      <c r="K130" s="40"/>
      <c r="AF130" s="146"/>
      <c r="AG130" s="146"/>
      <c r="AH130" s="146"/>
      <c r="AI130" s="146"/>
    </row>
    <row r="131" spans="6:35" ht="12.75" customHeight="1">
      <c r="F131" s="40"/>
      <c r="G131" s="40"/>
      <c r="H131" s="40"/>
      <c r="J131" s="40"/>
      <c r="K131" s="40"/>
      <c r="AF131" s="146"/>
      <c r="AG131" s="146"/>
      <c r="AH131" s="146"/>
      <c r="AI131" s="146"/>
    </row>
    <row r="132" spans="6:35" ht="12.75" customHeight="1">
      <c r="F132" s="40"/>
      <c r="G132" s="40"/>
      <c r="H132" s="40"/>
      <c r="J132" s="40"/>
      <c r="K132" s="40"/>
      <c r="AF132" s="146"/>
      <c r="AG132" s="146"/>
      <c r="AH132" s="146"/>
      <c r="AI132" s="146"/>
    </row>
    <row r="133" spans="6:35" ht="12.75" customHeight="1">
      <c r="F133" s="40"/>
      <c r="G133" s="40"/>
      <c r="H133" s="40"/>
      <c r="J133" s="40"/>
      <c r="K133" s="40"/>
      <c r="AF133" s="146"/>
      <c r="AG133" s="146"/>
      <c r="AH133" s="146"/>
      <c r="AI133" s="146"/>
    </row>
    <row r="134" spans="6:35" ht="12.75" customHeight="1">
      <c r="F134" s="40"/>
      <c r="G134" s="40"/>
      <c r="H134" s="40"/>
      <c r="J134" s="40"/>
      <c r="K134" s="40"/>
      <c r="AC134" s="102"/>
      <c r="AD134" s="102"/>
      <c r="AF134" s="146"/>
      <c r="AG134" s="146"/>
      <c r="AH134" s="146"/>
      <c r="AI134" s="146"/>
    </row>
    <row r="135" spans="6:35" ht="12.75" customHeight="1">
      <c r="F135" s="40"/>
      <c r="G135" s="40"/>
      <c r="H135" s="40"/>
      <c r="J135" s="40"/>
      <c r="K135" s="40"/>
      <c r="Y135" s="102"/>
      <c r="AA135" s="102"/>
      <c r="AB135" s="102"/>
      <c r="AC135" s="102"/>
      <c r="AD135" s="102"/>
      <c r="AF135" s="146"/>
      <c r="AG135" s="146"/>
      <c r="AH135" s="146"/>
      <c r="AI135" s="146"/>
    </row>
    <row r="136" spans="6:35" ht="12.75" customHeight="1">
      <c r="Y136" s="102"/>
      <c r="AA136" s="102"/>
      <c r="AB136" s="102"/>
      <c r="AC136" s="184"/>
      <c r="AD136" s="184"/>
      <c r="AF136" s="146"/>
      <c r="AG136" s="146"/>
      <c r="AH136" s="146"/>
      <c r="AI136" s="146"/>
    </row>
    <row r="137" spans="6:35" ht="12.75" customHeight="1">
      <c r="Q137" s="102"/>
      <c r="R137" s="102"/>
      <c r="S137" s="102"/>
      <c r="T137" s="102"/>
      <c r="U137" s="102"/>
      <c r="Y137" s="102"/>
      <c r="AA137" s="102"/>
      <c r="AB137" s="102"/>
      <c r="AC137" s="102"/>
      <c r="AD137" s="102"/>
      <c r="AF137" s="146"/>
      <c r="AG137" s="146"/>
      <c r="AH137" s="146"/>
      <c r="AI137" s="146"/>
    </row>
    <row r="138" spans="6:35" ht="12.75" customHeight="1">
      <c r="Q138" s="102"/>
      <c r="R138" s="102"/>
      <c r="S138" s="102"/>
      <c r="T138" s="102"/>
      <c r="U138" s="102"/>
      <c r="Y138" s="102"/>
      <c r="AA138" s="102"/>
      <c r="AB138" s="102"/>
      <c r="AC138" s="102"/>
      <c r="AD138" s="102"/>
      <c r="AF138" s="146"/>
      <c r="AG138" s="146"/>
      <c r="AH138" s="146"/>
      <c r="AI138" s="146"/>
    </row>
    <row r="139" spans="6:35" ht="12.75" customHeight="1">
      <c r="Q139" s="102"/>
      <c r="R139" s="102"/>
      <c r="S139" s="102"/>
      <c r="T139" s="102"/>
      <c r="U139" s="102"/>
      <c r="Y139" s="102"/>
      <c r="AA139" s="102"/>
      <c r="AB139" s="102"/>
      <c r="AC139" s="102"/>
      <c r="AD139" s="102"/>
      <c r="AF139" s="146"/>
      <c r="AG139" s="146"/>
      <c r="AH139" s="146"/>
      <c r="AI139" s="146"/>
    </row>
    <row r="140" spans="6:35" ht="12.75" customHeight="1">
      <c r="Q140" s="102"/>
      <c r="R140" s="102"/>
      <c r="S140" s="102"/>
      <c r="T140" s="102"/>
      <c r="U140" s="102"/>
      <c r="Y140" s="102"/>
      <c r="AA140" s="102"/>
      <c r="AB140" s="102"/>
      <c r="AC140" s="102"/>
      <c r="AD140" s="102"/>
      <c r="AF140" s="146"/>
      <c r="AG140" s="146"/>
      <c r="AH140" s="146"/>
      <c r="AI140" s="146"/>
    </row>
    <row r="141" spans="6:35" ht="12.75" customHeight="1">
      <c r="Q141" s="102"/>
      <c r="R141" s="102"/>
      <c r="S141" s="102"/>
      <c r="T141" s="102"/>
      <c r="U141" s="102"/>
      <c r="Y141" s="102"/>
      <c r="AA141" s="102"/>
      <c r="AB141" s="102"/>
      <c r="AC141" s="184"/>
      <c r="AD141" s="184"/>
      <c r="AF141" s="146"/>
      <c r="AG141" s="146"/>
      <c r="AH141" s="146"/>
      <c r="AI141" s="146"/>
    </row>
    <row r="142" spans="6:35" ht="12.75" customHeight="1">
      <c r="Q142" s="102"/>
      <c r="R142" s="102"/>
      <c r="S142" s="102"/>
      <c r="T142" s="102"/>
      <c r="U142" s="102"/>
      <c r="Y142" s="184"/>
      <c r="AA142" s="184"/>
      <c r="AB142" s="184"/>
      <c r="AC142" s="102"/>
      <c r="AD142" s="102"/>
      <c r="AF142" s="146"/>
      <c r="AG142" s="146"/>
      <c r="AH142" s="146"/>
      <c r="AI142" s="146"/>
    </row>
    <row r="143" spans="6:35" ht="12.75" customHeight="1">
      <c r="Q143" s="102"/>
      <c r="R143" s="102"/>
      <c r="S143" s="102"/>
      <c r="T143" s="102"/>
      <c r="U143" s="102"/>
      <c r="Y143" s="102"/>
      <c r="AA143" s="102"/>
      <c r="AB143" s="102"/>
      <c r="AC143" s="102"/>
      <c r="AD143" s="102"/>
      <c r="AF143" s="146"/>
      <c r="AG143" s="146"/>
      <c r="AH143" s="146"/>
      <c r="AI143" s="146"/>
    </row>
    <row r="144" spans="6:35" ht="12.75" customHeight="1">
      <c r="Q144" s="184"/>
      <c r="R144" s="184"/>
      <c r="S144" s="184"/>
      <c r="T144" s="184"/>
      <c r="U144" s="184"/>
      <c r="Y144" s="102"/>
      <c r="AA144" s="102"/>
      <c r="AB144" s="102"/>
      <c r="AC144" s="102"/>
      <c r="AD144" s="102"/>
      <c r="AF144" s="146"/>
      <c r="AG144" s="146"/>
      <c r="AH144" s="146"/>
      <c r="AI144" s="146"/>
    </row>
    <row r="145" spans="17:35" ht="12.75" customHeight="1">
      <c r="Q145" s="102"/>
      <c r="R145" s="102"/>
      <c r="S145" s="102"/>
      <c r="T145" s="102"/>
      <c r="U145" s="102"/>
      <c r="Y145" s="102"/>
      <c r="AA145" s="102"/>
      <c r="AB145" s="102"/>
      <c r="AC145" s="102"/>
      <c r="AD145" s="102"/>
      <c r="AF145" s="146"/>
      <c r="AG145" s="146"/>
      <c r="AH145" s="146"/>
      <c r="AI145" s="146"/>
    </row>
    <row r="146" spans="17:35" ht="12.75" customHeight="1">
      <c r="Q146" s="102"/>
      <c r="R146" s="102"/>
      <c r="S146" s="102"/>
      <c r="T146" s="102"/>
      <c r="U146" s="102"/>
      <c r="Y146" s="102"/>
      <c r="AA146" s="102"/>
      <c r="AB146" s="102"/>
      <c r="AC146" s="102"/>
      <c r="AD146" s="102"/>
      <c r="AF146" s="146"/>
      <c r="AG146" s="146"/>
      <c r="AH146" s="146"/>
      <c r="AI146" s="146"/>
    </row>
    <row r="147" spans="17:35" ht="12.75" customHeight="1">
      <c r="Q147" s="102"/>
      <c r="R147" s="102"/>
      <c r="S147" s="102"/>
      <c r="T147" s="102"/>
      <c r="U147" s="102"/>
      <c r="AF147" s="146"/>
      <c r="AG147" s="146"/>
      <c r="AH147" s="146"/>
      <c r="AI147" s="146"/>
    </row>
    <row r="148" spans="17:35" ht="12.75" customHeight="1">
      <c r="Q148" s="102"/>
      <c r="R148" s="102"/>
      <c r="S148" s="102"/>
      <c r="T148" s="102"/>
      <c r="U148" s="102"/>
      <c r="AF148" s="146"/>
      <c r="AG148" s="146"/>
      <c r="AH148" s="146"/>
      <c r="AI148" s="146"/>
    </row>
    <row r="149" spans="17:35" ht="12.75" customHeight="1">
      <c r="Q149" s="102"/>
      <c r="R149" s="102"/>
      <c r="S149" s="102"/>
      <c r="T149" s="102"/>
      <c r="U149" s="102"/>
      <c r="Y149" s="102"/>
      <c r="AA149" s="102"/>
      <c r="AB149" s="102"/>
      <c r="AC149" s="102"/>
      <c r="AD149" s="102"/>
      <c r="AF149" s="146"/>
      <c r="AG149" s="146"/>
      <c r="AH149" s="146"/>
      <c r="AI149" s="146"/>
    </row>
    <row r="150" spans="17:35" ht="12.75" customHeight="1">
      <c r="Q150" s="102"/>
      <c r="R150" s="102"/>
      <c r="S150" s="102"/>
      <c r="T150" s="102"/>
      <c r="U150" s="102"/>
      <c r="Y150" s="102"/>
      <c r="AA150" s="102"/>
      <c r="AB150" s="102"/>
      <c r="AC150" s="102"/>
      <c r="AD150" s="102"/>
      <c r="AF150" s="146"/>
      <c r="AG150" s="146"/>
      <c r="AH150" s="146"/>
      <c r="AI150" s="146"/>
    </row>
    <row r="151" spans="17:35" ht="12.75" customHeight="1">
      <c r="Q151" s="184"/>
      <c r="R151" s="184"/>
      <c r="S151" s="184"/>
      <c r="T151" s="184"/>
      <c r="U151" s="184"/>
      <c r="Y151" s="184"/>
      <c r="AA151" s="184"/>
      <c r="AB151" s="184"/>
      <c r="AC151" s="184"/>
      <c r="AD151" s="184"/>
    </row>
    <row r="152" spans="17:35" ht="12.75" customHeight="1">
      <c r="AF152" s="146"/>
      <c r="AG152" s="146"/>
      <c r="AH152" s="146"/>
      <c r="AI152" s="146"/>
    </row>
    <row r="153" spans="17:35" ht="12.75" customHeight="1">
      <c r="Q153" s="102"/>
      <c r="R153" s="102"/>
      <c r="S153" s="102"/>
      <c r="T153" s="102"/>
      <c r="U153" s="102"/>
      <c r="Y153" s="102"/>
      <c r="AA153" s="102"/>
      <c r="AB153" s="102"/>
      <c r="AC153" s="102"/>
      <c r="AD153" s="102"/>
      <c r="AF153" s="146"/>
      <c r="AG153" s="146"/>
      <c r="AH153" s="146"/>
      <c r="AI153" s="146"/>
    </row>
    <row r="154" spans="17:35" ht="12.75" customHeight="1">
      <c r="Q154" s="102"/>
      <c r="R154" s="102"/>
      <c r="S154" s="102"/>
      <c r="T154" s="102"/>
      <c r="U154" s="102"/>
      <c r="Y154" s="102"/>
      <c r="AA154" s="102"/>
      <c r="AB154" s="102"/>
      <c r="AC154" s="102"/>
      <c r="AD154" s="102"/>
      <c r="AF154" s="146"/>
      <c r="AG154" s="146"/>
      <c r="AH154" s="146"/>
      <c r="AI154" s="146"/>
    </row>
    <row r="155" spans="17:35" ht="12.75" customHeight="1">
      <c r="Q155" s="184"/>
      <c r="R155" s="184"/>
      <c r="S155" s="184"/>
      <c r="T155" s="184"/>
      <c r="U155" s="184"/>
      <c r="Y155" s="184"/>
      <c r="AA155" s="184"/>
      <c r="AB155" s="184"/>
      <c r="AC155" s="184"/>
      <c r="AD155" s="184"/>
    </row>
    <row r="156" spans="17:35" ht="12.75" customHeight="1">
      <c r="AF156" s="146"/>
      <c r="AG156" s="146"/>
      <c r="AH156" s="146"/>
      <c r="AI156" s="146"/>
    </row>
    <row r="157" spans="17:35" ht="12.75" customHeight="1">
      <c r="Q157" s="102"/>
      <c r="R157" s="102"/>
      <c r="S157" s="102"/>
      <c r="T157" s="102"/>
      <c r="U157" s="102"/>
      <c r="Y157" s="102"/>
      <c r="AA157" s="102"/>
      <c r="AB157" s="102"/>
      <c r="AC157" s="102"/>
      <c r="AD157" s="102"/>
      <c r="AF157" s="146"/>
      <c r="AG157" s="146"/>
      <c r="AH157" s="146"/>
      <c r="AI157" s="146"/>
    </row>
    <row r="158" spans="17:35" ht="12.75" customHeight="1">
      <c r="Q158" s="102"/>
      <c r="R158" s="102"/>
      <c r="S158" s="102"/>
      <c r="T158" s="102"/>
      <c r="U158" s="102"/>
      <c r="Y158" s="102"/>
      <c r="AA158" s="102"/>
      <c r="AB158" s="102"/>
      <c r="AC158" s="102"/>
      <c r="AD158" s="102"/>
      <c r="AF158" s="146"/>
      <c r="AG158" s="146"/>
      <c r="AH158" s="146"/>
      <c r="AI158" s="146"/>
    </row>
    <row r="159" spans="17:35" ht="12.75" customHeight="1">
      <c r="Q159" s="102"/>
      <c r="R159" s="102"/>
      <c r="S159" s="102"/>
      <c r="T159" s="102"/>
      <c r="U159" s="102"/>
      <c r="Y159" s="102"/>
      <c r="AA159" s="102"/>
      <c r="AB159" s="102"/>
      <c r="AC159" s="102"/>
      <c r="AD159" s="102"/>
      <c r="AF159" s="146"/>
      <c r="AG159" s="146"/>
      <c r="AH159" s="146"/>
      <c r="AI159" s="146"/>
    </row>
    <row r="160" spans="17:35" ht="12.75" customHeight="1">
      <c r="Q160" s="102"/>
      <c r="R160" s="102"/>
      <c r="S160" s="102"/>
      <c r="T160" s="102"/>
      <c r="U160" s="102"/>
      <c r="Y160" s="102"/>
      <c r="AA160" s="102"/>
      <c r="AB160" s="102"/>
      <c r="AC160" s="102"/>
      <c r="AD160" s="102"/>
      <c r="AF160" s="146"/>
      <c r="AG160" s="146"/>
      <c r="AH160" s="146"/>
      <c r="AI160" s="146"/>
    </row>
    <row r="161" spans="17:35" ht="12.75" customHeight="1">
      <c r="AF161" s="146"/>
      <c r="AG161" s="146"/>
      <c r="AH161" s="146"/>
      <c r="AI161" s="146"/>
    </row>
    <row r="162" spans="17:35" ht="12.75" customHeight="1">
      <c r="AF162" s="146"/>
      <c r="AG162" s="146"/>
      <c r="AH162" s="146"/>
      <c r="AI162" s="146"/>
    </row>
    <row r="163" spans="17:35" ht="12.75" customHeight="1">
      <c r="AF163" s="146"/>
      <c r="AG163" s="146"/>
      <c r="AH163" s="146"/>
      <c r="AI163" s="146"/>
    </row>
    <row r="164" spans="17:35" ht="12.75" customHeight="1">
      <c r="AF164" s="146"/>
      <c r="AG164" s="146"/>
      <c r="AH164" s="146"/>
      <c r="AI164" s="146"/>
    </row>
    <row r="165" spans="17:35" ht="12.75" customHeight="1">
      <c r="AF165" s="146"/>
      <c r="AG165" s="146"/>
      <c r="AH165" s="146"/>
      <c r="AI165" s="146"/>
    </row>
    <row r="166" spans="17:35" ht="12.75" customHeight="1">
      <c r="AF166" s="146"/>
      <c r="AG166" s="146"/>
      <c r="AH166" s="146"/>
      <c r="AI166" s="146"/>
    </row>
    <row r="167" spans="17:35" ht="12.75" customHeight="1"/>
    <row r="168" spans="17:35" ht="12.75" customHeight="1">
      <c r="AF168" s="146"/>
      <c r="AG168" s="146"/>
      <c r="AH168" s="146"/>
      <c r="AI168" s="146"/>
    </row>
    <row r="169" spans="17:35" ht="12.75" customHeight="1">
      <c r="Q169" s="102"/>
      <c r="R169" s="102"/>
      <c r="S169" s="102"/>
      <c r="T169" s="102"/>
      <c r="U169" s="102"/>
      <c r="Y169" s="102"/>
      <c r="AA169" s="102"/>
      <c r="AB169" s="102"/>
      <c r="AC169" s="102"/>
      <c r="AD169" s="102"/>
      <c r="AF169" s="146"/>
      <c r="AG169" s="146"/>
      <c r="AH169" s="146"/>
      <c r="AI169" s="146"/>
    </row>
    <row r="170" spans="17:35" ht="12.75" customHeight="1">
      <c r="Q170" s="102"/>
      <c r="R170" s="102"/>
      <c r="S170" s="102"/>
      <c r="T170" s="102"/>
      <c r="U170" s="102"/>
      <c r="Y170" s="102"/>
      <c r="AA170" s="102"/>
      <c r="AB170" s="102"/>
      <c r="AC170" s="102"/>
      <c r="AD170" s="102"/>
      <c r="AF170" s="146"/>
      <c r="AG170" s="146"/>
      <c r="AH170" s="146"/>
      <c r="AI170" s="146"/>
    </row>
    <row r="171" spans="17:35" ht="12.75" customHeight="1"/>
    <row r="172" spans="17:35" ht="12.75" customHeight="1">
      <c r="Q172" s="102"/>
      <c r="R172" s="102"/>
      <c r="S172" s="102"/>
      <c r="T172" s="102"/>
      <c r="U172" s="102"/>
      <c r="Y172" s="102"/>
      <c r="AA172" s="102"/>
      <c r="AB172" s="102"/>
      <c r="AC172" s="102"/>
      <c r="AD172" s="102"/>
      <c r="AF172" s="146"/>
      <c r="AG172" s="146"/>
      <c r="AH172" s="146"/>
      <c r="AI172" s="146"/>
    </row>
    <row r="173" spans="17:35" ht="12.75" customHeight="1">
      <c r="Q173" s="102"/>
      <c r="R173" s="102"/>
      <c r="S173" s="102"/>
      <c r="T173" s="102"/>
      <c r="U173" s="102"/>
      <c r="Y173" s="102"/>
      <c r="AA173" s="102"/>
      <c r="AB173" s="102"/>
      <c r="AC173" s="102"/>
      <c r="AD173" s="102"/>
      <c r="AF173" s="146"/>
      <c r="AG173" s="146"/>
      <c r="AH173" s="146"/>
      <c r="AI173" s="146"/>
    </row>
    <row r="174" spans="17:35" ht="12.75" customHeight="1">
      <c r="AF174" s="146"/>
      <c r="AG174" s="146"/>
      <c r="AH174" s="146"/>
      <c r="AI174" s="146"/>
    </row>
    <row r="175" spans="17:35" ht="12.75" customHeight="1"/>
    <row r="176" spans="17:35" ht="12.75" customHeight="1">
      <c r="Q176" s="102"/>
      <c r="R176" s="102"/>
      <c r="S176" s="102"/>
      <c r="T176" s="102"/>
      <c r="U176" s="102"/>
      <c r="Y176" s="102"/>
      <c r="AA176" s="102"/>
      <c r="AB176" s="102"/>
      <c r="AC176" s="102"/>
      <c r="AD176" s="102"/>
      <c r="AF176" s="146"/>
      <c r="AG176" s="146"/>
      <c r="AH176" s="146"/>
      <c r="AI176" s="146"/>
    </row>
    <row r="177" spans="17:35" ht="12.75" customHeight="1">
      <c r="Q177" s="102"/>
      <c r="R177" s="102"/>
      <c r="S177" s="102"/>
      <c r="T177" s="102"/>
      <c r="U177" s="102"/>
      <c r="Y177" s="102"/>
      <c r="AA177" s="102"/>
      <c r="AB177" s="102"/>
      <c r="AC177" s="102"/>
      <c r="AD177" s="102"/>
      <c r="AF177" s="146"/>
      <c r="AG177" s="146"/>
      <c r="AH177" s="146"/>
      <c r="AI177" s="146"/>
    </row>
    <row r="178" spans="17:35" ht="12.75" customHeight="1">
      <c r="AF178" s="146"/>
      <c r="AG178" s="146"/>
      <c r="AH178" s="146"/>
      <c r="AI178" s="146"/>
    </row>
    <row r="179" spans="17:35" ht="12.75" customHeight="1"/>
    <row r="180" spans="17:35" ht="12.75" customHeight="1"/>
    <row r="181" spans="17:35" ht="12.75" customHeight="1">
      <c r="Q181" s="41"/>
      <c r="R181" s="41"/>
      <c r="S181" s="41"/>
      <c r="T181" s="41"/>
      <c r="U181" s="102"/>
      <c r="Y181" s="102"/>
      <c r="AA181" s="41"/>
      <c r="AB181" s="102"/>
      <c r="AC181" s="102"/>
      <c r="AD181" s="102"/>
      <c r="AF181" s="189"/>
      <c r="AG181" s="189"/>
      <c r="AH181" s="146"/>
      <c r="AI181" s="146"/>
    </row>
  </sheetData>
  <mergeCells count="34">
    <mergeCell ref="BA3:CQ3"/>
    <mergeCell ref="BA4:BE4"/>
    <mergeCell ref="AE6:AF6"/>
    <mergeCell ref="J6:O6"/>
    <mergeCell ref="BS5:BT5"/>
    <mergeCell ref="BB5:BB6"/>
    <mergeCell ref="BG5:BH5"/>
    <mergeCell ref="BQ5:BR5"/>
    <mergeCell ref="CA5:CB5"/>
    <mergeCell ref="CC5:CD5"/>
    <mergeCell ref="CE5:CF5"/>
    <mergeCell ref="BU5:BV5"/>
    <mergeCell ref="BG4:CL4"/>
    <mergeCell ref="CN4:CQ5"/>
    <mergeCell ref="BA5:BA6"/>
    <mergeCell ref="BC5:BC6"/>
    <mergeCell ref="CG5:CH5"/>
    <mergeCell ref="CK5:CL5"/>
    <mergeCell ref="BD5:BD6"/>
    <mergeCell ref="CI5:CJ5"/>
    <mergeCell ref="Q6:R6"/>
    <mergeCell ref="S6:T6"/>
    <mergeCell ref="BI5:BJ5"/>
    <mergeCell ref="BK5:BL5"/>
    <mergeCell ref="BM5:BN5"/>
    <mergeCell ref="AB6:AD6"/>
    <mergeCell ref="L8:O8"/>
    <mergeCell ref="BW5:BX5"/>
    <mergeCell ref="BY5:BZ5"/>
    <mergeCell ref="A8:F8"/>
    <mergeCell ref="A6:H6"/>
    <mergeCell ref="I6:I7"/>
    <mergeCell ref="BO5:BP5"/>
    <mergeCell ref="BE5:BE6"/>
  </mergeCells>
  <dataValidations disablePrompts="1" count="1">
    <dataValidation type="list" allowBlank="1" showErrorMessage="1" sqref="CN7:CN111" xr:uid="{00000000-0002-0000-0C00-000000000000}">
      <formula1>"A,O"</formula1>
    </dataValidation>
  </dataValidations>
  <printOptions horizontalCentered="1"/>
  <pageMargins left="0.196527777777778" right="0.196527777777778" top="0.15763888888888899" bottom="0.118055555555556" header="0.511811023622047" footer="0.511811023622047"/>
  <pageSetup paperSize="9" scale="5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E83D-17C0-2D45-8522-15FE4BA3C94F}">
  <sheetPr>
    <tabColor rgb="FFFF0000"/>
  </sheetPr>
  <dimension ref="A1:X57"/>
  <sheetViews>
    <sheetView topLeftCell="A25" workbookViewId="0">
      <selection activeCell="G57" sqref="G57"/>
    </sheetView>
  </sheetViews>
  <sheetFormatPr defaultColWidth="10.81640625" defaultRowHeight="10.5"/>
  <cols>
    <col min="1" max="16384" width="10.81640625" style="660"/>
  </cols>
  <sheetData>
    <row r="1" spans="1:24">
      <c r="A1" s="660">
        <v>534110</v>
      </c>
      <c r="B1" s="660">
        <v>534170</v>
      </c>
      <c r="C1" s="660">
        <v>1544110</v>
      </c>
      <c r="D1" s="660">
        <v>544110</v>
      </c>
      <c r="E1" s="660">
        <v>1554110</v>
      </c>
      <c r="F1" s="660">
        <v>554110</v>
      </c>
      <c r="G1" s="660">
        <v>1564110</v>
      </c>
      <c r="H1" s="660">
        <v>564110</v>
      </c>
      <c r="I1" s="660">
        <v>1574110</v>
      </c>
      <c r="J1" s="660">
        <v>574110</v>
      </c>
      <c r="K1" s="660">
        <v>1584110</v>
      </c>
      <c r="L1" s="660">
        <v>584110</v>
      </c>
    </row>
    <row r="2" spans="1:24">
      <c r="A2" s="660">
        <v>534920</v>
      </c>
      <c r="B2" s="660">
        <v>534920</v>
      </c>
      <c r="C2" s="660">
        <v>1544920</v>
      </c>
      <c r="D2" s="660">
        <v>544920</v>
      </c>
      <c r="E2" s="660">
        <v>1554920</v>
      </c>
      <c r="F2" s="660">
        <v>554920</v>
      </c>
      <c r="G2" s="660">
        <v>1564920</v>
      </c>
      <c r="H2" s="660">
        <v>564920</v>
      </c>
      <c r="I2" s="660">
        <v>1574920</v>
      </c>
      <c r="J2" s="660">
        <v>574920</v>
      </c>
      <c r="K2" s="660">
        <v>1584920</v>
      </c>
      <c r="L2" s="660">
        <v>584920</v>
      </c>
    </row>
    <row r="5" spans="1:24">
      <c r="A5" s="660">
        <v>534210</v>
      </c>
      <c r="B5" s="660">
        <v>534210</v>
      </c>
      <c r="C5" s="660">
        <v>1544210</v>
      </c>
      <c r="D5" s="660">
        <v>544210</v>
      </c>
      <c r="E5" s="660">
        <v>1554210</v>
      </c>
      <c r="F5" s="660">
        <v>554210</v>
      </c>
      <c r="G5" s="660">
        <v>1564210</v>
      </c>
      <c r="H5" s="660">
        <v>564210</v>
      </c>
      <c r="I5" s="660">
        <v>1574210</v>
      </c>
      <c r="J5" s="660">
        <v>574210</v>
      </c>
      <c r="K5" s="660">
        <v>1584210</v>
      </c>
      <c r="L5" s="660">
        <v>584210</v>
      </c>
    </row>
    <row r="6" spans="1:24">
      <c r="A6" s="660">
        <v>534930</v>
      </c>
      <c r="B6" s="660">
        <v>534930</v>
      </c>
      <c r="C6" s="660">
        <v>1544930</v>
      </c>
      <c r="D6" s="660">
        <v>544930</v>
      </c>
      <c r="E6" s="660">
        <v>1554930</v>
      </c>
      <c r="F6" s="660">
        <v>554930</v>
      </c>
      <c r="G6" s="660">
        <v>1564930</v>
      </c>
      <c r="H6" s="660">
        <v>564930</v>
      </c>
      <c r="I6" s="660">
        <v>1574930</v>
      </c>
      <c r="J6" s="660">
        <v>574930</v>
      </c>
      <c r="K6" s="660">
        <v>1584930</v>
      </c>
      <c r="L6" s="660">
        <v>584930</v>
      </c>
    </row>
    <row r="7" spans="1:24">
      <c r="A7" s="660">
        <v>1516</v>
      </c>
    </row>
    <row r="9" spans="1:24">
      <c r="A9" s="660">
        <v>534170</v>
      </c>
      <c r="B9" s="660">
        <v>534170</v>
      </c>
      <c r="C9" s="660">
        <v>1544170</v>
      </c>
      <c r="D9" s="660">
        <v>544170</v>
      </c>
      <c r="E9" s="660">
        <v>1554170</v>
      </c>
      <c r="F9" s="660">
        <v>554170</v>
      </c>
      <c r="G9" s="660">
        <v>1564170</v>
      </c>
      <c r="H9" s="660">
        <v>564170</v>
      </c>
      <c r="I9" s="660">
        <v>1574170</v>
      </c>
      <c r="J9" s="660">
        <v>574170</v>
      </c>
      <c r="K9" s="660">
        <v>1584170</v>
      </c>
      <c r="L9" s="660">
        <v>584170</v>
      </c>
    </row>
    <row r="10" spans="1:24">
      <c r="A10" s="660">
        <v>534190</v>
      </c>
      <c r="B10" s="660">
        <v>534190</v>
      </c>
      <c r="C10" s="660">
        <v>1544190</v>
      </c>
      <c r="D10" s="660">
        <v>544190</v>
      </c>
      <c r="E10" s="660">
        <v>1554190</v>
      </c>
      <c r="F10" s="660">
        <v>554190</v>
      </c>
      <c r="G10" s="660">
        <v>1564190</v>
      </c>
      <c r="H10" s="660">
        <v>564190</v>
      </c>
      <c r="I10" s="660">
        <v>1574190</v>
      </c>
      <c r="J10" s="660">
        <v>574190</v>
      </c>
      <c r="K10" s="660">
        <v>1584190</v>
      </c>
      <c r="L10" s="660">
        <v>584190</v>
      </c>
      <c r="M10" s="660">
        <v>1534180</v>
      </c>
      <c r="N10" s="660">
        <v>534180</v>
      </c>
      <c r="O10" s="660">
        <v>1544180</v>
      </c>
      <c r="P10" s="660">
        <v>544180</v>
      </c>
      <c r="Q10" s="660">
        <v>1554180</v>
      </c>
      <c r="R10" s="660">
        <v>554180</v>
      </c>
      <c r="S10" s="660">
        <v>1564180</v>
      </c>
      <c r="T10" s="660">
        <v>564180</v>
      </c>
      <c r="U10" s="660">
        <v>1574180</v>
      </c>
      <c r="V10" s="660">
        <v>574180</v>
      </c>
      <c r="W10" s="660">
        <v>1584180</v>
      </c>
      <c r="X10" s="660">
        <v>584180</v>
      </c>
    </row>
    <row r="11" spans="1:24">
      <c r="A11" s="660">
        <v>564990</v>
      </c>
      <c r="B11" s="660">
        <v>564990</v>
      </c>
      <c r="C11" s="660">
        <v>1544990</v>
      </c>
      <c r="D11" s="660">
        <v>544990</v>
      </c>
      <c r="E11" s="660">
        <v>1574990</v>
      </c>
      <c r="F11" s="660">
        <v>574990</v>
      </c>
      <c r="G11" s="660">
        <v>1544970</v>
      </c>
      <c r="H11" s="660">
        <v>544970</v>
      </c>
      <c r="I11" s="660">
        <v>1584970</v>
      </c>
      <c r="J11" s="660">
        <v>584970</v>
      </c>
      <c r="K11" s="660">
        <v>1534990</v>
      </c>
      <c r="L11" s="660">
        <v>534990</v>
      </c>
      <c r="M11" s="660">
        <v>1584990</v>
      </c>
      <c r="N11" s="660">
        <v>584990</v>
      </c>
      <c r="O11" s="660">
        <v>1564970</v>
      </c>
      <c r="P11" s="660">
        <v>564970</v>
      </c>
    </row>
    <row r="12" spans="1:24">
      <c r="A12" s="660">
        <v>192021</v>
      </c>
    </row>
    <row r="14" spans="1:24">
      <c r="A14" s="660">
        <v>131722</v>
      </c>
    </row>
    <row r="17" spans="1:12">
      <c r="A17" s="660">
        <v>535110</v>
      </c>
      <c r="B17" s="660">
        <v>535110</v>
      </c>
      <c r="C17" s="660">
        <v>1545110</v>
      </c>
      <c r="D17" s="660">
        <v>545110</v>
      </c>
      <c r="E17" s="660">
        <v>1555110</v>
      </c>
      <c r="F17" s="660">
        <v>555110</v>
      </c>
      <c r="G17" s="660">
        <v>1565110</v>
      </c>
      <c r="H17" s="660">
        <v>565110</v>
      </c>
      <c r="I17" s="660">
        <v>1575110</v>
      </c>
      <c r="J17" s="660">
        <v>575110</v>
      </c>
      <c r="K17" s="660">
        <v>1585110</v>
      </c>
      <c r="L17" s="660">
        <v>585110</v>
      </c>
    </row>
    <row r="18" spans="1:12">
      <c r="A18" s="660">
        <v>535120</v>
      </c>
      <c r="B18" s="660">
        <v>535120</v>
      </c>
      <c r="C18" s="660">
        <v>1545120</v>
      </c>
      <c r="D18" s="660">
        <v>545120</v>
      </c>
      <c r="E18" s="660">
        <v>1555120</v>
      </c>
      <c r="F18" s="660">
        <v>555120</v>
      </c>
      <c r="G18" s="660">
        <v>1565120</v>
      </c>
      <c r="H18" s="660">
        <v>565120</v>
      </c>
      <c r="I18" s="660">
        <v>1575120</v>
      </c>
      <c r="J18" s="660">
        <v>575120</v>
      </c>
      <c r="K18" s="660">
        <v>1585120</v>
      </c>
      <c r="L18" s="660">
        <v>585120</v>
      </c>
    </row>
    <row r="19" spans="1:12">
      <c r="A19" s="660">
        <v>565170</v>
      </c>
      <c r="B19" s="660">
        <v>565170</v>
      </c>
    </row>
    <row r="20" spans="1:12">
      <c r="A20" s="660">
        <v>545190</v>
      </c>
      <c r="B20" s="660">
        <v>545190</v>
      </c>
      <c r="C20" s="660">
        <v>1565190</v>
      </c>
      <c r="D20" s="660">
        <v>565190</v>
      </c>
      <c r="E20" s="660">
        <v>1575190</v>
      </c>
      <c r="F20" s="660">
        <v>575190</v>
      </c>
      <c r="G20" s="660">
        <v>1585190</v>
      </c>
      <c r="H20" s="660">
        <v>585190</v>
      </c>
      <c r="I20" s="660">
        <v>1535190</v>
      </c>
      <c r="J20" s="660">
        <v>535190</v>
      </c>
    </row>
    <row r="24" spans="1:12">
      <c r="A24" s="660">
        <v>535210</v>
      </c>
      <c r="B24" s="660">
        <v>535212</v>
      </c>
      <c r="C24" s="660">
        <v>1545210</v>
      </c>
      <c r="D24" s="660">
        <v>545212</v>
      </c>
      <c r="E24" s="660">
        <v>1515210</v>
      </c>
      <c r="F24" s="660">
        <v>515212</v>
      </c>
      <c r="G24" s="660">
        <v>1565210</v>
      </c>
      <c r="H24" s="660">
        <v>565212</v>
      </c>
      <c r="I24" s="660">
        <v>1575210</v>
      </c>
      <c r="J24" s="660">
        <v>575212</v>
      </c>
      <c r="K24" s="660">
        <v>1585210</v>
      </c>
      <c r="L24" s="660">
        <v>585212</v>
      </c>
    </row>
    <row r="25" spans="1:12">
      <c r="A25" s="660">
        <v>535213</v>
      </c>
      <c r="B25" s="660">
        <v>535270</v>
      </c>
      <c r="C25" s="660">
        <v>1545213</v>
      </c>
      <c r="D25" s="660">
        <v>545270</v>
      </c>
      <c r="E25" s="660">
        <v>1515213</v>
      </c>
      <c r="F25" s="660">
        <v>515270</v>
      </c>
      <c r="G25" s="660">
        <v>1565213</v>
      </c>
      <c r="H25" s="660">
        <v>565270</v>
      </c>
      <c r="I25" s="660">
        <v>1575213</v>
      </c>
      <c r="J25" s="660">
        <v>575270</v>
      </c>
      <c r="K25" s="660">
        <v>1585213</v>
      </c>
      <c r="L25" s="660">
        <v>585270</v>
      </c>
    </row>
    <row r="26" spans="1:12">
      <c r="A26" s="660">
        <v>3435</v>
      </c>
    </row>
    <row r="29" spans="1:12">
      <c r="A29" s="660">
        <v>535410</v>
      </c>
      <c r="B29" s="660">
        <v>535410</v>
      </c>
      <c r="C29" s="660">
        <v>1545410</v>
      </c>
      <c r="D29" s="660">
        <v>545410</v>
      </c>
      <c r="E29" s="660">
        <v>1515410</v>
      </c>
      <c r="F29" s="660">
        <v>515410</v>
      </c>
      <c r="G29" s="660">
        <v>1565410</v>
      </c>
      <c r="H29" s="660">
        <v>565410</v>
      </c>
      <c r="I29" s="660">
        <v>1575410</v>
      </c>
      <c r="J29" s="660">
        <v>575410</v>
      </c>
      <c r="K29" s="660">
        <v>1585410</v>
      </c>
      <c r="L29" s="660">
        <v>585410</v>
      </c>
    </row>
    <row r="30" spans="1:12">
      <c r="A30" s="660">
        <v>535411</v>
      </c>
      <c r="B30" s="660">
        <v>535411</v>
      </c>
      <c r="C30" s="660">
        <v>1545411</v>
      </c>
      <c r="D30" s="660">
        <v>545411</v>
      </c>
      <c r="E30" s="660">
        <v>1515411</v>
      </c>
      <c r="F30" s="660">
        <v>515411</v>
      </c>
      <c r="G30" s="660">
        <v>1565411</v>
      </c>
      <c r="H30" s="660">
        <v>565411</v>
      </c>
      <c r="I30" s="660">
        <v>1575411</v>
      </c>
      <c r="J30" s="660">
        <v>575411</v>
      </c>
      <c r="K30" s="660">
        <v>1585411</v>
      </c>
      <c r="L30" s="660">
        <v>585411</v>
      </c>
    </row>
    <row r="31" spans="1:12">
      <c r="A31" s="660">
        <v>535420</v>
      </c>
      <c r="B31" s="660">
        <v>535420</v>
      </c>
      <c r="C31" s="660">
        <v>1545420</v>
      </c>
      <c r="D31" s="660">
        <v>545420</v>
      </c>
      <c r="E31" s="660">
        <v>1515420</v>
      </c>
      <c r="F31" s="660">
        <v>515420</v>
      </c>
      <c r="G31" s="660">
        <v>1565420</v>
      </c>
      <c r="H31" s="660">
        <v>565420</v>
      </c>
      <c r="I31" s="660">
        <v>1575420</v>
      </c>
      <c r="J31" s="660">
        <v>575420</v>
      </c>
      <c r="K31" s="660">
        <v>1585420</v>
      </c>
      <c r="L31" s="660">
        <v>585420</v>
      </c>
    </row>
    <row r="32" spans="1:12">
      <c r="A32" s="660">
        <v>535430</v>
      </c>
      <c r="B32" s="660">
        <v>535430</v>
      </c>
      <c r="C32" s="660">
        <v>1545430</v>
      </c>
      <c r="D32" s="660">
        <v>545430</v>
      </c>
      <c r="E32" s="660">
        <v>1515430</v>
      </c>
      <c r="F32" s="660">
        <v>515430</v>
      </c>
      <c r="G32" s="660">
        <v>1565430</v>
      </c>
      <c r="H32" s="660">
        <v>565430</v>
      </c>
      <c r="I32" s="660">
        <v>1575430</v>
      </c>
      <c r="J32" s="660">
        <v>575430</v>
      </c>
      <c r="K32" s="660">
        <v>1585430</v>
      </c>
      <c r="L32" s="660">
        <v>585430</v>
      </c>
    </row>
    <row r="33" spans="1:14">
      <c r="A33" s="660">
        <v>535440</v>
      </c>
      <c r="B33" s="660">
        <v>535440</v>
      </c>
      <c r="C33" s="660">
        <v>1545440</v>
      </c>
      <c r="D33" s="660">
        <v>545440</v>
      </c>
      <c r="E33" s="660">
        <v>1515440</v>
      </c>
      <c r="F33" s="660">
        <v>515440</v>
      </c>
      <c r="G33" s="660">
        <v>1565440</v>
      </c>
      <c r="H33" s="660">
        <v>565440</v>
      </c>
      <c r="I33" s="660">
        <v>1575440</v>
      </c>
      <c r="J33" s="660">
        <v>575440</v>
      </c>
      <c r="K33" s="660">
        <v>1585440</v>
      </c>
      <c r="L33" s="660">
        <v>585440</v>
      </c>
    </row>
    <row r="34" spans="1:14">
      <c r="A34" s="660">
        <v>535650</v>
      </c>
      <c r="B34" s="660">
        <v>535650</v>
      </c>
      <c r="C34" s="660">
        <v>1545650</v>
      </c>
      <c r="D34" s="660">
        <v>545650</v>
      </c>
      <c r="E34" s="660">
        <v>1515650</v>
      </c>
      <c r="F34" s="660">
        <v>515650</v>
      </c>
      <c r="G34" s="660">
        <v>1565650</v>
      </c>
      <c r="H34" s="660">
        <v>565650</v>
      </c>
      <c r="I34" s="660">
        <v>1575650</v>
      </c>
      <c r="J34" s="660">
        <v>575650</v>
      </c>
      <c r="K34" s="660">
        <v>1585650</v>
      </c>
      <c r="L34" s="660">
        <v>585650</v>
      </c>
    </row>
    <row r="35" spans="1:14">
      <c r="A35" s="660">
        <v>515480</v>
      </c>
      <c r="B35" s="660">
        <v>515480</v>
      </c>
      <c r="C35" s="660">
        <v>1535480</v>
      </c>
      <c r="D35" s="660">
        <v>535480</v>
      </c>
      <c r="E35" s="660">
        <v>1585480</v>
      </c>
      <c r="F35" s="660">
        <v>585480</v>
      </c>
      <c r="G35" s="660">
        <v>1</v>
      </c>
    </row>
    <row r="36" spans="1:14">
      <c r="A36" s="660">
        <v>535490</v>
      </c>
      <c r="B36" s="660">
        <v>535490</v>
      </c>
      <c r="C36" s="660">
        <v>1545490</v>
      </c>
      <c r="D36" s="660">
        <v>545490</v>
      </c>
      <c r="E36" s="660">
        <v>1515490</v>
      </c>
      <c r="F36" s="660">
        <v>515490</v>
      </c>
      <c r="G36" s="660">
        <v>1565490</v>
      </c>
      <c r="H36" s="660">
        <v>565490</v>
      </c>
      <c r="I36" s="660">
        <v>1575490</v>
      </c>
      <c r="J36" s="660">
        <v>575490</v>
      </c>
      <c r="K36" s="660">
        <v>1585490</v>
      </c>
      <c r="L36" s="660">
        <v>585490</v>
      </c>
    </row>
    <row r="37" spans="1:14">
      <c r="A37" s="660">
        <v>535590</v>
      </c>
      <c r="B37" s="660">
        <v>535590</v>
      </c>
      <c r="C37" s="660">
        <v>1545590</v>
      </c>
      <c r="D37" s="660">
        <v>545590</v>
      </c>
      <c r="E37" s="660">
        <v>1565590</v>
      </c>
      <c r="F37" s="660">
        <v>565590</v>
      </c>
      <c r="G37" s="660">
        <v>1575590</v>
      </c>
      <c r="H37" s="660">
        <v>575590</v>
      </c>
      <c r="I37" s="660">
        <v>1585590</v>
      </c>
      <c r="J37" s="660">
        <v>585590</v>
      </c>
      <c r="K37" s="660">
        <v>1515590</v>
      </c>
      <c r="L37" s="660">
        <v>515590</v>
      </c>
    </row>
    <row r="38" spans="1:14">
      <c r="A38" s="660">
        <v>515750</v>
      </c>
      <c r="B38" s="660">
        <v>515750</v>
      </c>
      <c r="C38" s="660">
        <v>1535750</v>
      </c>
      <c r="D38" s="660">
        <v>535750</v>
      </c>
      <c r="E38" s="660">
        <v>1545750</v>
      </c>
      <c r="F38" s="660">
        <v>545750</v>
      </c>
      <c r="G38" s="660">
        <v>1565750</v>
      </c>
      <c r="H38" s="660">
        <v>565750</v>
      </c>
      <c r="I38" s="660">
        <v>1575750</v>
      </c>
      <c r="J38" s="660">
        <v>575750</v>
      </c>
      <c r="K38" s="660">
        <v>1585750</v>
      </c>
      <c r="L38" s="660">
        <v>585750</v>
      </c>
    </row>
    <row r="39" spans="1:14">
      <c r="A39" s="660">
        <v>545775</v>
      </c>
      <c r="B39" s="660">
        <v>545775</v>
      </c>
    </row>
    <row r="40" spans="1:14">
      <c r="A40" s="660">
        <v>535730</v>
      </c>
      <c r="B40" s="660">
        <v>535730</v>
      </c>
      <c r="C40" s="660">
        <v>1545730</v>
      </c>
      <c r="D40" s="660">
        <v>545730</v>
      </c>
      <c r="E40" s="660">
        <v>1515730</v>
      </c>
      <c r="F40" s="660">
        <v>515730</v>
      </c>
      <c r="G40" s="660">
        <v>1565730</v>
      </c>
      <c r="H40" s="660">
        <v>565730</v>
      </c>
      <c r="I40" s="660">
        <v>1575730</v>
      </c>
      <c r="J40" s="660">
        <v>575730</v>
      </c>
      <c r="K40" s="660">
        <v>1585730</v>
      </c>
      <c r="L40" s="660">
        <v>585730</v>
      </c>
    </row>
    <row r="41" spans="1:14">
      <c r="A41" s="660">
        <v>535740</v>
      </c>
      <c r="B41" s="660">
        <v>535740</v>
      </c>
      <c r="C41" s="660">
        <v>1545740</v>
      </c>
      <c r="D41" s="660">
        <v>545740</v>
      </c>
      <c r="E41" s="660">
        <v>1515740</v>
      </c>
      <c r="F41" s="660">
        <v>515740</v>
      </c>
      <c r="G41" s="660">
        <v>1585740</v>
      </c>
      <c r="H41" s="660">
        <v>585740</v>
      </c>
    </row>
    <row r="42" spans="1:14">
      <c r="A42" s="660">
        <v>585765</v>
      </c>
      <c r="B42" s="660">
        <v>585765</v>
      </c>
    </row>
    <row r="43" spans="1:14">
      <c r="A43" s="660">
        <v>535840</v>
      </c>
      <c r="B43" s="660">
        <v>535840</v>
      </c>
      <c r="C43" s="660">
        <v>1545840</v>
      </c>
      <c r="D43" s="660">
        <v>545840</v>
      </c>
      <c r="E43" s="660">
        <v>1515840</v>
      </c>
      <c r="F43" s="660">
        <v>515840</v>
      </c>
      <c r="G43" s="660">
        <v>1565840</v>
      </c>
      <c r="H43" s="660">
        <v>565840</v>
      </c>
      <c r="I43" s="660">
        <v>1575840</v>
      </c>
      <c r="J43" s="660">
        <v>575840</v>
      </c>
      <c r="K43" s="660">
        <v>1585840</v>
      </c>
      <c r="L43" s="660">
        <v>585840</v>
      </c>
    </row>
    <row r="44" spans="1:14">
      <c r="A44" s="660">
        <v>535520</v>
      </c>
      <c r="B44" s="660">
        <v>535520</v>
      </c>
      <c r="C44" s="660">
        <v>1545520</v>
      </c>
      <c r="D44" s="660">
        <v>545520</v>
      </c>
      <c r="E44" s="660">
        <v>1515520</v>
      </c>
      <c r="F44" s="660">
        <v>515520</v>
      </c>
      <c r="G44" s="660">
        <v>1565520</v>
      </c>
      <c r="H44" s="660">
        <v>565520</v>
      </c>
      <c r="I44" s="660">
        <v>1575520</v>
      </c>
      <c r="J44" s="660">
        <v>575520</v>
      </c>
      <c r="K44" s="660">
        <v>1585520</v>
      </c>
      <c r="L44" s="660">
        <v>585520</v>
      </c>
    </row>
    <row r="45" spans="1:14">
      <c r="A45" s="660">
        <v>535635</v>
      </c>
      <c r="B45" s="660">
        <v>535635</v>
      </c>
      <c r="C45" s="660">
        <v>1545635</v>
      </c>
      <c r="D45" s="660">
        <v>545635</v>
      </c>
      <c r="E45" s="660">
        <v>1515635</v>
      </c>
      <c r="F45" s="660">
        <v>515635</v>
      </c>
      <c r="G45" s="660">
        <v>1565635</v>
      </c>
      <c r="H45" s="660">
        <v>565635</v>
      </c>
      <c r="I45" s="660">
        <v>1575635</v>
      </c>
      <c r="J45" s="660">
        <v>575635</v>
      </c>
      <c r="K45" s="660">
        <v>1585635</v>
      </c>
      <c r="L45" s="660">
        <v>585635</v>
      </c>
    </row>
    <row r="46" spans="1:14">
      <c r="A46" s="660">
        <v>535630</v>
      </c>
      <c r="B46" s="660">
        <v>535630</v>
      </c>
      <c r="C46" s="660">
        <v>1545630</v>
      </c>
      <c r="D46" s="660">
        <v>545630</v>
      </c>
      <c r="E46" s="660">
        <v>1515630</v>
      </c>
      <c r="F46" s="660">
        <v>515630</v>
      </c>
      <c r="G46" s="660">
        <v>1565630</v>
      </c>
      <c r="H46" s="660">
        <v>565630</v>
      </c>
      <c r="I46" s="660">
        <v>1575630</v>
      </c>
      <c r="J46" s="660">
        <v>575630</v>
      </c>
      <c r="K46" s="660">
        <v>1585630</v>
      </c>
      <c r="L46" s="660">
        <v>585630</v>
      </c>
    </row>
    <row r="47" spans="1:14">
      <c r="A47" s="660">
        <v>535310</v>
      </c>
      <c r="B47" s="660">
        <v>535310</v>
      </c>
      <c r="C47" s="660">
        <v>1545310</v>
      </c>
      <c r="D47" s="660">
        <v>545310</v>
      </c>
      <c r="E47" s="660">
        <v>1515310</v>
      </c>
      <c r="F47" s="660">
        <v>515310</v>
      </c>
      <c r="G47" s="660">
        <v>1555310</v>
      </c>
      <c r="H47" s="660">
        <v>555310</v>
      </c>
      <c r="I47" s="660">
        <v>1565310</v>
      </c>
      <c r="J47" s="660">
        <v>565310</v>
      </c>
      <c r="K47" s="660">
        <v>1575310</v>
      </c>
      <c r="L47" s="660">
        <v>575310</v>
      </c>
      <c r="M47" s="660">
        <v>1585310</v>
      </c>
      <c r="N47" s="660">
        <v>585310</v>
      </c>
    </row>
    <row r="48" spans="1:14">
      <c r="A48" s="660">
        <v>535320</v>
      </c>
      <c r="B48" s="660">
        <v>535320</v>
      </c>
      <c r="C48" s="660">
        <v>1545320</v>
      </c>
      <c r="D48" s="660">
        <v>545320</v>
      </c>
      <c r="E48" s="660">
        <v>1515320</v>
      </c>
      <c r="F48" s="660">
        <v>515320</v>
      </c>
      <c r="G48" s="660">
        <v>1555320</v>
      </c>
      <c r="H48" s="660">
        <v>555320</v>
      </c>
      <c r="I48" s="660">
        <v>1565320</v>
      </c>
      <c r="J48" s="660">
        <v>565320</v>
      </c>
      <c r="K48" s="660">
        <v>1575320</v>
      </c>
      <c r="L48" s="660">
        <v>575320</v>
      </c>
      <c r="M48" s="660">
        <v>1585320</v>
      </c>
      <c r="N48" s="660">
        <v>585320</v>
      </c>
    </row>
    <row r="49" spans="1:14">
      <c r="A49" s="660">
        <v>535330</v>
      </c>
      <c r="B49" s="660">
        <v>535360</v>
      </c>
      <c r="C49" s="660">
        <v>1545330</v>
      </c>
      <c r="D49" s="660">
        <v>545360</v>
      </c>
      <c r="E49" s="660">
        <v>1515330</v>
      </c>
      <c r="F49" s="660">
        <v>515360</v>
      </c>
      <c r="G49" s="660">
        <v>1555330</v>
      </c>
      <c r="H49" s="660">
        <v>555360</v>
      </c>
      <c r="I49" s="660">
        <v>1565330</v>
      </c>
      <c r="J49" s="660">
        <v>565360</v>
      </c>
      <c r="K49" s="660">
        <v>1575330</v>
      </c>
      <c r="L49" s="660">
        <v>575360</v>
      </c>
      <c r="M49" s="660">
        <v>1585330</v>
      </c>
      <c r="N49" s="660">
        <v>585360</v>
      </c>
    </row>
    <row r="50" spans="1:14">
      <c r="A50" s="660">
        <v>535441</v>
      </c>
      <c r="B50" s="660">
        <v>535441</v>
      </c>
      <c r="C50" s="660">
        <v>1545441</v>
      </c>
      <c r="D50" s="660">
        <v>545441</v>
      </c>
      <c r="E50" s="660">
        <v>1515441</v>
      </c>
      <c r="F50" s="660">
        <v>515441</v>
      </c>
      <c r="G50" s="660">
        <v>1565441</v>
      </c>
      <c r="H50" s="660">
        <v>565441</v>
      </c>
      <c r="I50" s="660">
        <v>1575441</v>
      </c>
      <c r="J50" s="660">
        <v>575441</v>
      </c>
      <c r="K50" s="660">
        <v>1585441</v>
      </c>
      <c r="L50" s="660">
        <v>585441</v>
      </c>
    </row>
    <row r="51" spans="1:14">
      <c r="A51" s="660">
        <v>535530</v>
      </c>
      <c r="B51" s="660">
        <v>535530</v>
      </c>
      <c r="C51" s="660">
        <v>1545530</v>
      </c>
      <c r="D51" s="660">
        <v>545530</v>
      </c>
      <c r="E51" s="660">
        <v>1515530</v>
      </c>
      <c r="F51" s="660">
        <v>515530</v>
      </c>
      <c r="G51" s="660">
        <v>1565530</v>
      </c>
      <c r="H51" s="660">
        <v>565530</v>
      </c>
      <c r="I51" s="660">
        <v>1585530</v>
      </c>
      <c r="J51" s="660">
        <v>585530</v>
      </c>
      <c r="K51" s="660">
        <v>1</v>
      </c>
    </row>
    <row r="52" spans="1:14">
      <c r="A52" s="660">
        <v>535640</v>
      </c>
      <c r="B52" s="660">
        <v>535640</v>
      </c>
      <c r="C52" s="660">
        <v>1545640</v>
      </c>
      <c r="D52" s="660">
        <v>545640</v>
      </c>
      <c r="E52" s="660">
        <v>1515640</v>
      </c>
      <c r="F52" s="660">
        <v>515640</v>
      </c>
      <c r="G52" s="660">
        <v>1565640</v>
      </c>
      <c r="H52" s="660">
        <v>565640</v>
      </c>
      <c r="I52" s="660">
        <v>1575640</v>
      </c>
      <c r="J52" s="660">
        <v>575640</v>
      </c>
      <c r="K52" s="660">
        <v>1585640</v>
      </c>
      <c r="L52" s="660">
        <v>585640</v>
      </c>
    </row>
    <row r="53" spans="1:14">
      <c r="A53" s="660">
        <v>535580</v>
      </c>
      <c r="B53" s="660">
        <v>535580</v>
      </c>
      <c r="C53" s="660">
        <v>1545580</v>
      </c>
      <c r="D53" s="660">
        <v>545580</v>
      </c>
      <c r="E53" s="660">
        <v>1565580</v>
      </c>
      <c r="F53" s="660">
        <v>565580</v>
      </c>
      <c r="G53" s="660">
        <v>1575580</v>
      </c>
      <c r="H53" s="660">
        <v>575580</v>
      </c>
      <c r="I53" s="660">
        <v>1585580</v>
      </c>
      <c r="J53" s="660">
        <v>585580</v>
      </c>
      <c r="K53" s="660">
        <v>1515580</v>
      </c>
      <c r="L53" s="660">
        <v>515580</v>
      </c>
    </row>
    <row r="54" spans="1:14">
      <c r="A54" s="660">
        <v>535660</v>
      </c>
      <c r="B54" s="660">
        <v>535660</v>
      </c>
      <c r="C54" s="660">
        <v>1545660</v>
      </c>
      <c r="D54" s="660">
        <v>545660</v>
      </c>
      <c r="E54" s="660">
        <v>1515660</v>
      </c>
      <c r="F54" s="660">
        <v>515660</v>
      </c>
      <c r="G54" s="660">
        <v>1565660</v>
      </c>
      <c r="H54" s="660">
        <v>565660</v>
      </c>
      <c r="I54" s="660">
        <v>1575660</v>
      </c>
      <c r="J54" s="660">
        <v>575660</v>
      </c>
      <c r="K54" s="660">
        <v>1585660</v>
      </c>
      <c r="L54" s="660">
        <v>585660</v>
      </c>
    </row>
    <row r="55" spans="1:14">
      <c r="A55" s="660">
        <v>535620</v>
      </c>
      <c r="B55" s="660">
        <v>535620</v>
      </c>
      <c r="C55" s="660">
        <v>1545620</v>
      </c>
      <c r="D55" s="660">
        <v>545620</v>
      </c>
      <c r="E55" s="660">
        <v>1515620</v>
      </c>
      <c r="F55" s="660">
        <v>515620</v>
      </c>
      <c r="G55" s="660">
        <v>1565620</v>
      </c>
      <c r="H55" s="660">
        <v>565620</v>
      </c>
      <c r="I55" s="660">
        <v>1575620</v>
      </c>
      <c r="J55" s="660">
        <v>575620</v>
      </c>
      <c r="K55" s="660">
        <v>1585620</v>
      </c>
      <c r="L55" s="660">
        <v>585620</v>
      </c>
    </row>
    <row r="56" spans="1:14">
      <c r="A56" s="660">
        <v>545774</v>
      </c>
      <c r="B56" s="660">
        <v>545774</v>
      </c>
      <c r="C56" s="660">
        <v>1575774</v>
      </c>
      <c r="D56" s="660">
        <v>575774</v>
      </c>
      <c r="E56" s="660">
        <v>1585774</v>
      </c>
      <c r="F56" s="660">
        <v>585774</v>
      </c>
      <c r="G56" s="660">
        <v>1</v>
      </c>
    </row>
    <row r="57" spans="1:14">
      <c r="A57" s="660">
        <v>535990</v>
      </c>
      <c r="B57" s="660">
        <v>535990</v>
      </c>
      <c r="C57" s="660">
        <v>1545990</v>
      </c>
      <c r="D57" s="660">
        <v>545990</v>
      </c>
      <c r="E57" s="660">
        <v>1515990</v>
      </c>
      <c r="F57" s="660">
        <v>515990</v>
      </c>
      <c r="G57" s="660">
        <v>1565990</v>
      </c>
      <c r="H57" s="660">
        <v>565990</v>
      </c>
      <c r="I57" s="660">
        <v>1575990</v>
      </c>
      <c r="J57" s="660">
        <v>575990</v>
      </c>
      <c r="K57" s="660">
        <v>1585990</v>
      </c>
      <c r="L57" s="660">
        <v>585990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FF0000"/>
  </sheetPr>
  <dimension ref="A1:IW162"/>
  <sheetViews>
    <sheetView topLeftCell="B1" zoomScale="70" zoomScaleNormal="70" workbookViewId="0">
      <selection activeCell="M22" sqref="M22"/>
    </sheetView>
  </sheetViews>
  <sheetFormatPr defaultColWidth="5.453125" defaultRowHeight="12.5"/>
  <cols>
    <col min="1" max="1" width="15.7265625" style="544" customWidth="1"/>
    <col min="2" max="2" width="9.7265625" style="544" customWidth="1"/>
    <col min="3" max="3" width="15.7265625" style="544" customWidth="1"/>
    <col min="4" max="4" width="9.7265625" style="544" customWidth="1"/>
    <col min="5" max="5" width="17.81640625" style="544" customWidth="1"/>
    <col min="6" max="6" width="15.7265625" style="544" customWidth="1"/>
    <col min="7" max="7" width="9.7265625" style="544" customWidth="1"/>
    <col min="8" max="8" width="22.7265625" style="544" hidden="1" customWidth="1"/>
    <col min="9" max="9" width="15.7265625" style="544" customWidth="1"/>
    <col min="10" max="10" width="9.7265625" style="544" customWidth="1"/>
    <col min="11" max="11" width="32.726562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9.7265625" style="544" customWidth="1"/>
    <col min="16" max="16" width="15.7265625" style="544" customWidth="1"/>
    <col min="17" max="17" width="9.7265625" style="544" customWidth="1"/>
    <col min="18" max="18" width="4.453125" style="544" customWidth="1"/>
    <col min="19" max="22" width="15.7265625" style="544" customWidth="1"/>
    <col min="23" max="23" width="2.1796875" style="544" customWidth="1"/>
    <col min="24" max="26" width="15.7265625" style="544" customWidth="1"/>
    <col min="27" max="27" width="4.453125" style="40" customWidth="1"/>
    <col min="28" max="28" width="17.453125" style="40" bestFit="1" customWidth="1"/>
    <col min="29" max="29" width="16.7265625" style="544" customWidth="1"/>
    <col min="30" max="30" width="15.7265625" style="544" customWidth="1"/>
    <col min="31" max="31" width="5.453125" style="544" customWidth="1"/>
    <col min="32" max="32" width="8.26953125" style="544" customWidth="1"/>
    <col min="33" max="33" width="7.7265625" style="544" customWidth="1"/>
    <col min="34" max="35" width="5.81640625" style="544" customWidth="1"/>
    <col min="36" max="52" width="5.453125" style="544" customWidth="1"/>
    <col min="53" max="57" width="10.453125" style="544" customWidth="1"/>
    <col min="58" max="58" width="1.81640625" style="544" customWidth="1"/>
    <col min="59" max="78" width="9.1796875" style="544" customWidth="1"/>
    <col min="79" max="79" width="1.7265625" style="544" customWidth="1"/>
    <col min="80" max="83" width="12.7265625" style="544" customWidth="1"/>
    <col min="84" max="104" width="5.453125" style="544" customWidth="1"/>
    <col min="105" max="107" width="7.7265625" style="544" bestFit="1" customWidth="1"/>
    <col min="108" max="257" width="5.453125" style="544" customWidth="1"/>
  </cols>
  <sheetData>
    <row r="1" spans="1:105" ht="15.75" customHeight="1">
      <c r="A1" s="24" t="str">
        <f>Cover!B2</f>
        <v>Ramada Resort Khao Lak, Phang Nga</v>
      </c>
      <c r="B1" s="113"/>
      <c r="C1" s="112"/>
      <c r="D1" s="113"/>
      <c r="E1" s="39" t="s">
        <v>2261</v>
      </c>
      <c r="G1" s="113"/>
      <c r="I1" s="39" t="s">
        <v>2261</v>
      </c>
      <c r="J1" s="113"/>
      <c r="M1" s="113"/>
      <c r="O1" s="113"/>
      <c r="P1" s="50"/>
      <c r="Q1" s="113"/>
      <c r="R1" s="51" t="str">
        <f>+BS!J1</f>
        <v>6</v>
      </c>
      <c r="W1" s="174"/>
    </row>
    <row r="2" spans="1:105" ht="15.75" customHeight="1" thickBot="1">
      <c r="A2" s="24" t="s">
        <v>2635</v>
      </c>
      <c r="B2" s="112"/>
      <c r="C2" s="112"/>
      <c r="D2" s="112"/>
      <c r="G2" s="112"/>
      <c r="J2" s="112"/>
      <c r="M2" s="112"/>
      <c r="O2" s="112"/>
      <c r="P2" s="50"/>
      <c r="Q2" s="112"/>
      <c r="R2" s="50"/>
      <c r="W2" s="174"/>
    </row>
    <row r="3" spans="1:105" ht="15.75" customHeight="1" thickBot="1">
      <c r="A3" s="24" t="s">
        <v>2424</v>
      </c>
      <c r="B3" s="112"/>
      <c r="C3" s="112"/>
      <c r="D3" s="112"/>
      <c r="G3" s="112"/>
      <c r="J3" s="112"/>
      <c r="M3" s="112"/>
      <c r="O3" s="112"/>
      <c r="P3" s="27"/>
      <c r="Q3" s="112"/>
      <c r="W3" s="174"/>
      <c r="BA3" s="741" t="s">
        <v>2426</v>
      </c>
      <c r="BB3" s="757"/>
      <c r="BC3" s="757"/>
      <c r="BD3" s="757"/>
      <c r="BE3" s="757"/>
      <c r="BF3" s="757"/>
      <c r="BG3" s="757"/>
      <c r="BH3" s="757"/>
      <c r="BI3" s="757"/>
      <c r="BJ3" s="757"/>
      <c r="BK3" s="757"/>
      <c r="BL3" s="757"/>
      <c r="BM3" s="757"/>
      <c r="BN3" s="757"/>
      <c r="BO3" s="757"/>
      <c r="BP3" s="757"/>
      <c r="BQ3" s="757"/>
      <c r="BR3" s="757"/>
      <c r="BS3" s="757"/>
      <c r="BT3" s="757"/>
      <c r="BU3" s="757"/>
      <c r="BV3" s="757"/>
      <c r="BW3" s="757"/>
      <c r="BX3" s="757"/>
      <c r="BY3" s="757"/>
      <c r="BZ3" s="757"/>
      <c r="CA3" s="757"/>
      <c r="CB3" s="757"/>
      <c r="CC3" s="757"/>
      <c r="CD3" s="757"/>
      <c r="CE3" s="758"/>
    </row>
    <row r="4" spans="1:105" ht="15.75" customHeight="1" thickBot="1">
      <c r="A4" s="24" t="str">
        <f>SCH00!J3</f>
        <v>For the PRD of June 2026</v>
      </c>
      <c r="B4" s="112"/>
      <c r="C4" s="112"/>
      <c r="D4" s="112"/>
      <c r="G4" s="112"/>
      <c r="J4" s="112"/>
      <c r="M4" s="112"/>
      <c r="O4" s="112"/>
      <c r="P4" s="27"/>
      <c r="Q4" s="112"/>
      <c r="W4" s="174"/>
      <c r="BA4" s="746" t="s">
        <v>2428</v>
      </c>
      <c r="BB4" s="718"/>
      <c r="BC4" s="718"/>
      <c r="BD4" s="718"/>
      <c r="BE4" s="718"/>
      <c r="BF4" s="516"/>
      <c r="BG4" s="748" t="s">
        <v>2429</v>
      </c>
      <c r="BH4" s="718"/>
      <c r="BI4" s="718"/>
      <c r="BJ4" s="718"/>
      <c r="BK4" s="718"/>
      <c r="BL4" s="718"/>
      <c r="BM4" s="718"/>
      <c r="BN4" s="718"/>
      <c r="BO4" s="718"/>
      <c r="BP4" s="718"/>
      <c r="BQ4" s="718"/>
      <c r="BR4" s="718"/>
      <c r="BS4" s="718"/>
      <c r="BT4" s="718"/>
      <c r="BU4" s="718"/>
      <c r="BV4" s="718"/>
      <c r="BW4" s="718"/>
      <c r="BX4" s="718"/>
      <c r="BY4" s="718"/>
      <c r="BZ4" s="765"/>
      <c r="CA4" s="517"/>
      <c r="CB4" s="741" t="s">
        <v>2430</v>
      </c>
      <c r="CC4" s="759"/>
      <c r="CD4" s="759"/>
      <c r="CE4" s="760"/>
    </row>
    <row r="5" spans="1:105" ht="5.15" customHeight="1" thickBot="1">
      <c r="BA5" s="741" t="s">
        <v>2431</v>
      </c>
      <c r="BB5" s="741" t="s">
        <v>2432</v>
      </c>
      <c r="BC5" s="741" t="s">
        <v>2433</v>
      </c>
      <c r="BD5" s="741" t="s">
        <v>2434</v>
      </c>
      <c r="BE5" s="744" t="s">
        <v>2435</v>
      </c>
      <c r="BF5" s="518"/>
      <c r="BG5" s="744" t="s">
        <v>2436</v>
      </c>
      <c r="BH5" s="757"/>
      <c r="BI5" s="744" t="s">
        <v>2437</v>
      </c>
      <c r="BJ5" s="757"/>
      <c r="BK5" s="744" t="s">
        <v>2438</v>
      </c>
      <c r="BL5" s="757"/>
      <c r="BM5" s="741" t="s">
        <v>2439</v>
      </c>
      <c r="BN5" s="758"/>
      <c r="BO5" s="755" t="s">
        <v>2440</v>
      </c>
      <c r="BP5" s="757"/>
      <c r="BQ5" s="741" t="s">
        <v>2441</v>
      </c>
      <c r="BR5" s="758"/>
      <c r="BS5" s="755" t="s">
        <v>2442</v>
      </c>
      <c r="BT5" s="757"/>
      <c r="BU5" s="741" t="s">
        <v>2443</v>
      </c>
      <c r="BV5" s="758"/>
      <c r="BW5" s="754" t="s">
        <v>2444</v>
      </c>
      <c r="BX5" s="758"/>
      <c r="BY5" s="741" t="s">
        <v>2445</v>
      </c>
      <c r="BZ5" s="758"/>
      <c r="CA5" s="519"/>
      <c r="CB5" s="761"/>
      <c r="CC5" s="762"/>
      <c r="CD5" s="762"/>
      <c r="CE5" s="763"/>
    </row>
    <row r="6" spans="1:105" s="52" customFormat="1" ht="13.5" customHeight="1" thickBot="1">
      <c r="A6" s="697" t="s">
        <v>2446</v>
      </c>
      <c r="B6" s="698"/>
      <c r="C6" s="698"/>
      <c r="D6" s="698"/>
      <c r="E6" s="698"/>
      <c r="F6" s="698"/>
      <c r="G6" s="698"/>
      <c r="H6" s="698"/>
      <c r="I6" s="698"/>
      <c r="J6" s="699"/>
      <c r="K6" s="710" t="s">
        <v>2447</v>
      </c>
      <c r="L6" s="697" t="s">
        <v>2448</v>
      </c>
      <c r="M6" s="698"/>
      <c r="N6" s="698"/>
      <c r="O6" s="698"/>
      <c r="P6" s="698"/>
      <c r="Q6" s="699"/>
      <c r="R6" s="71"/>
      <c r="S6" s="702" t="s">
        <v>2332</v>
      </c>
      <c r="T6" s="703"/>
      <c r="U6" s="702" t="s">
        <v>2333</v>
      </c>
      <c r="V6" s="703"/>
      <c r="W6" s="71"/>
      <c r="X6" s="57" t="s">
        <v>2449</v>
      </c>
      <c r="Y6" s="57"/>
      <c r="Z6" s="57"/>
      <c r="AA6" s="71"/>
      <c r="AB6" s="116"/>
      <c r="AC6" s="71"/>
      <c r="AD6" s="71"/>
      <c r="AF6" s="71"/>
      <c r="AG6" s="71"/>
      <c r="AH6" s="71"/>
      <c r="AI6" s="71"/>
      <c r="BA6" s="764"/>
      <c r="BB6" s="764"/>
      <c r="BC6" s="764"/>
      <c r="BD6" s="764"/>
      <c r="BE6" s="761"/>
      <c r="BF6" s="520"/>
      <c r="BG6" s="521" t="s">
        <v>2450</v>
      </c>
      <c r="BH6" s="522" t="s">
        <v>2451</v>
      </c>
      <c r="BI6" s="521" t="s">
        <v>2450</v>
      </c>
      <c r="BJ6" s="522" t="s">
        <v>2451</v>
      </c>
      <c r="BK6" s="521" t="s">
        <v>2450</v>
      </c>
      <c r="BL6" s="522" t="s">
        <v>2451</v>
      </c>
      <c r="BM6" s="523" t="s">
        <v>2450</v>
      </c>
      <c r="BN6" s="524" t="s">
        <v>2451</v>
      </c>
      <c r="BO6" s="525" t="s">
        <v>2450</v>
      </c>
      <c r="BP6" s="522" t="s">
        <v>2451</v>
      </c>
      <c r="BQ6" s="521" t="s">
        <v>2450</v>
      </c>
      <c r="BR6" s="526" t="s">
        <v>2451</v>
      </c>
      <c r="BS6" s="525" t="s">
        <v>2450</v>
      </c>
      <c r="BT6" s="522" t="s">
        <v>2451</v>
      </c>
      <c r="BU6" s="521" t="s">
        <v>2450</v>
      </c>
      <c r="BV6" s="526" t="s">
        <v>2451</v>
      </c>
      <c r="BW6" s="525" t="s">
        <v>2450</v>
      </c>
      <c r="BX6" s="526" t="s">
        <v>2451</v>
      </c>
      <c r="BY6" s="521" t="s">
        <v>2450</v>
      </c>
      <c r="BZ6" s="526" t="s">
        <v>2451</v>
      </c>
      <c r="CA6" s="527"/>
      <c r="CB6" s="523" t="s">
        <v>2452</v>
      </c>
      <c r="CC6" s="523" t="s">
        <v>2453</v>
      </c>
      <c r="CD6" s="523" t="s">
        <v>2454</v>
      </c>
      <c r="CE6" s="528" t="s">
        <v>2455</v>
      </c>
    </row>
    <row r="7" spans="1:105" s="52" customFormat="1" ht="13.5" customHeight="1" thickBot="1">
      <c r="A7" s="69" t="s">
        <v>2577</v>
      </c>
      <c r="B7" s="69" t="s">
        <v>2297</v>
      </c>
      <c r="C7" s="69" t="s">
        <v>2456</v>
      </c>
      <c r="D7" s="69" t="s">
        <v>2297</v>
      </c>
      <c r="E7" s="69" t="s">
        <v>2457</v>
      </c>
      <c r="F7" s="69" t="s">
        <v>2336</v>
      </c>
      <c r="G7" s="69" t="s">
        <v>2297</v>
      </c>
      <c r="H7" s="69" t="s">
        <v>2342</v>
      </c>
      <c r="I7" s="69" t="s">
        <v>2578</v>
      </c>
      <c r="J7" s="69" t="s">
        <v>2297</v>
      </c>
      <c r="K7" s="711"/>
      <c r="L7" s="69" t="s">
        <v>2578</v>
      </c>
      <c r="M7" s="69" t="s">
        <v>2297</v>
      </c>
      <c r="N7" s="69" t="s">
        <v>2336</v>
      </c>
      <c r="O7" s="69" t="s">
        <v>2297</v>
      </c>
      <c r="P7" s="69" t="s">
        <v>2577</v>
      </c>
      <c r="Q7" s="69" t="s">
        <v>2297</v>
      </c>
      <c r="R7" s="71"/>
      <c r="S7" s="212" t="s">
        <v>2342</v>
      </c>
      <c r="T7" s="117" t="s">
        <v>2343</v>
      </c>
      <c r="U7" s="108" t="s">
        <v>2342</v>
      </c>
      <c r="V7" s="108" t="s">
        <v>2343</v>
      </c>
      <c r="W7" s="71"/>
      <c r="X7" s="108" t="s">
        <v>2335</v>
      </c>
      <c r="Y7" s="108" t="s">
        <v>2342</v>
      </c>
      <c r="Z7" s="108" t="s">
        <v>2343</v>
      </c>
      <c r="AA7" s="71"/>
      <c r="AB7" s="69" t="s">
        <v>2457</v>
      </c>
      <c r="AC7" s="71"/>
      <c r="AD7" s="71"/>
      <c r="AF7" s="71"/>
      <c r="AG7" s="71"/>
      <c r="AH7" s="71"/>
      <c r="AI7" s="71"/>
      <c r="BA7" s="529"/>
      <c r="BB7" s="530"/>
      <c r="BC7" s="530"/>
      <c r="BD7" s="530"/>
      <c r="BE7" s="531"/>
      <c r="BF7" s="532"/>
      <c r="BG7" s="529"/>
      <c r="BH7" s="531"/>
      <c r="BI7" s="529"/>
      <c r="BJ7" s="531"/>
      <c r="BK7" s="529"/>
      <c r="BL7" s="531"/>
      <c r="BM7" s="529"/>
      <c r="BN7" s="531"/>
      <c r="BO7" s="529"/>
      <c r="BP7" s="531"/>
      <c r="BQ7" s="529"/>
      <c r="BR7" s="531"/>
      <c r="BS7" s="529"/>
      <c r="BT7" s="531"/>
      <c r="BU7" s="529"/>
      <c r="BV7" s="531"/>
      <c r="BW7" s="529"/>
      <c r="BX7" s="531"/>
      <c r="BY7" s="529"/>
      <c r="BZ7" s="531"/>
      <c r="CA7" s="532"/>
      <c r="CB7" s="529"/>
      <c r="CC7" s="530"/>
      <c r="CD7" s="530"/>
      <c r="CE7" s="531"/>
    </row>
    <row r="8" spans="1:105" ht="13.5" customHeight="1" thickBot="1">
      <c r="A8" s="766" t="s">
        <v>2458</v>
      </c>
      <c r="B8" s="698"/>
      <c r="C8" s="698"/>
      <c r="D8" s="698"/>
      <c r="E8" s="698"/>
      <c r="F8" s="698"/>
      <c r="G8" s="699"/>
      <c r="J8" s="172"/>
      <c r="M8" s="112"/>
      <c r="N8" s="766" t="s">
        <v>2458</v>
      </c>
      <c r="O8" s="698"/>
      <c r="P8" s="698"/>
      <c r="Q8" s="699"/>
      <c r="R8" s="35"/>
      <c r="S8" s="162"/>
      <c r="T8" s="162"/>
      <c r="U8" s="162"/>
      <c r="V8" s="162"/>
      <c r="BA8" s="533"/>
      <c r="BB8" s="534"/>
      <c r="BC8" s="534"/>
      <c r="BD8" s="534"/>
      <c r="BE8" s="535"/>
      <c r="BF8" s="536"/>
      <c r="BG8" s="533"/>
      <c r="BH8" s="535"/>
      <c r="BI8" s="533"/>
      <c r="BJ8" s="535"/>
      <c r="BK8" s="533"/>
      <c r="BL8" s="535"/>
      <c r="BM8" s="533"/>
      <c r="BN8" s="535"/>
      <c r="BO8" s="533"/>
      <c r="BP8" s="535"/>
      <c r="BQ8" s="533"/>
      <c r="BR8" s="535"/>
      <c r="BS8" s="533"/>
      <c r="BT8" s="535"/>
      <c r="BU8" s="533"/>
      <c r="BV8" s="535"/>
      <c r="BW8" s="533"/>
      <c r="BX8" s="535"/>
      <c r="BY8" s="533"/>
      <c r="BZ8" s="535"/>
      <c r="CA8" s="536"/>
      <c r="CB8" s="533"/>
      <c r="CC8" s="534"/>
      <c r="CD8" s="534"/>
      <c r="CE8" s="535"/>
    </row>
    <row r="9" spans="1:105" ht="5.15" customHeight="1">
      <c r="R9" s="35"/>
      <c r="S9" s="213"/>
      <c r="T9" s="111"/>
      <c r="U9" s="111"/>
      <c r="V9" s="111"/>
      <c r="X9" s="72"/>
      <c r="Y9" s="72"/>
      <c r="Z9" s="72"/>
      <c r="AF9" s="146"/>
      <c r="AG9" s="146"/>
      <c r="AH9" s="146"/>
      <c r="AI9" s="146"/>
      <c r="BA9" s="533"/>
      <c r="BB9" s="534"/>
      <c r="BC9" s="534"/>
      <c r="BD9" s="534"/>
      <c r="BE9" s="535"/>
      <c r="BF9" s="536"/>
      <c r="BG9" s="533"/>
      <c r="BH9" s="535"/>
      <c r="BI9" s="533"/>
      <c r="BJ9" s="535"/>
      <c r="BK9" s="533"/>
      <c r="BL9" s="535"/>
      <c r="BM9" s="533"/>
      <c r="BN9" s="535"/>
      <c r="BO9" s="533"/>
      <c r="BP9" s="535"/>
      <c r="BQ9" s="533"/>
      <c r="BR9" s="535"/>
      <c r="BS9" s="533"/>
      <c r="BT9" s="535"/>
      <c r="BU9" s="533"/>
      <c r="BV9" s="535"/>
      <c r="BW9" s="533"/>
      <c r="BX9" s="535"/>
      <c r="BY9" s="533"/>
      <c r="BZ9" s="535"/>
      <c r="CA9" s="536"/>
      <c r="CB9" s="533"/>
      <c r="CC9" s="534"/>
      <c r="CD9" s="534"/>
      <c r="CE9" s="535"/>
    </row>
    <row r="10" spans="1:105" ht="12.75" customHeight="1">
      <c r="G10" s="140"/>
      <c r="K10" s="35" t="s">
        <v>2459</v>
      </c>
      <c r="M10" s="140"/>
      <c r="S10" s="111"/>
      <c r="T10" s="111"/>
      <c r="U10" s="214"/>
      <c r="V10" s="214"/>
      <c r="X10" s="72"/>
      <c r="Y10" s="72"/>
      <c r="Z10" s="72"/>
      <c r="AF10" s="146"/>
      <c r="AG10" s="146"/>
      <c r="AH10" s="146"/>
      <c r="AI10" s="146"/>
      <c r="BA10" s="533"/>
      <c r="BB10" s="534"/>
      <c r="BC10" s="534"/>
      <c r="BD10" s="534"/>
      <c r="BE10" s="535"/>
      <c r="BF10" s="536"/>
      <c r="BG10" s="533"/>
      <c r="BH10" s="535"/>
      <c r="BI10" s="533"/>
      <c r="BJ10" s="535"/>
      <c r="BK10" s="533"/>
      <c r="BL10" s="535"/>
      <c r="BM10" s="533"/>
      <c r="BN10" s="535"/>
      <c r="BO10" s="533"/>
      <c r="BP10" s="535"/>
      <c r="BQ10" s="533"/>
      <c r="BR10" s="535"/>
      <c r="BS10" s="533"/>
      <c r="BT10" s="535"/>
      <c r="BU10" s="533"/>
      <c r="BV10" s="535"/>
      <c r="BW10" s="533"/>
      <c r="BX10" s="535"/>
      <c r="BY10" s="533"/>
      <c r="BZ10" s="535"/>
      <c r="CA10" s="536"/>
      <c r="CB10" s="533"/>
      <c r="CC10" s="534"/>
      <c r="CD10" s="534"/>
      <c r="CE10" s="535"/>
    </row>
    <row r="11" spans="1:105" ht="12.75" customHeight="1">
      <c r="A11">
        <f ca="1">I11-T11</f>
        <v>1094604.94</v>
      </c>
      <c r="B11">
        <f ca="1">IF(I11=0,0,(A11*100/I11))</f>
        <v>53.683400294563889</v>
      </c>
      <c r="C11">
        <f ca="1">I11-E11</f>
        <v>2039000.76</v>
      </c>
      <c r="D11">
        <f ca="1">IF(I11=0,0,(C11*100/I11))</f>
        <v>100</v>
      </c>
      <c r="E11"/>
      <c r="F11">
        <f ca="1">+I11-H11</f>
        <v>2039000.76</v>
      </c>
      <c r="G11">
        <f ca="1">IF(I11=0,0,(F11*100/I11))</f>
        <v>100</v>
      </c>
      <c r="H11"/>
      <c r="I11" s="121">
        <f ca="1">IFERROR(_xll.AC_BU(_xll.ArrayBU(DB),_xll.ArrayDPT($BA11:$BE11),_xll.ArrayCOA($BG11:$BZ11),YR,PRD,_xll.ArrayDIM($CB11:$CE11)),0)</f>
        <v>2039000.76</v>
      </c>
      <c r="J11" s="140">
        <f ca="1">IF(I11=0,0,(I11/$I$23*100))</f>
        <v>100</v>
      </c>
      <c r="K11" t="s">
        <v>2403</v>
      </c>
      <c r="L11">
        <f ca="1">IFERROR(_xll.ACC_BU(_xll.ArrayBU(DB),_xll.ArrayDPT($BA11:$BE11),_xll.ArrayCOA($BG11:$BZ11),YR,PRD,_xll.ArrayDIM($CB11:$CE11)),0)</f>
        <v>13428392.52</v>
      </c>
      <c r="M11" s="140">
        <f ca="1">L11/$L$23*100</f>
        <v>100</v>
      </c>
      <c r="N11">
        <f ca="1">L11-U11</f>
        <v>13428392.52</v>
      </c>
      <c r="O11">
        <f ca="1">IF(L11=0,0,(N11*100/L11))</f>
        <v>100</v>
      </c>
      <c r="P11">
        <f ca="1">L11-V11</f>
        <v>986542.98000000045</v>
      </c>
      <c r="Q11">
        <f ca="1">IF(L11=0,0,(P11*100/L11))</f>
        <v>7.3466945394295076</v>
      </c>
      <c r="S11" s="111">
        <f ca="1">IFERROR(_xll.BC_BU(_xll.ArrayBU(DB),_xll.ArrayDPT($BA11:$BE11),_xll.ArrayCOA($BG11:$BZ11),YR,PRD,RV,_xll.ArrayDIM($CB11:$CE11)),0)</f>
        <v>0</v>
      </c>
      <c r="T11" s="111">
        <f ca="1">IFERROR(_xll.AC_BU(_xll.ArrayBU(DB),_xll.ArrayDPT($BA11:$BE11),_xll.ArrayCOA($BG11:$BZ11),YR-1,PRD,_xll.ArrayDIM($CB11:$CE11)),0)</f>
        <v>944395.82</v>
      </c>
      <c r="U11" s="111">
        <f ca="1">IFERROR(_xll.BCC_BU(_xll.ArrayBU(DB),_xll.ArrayDPT($BA11:$BE11),_xll.ArrayCOA($BG11:$BZ11),YR,PRD,RV,_xll.ArrayDIM($CB11:$CE11)),0)</f>
        <v>0</v>
      </c>
      <c r="V11" s="111">
        <f ca="1">IFERROR(_xll.ACC_BU(_xll.ArrayBU(DB),_xll.ArrayDPT($BA11:$BE11),_xll.ArrayCOA($BG11:$BZ11),YR-1,PRD,_xll.ArrayDIM($CB11:$CE11)),0)</f>
        <v>12441849.539999999</v>
      </c>
      <c r="W11" s="102"/>
      <c r="X11" s="72">
        <f ca="1">IFERROR(_xll.ACC_BU(_xll.ArrayBU(DB),_xll.ArrayDPT($BA11:$BE11),_xll.ArrayCOA($BG11:$BZ11),YR-1,PRD,_xll.ArrayDIM($CB11:$CE11)),0)</f>
        <v>12441849.539999999</v>
      </c>
      <c r="Y11" s="72">
        <f ca="1">IFERROR(_xll.BCC_BU(_xll.ArrayBU(DB),_xll.ArrayDPT($BA11:$BE11),_xll.ArrayCOA($BG11:$BZ11),YR-1,PRD,RV,_xll.ArrayDIM($CB11:$CE11)),0)</f>
        <v>0</v>
      </c>
      <c r="Z11" s="72">
        <f ca="1">IFERROR(_xll.ACC_BU(_xll.ArrayBU(DB),_xll.ArrayDPT($BA11:$BE11),_xll.ArrayCOA($BG11:$BZ11),YR-1-1,PRD,_xll.ArrayDIM($CB11:$CE11)),0)</f>
        <v>12502575.93</v>
      </c>
      <c r="AA11" s="102"/>
      <c r="AB11" s="74">
        <f ca="1">IFERROR(_xll.AC_BU(_xll.ArrayBU(DB),_xll.ArrayDPT($BA11:$BE11),_xll.ArrayCOA($BG11:$BZ11),YR,PRD-1,_xll.ArrayDIM($CB11:$CE11)),0)</f>
        <v>1428130.16</v>
      </c>
      <c r="AC11" s="102"/>
      <c r="AD11" s="102"/>
      <c r="AF11" s="146"/>
      <c r="AG11" s="146"/>
      <c r="AH11" s="146"/>
      <c r="AI11" s="146"/>
      <c r="BA11" s="533"/>
      <c r="BB11" s="534"/>
      <c r="BC11" s="534"/>
      <c r="BD11" s="534"/>
      <c r="BE11" s="535"/>
      <c r="BF11" s="536"/>
      <c r="BG11" t="s">
        <v>1297</v>
      </c>
      <c r="BI11" s="533"/>
      <c r="BJ11" s="535"/>
      <c r="BK11" s="533"/>
      <c r="BL11" s="535"/>
      <c r="BM11" s="533"/>
      <c r="BN11" s="535"/>
      <c r="BO11" s="533"/>
      <c r="BP11" s="535"/>
      <c r="BQ11" s="533"/>
      <c r="BR11" s="535"/>
      <c r="BS11" s="533"/>
      <c r="BT11" s="535"/>
      <c r="BU11" s="533"/>
      <c r="BV11" s="535"/>
      <c r="BW11" s="533"/>
      <c r="BX11" s="535"/>
      <c r="BY11" s="533"/>
      <c r="BZ11" s="535"/>
      <c r="CA11" s="536"/>
      <c r="CB11" s="533"/>
      <c r="CC11" s="534"/>
      <c r="CD11" s="534"/>
      <c r="CE11" s="535"/>
      <c r="DA11" t="s">
        <v>1297</v>
      </c>
    </row>
    <row r="12" spans="1:105" ht="12.75" customHeight="1">
      <c r="A12" s="124">
        <f ca="1">I12-T12</f>
        <v>0</v>
      </c>
      <c r="B12" s="124">
        <f ca="1">IF(I12=0,0,(A12*100/I12))</f>
        <v>0</v>
      </c>
      <c r="C12" s="124">
        <f ca="1">I12-E12</f>
        <v>0</v>
      </c>
      <c r="D12" s="124">
        <f ca="1">IF(I12=0,0,(C12*100/I12))</f>
        <v>0</v>
      </c>
      <c r="E12" s="124"/>
      <c r="F12" s="124">
        <f ca="1">I12-H12</f>
        <v>0</v>
      </c>
      <c r="G12" s="124">
        <f ca="1">IF(I12=0,0,(F12*100/I12))</f>
        <v>0</v>
      </c>
      <c r="H12" s="124"/>
      <c r="I12" s="124">
        <f ca="1">IFERROR(_xll.AC_BU(_xll.ArrayBU(DB),_xll.ArrayDPT($BA12:$BE12),_xll.ArrayCOA($BG12:$BZ12),YR,PRD,_xll.ArrayDIM($CB12:$CE12)),0)</f>
        <v>0</v>
      </c>
      <c r="J12" s="127">
        <f ca="1">IF(I12=0,0,(I12/$I$23*100))</f>
        <v>0</v>
      </c>
      <c r="K12" s="124" t="s">
        <v>2473</v>
      </c>
      <c r="L12" s="124">
        <f ca="1">IFERROR(_xll.ACC_BU(_xll.ArrayBU(DB),_xll.ArrayDPT($BA12:$BE12),_xll.ArrayCOA($BG12:$BZ12),YR,PRD,_xll.ArrayDIM($CB12:$CE12)),0)</f>
        <v>0</v>
      </c>
      <c r="M12" s="127">
        <f ca="1">L12/$L$23*100</f>
        <v>0</v>
      </c>
      <c r="N12" s="124">
        <f ca="1">L12-U12</f>
        <v>0</v>
      </c>
      <c r="O12" s="124">
        <f ca="1">IF(L12=0,0,(N12*100/L12))</f>
        <v>0</v>
      </c>
      <c r="P12" s="124">
        <f ca="1">L12-V12</f>
        <v>0</v>
      </c>
      <c r="Q12" s="124">
        <f ca="1">IF(L12=0,0,(P12*100/L12))</f>
        <v>0</v>
      </c>
      <c r="S12" s="111">
        <f ca="1">IFERROR(_xll.BC_BU(_xll.ArrayBU(DB),_xll.ArrayDPT($BA12:$BE12),_xll.ArrayCOA($BG12:$BZ12),YR,PRD,RV,_xll.ArrayDIM($CB12:$CE12)),0)</f>
        <v>0</v>
      </c>
      <c r="T12" s="111">
        <f ca="1">IFERROR(_xll.AC_BU(_xll.ArrayBU(DB),_xll.ArrayDPT($BA12:$BE12),_xll.ArrayCOA($BG12:$BZ12),YR-1,PRD,_xll.ArrayDIM($CB12:$CE12)),0)</f>
        <v>0</v>
      </c>
      <c r="U12" s="111">
        <f ca="1">IFERROR(_xll.BCC_BU(_xll.ArrayBU(DB),_xll.ArrayDPT($BA12:$BE12),_xll.ArrayCOA($BG12:$BZ12),YR,PRD,RV,_xll.ArrayDIM($CB12:$CE12)),0)</f>
        <v>0</v>
      </c>
      <c r="V12" s="111">
        <f ca="1">IFERROR(_xll.ACC_BU(_xll.ArrayBU(DB),_xll.ArrayDPT($BA12:$BE12),_xll.ArrayCOA($BG12:$BZ12),YR-1,PRD,_xll.ArrayDIM($CB12:$CE12)),0)</f>
        <v>0</v>
      </c>
      <c r="W12" s="102"/>
      <c r="X12" s="72">
        <f ca="1">IFERROR(_xll.ACC_BU(_xll.ArrayBU(DB),_xll.ArrayDPT($BA12:$BE12),_xll.ArrayCOA($BG12:$BZ12),YR-1,PRD,_xll.ArrayDIM($CB12:$CE12)),0)</f>
        <v>0</v>
      </c>
      <c r="Y12" s="72">
        <f ca="1">IFERROR(_xll.BCC_BU(_xll.ArrayBU(DB),_xll.ArrayDPT($BA12:$BE12),_xll.ArrayCOA($BG12:$BZ12),YR-1,PRD,RV,_xll.ArrayDIM($CB12:$CE12)),0)</f>
        <v>0</v>
      </c>
      <c r="Z12" s="72">
        <f ca="1">IFERROR(_xll.ACC_BU(_xll.ArrayBU(DB),_xll.ArrayDPT($BA12:$BE12),_xll.ArrayCOA($BG12:$BZ12),YR-1-1,PRD,_xll.ArrayDIM($CB12:$CE12)),0)</f>
        <v>1529.32</v>
      </c>
      <c r="AA12" s="102"/>
      <c r="AB12" s="74">
        <f ca="1">IFERROR(_xll.AC_BU(_xll.ArrayBU(DB),_xll.ArrayDPT($BA12:$BE12),_xll.ArrayCOA($BG12:$BZ12),YR,PRD-1,_xll.ArrayDIM($CB12:$CE12)),0)</f>
        <v>0</v>
      </c>
      <c r="AC12" s="102"/>
      <c r="AD12" s="102"/>
      <c r="AF12" s="146"/>
      <c r="AG12" s="146"/>
      <c r="AH12" s="146"/>
      <c r="AI12" s="146"/>
      <c r="BA12" s="533"/>
      <c r="BB12" s="534"/>
      <c r="BC12" s="534"/>
      <c r="BD12" s="534"/>
      <c r="BE12" s="535"/>
      <c r="BF12" s="536"/>
      <c r="BG12" t="s">
        <v>1306</v>
      </c>
      <c r="BI12" s="533"/>
      <c r="BJ12" s="535"/>
      <c r="BK12" s="533"/>
      <c r="BL12" s="535"/>
      <c r="BM12" s="533"/>
      <c r="BN12" s="535"/>
      <c r="BO12" s="533"/>
      <c r="BP12" s="535"/>
      <c r="BQ12" s="533"/>
      <c r="BR12" s="535"/>
      <c r="BS12" s="533"/>
      <c r="BT12" s="535"/>
      <c r="BU12" s="533"/>
      <c r="BV12" s="535"/>
      <c r="BW12" s="533"/>
      <c r="BX12" s="535"/>
      <c r="BY12" s="533"/>
      <c r="BZ12" s="535"/>
      <c r="CA12" s="536"/>
      <c r="CB12" s="533"/>
      <c r="CC12" s="534"/>
      <c r="CD12" s="534"/>
      <c r="CE12" s="535"/>
      <c r="DA12" t="s">
        <v>1306</v>
      </c>
    </row>
    <row r="13" spans="1:105" ht="12.75" customHeight="1">
      <c r="A13" s="35">
        <f ca="1">A11-A12</f>
        <v>1094604.94</v>
      </c>
      <c r="B13">
        <f ca="1">IF(I13=0,0,(A13*100/I13))</f>
        <v>53.683400294563889</v>
      </c>
      <c r="C13">
        <f ca="1">I13-E13</f>
        <v>2039000.76</v>
      </c>
      <c r="D13">
        <f ca="1">IF(I13=0,0,(C13*100/I13))</f>
        <v>100</v>
      </c>
      <c r="E13" s="35">
        <f>E11-E12</f>
        <v>0</v>
      </c>
      <c r="F13" s="35">
        <f ca="1">F11-F12</f>
        <v>2039000.76</v>
      </c>
      <c r="G13">
        <f ca="1">IF(I13=0,0,(F13*100/I13))</f>
        <v>100</v>
      </c>
      <c r="H13" s="35">
        <f>H11-H12</f>
        <v>0</v>
      </c>
      <c r="I13" s="35">
        <f ca="1">I11-I12</f>
        <v>2039000.76</v>
      </c>
      <c r="J13" s="140">
        <f ca="1">IF(I13=0,0,(I13/$I$23*100))</f>
        <v>100</v>
      </c>
      <c r="K13" s="112" t="s">
        <v>2608</v>
      </c>
      <c r="L13" s="35">
        <f ca="1">L11-L12</f>
        <v>13428392.52</v>
      </c>
      <c r="M13" s="140">
        <f ca="1">L13/$L$23*100</f>
        <v>100</v>
      </c>
      <c r="N13" s="35">
        <f ca="1">N11-N12</f>
        <v>13428392.52</v>
      </c>
      <c r="O13">
        <f ca="1">IF(L13=0,0,(N13*100/L13))</f>
        <v>100</v>
      </c>
      <c r="P13" s="35">
        <f ca="1">P11-P12</f>
        <v>986542.98000000045</v>
      </c>
      <c r="Q13">
        <f ca="1">IF(L13=0,0,(P13*100/L13))</f>
        <v>7.3466945394295076</v>
      </c>
      <c r="S13" s="215">
        <f ca="1">S11-S12</f>
        <v>0</v>
      </c>
      <c r="T13" s="215">
        <f ca="1">T11-T12</f>
        <v>944395.82</v>
      </c>
      <c r="U13" s="215">
        <f ca="1">U11-U12</f>
        <v>0</v>
      </c>
      <c r="V13" s="215">
        <f ca="1">V11-V12</f>
        <v>12441849.539999999</v>
      </c>
      <c r="W13" s="46"/>
      <c r="X13" s="77">
        <f ca="1">X11-X12</f>
        <v>12441849.539999999</v>
      </c>
      <c r="Y13" s="77">
        <f ca="1">Y11-Y12</f>
        <v>0</v>
      </c>
      <c r="Z13" s="77">
        <f ca="1">Z11-Z12</f>
        <v>12501046.609999999</v>
      </c>
      <c r="AA13" s="131"/>
      <c r="AB13" s="35">
        <f ca="1">AB11-AB12</f>
        <v>1428130.16</v>
      </c>
      <c r="AC13" s="46"/>
      <c r="AD13" s="46"/>
      <c r="AF13" s="146"/>
      <c r="AG13" s="146"/>
      <c r="AH13" s="146"/>
      <c r="AI13" s="146"/>
      <c r="BA13" s="533"/>
      <c r="BB13" s="534"/>
      <c r="BC13" s="534"/>
      <c r="BD13" s="534"/>
      <c r="BE13" s="535"/>
      <c r="BF13" s="536"/>
      <c r="BI13" s="533"/>
      <c r="BJ13" s="535"/>
      <c r="BK13" s="533"/>
      <c r="BL13" s="535"/>
      <c r="BM13" s="533"/>
      <c r="BN13" s="535"/>
      <c r="BO13" s="533"/>
      <c r="BP13" s="535"/>
      <c r="BQ13" s="533"/>
      <c r="BR13" s="535"/>
      <c r="BS13" s="533"/>
      <c r="BT13" s="535"/>
      <c r="BU13" s="533"/>
      <c r="BV13" s="535"/>
      <c r="BW13" s="533"/>
      <c r="BX13" s="535"/>
      <c r="BY13" s="533"/>
      <c r="BZ13" s="535"/>
      <c r="CA13" s="536"/>
      <c r="CB13" s="533"/>
      <c r="CC13" s="534"/>
      <c r="CD13" s="534"/>
      <c r="CE13" s="535"/>
    </row>
    <row r="14" spans="1:105" ht="5.15" customHeight="1">
      <c r="S14" s="111"/>
      <c r="T14" s="111"/>
      <c r="U14" s="111"/>
      <c r="V14" s="111"/>
      <c r="W14" s="46"/>
      <c r="X14" s="72"/>
      <c r="Y14" s="72"/>
      <c r="Z14" s="72"/>
      <c r="AA14" s="131"/>
      <c r="AC14" s="46"/>
      <c r="AD14" s="46"/>
      <c r="AF14" s="146"/>
      <c r="AG14" s="146"/>
      <c r="AH14" s="146"/>
      <c r="AI14" s="146"/>
      <c r="BA14" s="533"/>
      <c r="BB14" s="534"/>
      <c r="BC14" s="534"/>
      <c r="BD14" s="534"/>
      <c r="BE14" s="535"/>
      <c r="BF14" s="536"/>
      <c r="BI14" s="533"/>
      <c r="BJ14" s="535"/>
      <c r="BK14" s="533"/>
      <c r="BL14" s="535"/>
      <c r="BM14" s="533"/>
      <c r="BN14" s="535"/>
      <c r="BO14" s="533"/>
      <c r="BP14" s="535"/>
      <c r="BQ14" s="533"/>
      <c r="BR14" s="535"/>
      <c r="BS14" s="533"/>
      <c r="BT14" s="535"/>
      <c r="BU14" s="533"/>
      <c r="BV14" s="535"/>
      <c r="BW14" s="533"/>
      <c r="BX14" s="535"/>
      <c r="BY14" s="533"/>
      <c r="BZ14" s="535"/>
      <c r="CA14" s="536"/>
      <c r="CB14" s="533"/>
      <c r="CC14" s="534"/>
      <c r="CD14" s="534"/>
      <c r="CE14" s="535"/>
    </row>
    <row r="15" spans="1:105" ht="12.75" customHeight="1">
      <c r="A15">
        <f ca="1">I15-T15</f>
        <v>0</v>
      </c>
      <c r="B15">
        <f ca="1">IF(I15=0,0,(A15*100/I15))</f>
        <v>0</v>
      </c>
      <c r="C15">
        <f ca="1">I15-E15</f>
        <v>0</v>
      </c>
      <c r="D15">
        <f ca="1">IF(I15=0,0,(C15*100/I15))</f>
        <v>0</v>
      </c>
      <c r="E15"/>
      <c r="F15">
        <f ca="1">I15-H15</f>
        <v>0</v>
      </c>
      <c r="G15">
        <f ca="1">IF(I15=0,0,(F15*100/I15))</f>
        <v>0</v>
      </c>
      <c r="H15"/>
      <c r="I15">
        <f ca="1">IFERROR(_xll.AC_BU(_xll.ArrayBU(DB),_xll.ArrayDPT($BA15:$BE15),_xll.ArrayCOA($BG15:$BZ15),YR,PRD,_xll.ArrayDIM($CB15:$CE15)),0)</f>
        <v>0</v>
      </c>
      <c r="J15" s="140">
        <f ca="1">IF(I15=0,0,(I15/$I$23*100))</f>
        <v>0</v>
      </c>
      <c r="K15" t="s">
        <v>2404</v>
      </c>
      <c r="L15">
        <f ca="1">IFERROR(_xll.ACC_BU(_xll.ArrayBU(DB),_xll.ArrayDPT($BA15:$BE15),_xll.ArrayCOA($BG15:$BZ15),YR,PRD,_xll.ArrayDIM($CB15:$CE15)),0)</f>
        <v>0</v>
      </c>
      <c r="M15" s="140">
        <f ca="1">L15/$L$23*100</f>
        <v>0</v>
      </c>
      <c r="N15">
        <f ca="1">L15-U15</f>
        <v>0</v>
      </c>
      <c r="O15">
        <f ca="1">IF(L15=0,0,(N15*100/L15))</f>
        <v>0</v>
      </c>
      <c r="P15">
        <f ca="1">L15-V15</f>
        <v>0</v>
      </c>
      <c r="Q15">
        <f ca="1">IF(L15=0,0,(P15*100/L15))</f>
        <v>0</v>
      </c>
      <c r="S15" s="111">
        <f ca="1">IFERROR(_xll.BC_BU(_xll.ArrayBU(DB),_xll.ArrayDPT($BA15:$BE15),_xll.ArrayCOA($BG15:$BZ15),YR,PRD,RV,_xll.ArrayDIM($CB15:$CE15)),0)</f>
        <v>0</v>
      </c>
      <c r="T15" s="111">
        <f ca="1">IFERROR(_xll.AC_BU(_xll.ArrayBU(DB),_xll.ArrayDPT($BA15:$BE15),_xll.ArrayCOA($BG15:$BZ15),YR-1,PRD,_xll.ArrayDIM($CB15:$CE15)),0)</f>
        <v>0</v>
      </c>
      <c r="U15" s="111">
        <f ca="1">IFERROR(_xll.BCC_BU(_xll.ArrayBU(DB),_xll.ArrayDPT($BA15:$BE15),_xll.ArrayCOA($BG15:$BZ15),YR,PRD,RV,_xll.ArrayDIM($CB15:$CE15)),0)</f>
        <v>0</v>
      </c>
      <c r="V15" s="111">
        <f ca="1">IFERROR(_xll.ACC_BU(_xll.ArrayBU(DB),_xll.ArrayDPT($BA15:$BE15),_xll.ArrayCOA($BG15:$BZ15),YR-1,PRD,_xll.ArrayDIM($CB15:$CE15)),0)</f>
        <v>0</v>
      </c>
      <c r="W15" s="102"/>
      <c r="X15" s="72">
        <f ca="1">IFERROR(_xll.ACC_BU(_xll.ArrayBU(DB),_xll.ArrayDPT($BA15:$BE15),_xll.ArrayCOA($BG15:$BZ15),YR-1,PRD,_xll.ArrayDIM($CB15:$CE15)),0)</f>
        <v>0</v>
      </c>
      <c r="Y15" s="72">
        <f ca="1">IFERROR(_xll.BCC_BU(_xll.ArrayBU(DB),_xll.ArrayDPT($BA15:$BE15),_xll.ArrayCOA($BG15:$BZ15),YR-1,PRD,RV,_xll.ArrayDIM($CB15:$CE15)),0)</f>
        <v>0</v>
      </c>
      <c r="Z15" s="72">
        <f ca="1">IFERROR(_xll.ACC_BU(_xll.ArrayBU(DB),_xll.ArrayDPT($BA15:$BE15),_xll.ArrayCOA($BG15:$BZ15),YR-1-1,PRD,_xll.ArrayDIM($CB15:$CE15)),0)</f>
        <v>0</v>
      </c>
      <c r="AA15" s="102"/>
      <c r="AB15">
        <f ca="1">IFERROR(_xll.AC_BU(_xll.ArrayBU(DB),_xll.ArrayDPT($BA15:$BE15),_xll.ArrayCOA($BG15:$BZ15),YR,PRD-1,_xll.ArrayDIM($CB15:$CE15)),0)</f>
        <v>0</v>
      </c>
      <c r="AC15" s="102"/>
      <c r="AD15" s="102"/>
      <c r="AF15" s="146"/>
      <c r="AG15" s="146"/>
      <c r="AH15" s="146"/>
      <c r="AI15" s="146"/>
      <c r="BA15" s="533"/>
      <c r="BB15" s="534"/>
      <c r="BC15" s="534"/>
      <c r="BD15" s="534"/>
      <c r="BE15" s="535"/>
      <c r="BF15" s="536"/>
      <c r="BG15" t="s">
        <v>1303</v>
      </c>
      <c r="BI15" s="533"/>
      <c r="BJ15" s="535"/>
      <c r="BK15" s="533"/>
      <c r="BL15" s="535"/>
      <c r="BM15" s="533"/>
      <c r="BN15" s="535"/>
      <c r="BO15" s="533"/>
      <c r="BP15" s="535"/>
      <c r="BQ15" s="533"/>
      <c r="BR15" s="535"/>
      <c r="BS15" s="533"/>
      <c r="BT15" s="535"/>
      <c r="BU15" s="533"/>
      <c r="BV15" s="535"/>
      <c r="BW15" s="533"/>
      <c r="BX15" s="535"/>
      <c r="BY15" s="533"/>
      <c r="BZ15" s="535"/>
      <c r="CA15" s="536"/>
      <c r="CB15" s="533"/>
      <c r="CC15" s="534"/>
      <c r="CD15" s="534"/>
      <c r="CE15" s="535"/>
      <c r="DA15" t="s">
        <v>1303</v>
      </c>
    </row>
    <row r="16" spans="1:105" ht="12.75" customHeight="1">
      <c r="A16" s="124">
        <f ca="1">I16-T16</f>
        <v>0</v>
      </c>
      <c r="B16" s="124">
        <f ca="1">IF(I16=0,0,(A16*100/I16))</f>
        <v>0</v>
      </c>
      <c r="C16" s="124">
        <f ca="1">I16-E16</f>
        <v>0</v>
      </c>
      <c r="D16" s="124">
        <f ca="1">IF(I16=0,0,(C16*100/I16))</f>
        <v>0</v>
      </c>
      <c r="E16" s="124"/>
      <c r="F16" s="124">
        <f ca="1">I16-H16</f>
        <v>0</v>
      </c>
      <c r="G16" s="124">
        <f ca="1">IF(I16=0,0,(F16*100/I16))</f>
        <v>0</v>
      </c>
      <c r="H16" s="124"/>
      <c r="I16" s="124">
        <f ca="1">IFERROR(_xll.AC_BU(_xll.ArrayBU(DB),_xll.ArrayDPT($BA16:$BE16),_xll.ArrayCOA($BG16:$BZ16),YR,PRD,_xll.ArrayDIM($CB16:$CE16)),0)</f>
        <v>0</v>
      </c>
      <c r="J16" s="127">
        <f ca="1">IF(I16=0,0,(I16/$I$23*100))</f>
        <v>0</v>
      </c>
      <c r="K16" s="124" t="s">
        <v>2473</v>
      </c>
      <c r="L16" s="124">
        <f ca="1">IFERROR(_xll.ACC_BU(_xll.ArrayBU(DB),_xll.ArrayDPT($BA16:$BE16),_xll.ArrayCOA($BG16:$BZ16),YR,PRD,_xll.ArrayDIM($CB16:$CE16)),0)</f>
        <v>0</v>
      </c>
      <c r="M16" s="127">
        <f ca="1">L16/$L$23*100</f>
        <v>0</v>
      </c>
      <c r="N16" s="124">
        <f ca="1">L16-U16</f>
        <v>0</v>
      </c>
      <c r="O16" s="124">
        <f ca="1">IF(L16=0,0,(N16*100/L16))</f>
        <v>0</v>
      </c>
      <c r="P16" s="124">
        <f ca="1">L16-V16</f>
        <v>0</v>
      </c>
      <c r="Q16" s="124">
        <f ca="1">IF(L16=0,0,(P16*100/L16))</f>
        <v>0</v>
      </c>
      <c r="S16" s="111">
        <f ca="1">IFERROR(_xll.BC_BU(_xll.ArrayBU(DB),_xll.ArrayDPT($BA16:$BE16),_xll.ArrayCOA($BG16:$BZ16),YR,PRD,RV,_xll.ArrayDIM($CB16:$CE16)),0)</f>
        <v>0</v>
      </c>
      <c r="T16" s="111">
        <f ca="1">IFERROR(_xll.AC_BU(_xll.ArrayBU(DB),_xll.ArrayDPT($BA16:$BE16),_xll.ArrayCOA($BG16:$BZ16),YR-1,PRD,_xll.ArrayDIM($CB16:$CE16)),0)</f>
        <v>0</v>
      </c>
      <c r="U16" s="111">
        <f ca="1">IFERROR(_xll.BCC_BU(_xll.ArrayBU(DB),_xll.ArrayDPT($BA16:$BE16),_xll.ArrayCOA($BG16:$BZ16),YR,PRD,RV,_xll.ArrayDIM($CB16:$CE16)),0)</f>
        <v>0</v>
      </c>
      <c r="V16" s="111">
        <f ca="1">IFERROR(_xll.ACC_BU(_xll.ArrayBU(DB),_xll.ArrayDPT($BA16:$BE16),_xll.ArrayCOA($BG16:$BZ16),YR-1,PRD,_xll.ArrayDIM($CB16:$CE16)),0)</f>
        <v>0</v>
      </c>
      <c r="W16" s="102"/>
      <c r="X16" s="72">
        <f ca="1">IFERROR(_xll.ACC_BU(_xll.ArrayBU(DB),_xll.ArrayDPT($BA16:$BE16),_xll.ArrayCOA($BG16:$BZ16),YR-1,PRD,_xll.ArrayDIM($CB16:$CE16)),0)</f>
        <v>0</v>
      </c>
      <c r="Y16" s="72">
        <f ca="1">IFERROR(_xll.BCC_BU(_xll.ArrayBU(DB),_xll.ArrayDPT($BA16:$BE16),_xll.ArrayCOA($BG16:$BZ16),YR-1,PRD,RV,_xll.ArrayDIM($CB16:$CE16)),0)</f>
        <v>0</v>
      </c>
      <c r="Z16" s="72">
        <f ca="1">IFERROR(_xll.ACC_BU(_xll.ArrayBU(DB),_xll.ArrayDPT($BA16:$BE16),_xll.ArrayCOA($BG16:$BZ16),YR-1-1,PRD,_xll.ArrayDIM($CB16:$CE16)),0)</f>
        <v>0</v>
      </c>
      <c r="AA16" s="102"/>
      <c r="AB16" s="124">
        <f ca="1">IFERROR(_xll.AC_BU(_xll.ArrayBU(DB),_xll.ArrayDPT($BA16:$BE16),_xll.ArrayCOA($BG16:$BZ16),YR,PRD-1,_xll.ArrayDIM($CB16:$CE16)),0)</f>
        <v>0</v>
      </c>
      <c r="AC16" s="102"/>
      <c r="AD16" s="102"/>
      <c r="AF16" s="146"/>
      <c r="AG16" s="146"/>
      <c r="AH16" s="146"/>
      <c r="AI16" s="146"/>
      <c r="BA16" s="537"/>
      <c r="BB16" s="538"/>
      <c r="BC16" s="538"/>
      <c r="BD16" s="538"/>
      <c r="BE16" s="539"/>
      <c r="BF16" s="502"/>
      <c r="BG16" t="s">
        <v>1308</v>
      </c>
      <c r="BI16" s="537"/>
      <c r="BJ16" s="539"/>
      <c r="BK16" s="537"/>
      <c r="BL16" s="539"/>
      <c r="BM16" s="537"/>
      <c r="BN16" s="539"/>
      <c r="BO16" s="537"/>
      <c r="BP16" s="539"/>
      <c r="BQ16" s="537"/>
      <c r="BR16" s="539"/>
      <c r="BS16" s="537"/>
      <c r="BT16" s="539"/>
      <c r="BU16" s="537"/>
      <c r="BV16" s="539"/>
      <c r="BW16" s="537"/>
      <c r="BX16" s="539"/>
      <c r="BY16" s="537"/>
      <c r="BZ16" s="539"/>
      <c r="CA16" s="502"/>
      <c r="CB16" s="537"/>
      <c r="CC16" s="538"/>
      <c r="CD16" s="538"/>
      <c r="CE16" s="539"/>
      <c r="DA16" t="s">
        <v>1308</v>
      </c>
    </row>
    <row r="17" spans="1:106" ht="12.75" customHeight="1">
      <c r="A17" s="35">
        <f ca="1">A15-A16</f>
        <v>0</v>
      </c>
      <c r="B17">
        <f ca="1">IF(I17=0,0,(A17*100/I17))</f>
        <v>0</v>
      </c>
      <c r="C17">
        <f ca="1">I17-E17</f>
        <v>0</v>
      </c>
      <c r="D17">
        <f ca="1">IF(I17=0,0,(C17*100/I17))</f>
        <v>0</v>
      </c>
      <c r="E17" s="35">
        <f>E15-E16</f>
        <v>0</v>
      </c>
      <c r="F17" s="35">
        <f ca="1">F15+F16</f>
        <v>0</v>
      </c>
      <c r="G17">
        <f ca="1">IF(I17=0,0,(F17*100/I17))</f>
        <v>0</v>
      </c>
      <c r="H17" s="35">
        <f>H15-H16</f>
        <v>0</v>
      </c>
      <c r="I17" s="35">
        <f ca="1">I15-I16</f>
        <v>0</v>
      </c>
      <c r="J17" s="140">
        <f ca="1">IF(I17=0,0,(I17/$I$23*100))</f>
        <v>0</v>
      </c>
      <c r="K17" s="112" t="s">
        <v>2609</v>
      </c>
      <c r="L17" s="35">
        <f ca="1">L15-L16</f>
        <v>0</v>
      </c>
      <c r="M17" s="140">
        <f ca="1">L17/$L$23*100</f>
        <v>0</v>
      </c>
      <c r="N17" s="35">
        <f ca="1">N15+N16</f>
        <v>0</v>
      </c>
      <c r="O17">
        <f ca="1">IF(L17=0,0,(N17*100/L17))</f>
        <v>0</v>
      </c>
      <c r="P17" s="35">
        <f ca="1">P15+P16</f>
        <v>0</v>
      </c>
      <c r="Q17">
        <f ca="1">IF(L17=0,0,(P17*100/L17))</f>
        <v>0</v>
      </c>
      <c r="S17" s="215">
        <f ca="1">S15-S16</f>
        <v>0</v>
      </c>
      <c r="T17" s="215">
        <f ca="1">T15-T16</f>
        <v>0</v>
      </c>
      <c r="U17" s="215">
        <f ca="1">U15-U16</f>
        <v>0</v>
      </c>
      <c r="V17" s="215">
        <f ca="1">V15-V16</f>
        <v>0</v>
      </c>
      <c r="W17" s="46"/>
      <c r="X17" s="77">
        <f ca="1">X15-X16</f>
        <v>0</v>
      </c>
      <c r="Y17" s="77">
        <f ca="1">Y15-Y16</f>
        <v>0</v>
      </c>
      <c r="Z17" s="77">
        <f ca="1">Z15-Z16</f>
        <v>0</v>
      </c>
      <c r="AA17" s="131"/>
      <c r="AB17" s="35">
        <f ca="1">AB15-AB16</f>
        <v>0</v>
      </c>
      <c r="AC17" s="46"/>
      <c r="AD17" s="46"/>
      <c r="AF17" s="146"/>
      <c r="AG17" s="146"/>
      <c r="AH17" s="146"/>
      <c r="AI17" s="146"/>
      <c r="BA17" s="537"/>
      <c r="BB17" s="538"/>
      <c r="BC17" s="538"/>
      <c r="BD17" s="538"/>
      <c r="BE17" s="539"/>
      <c r="BF17" s="502"/>
      <c r="BI17" s="537"/>
      <c r="BJ17" s="539"/>
      <c r="BK17" s="537"/>
      <c r="BL17" s="539"/>
      <c r="BM17" s="537"/>
      <c r="BN17" s="539"/>
      <c r="BO17" s="537"/>
      <c r="BP17" s="539"/>
      <c r="BQ17" s="537"/>
      <c r="BR17" s="539"/>
      <c r="BS17" s="537"/>
      <c r="BT17" s="539"/>
      <c r="BU17" s="537"/>
      <c r="BV17" s="539"/>
      <c r="BW17" s="537"/>
      <c r="BX17" s="539"/>
      <c r="BY17" s="537"/>
      <c r="BZ17" s="539"/>
      <c r="CA17" s="502"/>
      <c r="CB17" s="537"/>
      <c r="CC17" s="538"/>
      <c r="CD17" s="538"/>
      <c r="CE17" s="539"/>
    </row>
    <row r="18" spans="1:106" ht="5.15" customHeight="1">
      <c r="S18" s="111"/>
      <c r="T18" s="111"/>
      <c r="U18" s="111"/>
      <c r="V18" s="111"/>
      <c r="W18" s="46"/>
      <c r="X18" s="72"/>
      <c r="Y18" s="72"/>
      <c r="Z18" s="72"/>
      <c r="AA18" s="131"/>
      <c r="AC18" s="46"/>
      <c r="AD18" s="46"/>
      <c r="AF18" s="146"/>
      <c r="AG18" s="146"/>
      <c r="AH18" s="146"/>
      <c r="AI18" s="146"/>
      <c r="BA18" s="537"/>
      <c r="BB18" s="538"/>
      <c r="BC18" s="538"/>
      <c r="BD18" s="538"/>
      <c r="BE18" s="539"/>
      <c r="BF18" s="502"/>
      <c r="BI18" s="537"/>
      <c r="BJ18" s="539"/>
      <c r="BK18" s="537"/>
      <c r="BL18" s="539"/>
      <c r="BM18" s="537"/>
      <c r="BN18" s="539"/>
      <c r="BO18" s="537"/>
      <c r="BP18" s="539"/>
      <c r="BQ18" s="537"/>
      <c r="BR18" s="539"/>
      <c r="BS18" s="537"/>
      <c r="BT18" s="539"/>
      <c r="BU18" s="537"/>
      <c r="BV18" s="539"/>
      <c r="BW18" s="537"/>
      <c r="BX18" s="539"/>
      <c r="BY18" s="537"/>
      <c r="BZ18" s="539"/>
      <c r="CA18" s="502"/>
      <c r="CB18" s="537"/>
      <c r="CC18" s="538"/>
      <c r="CD18" s="538"/>
      <c r="CE18" s="539"/>
    </row>
    <row r="19" spans="1:106" ht="12.75" customHeight="1">
      <c r="A19">
        <f ca="1">I19-T19</f>
        <v>0</v>
      </c>
      <c r="B19">
        <f ca="1">IF(I19=0,0,(A19*100/I19))</f>
        <v>0</v>
      </c>
      <c r="C19">
        <f ca="1">I19-E19</f>
        <v>0</v>
      </c>
      <c r="D19">
        <f ca="1">IF(I19=0,0,(C19*100/I19))</f>
        <v>0</v>
      </c>
      <c r="E19"/>
      <c r="F19">
        <f ca="1">I19-H19</f>
        <v>0</v>
      </c>
      <c r="G19">
        <f ca="1">IF(I19=0,0,(F19*100/I19))</f>
        <v>0</v>
      </c>
      <c r="H19"/>
      <c r="I19">
        <f ca="1">IFERROR(_xll.AC_BU(_xll.ArrayBU(DB),_xll.ArrayDPT($BA19:$BE19),_xll.ArrayCOA($BG19:$BZ19),YR,PRD,_xll.ArrayDIM($CB19:$CE19)),0)</f>
        <v>0</v>
      </c>
      <c r="J19" s="140">
        <f ca="1">IF(I19=0,0,(I19/$I$23*100))</f>
        <v>0</v>
      </c>
      <c r="K19" t="s">
        <v>2290</v>
      </c>
      <c r="L19">
        <f ca="1">IFERROR(_xll.ACC_BU(_xll.ArrayBU(DB),_xll.ArrayDPT($BA19:$BE19),_xll.ArrayCOA($BG19:$BZ19),YR,PRD,_xll.ArrayDIM($CB19:$CE19)),0)</f>
        <v>0</v>
      </c>
      <c r="M19" s="140">
        <f ca="1">L19/$L$23*100</f>
        <v>0</v>
      </c>
      <c r="N19">
        <f ca="1">L19-U19</f>
        <v>0</v>
      </c>
      <c r="O19">
        <f ca="1">IF(L19=0,0,(N19*100/L19))</f>
        <v>0</v>
      </c>
      <c r="P19">
        <f ca="1">L19-V19</f>
        <v>0</v>
      </c>
      <c r="Q19">
        <f ca="1">IF(L19=0,0,(P19*100/L19))</f>
        <v>0</v>
      </c>
      <c r="S19" s="111">
        <f ca="1">IFERROR(_xll.BC_BU(_xll.ArrayBU(DB),_xll.ArrayDPT($BA19:$BE19),_xll.ArrayCOA($BG19:$BZ19),YR,PRD,RV,_xll.ArrayDIM($CB19:$CE19)),0)</f>
        <v>0</v>
      </c>
      <c r="T19" s="111">
        <f ca="1">IFERROR(_xll.AC_BU(_xll.ArrayBU(DB),_xll.ArrayDPT($BA19:$BE19),_xll.ArrayCOA($BG19:$BZ19),YR-1,PRD,_xll.ArrayDIM($CB19:$CE19)),0)</f>
        <v>0</v>
      </c>
      <c r="U19" s="111">
        <f ca="1">IFERROR(_xll.BCC_BU(_xll.ArrayBU(DB),_xll.ArrayDPT($BA19:$BE19),_xll.ArrayCOA($BG19:$BZ19),YR,PRD,RV,_xll.ArrayDIM($CB19:$CE19)),0)</f>
        <v>0</v>
      </c>
      <c r="V19" s="111">
        <f ca="1">IFERROR(_xll.ACC_BU(_xll.ArrayBU(DB),_xll.ArrayDPT($BA19:$BE19),_xll.ArrayCOA($BG19:$BZ19),YR-1,PRD,_xll.ArrayDIM($CB19:$CE19)),0)</f>
        <v>0</v>
      </c>
      <c r="W19" s="46"/>
      <c r="X19" s="72">
        <f ca="1">IFERROR(_xll.ACC_BU(_xll.ArrayBU(DB),_xll.ArrayDPT($BA19:$BE19),_xll.ArrayCOA($BG19:$BZ19),YR-1,PRD,_xll.ArrayDIM($CB19:$CE19)),0)</f>
        <v>0</v>
      </c>
      <c r="Y19" s="72">
        <f ca="1">IFERROR(_xll.BCC_BU(_xll.ArrayBU(DB),_xll.ArrayDPT($BA19:$BE19),_xll.ArrayCOA($BG19:$BZ19),YR-1,PRD,RV,_xll.ArrayDIM($CB19:$CE19)),0)</f>
        <v>0</v>
      </c>
      <c r="Z19" s="72">
        <f ca="1">IFERROR(_xll.ACC_BU(_xll.ArrayBU(DB),_xll.ArrayDPT($BA19:$BE19),_xll.ArrayCOA($BG19:$BZ19),YR-1-1,PRD,_xll.ArrayDIM($CB19:$CE19)),0)</f>
        <v>13678.83</v>
      </c>
      <c r="AA19" s="131"/>
      <c r="AB19">
        <f ca="1">IFERROR(_xll.AC_BU(_xll.ArrayBU(DB),_xll.ArrayDPT($BA19:$BE19),_xll.ArrayCOA($BG19:$BZ19),YR,PRD-1,_xll.ArrayDIM($CB19:$CE19)),0)</f>
        <v>0</v>
      </c>
      <c r="AC19" s="46"/>
      <c r="AD19" s="46"/>
      <c r="AF19" s="146"/>
      <c r="AG19" s="146"/>
      <c r="AH19" s="146"/>
      <c r="AI19" s="146"/>
      <c r="BA19" s="537"/>
      <c r="BB19" s="538"/>
      <c r="BC19" s="538"/>
      <c r="BD19" s="538"/>
      <c r="BE19" s="539"/>
      <c r="BF19" s="502"/>
      <c r="BG19" t="s">
        <v>1301</v>
      </c>
      <c r="BH19" t="s">
        <v>2607</v>
      </c>
      <c r="BI19" s="537"/>
      <c r="BJ19" s="539"/>
      <c r="BK19" s="537"/>
      <c r="BL19" s="539"/>
      <c r="BM19" s="537"/>
      <c r="BN19" s="539"/>
      <c r="BO19" s="537"/>
      <c r="BP19" s="539"/>
      <c r="BQ19" s="537"/>
      <c r="BR19" s="539"/>
      <c r="BS19" s="537"/>
      <c r="BT19" s="539"/>
      <c r="BU19" s="537"/>
      <c r="BV19" s="539"/>
      <c r="BW19" s="537"/>
      <c r="BX19" s="539"/>
      <c r="BY19" s="537"/>
      <c r="BZ19" s="539"/>
      <c r="CA19" s="502"/>
      <c r="CB19" s="537"/>
      <c r="CC19" s="538"/>
      <c r="CD19" s="538"/>
      <c r="CE19" s="539"/>
      <c r="DA19" t="s">
        <v>1301</v>
      </c>
      <c r="DB19" t="s">
        <v>2607</v>
      </c>
    </row>
    <row r="20" spans="1:106" ht="12.75" customHeight="1">
      <c r="A20">
        <f ca="1">I20-T20</f>
        <v>0</v>
      </c>
      <c r="B20">
        <f ca="1">IF(I20=0,0,(A20*100/I20))</f>
        <v>0</v>
      </c>
      <c r="C20">
        <f ca="1">I20-E20</f>
        <v>0</v>
      </c>
      <c r="D20">
        <f ca="1">IF(I20=0,0,(C20*100/I20))</f>
        <v>0</v>
      </c>
      <c r="E20"/>
      <c r="F20">
        <f ca="1">I20-H20</f>
        <v>0</v>
      </c>
      <c r="G20">
        <f ca="1">IF(I20=0,0,(F20*100/I20))</f>
        <v>0</v>
      </c>
      <c r="H20"/>
      <c r="I20">
        <f ca="1">IFERROR(_xll.AC_BU(_xll.ArrayBU(DB),_xll.ArrayDPT($BA20:$BE20),_xll.ArrayCOA($BG20:$BZ20),YR,PRD,_xll.ArrayDIM($CB20:$CE20)),0)</f>
        <v>0</v>
      </c>
      <c r="J20" s="140">
        <f ca="1">IF(I20=0,0,(I20/$I$23*100))</f>
        <v>0</v>
      </c>
      <c r="K20" s="74" t="s">
        <v>2473</v>
      </c>
      <c r="L20">
        <f ca="1">IFERROR(_xll.ACC_BU(_xll.ArrayBU(DB),_xll.ArrayDPT($BA20:$BE20),_xll.ArrayCOA($BG20:$BZ20),YR,PRD,_xll.ArrayDIM($CB20:$CE20)),0)</f>
        <v>0</v>
      </c>
      <c r="M20" s="140">
        <f ca="1">L20/$L$23*100</f>
        <v>0</v>
      </c>
      <c r="N20">
        <f ca="1">L20-U20</f>
        <v>0</v>
      </c>
      <c r="O20">
        <f ca="1">IF(L20=0,0,(N20*100/L20))</f>
        <v>0</v>
      </c>
      <c r="P20">
        <f ca="1">L20-V20</f>
        <v>0</v>
      </c>
      <c r="Q20">
        <f ca="1">IF(L20=0,0,(P20*100/L20))</f>
        <v>0</v>
      </c>
      <c r="S20" s="111">
        <f ca="1">IFERROR(_xll.BC_BU(_xll.ArrayBU(DB),_xll.ArrayDPT($BA20:$BE20),_xll.ArrayCOA($BG20:$BZ20),YR,PRD,RV,_xll.ArrayDIM($CB20:$CE20)),0)</f>
        <v>0</v>
      </c>
      <c r="T20" s="111">
        <f ca="1">IFERROR(_xll.AC_BU(_xll.ArrayBU(DB),_xll.ArrayDPT($BA20:$BE20),_xll.ArrayCOA($BG20:$BZ20),YR-1,PRD,_xll.ArrayDIM($CB20:$CE20)),0)</f>
        <v>0</v>
      </c>
      <c r="U20" s="111">
        <f ca="1">IFERROR(_xll.BCC_BU(_xll.ArrayBU(DB),_xll.ArrayDPT($BA20:$BE20),_xll.ArrayCOA($BG20:$BZ20),YR,PRD,RV,_xll.ArrayDIM($CB20:$CE20)),0)</f>
        <v>0</v>
      </c>
      <c r="V20" s="111">
        <f ca="1">IFERROR(_xll.ACC_BU(_xll.ArrayBU(DB),_xll.ArrayDPT($BA20:$BE20),_xll.ArrayCOA($BG20:$BZ20),YR-1,PRD,_xll.ArrayDIM($CB20:$CE20)),0)</f>
        <v>0</v>
      </c>
      <c r="W20" s="46"/>
      <c r="X20" s="72">
        <f ca="1">IFERROR(_xll.ACC_BU(_xll.ArrayBU(DB),_xll.ArrayDPT($BA20:$BE20),_xll.ArrayCOA($BG20:$BZ20),YR-1,PRD,_xll.ArrayDIM($CB20:$CE20)),0)</f>
        <v>0</v>
      </c>
      <c r="Y20" s="72">
        <f ca="1">IFERROR(_xll.BCC_BU(_xll.ArrayBU(DB),_xll.ArrayDPT($BA20:$BE20),_xll.ArrayCOA($BG20:$BZ20),YR-1,PRD,RV,_xll.ArrayDIM($CB20:$CE20)),0)</f>
        <v>0</v>
      </c>
      <c r="Z20" s="72">
        <f ca="1">IFERROR(_xll.ACC_BU(_xll.ArrayBU(DB),_xll.ArrayDPT($BA20:$BE20),_xll.ArrayCOA($BG20:$BZ20),YR-1-1,PRD,_xll.ArrayDIM($CB20:$CE20)),0)</f>
        <v>15208.15</v>
      </c>
      <c r="AA20" s="131"/>
      <c r="AB20">
        <f ca="1">IFERROR(_xll.AC_BU(_xll.ArrayBU(DB),_xll.ArrayDPT($BA20:$BE20),_xll.ArrayCOA($BG20:$BZ20),YR,PRD-1,_xll.ArrayDIM($CB20:$CE20)),0)</f>
        <v>0</v>
      </c>
      <c r="AC20" s="46"/>
      <c r="AD20" s="46"/>
      <c r="AF20" s="146"/>
      <c r="AG20" s="146"/>
      <c r="AH20" s="146"/>
      <c r="AI20" s="146"/>
      <c r="BA20" s="537"/>
      <c r="BB20" s="538"/>
      <c r="BC20" s="538"/>
      <c r="BD20" s="538"/>
      <c r="BE20" s="539"/>
      <c r="BF20" s="502"/>
      <c r="BG20" t="s">
        <v>1301</v>
      </c>
      <c r="BH20" t="s">
        <v>1310</v>
      </c>
      <c r="BI20" s="537"/>
      <c r="BJ20" s="539"/>
      <c r="BK20" s="537"/>
      <c r="BL20" s="539"/>
      <c r="BM20" s="537"/>
      <c r="BN20" s="539"/>
      <c r="BO20" s="537"/>
      <c r="BP20" s="539"/>
      <c r="BQ20" s="537"/>
      <c r="BR20" s="539"/>
      <c r="BS20" s="537"/>
      <c r="BT20" s="539"/>
      <c r="BU20" s="537"/>
      <c r="BV20" s="539"/>
      <c r="BW20" s="537"/>
      <c r="BX20" s="539"/>
      <c r="BY20" s="537"/>
      <c r="BZ20" s="539"/>
      <c r="CA20" s="502"/>
      <c r="CB20" s="537"/>
      <c r="CC20" s="538"/>
      <c r="CD20" s="538"/>
      <c r="CE20" s="539"/>
      <c r="DA20" t="s">
        <v>1301</v>
      </c>
      <c r="DB20" t="s">
        <v>1310</v>
      </c>
    </row>
    <row r="21" spans="1:106" ht="12.75" customHeight="1">
      <c r="A21" s="76">
        <f ca="1">A19</f>
        <v>0</v>
      </c>
      <c r="B21" s="162">
        <f ca="1">IF(I21=0,0,(A21*100/I21))</f>
        <v>0</v>
      </c>
      <c r="C21" s="162">
        <f ca="1">I21-E21</f>
        <v>0</v>
      </c>
      <c r="D21" s="162">
        <f ca="1">IF(I21=0,0,(C21*100/I21))</f>
        <v>0</v>
      </c>
      <c r="E21" s="76">
        <f>E19</f>
        <v>0</v>
      </c>
      <c r="F21" s="76">
        <f ca="1">F19</f>
        <v>0</v>
      </c>
      <c r="G21" s="162">
        <f ca="1">IF(I21=0,0,(F21*100/I21))</f>
        <v>0</v>
      </c>
      <c r="H21" s="76">
        <f>H19</f>
        <v>0</v>
      </c>
      <c r="I21" s="76">
        <f ca="1">I19-I20</f>
        <v>0</v>
      </c>
      <c r="J21" s="163">
        <f ca="1">IF(I21=0,0,(I21/$I$23*100))</f>
        <v>0</v>
      </c>
      <c r="K21" s="139" t="s">
        <v>2615</v>
      </c>
      <c r="L21" s="76">
        <f ca="1">L19-L20</f>
        <v>0</v>
      </c>
      <c r="M21" s="163">
        <f ca="1">L21/$L$23*100</f>
        <v>0</v>
      </c>
      <c r="N21" s="76">
        <f ca="1">N19</f>
        <v>0</v>
      </c>
      <c r="O21" s="162">
        <f ca="1">IF(L21=0,0,(N21*100/L21))</f>
        <v>0</v>
      </c>
      <c r="P21" s="76">
        <f ca="1">P19</f>
        <v>0</v>
      </c>
      <c r="Q21" s="162">
        <f ca="1">IF(L21=0,0,(P21*100/L21))</f>
        <v>0</v>
      </c>
      <c r="S21" s="215">
        <f ca="1">S19-S20</f>
        <v>0</v>
      </c>
      <c r="T21" s="215">
        <f ca="1">T19-T20</f>
        <v>0</v>
      </c>
      <c r="U21" s="215">
        <f ca="1">U19-U20</f>
        <v>0</v>
      </c>
      <c r="V21" s="215">
        <f ca="1">V19-V20</f>
        <v>0</v>
      </c>
      <c r="W21" s="27"/>
      <c r="X21" s="77">
        <f ca="1">X19-X20</f>
        <v>0</v>
      </c>
      <c r="Y21" s="77">
        <f ca="1">Y19-Y20</f>
        <v>0</v>
      </c>
      <c r="Z21" s="77">
        <f ca="1">Z19-Z20</f>
        <v>-1529.3199999999997</v>
      </c>
      <c r="AB21" s="76">
        <f ca="1">AB19-AB20</f>
        <v>0</v>
      </c>
      <c r="AF21" s="146"/>
      <c r="AG21" s="146"/>
      <c r="AH21" s="146"/>
      <c r="AI21" s="146"/>
      <c r="BA21" s="537"/>
      <c r="BB21" s="538"/>
      <c r="BC21" s="538"/>
      <c r="BD21" s="538"/>
      <c r="BE21" s="539"/>
      <c r="BF21" s="502"/>
      <c r="BI21" s="537"/>
      <c r="BJ21" s="539"/>
      <c r="BK21" s="537"/>
      <c r="BL21" s="539"/>
      <c r="BM21" s="537"/>
      <c r="BN21" s="539"/>
      <c r="BO21" s="537"/>
      <c r="BP21" s="539"/>
      <c r="BQ21" s="537"/>
      <c r="BR21" s="539"/>
      <c r="BS21" s="537"/>
      <c r="BT21" s="539"/>
      <c r="BU21" s="537"/>
      <c r="BV21" s="539"/>
      <c r="BW21" s="537"/>
      <c r="BX21" s="539"/>
      <c r="BY21" s="537"/>
      <c r="BZ21" s="539"/>
      <c r="CA21" s="502"/>
      <c r="CB21" s="537"/>
      <c r="CC21" s="538"/>
      <c r="CD21" s="538"/>
      <c r="CE21" s="539"/>
    </row>
    <row r="22" spans="1:106" ht="12.7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S22" s="111"/>
      <c r="T22" s="111"/>
      <c r="U22" s="111"/>
      <c r="V22" s="111"/>
      <c r="X22" s="72"/>
      <c r="Y22" s="72"/>
      <c r="Z22" s="72"/>
      <c r="AA22" s="27"/>
      <c r="AB22" s="130"/>
      <c r="AC22" s="27"/>
      <c r="AD22" s="27"/>
      <c r="AF22" s="146"/>
      <c r="AG22" s="146"/>
      <c r="AH22" s="146"/>
      <c r="AI22" s="146"/>
      <c r="BA22" s="537"/>
      <c r="BB22" s="538"/>
      <c r="BC22" s="538"/>
      <c r="BD22" s="538"/>
      <c r="BE22" s="539"/>
      <c r="BF22" s="502"/>
      <c r="BI22" s="537"/>
      <c r="BJ22" s="539"/>
      <c r="BK22" s="537"/>
      <c r="BL22" s="539"/>
      <c r="BM22" s="537"/>
      <c r="BN22" s="539"/>
      <c r="BO22" s="537"/>
      <c r="BP22" s="539"/>
      <c r="BQ22" s="537"/>
      <c r="BR22" s="539"/>
      <c r="BS22" s="537"/>
      <c r="BT22" s="539"/>
      <c r="BU22" s="537"/>
      <c r="BV22" s="539"/>
      <c r="BW22" s="537"/>
      <c r="BX22" s="539"/>
      <c r="BY22" s="537"/>
      <c r="BZ22" s="539"/>
      <c r="CA22" s="502"/>
      <c r="CB22" s="537"/>
      <c r="CC22" s="538"/>
      <c r="CD22" s="538"/>
      <c r="CE22" s="539"/>
    </row>
    <row r="23" spans="1:106" ht="12.75" customHeight="1">
      <c r="A23" s="35">
        <f ca="1">A13+A17+A21</f>
        <v>1094604.94</v>
      </c>
      <c r="B23">
        <f ca="1">IF(I23=0,0,(A23*100/I23))</f>
        <v>53.683400294563889</v>
      </c>
      <c r="C23">
        <f ca="1">I23-E23</f>
        <v>2039000.76</v>
      </c>
      <c r="D23">
        <f ca="1">IF(I23=0,0,(C23*100/I23))</f>
        <v>100</v>
      </c>
      <c r="E23" s="35">
        <f>E13+E17+E21</f>
        <v>0</v>
      </c>
      <c r="F23" s="35">
        <f ca="1">F13+F17+F21</f>
        <v>2039000.76</v>
      </c>
      <c r="G23">
        <f ca="1">IF(I23=0,0,(F23*100/I23))</f>
        <v>100</v>
      </c>
      <c r="H23" s="35">
        <f>H13+H17+H21</f>
        <v>0</v>
      </c>
      <c r="I23" s="35">
        <f ca="1">I13+I17+I21</f>
        <v>2039000.76</v>
      </c>
      <c r="J23" s="140">
        <f ca="1">IF(I23=0,0,(I23/$I$23*100))</f>
        <v>100</v>
      </c>
      <c r="K23" s="112" t="s">
        <v>2581</v>
      </c>
      <c r="L23" s="35">
        <f ca="1">L13+L17+L21</f>
        <v>13428392.52</v>
      </c>
      <c r="M23" s="140">
        <f ca="1">L23/$L$23*100</f>
        <v>100</v>
      </c>
      <c r="N23" s="35">
        <f ca="1">N13+N17+N21</f>
        <v>13428392.52</v>
      </c>
      <c r="O23">
        <f ca="1">IF(L23=0,0,(N23*100/L23))</f>
        <v>100</v>
      </c>
      <c r="P23" s="35">
        <f ca="1">P13+P17+P21</f>
        <v>986542.98000000045</v>
      </c>
      <c r="Q23">
        <f ca="1">IF(L23=0,0,(P23*100/L23))</f>
        <v>7.3466945394295076</v>
      </c>
      <c r="S23" s="215">
        <f ca="1">S13+S17+S21</f>
        <v>0</v>
      </c>
      <c r="T23" s="215">
        <f ca="1">T13+T17+T21</f>
        <v>944395.82</v>
      </c>
      <c r="U23" s="215">
        <f ca="1">U13+U17+U21</f>
        <v>0</v>
      </c>
      <c r="V23" s="215">
        <f ca="1">V13+V17+V21</f>
        <v>12441849.539999999</v>
      </c>
      <c r="W23" s="46"/>
      <c r="X23" s="77">
        <f ca="1">X13+X17+X21</f>
        <v>12441849.539999999</v>
      </c>
      <c r="Y23" s="77">
        <f ca="1">Y13+Y17+Y21</f>
        <v>0</v>
      </c>
      <c r="Z23" s="77">
        <f ca="1">Z13+Z17+Z21</f>
        <v>12499517.289999999</v>
      </c>
      <c r="AA23" s="131"/>
      <c r="AB23" s="35">
        <f ca="1">AB13+AB17+AB21</f>
        <v>1428130.16</v>
      </c>
      <c r="AC23" s="46"/>
      <c r="AD23" s="46"/>
      <c r="AF23" s="146"/>
      <c r="AG23" s="146"/>
      <c r="AH23" s="146"/>
      <c r="AI23" s="146"/>
      <c r="BA23" s="537"/>
      <c r="BB23" s="538"/>
      <c r="BC23" s="538"/>
      <c r="BD23" s="538"/>
      <c r="BE23" s="539"/>
      <c r="BF23" s="502"/>
      <c r="BI23" s="537"/>
      <c r="BJ23" s="539"/>
      <c r="BK23" s="537"/>
      <c r="BL23" s="539"/>
      <c r="BM23" s="537"/>
      <c r="BN23" s="539"/>
      <c r="BO23" s="537"/>
      <c r="BP23" s="539"/>
      <c r="BQ23" s="537"/>
      <c r="BR23" s="539"/>
      <c r="BS23" s="537"/>
      <c r="BT23" s="539"/>
      <c r="BU23" s="537"/>
      <c r="BV23" s="539"/>
      <c r="BW23" s="537"/>
      <c r="BX23" s="539"/>
      <c r="BY23" s="537"/>
      <c r="BZ23" s="539"/>
      <c r="CA23" s="502"/>
      <c r="CB23" s="537"/>
      <c r="CC23" s="538"/>
      <c r="CD23" s="538"/>
      <c r="CE23" s="539"/>
    </row>
    <row r="24" spans="1:106" ht="12.75" customHeight="1">
      <c r="S24" s="111"/>
      <c r="T24" s="111"/>
      <c r="U24" s="111"/>
      <c r="V24" s="111"/>
      <c r="X24" s="72"/>
      <c r="Y24" s="72"/>
      <c r="Z24" s="72"/>
      <c r="AF24" s="146"/>
      <c r="AG24" s="146"/>
      <c r="AH24" s="146"/>
      <c r="AI24" s="146"/>
      <c r="BA24" s="537"/>
      <c r="BB24" s="538"/>
      <c r="BC24" s="538"/>
      <c r="BD24" s="538"/>
      <c r="BE24" s="539"/>
      <c r="BF24" s="502"/>
      <c r="BI24" s="537"/>
      <c r="BJ24" s="539"/>
      <c r="BK24" s="537"/>
      <c r="BL24" s="539"/>
      <c r="BM24" s="537"/>
      <c r="BN24" s="539"/>
      <c r="BO24" s="537"/>
      <c r="BP24" s="539"/>
      <c r="BQ24" s="537"/>
      <c r="BR24" s="539"/>
      <c r="BS24" s="537"/>
      <c r="BT24" s="539"/>
      <c r="BU24" s="537"/>
      <c r="BV24" s="539"/>
      <c r="BW24" s="537"/>
      <c r="BX24" s="539"/>
      <c r="BY24" s="537"/>
      <c r="BZ24" s="539"/>
      <c r="CA24" s="502"/>
      <c r="CB24" s="537"/>
      <c r="CC24" s="538"/>
      <c r="CD24" s="538"/>
      <c r="CE24" s="539"/>
    </row>
    <row r="25" spans="1:106" ht="12.75" customHeight="1">
      <c r="J25" s="74"/>
      <c r="K25" s="35" t="s">
        <v>2348</v>
      </c>
      <c r="S25" s="111"/>
      <c r="T25" s="111"/>
      <c r="U25" s="111"/>
      <c r="V25" s="111"/>
      <c r="X25" s="72"/>
      <c r="Y25" s="72"/>
      <c r="Z25" s="72"/>
      <c r="AA25" s="102"/>
      <c r="AC25" s="102"/>
      <c r="AD25" s="102"/>
      <c r="AF25" s="146"/>
      <c r="AG25" s="146"/>
      <c r="AH25" s="146"/>
      <c r="AI25" s="146"/>
      <c r="BA25" s="537"/>
      <c r="BB25" s="538"/>
      <c r="BC25" s="538"/>
      <c r="BD25" s="538"/>
      <c r="BE25" s="539"/>
      <c r="BF25" s="502"/>
      <c r="BI25" s="537"/>
      <c r="BJ25" s="539"/>
      <c r="BK25" s="537"/>
      <c r="BL25" s="539"/>
      <c r="BM25" s="537"/>
      <c r="BN25" s="539"/>
      <c r="BO25" s="537"/>
      <c r="BP25" s="539"/>
      <c r="BQ25" s="537"/>
      <c r="BR25" s="539"/>
      <c r="BS25" s="537"/>
      <c r="BT25" s="539"/>
      <c r="BU25" s="537"/>
      <c r="BV25" s="539"/>
      <c r="BW25" s="537"/>
      <c r="BX25" s="539"/>
      <c r="BY25" s="537"/>
      <c r="BZ25" s="539"/>
      <c r="CA25" s="502"/>
      <c r="CB25" s="537"/>
      <c r="CC25" s="538"/>
      <c r="CD25" s="538"/>
      <c r="CE25" s="539"/>
    </row>
    <row r="26" spans="1:106" ht="12.75" customHeight="1">
      <c r="A26" s="124">
        <f ca="1">I26-T26</f>
        <v>432551.36</v>
      </c>
      <c r="B26" s="124">
        <f ca="1">IF(I26=0,0,(A26*100/I26))</f>
        <v>54.763128910873355</v>
      </c>
      <c r="C26" s="124">
        <f ca="1">I26-E26</f>
        <v>789858.74</v>
      </c>
      <c r="D26" s="124">
        <f ca="1">IF(I26=0,0,(C26*100/I26))</f>
        <v>100</v>
      </c>
      <c r="E26" s="124"/>
      <c r="F26" s="124">
        <f ca="1">I26-H26</f>
        <v>789858.74</v>
      </c>
      <c r="G26" s="124">
        <f ca="1">IF(I26=0,0,(F26*100/I26))</f>
        <v>100</v>
      </c>
      <c r="H26" s="124"/>
      <c r="I26" s="124">
        <f ca="1">IFERROR(_xll.AC_BU(_xll.ArrayBU(DB),_xll.ArrayDPT($BA26:$BE26),_xll.ArrayCOA($BG26:$BZ26),YR,PRD,_xll.ArrayDIM($CB26:$CE26)),0)</f>
        <v>789858.74</v>
      </c>
      <c r="J26" s="140">
        <f ca="1">IF(I26=0,0,(I26/$I$13*100))</f>
        <v>38.737540244958026</v>
      </c>
      <c r="K26" s="124" t="s">
        <v>2616</v>
      </c>
      <c r="L26" s="124">
        <f ca="1">IFERROR(_xll.ACC_BU(_xll.ArrayBU(DB),_xll.ArrayDPT($BA26:$BE26),_xll.ArrayCOA($BG26:$BZ26),YR,PRD,_xll.ArrayDIM($CB26:$CE26)),0)</f>
        <v>3695266.57</v>
      </c>
      <c r="M26" s="127">
        <f ca="1">L26/$L$23*100</f>
        <v>27.518309168400744</v>
      </c>
      <c r="N26" s="124">
        <f ca="1">L26-U26</f>
        <v>3695266.57</v>
      </c>
      <c r="O26" s="124">
        <f ca="1">IF(L26=0,0,(N26*100/L26))</f>
        <v>100</v>
      </c>
      <c r="P26" s="124">
        <f ca="1">L26-V26</f>
        <v>241234.98999999976</v>
      </c>
      <c r="Q26" s="124">
        <f ca="1">IF(L26=0,0,(P26*100/L26))</f>
        <v>6.5282161768372715</v>
      </c>
      <c r="S26" s="111">
        <f ca="1">IFERROR(_xll.BC_BU(_xll.ArrayBU(DB),_xll.ArrayDPT($BA26:$BE26),_xll.ArrayCOA($BG26:$BZ26),YR,PRD,RV,_xll.ArrayDIM($CB26:$CE26)),0)</f>
        <v>0</v>
      </c>
      <c r="T26" s="111">
        <f ca="1">IFERROR(_xll.AC_BU(_xll.ArrayBU(DB),_xll.ArrayDPT($BA26:$BE26),_xll.ArrayCOA($BG26:$BZ26),YR-1,PRD,_xll.ArrayDIM($CB26:$CE26)),0)</f>
        <v>357307.38</v>
      </c>
      <c r="U26" s="111">
        <f ca="1">IFERROR(_xll.BCC_BU(_xll.ArrayBU(DB),_xll.ArrayDPT($BA26:$BE26),_xll.ArrayCOA($BG26:$BZ26),YR,PRD,RV,_xll.ArrayDIM($CB26:$CE26)),0)</f>
        <v>0</v>
      </c>
      <c r="V26" s="111">
        <f ca="1">IFERROR(_xll.ACC_BU(_xll.ArrayBU(DB),_xll.ArrayDPT($BA26:$BE26),_xll.ArrayCOA($BG26:$BZ26),YR-1,PRD,_xll.ArrayDIM($CB26:$CE26)),0)</f>
        <v>3454031.58</v>
      </c>
      <c r="W26" s="102"/>
      <c r="X26" s="72">
        <f ca="1">IFERROR(_xll.ACC_BU(_xll.ArrayBU(DB),_xll.ArrayDPT($BA26:$BE26),_xll.ArrayCOA($BG26:$BZ26),YR-1,PRD,_xll.ArrayDIM($CB26:$CE26)),0)</f>
        <v>3454031.58</v>
      </c>
      <c r="Y26" s="72">
        <f ca="1">IFERROR(_xll.BCC_BU(_xll.ArrayBU(DB),_xll.ArrayDPT($BA26:$BE26),_xll.ArrayCOA($BG26:$BZ26),YR-1,PRD,RV,_xll.ArrayDIM($CB26:$CE26)),0)</f>
        <v>0</v>
      </c>
      <c r="Z26" s="72">
        <f ca="1">IFERROR(_xll.ACC_BU(_xll.ArrayBU(DB),_xll.ArrayDPT($BA26:$BE26),_xll.ArrayCOA($BG26:$BZ26),YR-1-1,PRD,_xll.ArrayDIM($CB26:$CE26)),0)</f>
        <v>3644326.68</v>
      </c>
      <c r="AA26" s="102"/>
      <c r="AB26" s="124">
        <f ca="1">IFERROR(_xll.AC_BU(_xll.ArrayBU(DB),_xll.ArrayDPT($BA26:$BE26),_xll.ArrayCOA($BG26:$BZ26),YR,PRD-1,_xll.ArrayDIM($CB26:$CE26)),0)</f>
        <v>471707.34</v>
      </c>
      <c r="AC26" s="102"/>
      <c r="AD26" s="102"/>
      <c r="AF26" s="146"/>
      <c r="AG26" s="146"/>
      <c r="AH26" s="146"/>
      <c r="AI26" s="146"/>
      <c r="BA26" s="537"/>
      <c r="BB26" s="538"/>
      <c r="BC26" s="538"/>
      <c r="BD26" s="538"/>
      <c r="BE26" s="539"/>
      <c r="BF26" s="502"/>
      <c r="BG26" t="s">
        <v>1314</v>
      </c>
      <c r="BI26" s="537"/>
      <c r="BJ26" s="539"/>
      <c r="BK26" s="537"/>
      <c r="BL26" s="539"/>
      <c r="BM26" s="537"/>
      <c r="BN26" s="539"/>
      <c r="BO26" s="537"/>
      <c r="BP26" s="539"/>
      <c r="BQ26" s="537"/>
      <c r="BR26" s="539"/>
      <c r="BS26" s="537"/>
      <c r="BT26" s="539"/>
      <c r="BU26" s="537"/>
      <c r="BV26" s="539"/>
      <c r="BW26" s="537"/>
      <c r="BX26" s="539"/>
      <c r="BY26" s="537"/>
      <c r="BZ26" s="539"/>
      <c r="CA26" s="502"/>
      <c r="CB26" s="537"/>
      <c r="CC26" s="538"/>
      <c r="CD26" s="538"/>
      <c r="CE26" s="539"/>
      <c r="DA26" t="s">
        <v>1314</v>
      </c>
    </row>
    <row r="27" spans="1:106" ht="12.75" customHeight="1">
      <c r="A27" s="124">
        <f ca="1">I27-T27</f>
        <v>0</v>
      </c>
      <c r="B27" s="124">
        <f ca="1">IF(I27=0,0,(A27*100/I27))</f>
        <v>0</v>
      </c>
      <c r="C27" s="124">
        <f ca="1">I27-E27</f>
        <v>0</v>
      </c>
      <c r="D27" s="124">
        <f ca="1">IF(I27=0,0,(C27*100/I27))</f>
        <v>0</v>
      </c>
      <c r="E27" s="124"/>
      <c r="F27" s="124">
        <f ca="1">I27-H27</f>
        <v>0</v>
      </c>
      <c r="G27" s="124">
        <f ca="1">IF(I27=0,0,(F27*100/I27))</f>
        <v>0</v>
      </c>
      <c r="H27" s="124"/>
      <c r="I27" s="124">
        <f ca="1">IFERROR(_xll.AC_BU(_xll.ArrayBU(DB),_xll.ArrayDPT($BA27:$BE27),_xll.ArrayCOA($BG27:$BZ27),YR,PRD,_xll.ArrayDIM($CB27:$CE27)),0)</f>
        <v>0</v>
      </c>
      <c r="J27" s="127">
        <f ca="1">IF(I27=0,0,(I27/$I$17*100))</f>
        <v>0</v>
      </c>
      <c r="K27" s="124" t="s">
        <v>2617</v>
      </c>
      <c r="L27" s="124">
        <f ca="1">IFERROR(_xll.ACC_BU(_xll.ArrayBU(DB),_xll.ArrayDPT($BA27:$BE27),_xll.ArrayCOA($BG27:$BZ27),YR,PRD,_xll.ArrayDIM($CB27:$CE27)),0)</f>
        <v>0</v>
      </c>
      <c r="M27" s="127">
        <f ca="1">L27/$L$23*100</f>
        <v>0</v>
      </c>
      <c r="N27" s="124">
        <f ca="1">L27-U27</f>
        <v>0</v>
      </c>
      <c r="O27" s="124">
        <f ca="1">IF(L27=0,0,(N27*100/L27))</f>
        <v>0</v>
      </c>
      <c r="P27" s="124">
        <f ca="1">L27-V27</f>
        <v>0</v>
      </c>
      <c r="Q27" s="124">
        <f ca="1">IF(L27=0,0,(P27*100/L27))</f>
        <v>0</v>
      </c>
      <c r="S27" s="111">
        <f ca="1">IFERROR(_xll.BC_BU(_xll.ArrayBU(DB),_xll.ArrayDPT($BA27:$BE27),_xll.ArrayCOA($BG27:$BZ27),YR,PRD,RV,_xll.ArrayDIM($CB27:$CE27)),0)</f>
        <v>0</v>
      </c>
      <c r="T27" s="111">
        <f ca="1">IFERROR(_xll.AC_BU(_xll.ArrayBU(DB),_xll.ArrayDPT($BA27:$BE27),_xll.ArrayCOA($BG27:$BZ27),YR-1,PRD,_xll.ArrayDIM($CB27:$CE27)),0)</f>
        <v>0</v>
      </c>
      <c r="U27" s="111">
        <f ca="1">IFERROR(_xll.BCC_BU(_xll.ArrayBU(DB),_xll.ArrayDPT($BA27:$BE27),_xll.ArrayCOA($BG27:$BZ27),YR,PRD,RV,_xll.ArrayDIM($CB27:$CE27)),0)</f>
        <v>0</v>
      </c>
      <c r="V27" s="111">
        <f ca="1">IFERROR(_xll.ACC_BU(_xll.ArrayBU(DB),_xll.ArrayDPT($BA27:$BE27),_xll.ArrayCOA($BG27:$BZ27),YR-1,PRD,_xll.ArrayDIM($CB27:$CE27)),0)</f>
        <v>0</v>
      </c>
      <c r="W27" s="102"/>
      <c r="X27" s="72">
        <f ca="1">IFERROR(_xll.ACC_BU(_xll.ArrayBU(DB),_xll.ArrayDPT($BA27:$BE27),_xll.ArrayCOA($BG27:$BZ27),YR-1,PRD,_xll.ArrayDIM($CB27:$CE27)),0)</f>
        <v>0</v>
      </c>
      <c r="Y27" s="72">
        <f ca="1">IFERROR(_xll.BCC_BU(_xll.ArrayBU(DB),_xll.ArrayDPT($BA27:$BE27),_xll.ArrayCOA($BG27:$BZ27),YR-1,PRD,RV,_xll.ArrayDIM($CB27:$CE27)),0)</f>
        <v>0</v>
      </c>
      <c r="Z27" s="72">
        <f ca="1">IFERROR(_xll.ACC_BU(_xll.ArrayBU(DB),_xll.ArrayDPT($BA27:$BE27),_xll.ArrayCOA($BG27:$BZ27),YR-1-1,PRD,_xll.ArrayDIM($CB27:$CE27)),0)</f>
        <v>0</v>
      </c>
      <c r="AA27" s="102"/>
      <c r="AB27" s="124">
        <f ca="1">IFERROR(_xll.AC_BU(_xll.ArrayBU(DB),_xll.ArrayDPT($BA27:$BE27),_xll.ArrayCOA($BG27:$BZ27),YR,PRD-1,_xll.ArrayDIM($CB27:$CE27)),0)</f>
        <v>0</v>
      </c>
      <c r="AC27" s="102"/>
      <c r="AD27" s="102"/>
      <c r="AF27" s="146"/>
      <c r="AG27" s="146"/>
      <c r="AH27" s="146"/>
      <c r="AI27" s="146"/>
      <c r="BA27" s="537"/>
      <c r="BB27" s="538"/>
      <c r="BC27" s="538"/>
      <c r="BD27" s="538"/>
      <c r="BE27" s="539"/>
      <c r="BF27" s="502"/>
      <c r="BG27" t="s">
        <v>1316</v>
      </c>
      <c r="BI27" s="537"/>
      <c r="BJ27" s="539"/>
      <c r="BK27" s="537"/>
      <c r="BL27" s="539"/>
      <c r="BM27" s="537"/>
      <c r="BN27" s="539"/>
      <c r="BO27" s="537"/>
      <c r="BP27" s="539"/>
      <c r="BQ27" s="537"/>
      <c r="BR27" s="539"/>
      <c r="BS27" s="537"/>
      <c r="BT27" s="539"/>
      <c r="BU27" s="537"/>
      <c r="BV27" s="539"/>
      <c r="BW27" s="537"/>
      <c r="BX27" s="539"/>
      <c r="BY27" s="537"/>
      <c r="BZ27" s="539"/>
      <c r="CA27" s="502"/>
      <c r="CB27" s="537"/>
      <c r="CC27" s="538"/>
      <c r="CD27" s="538"/>
      <c r="CE27" s="539"/>
      <c r="DA27" t="s">
        <v>1316</v>
      </c>
    </row>
    <row r="28" spans="1:106" ht="12.75" customHeight="1">
      <c r="A28" s="124">
        <f ca="1">I28-T28</f>
        <v>0</v>
      </c>
      <c r="B28" s="124">
        <f ca="1">IF(I28=0,0,(A28*100/I28))</f>
        <v>0</v>
      </c>
      <c r="C28" s="124">
        <f ca="1">I28-E28</f>
        <v>0</v>
      </c>
      <c r="D28" s="124">
        <f ca="1">IF(I28=0,0,(C28*100/I28))</f>
        <v>0</v>
      </c>
      <c r="E28" s="124"/>
      <c r="F28" s="124">
        <f ca="1">I28-H28</f>
        <v>0</v>
      </c>
      <c r="G28" s="124">
        <f ca="1">IF(I28=0,0,(F28*100/I28))</f>
        <v>0</v>
      </c>
      <c r="H28" s="124"/>
      <c r="I28" s="124">
        <f ca="1">IFERROR(_xll.AC_BU(_xll.ArrayBU(DB),_xll.ArrayDPT($BA28:$BE28),_xll.ArrayCOA($BG28:$BZ28),YR,PRD,_xll.ArrayDIM($CB28:$CE28)),0)</f>
        <v>0</v>
      </c>
      <c r="J28" s="127">
        <f ca="1">IF(I28=0,0,(I28/$I$21*100))</f>
        <v>0</v>
      </c>
      <c r="K28" s="124" t="s">
        <v>2619</v>
      </c>
      <c r="L28" s="124">
        <f ca="1">IFERROR(_xll.ACC_BU(_xll.ArrayBU(DB),_xll.ArrayDPT($BA28:$BE28),_xll.ArrayCOA($BG28:$BZ28),YR,PRD,_xll.ArrayDIM($CB28:$CE28)),0)</f>
        <v>0</v>
      </c>
      <c r="M28" s="127">
        <f ca="1">L28/$L$23*100</f>
        <v>0</v>
      </c>
      <c r="N28" s="124">
        <f ca="1">L28-U28</f>
        <v>0</v>
      </c>
      <c r="O28" s="124">
        <f ca="1">IF(L28=0,0,(N28*100/L28))</f>
        <v>0</v>
      </c>
      <c r="P28" s="124">
        <f ca="1">L28-V28</f>
        <v>0</v>
      </c>
      <c r="Q28" s="124">
        <f ca="1">IF(L28=0,0,(P28*100/L28))</f>
        <v>0</v>
      </c>
      <c r="S28" s="111">
        <f ca="1">IFERROR(_xll.BC_BU(_xll.ArrayBU(DB),_xll.ArrayDPT($BA28:$BE28),_xll.ArrayCOA($BG28:$BZ28),YR,PRD,RV,_xll.ArrayDIM($CB28:$CE28)),0)</f>
        <v>0</v>
      </c>
      <c r="T28" s="111">
        <f ca="1">IFERROR(_xll.AC_BU(_xll.ArrayBU(DB),_xll.ArrayDPT($BA28:$BE28),_xll.ArrayCOA($BG28:$BZ28),YR-1,PRD,_xll.ArrayDIM($CB28:$CE28)),0)</f>
        <v>0</v>
      </c>
      <c r="U28" s="111">
        <f ca="1">IFERROR(_xll.BCC_BU(_xll.ArrayBU(DB),_xll.ArrayDPT($BA28:$BE28),_xll.ArrayCOA($BG28:$BZ28),YR,PRD,RV,_xll.ArrayDIM($CB28:$CE28)),0)</f>
        <v>0</v>
      </c>
      <c r="V28" s="111">
        <f ca="1">IFERROR(_xll.ACC_BU(_xll.ArrayBU(DB),_xll.ArrayDPT($BA28:$BE28),_xll.ArrayCOA($BG28:$BZ28),YR-1,PRD,_xll.ArrayDIM($CB28:$CE28)),0)</f>
        <v>0</v>
      </c>
      <c r="W28" s="102"/>
      <c r="X28" s="72">
        <f ca="1">IFERROR(_xll.ACC_BU(_xll.ArrayBU(DB),_xll.ArrayDPT($BA28:$BE28),_xll.ArrayCOA($BG28:$BZ28),YR-1,PRD,_xll.ArrayDIM($CB28:$CE28)),0)</f>
        <v>0</v>
      </c>
      <c r="Y28" s="72">
        <f ca="1">IFERROR(_xll.BCC_BU(_xll.ArrayBU(DB),_xll.ArrayDPT($BA28:$BE28),_xll.ArrayCOA($BG28:$BZ28),YR-1,PRD,RV,_xll.ArrayDIM($CB28:$CE28)),0)</f>
        <v>0</v>
      </c>
      <c r="Z28" s="72">
        <f ca="1">IFERROR(_xll.ACC_BU(_xll.ArrayBU(DB),_xll.ArrayDPT($BA28:$BE28),_xll.ArrayCOA($BG28:$BZ28),YR-1-1,PRD,_xll.ArrayDIM($CB28:$CE28)),0)</f>
        <v>0</v>
      </c>
      <c r="AA28" s="131"/>
      <c r="AB28" s="124">
        <f ca="1">IFERROR(_xll.AC_BU(_xll.ArrayBU(DB),_xll.ArrayDPT($BA28:$BE28),_xll.ArrayCOA($BG28:$BZ28),YR,PRD-1,_xll.ArrayDIM($CB28:$CE28)),0)</f>
        <v>0</v>
      </c>
      <c r="AC28" s="46"/>
      <c r="AD28" s="46"/>
      <c r="AF28" s="146"/>
      <c r="AG28" s="146"/>
      <c r="AH28" s="146"/>
      <c r="AI28" s="146"/>
      <c r="BA28" s="537"/>
      <c r="BB28" s="538"/>
      <c r="BC28" s="538"/>
      <c r="BD28" s="538"/>
      <c r="BE28" s="539"/>
      <c r="BF28" s="502"/>
      <c r="BG28" t="s">
        <v>1318</v>
      </c>
      <c r="BI28" s="537"/>
      <c r="BJ28" s="539"/>
      <c r="BK28" s="537"/>
      <c r="BL28" s="539"/>
      <c r="BM28" s="537"/>
      <c r="BN28" s="539"/>
      <c r="BO28" s="537"/>
      <c r="BP28" s="539"/>
      <c r="BQ28" s="537"/>
      <c r="BR28" s="539"/>
      <c r="BS28" s="537"/>
      <c r="BT28" s="539"/>
      <c r="BU28" s="537"/>
      <c r="BV28" s="539"/>
      <c r="BW28" s="537"/>
      <c r="BX28" s="539"/>
      <c r="BY28" s="537"/>
      <c r="BZ28" s="539"/>
      <c r="CA28" s="502"/>
      <c r="CB28" s="537"/>
      <c r="CC28" s="538"/>
      <c r="CD28" s="538"/>
      <c r="CE28" s="539"/>
      <c r="DA28" t="s">
        <v>1318</v>
      </c>
    </row>
    <row r="29" spans="1:106" ht="12.75" customHeight="1">
      <c r="A29" s="35">
        <f ca="1">A26+A27+A28</f>
        <v>432551.36</v>
      </c>
      <c r="B29">
        <f ca="1">IF(I29=0,0,(A29*100/I29))</f>
        <v>54.763128910873355</v>
      </c>
      <c r="C29" s="35">
        <f ca="1">I29-E29</f>
        <v>789858.74</v>
      </c>
      <c r="D29">
        <f ca="1">IF(I29=0,0,(C29*100/I29))</f>
        <v>100</v>
      </c>
      <c r="E29" s="35">
        <f>E26+E27+E28</f>
        <v>0</v>
      </c>
      <c r="F29" s="35">
        <f ca="1">F26+F27+F28</f>
        <v>789858.74</v>
      </c>
      <c r="G29">
        <f ca="1">IF(I29=0,0,(F29*100/I29))</f>
        <v>100</v>
      </c>
      <c r="H29" s="35">
        <f>H26+H27+H28</f>
        <v>0</v>
      </c>
      <c r="I29" s="35">
        <f ca="1">I26+I27+I28</f>
        <v>789858.74</v>
      </c>
      <c r="J29" s="140">
        <f ca="1">IF(I29=0,0,(I29/$I$23*100))</f>
        <v>38.737540244958026</v>
      </c>
      <c r="K29" s="112" t="s">
        <v>2352</v>
      </c>
      <c r="L29" s="35">
        <f ca="1">L26+L27+L28</f>
        <v>3695266.57</v>
      </c>
      <c r="M29" s="140">
        <f ca="1">L29/$L$23*100</f>
        <v>27.518309168400744</v>
      </c>
      <c r="N29" s="35">
        <f ca="1">N26+N27+N28</f>
        <v>3695266.57</v>
      </c>
      <c r="O29">
        <f ca="1">IF(L29=0,0,(N29*100/L29))</f>
        <v>100</v>
      </c>
      <c r="P29" s="35">
        <f ca="1">P26+P27+P28</f>
        <v>241234.98999999976</v>
      </c>
      <c r="Q29">
        <f ca="1">IF(L29=0,0,(P29*100/L29))</f>
        <v>6.5282161768372715</v>
      </c>
      <c r="S29" s="215">
        <f ca="1">S26+S27+S28</f>
        <v>0</v>
      </c>
      <c r="T29" s="215">
        <f ca="1">T26+T27+T28</f>
        <v>357307.38</v>
      </c>
      <c r="U29" s="215">
        <f ca="1">U26+U27+U28</f>
        <v>0</v>
      </c>
      <c r="V29" s="215">
        <f ca="1">V26+V27+V28</f>
        <v>3454031.58</v>
      </c>
      <c r="W29" s="46"/>
      <c r="X29" s="77">
        <f ca="1">X26+X27+X28</f>
        <v>3454031.58</v>
      </c>
      <c r="Y29" s="77">
        <f ca="1">Y26+Y27+Y28</f>
        <v>0</v>
      </c>
      <c r="Z29" s="77">
        <f ca="1">Z26+Z27+Z28</f>
        <v>3644326.68</v>
      </c>
      <c r="AB29" s="35">
        <f ca="1">AB26+AB27+AB28</f>
        <v>471707.34</v>
      </c>
      <c r="AF29" s="146"/>
      <c r="AG29" s="146"/>
      <c r="AH29" s="146"/>
      <c r="AI29" s="146"/>
      <c r="BA29" s="537"/>
      <c r="BB29" s="538"/>
      <c r="BC29" s="538"/>
      <c r="BD29" s="538"/>
      <c r="BE29" s="539"/>
      <c r="BF29" s="502"/>
      <c r="BI29" s="537"/>
      <c r="BJ29" s="539"/>
      <c r="BK29" s="537"/>
      <c r="BL29" s="539"/>
      <c r="BM29" s="537"/>
      <c r="BN29" s="539"/>
      <c r="BO29" s="537"/>
      <c r="BP29" s="539"/>
      <c r="BQ29" s="537"/>
      <c r="BR29" s="539"/>
      <c r="BS29" s="537"/>
      <c r="BT29" s="539"/>
      <c r="BU29" s="537"/>
      <c r="BV29" s="539"/>
      <c r="BW29" s="537"/>
      <c r="BX29" s="539"/>
      <c r="BY29" s="537"/>
      <c r="BZ29" s="539"/>
      <c r="CA29" s="502"/>
      <c r="CB29" s="537"/>
      <c r="CC29" s="538"/>
      <c r="CD29" s="538"/>
      <c r="CE29" s="539"/>
    </row>
    <row r="30" spans="1:106" ht="12.75" customHeight="1">
      <c r="S30" s="111"/>
      <c r="T30" s="111"/>
      <c r="U30" s="111"/>
      <c r="V30" s="111"/>
      <c r="X30" s="72"/>
      <c r="Y30" s="72"/>
      <c r="Z30" s="72"/>
      <c r="AF30" s="146"/>
      <c r="AG30" s="146"/>
      <c r="AH30" s="146"/>
      <c r="AI30" s="146"/>
      <c r="BA30" s="537"/>
      <c r="BB30" s="538"/>
      <c r="BC30" s="538"/>
      <c r="BD30" s="538"/>
      <c r="BE30" s="539"/>
      <c r="BF30" s="502"/>
      <c r="BI30" s="537"/>
      <c r="BJ30" s="539"/>
      <c r="BK30" s="537"/>
      <c r="BL30" s="539"/>
      <c r="BM30" s="537"/>
      <c r="BN30" s="539"/>
      <c r="BO30" s="537"/>
      <c r="BP30" s="539"/>
      <c r="BQ30" s="537"/>
      <c r="BR30" s="539"/>
      <c r="BS30" s="537"/>
      <c r="BT30" s="539"/>
      <c r="BU30" s="537"/>
      <c r="BV30" s="539"/>
      <c r="BW30" s="537"/>
      <c r="BX30" s="539"/>
      <c r="BY30" s="537"/>
      <c r="BZ30" s="539"/>
      <c r="CA30" s="502"/>
      <c r="CB30" s="537"/>
      <c r="CC30" s="538"/>
      <c r="CD30" s="538"/>
      <c r="CE30" s="539"/>
    </row>
    <row r="31" spans="1:106" ht="12.75" customHeight="1">
      <c r="K31" s="35" t="s">
        <v>2298</v>
      </c>
      <c r="S31" s="111"/>
      <c r="T31" s="111"/>
      <c r="U31" s="111"/>
      <c r="V31" s="111"/>
      <c r="X31" s="72"/>
      <c r="Y31" s="72"/>
      <c r="Z31" s="72"/>
      <c r="AA31" s="102"/>
      <c r="AC31" s="102"/>
      <c r="AD31" s="102"/>
      <c r="AF31" s="146"/>
      <c r="AG31" s="146"/>
      <c r="AH31" s="146"/>
      <c r="AI31" s="146"/>
      <c r="BA31" s="537"/>
      <c r="BB31" s="538"/>
      <c r="BC31" s="538"/>
      <c r="BD31" s="538"/>
      <c r="BE31" s="539"/>
      <c r="BF31" s="502"/>
      <c r="BI31" s="537"/>
      <c r="BJ31" s="539"/>
      <c r="BK31" s="537"/>
      <c r="BL31" s="539"/>
      <c r="BM31" s="537"/>
      <c r="BN31" s="539"/>
      <c r="BO31" s="537"/>
      <c r="BP31" s="539"/>
      <c r="BQ31" s="537"/>
      <c r="BR31" s="539"/>
      <c r="BS31" s="537"/>
      <c r="BT31" s="539"/>
      <c r="BU31" s="537"/>
      <c r="BV31" s="539"/>
      <c r="BW31" s="537"/>
      <c r="BX31" s="539"/>
      <c r="BY31" s="537"/>
      <c r="BZ31" s="539"/>
      <c r="CA31" s="502"/>
      <c r="CB31" s="537"/>
      <c r="CC31" s="538"/>
      <c r="CD31" s="538"/>
      <c r="CE31" s="539"/>
    </row>
    <row r="32" spans="1:106" ht="12.75" customHeight="1">
      <c r="A32" s="124">
        <f ca="1">I32-T32</f>
        <v>474716.66000000003</v>
      </c>
      <c r="B32" s="124">
        <f ca="1">IF(I32=0,0,(A32*100/I32))</f>
        <v>62.236157516375975</v>
      </c>
      <c r="C32" s="124">
        <f ca="1">I32-E32</f>
        <v>762766.66</v>
      </c>
      <c r="D32" s="124">
        <f ca="1">IF(I32=0,0,(C32*100/I32))</f>
        <v>100</v>
      </c>
      <c r="E32" s="124"/>
      <c r="F32" s="124">
        <f ca="1">I32-H32</f>
        <v>762766.66</v>
      </c>
      <c r="G32" s="124">
        <f ca="1">IF(I32=0,0,(F32*100/I32))</f>
        <v>100</v>
      </c>
      <c r="H32" s="124"/>
      <c r="I32" s="124">
        <f ca="1">IFERROR(_xll.AC_BU(_xll.ArrayBU(DB),_xll.ArrayDPT($BA32:$BE32),_xll.ArrayCOA($BG32:$BZ32),YR,PRD,_xll.ArrayDIM($CB32:$CE32)),0)</f>
        <v>762766.66</v>
      </c>
      <c r="J32" s="127">
        <f ca="1">IF(I32=0,0,(I32/$I$23*100))</f>
        <v>37.40884628213675</v>
      </c>
      <c r="K32" s="124" t="s">
        <v>2478</v>
      </c>
      <c r="L32" s="124">
        <f ca="1">IFERROR(_xll.ACC_BU(_xll.ArrayBU(DB),_xll.ArrayDPT($BA32:$BE32),_xll.ArrayCOA($BG32:$BZ32),YR,PRD,_xll.ArrayDIM($CB32:$CE32)),0)</f>
        <v>3143588.7</v>
      </c>
      <c r="M32" s="127">
        <f ca="1">L32/$L$23*100</f>
        <v>23.410014976237829</v>
      </c>
      <c r="N32" s="124">
        <f ca="1">L32-U32</f>
        <v>3143588.7</v>
      </c>
      <c r="O32" s="124">
        <f ca="1">IF(L32=0,0,(N32*100/L32))</f>
        <v>100</v>
      </c>
      <c r="P32" s="124">
        <f ca="1">L32-V32</f>
        <v>1389501.0600000003</v>
      </c>
      <c r="Q32" s="124">
        <f ca="1">IF(L32=0,0,(P32*100/L32))</f>
        <v>44.201108751917836</v>
      </c>
      <c r="S32" s="111">
        <f ca="1">IFERROR(_xll.BC_BU(_xll.ArrayBU(DB),_xll.ArrayDPT($BA32:$BE32),_xll.ArrayCOA($BG32:$BZ32),YR,PRD,RV,_xll.ArrayDIM($CB32:$CE32)),0)</f>
        <v>0</v>
      </c>
      <c r="T32" s="111">
        <f ca="1">IFERROR(_xll.AC_BU(_xll.ArrayBU(DB),_xll.ArrayDPT($BA32:$BE32),_xll.ArrayCOA($BG32:$BZ32),YR-1,PRD,_xll.ArrayDIM($CB32:$CE32)),0)</f>
        <v>288050</v>
      </c>
      <c r="U32" s="111">
        <f ca="1">IFERROR(_xll.BCC_BU(_xll.ArrayBU(DB),_xll.ArrayDPT($BA32:$BE32),_xll.ArrayCOA($BG32:$BZ32),YR,PRD,RV,_xll.ArrayDIM($CB32:$CE32)),0)</f>
        <v>0</v>
      </c>
      <c r="V32" s="111">
        <f ca="1">IFERROR(_xll.ACC_BU(_xll.ArrayBU(DB),_xll.ArrayDPT($BA32:$BE32),_xll.ArrayCOA($BG32:$BZ32),YR-1,PRD,_xll.ArrayDIM($CB32:$CE32)),0)</f>
        <v>1754087.64</v>
      </c>
      <c r="W32" s="102"/>
      <c r="X32" s="72">
        <f ca="1">IFERROR(_xll.ACC_BU(_xll.ArrayBU(DB),_xll.ArrayDPT($BA32:$BE32),_xll.ArrayCOA($BG32:$BZ32),YR-1,PRD,_xll.ArrayDIM($CB32:$CE32)),0)</f>
        <v>1754087.64</v>
      </c>
      <c r="Y32" s="72">
        <f ca="1">IFERROR(_xll.BCC_BU(_xll.ArrayBU(DB),_xll.ArrayDPT($BA32:$BE32),_xll.ArrayCOA($BG32:$BZ32),YR-1,PRD,RV,_xll.ArrayDIM($CB32:$CE32)),0)</f>
        <v>0</v>
      </c>
      <c r="Z32" s="72">
        <f ca="1">IFERROR(_xll.ACC_BU(_xll.ArrayBU(DB),_xll.ArrayDPT($BA32:$BE32),_xll.ArrayCOA($BG32:$BZ32),YR-1-1,PRD,_xll.ArrayDIM($CB32:$CE32)),0)</f>
        <v>1989150.83</v>
      </c>
      <c r="AA32" s="102"/>
      <c r="AB32" s="124">
        <f ca="1">IFERROR(_xll.AC_BU(_xll.ArrayBU(DB),_xll.ArrayDPT($BA32:$BE32),_xll.ArrayCOA($BG32:$BZ32),YR,PRD-1,_xll.ArrayDIM($CB32:$CE32)),0)</f>
        <v>475760</v>
      </c>
      <c r="AC32" s="102"/>
      <c r="AD32" s="102"/>
      <c r="AF32" s="146"/>
      <c r="AG32" s="146"/>
      <c r="AH32" s="146"/>
      <c r="AI32" s="146"/>
      <c r="BA32" s="537"/>
      <c r="BB32" s="538"/>
      <c r="BC32" s="538"/>
      <c r="BD32" s="538"/>
      <c r="BE32" s="539"/>
      <c r="BF32" s="502"/>
      <c r="BG32" t="s">
        <v>1320</v>
      </c>
      <c r="BH32" t="s">
        <v>1323</v>
      </c>
      <c r="BI32" s="537"/>
      <c r="BJ32" s="539"/>
      <c r="BK32" s="537"/>
      <c r="BL32" s="539"/>
      <c r="BM32" s="537"/>
      <c r="BN32" s="539"/>
      <c r="BO32" s="537"/>
      <c r="BP32" s="539"/>
      <c r="BQ32" s="537"/>
      <c r="BR32" s="539"/>
      <c r="BS32" s="537"/>
      <c r="BT32" s="539"/>
      <c r="BU32" s="537"/>
      <c r="BV32" s="539"/>
      <c r="BW32" s="537"/>
      <c r="BX32" s="539"/>
      <c r="BY32" s="537"/>
      <c r="BZ32" s="539"/>
      <c r="CA32" s="502"/>
      <c r="CB32" s="537"/>
      <c r="CC32" s="538"/>
      <c r="CD32" s="538"/>
      <c r="CE32" s="539"/>
      <c r="DA32" t="s">
        <v>1320</v>
      </c>
      <c r="DB32" t="s">
        <v>1323</v>
      </c>
    </row>
    <row r="33" spans="1:106" ht="12.75" customHeight="1">
      <c r="A33" s="124">
        <f ca="1">I33-T33</f>
        <v>80314.09</v>
      </c>
      <c r="B33" s="124">
        <f ca="1">IF(I33=0,0,(A33*100/I33))</f>
        <v>58.740999685648163</v>
      </c>
      <c r="C33" s="124">
        <f ca="1">I33-E33</f>
        <v>136725.78</v>
      </c>
      <c r="D33" s="124">
        <f ca="1">IF(I33=0,0,(C33*100/I33))</f>
        <v>100</v>
      </c>
      <c r="E33" s="124"/>
      <c r="F33" s="124">
        <f ca="1">I33-H33</f>
        <v>136725.78</v>
      </c>
      <c r="G33" s="124">
        <f ca="1">IF(I33=0,0,(F33*100/I33))</f>
        <v>100</v>
      </c>
      <c r="H33" s="124"/>
      <c r="I33" s="124">
        <f ca="1">IFERROR(_xll.AC_BU(_xll.ArrayBU(DB),_xll.ArrayDPT($BA33:$BE33),_xll.ArrayCOA($BG33:$BZ33),YR,PRD,_xll.ArrayDIM($CB33:$CE33)),0)</f>
        <v>136725.78</v>
      </c>
      <c r="J33" s="127">
        <f ca="1">IF(I33=0,0,(I33/$I$23*100))</f>
        <v>6.705528643353718</v>
      </c>
      <c r="K33" s="124" t="s">
        <v>2479</v>
      </c>
      <c r="L33" s="124">
        <f ca="1">IFERROR(_xll.ACC_BU(_xll.ArrayBU(DB),_xll.ArrayDPT($BA33:$BE33),_xll.ArrayCOA($BG33:$BZ33),YR,PRD,_xll.ArrayDIM($CB33:$CE33)),0)</f>
        <v>1488099.6199999999</v>
      </c>
      <c r="M33" s="127">
        <f ca="1">L33/$L$23*100</f>
        <v>11.08174055668727</v>
      </c>
      <c r="N33" s="124">
        <f ca="1">L33-U33</f>
        <v>1488099.6199999999</v>
      </c>
      <c r="O33" s="124">
        <f ca="1">IF(L33=0,0,(N33*100/L33))</f>
        <v>100.00000000000001</v>
      </c>
      <c r="P33" s="124">
        <f ca="1">L33-V33</f>
        <v>768371.57999999984</v>
      </c>
      <c r="Q33" s="124">
        <f ca="1">IF(L33=0,0,(P33*100/L33))</f>
        <v>51.634418131226987</v>
      </c>
      <c r="S33" s="111">
        <f ca="1">IFERROR(_xll.BC_BU(_xll.ArrayBU(DB),_xll.ArrayDPT($BA33:$BE33),_xll.ArrayCOA($BG33:$BZ33),YR,PRD,RV,_xll.ArrayDIM($CB33:$CE33)),0)</f>
        <v>0</v>
      </c>
      <c r="T33" s="111">
        <f ca="1">IFERROR(_xll.AC_BU(_xll.ArrayBU(DB),_xll.ArrayDPT($BA33:$BE33),_xll.ArrayCOA($BG33:$BZ33),YR-1,PRD,_xll.ArrayDIM($CB33:$CE33)),0)</f>
        <v>56411.69</v>
      </c>
      <c r="U33" s="111">
        <f ca="1">IFERROR(_xll.BCC_BU(_xll.ArrayBU(DB),_xll.ArrayDPT($BA33:$BE33),_xll.ArrayCOA($BG33:$BZ33),YR,PRD,RV,_xll.ArrayDIM($CB33:$CE33)),0)</f>
        <v>0</v>
      </c>
      <c r="V33" s="111">
        <f ca="1">IFERROR(_xll.ACC_BU(_xll.ArrayBU(DB),_xll.ArrayDPT($BA33:$BE33),_xll.ArrayCOA($BG33:$BZ33),YR-1,PRD,_xll.ArrayDIM($CB33:$CE33)),0)</f>
        <v>719728.04</v>
      </c>
      <c r="W33" s="102"/>
      <c r="X33" s="72">
        <f ca="1">IFERROR(_xll.ACC_BU(_xll.ArrayBU(DB),_xll.ArrayDPT($BA33:$BE33),_xll.ArrayCOA($BG33:$BZ33),YR-1,PRD,_xll.ArrayDIM($CB33:$CE33)),0)</f>
        <v>719728.04</v>
      </c>
      <c r="Y33" s="72">
        <f ca="1">IFERROR(_xll.BCC_BU(_xll.ArrayBU(DB),_xll.ArrayDPT($BA33:$BE33),_xll.ArrayCOA($BG33:$BZ33),YR-1,PRD,RV,_xll.ArrayDIM($CB33:$CE33)),0)</f>
        <v>0</v>
      </c>
      <c r="Z33" s="72">
        <f ca="1">IFERROR(_xll.ACC_BU(_xll.ArrayBU(DB),_xll.ArrayDPT($BA33:$BE33),_xll.ArrayCOA($BG33:$BZ33),YR-1-1,PRD,_xll.ArrayDIM($CB33:$CE33)),0)</f>
        <v>496621.15</v>
      </c>
      <c r="AA33" s="131"/>
      <c r="AB33" s="124">
        <f ca="1">IFERROR(_xll.AC_BU(_xll.ArrayBU(DB),_xll.ArrayDPT($BA33:$BE33),_xll.ArrayCOA($BG33:$BZ33),YR,PRD-1,_xll.ArrayDIM($CB33:$CE33)),0)</f>
        <v>124762.05</v>
      </c>
      <c r="AC33" s="46"/>
      <c r="AD33" s="46"/>
      <c r="AF33" s="146"/>
      <c r="AG33" s="146"/>
      <c r="AH33" s="146"/>
      <c r="AI33" s="146"/>
      <c r="BA33" s="537"/>
      <c r="BB33" s="538"/>
      <c r="BC33" s="538"/>
      <c r="BD33" s="538"/>
      <c r="BE33" s="539"/>
      <c r="BF33" s="502"/>
      <c r="BG33" t="s">
        <v>1324</v>
      </c>
      <c r="BH33" t="s">
        <v>1331</v>
      </c>
      <c r="BI33" s="537"/>
      <c r="BJ33" s="539"/>
      <c r="BK33" s="537"/>
      <c r="BL33" s="539"/>
      <c r="BM33" s="537"/>
      <c r="BN33" s="539"/>
      <c r="BO33" s="537"/>
      <c r="BP33" s="539"/>
      <c r="BQ33" s="537"/>
      <c r="BR33" s="539"/>
      <c r="BS33" s="537"/>
      <c r="BT33" s="539"/>
      <c r="BU33" s="537"/>
      <c r="BV33" s="539"/>
      <c r="BW33" s="537"/>
      <c r="BX33" s="539"/>
      <c r="BY33" s="537"/>
      <c r="BZ33" s="539"/>
      <c r="CA33" s="502"/>
      <c r="CB33" s="537"/>
      <c r="CC33" s="538"/>
      <c r="CD33" s="538"/>
      <c r="CE33" s="539"/>
      <c r="DA33" t="s">
        <v>1324</v>
      </c>
      <c r="DB33" t="s">
        <v>1331</v>
      </c>
    </row>
    <row r="34" spans="1:106" ht="12.75" customHeight="1">
      <c r="A34" s="35">
        <f ca="1">A32+A33</f>
        <v>555030.75</v>
      </c>
      <c r="B34">
        <f ca="1">IF(I34=0,0,(A34*100/I34))</f>
        <v>61.704882144423578</v>
      </c>
      <c r="C34" s="35">
        <f ca="1">I34-E34</f>
        <v>899492.44000000006</v>
      </c>
      <c r="D34">
        <f ca="1">IF(I34=0,0,(C34*100/I34))</f>
        <v>100</v>
      </c>
      <c r="E34" s="35">
        <f>E32+E33</f>
        <v>0</v>
      </c>
      <c r="F34" s="35">
        <f ca="1">F32+F33</f>
        <v>899492.44000000006</v>
      </c>
      <c r="G34">
        <f ca="1">IF(I34=0,0,(F34*100/I34))</f>
        <v>100</v>
      </c>
      <c r="H34" s="35">
        <f>H32+H33</f>
        <v>0</v>
      </c>
      <c r="I34" s="35">
        <f ca="1">I32+I33</f>
        <v>899492.44000000006</v>
      </c>
      <c r="J34" s="140">
        <f ca="1">IF(I34=0,0,(I34/$I$23*100))</f>
        <v>44.114374925490466</v>
      </c>
      <c r="K34" s="112" t="s">
        <v>2480</v>
      </c>
      <c r="L34" s="35">
        <f ca="1">L32+L33</f>
        <v>4631688.32</v>
      </c>
      <c r="M34" s="140">
        <f ca="1">L34/$L$23*100</f>
        <v>34.491755532925097</v>
      </c>
      <c r="N34" s="35">
        <f ca="1">N32+N33</f>
        <v>4631688.32</v>
      </c>
      <c r="O34">
        <f ca="1">IF(L34=0,0,(N34*100/L34))</f>
        <v>100</v>
      </c>
      <c r="P34" s="35">
        <f ca="1">P32+P33</f>
        <v>2157872.64</v>
      </c>
      <c r="Q34">
        <f ca="1">IF(L34=0,0,(P34*100/L34))</f>
        <v>46.589331814106174</v>
      </c>
      <c r="S34" s="215">
        <f ca="1">S32+S33</f>
        <v>0</v>
      </c>
      <c r="T34" s="215">
        <f ca="1">T32+T33</f>
        <v>344461.69</v>
      </c>
      <c r="U34" s="215">
        <f ca="1">U32+U33</f>
        <v>0</v>
      </c>
      <c r="V34" s="215">
        <f ca="1">V32+V33</f>
        <v>2473815.6799999997</v>
      </c>
      <c r="W34" s="46"/>
      <c r="X34" s="77">
        <f ca="1">X32+X33</f>
        <v>2473815.6799999997</v>
      </c>
      <c r="Y34" s="77">
        <f ca="1">Y32+Y33</f>
        <v>0</v>
      </c>
      <c r="Z34" s="77">
        <f ca="1">Z32+Z33</f>
        <v>2485771.98</v>
      </c>
      <c r="AB34" s="35">
        <f ca="1">AB32+AB33</f>
        <v>600522.05000000005</v>
      </c>
      <c r="AF34" s="146"/>
      <c r="AG34" s="146"/>
      <c r="AH34" s="146"/>
      <c r="AI34" s="146"/>
      <c r="BA34" s="537"/>
      <c r="BB34" s="538"/>
      <c r="BC34" s="538"/>
      <c r="BD34" s="538"/>
      <c r="BE34" s="539"/>
      <c r="BF34" s="502"/>
      <c r="BI34" s="537"/>
      <c r="BJ34" s="539"/>
      <c r="BK34" s="537"/>
      <c r="BL34" s="539"/>
      <c r="BM34" s="537"/>
      <c r="BN34" s="539"/>
      <c r="BO34" s="537"/>
      <c r="BP34" s="539"/>
      <c r="BQ34" s="537"/>
      <c r="BR34" s="539"/>
      <c r="BS34" s="537"/>
      <c r="BT34" s="539"/>
      <c r="BU34" s="537"/>
      <c r="BV34" s="539"/>
      <c r="BW34" s="537"/>
      <c r="BX34" s="539"/>
      <c r="BY34" s="537"/>
      <c r="BZ34" s="539"/>
      <c r="CA34" s="502"/>
      <c r="CB34" s="537"/>
      <c r="CC34" s="538"/>
      <c r="CD34" s="538"/>
      <c r="CE34" s="539"/>
    </row>
    <row r="35" spans="1:106" ht="12.75" customHeight="1">
      <c r="M35" s="140"/>
      <c r="S35" s="111"/>
      <c r="T35" s="111"/>
      <c r="U35" s="111"/>
      <c r="V35" s="111"/>
      <c r="X35" s="72"/>
      <c r="Y35" s="72"/>
      <c r="Z35" s="72"/>
      <c r="AF35" s="146"/>
      <c r="AG35" s="146"/>
      <c r="AH35" s="146"/>
      <c r="AI35" s="146"/>
      <c r="BA35" s="537"/>
      <c r="BB35" s="538"/>
      <c r="BC35" s="538"/>
      <c r="BD35" s="538"/>
      <c r="BE35" s="539"/>
      <c r="BF35" s="502"/>
      <c r="BI35" s="537"/>
      <c r="BJ35" s="539"/>
      <c r="BK35" s="537"/>
      <c r="BL35" s="539"/>
      <c r="BM35" s="537"/>
      <c r="BN35" s="539"/>
      <c r="BO35" s="537"/>
      <c r="BP35" s="539"/>
      <c r="BQ35" s="537"/>
      <c r="BR35" s="539"/>
      <c r="BS35" s="537"/>
      <c r="BT35" s="539"/>
      <c r="BU35" s="537"/>
      <c r="BV35" s="539"/>
      <c r="BW35" s="537"/>
      <c r="BX35" s="539"/>
      <c r="BY35" s="537"/>
      <c r="BZ35" s="539"/>
      <c r="CA35" s="502"/>
      <c r="CB35" s="537"/>
      <c r="CC35" s="538"/>
      <c r="CD35" s="538"/>
      <c r="CE35" s="539"/>
    </row>
    <row r="36" spans="1:106" ht="12.75" customHeight="1">
      <c r="K36" s="35" t="s">
        <v>2354</v>
      </c>
      <c r="M36" s="140"/>
      <c r="S36" s="111"/>
      <c r="T36" s="111"/>
      <c r="U36" s="111"/>
      <c r="V36" s="111"/>
      <c r="X36" s="72"/>
      <c r="Y36" s="72"/>
      <c r="Z36" s="72"/>
      <c r="AA36" s="102"/>
      <c r="AC36" s="102"/>
      <c r="AD36" s="102"/>
      <c r="AF36" s="146"/>
      <c r="AG36" s="146"/>
      <c r="AH36" s="146"/>
      <c r="AI36" s="146"/>
      <c r="BA36" s="537"/>
      <c r="BB36" s="538"/>
      <c r="BC36" s="538"/>
      <c r="BD36" s="538"/>
      <c r="BE36" s="539"/>
      <c r="BF36" s="502"/>
      <c r="BI36" s="537"/>
      <c r="BJ36" s="539"/>
      <c r="BK36" s="537"/>
      <c r="BL36" s="539"/>
      <c r="BM36" s="537"/>
      <c r="BN36" s="539"/>
      <c r="BO36" s="537"/>
      <c r="BP36" s="539"/>
      <c r="BQ36" s="537"/>
      <c r="BR36" s="539"/>
      <c r="BS36" s="537"/>
      <c r="BT36" s="539"/>
      <c r="BU36" s="537"/>
      <c r="BV36" s="539"/>
      <c r="BW36" s="537"/>
      <c r="BX36" s="539"/>
      <c r="BY36" s="537"/>
      <c r="BZ36" s="539"/>
      <c r="CA36" s="502"/>
      <c r="CB36" s="537"/>
      <c r="CC36" s="538"/>
      <c r="CD36" s="538"/>
      <c r="CE36" s="539"/>
    </row>
    <row r="37" spans="1:106" ht="12.75" customHeight="1">
      <c r="A37" s="124">
        <f t="shared" ref="A37:A63" ca="1" si="0">I37-T37</f>
        <v>2040</v>
      </c>
      <c r="B37" s="124">
        <f t="shared" ref="B37:B64" ca="1" si="1">IF(I37=0,0,(A37*100/I37))</f>
        <v>50</v>
      </c>
      <c r="C37" s="124">
        <f t="shared" ref="C37:C63" ca="1" si="2">I37-E37</f>
        <v>4080</v>
      </c>
      <c r="D37" s="124">
        <f t="shared" ref="D37:D64" ca="1" si="3">IF(I37=0,0,(C37*100/I37))</f>
        <v>100</v>
      </c>
      <c r="E37" s="124"/>
      <c r="F37" s="124">
        <f t="shared" ref="F37:F63" ca="1" si="4">I37-H37</f>
        <v>4080</v>
      </c>
      <c r="G37" s="124">
        <f t="shared" ref="G37:G64" ca="1" si="5">IF(I37=0,0,(F37*100/I37))</f>
        <v>100</v>
      </c>
      <c r="H37" s="124"/>
      <c r="I37" s="124">
        <f ca="1">IFERROR(_xll.AC_BU(_xll.ArrayBU(DB),_xll.ArrayDPT($BA37:$BE37),_xll.ArrayCOA($BG37:$BZ37),YR,PRD,_xll.ArrayDIM($CB37:$CE37)),0)</f>
        <v>4080</v>
      </c>
      <c r="J37" s="127">
        <f t="shared" ref="J37:J64" ca="1" si="6">IF(I37=0,0,(I37/$I$23*100))</f>
        <v>0.20009801271481625</v>
      </c>
      <c r="K37" s="124" t="s">
        <v>2483</v>
      </c>
      <c r="L37" s="124">
        <f ca="1">IFERROR(_xll.ACC_BU(_xll.ArrayBU(DB),_xll.ArrayDPT($BA37:$BE37),_xll.ArrayCOA($BG37:$BZ37),YR,PRD,_xll.ArrayDIM($CB37:$CE37)),0)</f>
        <v>28390</v>
      </c>
      <c r="M37" s="127">
        <f t="shared" ref="M37:M64" ca="1" si="7">L37/$L$23*100</f>
        <v>0.21141771033067777</v>
      </c>
      <c r="N37" s="124">
        <f t="shared" ref="N37:N63" ca="1" si="8">L37-U37</f>
        <v>28390</v>
      </c>
      <c r="O37" s="124">
        <f t="shared" ref="O37:O64" ca="1" si="9">IF(L37=0,0,(N37*100/L37))</f>
        <v>100</v>
      </c>
      <c r="P37" s="124">
        <f t="shared" ref="P37:P63" ca="1" si="10">L37-V37</f>
        <v>11050</v>
      </c>
      <c r="Q37" s="124">
        <f t="shared" ref="Q37:Q64" ca="1" si="11">IF(L37=0,0,(P37*100/L37))</f>
        <v>38.922155688622752</v>
      </c>
      <c r="S37" s="111">
        <f ca="1">IFERROR(_xll.BC_BU(_xll.ArrayBU(DB),_xll.ArrayDPT($BA37:$BE37),_xll.ArrayCOA($BG37:$BZ37),YR,PRD,RV,_xll.ArrayDIM($CB37:$CE37)),0)</f>
        <v>0</v>
      </c>
      <c r="T37" s="111">
        <f ca="1">IFERROR(_xll.AC_BU(_xll.ArrayBU(DB),_xll.ArrayDPT($BA37:$BE37),_xll.ArrayCOA($BG37:$BZ37),YR-1,PRD,_xll.ArrayDIM($CB37:$CE37)),0)</f>
        <v>2040</v>
      </c>
      <c r="U37" s="111">
        <f ca="1">IFERROR(_xll.BCC_BU(_xll.ArrayBU(DB),_xll.ArrayDPT($BA37:$BE37),_xll.ArrayCOA($BG37:$BZ37),YR,PRD,RV,_xll.ArrayDIM($CB37:$CE37)),0)</f>
        <v>0</v>
      </c>
      <c r="V37" s="111">
        <f ca="1">IFERROR(_xll.ACC_BU(_xll.ArrayBU(DB),_xll.ArrayDPT($BA37:$BE37),_xll.ArrayCOA($BG37:$BZ37),YR-1,PRD,_xll.ArrayDIM($CB37:$CE37)),0)</f>
        <v>17340</v>
      </c>
      <c r="W37" s="102"/>
      <c r="X37" s="72">
        <f ca="1">IFERROR(_xll.ACC_BU(_xll.ArrayBU(DB),_xll.ArrayDPT($BA37:$BE37),_xll.ArrayCOA($BG37:$BZ37),YR-1,PRD,_xll.ArrayDIM($CB37:$CE37)),0)</f>
        <v>17340</v>
      </c>
      <c r="Y37" s="72">
        <f ca="1">IFERROR(_xll.BCC_BU(_xll.ArrayBU(DB),_xll.ArrayDPT($BA37:$BE37),_xll.ArrayCOA($BG37:$BZ37),YR-1,PRD,RV,_xll.ArrayDIM($CB37:$CE37)),0)</f>
        <v>0</v>
      </c>
      <c r="Z37" s="72">
        <f ca="1">IFERROR(_xll.ACC_BU(_xll.ArrayBU(DB),_xll.ArrayDPT($BA37:$BE37),_xll.ArrayCOA($BG37:$BZ37),YR-1-1,PRD,_xll.ArrayDIM($CB37:$CE37)),0)</f>
        <v>8932.9500000000007</v>
      </c>
      <c r="AA37" s="102"/>
      <c r="AB37" s="124">
        <f ca="1">IFERROR(_xll.AC_BU(_xll.ArrayBU(DB),_xll.ArrayDPT($BA37:$BE37),_xll.ArrayCOA($BG37:$BZ37),YR,PRD-1,_xll.ArrayDIM($CB37:$CE37)),0)</f>
        <v>9010</v>
      </c>
      <c r="AC37" s="102"/>
      <c r="AD37" s="102"/>
      <c r="AF37" s="146"/>
      <c r="AG37" s="146"/>
      <c r="AH37" s="146"/>
      <c r="AI37" s="146"/>
      <c r="BA37" s="537"/>
      <c r="BB37" s="538"/>
      <c r="BC37" s="538"/>
      <c r="BD37" s="538"/>
      <c r="BE37" s="539"/>
      <c r="BF37" s="502"/>
      <c r="BG37" t="s">
        <v>1340</v>
      </c>
      <c r="BI37" s="537"/>
      <c r="BJ37" s="539"/>
      <c r="BK37" s="537"/>
      <c r="BL37" s="539"/>
      <c r="BM37" s="537"/>
      <c r="BN37" s="539"/>
      <c r="BO37" s="537"/>
      <c r="BP37" s="539"/>
      <c r="BQ37" s="537"/>
      <c r="BR37" s="539"/>
      <c r="BS37" s="537"/>
      <c r="BT37" s="539"/>
      <c r="BU37" s="537"/>
      <c r="BV37" s="539"/>
      <c r="BW37" s="537"/>
      <c r="BX37" s="539"/>
      <c r="BY37" s="537"/>
      <c r="BZ37" s="539"/>
      <c r="CA37" s="502"/>
      <c r="CB37" s="537"/>
      <c r="CC37" s="538"/>
      <c r="CD37" s="538"/>
      <c r="CE37" s="539"/>
      <c r="DA37" t="s">
        <v>1340</v>
      </c>
    </row>
    <row r="38" spans="1:106" ht="12.75" customHeight="1">
      <c r="A38" s="124">
        <f t="shared" ca="1" si="0"/>
        <v>61557.909999999996</v>
      </c>
      <c r="B38" s="124">
        <f t="shared" ca="1" si="1"/>
        <v>85.009825624510626</v>
      </c>
      <c r="C38" s="124">
        <f t="shared" ca="1" si="2"/>
        <v>72412.7</v>
      </c>
      <c r="D38" s="124">
        <f t="shared" ca="1" si="3"/>
        <v>100</v>
      </c>
      <c r="E38" s="124"/>
      <c r="F38" s="124">
        <f t="shared" ca="1" si="4"/>
        <v>72412.7</v>
      </c>
      <c r="G38" s="124">
        <f t="shared" ca="1" si="5"/>
        <v>100</v>
      </c>
      <c r="H38" s="124"/>
      <c r="I38" s="124">
        <f ca="1">IFERROR(_xll.AC_BU(_xll.ArrayBU(DB),_xll.ArrayDPT($BA38:$BE38),_xll.ArrayCOA($BG38:$BZ38),YR,PRD,_xll.ArrayDIM($CB38:$CE38)),0)</f>
        <v>72412.7</v>
      </c>
      <c r="J38" s="127">
        <f t="shared" ca="1" si="6"/>
        <v>3.5513817071848468</v>
      </c>
      <c r="K38" s="124" t="s">
        <v>2484</v>
      </c>
      <c r="L38" s="124">
        <f ca="1">IFERROR(_xll.ACC_BU(_xll.ArrayBU(DB),_xll.ArrayDPT($BA38:$BE38),_xll.ArrayCOA($BG38:$BZ38),YR,PRD,_xll.ArrayDIM($CB38:$CE38)),0)</f>
        <v>166526.37</v>
      </c>
      <c r="M38" s="127">
        <f t="shared" ca="1" si="7"/>
        <v>1.2401065112743666</v>
      </c>
      <c r="N38" s="124">
        <f t="shared" ca="1" si="8"/>
        <v>166526.37</v>
      </c>
      <c r="O38" s="124">
        <f t="shared" ca="1" si="9"/>
        <v>100</v>
      </c>
      <c r="P38" s="124">
        <f t="shared" ca="1" si="10"/>
        <v>70594.09</v>
      </c>
      <c r="Q38" s="124">
        <f t="shared" ca="1" si="11"/>
        <v>42.392138854645061</v>
      </c>
      <c r="S38" s="111">
        <f ca="1">IFERROR(_xll.BC_BU(_xll.ArrayBU(DB),_xll.ArrayDPT($BA38:$BE38),_xll.ArrayCOA($BG38:$BZ38),YR,PRD,RV,_xll.ArrayDIM($CB38:$CE38)),0)</f>
        <v>0</v>
      </c>
      <c r="T38" s="111">
        <f ca="1">IFERROR(_xll.AC_BU(_xll.ArrayBU(DB),_xll.ArrayDPT($BA38:$BE38),_xll.ArrayCOA($BG38:$BZ38),YR-1,PRD,_xll.ArrayDIM($CB38:$CE38)),0)</f>
        <v>10854.79</v>
      </c>
      <c r="U38" s="111">
        <f ca="1">IFERROR(_xll.BCC_BU(_xll.ArrayBU(DB),_xll.ArrayDPT($BA38:$BE38),_xll.ArrayCOA($BG38:$BZ38),YR,PRD,RV,_xll.ArrayDIM($CB38:$CE38)),0)</f>
        <v>0</v>
      </c>
      <c r="V38" s="111">
        <f ca="1">IFERROR(_xll.ACC_BU(_xll.ArrayBU(DB),_xll.ArrayDPT($BA38:$BE38),_xll.ArrayCOA($BG38:$BZ38),YR-1,PRD,_xll.ArrayDIM($CB38:$CE38)),0)</f>
        <v>95932.28</v>
      </c>
      <c r="W38" s="102"/>
      <c r="X38" s="72">
        <f ca="1">IFERROR(_xll.ACC_BU(_xll.ArrayBU(DB),_xll.ArrayDPT($BA38:$BE38),_xll.ArrayCOA($BG38:$BZ38),YR-1,PRD,_xll.ArrayDIM($CB38:$CE38)),0)</f>
        <v>95932.28</v>
      </c>
      <c r="Y38" s="72">
        <f ca="1">IFERROR(_xll.BCC_BU(_xll.ArrayBU(DB),_xll.ArrayDPT($BA38:$BE38),_xll.ArrayCOA($BG38:$BZ38),YR-1,PRD,RV,_xll.ArrayDIM($CB38:$CE38)),0)</f>
        <v>0</v>
      </c>
      <c r="Z38" s="72">
        <f ca="1">IFERROR(_xll.ACC_BU(_xll.ArrayBU(DB),_xll.ArrayDPT($BA38:$BE38),_xll.ArrayCOA($BG38:$BZ38),YR-1-1,PRD,_xll.ArrayDIM($CB38:$CE38)),0)</f>
        <v>68905.34</v>
      </c>
      <c r="AA38" s="184"/>
      <c r="AB38" s="124">
        <f ca="1">IFERROR(_xll.AC_BU(_xll.ArrayBU(DB),_xll.ArrayDPT($BA38:$BE38),_xll.ArrayCOA($BG38:$BZ38),YR,PRD-1,_xll.ArrayDIM($CB38:$CE38)),0)</f>
        <v>18420.47</v>
      </c>
      <c r="AC38" s="184"/>
      <c r="AD38" s="184"/>
      <c r="AF38" s="146"/>
      <c r="AG38" s="146"/>
      <c r="AH38" s="146"/>
      <c r="AI38" s="146"/>
      <c r="BA38" s="537"/>
      <c r="BB38" s="538"/>
      <c r="BC38" s="538"/>
      <c r="BD38" s="538"/>
      <c r="BE38" s="539"/>
      <c r="BF38" s="502"/>
      <c r="BG38" t="s">
        <v>1343</v>
      </c>
      <c r="BI38" s="537"/>
      <c r="BJ38" s="539"/>
      <c r="BK38" s="537"/>
      <c r="BL38" s="539"/>
      <c r="BM38" s="537"/>
      <c r="BN38" s="539"/>
      <c r="BO38" s="537"/>
      <c r="BP38" s="539"/>
      <c r="BQ38" s="537"/>
      <c r="BR38" s="539"/>
      <c r="BS38" s="537"/>
      <c r="BT38" s="539"/>
      <c r="BU38" s="537"/>
      <c r="BV38" s="539"/>
      <c r="BW38" s="537"/>
      <c r="BX38" s="539"/>
      <c r="BY38" s="537"/>
      <c r="BZ38" s="539"/>
      <c r="CA38" s="502"/>
      <c r="CB38" s="537"/>
      <c r="CC38" s="538"/>
      <c r="CD38" s="538"/>
      <c r="CE38" s="539"/>
      <c r="DA38" t="s">
        <v>1343</v>
      </c>
    </row>
    <row r="39" spans="1:106" ht="12.75" customHeight="1">
      <c r="A39" s="124">
        <f t="shared" ca="1" si="0"/>
        <v>5769.8</v>
      </c>
      <c r="B39" s="124">
        <f t="shared" ca="1" si="1"/>
        <v>100</v>
      </c>
      <c r="C39" s="124">
        <f t="shared" ca="1" si="2"/>
        <v>5769.8</v>
      </c>
      <c r="D39" s="124">
        <f t="shared" ca="1" si="3"/>
        <v>100</v>
      </c>
      <c r="E39" s="124"/>
      <c r="F39" s="125">
        <f t="shared" ca="1" si="4"/>
        <v>5769.8</v>
      </c>
      <c r="G39" s="124">
        <f t="shared" ca="1" si="5"/>
        <v>100</v>
      </c>
      <c r="H39" s="124"/>
      <c r="I39" s="124">
        <f ca="1">IFERROR(_xll.AC_BU(_xll.ArrayBU(DB),_xll.ArrayDPT($BA39:$BE39),_xll.ArrayCOA($BG39:$BZ39),YR,PRD,_xll.ArrayDIM($CB39:$CE39)),0)</f>
        <v>5769.8</v>
      </c>
      <c r="J39" s="127">
        <f t="shared" ca="1" si="6"/>
        <v>0.28297193964753597</v>
      </c>
      <c r="K39" s="124" t="s">
        <v>2485</v>
      </c>
      <c r="L39" s="124">
        <f ca="1">IFERROR(_xll.ACC_BU(_xll.ArrayBU(DB),_xll.ArrayDPT($BA39:$BE39),_xll.ArrayCOA($BG39:$BZ39),YR,PRD,_xll.ArrayDIM($CB39:$CE39)),0)</f>
        <v>8858.6299999999992</v>
      </c>
      <c r="M39" s="127">
        <f t="shared" ca="1" si="7"/>
        <v>6.5969400185510799E-2</v>
      </c>
      <c r="N39" s="124">
        <f t="shared" ca="1" si="8"/>
        <v>8858.6299999999992</v>
      </c>
      <c r="O39" s="124">
        <f t="shared" ca="1" si="9"/>
        <v>100</v>
      </c>
      <c r="P39" s="124">
        <f t="shared" ca="1" si="10"/>
        <v>8596.5299999999988</v>
      </c>
      <c r="Q39" s="124">
        <f t="shared" ca="1" si="11"/>
        <v>97.041303226345377</v>
      </c>
      <c r="S39" s="111">
        <f ca="1">IFERROR(_xll.BC_BU(_xll.ArrayBU(DB),_xll.ArrayDPT($BA39:$BE39),_xll.ArrayCOA($BG39:$BZ39),YR,PRD,RV,_xll.ArrayDIM($CB39:$CE39)),0)</f>
        <v>0</v>
      </c>
      <c r="T39" s="111">
        <f ca="1">IFERROR(_xll.AC_BU(_xll.ArrayBU(DB),_xll.ArrayDPT($BA39:$BE39),_xll.ArrayCOA($BG39:$BZ39),YR-1,PRD,_xll.ArrayDIM($CB39:$CE39)),0)</f>
        <v>0</v>
      </c>
      <c r="U39" s="111">
        <f ca="1">IFERROR(_xll.BCC_BU(_xll.ArrayBU(DB),_xll.ArrayDPT($BA39:$BE39),_xll.ArrayCOA($BG39:$BZ39),YR,PRD,RV,_xll.ArrayDIM($CB39:$CE39)),0)</f>
        <v>0</v>
      </c>
      <c r="V39" s="111">
        <f ca="1">IFERROR(_xll.ACC_BU(_xll.ArrayBU(DB),_xll.ArrayDPT($BA39:$BE39),_xll.ArrayCOA($BG39:$BZ39),YR-1,PRD,_xll.ArrayDIM($CB39:$CE39)),0)</f>
        <v>262.10000000000002</v>
      </c>
      <c r="W39" s="184"/>
      <c r="X39" s="72">
        <f ca="1">IFERROR(_xll.ACC_BU(_xll.ArrayBU(DB),_xll.ArrayDPT($BA39:$BE39),_xll.ArrayCOA($BG39:$BZ39),YR-1,PRD,_xll.ArrayDIM($CB39:$CE39)),0)</f>
        <v>262.10000000000002</v>
      </c>
      <c r="Y39" s="72">
        <f ca="1">IFERROR(_xll.BCC_BU(_xll.ArrayBU(DB),_xll.ArrayDPT($BA39:$BE39),_xll.ArrayCOA($BG39:$BZ39),YR-1,PRD,RV,_xll.ArrayDIM($CB39:$CE39)),0)</f>
        <v>0</v>
      </c>
      <c r="Z39" s="72">
        <f ca="1">IFERROR(_xll.ACC_BU(_xll.ArrayBU(DB),_xll.ArrayDPT($BA39:$BE39),_xll.ArrayCOA($BG39:$BZ39),YR-1-1,PRD,_xll.ArrayDIM($CB39:$CE39)),0)</f>
        <v>703.44</v>
      </c>
      <c r="AA39" s="184"/>
      <c r="AB39" s="124">
        <f ca="1">IFERROR(_xll.AC_BU(_xll.ArrayBU(DB),_xll.ArrayDPT($BA39:$BE39),_xll.ArrayCOA($BG39:$BZ39),YR,PRD-1,_xll.ArrayDIM($CB39:$CE39)),0)</f>
        <v>1715</v>
      </c>
      <c r="AC39" s="184"/>
      <c r="AD39" s="184"/>
      <c r="AF39" s="146"/>
      <c r="AG39" s="146"/>
      <c r="AH39" s="146"/>
      <c r="AI39" s="146"/>
      <c r="BA39" s="537"/>
      <c r="BB39" s="538"/>
      <c r="BC39" s="538"/>
      <c r="BD39" s="538"/>
      <c r="BE39" s="539"/>
      <c r="BF39" s="502"/>
      <c r="BG39" t="s">
        <v>1344</v>
      </c>
      <c r="BI39" s="537"/>
      <c r="BJ39" s="539"/>
      <c r="BK39" s="537"/>
      <c r="BL39" s="539"/>
      <c r="BM39" s="537"/>
      <c r="BN39" s="539"/>
      <c r="BO39" s="537"/>
      <c r="BP39" s="539"/>
      <c r="BQ39" s="537"/>
      <c r="BR39" s="539"/>
      <c r="BS39" s="537"/>
      <c r="BT39" s="539"/>
      <c r="BU39" s="537"/>
      <c r="BV39" s="539"/>
      <c r="BW39" s="537"/>
      <c r="BX39" s="539"/>
      <c r="BY39" s="537"/>
      <c r="BZ39" s="539"/>
      <c r="CA39" s="502"/>
      <c r="CB39" s="537"/>
      <c r="CC39" s="538"/>
      <c r="CD39" s="538"/>
      <c r="CE39" s="539"/>
      <c r="DA39" t="s">
        <v>1344</v>
      </c>
    </row>
    <row r="40" spans="1:106" ht="12.75" customHeight="1">
      <c r="A40" s="124">
        <f t="shared" ca="1" si="0"/>
        <v>11855.060000000001</v>
      </c>
      <c r="B40" s="124">
        <f t="shared" ca="1" si="1"/>
        <v>69.012798884158059</v>
      </c>
      <c r="C40" s="124">
        <f t="shared" ca="1" si="2"/>
        <v>17178.060000000001</v>
      </c>
      <c r="D40" s="124">
        <f t="shared" ca="1" si="3"/>
        <v>100</v>
      </c>
      <c r="E40" s="124"/>
      <c r="F40" s="125">
        <f t="shared" ca="1" si="4"/>
        <v>17178.060000000001</v>
      </c>
      <c r="G40" s="124">
        <f t="shared" ca="1" si="5"/>
        <v>100</v>
      </c>
      <c r="H40" s="124"/>
      <c r="I40" s="124">
        <f ca="1">IFERROR(_xll.AC_BU(_xll.ArrayBU(DB),_xll.ArrayDPT($BA40:$BE40),_xll.ArrayCOA($BG40:$BZ40),YR,PRD,_xll.ArrayDIM($CB40:$CE40)),0)</f>
        <v>17178.060000000001</v>
      </c>
      <c r="J40" s="127">
        <f t="shared" ca="1" si="6"/>
        <v>0.84247442850389143</v>
      </c>
      <c r="K40" s="124" t="s">
        <v>2486</v>
      </c>
      <c r="L40" s="124">
        <f ca="1">IFERROR(_xll.ACC_BU(_xll.ArrayBU(DB),_xll.ArrayDPT($BA40:$BE40),_xll.ArrayCOA($BG40:$BZ40),YR,PRD,_xll.ArrayDIM($CB40:$CE40)),0)</f>
        <v>40232.31</v>
      </c>
      <c r="M40" s="127">
        <f t="shared" ca="1" si="7"/>
        <v>0.29960630015900069</v>
      </c>
      <c r="N40" s="124">
        <f t="shared" ca="1" si="8"/>
        <v>40232.31</v>
      </c>
      <c r="O40" s="124">
        <f t="shared" ca="1" si="9"/>
        <v>100</v>
      </c>
      <c r="P40" s="124">
        <f t="shared" ca="1" si="10"/>
        <v>18563.359999999997</v>
      </c>
      <c r="Q40" s="124">
        <f t="shared" ca="1" si="11"/>
        <v>46.140427929691334</v>
      </c>
      <c r="S40" s="111">
        <f ca="1">IFERROR(_xll.BC_BU(_xll.ArrayBU(DB),_xll.ArrayDPT($BA40:$BE40),_xll.ArrayCOA($BG40:$BZ40),YR,PRD,RV,_xll.ArrayDIM($CB40:$CE40)),0)</f>
        <v>0</v>
      </c>
      <c r="T40" s="111">
        <f ca="1">IFERROR(_xll.AC_BU(_xll.ArrayBU(DB),_xll.ArrayDPT($BA40:$BE40),_xll.ArrayCOA($BG40:$BZ40),YR-1,PRD,_xll.ArrayDIM($CB40:$CE40)),0)</f>
        <v>5323</v>
      </c>
      <c r="U40" s="111">
        <f ca="1">IFERROR(_xll.BCC_BU(_xll.ArrayBU(DB),_xll.ArrayDPT($BA40:$BE40),_xll.ArrayCOA($BG40:$BZ40),YR,PRD,RV,_xll.ArrayDIM($CB40:$CE40)),0)</f>
        <v>0</v>
      </c>
      <c r="V40" s="111">
        <f ca="1">IFERROR(_xll.ACC_BU(_xll.ArrayBU(DB),_xll.ArrayDPT($BA40:$BE40),_xll.ArrayCOA($BG40:$BZ40),YR-1,PRD,_xll.ArrayDIM($CB40:$CE40)),0)</f>
        <v>21668.95</v>
      </c>
      <c r="W40" s="184"/>
      <c r="X40" s="72">
        <f ca="1">IFERROR(_xll.ACC_BU(_xll.ArrayBU(DB),_xll.ArrayDPT($BA40:$BE40),_xll.ArrayCOA($BG40:$BZ40),YR-1,PRD,_xll.ArrayDIM($CB40:$CE40)),0)</f>
        <v>21668.95</v>
      </c>
      <c r="Y40" s="72">
        <f ca="1">IFERROR(_xll.BCC_BU(_xll.ArrayBU(DB),_xll.ArrayDPT($BA40:$BE40),_xll.ArrayCOA($BG40:$BZ40),YR-1,PRD,RV,_xll.ArrayDIM($CB40:$CE40)),0)</f>
        <v>0</v>
      </c>
      <c r="Z40" s="72">
        <f ca="1">IFERROR(_xll.ACC_BU(_xll.ArrayBU(DB),_xll.ArrayDPT($BA40:$BE40),_xll.ArrayCOA($BG40:$BZ40),YR-1-1,PRD,_xll.ArrayDIM($CB40:$CE40)),0)</f>
        <v>7017.85</v>
      </c>
      <c r="AA40" s="184"/>
      <c r="AB40" s="124">
        <f ca="1">IFERROR(_xll.AC_BU(_xll.ArrayBU(DB),_xll.ArrayDPT($BA40:$BE40),_xll.ArrayCOA($BG40:$BZ40),YR,PRD-1,_xll.ArrayDIM($CB40:$CE40)),0)</f>
        <v>3794.4</v>
      </c>
      <c r="AC40" s="184"/>
      <c r="AD40" s="184"/>
      <c r="AF40" s="146"/>
      <c r="AG40" s="146"/>
      <c r="AH40" s="146"/>
      <c r="AI40" s="146"/>
      <c r="BA40" s="537"/>
      <c r="BB40" s="538"/>
      <c r="BC40" s="538"/>
      <c r="BD40" s="538"/>
      <c r="BE40" s="539"/>
      <c r="BF40" s="502"/>
      <c r="BG40" t="s">
        <v>1347</v>
      </c>
      <c r="BI40" s="537"/>
      <c r="BJ40" s="539"/>
      <c r="BK40" s="537"/>
      <c r="BL40" s="539"/>
      <c r="BM40" s="537"/>
      <c r="BN40" s="539"/>
      <c r="BO40" s="537"/>
      <c r="BP40" s="539"/>
      <c r="BQ40" s="537"/>
      <c r="BR40" s="539"/>
      <c r="BS40" s="537"/>
      <c r="BT40" s="539"/>
      <c r="BU40" s="537"/>
      <c r="BV40" s="539"/>
      <c r="BW40" s="537"/>
      <c r="BX40" s="539"/>
      <c r="BY40" s="537"/>
      <c r="BZ40" s="539"/>
      <c r="CA40" s="502"/>
      <c r="CB40" s="537"/>
      <c r="CC40" s="538"/>
      <c r="CD40" s="538"/>
      <c r="CE40" s="539"/>
      <c r="DA40" t="s">
        <v>1347</v>
      </c>
    </row>
    <row r="41" spans="1:106" ht="12.75" customHeight="1">
      <c r="A41" s="124">
        <f t="shared" ca="1" si="0"/>
        <v>11855.060000000001</v>
      </c>
      <c r="B41" s="124">
        <f t="shared" ca="1" si="1"/>
        <v>69.012798884158059</v>
      </c>
      <c r="C41" s="124">
        <f t="shared" ca="1" si="2"/>
        <v>17178.060000000001</v>
      </c>
      <c r="D41" s="124">
        <f t="shared" ca="1" si="3"/>
        <v>100</v>
      </c>
      <c r="E41" s="124"/>
      <c r="F41" s="125">
        <f t="shared" ca="1" si="4"/>
        <v>17178.060000000001</v>
      </c>
      <c r="G41" s="124">
        <f t="shared" ca="1" si="5"/>
        <v>100</v>
      </c>
      <c r="H41" s="124"/>
      <c r="I41" s="124">
        <f ca="1">IFERROR(_xll.AC_BU(_xll.ArrayBU(DB),_xll.ArrayDPT($BA41:$BE41),_xll.ArrayCOA($BG41:$BZ41),YR,PRD,_xll.ArrayDIM($CB41:$CE41)),0)</f>
        <v>17178.060000000001</v>
      </c>
      <c r="J41" s="127">
        <f t="shared" ca="1" si="6"/>
        <v>0.84247442850389143</v>
      </c>
      <c r="K41" s="124" t="s">
        <v>2633</v>
      </c>
      <c r="L41" s="124">
        <f ca="1">IFERROR(_xll.ACC_BU(_xll.ArrayBU(DB),_xll.ArrayDPT($BA41:$BE41),_xll.ArrayCOA($BG41:$BZ41),YR,PRD,_xll.ArrayDIM($CB41:$CE41)),0)</f>
        <v>57607.519999999997</v>
      </c>
      <c r="M41" s="127">
        <f t="shared" ca="1" si="7"/>
        <v>0.42899788574247005</v>
      </c>
      <c r="N41" s="124">
        <f t="shared" ca="1" si="8"/>
        <v>57607.519999999997</v>
      </c>
      <c r="O41" s="124">
        <f t="shared" ca="1" si="9"/>
        <v>100</v>
      </c>
      <c r="P41" s="124">
        <f t="shared" ca="1" si="10"/>
        <v>21677.57</v>
      </c>
      <c r="Q41" s="124">
        <f t="shared" ca="1" si="11"/>
        <v>37.629757365010683</v>
      </c>
      <c r="S41" s="111">
        <f ca="1">IFERROR(_xll.BC_BU(_xll.ArrayBU(DB),_xll.ArrayDPT($BA41:$BE41),_xll.ArrayCOA($BG41:$BZ41),YR,PRD,RV,_xll.ArrayDIM($CB41:$CE41)),0)</f>
        <v>0</v>
      </c>
      <c r="T41" s="111">
        <f ca="1">IFERROR(_xll.AC_BU(_xll.ArrayBU(DB),_xll.ArrayDPT($BA41:$BE41),_xll.ArrayCOA($BG41:$BZ41),YR-1,PRD,_xll.ArrayDIM($CB41:$CE41)),0)</f>
        <v>5323</v>
      </c>
      <c r="U41" s="111">
        <f ca="1">IFERROR(_xll.BCC_BU(_xll.ArrayBU(DB),_xll.ArrayDPT($BA41:$BE41),_xll.ArrayCOA($BG41:$BZ41),YR,PRD,RV,_xll.ArrayDIM($CB41:$CE41)),0)</f>
        <v>0</v>
      </c>
      <c r="V41" s="111">
        <f ca="1">IFERROR(_xll.ACC_BU(_xll.ArrayBU(DB),_xll.ArrayDPT($BA41:$BE41),_xll.ArrayCOA($BG41:$BZ41),YR-1,PRD,_xll.ArrayDIM($CB41:$CE41)),0)</f>
        <v>35929.949999999997</v>
      </c>
      <c r="W41" s="184"/>
      <c r="X41" s="72">
        <f ca="1">IFERROR(_xll.ACC_BU(_xll.ArrayBU(DB),_xll.ArrayDPT($BA41:$BE41),_xll.ArrayCOA($BG41:$BZ41),YR-1,PRD,_xll.ArrayDIM($CB41:$CE41)),0)</f>
        <v>35929.949999999997</v>
      </c>
      <c r="Y41" s="72">
        <f ca="1">IFERROR(_xll.BCC_BU(_xll.ArrayBU(DB),_xll.ArrayDPT($BA41:$BE41),_xll.ArrayCOA($BG41:$BZ41),YR-1,PRD,RV,_xll.ArrayDIM($CB41:$CE41)),0)</f>
        <v>0</v>
      </c>
      <c r="Z41" s="72">
        <f ca="1">IFERROR(_xll.ACC_BU(_xll.ArrayBU(DB),_xll.ArrayDPT($BA41:$BE41),_xll.ArrayCOA($BG41:$BZ41),YR-1-1,PRD,_xll.ArrayDIM($CB41:$CE41)),0)</f>
        <v>36278.6</v>
      </c>
      <c r="AA41" s="131"/>
      <c r="AB41" s="124">
        <f ca="1">IFERROR(_xll.AC_BU(_xll.ArrayBU(DB),_xll.ArrayDPT($BA41:$BE41),_xll.ArrayCOA($BG41:$BZ41),YR,PRD-1,_xll.ArrayDIM($CB41:$CE41)),0)</f>
        <v>4994.3999999999996</v>
      </c>
      <c r="AC41" s="184"/>
      <c r="AD41" s="184"/>
      <c r="AF41" s="146"/>
      <c r="AG41" s="146"/>
      <c r="AH41" s="146"/>
      <c r="AI41" s="146"/>
      <c r="BA41" s="537"/>
      <c r="BB41" s="538"/>
      <c r="BC41" s="538"/>
      <c r="BD41" s="538"/>
      <c r="BE41" s="539"/>
      <c r="BF41" s="502"/>
      <c r="BG41" t="s">
        <v>1347</v>
      </c>
      <c r="BH41" t="s">
        <v>1346</v>
      </c>
      <c r="BI41" s="537"/>
      <c r="BJ41" s="539"/>
      <c r="BK41" s="537"/>
      <c r="BL41" s="539"/>
      <c r="BM41" s="537"/>
      <c r="BN41" s="539"/>
      <c r="BO41" s="537"/>
      <c r="BP41" s="539"/>
      <c r="BQ41" s="537"/>
      <c r="BR41" s="539"/>
      <c r="BS41" s="537"/>
      <c r="BT41" s="539"/>
      <c r="BU41" s="537"/>
      <c r="BV41" s="539"/>
      <c r="BW41" s="537"/>
      <c r="BX41" s="539"/>
      <c r="BY41" s="537"/>
      <c r="BZ41" s="539"/>
      <c r="CA41" s="502"/>
      <c r="CB41" s="537"/>
      <c r="CC41" s="538"/>
      <c r="CD41" s="538"/>
      <c r="CE41" s="539"/>
      <c r="DA41" t="s">
        <v>1347</v>
      </c>
      <c r="DB41" t="s">
        <v>1346</v>
      </c>
    </row>
    <row r="42" spans="1:106" ht="12.75" customHeight="1">
      <c r="A42" s="124">
        <f t="shared" ca="1" si="0"/>
        <v>13548.190000000002</v>
      </c>
      <c r="B42" s="124">
        <f t="shared" ca="1" si="1"/>
        <v>26.992824727216512</v>
      </c>
      <c r="C42" s="124">
        <f t="shared" ca="1" si="2"/>
        <v>50191.82</v>
      </c>
      <c r="D42" s="124">
        <f t="shared" ca="1" si="3"/>
        <v>100</v>
      </c>
      <c r="E42" s="124"/>
      <c r="F42" s="125">
        <f t="shared" ca="1" si="4"/>
        <v>50191.82</v>
      </c>
      <c r="G42" s="124">
        <f t="shared" ca="1" si="5"/>
        <v>100</v>
      </c>
      <c r="H42" s="124"/>
      <c r="I42" s="124">
        <f ca="1">IFERROR(_xll.AC_BU(_xll.ArrayBU(DB),_xll.ArrayDPT($BA42:$BE42),_xll.ArrayCOA($BG42:$BZ42),YR,PRD,_xll.ArrayDIM($CB42:$CE42)),0)</f>
        <v>50191.82</v>
      </c>
      <c r="J42" s="127">
        <f t="shared" ca="1" si="6"/>
        <v>2.4615890775832767</v>
      </c>
      <c r="K42" s="124" t="s">
        <v>2494</v>
      </c>
      <c r="L42" s="124">
        <f ca="1">IFERROR(_xll.ACC_BU(_xll.ArrayBU(DB),_xll.ArrayDPT($BA42:$BE42),_xll.ArrayCOA($BG42:$BZ42),YR,PRD,_xll.ArrayDIM($CB42:$CE42)),0)</f>
        <v>246065.36</v>
      </c>
      <c r="M42" s="127">
        <f t="shared" ca="1" si="7"/>
        <v>1.8324260303942919</v>
      </c>
      <c r="N42" s="124">
        <f t="shared" ca="1" si="8"/>
        <v>246065.36</v>
      </c>
      <c r="O42" s="124">
        <f t="shared" ca="1" si="9"/>
        <v>100</v>
      </c>
      <c r="P42" s="124">
        <f t="shared" ca="1" si="10"/>
        <v>15698.049999999988</v>
      </c>
      <c r="Q42" s="124">
        <f t="shared" ca="1" si="11"/>
        <v>6.3796261286025748</v>
      </c>
      <c r="S42" s="111">
        <f ca="1">IFERROR(_xll.BC_BU(_xll.ArrayBU(DB),_xll.ArrayDPT($BA42:$BE42),_xll.ArrayCOA($BG42:$BZ42),YR,PRD,RV,_xll.ArrayDIM($CB42:$CE42)),0)</f>
        <v>0</v>
      </c>
      <c r="T42" s="111">
        <f ca="1">IFERROR(_xll.AC_BU(_xll.ArrayBU(DB),_xll.ArrayDPT($BA42:$BE42),_xll.ArrayCOA($BG42:$BZ42),YR-1,PRD,_xll.ArrayDIM($CB42:$CE42)),0)</f>
        <v>36643.629999999997</v>
      </c>
      <c r="U42" s="111">
        <f ca="1">IFERROR(_xll.BCC_BU(_xll.ArrayBU(DB),_xll.ArrayDPT($BA42:$BE42),_xll.ArrayCOA($BG42:$BZ42),YR,PRD,RV,_xll.ArrayDIM($CB42:$CE42)),0)</f>
        <v>0</v>
      </c>
      <c r="V42" s="111">
        <f ca="1">IFERROR(_xll.ACC_BU(_xll.ArrayBU(DB),_xll.ArrayDPT($BA42:$BE42),_xll.ArrayCOA($BG42:$BZ42),YR-1,PRD,_xll.ArrayDIM($CB42:$CE42)),0)</f>
        <v>230367.31</v>
      </c>
      <c r="W42" s="184"/>
      <c r="X42" s="72">
        <f ca="1">IFERROR(_xll.ACC_BU(_xll.ArrayBU(DB),_xll.ArrayDPT($BA42:$BE42),_xll.ArrayCOA($BG42:$BZ42),YR-1,PRD,_xll.ArrayDIM($CB42:$CE42)),0)</f>
        <v>230367.31</v>
      </c>
      <c r="Y42" s="72">
        <f ca="1">IFERROR(_xll.BCC_BU(_xll.ArrayBU(DB),_xll.ArrayDPT($BA42:$BE42),_xll.ArrayCOA($BG42:$BZ42),YR-1,PRD,RV,_xll.ArrayDIM($CB42:$CE42)),0)</f>
        <v>0</v>
      </c>
      <c r="Z42" s="72">
        <f ca="1">IFERROR(_xll.ACC_BU(_xll.ArrayBU(DB),_xll.ArrayDPT($BA42:$BE42),_xll.ArrayCOA($BG42:$BZ42),YR-1-1,PRD,_xll.ArrayDIM($CB42:$CE42)),0)</f>
        <v>245098.01</v>
      </c>
      <c r="AA42" s="131"/>
      <c r="AB42" s="124">
        <f ca="1">IFERROR(_xll.AC_BU(_xll.ArrayBU(DB),_xll.ArrayDPT($BA42:$BE42),_xll.ArrayCOA($BG42:$BZ42),YR,PRD-1,_xll.ArrayDIM($CB42:$CE42)),0)</f>
        <v>20530.830000000002</v>
      </c>
      <c r="AC42" s="184"/>
      <c r="AD42" s="184"/>
      <c r="AF42" s="146"/>
      <c r="AG42" s="146"/>
      <c r="AH42" s="146"/>
      <c r="AI42" s="146"/>
      <c r="BA42" s="537"/>
      <c r="BB42" s="538"/>
      <c r="BC42" s="538"/>
      <c r="BD42" s="538"/>
      <c r="BE42" s="539"/>
      <c r="BF42" s="502"/>
      <c r="BG42" t="s">
        <v>1347</v>
      </c>
      <c r="BH42" t="s">
        <v>1362</v>
      </c>
      <c r="BI42" s="537"/>
      <c r="BJ42" s="539"/>
      <c r="BK42" s="537"/>
      <c r="BL42" s="539"/>
      <c r="BM42" s="537"/>
      <c r="BN42" s="539"/>
      <c r="BO42" s="537"/>
      <c r="BP42" s="539"/>
      <c r="BQ42" s="537"/>
      <c r="BR42" s="539"/>
      <c r="BS42" s="537"/>
      <c r="BT42" s="539"/>
      <c r="BU42" s="537"/>
      <c r="BV42" s="539"/>
      <c r="BW42" s="537"/>
      <c r="BX42" s="539"/>
      <c r="BY42" s="537"/>
      <c r="BZ42" s="539"/>
      <c r="CA42" s="502"/>
      <c r="CB42" s="537"/>
      <c r="CC42" s="538"/>
      <c r="CD42" s="538"/>
      <c r="CE42" s="539"/>
      <c r="DA42" t="s">
        <v>1347</v>
      </c>
      <c r="DB42" t="s">
        <v>1362</v>
      </c>
    </row>
    <row r="43" spans="1:106" ht="12.75" customHeight="1">
      <c r="A43" s="124">
        <f t="shared" ca="1" si="0"/>
        <v>0</v>
      </c>
      <c r="B43" s="124">
        <f t="shared" ca="1" si="1"/>
        <v>0</v>
      </c>
      <c r="C43" s="124">
        <f t="shared" ca="1" si="2"/>
        <v>0</v>
      </c>
      <c r="D43" s="124">
        <f t="shared" ca="1" si="3"/>
        <v>0</v>
      </c>
      <c r="E43" s="124"/>
      <c r="F43" s="125">
        <f t="shared" ca="1" si="4"/>
        <v>0</v>
      </c>
      <c r="G43" s="124">
        <f t="shared" ca="1" si="5"/>
        <v>0</v>
      </c>
      <c r="H43" s="124"/>
      <c r="I43" s="124">
        <f ca="1">IFERROR(_xll.AC_BU(_xll.ArrayBU(DB),_xll.ArrayDPT($BA43:$BE43),_xll.ArrayCOA($BG43:$BZ43),YR,PRD,_xll.ArrayDIM($CB43:$CE43)),0)</f>
        <v>0</v>
      </c>
      <c r="J43" s="127">
        <f t="shared" ca="1" si="6"/>
        <v>0</v>
      </c>
      <c r="K43" s="126" t="s">
        <v>2492</v>
      </c>
      <c r="L43" s="124">
        <f ca="1">IFERROR(_xll.ACC_BU(_xll.ArrayBU(DB),_xll.ArrayDPT($BA43:$BE43),_xll.ArrayCOA($BG43:$BZ43),YR,PRD,_xll.ArrayDIM($CB43:$CE43)),0)</f>
        <v>0</v>
      </c>
      <c r="M43" s="127">
        <f t="shared" ca="1" si="7"/>
        <v>0</v>
      </c>
      <c r="N43" s="124">
        <f t="shared" ca="1" si="8"/>
        <v>0</v>
      </c>
      <c r="O43" s="124">
        <f t="shared" ca="1" si="9"/>
        <v>0</v>
      </c>
      <c r="P43" s="124">
        <f t="shared" ca="1" si="10"/>
        <v>0</v>
      </c>
      <c r="Q43" s="124">
        <f t="shared" ca="1" si="11"/>
        <v>0</v>
      </c>
      <c r="R43" s="40"/>
      <c r="S43" s="72">
        <f ca="1">IFERROR(_xll.BC_BU(_xll.ArrayBU(DB),_xll.ArrayDPT($BA43:$BE43),_xll.ArrayCOA($BG43:$BZ43),YR,PRD,RV,_xll.ArrayDIM($CB43:$CE43)),0)</f>
        <v>0</v>
      </c>
      <c r="T43" s="72">
        <f ca="1">IFERROR(_xll.AC_BU(_xll.ArrayBU(DB),_xll.ArrayDPT($BA43:$BE43),_xll.ArrayCOA($BG43:$BZ43),YR-1,PRD,_xll.ArrayDIM($CB43:$CE43)),0)</f>
        <v>0</v>
      </c>
      <c r="U43" s="72">
        <f ca="1">IFERROR(_xll.BCC_BU(_xll.ArrayBU(DB),_xll.ArrayDPT($BA43:$BE43),_xll.ArrayCOA($BG43:$BZ43),YR,PRD,RV,_xll.ArrayDIM($CB43:$CE43)),0)</f>
        <v>0</v>
      </c>
      <c r="V43" s="72">
        <f ca="1">IFERROR(_xll.ACC_BU(_xll.ArrayBU(DB),_xll.ArrayDPT($BA43:$BE43),_xll.ArrayCOA($BG43:$BZ43),YR-1,PRD,_xll.ArrayDIM($CB43:$CE43)),0)</f>
        <v>0</v>
      </c>
      <c r="X43" s="72">
        <f ca="1">IFERROR(_xll.ACC_BU(_xll.ArrayBU(DB),_xll.ArrayDPT($BA43:$BE43),_xll.ArrayCOA($BG43:$BZ43),YR-1,PRD,_xll.ArrayDIM($CB43:$CE43)),0)</f>
        <v>0</v>
      </c>
      <c r="Y43" s="72">
        <f ca="1">IFERROR(_xll.BCC_BU(_xll.ArrayBU(DB),_xll.ArrayDPT($BA43:$BE43),_xll.ArrayCOA($BG43:$BZ43),YR-1,PRD,RV,_xll.ArrayDIM($CB43:$CE43)),0)</f>
        <v>0</v>
      </c>
      <c r="Z43" s="72">
        <f ca="1">IFERROR(_xll.ACC_BU(_xll.ArrayBU(DB),_xll.ArrayDPT($BA43:$BE43),_xll.ArrayCOA($BG43:$BZ43),YR-1-1,PRD,_xll.ArrayDIM($CB43:$CE43)),0)</f>
        <v>0</v>
      </c>
      <c r="AA43" s="184"/>
      <c r="AB43" s="124" t="e">
        <f>+_xll.AC("535590","535590",$R$1-1)</f>
        <v>#VALUE!</v>
      </c>
      <c r="AC43" s="184"/>
      <c r="AD43" s="184"/>
      <c r="AF43" s="146"/>
      <c r="AG43" s="146"/>
      <c r="AH43" s="146"/>
      <c r="AI43" s="146"/>
      <c r="BA43" s="537"/>
      <c r="BB43" s="538"/>
      <c r="BC43" s="538"/>
      <c r="BD43" s="538"/>
      <c r="BE43" s="539"/>
      <c r="BF43" s="502"/>
      <c r="BG43" t="s">
        <v>1351</v>
      </c>
      <c r="BI43" s="537"/>
      <c r="BJ43" s="539"/>
      <c r="BK43" s="537"/>
      <c r="BL43" s="539"/>
      <c r="BM43" s="537"/>
      <c r="BN43" s="539"/>
      <c r="BO43" s="537"/>
      <c r="BP43" s="539"/>
      <c r="BQ43" s="537"/>
      <c r="BR43" s="539"/>
      <c r="BS43" s="537"/>
      <c r="BT43" s="539"/>
      <c r="BU43" s="537"/>
      <c r="BV43" s="539"/>
      <c r="BW43" s="537"/>
      <c r="BX43" s="539"/>
      <c r="BY43" s="537"/>
      <c r="BZ43" s="539"/>
      <c r="CA43" s="502"/>
      <c r="CB43" s="537"/>
      <c r="CC43" s="538"/>
      <c r="CD43" s="538"/>
      <c r="CE43" s="539"/>
      <c r="DA43" t="s">
        <v>1351</v>
      </c>
    </row>
    <row r="44" spans="1:106" ht="12.75" customHeight="1">
      <c r="A44" s="124">
        <f t="shared" ca="1" si="0"/>
        <v>0</v>
      </c>
      <c r="B44" s="124">
        <f t="shared" ca="1" si="1"/>
        <v>0</v>
      </c>
      <c r="C44" s="124">
        <f t="shared" ca="1" si="2"/>
        <v>0</v>
      </c>
      <c r="D44" s="124">
        <f t="shared" ca="1" si="3"/>
        <v>0</v>
      </c>
      <c r="E44" s="124"/>
      <c r="F44" s="125">
        <f t="shared" ca="1" si="4"/>
        <v>0</v>
      </c>
      <c r="G44" s="124">
        <f t="shared" ca="1" si="5"/>
        <v>0</v>
      </c>
      <c r="H44" s="124"/>
      <c r="I44" s="124">
        <f ca="1">IFERROR(_xll.AC_BU(_xll.ArrayBU(DB),_xll.ArrayDPT($BA44:$BE44),_xll.ArrayCOA($BG44:$BZ44),YR,PRD,_xll.ArrayDIM($CB44:$CE44)),0)</f>
        <v>0</v>
      </c>
      <c r="J44" s="127">
        <f t="shared" ca="1" si="6"/>
        <v>0</v>
      </c>
      <c r="K44" s="124" t="s">
        <v>2545</v>
      </c>
      <c r="L44" s="124"/>
      <c r="M44" s="127">
        <f t="shared" ca="1" si="7"/>
        <v>0</v>
      </c>
      <c r="N44" s="124">
        <f t="shared" ca="1" si="8"/>
        <v>0</v>
      </c>
      <c r="O44" s="124">
        <f t="shared" ca="1" si="9"/>
        <v>0</v>
      </c>
      <c r="P44" s="124">
        <f t="shared" ca="1" si="10"/>
        <v>0</v>
      </c>
      <c r="Q44" s="124">
        <f t="shared" ca="1" si="11"/>
        <v>0</v>
      </c>
      <c r="S44" s="72">
        <f ca="1">IFERROR(_xll.BC_BU(_xll.ArrayBU(DB),_xll.ArrayDPT($BA44:$BE44),_xll.ArrayCOA($BG44:$BZ44),YR,PRD,RV,_xll.ArrayDIM($CB44:$CE44)),0)</f>
        <v>0</v>
      </c>
      <c r="T44" s="72">
        <f ca="1">IFERROR(_xll.AC_BU(_xll.ArrayBU(DB),_xll.ArrayDPT($BA44:$BE44),_xll.ArrayCOA($BG44:$BZ44),YR-1,PRD,_xll.ArrayDIM($CB44:$CE44)),0)</f>
        <v>0</v>
      </c>
      <c r="U44" s="72">
        <f ca="1">IFERROR(_xll.BCC_BU(_xll.ArrayBU(DB),_xll.ArrayDPT($BA44:$BE44),_xll.ArrayCOA($BG44:$BZ44),YR,PRD,RV,_xll.ArrayDIM($CB44:$CE44)),0)</f>
        <v>0</v>
      </c>
      <c r="V44" s="72">
        <f ca="1">IFERROR(_xll.ACC_BU(_xll.ArrayBU(DB),_xll.ArrayDPT($BA44:$BE44),_xll.ArrayCOA($BG44:$BZ44),YR-1,PRD,_xll.ArrayDIM($CB44:$CE44)),0)</f>
        <v>0</v>
      </c>
      <c r="X44" s="72">
        <f ca="1">IFERROR(_xll.ACC_BU(_xll.ArrayBU(DB),_xll.ArrayDPT($BA44:$BE44),_xll.ArrayCOA($BG44:$BZ44),YR-1,PRD,_xll.ArrayDIM($CB44:$CE44)),0)</f>
        <v>0</v>
      </c>
      <c r="Y44" s="72">
        <f ca="1">IFERROR(_xll.BCC_BU(_xll.ArrayBU(DB),_xll.ArrayDPT($BA44:$BE44),_xll.ArrayCOA($BG44:$BZ44),YR-1,PRD,RV,_xll.ArrayDIM($CB44:$CE44)),0)</f>
        <v>0</v>
      </c>
      <c r="Z44" s="72">
        <f ca="1">IFERROR(_xll.ACC_BU(_xll.ArrayBU(DB),_xll.ArrayDPT($BA44:$BE44),_xll.ArrayCOA($BG44:$BZ44),YR-1-1,PRD,_xll.ArrayDIM($CB44:$CE44)),0)</f>
        <v>0</v>
      </c>
      <c r="AA44" s="184"/>
      <c r="AB44" s="124" t="e">
        <f>+_xll.AC("535590","535590",$R$1-1)</f>
        <v>#VALUE!</v>
      </c>
      <c r="AC44" s="184"/>
      <c r="AD44" s="184"/>
      <c r="AF44" s="146"/>
      <c r="AG44" s="146"/>
      <c r="AH44" s="146"/>
      <c r="AI44" s="146"/>
      <c r="BA44" s="537"/>
      <c r="BB44" s="538"/>
      <c r="BC44" s="538"/>
      <c r="BD44" s="538"/>
      <c r="BE44" s="539"/>
      <c r="BF44" s="502"/>
      <c r="BI44" s="537"/>
      <c r="BJ44" s="539"/>
      <c r="BK44" s="537"/>
      <c r="BL44" s="539"/>
      <c r="BM44" s="537"/>
      <c r="BN44" s="539"/>
      <c r="BO44" s="537"/>
      <c r="BP44" s="539"/>
      <c r="BQ44" s="537"/>
      <c r="BR44" s="539"/>
      <c r="BS44" s="537"/>
      <c r="BT44" s="539"/>
      <c r="BU44" s="537"/>
      <c r="BV44" s="539"/>
      <c r="BW44" s="537"/>
      <c r="BX44" s="539"/>
      <c r="BY44" s="537"/>
      <c r="BZ44" s="539"/>
      <c r="CA44" s="502"/>
      <c r="CB44" s="537"/>
      <c r="CC44" s="538"/>
      <c r="CD44" s="538"/>
      <c r="CE44" s="539"/>
    </row>
    <row r="45" spans="1:106" ht="12.75" customHeight="1">
      <c r="A45" s="124">
        <f t="shared" ca="1" si="0"/>
        <v>-54</v>
      </c>
      <c r="B45" s="124">
        <f t="shared" ca="1" si="1"/>
        <v>0</v>
      </c>
      <c r="C45" s="124">
        <f t="shared" ca="1" si="2"/>
        <v>0</v>
      </c>
      <c r="D45" s="124">
        <f t="shared" ca="1" si="3"/>
        <v>0</v>
      </c>
      <c r="E45" s="124"/>
      <c r="F45" s="125">
        <f t="shared" ca="1" si="4"/>
        <v>0</v>
      </c>
      <c r="G45" s="124">
        <f t="shared" ca="1" si="5"/>
        <v>0</v>
      </c>
      <c r="H45" s="124"/>
      <c r="I45" s="124">
        <f ca="1">IFERROR(_xll.AC_BU(_xll.ArrayBU(DB),_xll.ArrayDPT($BA45:$BE45),_xll.ArrayCOA($BG45:$BZ45),YR,PRD,_xll.ArrayDIM($CB45:$CE45)),0)</f>
        <v>0</v>
      </c>
      <c r="J45" s="127">
        <f t="shared" ca="1" si="6"/>
        <v>0</v>
      </c>
      <c r="K45" s="124" t="s">
        <v>2491</v>
      </c>
      <c r="L45" s="124">
        <f ca="1">IFERROR(_xll.ACC_BU(_xll.ArrayBU(DB),_xll.ArrayDPT($BA45:$BE45),_xll.ArrayCOA($BG45:$BZ45),YR,PRD,_xll.ArrayDIM($CB45:$CE45)),0)</f>
        <v>463</v>
      </c>
      <c r="M45" s="127">
        <f t="shared" ca="1" si="7"/>
        <v>3.4479182769673756E-3</v>
      </c>
      <c r="N45" s="124">
        <f t="shared" ca="1" si="8"/>
        <v>463</v>
      </c>
      <c r="O45" s="124">
        <f t="shared" ca="1" si="9"/>
        <v>100</v>
      </c>
      <c r="P45" s="124">
        <f t="shared" ca="1" si="10"/>
        <v>-246</v>
      </c>
      <c r="Q45" s="124">
        <f t="shared" ca="1" si="11"/>
        <v>-53.131749460043196</v>
      </c>
      <c r="S45" s="111">
        <f ca="1">IFERROR(_xll.BC_BU(_xll.ArrayBU(DB),_xll.ArrayDPT($BA45:$BE45),_xll.ArrayCOA($BG45:$BZ45),YR,PRD,RV,_xll.ArrayDIM($CB45:$CE45)),0)</f>
        <v>0</v>
      </c>
      <c r="T45" s="111">
        <f ca="1">IFERROR(_xll.AC_BU(_xll.ArrayBU(DB),_xll.ArrayDPT($BA45:$BE45),_xll.ArrayCOA($BG45:$BZ45),YR-1,PRD,_xll.ArrayDIM($CB45:$CE45)),0)</f>
        <v>54</v>
      </c>
      <c r="U45" s="111">
        <f ca="1">IFERROR(_xll.BCC_BU(_xll.ArrayBU(DB),_xll.ArrayDPT($BA45:$BE45),_xll.ArrayCOA($BG45:$BZ45),YR,PRD,RV,_xll.ArrayDIM($CB45:$CE45)),0)</f>
        <v>0</v>
      </c>
      <c r="V45" s="111">
        <f ca="1">IFERROR(_xll.ACC_BU(_xll.ArrayBU(DB),_xll.ArrayDPT($BA45:$BE45),_xll.ArrayCOA($BG45:$BZ45),YR-1,PRD,_xll.ArrayDIM($CB45:$CE45)),0)</f>
        <v>709</v>
      </c>
      <c r="W45" s="184"/>
      <c r="X45" s="72">
        <f ca="1">IFERROR(_xll.ACC_BU(_xll.ArrayBU(DB),_xll.ArrayDPT($BA45:$BE45),_xll.ArrayCOA($BG45:$BZ45),YR-1,PRD,_xll.ArrayDIM($CB45:$CE45)),0)</f>
        <v>709</v>
      </c>
      <c r="Y45" s="72">
        <f ca="1">IFERROR(_xll.BCC_BU(_xll.ArrayBU(DB),_xll.ArrayDPT($BA45:$BE45),_xll.ArrayCOA($BG45:$BZ45),YR-1,PRD,RV,_xll.ArrayDIM($CB45:$CE45)),0)</f>
        <v>0</v>
      </c>
      <c r="Z45" s="72">
        <f ca="1">IFERROR(_xll.ACC_BU(_xll.ArrayBU(DB),_xll.ArrayDPT($BA45:$BE45),_xll.ArrayCOA($BG45:$BZ45),YR-1-1,PRD,_xll.ArrayDIM($CB45:$CE45)),0)</f>
        <v>220.44</v>
      </c>
      <c r="AA45" s="184"/>
      <c r="AB45" s="124">
        <f ca="1">IFERROR(_xll.AC_BU(_xll.ArrayBU(DB),_xll.ArrayDPT($BA45:$BE45),_xll.ArrayCOA($BG45:$BZ45),YR,PRD-1,_xll.ArrayDIM($CB45:$CE45)),0)</f>
        <v>200</v>
      </c>
      <c r="AC45" s="184"/>
      <c r="AD45" s="184"/>
      <c r="AF45" s="146"/>
      <c r="AG45" s="146"/>
      <c r="AH45" s="146"/>
      <c r="AI45" s="146"/>
      <c r="BA45" s="537"/>
      <c r="BB45" s="538"/>
      <c r="BC45" s="538"/>
      <c r="BD45" s="538"/>
      <c r="BE45" s="539"/>
      <c r="BF45" s="502"/>
      <c r="BG45" t="s">
        <v>1360</v>
      </c>
      <c r="BI45" s="537"/>
      <c r="BJ45" s="539"/>
      <c r="BK45" s="537"/>
      <c r="BL45" s="539"/>
      <c r="BM45" s="537"/>
      <c r="BN45" s="539"/>
      <c r="BO45" s="537"/>
      <c r="BP45" s="539"/>
      <c r="BQ45" s="537"/>
      <c r="BR45" s="539"/>
      <c r="BS45" s="537"/>
      <c r="BT45" s="539"/>
      <c r="BU45" s="537"/>
      <c r="BV45" s="539"/>
      <c r="BW45" s="537"/>
      <c r="BX45" s="539"/>
      <c r="BY45" s="537"/>
      <c r="BZ45" s="539"/>
      <c r="CA45" s="502"/>
      <c r="CB45" s="537"/>
      <c r="CC45" s="538"/>
      <c r="CD45" s="538"/>
      <c r="CE45" s="539"/>
      <c r="DA45" t="s">
        <v>1360</v>
      </c>
    </row>
    <row r="46" spans="1:106" ht="12.75" customHeight="1">
      <c r="A46" s="124">
        <f t="shared" ca="1" si="0"/>
        <v>0</v>
      </c>
      <c r="B46" s="124">
        <f t="shared" ca="1" si="1"/>
        <v>0</v>
      </c>
      <c r="C46" s="124">
        <f t="shared" ca="1" si="2"/>
        <v>0</v>
      </c>
      <c r="D46" s="124">
        <f t="shared" ca="1" si="3"/>
        <v>0</v>
      </c>
      <c r="E46" s="124"/>
      <c r="F46" s="125">
        <f t="shared" ca="1" si="4"/>
        <v>0</v>
      </c>
      <c r="G46" s="124">
        <f t="shared" ca="1" si="5"/>
        <v>0</v>
      </c>
      <c r="H46" s="124"/>
      <c r="I46" s="124">
        <f ca="1">IFERROR(_xll.AC_BU(_xll.ArrayBU(DB),_xll.ArrayDPT($BA46:$BE46),_xll.ArrayCOA($BG46:$BZ46),YR,PRD,_xll.ArrayDIM($CB46:$CE46)),0)</f>
        <v>0</v>
      </c>
      <c r="J46" s="127">
        <f t="shared" ca="1" si="6"/>
        <v>0</v>
      </c>
      <c r="K46" s="124" t="s">
        <v>2489</v>
      </c>
      <c r="L46" s="124">
        <f ca="1">IFERROR(_xll.ACC_BU(_xll.ArrayBU(DB),_xll.ArrayDPT($BA46:$BE46),_xll.ArrayCOA($BG46:$BZ46),YR,PRD,_xll.ArrayDIM($CB46:$CE46)),0)</f>
        <v>0</v>
      </c>
      <c r="M46" s="127">
        <f t="shared" ca="1" si="7"/>
        <v>0</v>
      </c>
      <c r="N46" s="124">
        <f t="shared" ca="1" si="8"/>
        <v>0</v>
      </c>
      <c r="O46" s="124">
        <f t="shared" ca="1" si="9"/>
        <v>0</v>
      </c>
      <c r="P46" s="124">
        <f t="shared" ca="1" si="10"/>
        <v>0</v>
      </c>
      <c r="Q46" s="124">
        <f t="shared" ca="1" si="11"/>
        <v>0</v>
      </c>
      <c r="S46" s="111">
        <f ca="1">IFERROR(_xll.BC_BU(_xll.ArrayBU(DB),_xll.ArrayDPT($BA46:$BE46),_xll.ArrayCOA($BG46:$BZ46),YR,PRD,RV,_xll.ArrayDIM($CB46:$CE46)),0)</f>
        <v>0</v>
      </c>
      <c r="T46" s="111">
        <f ca="1">IFERROR(_xll.AC_BU(_xll.ArrayBU(DB),_xll.ArrayDPT($BA46:$BE46),_xll.ArrayCOA($BG46:$BZ46),YR-1,PRD,_xll.ArrayDIM($CB46:$CE46)),0)</f>
        <v>0</v>
      </c>
      <c r="U46" s="111">
        <f ca="1">IFERROR(_xll.BCC_BU(_xll.ArrayBU(DB),_xll.ArrayDPT($BA46:$BE46),_xll.ArrayCOA($BG46:$BZ46),YR,PRD,RV,_xll.ArrayDIM($CB46:$CE46)),0)</f>
        <v>0</v>
      </c>
      <c r="V46" s="111">
        <f ca="1">IFERROR(_xll.ACC_BU(_xll.ArrayBU(DB),_xll.ArrayDPT($BA46:$BE46),_xll.ArrayCOA($BG46:$BZ46),YR-1,PRD,_xll.ArrayDIM($CB46:$CE46)),0)</f>
        <v>0</v>
      </c>
      <c r="W46" s="184"/>
      <c r="X46" s="72">
        <f ca="1">IFERROR(_xll.ACC_BU(_xll.ArrayBU(DB),_xll.ArrayDPT($BA46:$BE46),_xll.ArrayCOA($BG46:$BZ46),YR-1,PRD,_xll.ArrayDIM($CB46:$CE46)),0)</f>
        <v>0</v>
      </c>
      <c r="Y46" s="72">
        <f ca="1">IFERROR(_xll.BCC_BU(_xll.ArrayBU(DB),_xll.ArrayDPT($BA46:$BE46),_xll.ArrayCOA($BG46:$BZ46),YR-1,PRD,RV,_xll.ArrayDIM($CB46:$CE46)),0)</f>
        <v>0</v>
      </c>
      <c r="Z46" s="72">
        <f ca="1">IFERROR(_xll.ACC_BU(_xll.ArrayBU(DB),_xll.ArrayDPT($BA46:$BE46),_xll.ArrayCOA($BG46:$BZ46),YR-1-1,PRD,_xll.ArrayDIM($CB46:$CE46)),0)</f>
        <v>0</v>
      </c>
      <c r="AA46" s="184"/>
      <c r="AB46" s="124">
        <f ca="1">IFERROR(_xll.AC_BU(_xll.ArrayBU(DB),_xll.ArrayDPT($BA46:$BE46),_xll.ArrayCOA($BG46:$BZ46),YR,PRD-1,_xll.ArrayDIM($CB46:$CE46)),0)</f>
        <v>0</v>
      </c>
      <c r="AC46" s="184"/>
      <c r="AD46" s="184"/>
      <c r="AF46" s="146"/>
      <c r="AG46" s="146"/>
      <c r="AH46" s="146"/>
      <c r="AI46" s="146"/>
      <c r="BA46" s="537"/>
      <c r="BB46" s="538"/>
      <c r="BC46" s="538"/>
      <c r="BD46" s="538"/>
      <c r="BE46" s="539"/>
      <c r="BF46" s="502"/>
      <c r="BG46" t="s">
        <v>1361</v>
      </c>
      <c r="BI46" s="537"/>
      <c r="BJ46" s="539"/>
      <c r="BK46" s="537"/>
      <c r="BL46" s="539"/>
      <c r="BM46" s="537"/>
      <c r="BN46" s="539"/>
      <c r="BO46" s="537"/>
      <c r="BP46" s="539"/>
      <c r="BQ46" s="537"/>
      <c r="BR46" s="539"/>
      <c r="BS46" s="537"/>
      <c r="BT46" s="539"/>
      <c r="BU46" s="537"/>
      <c r="BV46" s="539"/>
      <c r="BW46" s="537"/>
      <c r="BX46" s="539"/>
      <c r="BY46" s="537"/>
      <c r="BZ46" s="539"/>
      <c r="CA46" s="502"/>
      <c r="CB46" s="537"/>
      <c r="CC46" s="538"/>
      <c r="CD46" s="538"/>
      <c r="CE46" s="539"/>
      <c r="DA46" t="s">
        <v>1361</v>
      </c>
    </row>
    <row r="47" spans="1:106" ht="12.75" customHeight="1">
      <c r="A47" s="124">
        <f t="shared" ca="1" si="0"/>
        <v>0</v>
      </c>
      <c r="B47" s="124">
        <f t="shared" ca="1" si="1"/>
        <v>0</v>
      </c>
      <c r="C47" s="124">
        <f t="shared" ca="1" si="2"/>
        <v>0</v>
      </c>
      <c r="D47" s="124">
        <f t="shared" ca="1" si="3"/>
        <v>0</v>
      </c>
      <c r="E47" s="124"/>
      <c r="F47" s="125">
        <f t="shared" ca="1" si="4"/>
        <v>0</v>
      </c>
      <c r="G47" s="124">
        <f t="shared" ca="1" si="5"/>
        <v>0</v>
      </c>
      <c r="H47" s="124"/>
      <c r="I47" s="124">
        <f ca="1">IFERROR(_xll.AC_BU(_xll.ArrayBU(DB),_xll.ArrayDPT($BA47:$BE47),_xll.ArrayCOA($BG47:$BZ47),YR,PRD,_xll.ArrayDIM($CB47:$CE47)),0)</f>
        <v>0</v>
      </c>
      <c r="J47" s="127">
        <f t="shared" ca="1" si="6"/>
        <v>0</v>
      </c>
      <c r="K47" s="124" t="s">
        <v>2495</v>
      </c>
      <c r="L47" s="124">
        <f ca="1">IFERROR(_xll.ACC_BU(_xll.ArrayBU(DB),_xll.ArrayDPT($BA47:$BE47),_xll.ArrayCOA($BG47:$BZ47),YR,PRD,_xll.ArrayDIM($CB47:$CE47)),0)</f>
        <v>0</v>
      </c>
      <c r="M47" s="127">
        <f t="shared" ca="1" si="7"/>
        <v>0</v>
      </c>
      <c r="N47" s="124">
        <f t="shared" ca="1" si="8"/>
        <v>0</v>
      </c>
      <c r="O47" s="124">
        <f t="shared" ca="1" si="9"/>
        <v>0</v>
      </c>
      <c r="P47" s="124">
        <f t="shared" ca="1" si="10"/>
        <v>0</v>
      </c>
      <c r="Q47" s="124">
        <f t="shared" ca="1" si="11"/>
        <v>0</v>
      </c>
      <c r="S47" s="111">
        <f ca="1">IFERROR(_xll.BC_BU(_xll.ArrayBU(DB),_xll.ArrayDPT($BA47:$BE47),_xll.ArrayCOA($BG47:$BZ47),YR,PRD,RV,_xll.ArrayDIM($CB47:$CE47)),0)</f>
        <v>0</v>
      </c>
      <c r="T47" s="111">
        <f ca="1">IFERROR(_xll.AC_BU(_xll.ArrayBU(DB),_xll.ArrayDPT($BA47:$BE47),_xll.ArrayCOA($BG47:$BZ47),YR-1,PRD,_xll.ArrayDIM($CB47:$CE47)),0)</f>
        <v>0</v>
      </c>
      <c r="U47" s="111">
        <f ca="1">IFERROR(_xll.BCC_BU(_xll.ArrayBU(DB),_xll.ArrayDPT($BA47:$BE47),_xll.ArrayCOA($BG47:$BZ47),YR,PRD,RV,_xll.ArrayDIM($CB47:$CE47)),0)</f>
        <v>0</v>
      </c>
      <c r="V47" s="111">
        <f ca="1">IFERROR(_xll.ACC_BU(_xll.ArrayBU(DB),_xll.ArrayDPT($BA47:$BE47),_xll.ArrayCOA($BG47:$BZ47),YR-1,PRD,_xll.ArrayDIM($CB47:$CE47)),0)</f>
        <v>0</v>
      </c>
      <c r="W47" s="184"/>
      <c r="X47" s="72">
        <f ca="1">IFERROR(_xll.ACC_BU(_xll.ArrayBU(DB),_xll.ArrayDPT($BA47:$BE47),_xll.ArrayCOA($BG47:$BZ47),YR-1,PRD,_xll.ArrayDIM($CB47:$CE47)),0)</f>
        <v>0</v>
      </c>
      <c r="Y47" s="72">
        <f ca="1">IFERROR(_xll.BCC_BU(_xll.ArrayBU(DB),_xll.ArrayDPT($BA47:$BE47),_xll.ArrayCOA($BG47:$BZ47),YR-1,PRD,RV,_xll.ArrayDIM($CB47:$CE47)),0)</f>
        <v>0</v>
      </c>
      <c r="Z47" s="72">
        <f ca="1">IFERROR(_xll.ACC_BU(_xll.ArrayBU(DB),_xll.ArrayDPT($BA47:$BE47),_xll.ArrayCOA($BG47:$BZ47),YR-1-1,PRD,_xll.ArrayDIM($CB47:$CE47)),0)</f>
        <v>0</v>
      </c>
      <c r="AA47" s="184"/>
      <c r="AB47" s="124">
        <f ca="1">IFERROR(_xll.AC_BU(_xll.ArrayBU(DB),_xll.ArrayDPT($BA47:$BE47),_xll.ArrayCOA($BG47:$BZ47),YR,PRD-1,_xll.ArrayDIM($CB47:$CE47)),0)</f>
        <v>0</v>
      </c>
      <c r="AC47" s="184"/>
      <c r="AD47" s="184"/>
      <c r="AF47" s="146"/>
      <c r="AG47" s="146"/>
      <c r="AH47" s="146"/>
      <c r="AI47" s="146"/>
      <c r="BA47" s="537"/>
      <c r="BB47" s="538"/>
      <c r="BC47" s="538"/>
      <c r="BD47" s="538"/>
      <c r="BE47" s="539"/>
      <c r="BF47" s="502"/>
      <c r="BG47" t="s">
        <v>1363</v>
      </c>
      <c r="BI47" s="537"/>
      <c r="BJ47" s="539"/>
      <c r="BK47" s="537"/>
      <c r="BL47" s="539"/>
      <c r="BM47" s="537"/>
      <c r="BN47" s="539"/>
      <c r="BO47" s="537"/>
      <c r="BP47" s="539"/>
      <c r="BQ47" s="537"/>
      <c r="BR47" s="539"/>
      <c r="BS47" s="537"/>
      <c r="BT47" s="539"/>
      <c r="BU47" s="537"/>
      <c r="BV47" s="539"/>
      <c r="BW47" s="537"/>
      <c r="BX47" s="539"/>
      <c r="BY47" s="537"/>
      <c r="BZ47" s="539"/>
      <c r="CA47" s="502"/>
      <c r="CB47" s="537"/>
      <c r="CC47" s="538"/>
      <c r="CD47" s="538"/>
      <c r="CE47" s="539"/>
      <c r="DA47" t="s">
        <v>1363</v>
      </c>
    </row>
    <row r="48" spans="1:106" ht="12.75" customHeight="1">
      <c r="A48" s="124">
        <f t="shared" ca="1" si="0"/>
        <v>0</v>
      </c>
      <c r="B48" s="124">
        <f t="shared" ca="1" si="1"/>
        <v>0</v>
      </c>
      <c r="C48" s="124">
        <f t="shared" ca="1" si="2"/>
        <v>0</v>
      </c>
      <c r="D48" s="124">
        <f t="shared" ca="1" si="3"/>
        <v>0</v>
      </c>
      <c r="E48" s="124"/>
      <c r="F48" s="125">
        <f t="shared" ca="1" si="4"/>
        <v>0</v>
      </c>
      <c r="G48" s="124">
        <f t="shared" ca="1" si="5"/>
        <v>0</v>
      </c>
      <c r="H48" s="124"/>
      <c r="I48" s="124">
        <f ca="1">IFERROR(_xll.AC_BU(_xll.ArrayBU(DB),_xll.ArrayDPT($BA48:$BE48),_xll.ArrayCOA($BG48:$BZ48),YR,PRD,_xll.ArrayDIM($CB48:$CE48)),0)</f>
        <v>0</v>
      </c>
      <c r="J48" s="127">
        <f t="shared" ca="1" si="6"/>
        <v>0</v>
      </c>
      <c r="K48" s="124" t="s">
        <v>2496</v>
      </c>
      <c r="L48" s="124">
        <f ca="1">IFERROR(_xll.ACC_BU(_xll.ArrayBU(DB),_xll.ArrayDPT($BA48:$BE48),_xll.ArrayCOA($BG48:$BZ48),YR,PRD,_xll.ArrayDIM($CB48:$CE48)),0)</f>
        <v>0</v>
      </c>
      <c r="M48" s="127">
        <f t="shared" ca="1" si="7"/>
        <v>0</v>
      </c>
      <c r="N48" s="124">
        <f t="shared" ca="1" si="8"/>
        <v>0</v>
      </c>
      <c r="O48" s="124">
        <f t="shared" ca="1" si="9"/>
        <v>0</v>
      </c>
      <c r="P48" s="124">
        <f t="shared" ca="1" si="10"/>
        <v>0</v>
      </c>
      <c r="Q48" s="124">
        <f t="shared" ca="1" si="11"/>
        <v>0</v>
      </c>
      <c r="S48" s="111">
        <f ca="1">IFERROR(_xll.BC_BU(_xll.ArrayBU(DB),_xll.ArrayDPT($BA48:$BE48),_xll.ArrayCOA($BG48:$BZ48),YR,PRD,RV,_xll.ArrayDIM($CB48:$CE48)),0)</f>
        <v>0</v>
      </c>
      <c r="T48" s="111">
        <f ca="1">IFERROR(_xll.AC_BU(_xll.ArrayBU(DB),_xll.ArrayDPT($BA48:$BE48),_xll.ArrayCOA($BG48:$BZ48),YR-1,PRD,_xll.ArrayDIM($CB48:$CE48)),0)</f>
        <v>0</v>
      </c>
      <c r="U48" s="111">
        <f ca="1">IFERROR(_xll.BCC_BU(_xll.ArrayBU(DB),_xll.ArrayDPT($BA48:$BE48),_xll.ArrayCOA($BG48:$BZ48),YR,PRD,RV,_xll.ArrayDIM($CB48:$CE48)),0)</f>
        <v>0</v>
      </c>
      <c r="V48" s="111">
        <f ca="1">IFERROR(_xll.ACC_BU(_xll.ArrayBU(DB),_xll.ArrayDPT($BA48:$BE48),_xll.ArrayCOA($BG48:$BZ48),YR-1,PRD,_xll.ArrayDIM($CB48:$CE48)),0)</f>
        <v>0</v>
      </c>
      <c r="W48" s="184"/>
      <c r="X48" s="72">
        <f ca="1">IFERROR(_xll.ACC_BU(_xll.ArrayBU(DB),_xll.ArrayDPT($BA48:$BE48),_xll.ArrayCOA($BG48:$BZ48),YR-1,PRD,_xll.ArrayDIM($CB48:$CE48)),0)</f>
        <v>0</v>
      </c>
      <c r="Y48" s="72">
        <f ca="1">IFERROR(_xll.BCC_BU(_xll.ArrayBU(DB),_xll.ArrayDPT($BA48:$BE48),_xll.ArrayCOA($BG48:$BZ48),YR-1,PRD,RV,_xll.ArrayDIM($CB48:$CE48)),0)</f>
        <v>0</v>
      </c>
      <c r="Z48" s="72">
        <f ca="1">IFERROR(_xll.ACC_BU(_xll.ArrayBU(DB),_xll.ArrayDPT($BA48:$BE48),_xll.ArrayCOA($BG48:$BZ48),YR-1-1,PRD,_xll.ArrayDIM($CB48:$CE48)),0)</f>
        <v>0</v>
      </c>
      <c r="AA48" s="184"/>
      <c r="AB48" s="124">
        <f ca="1">IFERROR(_xll.AC_BU(_xll.ArrayBU(DB),_xll.ArrayDPT($BA48:$BE48),_xll.ArrayCOA($BG48:$BZ48),YR,PRD-1,_xll.ArrayDIM($CB48:$CE48)),0)</f>
        <v>0</v>
      </c>
      <c r="AC48" s="184"/>
      <c r="AD48" s="184"/>
      <c r="AF48" s="146"/>
      <c r="AG48" s="146"/>
      <c r="AH48" s="146"/>
      <c r="AI48" s="146"/>
      <c r="BA48" s="537"/>
      <c r="BB48" s="538"/>
      <c r="BC48" s="538"/>
      <c r="BD48" s="538"/>
      <c r="BE48" s="539"/>
      <c r="BF48" s="502"/>
      <c r="BG48" t="s">
        <v>1348</v>
      </c>
      <c r="BI48" s="537"/>
      <c r="BJ48" s="539"/>
      <c r="BK48" s="537"/>
      <c r="BL48" s="539"/>
      <c r="BM48" s="537"/>
      <c r="BN48" s="539"/>
      <c r="BO48" s="537"/>
      <c r="BP48" s="539"/>
      <c r="BQ48" s="537"/>
      <c r="BR48" s="539"/>
      <c r="BS48" s="537"/>
      <c r="BT48" s="539"/>
      <c r="BU48" s="537"/>
      <c r="BV48" s="539"/>
      <c r="BW48" s="537"/>
      <c r="BX48" s="539"/>
      <c r="BY48" s="537"/>
      <c r="BZ48" s="539"/>
      <c r="CA48" s="502"/>
      <c r="CB48" s="537"/>
      <c r="CC48" s="538"/>
      <c r="CD48" s="538"/>
      <c r="CE48" s="539"/>
      <c r="DA48" t="s">
        <v>1348</v>
      </c>
    </row>
    <row r="49" spans="1:107" ht="12.75" customHeight="1">
      <c r="A49" s="124">
        <f t="shared" ca="1" si="0"/>
        <v>-15633</v>
      </c>
      <c r="B49" s="124">
        <f t="shared" ca="1" si="1"/>
        <v>0</v>
      </c>
      <c r="C49" s="124">
        <f t="shared" ca="1" si="2"/>
        <v>0</v>
      </c>
      <c r="D49" s="124">
        <f t="shared" ca="1" si="3"/>
        <v>0</v>
      </c>
      <c r="E49" s="124"/>
      <c r="F49" s="125">
        <f t="shared" ca="1" si="4"/>
        <v>0</v>
      </c>
      <c r="G49" s="124">
        <f t="shared" ca="1" si="5"/>
        <v>0</v>
      </c>
      <c r="H49" s="124"/>
      <c r="I49" s="124">
        <f ca="1">IFERROR(_xll.AC_BU(_xll.ArrayBU(DB),_xll.ArrayDPT($BA49:$BE49),_xll.ArrayCOA($BG49:$BZ49),YR,PRD,_xll.ArrayDIM($CB49:$CE49)),0)</f>
        <v>0</v>
      </c>
      <c r="J49" s="127">
        <f t="shared" ca="1" si="6"/>
        <v>0</v>
      </c>
      <c r="K49" s="126" t="s">
        <v>2497</v>
      </c>
      <c r="L49" s="124">
        <f ca="1">IFERROR(_xll.ACC_BU(_xll.ArrayBU(DB),_xll.ArrayDPT($BA49:$BE49),_xll.ArrayCOA($BG49:$BZ49),YR,PRD,_xll.ArrayDIM($CB49:$CE49)),0)</f>
        <v>81723</v>
      </c>
      <c r="M49" s="127">
        <f t="shared" ca="1" si="7"/>
        <v>0.60858364006178156</v>
      </c>
      <c r="N49" s="124">
        <f t="shared" ca="1" si="8"/>
        <v>81723</v>
      </c>
      <c r="O49" s="124">
        <f t="shared" ca="1" si="9"/>
        <v>100</v>
      </c>
      <c r="P49" s="124">
        <f t="shared" ca="1" si="10"/>
        <v>-31590</v>
      </c>
      <c r="Q49" s="124">
        <f t="shared" ca="1" si="11"/>
        <v>-38.654968613487021</v>
      </c>
      <c r="S49" s="111">
        <f ca="1">IFERROR(_xll.BC_BU(_xll.ArrayBU(DB),_xll.ArrayDPT($BA49:$BE49),_xll.ArrayCOA($BG49:$BZ49),YR,PRD,RV,_xll.ArrayDIM($CB49:$CE49)),0)</f>
        <v>0</v>
      </c>
      <c r="T49" s="111">
        <f ca="1">IFERROR(_xll.AC_BU(_xll.ArrayBU(DB),_xll.ArrayDPT($BA49:$BE49),_xll.ArrayCOA($BG49:$BZ49),YR-1,PRD,_xll.ArrayDIM($CB49:$CE49)),0)</f>
        <v>15633</v>
      </c>
      <c r="U49" s="111">
        <f ca="1">IFERROR(_xll.BCC_BU(_xll.ArrayBU(DB),_xll.ArrayDPT($BA49:$BE49),_xll.ArrayCOA($BG49:$BZ49),YR,PRD,RV,_xll.ArrayDIM($CB49:$CE49)),0)</f>
        <v>0</v>
      </c>
      <c r="V49" s="111">
        <f ca="1">IFERROR(_xll.ACC_BU(_xll.ArrayBU(DB),_xll.ArrayDPT($BA49:$BE49),_xll.ArrayCOA($BG49:$BZ49),YR-1,PRD,_xll.ArrayDIM($CB49:$CE49)),0)</f>
        <v>113313</v>
      </c>
      <c r="W49" s="184"/>
      <c r="X49" s="72">
        <f ca="1">IFERROR(_xll.ACC_BU(_xll.ArrayBU(DB),_xll.ArrayDPT($BA49:$BE49),_xll.ArrayCOA($BG49:$BZ49),YR-1,PRD,_xll.ArrayDIM($CB49:$CE49)),0)</f>
        <v>113313</v>
      </c>
      <c r="Y49" s="72">
        <f ca="1">IFERROR(_xll.BCC_BU(_xll.ArrayBU(DB),_xll.ArrayDPT($BA49:$BE49),_xll.ArrayCOA($BG49:$BZ49),YR-1,PRD,RV,_xll.ArrayDIM($CB49:$CE49)),0)</f>
        <v>0</v>
      </c>
      <c r="Z49" s="72">
        <f ca="1">IFERROR(_xll.ACC_BU(_xll.ArrayBU(DB),_xll.ArrayDPT($BA49:$BE49),_xll.ArrayCOA($BG49:$BZ49),YR-1-1,PRD,_xll.ArrayDIM($CB49:$CE49)),0)</f>
        <v>155318</v>
      </c>
      <c r="AA49" s="184"/>
      <c r="AB49" s="124">
        <f ca="1">IFERROR(_xll.AC_BU(_xll.ArrayBU(DB),_xll.ArrayDPT($BA49:$BE49),_xll.ArrayCOA($BG49:$BZ49),YR,PRD-1,_xll.ArrayDIM($CB49:$CE49)),0)</f>
        <v>0</v>
      </c>
      <c r="AC49" s="184"/>
      <c r="AD49" s="184"/>
      <c r="AF49" s="146"/>
      <c r="AG49" s="146"/>
      <c r="AH49" s="146"/>
      <c r="AI49" s="146"/>
      <c r="BA49" s="537"/>
      <c r="BB49" s="538"/>
      <c r="BC49" s="538"/>
      <c r="BD49" s="538"/>
      <c r="BE49" s="539"/>
      <c r="BF49" s="502"/>
      <c r="BG49" t="s">
        <v>1354</v>
      </c>
      <c r="BI49" s="537"/>
      <c r="BJ49" s="539"/>
      <c r="BK49" s="537"/>
      <c r="BL49" s="539"/>
      <c r="BM49" s="537"/>
      <c r="BN49" s="539"/>
      <c r="BO49" s="537"/>
      <c r="BP49" s="539"/>
      <c r="BQ49" s="537"/>
      <c r="BR49" s="539"/>
      <c r="BS49" s="537"/>
      <c r="BT49" s="539"/>
      <c r="BU49" s="537"/>
      <c r="BV49" s="539"/>
      <c r="BW49" s="537"/>
      <c r="BX49" s="539"/>
      <c r="BY49" s="537"/>
      <c r="BZ49" s="539"/>
      <c r="CA49" s="502"/>
      <c r="CB49" s="537"/>
      <c r="CC49" s="538"/>
      <c r="CD49" s="538"/>
      <c r="CE49" s="539"/>
      <c r="DA49" t="s">
        <v>1354</v>
      </c>
    </row>
    <row r="50" spans="1:107" ht="12.75" customHeight="1">
      <c r="A50" s="124">
        <f t="shared" ca="1" si="0"/>
        <v>0</v>
      </c>
      <c r="B50" s="124">
        <f t="shared" ca="1" si="1"/>
        <v>0</v>
      </c>
      <c r="C50" s="124">
        <f t="shared" ca="1" si="2"/>
        <v>0</v>
      </c>
      <c r="D50" s="124">
        <f t="shared" ca="1" si="3"/>
        <v>0</v>
      </c>
      <c r="E50" s="124"/>
      <c r="F50" s="125">
        <f t="shared" ca="1" si="4"/>
        <v>0</v>
      </c>
      <c r="G50" s="124">
        <f t="shared" ca="1" si="5"/>
        <v>0</v>
      </c>
      <c r="H50" s="124"/>
      <c r="I50" s="124">
        <f ca="1">IFERROR(_xll.AC_BU(_xll.ArrayBU(DB),_xll.ArrayDPT($BA50:$BE50),_xll.ArrayCOA($BG50:$BZ50),YR,PRD,_xll.ArrayDIM($CB50:$CE50)),0)</f>
        <v>0</v>
      </c>
      <c r="J50" s="127">
        <f t="shared" ca="1" si="6"/>
        <v>0</v>
      </c>
      <c r="K50" s="124" t="s">
        <v>2501</v>
      </c>
      <c r="L50" s="124">
        <f ca="1">IFERROR(_xll.ACC_BU(_xll.ArrayBU(DB),_xll.ArrayDPT($BA50:$BE50),_xll.ArrayCOA($BG50:$BZ50),YR,PRD,_xll.ArrayDIM($CB50:$CE50)),0)</f>
        <v>0</v>
      </c>
      <c r="M50" s="127">
        <f t="shared" ca="1" si="7"/>
        <v>0</v>
      </c>
      <c r="N50" s="124">
        <f t="shared" ca="1" si="8"/>
        <v>0</v>
      </c>
      <c r="O50" s="124">
        <f t="shared" ca="1" si="9"/>
        <v>0</v>
      </c>
      <c r="P50" s="124">
        <f t="shared" ca="1" si="10"/>
        <v>0</v>
      </c>
      <c r="Q50" s="124">
        <f t="shared" ca="1" si="11"/>
        <v>0</v>
      </c>
      <c r="S50" s="111">
        <f ca="1">IFERROR(_xll.BC_BU(_xll.ArrayBU(DB),_xll.ArrayDPT($BA50:$BE50),_xll.ArrayCOA($BG50:$BZ50),YR,PRD,RV,_xll.ArrayDIM($CB50:$CE50)),0)</f>
        <v>0</v>
      </c>
      <c r="T50" s="111">
        <f ca="1">IFERROR(_xll.AC_BU(_xll.ArrayBU(DB),_xll.ArrayDPT($BA50:$BE50),_xll.ArrayCOA($BG50:$BZ50),YR-1,PRD,_xll.ArrayDIM($CB50:$CE50)),0)</f>
        <v>0</v>
      </c>
      <c r="U50" s="111">
        <f ca="1">IFERROR(_xll.BCC_BU(_xll.ArrayBU(DB),_xll.ArrayDPT($BA50:$BE50),_xll.ArrayCOA($BG50:$BZ50),YR,PRD,RV,_xll.ArrayDIM($CB50:$CE50)),0)</f>
        <v>0</v>
      </c>
      <c r="V50" s="111">
        <f ca="1">IFERROR(_xll.ACC_BU(_xll.ArrayBU(DB),_xll.ArrayDPT($BA50:$BE50),_xll.ArrayCOA($BG50:$BZ50),YR-1,PRD,_xll.ArrayDIM($CB50:$CE50)),0)</f>
        <v>0</v>
      </c>
      <c r="W50" s="184"/>
      <c r="X50" s="72">
        <f ca="1">IFERROR(_xll.ACC_BU(_xll.ArrayBU(DB),_xll.ArrayDPT($BA50:$BE50),_xll.ArrayCOA($BG50:$BZ50),YR-1,PRD,_xll.ArrayDIM($CB50:$CE50)),0)</f>
        <v>0</v>
      </c>
      <c r="Y50" s="72">
        <f ca="1">IFERROR(_xll.BCC_BU(_xll.ArrayBU(DB),_xll.ArrayDPT($BA50:$BE50),_xll.ArrayCOA($BG50:$BZ50),YR-1,PRD,RV,_xll.ArrayDIM($CB50:$CE50)),0)</f>
        <v>0</v>
      </c>
      <c r="Z50" s="72">
        <f ca="1">IFERROR(_xll.ACC_BU(_xll.ArrayBU(DB),_xll.ArrayDPT($BA50:$BE50),_xll.ArrayCOA($BG50:$BZ50),YR-1-1,PRD,_xll.ArrayDIM($CB50:$CE50)),0)</f>
        <v>0</v>
      </c>
      <c r="AA50" s="184"/>
      <c r="AB50" s="124">
        <f ca="1">IFERROR(_xll.AC_BU(_xll.ArrayBU(DB),_xll.ArrayDPT($BA50:$BE50),_xll.ArrayCOA($BG50:$BZ50),YR,PRD-1,_xll.ArrayDIM($CB50:$CE50)),0)</f>
        <v>0</v>
      </c>
      <c r="AC50" s="184"/>
      <c r="AD50" s="184"/>
      <c r="AF50" s="146"/>
      <c r="AG50" s="146"/>
      <c r="AH50" s="146"/>
      <c r="AI50" s="146"/>
      <c r="BA50" s="537"/>
      <c r="BB50" s="538"/>
      <c r="BC50" s="538"/>
      <c r="BD50" s="538"/>
      <c r="BE50" s="539"/>
      <c r="BF50" s="502"/>
      <c r="BG50" t="s">
        <v>1353</v>
      </c>
      <c r="BI50" s="537"/>
      <c r="BJ50" s="539"/>
      <c r="BK50" s="537"/>
      <c r="BL50" s="539"/>
      <c r="BM50" s="537"/>
      <c r="BN50" s="539"/>
      <c r="BO50" s="537"/>
      <c r="BP50" s="539"/>
      <c r="BQ50" s="537"/>
      <c r="BR50" s="539"/>
      <c r="BS50" s="537"/>
      <c r="BT50" s="539"/>
      <c r="BU50" s="537"/>
      <c r="BV50" s="539"/>
      <c r="BW50" s="537"/>
      <c r="BX50" s="539"/>
      <c r="BY50" s="537"/>
      <c r="BZ50" s="539"/>
      <c r="CA50" s="502"/>
      <c r="CB50" s="537"/>
      <c r="CC50" s="538"/>
      <c r="CD50" s="538"/>
      <c r="CE50" s="539"/>
      <c r="DA50" t="s">
        <v>1353</v>
      </c>
    </row>
    <row r="51" spans="1:107" ht="12.75" customHeight="1">
      <c r="A51" s="124">
        <f t="shared" ca="1" si="0"/>
        <v>0</v>
      </c>
      <c r="B51" s="124">
        <f t="shared" ca="1" si="1"/>
        <v>0</v>
      </c>
      <c r="C51" s="124">
        <f t="shared" ca="1" si="2"/>
        <v>0</v>
      </c>
      <c r="D51" s="124">
        <f t="shared" ca="1" si="3"/>
        <v>0</v>
      </c>
      <c r="E51" s="124"/>
      <c r="F51" s="125">
        <f t="shared" ca="1" si="4"/>
        <v>0</v>
      </c>
      <c r="G51" s="124">
        <f t="shared" ca="1" si="5"/>
        <v>0</v>
      </c>
      <c r="H51" s="124"/>
      <c r="I51" s="124">
        <f ca="1">IFERROR(_xll.AC_BU(_xll.ArrayBU(DB),_xll.ArrayDPT($BA51:$BE51),_xll.ArrayCOA($BG51:$BZ51),YR,PRD,_xll.ArrayDIM($CB51:$CE51)),0)</f>
        <v>0</v>
      </c>
      <c r="J51" s="127">
        <f t="shared" ca="1" si="6"/>
        <v>0</v>
      </c>
      <c r="K51" s="124" t="s">
        <v>2502</v>
      </c>
      <c r="L51" s="124">
        <f ca="1">IFERROR(_xll.ACC_BU(_xll.ArrayBU(DB),_xll.ArrayDPT($BA51:$BE51),_xll.ArrayCOA($BG51:$BZ51),YR,PRD,_xll.ArrayDIM($CB51:$CE51)),0)</f>
        <v>343.93</v>
      </c>
      <c r="M51" s="127">
        <f t="shared" ca="1" si="7"/>
        <v>2.5612149740764354E-3</v>
      </c>
      <c r="N51" s="124">
        <f t="shared" ca="1" si="8"/>
        <v>343.93</v>
      </c>
      <c r="O51" s="124">
        <f t="shared" ca="1" si="9"/>
        <v>100</v>
      </c>
      <c r="P51" s="124">
        <f t="shared" ca="1" si="10"/>
        <v>-9376.07</v>
      </c>
      <c r="Q51" s="124">
        <f t="shared" ca="1" si="11"/>
        <v>-2726.1564853313175</v>
      </c>
      <c r="S51" s="111">
        <f ca="1">IFERROR(_xll.BC_BU(_xll.ArrayBU(DB),_xll.ArrayDPT($BA51:$BE51),_xll.ArrayCOA($BG51:$BZ51),YR,PRD,RV,_xll.ArrayDIM($CB51:$CE51)),0)</f>
        <v>0</v>
      </c>
      <c r="T51" s="111">
        <f ca="1">IFERROR(_xll.AC_BU(_xll.ArrayBU(DB),_xll.ArrayDPT($BA51:$BE51),_xll.ArrayCOA($BG51:$BZ51),YR-1,PRD,_xll.ArrayDIM($CB51:$CE51)),0)</f>
        <v>0</v>
      </c>
      <c r="U51" s="111">
        <f ca="1">IFERROR(_xll.BCC_BU(_xll.ArrayBU(DB),_xll.ArrayDPT($BA51:$BE51),_xll.ArrayCOA($BG51:$BZ51),YR,PRD,RV,_xll.ArrayDIM($CB51:$CE51)),0)</f>
        <v>0</v>
      </c>
      <c r="V51" s="111">
        <f ca="1">IFERROR(_xll.ACC_BU(_xll.ArrayBU(DB),_xll.ArrayDPT($BA51:$BE51),_xll.ArrayCOA($BG51:$BZ51),YR-1,PRD,_xll.ArrayDIM($CB51:$CE51)),0)</f>
        <v>9720</v>
      </c>
      <c r="W51" s="184"/>
      <c r="X51" s="72">
        <f ca="1">IFERROR(_xll.ACC_BU(_xll.ArrayBU(DB),_xll.ArrayDPT($BA51:$BE51),_xll.ArrayCOA($BG51:$BZ51),YR-1,PRD,_xll.ArrayDIM($CB51:$CE51)),0)</f>
        <v>9720</v>
      </c>
      <c r="Y51" s="72">
        <f ca="1">IFERROR(_xll.BCC_BU(_xll.ArrayBU(DB),_xll.ArrayDPT($BA51:$BE51),_xll.ArrayCOA($BG51:$BZ51),YR-1,PRD,RV,_xll.ArrayDIM($CB51:$CE51)),0)</f>
        <v>0</v>
      </c>
      <c r="Z51" s="72">
        <f ca="1">IFERROR(_xll.ACC_BU(_xll.ArrayBU(DB),_xll.ArrayDPT($BA51:$BE51),_xll.ArrayCOA($BG51:$BZ51),YR-1-1,PRD,_xll.ArrayDIM($CB51:$CE51)),0)</f>
        <v>0</v>
      </c>
      <c r="AA51" s="184"/>
      <c r="AB51" s="124">
        <f ca="1">IFERROR(_xll.AC_BU(_xll.ArrayBU(DB),_xll.ArrayDPT($BA51:$BE51),_xll.ArrayCOA($BG51:$BZ51),YR,PRD-1,_xll.ArrayDIM($CB51:$CE51)),0)</f>
        <v>0</v>
      </c>
      <c r="AC51" s="184"/>
      <c r="AD51" s="184"/>
      <c r="AF51" s="146"/>
      <c r="AG51" s="146"/>
      <c r="AH51" s="146"/>
      <c r="AI51" s="146"/>
      <c r="BA51" s="537"/>
      <c r="BB51" s="538"/>
      <c r="BC51" s="538"/>
      <c r="BD51" s="538"/>
      <c r="BE51" s="539"/>
      <c r="BF51" s="502"/>
      <c r="BG51" t="s">
        <v>1333</v>
      </c>
      <c r="BI51" s="537"/>
      <c r="BJ51" s="539"/>
      <c r="BK51" s="537"/>
      <c r="BL51" s="539"/>
      <c r="BM51" s="537"/>
      <c r="BN51" s="539"/>
      <c r="BO51" s="537"/>
      <c r="BP51" s="539"/>
      <c r="BQ51" s="537"/>
      <c r="BR51" s="539"/>
      <c r="BS51" s="537"/>
      <c r="BT51" s="539"/>
      <c r="BU51" s="537"/>
      <c r="BV51" s="539"/>
      <c r="BW51" s="537"/>
      <c r="BX51" s="539"/>
      <c r="BY51" s="537"/>
      <c r="BZ51" s="539"/>
      <c r="CA51" s="502"/>
      <c r="CB51" s="537"/>
      <c r="CC51" s="538"/>
      <c r="CD51" s="538"/>
      <c r="CE51" s="539"/>
      <c r="DA51" t="s">
        <v>1333</v>
      </c>
    </row>
    <row r="52" spans="1:107" ht="12.75" customHeight="1">
      <c r="A52" s="124">
        <f t="shared" ca="1" si="0"/>
        <v>0</v>
      </c>
      <c r="B52" s="124">
        <f t="shared" ca="1" si="1"/>
        <v>0</v>
      </c>
      <c r="C52" s="124">
        <f t="shared" ca="1" si="2"/>
        <v>0</v>
      </c>
      <c r="D52" s="124">
        <f t="shared" ca="1" si="3"/>
        <v>0</v>
      </c>
      <c r="E52" s="124"/>
      <c r="F52" s="125">
        <f t="shared" ca="1" si="4"/>
        <v>0</v>
      </c>
      <c r="G52" s="124">
        <f t="shared" ca="1" si="5"/>
        <v>0</v>
      </c>
      <c r="H52" s="124"/>
      <c r="I52" s="124">
        <f ca="1">IFERROR(_xll.AC_BU(_xll.ArrayBU(DB),_xll.ArrayDPT($BA52:$BE52),_xll.ArrayCOA($BG52:$BZ52),YR,PRD,_xll.ArrayDIM($CB52:$CE52)),0)</f>
        <v>0</v>
      </c>
      <c r="J52" s="127">
        <f t="shared" ca="1" si="6"/>
        <v>0</v>
      </c>
      <c r="K52" s="143" t="s">
        <v>2500</v>
      </c>
      <c r="L52" s="124">
        <f ca="1">IFERROR(_xll.ACC_BU(_xll.ArrayBU(DB),_xll.ArrayDPT($BA52:$BE52),_xll.ArrayCOA($BG52:$BZ52),YR,PRD,_xll.ArrayDIM($CB52:$CE52)),0)</f>
        <v>0</v>
      </c>
      <c r="M52" s="127">
        <f t="shared" ca="1" si="7"/>
        <v>0</v>
      </c>
      <c r="N52" s="124">
        <f t="shared" ca="1" si="8"/>
        <v>0</v>
      </c>
      <c r="O52" s="124">
        <f t="shared" ca="1" si="9"/>
        <v>0</v>
      </c>
      <c r="P52" s="124">
        <f t="shared" ca="1" si="10"/>
        <v>0</v>
      </c>
      <c r="Q52" s="124">
        <f t="shared" ca="1" si="11"/>
        <v>0</v>
      </c>
      <c r="S52" s="111">
        <f ca="1">IFERROR(_xll.BC_BU(_xll.ArrayBU(DB),_xll.ArrayDPT($BA52:$BE52),_xll.ArrayCOA($BG52:$BZ52),YR,PRD,RV,_xll.ArrayDIM($CB52:$CE52)),0)</f>
        <v>0</v>
      </c>
      <c r="T52" s="111">
        <f ca="1">IFERROR(_xll.AC_BU(_xll.ArrayBU(DB),_xll.ArrayDPT($BA52:$BE52),_xll.ArrayCOA($BG52:$BZ52),YR-1,PRD,_xll.ArrayDIM($CB52:$CE52)),0)</f>
        <v>0</v>
      </c>
      <c r="U52" s="111">
        <f ca="1">IFERROR(_xll.BCC_BU(_xll.ArrayBU(DB),_xll.ArrayDPT($BA52:$BE52),_xll.ArrayCOA($BG52:$BZ52),YR,PRD,RV,_xll.ArrayDIM($CB52:$CE52)),0)</f>
        <v>0</v>
      </c>
      <c r="V52" s="111">
        <f ca="1">IFERROR(_xll.ACC_BU(_xll.ArrayBU(DB),_xll.ArrayDPT($BA52:$BE52),_xll.ArrayCOA($BG52:$BZ52),YR-1,PRD,_xll.ArrayDIM($CB52:$CE52)),0)</f>
        <v>0</v>
      </c>
      <c r="W52" s="184"/>
      <c r="X52" s="72">
        <f ca="1">IFERROR(_xll.ACC_BU(_xll.ArrayBU(DB),_xll.ArrayDPT($BA52:$BE52),_xll.ArrayCOA($BG52:$BZ52),YR-1,PRD,_xll.ArrayDIM($CB52:$CE52)),0)</f>
        <v>0</v>
      </c>
      <c r="Y52" s="72">
        <f ca="1">IFERROR(_xll.BCC_BU(_xll.ArrayBU(DB),_xll.ArrayDPT($BA52:$BE52),_xll.ArrayCOA($BG52:$BZ52),YR-1,PRD,RV,_xll.ArrayDIM($CB52:$CE52)),0)</f>
        <v>0</v>
      </c>
      <c r="Z52" s="72">
        <f ca="1">IFERROR(_xll.ACC_BU(_xll.ArrayBU(DB),_xll.ArrayDPT($BA52:$BE52),_xll.ArrayCOA($BG52:$BZ52),YR-1-1,PRD,_xll.ArrayDIM($CB52:$CE52)),0)</f>
        <v>0</v>
      </c>
      <c r="AA52" s="184"/>
      <c r="AB52" s="124">
        <f ca="1">IFERROR(_xll.AC_BU(_xll.ArrayBU(DB),_xll.ArrayDPT($BA52:$BE52),_xll.ArrayCOA($BG52:$BZ52),YR,PRD-1,_xll.ArrayDIM($CB52:$CE52)),0)</f>
        <v>0</v>
      </c>
      <c r="AC52" s="184"/>
      <c r="AD52" s="184"/>
      <c r="AF52" s="146"/>
      <c r="AG52" s="146"/>
      <c r="AH52" s="146"/>
      <c r="AI52" s="146"/>
      <c r="BA52" s="537"/>
      <c r="BB52" s="538"/>
      <c r="BC52" s="538"/>
      <c r="BD52" s="538"/>
      <c r="BE52" s="539"/>
      <c r="BF52" s="502"/>
      <c r="BG52" t="s">
        <v>1334</v>
      </c>
      <c r="BI52" s="537"/>
      <c r="BJ52" s="539"/>
      <c r="BK52" s="537"/>
      <c r="BL52" s="539"/>
      <c r="BM52" s="537"/>
      <c r="BN52" s="539"/>
      <c r="BO52" s="537"/>
      <c r="BP52" s="539"/>
      <c r="BQ52" s="537"/>
      <c r="BR52" s="539"/>
      <c r="BS52" s="537"/>
      <c r="BT52" s="539"/>
      <c r="BU52" s="537"/>
      <c r="BV52" s="539"/>
      <c r="BW52" s="537"/>
      <c r="BX52" s="539"/>
      <c r="BY52" s="537"/>
      <c r="BZ52" s="539"/>
      <c r="CA52" s="502"/>
      <c r="CB52" s="537"/>
      <c r="CC52" s="538"/>
      <c r="CD52" s="538"/>
      <c r="CE52" s="539"/>
      <c r="DA52" t="s">
        <v>1334</v>
      </c>
    </row>
    <row r="53" spans="1:107" ht="12.75" customHeight="1">
      <c r="A53" s="124">
        <f t="shared" ca="1" si="0"/>
        <v>0</v>
      </c>
      <c r="B53" s="124">
        <f t="shared" ca="1" si="1"/>
        <v>0</v>
      </c>
      <c r="C53" s="124">
        <f t="shared" ca="1" si="2"/>
        <v>0</v>
      </c>
      <c r="D53" s="124">
        <f t="shared" ca="1" si="3"/>
        <v>0</v>
      </c>
      <c r="E53" s="124"/>
      <c r="F53" s="125">
        <f t="shared" ca="1" si="4"/>
        <v>0</v>
      </c>
      <c r="G53" s="124">
        <f t="shared" ca="1" si="5"/>
        <v>0</v>
      </c>
      <c r="H53" s="124"/>
      <c r="I53" s="124">
        <f ca="1">IFERROR(_xll.AC_BU(_xll.ArrayBU(DB),_xll.ArrayDPT($BA53:$BE53),_xll.ArrayCOA($BG53:$BZ53),YR,PRD,_xll.ArrayDIM($CB53:$CE53)),0)</f>
        <v>0</v>
      </c>
      <c r="J53" s="127">
        <f t="shared" ca="1" si="6"/>
        <v>0</v>
      </c>
      <c r="K53" s="143" t="s">
        <v>2503</v>
      </c>
      <c r="L53" s="124">
        <f ca="1">IFERROR(_xll.ACC_BU(_xll.ArrayBU(DB),_xll.ArrayDPT($BA53:$BE53),_xll.ArrayCOA($BG53:$BZ53),YR,PRD,_xll.ArrayDIM($CB53:$CE53)),0)</f>
        <v>307.8</v>
      </c>
      <c r="M53" s="127">
        <f t="shared" ca="1" si="7"/>
        <v>2.2921581979493703E-3</v>
      </c>
      <c r="N53" s="124">
        <f t="shared" ca="1" si="8"/>
        <v>307.8</v>
      </c>
      <c r="O53" s="124">
        <f t="shared" ca="1" si="9"/>
        <v>100</v>
      </c>
      <c r="P53" s="124">
        <f t="shared" ca="1" si="10"/>
        <v>-361.56</v>
      </c>
      <c r="Q53" s="124">
        <f t="shared" ca="1" si="11"/>
        <v>-117.46588693957115</v>
      </c>
      <c r="S53" s="111">
        <f ca="1">IFERROR(_xll.BC_BU(_xll.ArrayBU(DB),_xll.ArrayDPT($BA53:$BE53),_xll.ArrayCOA($BG53:$BZ53),YR,PRD,RV,_xll.ArrayDIM($CB53:$CE53)),0)</f>
        <v>0</v>
      </c>
      <c r="T53" s="111">
        <f ca="1">IFERROR(_xll.AC_BU(_xll.ArrayBU(DB),_xll.ArrayDPT($BA53:$BE53),_xll.ArrayCOA($BG53:$BZ53),YR-1,PRD,_xll.ArrayDIM($CB53:$CE53)),0)</f>
        <v>0</v>
      </c>
      <c r="U53" s="111">
        <f ca="1">IFERROR(_xll.BCC_BU(_xll.ArrayBU(DB),_xll.ArrayDPT($BA53:$BE53),_xll.ArrayCOA($BG53:$BZ53),YR,PRD,RV,_xll.ArrayDIM($CB53:$CE53)),0)</f>
        <v>0</v>
      </c>
      <c r="V53" s="111">
        <f ca="1">IFERROR(_xll.ACC_BU(_xll.ArrayBU(DB),_xll.ArrayDPT($BA53:$BE53),_xll.ArrayCOA($BG53:$BZ53),YR-1,PRD,_xll.ArrayDIM($CB53:$CE53)),0)</f>
        <v>669.36</v>
      </c>
      <c r="W53" s="184"/>
      <c r="X53" s="72">
        <f ca="1">IFERROR(_xll.ACC_BU(_xll.ArrayBU(DB),_xll.ArrayDPT($BA53:$BE53),_xll.ArrayCOA($BG53:$BZ53),YR-1,PRD,_xll.ArrayDIM($CB53:$CE53)),0)</f>
        <v>669.36</v>
      </c>
      <c r="Y53" s="72">
        <f ca="1">IFERROR(_xll.BCC_BU(_xll.ArrayBU(DB),_xll.ArrayDPT($BA53:$BE53),_xll.ArrayCOA($BG53:$BZ53),YR-1,PRD,RV,_xll.ArrayDIM($CB53:$CE53)),0)</f>
        <v>0</v>
      </c>
      <c r="Z53" s="72">
        <f ca="1">IFERROR(_xll.ACC_BU(_xll.ArrayBU(DB),_xll.ArrayDPT($BA53:$BE53),_xll.ArrayCOA($BG53:$BZ53),YR-1-1,PRD,_xll.ArrayDIM($CB53:$CE53)),0)</f>
        <v>459.84</v>
      </c>
      <c r="AA53" s="184"/>
      <c r="AB53" s="124">
        <f ca="1">IFERROR(_xll.AC_BU(_xll.ArrayBU(DB),_xll.ArrayDPT($BA53:$BE53),_xll.ArrayCOA($BG53:$BZ53),YR,PRD-1,_xll.ArrayDIM($CB53:$CE53)),0)</f>
        <v>0</v>
      </c>
      <c r="AC53" s="184"/>
      <c r="AD53" s="184"/>
      <c r="AF53" s="146"/>
      <c r="AG53" s="146"/>
      <c r="AH53" s="146"/>
      <c r="AI53" s="146"/>
      <c r="BA53" s="537"/>
      <c r="BB53" s="538"/>
      <c r="BC53" s="538"/>
      <c r="BD53" s="538"/>
      <c r="BE53" s="539"/>
      <c r="BF53" s="502"/>
      <c r="BG53" t="s">
        <v>1335</v>
      </c>
      <c r="BH53" t="s">
        <v>1338</v>
      </c>
      <c r="BI53" s="537"/>
      <c r="BJ53" s="539"/>
      <c r="BK53" s="537"/>
      <c r="BL53" s="539"/>
      <c r="BM53" s="537"/>
      <c r="BN53" s="539"/>
      <c r="BO53" s="537"/>
      <c r="BP53" s="539"/>
      <c r="BQ53" s="537"/>
      <c r="BR53" s="539"/>
      <c r="BS53" s="537"/>
      <c r="BT53" s="539"/>
      <c r="BU53" s="537"/>
      <c r="BV53" s="539"/>
      <c r="BW53" s="537"/>
      <c r="BX53" s="539"/>
      <c r="BY53" s="537"/>
      <c r="BZ53" s="539"/>
      <c r="CA53" s="502"/>
      <c r="CB53" s="537"/>
      <c r="CC53" s="538"/>
      <c r="CD53" s="538"/>
      <c r="CE53" s="539"/>
      <c r="DA53" t="s">
        <v>1335</v>
      </c>
      <c r="DB53" t="s">
        <v>1338</v>
      </c>
      <c r="DC53" t="s">
        <v>1334</v>
      </c>
    </row>
    <row r="54" spans="1:107" ht="12.75" customHeight="1">
      <c r="A54" s="124">
        <f t="shared" ca="1" si="0"/>
        <v>0</v>
      </c>
      <c r="B54" s="124">
        <f t="shared" ca="1" si="1"/>
        <v>0</v>
      </c>
      <c r="C54" s="124">
        <f t="shared" ca="1" si="2"/>
        <v>0</v>
      </c>
      <c r="D54" s="124">
        <f t="shared" ca="1" si="3"/>
        <v>0</v>
      </c>
      <c r="E54" s="124"/>
      <c r="F54" s="125">
        <f t="shared" ca="1" si="4"/>
        <v>0</v>
      </c>
      <c r="G54" s="124">
        <f t="shared" ca="1" si="5"/>
        <v>0</v>
      </c>
      <c r="H54" s="124"/>
      <c r="I54" s="124">
        <f ca="1">IFERROR(_xll.AC_BU(_xll.ArrayBU(DB),_xll.ArrayDPT($BA54:$BE54),_xll.ArrayCOA($BG54:$BZ54),YR,PRD,_xll.ArrayDIM($CB54:$CE54)),0)</f>
        <v>0</v>
      </c>
      <c r="J54" s="127">
        <f t="shared" ca="1" si="6"/>
        <v>0</v>
      </c>
      <c r="K54" s="124" t="s">
        <v>2647</v>
      </c>
      <c r="L54" s="124">
        <f ca="1">IFERROR(_xll.ACC_BU(_xll.ArrayBU(DB),_xll.ArrayDPT($BA54:$BE54),_xll.ArrayCOA($BG54:$BZ54),YR,PRD,_xll.ArrayDIM($CB54:$CE54)),0)</f>
        <v>0</v>
      </c>
      <c r="M54" s="127">
        <f t="shared" ca="1" si="7"/>
        <v>0</v>
      </c>
      <c r="N54" s="124">
        <f t="shared" ca="1" si="8"/>
        <v>0</v>
      </c>
      <c r="O54" s="124">
        <f t="shared" ca="1" si="9"/>
        <v>0</v>
      </c>
      <c r="P54" s="124">
        <f t="shared" ca="1" si="10"/>
        <v>-858.78</v>
      </c>
      <c r="Q54" s="124">
        <f t="shared" ca="1" si="11"/>
        <v>0</v>
      </c>
      <c r="S54" s="111">
        <f ca="1">IFERROR(_xll.BC_BU(_xll.ArrayBU(DB),_xll.ArrayDPT($BA54:$BE54),_xll.ArrayCOA($BG54:$BZ54),YR,PRD,RV,_xll.ArrayDIM($CB54:$CE54)),0)</f>
        <v>0</v>
      </c>
      <c r="T54" s="111">
        <f ca="1">IFERROR(_xll.AC_BU(_xll.ArrayBU(DB),_xll.ArrayDPT($BA54:$BE54),_xll.ArrayCOA($BG54:$BZ54),YR-1,PRD,_xll.ArrayDIM($CB54:$CE54)),0)</f>
        <v>0</v>
      </c>
      <c r="U54" s="111">
        <f ca="1">IFERROR(_xll.BCC_BU(_xll.ArrayBU(DB),_xll.ArrayDPT($BA54:$BE54),_xll.ArrayCOA($BG54:$BZ54),YR,PRD,RV,_xll.ArrayDIM($CB54:$CE54)),0)</f>
        <v>0</v>
      </c>
      <c r="V54" s="111">
        <f ca="1">IFERROR(_xll.ACC_BU(_xll.ArrayBU(DB),_xll.ArrayDPT($BA54:$BE54),_xll.ArrayCOA($BG54:$BZ54),YR-1,PRD,_xll.ArrayDIM($CB54:$CE54)),0)</f>
        <v>858.78</v>
      </c>
      <c r="W54" s="184"/>
      <c r="X54" s="72">
        <f ca="1">IFERROR(_xll.ACC_BU(_xll.ArrayBU(DB),_xll.ArrayDPT($BA54:$BE54),_xll.ArrayCOA($BG54:$BZ54),YR-1,PRD,_xll.ArrayDIM($CB54:$CE54)),0)</f>
        <v>858.78</v>
      </c>
      <c r="Y54" s="72">
        <f ca="1">IFERROR(_xll.BCC_BU(_xll.ArrayBU(DB),_xll.ArrayDPT($BA54:$BE54),_xll.ArrayCOA($BG54:$BZ54),YR-1,PRD,RV,_xll.ArrayDIM($CB54:$CE54)),0)</f>
        <v>0</v>
      </c>
      <c r="Z54" s="72">
        <f ca="1">IFERROR(_xll.ACC_BU(_xll.ArrayBU(DB),_xll.ArrayDPT($BA54:$BE54),_xll.ArrayCOA($BG54:$BZ54),YR-1-1,PRD,_xll.ArrayDIM($CB54:$CE54)),0)</f>
        <v>248.64</v>
      </c>
      <c r="AA54" s="184"/>
      <c r="AB54" s="124">
        <f ca="1">IFERROR(_xll.AC_BU(_xll.ArrayBU(DB),_xll.ArrayDPT($BA54:$BE54),_xll.ArrayCOA($BG54:$BZ54),YR,PRD-1,_xll.ArrayDIM($CB54:$CE54)),0)</f>
        <v>0</v>
      </c>
      <c r="AC54" s="102"/>
      <c r="AD54" s="102"/>
      <c r="AF54" s="146"/>
      <c r="AG54" s="146"/>
      <c r="AH54" s="146"/>
      <c r="AI54" s="146"/>
      <c r="BA54" s="537"/>
      <c r="BB54" s="538"/>
      <c r="BC54" s="538"/>
      <c r="BD54" s="538"/>
      <c r="BE54" s="539"/>
      <c r="BF54" s="502"/>
      <c r="BG54" t="s">
        <v>1345</v>
      </c>
      <c r="BI54" s="537"/>
      <c r="BJ54" s="539"/>
      <c r="BK54" s="537"/>
      <c r="BL54" s="539"/>
      <c r="BM54" s="537"/>
      <c r="BN54" s="539"/>
      <c r="BO54" s="537"/>
      <c r="BP54" s="539"/>
      <c r="BQ54" s="537"/>
      <c r="BR54" s="539"/>
      <c r="BS54" s="537"/>
      <c r="BT54" s="539"/>
      <c r="BU54" s="537"/>
      <c r="BV54" s="539"/>
      <c r="BW54" s="537"/>
      <c r="BX54" s="539"/>
      <c r="BY54" s="537"/>
      <c r="BZ54" s="539"/>
      <c r="CA54" s="502"/>
      <c r="CB54" s="537"/>
      <c r="CC54" s="538"/>
      <c r="CD54" s="538"/>
      <c r="CE54" s="539"/>
      <c r="DA54" t="s">
        <v>1345</v>
      </c>
    </row>
    <row r="55" spans="1:107" ht="12.75" customHeight="1">
      <c r="A55" s="124">
        <f t="shared" ca="1" si="0"/>
        <v>28306.11</v>
      </c>
      <c r="B55" s="124">
        <f t="shared" ca="1" si="1"/>
        <v>84.659205105014564</v>
      </c>
      <c r="C55" s="124">
        <f t="shared" ca="1" si="2"/>
        <v>33435.360000000001</v>
      </c>
      <c r="D55" s="124">
        <f t="shared" ca="1" si="3"/>
        <v>100</v>
      </c>
      <c r="E55" s="124"/>
      <c r="F55" s="125">
        <f t="shared" ca="1" si="4"/>
        <v>33435.360000000001</v>
      </c>
      <c r="G55" s="124">
        <f t="shared" ca="1" si="5"/>
        <v>100</v>
      </c>
      <c r="H55" s="124"/>
      <c r="I55" s="124">
        <f ca="1">IFERROR(_xll.AC_BU(_xll.ArrayBU(DB),_xll.ArrayDPT($BA55:$BE55),_xll.ArrayCOA($BG55:$BZ55),YR,PRD,_xll.ArrayDIM($CB55:$CE55)),0)</f>
        <v>33435.360000000001</v>
      </c>
      <c r="J55" s="127">
        <f t="shared" ca="1" si="6"/>
        <v>1.639791443726583</v>
      </c>
      <c r="K55" s="124" t="s">
        <v>2543</v>
      </c>
      <c r="L55" s="124">
        <f ca="1">IFERROR(_xll.ACC_BU(_xll.ArrayBU(DB),_xll.ArrayDPT($BA55:$BE55),_xll.ArrayCOA($BG55:$BZ55),YR,PRD,_xll.ArrayDIM($CB55:$CE55)),0)</f>
        <v>97884.34</v>
      </c>
      <c r="M55" s="127">
        <f t="shared" ca="1" si="7"/>
        <v>0.72893564776433872</v>
      </c>
      <c r="N55" s="124">
        <f t="shared" ca="1" si="8"/>
        <v>97884.34</v>
      </c>
      <c r="O55" s="124">
        <f t="shared" ca="1" si="9"/>
        <v>100</v>
      </c>
      <c r="P55" s="124">
        <f t="shared" ca="1" si="10"/>
        <v>44283.1</v>
      </c>
      <c r="Q55" s="124">
        <f t="shared" ca="1" si="11"/>
        <v>45.240229438130761</v>
      </c>
      <c r="S55" s="111">
        <f ca="1">IFERROR(_xll.BC_BU(_xll.ArrayBU(DB),_xll.ArrayDPT($BA55:$BE55),_xll.ArrayCOA($BG55:$BZ55),YR,PRD,RV,_xll.ArrayDIM($CB55:$CE55)),0)</f>
        <v>0</v>
      </c>
      <c r="T55" s="111">
        <f ca="1">IFERROR(_xll.AC_BU(_xll.ArrayBU(DB),_xll.ArrayDPT($BA55:$BE55),_xll.ArrayCOA($BG55:$BZ55),YR-1,PRD,_xll.ArrayDIM($CB55:$CE55)),0)</f>
        <v>5129.25</v>
      </c>
      <c r="U55" s="111">
        <f ca="1">IFERROR(_xll.BCC_BU(_xll.ArrayBU(DB),_xll.ArrayDPT($BA55:$BE55),_xll.ArrayCOA($BG55:$BZ55),YR,PRD,RV,_xll.ArrayDIM($CB55:$CE55)),0)</f>
        <v>0</v>
      </c>
      <c r="V55" s="111">
        <f ca="1">IFERROR(_xll.ACC_BU(_xll.ArrayBU(DB),_xll.ArrayDPT($BA55:$BE55),_xll.ArrayCOA($BG55:$BZ55),YR-1,PRD,_xll.ArrayDIM($CB55:$CE55)),0)</f>
        <v>53601.24</v>
      </c>
      <c r="W55" s="184"/>
      <c r="X55" s="72">
        <f ca="1">IFERROR(_xll.ACC_BU(_xll.ArrayBU(DB),_xll.ArrayDPT($BA55:$BE55),_xll.ArrayCOA($BG55:$BZ55),YR-1,PRD,_xll.ArrayDIM($CB55:$CE55)),0)</f>
        <v>53601.24</v>
      </c>
      <c r="Y55" s="72">
        <f ca="1">IFERROR(_xll.BCC_BU(_xll.ArrayBU(DB),_xll.ArrayDPT($BA55:$BE55),_xll.ArrayCOA($BG55:$BZ55),YR-1,PRD,RV,_xll.ArrayDIM($CB55:$CE55)),0)</f>
        <v>0</v>
      </c>
      <c r="Z55" s="72">
        <f ca="1">IFERROR(_xll.ACC_BU(_xll.ArrayBU(DB),_xll.ArrayDPT($BA55:$BE55),_xll.ArrayCOA($BG55:$BZ55),YR-1-1,PRD,_xll.ArrayDIM($CB55:$CE55)),0)</f>
        <v>27892.78</v>
      </c>
      <c r="AA55" s="184"/>
      <c r="AB55" s="124">
        <f ca="1">IFERROR(_xll.AC_BU(_xll.ArrayBU(DB),_xll.ArrayDPT($BA55:$BE55),_xll.ArrayCOA($BG55:$BZ55),YR,PRD-1,_xll.ArrayDIM($CB55:$CE55)),0)</f>
        <v>6423.77</v>
      </c>
      <c r="AC55" s="102"/>
      <c r="AD55" s="102"/>
      <c r="AF55" s="146"/>
      <c r="AG55" s="146"/>
      <c r="AH55" s="146"/>
      <c r="AI55" s="146"/>
      <c r="BA55" s="537"/>
      <c r="BB55" s="538"/>
      <c r="BC55" s="538"/>
      <c r="BD55" s="538"/>
      <c r="BE55" s="539"/>
      <c r="BF55" s="502"/>
      <c r="BG55" t="s">
        <v>1342</v>
      </c>
      <c r="BI55" s="537"/>
      <c r="BJ55" s="539"/>
      <c r="BK55" s="537"/>
      <c r="BL55" s="539"/>
      <c r="BM55" s="537"/>
      <c r="BN55" s="539"/>
      <c r="BO55" s="537"/>
      <c r="BP55" s="539"/>
      <c r="BQ55" s="537"/>
      <c r="BR55" s="539"/>
      <c r="BS55" s="537"/>
      <c r="BT55" s="539"/>
      <c r="BU55" s="537"/>
      <c r="BV55" s="539"/>
      <c r="BW55" s="537"/>
      <c r="BX55" s="539"/>
      <c r="BY55" s="537"/>
      <c r="BZ55" s="539"/>
      <c r="CA55" s="502"/>
      <c r="CB55" s="537"/>
      <c r="CC55" s="538"/>
      <c r="CD55" s="538"/>
      <c r="CE55" s="539"/>
      <c r="DA55" t="s">
        <v>1342</v>
      </c>
    </row>
    <row r="56" spans="1:107" ht="12.75" customHeight="1">
      <c r="A56" s="124">
        <f t="shared" ca="1" si="0"/>
        <v>205.6</v>
      </c>
      <c r="B56" s="124">
        <f t="shared" ca="1" si="1"/>
        <v>100</v>
      </c>
      <c r="C56" s="124">
        <f t="shared" ca="1" si="2"/>
        <v>205.6</v>
      </c>
      <c r="D56" s="124">
        <f t="shared" ca="1" si="3"/>
        <v>100</v>
      </c>
      <c r="E56" s="124"/>
      <c r="F56" s="125">
        <f t="shared" ca="1" si="4"/>
        <v>205.6</v>
      </c>
      <c r="G56" s="124">
        <f t="shared" ca="1" si="5"/>
        <v>100</v>
      </c>
      <c r="H56" s="124"/>
      <c r="I56" s="124">
        <f ca="1">IFERROR(_xll.AC_BU(_xll.ArrayBU(DB),_xll.ArrayDPT($BA56:$BE56),_xll.ArrayCOA($BG56:$BZ56),YR,PRD,_xll.ArrayDIM($CB56:$CE56)),0)</f>
        <v>205.6</v>
      </c>
      <c r="J56" s="127">
        <f t="shared" ca="1" si="6"/>
        <v>1.0083370444648583E-2</v>
      </c>
      <c r="K56" s="124" t="s">
        <v>2627</v>
      </c>
      <c r="L56" s="124">
        <f ca="1">IFERROR(_xll.ACC_BU(_xll.ArrayBU(DB),_xll.ArrayDPT($BA56:$BE56),_xll.ArrayCOA($BG56:$BZ56),YR,PRD,_xll.ArrayDIM($CB56:$CE56)),0)</f>
        <v>205.6</v>
      </c>
      <c r="M56" s="127">
        <f t="shared" ca="1" si="7"/>
        <v>1.5310842283898327E-3</v>
      </c>
      <c r="N56" s="124">
        <f t="shared" ca="1" si="8"/>
        <v>205.6</v>
      </c>
      <c r="O56" s="124">
        <f t="shared" ca="1" si="9"/>
        <v>100</v>
      </c>
      <c r="P56" s="124">
        <f t="shared" ca="1" si="10"/>
        <v>205.6</v>
      </c>
      <c r="Q56" s="124">
        <f t="shared" ca="1" si="11"/>
        <v>100</v>
      </c>
      <c r="S56" s="111">
        <f ca="1">IFERROR(_xll.BC_BU(_xll.ArrayBU(DB),_xll.ArrayDPT($BA56:$BE56),_xll.ArrayCOA($BG56:$BZ56),YR,PRD,RV,_xll.ArrayDIM($CB56:$CE56)),0)</f>
        <v>0</v>
      </c>
      <c r="T56" s="111">
        <f ca="1">IFERROR(_xll.AC_BU(_xll.ArrayBU(DB),_xll.ArrayDPT($BA56:$BE56),_xll.ArrayCOA($BG56:$BZ56),YR-1,PRD,_xll.ArrayDIM($CB56:$CE56)),0)</f>
        <v>0</v>
      </c>
      <c r="U56" s="111">
        <f ca="1">IFERROR(_xll.BCC_BU(_xll.ArrayBU(DB),_xll.ArrayDPT($BA56:$BE56),_xll.ArrayCOA($BG56:$BZ56),YR,PRD,RV,_xll.ArrayDIM($CB56:$CE56)),0)</f>
        <v>0</v>
      </c>
      <c r="V56" s="111">
        <f ca="1">IFERROR(_xll.ACC_BU(_xll.ArrayBU(DB),_xll.ArrayDPT($BA56:$BE56),_xll.ArrayCOA($BG56:$BZ56),YR-1,PRD,_xll.ArrayDIM($CB56:$CE56)),0)</f>
        <v>0</v>
      </c>
      <c r="W56" s="184"/>
      <c r="X56" s="72">
        <f ca="1">IFERROR(_xll.ACC_BU(_xll.ArrayBU(DB),_xll.ArrayDPT($BA56:$BE56),_xll.ArrayCOA($BG56:$BZ56),YR-1,PRD,_xll.ArrayDIM($CB56:$CE56)),0)</f>
        <v>0</v>
      </c>
      <c r="Y56" s="72">
        <f ca="1">IFERROR(_xll.BCC_BU(_xll.ArrayBU(DB),_xll.ArrayDPT($BA56:$BE56),_xll.ArrayCOA($BG56:$BZ56),YR-1,PRD,RV,_xll.ArrayDIM($CB56:$CE56)),0)</f>
        <v>0</v>
      </c>
      <c r="Z56" s="72">
        <f ca="1">IFERROR(_xll.ACC_BU(_xll.ArrayBU(DB),_xll.ArrayDPT($BA56:$BE56),_xll.ArrayCOA($BG56:$BZ56),YR-1-1,PRD,_xll.ArrayDIM($CB56:$CE56)),0)</f>
        <v>8160</v>
      </c>
      <c r="AA56" s="102"/>
      <c r="AB56" s="124">
        <f ca="1">IFERROR(_xll.AC_BU(_xll.ArrayBU(DB),_xll.ArrayDPT($BA56:$BE56),_xll.ArrayCOA($BG56:$BZ56),YR,PRD-1,_xll.ArrayDIM($CB56:$CE56)),0)</f>
        <v>0</v>
      </c>
      <c r="AC56" s="102"/>
      <c r="AD56" s="102"/>
      <c r="AF56" s="146"/>
      <c r="AG56" s="146"/>
      <c r="AH56" s="146"/>
      <c r="AI56" s="146"/>
      <c r="BA56" s="537"/>
      <c r="BB56" s="538"/>
      <c r="BC56" s="538"/>
      <c r="BD56" s="538"/>
      <c r="BE56" s="539"/>
      <c r="BF56" s="502"/>
      <c r="BG56" t="s">
        <v>1341</v>
      </c>
      <c r="BI56" s="537"/>
      <c r="BJ56" s="539"/>
      <c r="BK56" s="537"/>
      <c r="BL56" s="539"/>
      <c r="BM56" s="537"/>
      <c r="BN56" s="539"/>
      <c r="BO56" s="537"/>
      <c r="BP56" s="539"/>
      <c r="BQ56" s="537"/>
      <c r="BR56" s="539"/>
      <c r="BS56" s="537"/>
      <c r="BT56" s="539"/>
      <c r="BU56" s="537"/>
      <c r="BV56" s="539"/>
      <c r="BW56" s="537"/>
      <c r="BX56" s="539"/>
      <c r="BY56" s="537"/>
      <c r="BZ56" s="539"/>
      <c r="CA56" s="502"/>
      <c r="CB56" s="537"/>
      <c r="CC56" s="538"/>
      <c r="CD56" s="538"/>
      <c r="CE56" s="539"/>
      <c r="DA56" t="s">
        <v>1341</v>
      </c>
    </row>
    <row r="57" spans="1:107" ht="12.75" customHeight="1">
      <c r="A57" s="124">
        <f t="shared" ca="1" si="0"/>
        <v>107829.68999999999</v>
      </c>
      <c r="B57" s="124">
        <f t="shared" ca="1" si="1"/>
        <v>67.22408433339551</v>
      </c>
      <c r="C57" s="124">
        <f t="shared" ca="1" si="2"/>
        <v>160403.35999999999</v>
      </c>
      <c r="D57" s="124">
        <f t="shared" ca="1" si="3"/>
        <v>100</v>
      </c>
      <c r="E57" s="124"/>
      <c r="F57" s="125">
        <f t="shared" ca="1" si="4"/>
        <v>160403.35999999999</v>
      </c>
      <c r="G57" s="124">
        <f t="shared" ca="1" si="5"/>
        <v>100</v>
      </c>
      <c r="H57" s="124"/>
      <c r="I57" s="124">
        <f ca="1">IFERROR(_xll.AC_BU(_xll.ArrayBU(DB),_xll.ArrayDPT($BA57:$BE57),_xll.ArrayCOA($BG57:$BZ57),YR,PRD,_xll.ArrayDIM($CB57:$CE57)),0)</f>
        <v>160403.35999999999</v>
      </c>
      <c r="J57" s="127">
        <f t="shared" ca="1" si="6"/>
        <v>7.8667631296027567</v>
      </c>
      <c r="K57" s="216" t="s">
        <v>2631</v>
      </c>
      <c r="L57" s="124">
        <f ca="1">IFERROR(_xll.ACC_BU(_xll.ArrayBU(DB),_xll.ArrayDPT($BA57:$BE57),_xll.ArrayCOA($BG57:$BZ57),YR,PRD,_xll.ArrayDIM($CB57:$CE57)),0)</f>
        <v>522442.74</v>
      </c>
      <c r="M57" s="127">
        <f t="shared" ca="1" si="7"/>
        <v>3.8905828767060795</v>
      </c>
      <c r="N57" s="124">
        <f t="shared" ca="1" si="8"/>
        <v>522442.74</v>
      </c>
      <c r="O57" s="124">
        <f t="shared" ca="1" si="9"/>
        <v>100</v>
      </c>
      <c r="P57" s="124">
        <f t="shared" ca="1" si="10"/>
        <v>130177.21999999997</v>
      </c>
      <c r="Q57" s="124">
        <f t="shared" ca="1" si="11"/>
        <v>24.917031098948751</v>
      </c>
      <c r="S57" s="111">
        <f ca="1">IFERROR(_xll.BC_BU(_xll.ArrayBU(DB),_xll.ArrayDPT($BA57:$BE57),_xll.ArrayCOA($BG57:$BZ57),YR,PRD,RV,_xll.ArrayDIM($CB57:$CE57)),0)</f>
        <v>0</v>
      </c>
      <c r="T57" s="111">
        <f ca="1">IFERROR(_xll.AC_BU(_xll.ArrayBU(DB),_xll.ArrayDPT($BA57:$BE57),_xll.ArrayCOA($BG57:$BZ57),YR-1,PRD,_xll.ArrayDIM($CB57:$CE57)),0)</f>
        <v>52573.67</v>
      </c>
      <c r="U57" s="111">
        <f ca="1">IFERROR(_xll.BCC_BU(_xll.ArrayBU(DB),_xll.ArrayDPT($BA57:$BE57),_xll.ArrayCOA($BG57:$BZ57),YR,PRD,RV,_xll.ArrayDIM($CB57:$CE57)),0)</f>
        <v>0</v>
      </c>
      <c r="V57" s="111">
        <f ca="1">IFERROR(_xll.ACC_BU(_xll.ArrayBU(DB),_xll.ArrayDPT($BA57:$BE57),_xll.ArrayCOA($BG57:$BZ57),YR-1,PRD,_xll.ArrayDIM($CB57:$CE57)),0)</f>
        <v>392265.52</v>
      </c>
      <c r="W57" s="184"/>
      <c r="X57" s="72">
        <f ca="1">IFERROR(_xll.ACC_BU(_xll.ArrayBU(DB),_xll.ArrayDPT($BA57:$BE57),_xll.ArrayCOA($BG57:$BZ57),YR-1,PRD,_xll.ArrayDIM($CB57:$CE57)),0)</f>
        <v>392265.52</v>
      </c>
      <c r="Y57" s="72">
        <f ca="1">IFERROR(_xll.BCC_BU(_xll.ArrayBU(DB),_xll.ArrayDPT($BA57:$BE57),_xll.ArrayCOA($BG57:$BZ57),YR-1,PRD,RV,_xll.ArrayDIM($CB57:$CE57)),0)</f>
        <v>0</v>
      </c>
      <c r="Z57" s="72">
        <f ca="1">IFERROR(_xll.ACC_BU(_xll.ArrayBU(DB),_xll.ArrayDPT($BA57:$BE57),_xll.ArrayCOA($BG57:$BZ57),YR-1-1,PRD,_xll.ArrayDIM($CB57:$CE57)),0)</f>
        <v>377869.39</v>
      </c>
      <c r="AA57" s="102"/>
      <c r="AB57" s="124">
        <f ca="1">IFERROR(_xll.AC_BU(_xll.ArrayBU(DB),_xll.ArrayDPT($BA57:$BE57),_xll.ArrayCOA($BG57:$BZ57),YR,PRD-1,_xll.ArrayDIM($CB57:$CE57)),0)</f>
        <v>47254.559999999998</v>
      </c>
      <c r="AC57" s="102"/>
      <c r="AD57" s="102"/>
      <c r="AF57" s="146"/>
      <c r="AG57" s="146"/>
      <c r="AH57" s="146"/>
      <c r="AI57" s="146"/>
      <c r="BA57" s="537"/>
      <c r="BB57" s="538"/>
      <c r="BC57" s="538"/>
      <c r="BD57" s="538"/>
      <c r="BE57" s="539"/>
      <c r="BF57" s="502"/>
      <c r="BG57" t="s">
        <v>1356</v>
      </c>
      <c r="BH57" t="s">
        <v>1341</v>
      </c>
      <c r="BI57" s="537"/>
      <c r="BJ57" s="539"/>
      <c r="BK57" s="537"/>
      <c r="BL57" s="539"/>
      <c r="BM57" s="537"/>
      <c r="BN57" s="539"/>
      <c r="BO57" s="537"/>
      <c r="BP57" s="539"/>
      <c r="BQ57" s="537"/>
      <c r="BR57" s="539"/>
      <c r="BS57" s="537"/>
      <c r="BT57" s="539"/>
      <c r="BU57" s="537"/>
      <c r="BV57" s="539"/>
      <c r="BW57" s="537"/>
      <c r="BX57" s="539"/>
      <c r="BY57" s="537"/>
      <c r="BZ57" s="539"/>
      <c r="CA57" s="502"/>
      <c r="CB57" s="537"/>
      <c r="CC57" s="538"/>
      <c r="CD57" s="538"/>
      <c r="CE57" s="539"/>
      <c r="DA57" t="s">
        <v>1356</v>
      </c>
      <c r="DB57" t="s">
        <v>1341</v>
      </c>
    </row>
    <row r="58" spans="1:107" ht="12.75" customHeight="1">
      <c r="A58" s="124">
        <f t="shared" ca="1" si="0"/>
        <v>15768.210000000001</v>
      </c>
      <c r="B58" s="124">
        <f t="shared" ca="1" si="1"/>
        <v>50.214286806123461</v>
      </c>
      <c r="C58" s="124">
        <f t="shared" ca="1" si="2"/>
        <v>31401.84</v>
      </c>
      <c r="D58" s="124">
        <f t="shared" ca="1" si="3"/>
        <v>100</v>
      </c>
      <c r="E58" s="124"/>
      <c r="F58" s="125">
        <f t="shared" ca="1" si="4"/>
        <v>31401.84</v>
      </c>
      <c r="G58" s="124">
        <f t="shared" ca="1" si="5"/>
        <v>100</v>
      </c>
      <c r="H58" s="124"/>
      <c r="I58" s="124">
        <f ca="1">IFERROR(_xll.AC_BU(_xll.ArrayBU(DB),_xll.ArrayDPT($BA58:$BE58),_xll.ArrayCOA($BG58:$BZ58),YR,PRD,_xll.ArrayDIM($CB58:$CE58)),0)</f>
        <v>31401.84</v>
      </c>
      <c r="J58" s="127">
        <f t="shared" ca="1" si="6"/>
        <v>1.5400602400952514</v>
      </c>
      <c r="K58" s="124" t="s">
        <v>2649</v>
      </c>
      <c r="L58" s="124">
        <f ca="1">IFERROR(_xll.ACC_BU(_xll.ArrayBU(DB),_xll.ArrayDPT($BA58:$BE58),_xll.ArrayCOA($BG58:$BZ58),YR,PRD,_xll.ArrayDIM($CB58:$CE58)),0)</f>
        <v>109637.28</v>
      </c>
      <c r="M58" s="127">
        <f t="shared" ca="1" si="7"/>
        <v>0.81645870744922189</v>
      </c>
      <c r="N58" s="124">
        <f t="shared" ca="1" si="8"/>
        <v>109637.28</v>
      </c>
      <c r="O58" s="124">
        <f t="shared" ca="1" si="9"/>
        <v>100</v>
      </c>
      <c r="P58" s="124">
        <f t="shared" ca="1" si="10"/>
        <v>17269.11</v>
      </c>
      <c r="Q58" s="124">
        <f t="shared" ca="1" si="11"/>
        <v>15.751129542797852</v>
      </c>
      <c r="S58" s="111">
        <f ca="1">IFERROR(_xll.BC_BU(_xll.ArrayBU(DB),_xll.ArrayDPT($BA58:$BE58),_xll.ArrayCOA($BG58:$BZ58),YR,PRD,RV,_xll.ArrayDIM($CB58:$CE58)),0)</f>
        <v>0</v>
      </c>
      <c r="T58" s="111">
        <f ca="1">IFERROR(_xll.AC_BU(_xll.ArrayBU(DB),_xll.ArrayDPT($BA58:$BE58),_xll.ArrayCOA($BG58:$BZ58),YR-1,PRD,_xll.ArrayDIM($CB58:$CE58)),0)</f>
        <v>15633.63</v>
      </c>
      <c r="U58" s="111">
        <f ca="1">IFERROR(_xll.BCC_BU(_xll.ArrayBU(DB),_xll.ArrayDPT($BA58:$BE58),_xll.ArrayCOA($BG58:$BZ58),YR,PRD,RV,_xll.ArrayDIM($CB58:$CE58)),0)</f>
        <v>0</v>
      </c>
      <c r="V58" s="111">
        <f ca="1">IFERROR(_xll.ACC_BU(_xll.ArrayBU(DB),_xll.ArrayDPT($BA58:$BE58),_xll.ArrayCOA($BG58:$BZ58),YR-1,PRD,_xll.ArrayDIM($CB58:$CE58)),0)</f>
        <v>92368.17</v>
      </c>
      <c r="W58" s="102"/>
      <c r="X58" s="72">
        <f ca="1">IFERROR(_xll.ACC_BU(_xll.ArrayBU(DB),_xll.ArrayDPT($BA58:$BE58),_xll.ArrayCOA($BG58:$BZ58),YR-1,PRD,_xll.ArrayDIM($CB58:$CE58)),0)</f>
        <v>92368.17</v>
      </c>
      <c r="Y58" s="72">
        <f ca="1">IFERROR(_xll.BCC_BU(_xll.ArrayBU(DB),_xll.ArrayDPT($BA58:$BE58),_xll.ArrayCOA($BG58:$BZ58),YR-1,PRD,RV,_xll.ArrayDIM($CB58:$CE58)),0)</f>
        <v>0</v>
      </c>
      <c r="Z58" s="72">
        <f ca="1">IFERROR(_xll.ACC_BU(_xll.ArrayBU(DB),_xll.ArrayDPT($BA58:$BE58),_xll.ArrayCOA($BG58:$BZ58),YR-1-1,PRD,_xll.ArrayDIM($CB58:$CE58)),0)</f>
        <v>80362.59</v>
      </c>
      <c r="AA58" s="102"/>
      <c r="AB58" s="124">
        <f ca="1">IFERROR(_xll.AC_BU(_xll.ArrayBU(DB),_xll.ArrayDPT($BA58:$BE58),_xll.ArrayCOA($BG58:$BZ58),YR,PRD-1,_xll.ArrayDIM($CB58:$CE58)),0)</f>
        <v>15700.92</v>
      </c>
      <c r="AC58" s="102"/>
      <c r="AD58" s="102"/>
      <c r="AF58" s="146"/>
      <c r="AG58" s="146"/>
      <c r="AH58" s="146"/>
      <c r="AI58" s="146"/>
      <c r="BA58" s="537"/>
      <c r="BB58" s="538"/>
      <c r="BC58" s="538"/>
      <c r="BD58" s="538"/>
      <c r="BE58" s="539"/>
      <c r="BF58" s="502"/>
      <c r="BG58" t="s">
        <v>1349</v>
      </c>
      <c r="BI58" s="537"/>
      <c r="BJ58" s="539"/>
      <c r="BK58" s="537"/>
      <c r="BL58" s="539"/>
      <c r="BM58" s="537"/>
      <c r="BN58" s="539"/>
      <c r="BO58" s="537"/>
      <c r="BP58" s="539"/>
      <c r="BQ58" s="537"/>
      <c r="BR58" s="539"/>
      <c r="BS58" s="537"/>
      <c r="BT58" s="539"/>
      <c r="BU58" s="537"/>
      <c r="BV58" s="539"/>
      <c r="BW58" s="537"/>
      <c r="BX58" s="539"/>
      <c r="BY58" s="537"/>
      <c r="BZ58" s="539"/>
      <c r="CA58" s="502"/>
      <c r="CB58" s="537"/>
      <c r="CC58" s="538"/>
      <c r="CD58" s="538"/>
      <c r="CE58" s="539"/>
      <c r="DA58" t="s">
        <v>1349</v>
      </c>
    </row>
    <row r="59" spans="1:107" ht="12.75" customHeight="1">
      <c r="A59" s="124">
        <f t="shared" ca="1" si="0"/>
        <v>0</v>
      </c>
      <c r="B59" s="124">
        <f t="shared" ca="1" si="1"/>
        <v>0</v>
      </c>
      <c r="C59" s="124">
        <f t="shared" ca="1" si="2"/>
        <v>0</v>
      </c>
      <c r="D59" s="124">
        <f t="shared" ca="1" si="3"/>
        <v>0</v>
      </c>
      <c r="E59" s="124"/>
      <c r="F59" s="125">
        <f t="shared" ca="1" si="4"/>
        <v>0</v>
      </c>
      <c r="G59" s="124">
        <f t="shared" ca="1" si="5"/>
        <v>0</v>
      </c>
      <c r="H59" s="124"/>
      <c r="I59" s="124">
        <f ca="1">IFERROR(_xll.AC_BU(_xll.ArrayBU(DB),_xll.ArrayDPT($BA59:$BE59),_xll.ArrayCOA($BG59:$BZ59),YR,PRD,_xll.ArrayDIM($CB59:$CE59)),0)</f>
        <v>0</v>
      </c>
      <c r="J59" s="127">
        <f t="shared" ca="1" si="6"/>
        <v>0</v>
      </c>
      <c r="K59" s="124" t="s">
        <v>2650</v>
      </c>
      <c r="L59" s="124">
        <f ca="1">IFERROR(_xll.ACC_BU(_xll.ArrayBU(DB),_xll.ArrayDPT($BA59:$BE59),_xll.ArrayCOA($BG59:$BZ59),YR,PRD,_xll.ArrayDIM($CB59:$CE59)),0)</f>
        <v>0</v>
      </c>
      <c r="M59" s="127">
        <f t="shared" ca="1" si="7"/>
        <v>0</v>
      </c>
      <c r="N59" s="124">
        <f t="shared" ca="1" si="8"/>
        <v>0</v>
      </c>
      <c r="O59" s="124">
        <f t="shared" ca="1" si="9"/>
        <v>0</v>
      </c>
      <c r="P59" s="124">
        <f t="shared" ca="1" si="10"/>
        <v>0</v>
      </c>
      <c r="Q59" s="124">
        <f t="shared" ca="1" si="11"/>
        <v>0</v>
      </c>
      <c r="S59" s="111">
        <f ca="1">IFERROR(_xll.BC_BU(_xll.ArrayBU(DB),_xll.ArrayDPT($BA59:$BE59),_xll.ArrayCOA($BG59:$BZ59),YR,PRD,RV,_xll.ArrayDIM($CB59:$CE59)),0)</f>
        <v>0</v>
      </c>
      <c r="T59" s="111">
        <f ca="1">IFERROR(_xll.AC_BU(_xll.ArrayBU(DB),_xll.ArrayDPT($BA59:$BE59),_xll.ArrayCOA($BG59:$BZ59),YR-1,PRD,_xll.ArrayDIM($CB59:$CE59)),0)</f>
        <v>0</v>
      </c>
      <c r="U59" s="111">
        <f ca="1">IFERROR(_xll.BCC_BU(_xll.ArrayBU(DB),_xll.ArrayDPT($BA59:$BE59),_xll.ArrayCOA($BG59:$BZ59),YR,PRD,RV,_xll.ArrayDIM($CB59:$CE59)),0)</f>
        <v>0</v>
      </c>
      <c r="V59" s="111">
        <f ca="1">IFERROR(_xll.ACC_BU(_xll.ArrayBU(DB),_xll.ArrayDPT($BA59:$BE59),_xll.ArrayCOA($BG59:$BZ59),YR-1,PRD,_xll.ArrayDIM($CB59:$CE59)),0)</f>
        <v>0</v>
      </c>
      <c r="W59" s="102"/>
      <c r="X59" s="72">
        <f ca="1">IFERROR(_xll.ACC_BU(_xll.ArrayBU(DB),_xll.ArrayDPT($BA59:$BE59),_xll.ArrayCOA($BG59:$BZ59),YR-1,PRD,_xll.ArrayDIM($CB59:$CE59)),0)</f>
        <v>0</v>
      </c>
      <c r="Y59" s="72">
        <f ca="1">IFERROR(_xll.BCC_BU(_xll.ArrayBU(DB),_xll.ArrayDPT($BA59:$BE59),_xll.ArrayCOA($BG59:$BZ59),YR-1,PRD,RV,_xll.ArrayDIM($CB59:$CE59)),0)</f>
        <v>0</v>
      </c>
      <c r="Z59" s="72">
        <f ca="1">IFERROR(_xll.ACC_BU(_xll.ArrayBU(DB),_xll.ArrayDPT($BA59:$BE59),_xll.ArrayCOA($BG59:$BZ59),YR-1-1,PRD,_xll.ArrayDIM($CB59:$CE59)),0)</f>
        <v>0</v>
      </c>
      <c r="AA59" s="102"/>
      <c r="AB59" s="124">
        <f ca="1">IFERROR(_xll.AC_BU(_xll.ArrayBU(DB),_xll.ArrayDPT($BA59:$BE59),_xll.ArrayCOA($BG59:$BZ59),YR,PRD-1,_xll.ArrayDIM($CB59:$CE59)),0)</f>
        <v>0</v>
      </c>
      <c r="AC59" s="102"/>
      <c r="AD59" s="102"/>
      <c r="AF59" s="146"/>
      <c r="AG59" s="146"/>
      <c r="AH59" s="146"/>
      <c r="AI59" s="146"/>
      <c r="BA59" s="537"/>
      <c r="BB59" s="538"/>
      <c r="BC59" s="538"/>
      <c r="BD59" s="538"/>
      <c r="BE59" s="539"/>
      <c r="BF59" s="502"/>
      <c r="BG59" t="s">
        <v>1355</v>
      </c>
      <c r="BI59" s="537"/>
      <c r="BJ59" s="539"/>
      <c r="BK59" s="537"/>
      <c r="BL59" s="539"/>
      <c r="BM59" s="537"/>
      <c r="BN59" s="539"/>
      <c r="BO59" s="537"/>
      <c r="BP59" s="539"/>
      <c r="BQ59" s="537"/>
      <c r="BR59" s="539"/>
      <c r="BS59" s="537"/>
      <c r="BT59" s="539"/>
      <c r="BU59" s="537"/>
      <c r="BV59" s="539"/>
      <c r="BW59" s="537"/>
      <c r="BX59" s="539"/>
      <c r="BY59" s="537"/>
      <c r="BZ59" s="539"/>
      <c r="CA59" s="502"/>
      <c r="CB59" s="537"/>
      <c r="CC59" s="538"/>
      <c r="CD59" s="538"/>
      <c r="CE59" s="539"/>
      <c r="DA59" t="s">
        <v>1355</v>
      </c>
    </row>
    <row r="60" spans="1:107" ht="12.75" customHeight="1">
      <c r="A60" s="124">
        <f t="shared" ca="1" si="0"/>
        <v>0</v>
      </c>
      <c r="B60" s="124">
        <f t="shared" ca="1" si="1"/>
        <v>0</v>
      </c>
      <c r="C60" s="124">
        <f t="shared" ca="1" si="2"/>
        <v>0</v>
      </c>
      <c r="D60" s="124">
        <f t="shared" ca="1" si="3"/>
        <v>0</v>
      </c>
      <c r="E60" s="124"/>
      <c r="F60" s="125">
        <f t="shared" ca="1" si="4"/>
        <v>0</v>
      </c>
      <c r="G60" s="124">
        <f t="shared" ca="1" si="5"/>
        <v>0</v>
      </c>
      <c r="H60" s="124"/>
      <c r="I60" s="124">
        <f ca="1">IFERROR(_xll.AC_BU(_xll.ArrayBU(DB),_xll.ArrayDPT($BA60:$BE60),_xll.ArrayCOA($BG60:$BZ60),YR,PRD,_xll.ArrayDIM($CB60:$CE60)),0)</f>
        <v>0</v>
      </c>
      <c r="J60" s="127">
        <f t="shared" ca="1" si="6"/>
        <v>0</v>
      </c>
      <c r="K60" s="124" t="s">
        <v>2493</v>
      </c>
      <c r="L60" s="124">
        <f ca="1">IFERROR(_xll.ACC_BU(_xll.ArrayBU(DB),_xll.ArrayDPT($BA60:$BE60),_xll.ArrayCOA($BG60:$BZ60),YR,PRD,_xll.ArrayDIM($CB60:$CE60)),0)</f>
        <v>0</v>
      </c>
      <c r="M60" s="127">
        <f t="shared" ca="1" si="7"/>
        <v>0</v>
      </c>
      <c r="N60" s="124">
        <f t="shared" ca="1" si="8"/>
        <v>0</v>
      </c>
      <c r="O60" s="124">
        <f t="shared" ca="1" si="9"/>
        <v>0</v>
      </c>
      <c r="P60" s="124">
        <f t="shared" ca="1" si="10"/>
        <v>0</v>
      </c>
      <c r="Q60" s="124">
        <f t="shared" ca="1" si="11"/>
        <v>0</v>
      </c>
      <c r="S60" s="111">
        <f ca="1">IFERROR(_xll.BC_BU(_xll.ArrayBU(DB),_xll.ArrayDPT($BA60:$BE60),_xll.ArrayCOA($BG60:$BZ60),YR,PRD,RV,_xll.ArrayDIM($CB60:$CE60)),0)</f>
        <v>0</v>
      </c>
      <c r="T60" s="111">
        <f ca="1">IFERROR(_xll.AC_BU(_xll.ArrayBU(DB),_xll.ArrayDPT($BA60:$BE60),_xll.ArrayCOA($BG60:$BZ60),YR-1,PRD,_xll.ArrayDIM($CB60:$CE60)),0)</f>
        <v>0</v>
      </c>
      <c r="U60" s="111">
        <f ca="1">IFERROR(_xll.BCC_BU(_xll.ArrayBU(DB),_xll.ArrayDPT($BA60:$BE60),_xll.ArrayCOA($BG60:$BZ60),YR,PRD,RV,_xll.ArrayDIM($CB60:$CE60)),0)</f>
        <v>0</v>
      </c>
      <c r="V60" s="111">
        <f ca="1">IFERROR(_xll.ACC_BU(_xll.ArrayBU(DB),_xll.ArrayDPT($BA60:$BE60),_xll.ArrayCOA($BG60:$BZ60),YR-1,PRD,_xll.ArrayDIM($CB60:$CE60)),0)</f>
        <v>0</v>
      </c>
      <c r="W60" s="102"/>
      <c r="X60" s="72">
        <f ca="1">IFERROR(_xll.ACC_BU(_xll.ArrayBU(DB),_xll.ArrayDPT($BA60:$BE60),_xll.ArrayCOA($BG60:$BZ60),YR-1,PRD,_xll.ArrayDIM($CB60:$CE60)),0)</f>
        <v>0</v>
      </c>
      <c r="Y60" s="72">
        <f ca="1">IFERROR(_xll.BCC_BU(_xll.ArrayBU(DB),_xll.ArrayDPT($BA60:$BE60),_xll.ArrayCOA($BG60:$BZ60),YR-1,PRD,RV,_xll.ArrayDIM($CB60:$CE60)),0)</f>
        <v>0</v>
      </c>
      <c r="Z60" s="72">
        <f ca="1">IFERROR(_xll.ACC_BU(_xll.ArrayBU(DB),_xll.ArrayDPT($BA60:$BE60),_xll.ArrayCOA($BG60:$BZ60),YR-1-1,PRD,_xll.ArrayDIM($CB60:$CE60)),0)</f>
        <v>0</v>
      </c>
      <c r="AA60" s="102"/>
      <c r="AB60" s="124">
        <f ca="1">IFERROR(_xll.AC_BU(_xll.ArrayBU(DB),_xll.ArrayDPT($BA60:$BE60),_xll.ArrayCOA($BG60:$BZ60),YR,PRD-1,_xll.ArrayDIM($CB60:$CE60)),0)</f>
        <v>0</v>
      </c>
      <c r="AC60" s="102"/>
      <c r="AD60" s="102"/>
      <c r="AF60" s="146"/>
      <c r="AG60" s="146"/>
      <c r="AH60" s="146"/>
      <c r="AI60" s="146"/>
      <c r="BA60" s="537"/>
      <c r="BB60" s="538"/>
      <c r="BC60" s="538"/>
      <c r="BD60" s="538"/>
      <c r="BE60" s="539"/>
      <c r="BF60" s="502"/>
      <c r="BG60" t="s">
        <v>1350</v>
      </c>
      <c r="BI60" s="537"/>
      <c r="BJ60" s="539"/>
      <c r="BK60" s="537"/>
      <c r="BL60" s="539"/>
      <c r="BM60" s="537"/>
      <c r="BN60" s="539"/>
      <c r="BO60" s="537"/>
      <c r="BP60" s="539"/>
      <c r="BQ60" s="537"/>
      <c r="BR60" s="539"/>
      <c r="BS60" s="537"/>
      <c r="BT60" s="539"/>
      <c r="BU60" s="537"/>
      <c r="BV60" s="539"/>
      <c r="BW60" s="537"/>
      <c r="BX60" s="539"/>
      <c r="BY60" s="537"/>
      <c r="BZ60" s="539"/>
      <c r="CA60" s="502"/>
      <c r="CB60" s="537"/>
      <c r="CC60" s="538"/>
      <c r="CD60" s="538"/>
      <c r="CE60" s="539"/>
      <c r="DA60" t="s">
        <v>1350</v>
      </c>
    </row>
    <row r="61" spans="1:107" ht="12.75" customHeight="1">
      <c r="A61" s="124">
        <f t="shared" ca="1" si="0"/>
        <v>0</v>
      </c>
      <c r="B61" s="124">
        <f t="shared" ca="1" si="1"/>
        <v>0</v>
      </c>
      <c r="C61" s="124">
        <f t="shared" ca="1" si="2"/>
        <v>0</v>
      </c>
      <c r="D61" s="124">
        <f t="shared" ca="1" si="3"/>
        <v>0</v>
      </c>
      <c r="E61" s="124"/>
      <c r="F61" s="125">
        <f t="shared" ca="1" si="4"/>
        <v>0</v>
      </c>
      <c r="G61" s="124">
        <f t="shared" ca="1" si="5"/>
        <v>0</v>
      </c>
      <c r="H61" s="124"/>
      <c r="I61" s="124">
        <f ca="1">IFERROR(_xll.AC_BU(_xll.ArrayBU(DB),_xll.ArrayDPT($BA61:$BE61),_xll.ArrayCOA($BG61:$BZ61),YR,PRD,_xll.ArrayDIM($CB61:$CE61)),0)</f>
        <v>0</v>
      </c>
      <c r="J61" s="127">
        <f t="shared" ca="1" si="6"/>
        <v>0</v>
      </c>
      <c r="K61" s="124" t="s">
        <v>2651</v>
      </c>
      <c r="L61" s="124">
        <f ca="1">IFERROR(_xll.ACC_BU(_xll.ArrayBU(DB),_xll.ArrayDPT($BA61:$BE61),_xll.ArrayCOA($BG61:$BZ61),YR,PRD,_xll.ArrayDIM($CB61:$CE61)),0)</f>
        <v>0</v>
      </c>
      <c r="M61" s="127">
        <f t="shared" ca="1" si="7"/>
        <v>0</v>
      </c>
      <c r="N61" s="124">
        <f t="shared" ca="1" si="8"/>
        <v>0</v>
      </c>
      <c r="O61" s="124">
        <f t="shared" ca="1" si="9"/>
        <v>0</v>
      </c>
      <c r="P61" s="124">
        <f t="shared" ca="1" si="10"/>
        <v>0</v>
      </c>
      <c r="Q61" s="124">
        <f t="shared" ca="1" si="11"/>
        <v>0</v>
      </c>
      <c r="S61" s="111">
        <f ca="1">IFERROR(_xll.BC_BU(_xll.ArrayBU(DB),_xll.ArrayDPT($BA61:$BE61),_xll.ArrayCOA($BG61:$BZ61),YR,PRD,RV,_xll.ArrayDIM($CB61:$CE61)),0)</f>
        <v>0</v>
      </c>
      <c r="T61" s="111">
        <f ca="1">IFERROR(_xll.AC_BU(_xll.ArrayBU(DB),_xll.ArrayDPT($BA61:$BE61),_xll.ArrayCOA($BG61:$BZ61),YR-1,PRD,_xll.ArrayDIM($CB61:$CE61)),0)</f>
        <v>0</v>
      </c>
      <c r="U61" s="111">
        <f ca="1">IFERROR(_xll.BCC_BU(_xll.ArrayBU(DB),_xll.ArrayDPT($BA61:$BE61),_xll.ArrayCOA($BG61:$BZ61),YR,PRD,RV,_xll.ArrayDIM($CB61:$CE61)),0)</f>
        <v>0</v>
      </c>
      <c r="V61" s="111">
        <f ca="1">IFERROR(_xll.ACC_BU(_xll.ArrayBU(DB),_xll.ArrayDPT($BA61:$BE61),_xll.ArrayCOA($BG61:$BZ61),YR-1,PRD,_xll.ArrayDIM($CB61:$CE61)),0)</f>
        <v>0</v>
      </c>
      <c r="W61" s="102"/>
      <c r="X61" s="72">
        <f ca="1">IFERROR(_xll.ACC_BU(_xll.ArrayBU(DB),_xll.ArrayDPT($BA61:$BE61),_xll.ArrayCOA($BG61:$BZ61),YR-1,PRD,_xll.ArrayDIM($CB61:$CE61)),0)</f>
        <v>0</v>
      </c>
      <c r="Y61" s="72">
        <f ca="1">IFERROR(_xll.BCC_BU(_xll.ArrayBU(DB),_xll.ArrayDPT($BA61:$BE61),_xll.ArrayCOA($BG61:$BZ61),YR-1,PRD,RV,_xll.ArrayDIM($CB61:$CE61)),0)</f>
        <v>0</v>
      </c>
      <c r="Z61" s="72">
        <f ca="1">IFERROR(_xll.ACC_BU(_xll.ArrayBU(DB),_xll.ArrayDPT($BA61:$BE61),_xll.ArrayCOA($BG61:$BZ61),YR-1-1,PRD,_xll.ArrayDIM($CB61:$CE61)),0)</f>
        <v>0</v>
      </c>
      <c r="AA61" s="102"/>
      <c r="AB61" s="124">
        <f ca="1">IFERROR(_xll.AC_BU(_xll.ArrayBU(DB),_xll.ArrayDPT($BA61:$BE61),_xll.ArrayCOA($BG61:$BZ61),YR,PRD-1,_xll.ArrayDIM($CB61:$CE61)),0)</f>
        <v>0</v>
      </c>
      <c r="AF61" s="146"/>
      <c r="AG61" s="146"/>
      <c r="AH61" s="146"/>
      <c r="AI61" s="146"/>
      <c r="BA61" s="537"/>
      <c r="BB61" s="538"/>
      <c r="BC61" s="538"/>
      <c r="BD61" s="538"/>
      <c r="BE61" s="539"/>
      <c r="BF61" s="502"/>
      <c r="BG61" t="s">
        <v>1358</v>
      </c>
      <c r="BI61" s="537"/>
      <c r="BJ61" s="539"/>
      <c r="BK61" s="537"/>
      <c r="BL61" s="539"/>
      <c r="BM61" s="537"/>
      <c r="BN61" s="539"/>
      <c r="BO61" s="537"/>
      <c r="BP61" s="539"/>
      <c r="BQ61" s="537"/>
      <c r="BR61" s="539"/>
      <c r="BS61" s="537"/>
      <c r="BT61" s="539"/>
      <c r="BU61" s="537"/>
      <c r="BV61" s="539"/>
      <c r="BW61" s="537"/>
      <c r="BX61" s="539"/>
      <c r="BY61" s="537"/>
      <c r="BZ61" s="539"/>
      <c r="CA61" s="502"/>
      <c r="CB61" s="537"/>
      <c r="CC61" s="538"/>
      <c r="CD61" s="538"/>
      <c r="CE61" s="539"/>
      <c r="DA61" t="s">
        <v>1358</v>
      </c>
    </row>
    <row r="62" spans="1:107" ht="12.75" customHeight="1">
      <c r="A62" s="124">
        <f t="shared" ca="1" si="0"/>
        <v>0</v>
      </c>
      <c r="B62" s="124">
        <f t="shared" ca="1" si="1"/>
        <v>0</v>
      </c>
      <c r="C62" s="124">
        <f t="shared" ca="1" si="2"/>
        <v>0</v>
      </c>
      <c r="D62" s="124">
        <f t="shared" ca="1" si="3"/>
        <v>0</v>
      </c>
      <c r="E62" s="124"/>
      <c r="F62" s="124">
        <f t="shared" ca="1" si="4"/>
        <v>0</v>
      </c>
      <c r="G62" s="124">
        <f t="shared" ca="1" si="5"/>
        <v>0</v>
      </c>
      <c r="H62" s="124"/>
      <c r="I62" s="124">
        <f ca="1">IFERROR(_xll.AC_BU(_xll.ArrayBU(DB),_xll.ArrayDPT($BA62:$BE62),_xll.ArrayCOA($BG62:$BZ62),YR,PRD,_xll.ArrayDIM($CB62:$CE62)),0)</f>
        <v>0</v>
      </c>
      <c r="J62" s="127">
        <f t="shared" ca="1" si="6"/>
        <v>0</v>
      </c>
      <c r="K62" s="124" t="s">
        <v>2586</v>
      </c>
      <c r="L62" s="124">
        <f ca="1">IFERROR(_xll.ACC_BU(_xll.ArrayBU(DB),_xll.ArrayDPT($BA62:$BE62),_xll.ArrayCOA($BG62:$BZ62),YR,PRD,_xll.ArrayDIM($CB62:$CE62)),0)</f>
        <v>0</v>
      </c>
      <c r="M62" s="127">
        <f t="shared" ca="1" si="7"/>
        <v>0</v>
      </c>
      <c r="N62" s="124">
        <f t="shared" ca="1" si="8"/>
        <v>0</v>
      </c>
      <c r="O62" s="124">
        <f t="shared" ca="1" si="9"/>
        <v>0</v>
      </c>
      <c r="P62" s="124">
        <f t="shared" ca="1" si="10"/>
        <v>0</v>
      </c>
      <c r="Q62" s="124">
        <f t="shared" ca="1" si="11"/>
        <v>0</v>
      </c>
      <c r="S62" s="111">
        <f ca="1">IFERROR(_xll.BC_BU(_xll.ArrayBU(DB),_xll.ArrayDPT($BA62:$BE62),_xll.ArrayCOA($BG62:$BZ62),YR,PRD,RV,_xll.ArrayDIM($CB62:$CE62)),0)</f>
        <v>0</v>
      </c>
      <c r="T62" s="111">
        <f ca="1">IFERROR(_xll.AC_BU(_xll.ArrayBU(DB),_xll.ArrayDPT($BA62:$BE62),_xll.ArrayCOA($BG62:$BZ62),YR-1,PRD,_xll.ArrayDIM($CB62:$CE62)),0)</f>
        <v>0</v>
      </c>
      <c r="U62" s="111">
        <f ca="1">IFERROR(_xll.BCC_BU(_xll.ArrayBU(DB),_xll.ArrayDPT($BA62:$BE62),_xll.ArrayCOA($BG62:$BZ62),YR,PRD,RV,_xll.ArrayDIM($CB62:$CE62)),0)</f>
        <v>0</v>
      </c>
      <c r="V62" s="111">
        <f ca="1">IFERROR(_xll.ACC_BU(_xll.ArrayBU(DB),_xll.ArrayDPT($BA62:$BE62),_xll.ArrayCOA($BG62:$BZ62),YR-1,PRD,_xll.ArrayDIM($CB62:$CE62)),0)</f>
        <v>0</v>
      </c>
      <c r="W62" s="102"/>
      <c r="X62" s="72">
        <f ca="1">IFERROR(_xll.ACC_BU(_xll.ArrayBU(DB),_xll.ArrayDPT($BA62:$BE62),_xll.ArrayCOA($BG62:$BZ62),YR-1,PRD,_xll.ArrayDIM($CB62:$CE62)),0)</f>
        <v>0</v>
      </c>
      <c r="Y62" s="72">
        <f ca="1">IFERROR(_xll.BCC_BU(_xll.ArrayBU(DB),_xll.ArrayDPT($BA62:$BE62),_xll.ArrayCOA($BG62:$BZ62),YR-1,PRD,RV,_xll.ArrayDIM($CB62:$CE62)),0)</f>
        <v>0</v>
      </c>
      <c r="Z62" s="72">
        <f ca="1">IFERROR(_xll.ACC_BU(_xll.ArrayBU(DB),_xll.ArrayDPT($BA62:$BE62),_xll.ArrayCOA($BG62:$BZ62),YR-1-1,PRD,_xll.ArrayDIM($CB62:$CE62)),0)</f>
        <v>0</v>
      </c>
      <c r="AA62" s="102"/>
      <c r="AB62" s="124">
        <f ca="1">IFERROR(_xll.AC_BU(_xll.ArrayBU(DB),_xll.ArrayDPT($BA62:$BE62),_xll.ArrayCOA($BG62:$BZ62),YR,PRD-1,_xll.ArrayDIM($CB62:$CE62)),0)</f>
        <v>0</v>
      </c>
      <c r="AC62" s="27"/>
      <c r="AD62" s="27"/>
      <c r="AF62" s="146"/>
      <c r="AG62" s="146"/>
      <c r="AH62" s="146"/>
      <c r="AI62" s="146"/>
      <c r="BA62" s="537"/>
      <c r="BB62" s="538"/>
      <c r="BC62" s="538"/>
      <c r="BD62" s="538"/>
      <c r="BE62" s="539"/>
      <c r="BF62" s="502"/>
      <c r="BG62" t="s">
        <v>1352</v>
      </c>
      <c r="BI62" s="537"/>
      <c r="BJ62" s="539"/>
      <c r="BK62" s="537"/>
      <c r="BL62" s="539"/>
      <c r="BM62" s="537"/>
      <c r="BN62" s="539"/>
      <c r="BO62" s="537"/>
      <c r="BP62" s="539"/>
      <c r="BQ62" s="537"/>
      <c r="BR62" s="539"/>
      <c r="BS62" s="537"/>
      <c r="BT62" s="539"/>
      <c r="BU62" s="537"/>
      <c r="BV62" s="539"/>
      <c r="BW62" s="537"/>
      <c r="BX62" s="539"/>
      <c r="BY62" s="537"/>
      <c r="BZ62" s="539"/>
      <c r="CA62" s="502"/>
      <c r="CB62" s="537"/>
      <c r="CC62" s="538"/>
      <c r="CD62" s="538"/>
      <c r="CE62" s="539"/>
      <c r="DA62" t="s">
        <v>1352</v>
      </c>
    </row>
    <row r="63" spans="1:107" ht="12.75" customHeight="1">
      <c r="A63" s="124">
        <f t="shared" ca="1" si="0"/>
        <v>0</v>
      </c>
      <c r="B63" s="124">
        <f t="shared" ca="1" si="1"/>
        <v>0</v>
      </c>
      <c r="C63" s="124">
        <f t="shared" ca="1" si="2"/>
        <v>0</v>
      </c>
      <c r="D63" s="124">
        <f t="shared" ca="1" si="3"/>
        <v>0</v>
      </c>
      <c r="E63" s="124"/>
      <c r="F63" s="124">
        <f t="shared" ca="1" si="4"/>
        <v>0</v>
      </c>
      <c r="G63" s="124">
        <f t="shared" ca="1" si="5"/>
        <v>0</v>
      </c>
      <c r="H63" s="124"/>
      <c r="I63" s="124">
        <f ca="1">IFERROR(_xll.AC_BU(_xll.ArrayBU(DB),_xll.ArrayDPT($BA63:$BE63),_xll.ArrayCOA($BG63:$BZ63),YR,PRD,_xll.ArrayDIM($CB63:$CE63)),0)</f>
        <v>0</v>
      </c>
      <c r="J63" s="127">
        <f t="shared" ca="1" si="6"/>
        <v>0</v>
      </c>
      <c r="K63" s="124" t="s">
        <v>2507</v>
      </c>
      <c r="L63" s="124">
        <f ca="1">IFERROR(_xll.ACC_BU(_xll.ArrayBU(DB),_xll.ArrayDPT($BA63:$BE63),_xll.ArrayCOA($BG63:$BZ63),YR,PRD,_xll.ArrayDIM($CB63:$CE63)),0)</f>
        <v>0</v>
      </c>
      <c r="M63" s="127">
        <f t="shared" ca="1" si="7"/>
        <v>0</v>
      </c>
      <c r="N63" s="124">
        <f t="shared" ca="1" si="8"/>
        <v>0</v>
      </c>
      <c r="O63" s="124">
        <f t="shared" ca="1" si="9"/>
        <v>0</v>
      </c>
      <c r="P63" s="124">
        <f t="shared" ca="1" si="10"/>
        <v>0</v>
      </c>
      <c r="Q63" s="124">
        <f t="shared" ca="1" si="11"/>
        <v>0</v>
      </c>
      <c r="S63" s="111">
        <f ca="1">IFERROR(_xll.BC_BU(_xll.ArrayBU(DB),_xll.ArrayDPT($BA63:$BE63),_xll.ArrayCOA($BG63:$BZ63),YR,PRD,RV,_xll.ArrayDIM($CB63:$CE63)),0)</f>
        <v>0</v>
      </c>
      <c r="T63" s="111">
        <f ca="1">IFERROR(_xll.AC_BU(_xll.ArrayBU(DB),_xll.ArrayDPT($BA63:$BE63),_xll.ArrayCOA($BG63:$BZ63),YR-1,PRD,_xll.ArrayDIM($CB63:$CE63)),0)</f>
        <v>0</v>
      </c>
      <c r="U63" s="111">
        <f ca="1">IFERROR(_xll.BCC_BU(_xll.ArrayBU(DB),_xll.ArrayDPT($BA63:$BE63),_xll.ArrayCOA($BG63:$BZ63),YR,PRD,RV,_xll.ArrayDIM($CB63:$CE63)),0)</f>
        <v>0</v>
      </c>
      <c r="V63" s="111">
        <f ca="1">IFERROR(_xll.ACC_BU(_xll.ArrayBU(DB),_xll.ArrayDPT($BA63:$BE63),_xll.ArrayCOA($BG63:$BZ63),YR-1,PRD,_xll.ArrayDIM($CB63:$CE63)),0)</f>
        <v>0</v>
      </c>
      <c r="W63" s="102"/>
      <c r="X63" s="72">
        <f ca="1">IFERROR(_xll.ACC_BU(_xll.ArrayBU(DB),_xll.ArrayDPT($BA63:$BE63),_xll.ArrayCOA($BG63:$BZ63),YR-1,PRD,_xll.ArrayDIM($CB63:$CE63)),0)</f>
        <v>0</v>
      </c>
      <c r="Y63" s="72">
        <f ca="1">IFERROR(_xll.BCC_BU(_xll.ArrayBU(DB),_xll.ArrayDPT($BA63:$BE63),_xll.ArrayCOA($BG63:$BZ63),YR-1,PRD,RV,_xll.ArrayDIM($CB63:$CE63)),0)</f>
        <v>0</v>
      </c>
      <c r="Z63" s="72">
        <f ca="1">IFERROR(_xll.ACC_BU(_xll.ArrayBU(DB),_xll.ArrayDPT($BA63:$BE63),_xll.ArrayCOA($BG63:$BZ63),YR-1-1,PRD,_xll.ArrayDIM($CB63:$CE63)),0)</f>
        <v>0</v>
      </c>
      <c r="AA63" s="131"/>
      <c r="AB63" s="124">
        <f ca="1">IFERROR(_xll.AC_BU(_xll.ArrayBU(DB),_xll.ArrayDPT($BA63:$BE63),_xll.ArrayCOA($BG63:$BZ63),YR,PRD-1,_xll.ArrayDIM($CB63:$CE63)),0)</f>
        <v>0</v>
      </c>
      <c r="AF63" s="146"/>
      <c r="AG63" s="146"/>
      <c r="AH63" s="146"/>
      <c r="AI63" s="146"/>
      <c r="BA63" s="537"/>
      <c r="BB63" s="538"/>
      <c r="BC63" s="538"/>
      <c r="BD63" s="538"/>
      <c r="BE63" s="539"/>
      <c r="BF63" s="502"/>
      <c r="BG63" t="s">
        <v>1364</v>
      </c>
      <c r="BI63" s="537"/>
      <c r="BJ63" s="539"/>
      <c r="BK63" s="537"/>
      <c r="BL63" s="539"/>
      <c r="BM63" s="537"/>
      <c r="BN63" s="539"/>
      <c r="BO63" s="537"/>
      <c r="BP63" s="539"/>
      <c r="BQ63" s="537"/>
      <c r="BR63" s="539"/>
      <c r="BS63" s="537"/>
      <c r="BT63" s="539"/>
      <c r="BU63" s="537"/>
      <c r="BV63" s="539"/>
      <c r="BW63" s="537"/>
      <c r="BX63" s="539"/>
      <c r="BY63" s="537"/>
      <c r="BZ63" s="539"/>
      <c r="CA63" s="502"/>
      <c r="CB63" s="537"/>
      <c r="CC63" s="538"/>
      <c r="CD63" s="538"/>
      <c r="CE63" s="539"/>
      <c r="DA63" t="s">
        <v>1364</v>
      </c>
    </row>
    <row r="64" spans="1:107" ht="12.75" customHeight="1">
      <c r="A64" s="35">
        <f ca="1">SUM(A37:A63)</f>
        <v>243048.62999999998</v>
      </c>
      <c r="B64">
        <f t="shared" ca="1" si="1"/>
        <v>61.961641945603958</v>
      </c>
      <c r="C64" s="35">
        <f ca="1">SUM(C37:C63)</f>
        <v>392256.60000000003</v>
      </c>
      <c r="D64">
        <f t="shared" ca="1" si="3"/>
        <v>99.999999999999986</v>
      </c>
      <c r="E64" s="35">
        <f>SUM(E37:E63)</f>
        <v>0</v>
      </c>
      <c r="F64" s="35">
        <f ca="1">SUM(F37:F63)</f>
        <v>392256.60000000003</v>
      </c>
      <c r="G64">
        <f t="shared" ca="1" si="5"/>
        <v>99.999999999999986</v>
      </c>
      <c r="H64" s="217">
        <f>SUM(H37:H63)</f>
        <v>0</v>
      </c>
      <c r="I64" s="35">
        <f ca="1">SUM(I37:I63)</f>
        <v>392256.60000000003</v>
      </c>
      <c r="J64" s="140">
        <f t="shared" ca="1" si="6"/>
        <v>19.237687778007501</v>
      </c>
      <c r="K64" s="35" t="s">
        <v>2570</v>
      </c>
      <c r="L64" s="35">
        <f ca="1">SUM(L37:L63)</f>
        <v>1360687.8800000001</v>
      </c>
      <c r="M64" s="140">
        <f t="shared" ca="1" si="7"/>
        <v>10.132917085745124</v>
      </c>
      <c r="N64" s="35">
        <f ca="1">SUM(N37:N63)</f>
        <v>1360687.8800000001</v>
      </c>
      <c r="O64">
        <f t="shared" ca="1" si="9"/>
        <v>99.999999999999986</v>
      </c>
      <c r="P64" s="35">
        <f ca="1">SUM(P37:P63)</f>
        <v>295682.21999999997</v>
      </c>
      <c r="Q64">
        <f t="shared" ca="1" si="11"/>
        <v>21.730348623374226</v>
      </c>
      <c r="S64" s="215">
        <f ca="1">SUM(S37:S63)</f>
        <v>0</v>
      </c>
      <c r="T64" s="215">
        <f ca="1">SUM(T37:T63)</f>
        <v>149207.97</v>
      </c>
      <c r="U64" s="215">
        <f ca="1">SUM(U37:U63)</f>
        <v>0</v>
      </c>
      <c r="V64" s="215">
        <f ca="1">SUM(V37:V63)</f>
        <v>1065005.6600000001</v>
      </c>
      <c r="W64" s="46"/>
      <c r="X64" s="77">
        <f ca="1">SUM(X37:X63)</f>
        <v>1065005.6600000001</v>
      </c>
      <c r="Y64" s="77">
        <f ca="1">SUM(Y37:Y63)</f>
        <v>0</v>
      </c>
      <c r="Z64" s="77">
        <f ca="1">SUM(Z37:Z63)</f>
        <v>1017467.87</v>
      </c>
      <c r="AB64" s="217" t="e">
        <f ca="1">SUM(AB37:AB63)</f>
        <v>#VALUE!</v>
      </c>
      <c r="AC64" s="27"/>
      <c r="AD64" s="27"/>
      <c r="AF64" s="146"/>
      <c r="AG64" s="146"/>
      <c r="AH64" s="146"/>
      <c r="AI64" s="146"/>
      <c r="BA64" s="537"/>
      <c r="BB64" s="538"/>
      <c r="BC64" s="538"/>
      <c r="BD64" s="538"/>
      <c r="BE64" s="539"/>
      <c r="BF64" s="502"/>
      <c r="BG64" s="537"/>
      <c r="BH64" s="539"/>
      <c r="BI64" s="537"/>
      <c r="BJ64" s="539"/>
      <c r="BK64" s="537"/>
      <c r="BL64" s="539"/>
      <c r="BM64" s="537"/>
      <c r="BN64" s="539"/>
      <c r="BO64" s="537"/>
      <c r="BP64" s="539"/>
      <c r="BQ64" s="537"/>
      <c r="BR64" s="539"/>
      <c r="BS64" s="537"/>
      <c r="BT64" s="539"/>
      <c r="BU64" s="537"/>
      <c r="BV64" s="539"/>
      <c r="BW64" s="537"/>
      <c r="BX64" s="539"/>
      <c r="BY64" s="537"/>
      <c r="BZ64" s="539"/>
      <c r="CA64" s="502"/>
      <c r="CB64" s="537"/>
      <c r="CC64" s="538"/>
      <c r="CD64" s="538"/>
      <c r="CE64" s="539"/>
    </row>
    <row r="65" spans="1:83" ht="12.75" customHeight="1">
      <c r="H65" s="162"/>
      <c r="J65" s="140"/>
      <c r="M65" s="140"/>
      <c r="S65" s="111"/>
      <c r="T65" s="111"/>
      <c r="U65" s="111"/>
      <c r="V65" s="111"/>
      <c r="X65" s="72"/>
      <c r="Y65" s="72"/>
      <c r="Z65" s="72"/>
      <c r="AA65" s="27"/>
      <c r="AC65" s="46"/>
      <c r="AD65" s="46"/>
      <c r="AF65" s="146"/>
      <c r="AG65" s="146"/>
      <c r="AH65" s="146"/>
      <c r="AI65" s="146"/>
      <c r="BA65" s="537"/>
      <c r="BB65" s="538"/>
      <c r="BC65" s="538"/>
      <c r="BD65" s="538"/>
      <c r="BE65" s="539"/>
      <c r="BF65" s="502"/>
      <c r="BG65" s="537"/>
      <c r="BH65" s="539"/>
      <c r="BI65" s="537"/>
      <c r="BJ65" s="539"/>
      <c r="BK65" s="537"/>
      <c r="BL65" s="539"/>
      <c r="BM65" s="537"/>
      <c r="BN65" s="539"/>
      <c r="BO65" s="537"/>
      <c r="BP65" s="539"/>
      <c r="BQ65" s="537"/>
      <c r="BR65" s="539"/>
      <c r="BS65" s="537"/>
      <c r="BT65" s="539"/>
      <c r="BU65" s="537"/>
      <c r="BV65" s="539"/>
      <c r="BW65" s="537"/>
      <c r="BX65" s="539"/>
      <c r="BY65" s="537"/>
      <c r="BZ65" s="539"/>
      <c r="CA65" s="502"/>
      <c r="CB65" s="537"/>
      <c r="CC65" s="538"/>
      <c r="CD65" s="538"/>
      <c r="CE65" s="539"/>
    </row>
    <row r="66" spans="1:83" ht="12.75" customHeight="1">
      <c r="A66" s="76">
        <f ca="1">A34+A64</f>
        <v>798079.38</v>
      </c>
      <c r="B66" s="162">
        <f ca="1">IF(I66=0,0,(A66*100/I66))</f>
        <v>38.339565583291581</v>
      </c>
      <c r="C66" s="76">
        <f ca="1">C34+C64</f>
        <v>1291749.04</v>
      </c>
      <c r="D66" s="162">
        <f ca="1">IF(I66=0,0,(C66*100/I66))</f>
        <v>62.055352233550927</v>
      </c>
      <c r="E66" s="76">
        <f>E29+E34+E64</f>
        <v>0</v>
      </c>
      <c r="F66" s="76">
        <f ca="1">F29+F34+F64</f>
        <v>2081607.7800000003</v>
      </c>
      <c r="G66" s="162">
        <f ca="1">IF(I66=0,0,(F66*100/I66))</f>
        <v>100</v>
      </c>
      <c r="H66" s="133">
        <f>H29+H34+H64</f>
        <v>0</v>
      </c>
      <c r="I66" s="76">
        <f ca="1">I29+I34+I64</f>
        <v>2081607.7800000003</v>
      </c>
      <c r="J66" s="163">
        <f ca="1">IF(I66=0,0,(I66/$I$23*100))</f>
        <v>102.08960294845599</v>
      </c>
      <c r="K66" s="76" t="s">
        <v>2508</v>
      </c>
      <c r="L66" s="76">
        <f ca="1">L29+L34+L64</f>
        <v>9687642.7700000014</v>
      </c>
      <c r="M66" s="163">
        <f ca="1">L66/$L$23*100</f>
        <v>72.14298178707098</v>
      </c>
      <c r="N66" s="76">
        <f ca="1">N29+N34+N64</f>
        <v>9687642.7700000014</v>
      </c>
      <c r="O66" s="162">
        <f ca="1">IF(L66=0,0,(N66*100/L66))</f>
        <v>100</v>
      </c>
      <c r="P66" s="76">
        <f ca="1">P29+P34+P64</f>
        <v>2694789.8499999996</v>
      </c>
      <c r="Q66" s="162">
        <f ca="1">IF(L66=0,0,(P66*100/L66))</f>
        <v>27.816775597310748</v>
      </c>
      <c r="S66" s="215">
        <f ca="1">S29+S34+S64</f>
        <v>0</v>
      </c>
      <c r="T66" s="215">
        <f ca="1">T29+T34+T64</f>
        <v>850977.04</v>
      </c>
      <c r="U66" s="215">
        <f ca="1">U29+U34+U64</f>
        <v>0</v>
      </c>
      <c r="V66" s="215">
        <f ca="1">V29+V34+V64</f>
        <v>6992852.9199999999</v>
      </c>
      <c r="W66" s="27"/>
      <c r="X66" s="77">
        <f ca="1">X29+X34+X64</f>
        <v>6992852.9199999999</v>
      </c>
      <c r="Y66" s="77">
        <f ca="1">Y29+Y34+Y64</f>
        <v>0</v>
      </c>
      <c r="Z66" s="77">
        <f ca="1">Z29+Z34+Z64</f>
        <v>7147566.5300000003</v>
      </c>
      <c r="AB66" s="133" t="e">
        <f ca="1">AB29+AB34+AB64</f>
        <v>#VALUE!</v>
      </c>
      <c r="AF66" s="146"/>
      <c r="AG66" s="146"/>
      <c r="AH66" s="146"/>
      <c r="AI66" s="146"/>
      <c r="BA66" s="537"/>
      <c r="BB66" s="538"/>
      <c r="BC66" s="538"/>
      <c r="BD66" s="538"/>
      <c r="BE66" s="539"/>
      <c r="BF66" s="502"/>
      <c r="BG66" s="537"/>
      <c r="BH66" s="539"/>
      <c r="BI66" s="537"/>
      <c r="BJ66" s="539"/>
      <c r="BK66" s="537"/>
      <c r="BL66" s="539"/>
      <c r="BM66" s="537"/>
      <c r="BN66" s="539"/>
      <c r="BO66" s="537"/>
      <c r="BP66" s="539"/>
      <c r="BQ66" s="537"/>
      <c r="BR66" s="539"/>
      <c r="BS66" s="537"/>
      <c r="BT66" s="539"/>
      <c r="BU66" s="537"/>
      <c r="BV66" s="539"/>
      <c r="BW66" s="537"/>
      <c r="BX66" s="539"/>
      <c r="BY66" s="537"/>
      <c r="BZ66" s="539"/>
      <c r="CA66" s="502"/>
      <c r="CB66" s="537"/>
      <c r="CC66" s="538"/>
      <c r="CD66" s="538"/>
      <c r="CE66" s="539"/>
    </row>
    <row r="67" spans="1:83" ht="12.75" customHeight="1">
      <c r="A67" s="74"/>
      <c r="B67" s="74"/>
      <c r="C67" s="74"/>
      <c r="D67" s="74"/>
      <c r="E67" s="74"/>
      <c r="F67" s="74"/>
      <c r="G67" s="74"/>
      <c r="H67" s="124"/>
      <c r="I67" s="74"/>
      <c r="J67" s="122"/>
      <c r="K67" s="74"/>
      <c r="L67" s="74"/>
      <c r="M67" s="122"/>
      <c r="N67" s="74"/>
      <c r="O67" s="74"/>
      <c r="P67" s="74"/>
      <c r="Q67" s="74"/>
      <c r="S67" s="111"/>
      <c r="T67" s="111"/>
      <c r="U67" s="111"/>
      <c r="V67" s="111"/>
      <c r="X67" s="72"/>
      <c r="Y67" s="72"/>
      <c r="Z67" s="72"/>
      <c r="AA67" s="27"/>
      <c r="AB67" s="130"/>
      <c r="AF67" s="146"/>
      <c r="AG67" s="146"/>
      <c r="AH67" s="146"/>
      <c r="AI67" s="146"/>
      <c r="BA67" s="537"/>
      <c r="BB67" s="538"/>
      <c r="BC67" s="538"/>
      <c r="BD67" s="538"/>
      <c r="BE67" s="539"/>
      <c r="BF67" s="502"/>
      <c r="BG67" s="537"/>
      <c r="BH67" s="539"/>
      <c r="BI67" s="537"/>
      <c r="BJ67" s="539"/>
      <c r="BK67" s="537"/>
      <c r="BL67" s="539"/>
      <c r="BM67" s="537"/>
      <c r="BN67" s="539"/>
      <c r="BO67" s="537"/>
      <c r="BP67" s="539"/>
      <c r="BQ67" s="537"/>
      <c r="BR67" s="539"/>
      <c r="BS67" s="537"/>
      <c r="BT67" s="539"/>
      <c r="BU67" s="537"/>
      <c r="BV67" s="539"/>
      <c r="BW67" s="537"/>
      <c r="BX67" s="539"/>
      <c r="BY67" s="537"/>
      <c r="BZ67" s="539"/>
      <c r="CA67" s="502"/>
      <c r="CB67" s="537"/>
      <c r="CC67" s="538"/>
      <c r="CD67" s="538"/>
      <c r="CE67" s="539"/>
    </row>
    <row r="68" spans="1:83" ht="12.75" customHeight="1">
      <c r="A68" s="35">
        <f ca="1">A23-A66-A29</f>
        <v>-136025.80000000005</v>
      </c>
      <c r="B68">
        <f ca="1">IF(I68=0,0,(A68*100/I68))</f>
        <v>319.25677975131617</v>
      </c>
      <c r="C68" s="35">
        <f ca="1">C23-C66-C29</f>
        <v>-42607.020000000019</v>
      </c>
      <c r="D68">
        <f ca="1">IF(I68=0,0,(C68*100/I68))</f>
        <v>99.99999999999946</v>
      </c>
      <c r="E68" s="35">
        <f>E23-E66</f>
        <v>0</v>
      </c>
      <c r="F68" s="35">
        <f ca="1">F23-F66</f>
        <v>-42607.020000000251</v>
      </c>
      <c r="G68">
        <f ca="1">IF(I68=0,0,(F68*100/I68))</f>
        <v>100</v>
      </c>
      <c r="H68" s="217">
        <f>H23-H66</f>
        <v>0</v>
      </c>
      <c r="I68" s="35">
        <f ca="1">I23-I66</f>
        <v>-42607.020000000251</v>
      </c>
      <c r="J68" s="140">
        <f ca="1">IF(I68=0,0,(I68/$I$23*100))</f>
        <v>-2.0896029484560001</v>
      </c>
      <c r="K68" s="35" t="s">
        <v>2509</v>
      </c>
      <c r="L68" s="35">
        <f ca="1">L23-L66</f>
        <v>3740749.7499999981</v>
      </c>
      <c r="M68" s="140">
        <f ca="1">L68/$L$23*100</f>
        <v>27.85701821292902</v>
      </c>
      <c r="N68" s="35">
        <f ca="1">N23-N66</f>
        <v>3740749.7499999981</v>
      </c>
      <c r="O68">
        <f ca="1">IF(L68=0,0,(N68*100/L68))</f>
        <v>100</v>
      </c>
      <c r="P68" s="35">
        <f ca="1">P23-P66</f>
        <v>-1708246.8699999992</v>
      </c>
      <c r="Q68">
        <f ca="1">IF(L68=0,0,(P68*100/L68))</f>
        <v>-45.665895453177534</v>
      </c>
      <c r="S68" s="215">
        <f ca="1">S23-S66</f>
        <v>0</v>
      </c>
      <c r="T68" s="215">
        <f ca="1">T23-T66</f>
        <v>93418.779999999912</v>
      </c>
      <c r="U68" s="215">
        <f ca="1">U23-U66</f>
        <v>0</v>
      </c>
      <c r="V68" s="215">
        <f ca="1">V23-V66</f>
        <v>5448996.6199999992</v>
      </c>
      <c r="W68" s="27"/>
      <c r="X68" s="77">
        <f ca="1">X23-X66</f>
        <v>5448996.6199999992</v>
      </c>
      <c r="Y68" s="77">
        <f ca="1">Y23-Y66</f>
        <v>0</v>
      </c>
      <c r="Z68" s="77">
        <f ca="1">Z23-Z66</f>
        <v>5351950.7599999988</v>
      </c>
      <c r="AA68" s="131"/>
      <c r="AB68" s="217" t="e">
        <f ca="1">AB23-AB66</f>
        <v>#VALUE!</v>
      </c>
      <c r="AC68" s="102"/>
      <c r="AD68" s="102"/>
      <c r="AF68" s="171"/>
      <c r="AG68" s="171"/>
      <c r="AH68" s="146"/>
      <c r="AI68" s="146"/>
      <c r="BA68" s="537"/>
      <c r="BB68" s="538"/>
      <c r="BC68" s="538"/>
      <c r="BD68" s="538"/>
      <c r="BE68" s="539"/>
      <c r="BF68" s="502"/>
      <c r="BG68" s="537"/>
      <c r="BH68" s="539"/>
      <c r="BI68" s="537"/>
      <c r="BJ68" s="539"/>
      <c r="BK68" s="537"/>
      <c r="BL68" s="539"/>
      <c r="BM68" s="537"/>
      <c r="BN68" s="539"/>
      <c r="BO68" s="537"/>
      <c r="BP68" s="539"/>
      <c r="BQ68" s="537"/>
      <c r="BR68" s="539"/>
      <c r="BS68" s="537"/>
      <c r="BT68" s="539"/>
      <c r="BU68" s="537"/>
      <c r="BV68" s="539"/>
      <c r="BW68" s="537"/>
      <c r="BX68" s="539"/>
      <c r="BY68" s="537"/>
      <c r="BZ68" s="539"/>
      <c r="CA68" s="502"/>
      <c r="CB68" s="537"/>
      <c r="CC68" s="538"/>
      <c r="CD68" s="538"/>
      <c r="CE68" s="539"/>
    </row>
    <row r="69" spans="1:83" ht="13.5" customHeight="1" thickBot="1">
      <c r="H69" s="162"/>
      <c r="J69" s="140"/>
      <c r="S69" s="218"/>
      <c r="T69" s="219"/>
      <c r="U69" s="218"/>
      <c r="V69" s="219"/>
      <c r="W69" s="46"/>
      <c r="X69" s="167"/>
      <c r="Y69" s="167"/>
      <c r="Z69" s="167"/>
      <c r="AC69" s="102"/>
      <c r="AD69" s="102"/>
      <c r="AF69" s="171"/>
      <c r="AG69" s="171"/>
      <c r="AH69" s="146"/>
      <c r="AI69" s="146"/>
      <c r="BA69" s="537"/>
      <c r="BB69" s="538"/>
      <c r="BC69" s="538"/>
      <c r="BD69" s="538"/>
      <c r="BE69" s="539"/>
      <c r="BF69" s="502"/>
      <c r="BG69" s="537"/>
      <c r="BH69" s="539"/>
      <c r="BI69" s="537"/>
      <c r="BJ69" s="539"/>
      <c r="BK69" s="537"/>
      <c r="BL69" s="539"/>
      <c r="BM69" s="537"/>
      <c r="BN69" s="539"/>
      <c r="BO69" s="537"/>
      <c r="BP69" s="539"/>
      <c r="BQ69" s="537"/>
      <c r="BR69" s="539"/>
      <c r="BS69" s="537"/>
      <c r="BT69" s="539"/>
      <c r="BU69" s="537"/>
      <c r="BV69" s="539"/>
      <c r="BW69" s="537"/>
      <c r="BX69" s="539"/>
      <c r="BY69" s="537"/>
      <c r="BZ69" s="539"/>
      <c r="CA69" s="502"/>
      <c r="CB69" s="537"/>
      <c r="CC69" s="538"/>
      <c r="CD69" s="538"/>
      <c r="CE69" s="539"/>
    </row>
    <row r="70" spans="1:83" ht="13.5" customHeight="1" thickTop="1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87"/>
      <c r="L70" s="169"/>
      <c r="M70" s="169"/>
      <c r="N70" s="169"/>
      <c r="O70" s="169"/>
      <c r="P70" s="169"/>
      <c r="Q70" s="169"/>
      <c r="AB70" s="102"/>
      <c r="AC70" s="102"/>
      <c r="AD70" s="102"/>
      <c r="AF70" s="171"/>
      <c r="AG70" s="171"/>
      <c r="AH70" s="146"/>
      <c r="AI70" s="146"/>
      <c r="BA70" s="537"/>
      <c r="BB70" s="538"/>
      <c r="BC70" s="538"/>
      <c r="BD70" s="538"/>
      <c r="BE70" s="539"/>
      <c r="BF70" s="502"/>
      <c r="BG70" s="537"/>
      <c r="BH70" s="539"/>
      <c r="BI70" s="537"/>
      <c r="BJ70" s="539"/>
      <c r="BK70" s="537"/>
      <c r="BL70" s="539"/>
      <c r="BM70" s="537"/>
      <c r="BN70" s="539"/>
      <c r="BO70" s="537"/>
      <c r="BP70" s="539"/>
      <c r="BQ70" s="537"/>
      <c r="BR70" s="539"/>
      <c r="BS70" s="537"/>
      <c r="BT70" s="539"/>
      <c r="BU70" s="537"/>
      <c r="BV70" s="539"/>
      <c r="BW70" s="537"/>
      <c r="BX70" s="539"/>
      <c r="BY70" s="537"/>
      <c r="BZ70" s="539"/>
      <c r="CA70" s="502"/>
      <c r="CB70" s="537"/>
      <c r="CC70" s="538"/>
      <c r="CD70" s="538"/>
      <c r="CE70" s="539"/>
    </row>
    <row r="71" spans="1:83" s="40" customFormat="1" ht="12.75" customHeight="1">
      <c r="K71" s="35" t="s">
        <v>2513</v>
      </c>
      <c r="AB71" s="102"/>
      <c r="AC71" s="102"/>
      <c r="AD71" s="102"/>
      <c r="AF71" s="171"/>
      <c r="AG71" s="171"/>
      <c r="AH71" s="146"/>
      <c r="AI71" s="146"/>
      <c r="BA71" s="537"/>
      <c r="BB71" s="538"/>
      <c r="BC71" s="538"/>
      <c r="BD71" s="538"/>
      <c r="BE71" s="539"/>
      <c r="BF71" s="502"/>
      <c r="BG71" s="537"/>
      <c r="BH71" s="539"/>
      <c r="BI71" s="537"/>
      <c r="BJ71" s="539"/>
      <c r="BK71" s="537"/>
      <c r="BL71" s="539"/>
      <c r="BM71" s="537"/>
      <c r="BN71" s="539"/>
      <c r="BO71" s="537"/>
      <c r="BP71" s="539"/>
      <c r="BQ71" s="537"/>
      <c r="BR71" s="539"/>
      <c r="BS71" s="537"/>
      <c r="BT71" s="539"/>
      <c r="BU71" s="537"/>
      <c r="BV71" s="539"/>
      <c r="BW71" s="537"/>
      <c r="BX71" s="539"/>
      <c r="BY71" s="537"/>
      <c r="BZ71" s="539"/>
      <c r="CA71" s="502"/>
      <c r="CB71" s="537"/>
      <c r="CC71" s="538"/>
      <c r="CD71" s="538"/>
      <c r="CE71" s="539"/>
    </row>
    <row r="72" spans="1:83" s="40" customFormat="1" ht="12.75" customHeight="1">
      <c r="A72" s="40">
        <f>+'SCH05'!A77</f>
        <v>-10</v>
      </c>
      <c r="C72" s="40">
        <f>+'SCH05'!C77</f>
        <v>-979</v>
      </c>
      <c r="F72" s="95">
        <f>+'SCH05'!E77</f>
        <v>-644</v>
      </c>
      <c r="I72" s="95">
        <f>Room_SCH01!G73</f>
        <v>2876</v>
      </c>
      <c r="K72" s="40" t="s">
        <v>2683</v>
      </c>
      <c r="L72" s="95">
        <f>SCH00!L76</f>
        <v>41951</v>
      </c>
      <c r="N72" s="40">
        <f>+'SCH05'!L77</f>
        <v>9755</v>
      </c>
      <c r="P72" s="40">
        <f>+'SCH05'!N77</f>
        <v>14864</v>
      </c>
      <c r="S72" s="40">
        <f>+'SCH05'!Q77</f>
        <v>3520</v>
      </c>
      <c r="T72" s="95">
        <f>SCH00!T76</f>
        <v>2886</v>
      </c>
      <c r="U72" s="40">
        <f>+'SCH05'!S77</f>
        <v>32196</v>
      </c>
      <c r="V72" s="95">
        <f>SCH00!V76</f>
        <v>27087</v>
      </c>
      <c r="AB72" s="40">
        <f>'SCH05'!Z77</f>
        <v>3855</v>
      </c>
      <c r="AC72" s="102"/>
      <c r="AD72" s="102"/>
      <c r="AF72" s="171"/>
      <c r="AG72" s="171"/>
      <c r="AH72" s="146"/>
      <c r="AI72" s="146"/>
      <c r="BA72" s="537"/>
      <c r="BB72" s="538"/>
      <c r="BC72" s="538"/>
      <c r="BD72" s="538"/>
      <c r="BE72" s="539"/>
      <c r="BF72" s="502"/>
      <c r="BG72" s="537"/>
      <c r="BH72" s="539"/>
      <c r="BI72" s="537"/>
      <c r="BJ72" s="539"/>
      <c r="BK72" s="537"/>
      <c r="BL72" s="539"/>
      <c r="BM72" s="537"/>
      <c r="BN72" s="539"/>
      <c r="BO72" s="537"/>
      <c r="BP72" s="539"/>
      <c r="BQ72" s="537"/>
      <c r="BR72" s="539"/>
      <c r="BS72" s="537"/>
      <c r="BT72" s="539"/>
      <c r="BU72" s="537"/>
      <c r="BV72" s="539"/>
      <c r="BW72" s="537"/>
      <c r="BX72" s="539"/>
      <c r="BY72" s="537"/>
      <c r="BZ72" s="539"/>
      <c r="CA72" s="502"/>
      <c r="CB72" s="537"/>
      <c r="CC72" s="538"/>
      <c r="CD72" s="538"/>
      <c r="CE72" s="539"/>
    </row>
    <row r="73" spans="1:83" s="40" customFormat="1" ht="12" customHeight="1">
      <c r="A73" s="40">
        <f ca="1">I73-T73</f>
        <v>150.83081756250741</v>
      </c>
      <c r="B73" s="131"/>
      <c r="C73" s="40">
        <f ca="1">I73-AB73</f>
        <v>-95.823830967495212</v>
      </c>
      <c r="D73" s="131"/>
      <c r="F73" s="220">
        <f ca="1">I73-S73</f>
        <v>274.63794853963839</v>
      </c>
      <c r="I73" s="95">
        <f ca="1">I29/I72</f>
        <v>274.63794853963839</v>
      </c>
      <c r="K73" s="40" t="s">
        <v>2684</v>
      </c>
      <c r="L73" s="95">
        <f ca="1">L29/L72</f>
        <v>88.085303568448907</v>
      </c>
      <c r="M73" s="131"/>
      <c r="N73" s="40">
        <f ca="1">L73-U73</f>
        <v>88.085303568448907</v>
      </c>
      <c r="P73" s="40">
        <f ca="1">L73-V73</f>
        <v>-39.430906421583217</v>
      </c>
      <c r="S73" s="40">
        <f ca="1">S23/S72</f>
        <v>0</v>
      </c>
      <c r="T73" s="95">
        <f ca="1">T29/T72</f>
        <v>123.80713097713098</v>
      </c>
      <c r="U73" s="40">
        <f ca="1">U23/U72</f>
        <v>0</v>
      </c>
      <c r="V73" s="95">
        <f ca="1">V29/V72</f>
        <v>127.51620999003212</v>
      </c>
      <c r="AB73" s="40">
        <f ca="1">AB23/AB72</f>
        <v>370.4617795071336</v>
      </c>
      <c r="AC73" s="102"/>
      <c r="BA73" s="537"/>
      <c r="BB73" s="538"/>
      <c r="BC73" s="538"/>
      <c r="BD73" s="538"/>
      <c r="BE73" s="539"/>
      <c r="BF73" s="502"/>
      <c r="BG73" s="537"/>
      <c r="BH73" s="539"/>
      <c r="BI73" s="537"/>
      <c r="BJ73" s="539"/>
      <c r="BK73" s="537"/>
      <c r="BL73" s="539"/>
      <c r="BM73" s="537"/>
      <c r="BN73" s="539"/>
      <c r="BO73" s="537"/>
      <c r="BP73" s="539"/>
      <c r="BQ73" s="537"/>
      <c r="BR73" s="539"/>
      <c r="BS73" s="537"/>
      <c r="BT73" s="539"/>
      <c r="BU73" s="537"/>
      <c r="BV73" s="539"/>
      <c r="BW73" s="537"/>
      <c r="BX73" s="539"/>
      <c r="BY73" s="537"/>
      <c r="BZ73" s="539"/>
      <c r="CA73" s="502"/>
      <c r="CB73" s="537"/>
      <c r="CC73" s="538"/>
      <c r="CD73" s="538"/>
      <c r="CE73" s="539"/>
    </row>
    <row r="74" spans="1:83" ht="12.75" customHeight="1">
      <c r="K74" s="35"/>
      <c r="AA74" s="102"/>
      <c r="AB74" s="102"/>
      <c r="AC74" s="102"/>
      <c r="AD74" s="102"/>
      <c r="AF74" s="171"/>
      <c r="AG74" s="171"/>
      <c r="AH74" s="146"/>
      <c r="AI74" s="146"/>
      <c r="BA74" s="537"/>
      <c r="BB74" s="538"/>
      <c r="BC74" s="538"/>
      <c r="BD74" s="538"/>
      <c r="BE74" s="539"/>
      <c r="BF74" s="502"/>
      <c r="BG74" s="537"/>
      <c r="BH74" s="539"/>
      <c r="BI74" s="537"/>
      <c r="BJ74" s="539"/>
      <c r="BK74" s="537"/>
      <c r="BL74" s="539"/>
      <c r="BM74" s="537"/>
      <c r="BN74" s="539"/>
      <c r="BO74" s="537"/>
      <c r="BP74" s="539"/>
      <c r="BQ74" s="537"/>
      <c r="BR74" s="539"/>
      <c r="BS74" s="537"/>
      <c r="BT74" s="539"/>
      <c r="BU74" s="537"/>
      <c r="BV74" s="539"/>
      <c r="BW74" s="537"/>
      <c r="BX74" s="539"/>
      <c r="BY74" s="537"/>
      <c r="BZ74" s="539"/>
      <c r="CA74" s="502"/>
      <c r="CB74" s="537"/>
      <c r="CC74" s="538"/>
      <c r="CD74" s="538"/>
      <c r="CE74" s="539"/>
    </row>
    <row r="75" spans="1:83" ht="12.75" customHeight="1">
      <c r="H75" s="102"/>
      <c r="S75" s="102"/>
      <c r="T75" s="102"/>
      <c r="U75" s="102"/>
      <c r="V75" s="102"/>
      <c r="W75" s="102"/>
      <c r="AA75" s="102"/>
      <c r="AC75" s="40"/>
      <c r="AD75" s="40"/>
      <c r="AF75" s="171"/>
      <c r="AG75" s="171"/>
      <c r="AH75" s="171"/>
      <c r="AI75" s="171"/>
    </row>
    <row r="76" spans="1:83" ht="12.75" customHeight="1">
      <c r="H76" s="102"/>
      <c r="S76" s="102"/>
      <c r="T76" s="102"/>
      <c r="U76" s="102"/>
      <c r="V76" s="102"/>
      <c r="W76" s="102"/>
      <c r="AF76" s="171"/>
      <c r="AG76" s="171"/>
      <c r="AH76" s="171"/>
      <c r="AI76" s="171"/>
    </row>
    <row r="77" spans="1:83" ht="12.75" customHeight="1">
      <c r="H77" s="102"/>
      <c r="S77" s="102"/>
      <c r="T77" s="102"/>
      <c r="U77" s="102"/>
      <c r="V77" s="102"/>
      <c r="W77" s="102"/>
      <c r="AF77" s="171"/>
      <c r="AG77" s="171"/>
      <c r="AH77" s="171"/>
      <c r="AI77" s="171"/>
    </row>
    <row r="78" spans="1:83" ht="12.75" customHeight="1">
      <c r="H78" s="40"/>
      <c r="S78" s="40"/>
      <c r="T78" s="40"/>
      <c r="U78" s="40"/>
      <c r="V78" s="40"/>
      <c r="W78" s="40"/>
      <c r="AF78" s="171"/>
      <c r="AG78" s="171"/>
      <c r="AH78" s="171"/>
      <c r="AI78" s="171"/>
    </row>
    <row r="79" spans="1:83" ht="12.75" customHeight="1">
      <c r="AA79" s="102"/>
      <c r="AB79" s="102"/>
      <c r="AF79" s="171"/>
      <c r="AG79" s="171"/>
      <c r="AH79" s="171"/>
      <c r="AI79" s="171"/>
    </row>
    <row r="80" spans="1:83" ht="13.5" customHeight="1">
      <c r="K80" s="35"/>
      <c r="AA80" s="102"/>
      <c r="AB80" s="102"/>
      <c r="AC80" s="102"/>
      <c r="AD80" s="102"/>
      <c r="AF80" s="188"/>
      <c r="AG80" s="188"/>
      <c r="AH80" s="146"/>
      <c r="AI80" s="146"/>
    </row>
    <row r="81" spans="8:35" ht="13.5" customHeight="1">
      <c r="H81" s="41"/>
      <c r="S81" s="41"/>
      <c r="T81" s="41"/>
      <c r="U81" s="41"/>
      <c r="V81" s="41"/>
      <c r="W81" s="102"/>
      <c r="AA81" s="102"/>
      <c r="AB81" s="102"/>
      <c r="AC81" s="102"/>
      <c r="AD81" s="102"/>
      <c r="AF81" s="188"/>
      <c r="AG81" s="188"/>
      <c r="AH81" s="146"/>
      <c r="AI81" s="146"/>
    </row>
    <row r="82" spans="8:35" ht="13.5" customHeight="1">
      <c r="H82" s="41"/>
      <c r="S82" s="41"/>
      <c r="T82" s="41"/>
      <c r="U82" s="41"/>
      <c r="V82" s="41"/>
      <c r="W82" s="102"/>
      <c r="AA82" s="102"/>
      <c r="AB82" s="102"/>
      <c r="AC82" s="102"/>
      <c r="AD82" s="102"/>
      <c r="AF82" s="188"/>
      <c r="AG82" s="188"/>
      <c r="AH82" s="146"/>
      <c r="AI82" s="146"/>
    </row>
    <row r="83" spans="8:35" ht="13.5" customHeight="1">
      <c r="H83" s="41"/>
      <c r="S83" s="41"/>
      <c r="T83" s="41"/>
      <c r="U83" s="41"/>
      <c r="V83" s="41"/>
      <c r="W83" s="102"/>
      <c r="AA83" s="102"/>
      <c r="AB83" s="102"/>
      <c r="AC83" s="102"/>
      <c r="AD83" s="102"/>
      <c r="AF83" s="188"/>
      <c r="AG83" s="188"/>
      <c r="AH83" s="146"/>
      <c r="AI83" s="146"/>
    </row>
    <row r="84" spans="8:35" ht="13.5" customHeight="1">
      <c r="H84" s="41"/>
      <c r="S84" s="41"/>
      <c r="T84" s="41"/>
      <c r="U84" s="41"/>
      <c r="V84" s="41"/>
      <c r="W84" s="102"/>
      <c r="AA84" s="102"/>
      <c r="AB84" s="102"/>
      <c r="AC84" s="102"/>
      <c r="AD84" s="102"/>
      <c r="AF84" s="188"/>
      <c r="AG84" s="188"/>
      <c r="AH84" s="146"/>
      <c r="AI84" s="146"/>
    </row>
    <row r="85" spans="8:35" ht="13.5" customHeight="1">
      <c r="H85" s="41"/>
      <c r="S85" s="41"/>
      <c r="T85" s="41"/>
      <c r="U85" s="41"/>
      <c r="V85" s="41"/>
      <c r="W85" s="102"/>
      <c r="AC85" s="102"/>
      <c r="AD85" s="102"/>
      <c r="AF85" s="188"/>
      <c r="AG85" s="188"/>
      <c r="AH85" s="146"/>
      <c r="AI85" s="146"/>
    </row>
    <row r="86" spans="8:35" ht="13.5" customHeight="1">
      <c r="AF86" s="188"/>
      <c r="AG86" s="188"/>
      <c r="AH86" s="171"/>
      <c r="AI86" s="171"/>
    </row>
    <row r="87" spans="8:35" ht="13.5" customHeight="1">
      <c r="AF87" s="188"/>
      <c r="AG87" s="188"/>
      <c r="AH87" s="171"/>
      <c r="AI87" s="171"/>
    </row>
    <row r="88" spans="8:35" ht="13.5" customHeight="1">
      <c r="K88" s="35"/>
      <c r="AA88" s="102"/>
      <c r="AB88" s="102"/>
      <c r="AF88" s="188"/>
      <c r="AG88" s="188"/>
      <c r="AH88" s="171"/>
      <c r="AI88" s="171"/>
    </row>
    <row r="89" spans="8:35" ht="13.5" customHeight="1">
      <c r="H89" s="41"/>
      <c r="S89" s="41"/>
      <c r="T89" s="41"/>
      <c r="U89" s="41"/>
      <c r="V89" s="41"/>
      <c r="W89" s="102"/>
      <c r="AA89" s="102"/>
      <c r="AB89" s="102"/>
      <c r="AC89" s="102"/>
      <c r="AD89" s="102"/>
      <c r="AF89" s="188"/>
      <c r="AG89" s="188"/>
      <c r="AH89" s="146"/>
      <c r="AI89" s="146"/>
    </row>
    <row r="90" spans="8:35" ht="13.5" customHeight="1">
      <c r="H90" s="41"/>
      <c r="S90" s="41"/>
      <c r="T90" s="41"/>
      <c r="U90" s="41"/>
      <c r="V90" s="41"/>
      <c r="W90" s="102"/>
      <c r="AA90" s="102"/>
      <c r="AB90" s="102"/>
      <c r="AC90" s="102"/>
      <c r="AD90" s="102"/>
      <c r="AF90" s="188"/>
      <c r="AG90" s="188"/>
      <c r="AH90" s="146"/>
      <c r="AI90" s="146"/>
    </row>
    <row r="91" spans="8:35" ht="13.5" customHeight="1">
      <c r="H91" s="41"/>
      <c r="S91" s="41"/>
      <c r="T91" s="41"/>
      <c r="U91" s="41"/>
      <c r="V91" s="41"/>
      <c r="W91" s="102"/>
      <c r="AA91" s="102"/>
      <c r="AB91" s="102"/>
      <c r="AC91" s="102"/>
      <c r="AD91" s="102"/>
      <c r="AF91" s="188"/>
      <c r="AG91" s="188"/>
      <c r="AH91" s="146"/>
      <c r="AI91" s="146"/>
    </row>
    <row r="92" spans="8:35" ht="13.5" customHeight="1">
      <c r="H92" s="41"/>
      <c r="S92" s="41"/>
      <c r="T92" s="41"/>
      <c r="U92" s="41"/>
      <c r="V92" s="41"/>
      <c r="W92" s="102"/>
      <c r="AA92" s="102"/>
      <c r="AB92" s="102"/>
      <c r="AC92" s="102"/>
      <c r="AD92" s="102"/>
      <c r="AF92" s="188"/>
      <c r="AG92" s="188"/>
      <c r="AH92" s="146"/>
      <c r="AI92" s="146"/>
    </row>
    <row r="93" spans="8:35" ht="13.5" customHeight="1">
      <c r="H93" s="41"/>
      <c r="S93" s="41"/>
      <c r="T93" s="41"/>
      <c r="U93" s="41"/>
      <c r="V93" s="41"/>
      <c r="W93" s="102"/>
      <c r="AA93" s="102"/>
      <c r="AB93" s="102"/>
      <c r="AC93" s="102"/>
      <c r="AD93" s="102"/>
      <c r="AF93" s="188"/>
      <c r="AG93" s="188"/>
      <c r="AH93" s="146"/>
      <c r="AI93" s="146"/>
    </row>
    <row r="94" spans="8:35" ht="13.5" customHeight="1">
      <c r="H94" s="41"/>
      <c r="S94" s="41"/>
      <c r="T94" s="41"/>
      <c r="U94" s="41"/>
      <c r="V94" s="41"/>
      <c r="W94" s="102"/>
      <c r="AA94" s="102"/>
      <c r="AB94" s="102"/>
      <c r="AC94" s="102"/>
      <c r="AD94" s="102"/>
      <c r="AF94" s="188"/>
      <c r="AG94" s="188"/>
      <c r="AH94" s="146"/>
      <c r="AI94" s="146"/>
    </row>
    <row r="95" spans="8:35" ht="13.5" customHeight="1">
      <c r="H95" s="41"/>
      <c r="S95" s="41"/>
      <c r="T95" s="41"/>
      <c r="U95" s="41"/>
      <c r="V95" s="41"/>
      <c r="W95" s="102"/>
      <c r="AA95" s="102"/>
      <c r="AB95" s="102"/>
      <c r="AC95" s="102"/>
      <c r="AD95" s="102"/>
      <c r="AF95" s="188"/>
      <c r="AG95" s="188"/>
      <c r="AH95" s="146"/>
      <c r="AI95" s="146"/>
    </row>
    <row r="96" spans="8:35" ht="13.5" customHeight="1">
      <c r="H96" s="41"/>
      <c r="S96" s="41"/>
      <c r="T96" s="41"/>
      <c r="U96" s="41"/>
      <c r="V96" s="41"/>
      <c r="W96" s="102"/>
      <c r="AA96" s="102"/>
      <c r="AB96" s="102"/>
      <c r="AC96" s="102"/>
      <c r="AD96" s="102"/>
      <c r="AF96" s="188"/>
      <c r="AG96" s="188"/>
      <c r="AH96" s="146"/>
      <c r="AI96" s="146"/>
    </row>
    <row r="97" spans="8:35" ht="13.5" customHeight="1">
      <c r="H97" s="41"/>
      <c r="S97" s="41"/>
      <c r="T97" s="41"/>
      <c r="U97" s="41"/>
      <c r="V97" s="41"/>
      <c r="W97" s="102"/>
      <c r="AA97" s="102"/>
      <c r="AB97" s="102"/>
      <c r="AC97" s="102"/>
      <c r="AD97" s="102"/>
      <c r="AF97" s="188"/>
      <c r="AG97" s="188"/>
      <c r="AH97" s="146"/>
      <c r="AI97" s="146"/>
    </row>
    <row r="98" spans="8:35" ht="13.5" customHeight="1">
      <c r="H98" s="41"/>
      <c r="S98" s="41"/>
      <c r="T98" s="41"/>
      <c r="U98" s="41"/>
      <c r="V98" s="41"/>
      <c r="W98" s="102"/>
      <c r="AA98" s="102"/>
      <c r="AB98" s="102"/>
      <c r="AC98" s="102"/>
      <c r="AD98" s="102"/>
      <c r="AF98" s="188"/>
      <c r="AG98" s="188"/>
      <c r="AH98" s="146"/>
      <c r="AI98" s="146"/>
    </row>
    <row r="99" spans="8:35" ht="13.5" customHeight="1">
      <c r="H99" s="41"/>
      <c r="S99" s="41"/>
      <c r="T99" s="41"/>
      <c r="U99" s="41"/>
      <c r="V99" s="41"/>
      <c r="W99" s="102"/>
      <c r="AA99" s="102"/>
      <c r="AB99" s="102"/>
      <c r="AC99" s="102"/>
      <c r="AD99" s="102"/>
      <c r="AF99" s="188"/>
      <c r="AG99" s="188"/>
      <c r="AH99" s="146"/>
      <c r="AI99" s="146"/>
    </row>
    <row r="100" spans="8:35" ht="13.5" customHeight="1">
      <c r="H100" s="41"/>
      <c r="S100" s="41"/>
      <c r="T100" s="41"/>
      <c r="U100" s="41"/>
      <c r="V100" s="41"/>
      <c r="W100" s="102"/>
      <c r="AA100" s="102"/>
      <c r="AB100" s="102"/>
      <c r="AC100" s="102"/>
      <c r="AD100" s="102"/>
      <c r="AF100" s="188"/>
      <c r="AG100" s="188"/>
      <c r="AH100" s="146"/>
      <c r="AI100" s="146"/>
    </row>
    <row r="101" spans="8:35" ht="13.5" customHeight="1">
      <c r="H101" s="41"/>
      <c r="S101" s="41"/>
      <c r="T101" s="41"/>
      <c r="U101" s="41"/>
      <c r="V101" s="41"/>
      <c r="W101" s="102"/>
      <c r="AA101" s="102"/>
      <c r="AB101" s="102"/>
      <c r="AC101" s="102"/>
      <c r="AD101" s="102"/>
      <c r="AF101" s="188"/>
      <c r="AG101" s="188"/>
      <c r="AH101" s="146"/>
      <c r="AI101" s="146"/>
    </row>
    <row r="102" spans="8:35" ht="13.5" customHeight="1">
      <c r="H102" s="41"/>
      <c r="S102" s="41"/>
      <c r="T102" s="41"/>
      <c r="U102" s="41"/>
      <c r="V102" s="41"/>
      <c r="W102" s="102"/>
      <c r="AA102" s="102"/>
      <c r="AB102" s="102"/>
      <c r="AC102" s="102"/>
      <c r="AD102" s="102"/>
      <c r="AF102" s="188"/>
      <c r="AG102" s="188"/>
      <c r="AH102" s="146"/>
      <c r="AI102" s="146"/>
    </row>
    <row r="103" spans="8:35" ht="13.5" customHeight="1">
      <c r="H103" s="41"/>
      <c r="S103" s="41"/>
      <c r="T103" s="41"/>
      <c r="U103" s="41"/>
      <c r="V103" s="41"/>
      <c r="W103" s="102"/>
      <c r="AC103" s="102"/>
      <c r="AD103" s="102"/>
      <c r="AF103" s="188"/>
      <c r="AG103" s="188"/>
      <c r="AH103" s="146"/>
      <c r="AI103" s="146"/>
    </row>
    <row r="104" spans="8:35" ht="12.75" customHeight="1">
      <c r="AF104" s="171"/>
      <c r="AG104" s="171"/>
      <c r="AH104" s="171"/>
      <c r="AI104" s="171"/>
    </row>
    <row r="105" spans="8:35" ht="12.75" customHeight="1">
      <c r="AA105" s="35"/>
      <c r="AB105" s="35"/>
      <c r="AF105" s="171"/>
      <c r="AG105" s="171"/>
      <c r="AH105" s="171"/>
      <c r="AI105" s="171"/>
    </row>
    <row r="106" spans="8:35" ht="12.75" customHeight="1">
      <c r="H106" s="35"/>
      <c r="K106" s="35"/>
      <c r="S106" s="35"/>
      <c r="T106" s="35"/>
      <c r="U106" s="35"/>
      <c r="V106" s="35"/>
      <c r="W106" s="35"/>
      <c r="AC106" s="35"/>
      <c r="AD106" s="35"/>
      <c r="AF106" s="171"/>
      <c r="AG106" s="171"/>
      <c r="AH106" s="171"/>
      <c r="AI106" s="171"/>
    </row>
    <row r="107" spans="8:35" ht="12.75" customHeight="1">
      <c r="AF107" s="146"/>
      <c r="AG107" s="146"/>
      <c r="AH107" s="146"/>
      <c r="AI107" s="146"/>
    </row>
    <row r="108" spans="8:35" ht="12.75" customHeight="1">
      <c r="AF108" s="146"/>
      <c r="AG108" s="146"/>
      <c r="AH108" s="146"/>
      <c r="AI108" s="146"/>
    </row>
    <row r="109" spans="8:35" ht="12.75" customHeight="1">
      <c r="AF109" s="146"/>
      <c r="AG109" s="146"/>
      <c r="AH109" s="146"/>
      <c r="AI109" s="146"/>
    </row>
    <row r="110" spans="8:35" ht="12.75" customHeight="1">
      <c r="AF110" s="146"/>
      <c r="AG110" s="146"/>
      <c r="AH110" s="146"/>
      <c r="AI110" s="146"/>
    </row>
    <row r="111" spans="8:35" ht="12.75" customHeight="1">
      <c r="AF111" s="146"/>
      <c r="AG111" s="146"/>
      <c r="AH111" s="146"/>
      <c r="AI111" s="146"/>
    </row>
    <row r="112" spans="8:35" ht="12.75" customHeight="1">
      <c r="AA112" s="102"/>
      <c r="AB112" s="102"/>
      <c r="AF112" s="146"/>
      <c r="AG112" s="146"/>
      <c r="AH112" s="146"/>
      <c r="AI112" s="146"/>
    </row>
    <row r="113" spans="8:35" ht="12.75" customHeight="1">
      <c r="H113" s="102"/>
      <c r="S113" s="102"/>
      <c r="T113" s="102"/>
      <c r="U113" s="102"/>
      <c r="V113" s="102"/>
      <c r="W113" s="102"/>
      <c r="AA113" s="102"/>
      <c r="AB113" s="102"/>
      <c r="AC113" s="102"/>
      <c r="AD113" s="102"/>
      <c r="AF113" s="146"/>
      <c r="AG113" s="146"/>
      <c r="AH113" s="146"/>
      <c r="AI113" s="146"/>
    </row>
    <row r="114" spans="8:35" ht="12.75" customHeight="1">
      <c r="H114" s="102"/>
      <c r="S114" s="102"/>
      <c r="T114" s="102"/>
      <c r="U114" s="102"/>
      <c r="V114" s="102"/>
      <c r="W114" s="102"/>
      <c r="AA114" s="184"/>
      <c r="AB114" s="184"/>
      <c r="AC114" s="102"/>
      <c r="AD114" s="102"/>
      <c r="AF114" s="146"/>
      <c r="AG114" s="146"/>
      <c r="AH114" s="146"/>
      <c r="AI114" s="146"/>
    </row>
    <row r="115" spans="8:35" ht="12.75" customHeight="1">
      <c r="H115" s="184"/>
      <c r="S115" s="184"/>
      <c r="T115" s="184"/>
      <c r="U115" s="184"/>
      <c r="V115" s="184"/>
      <c r="W115" s="184"/>
      <c r="AA115" s="102"/>
      <c r="AB115" s="102"/>
      <c r="AC115" s="184"/>
      <c r="AD115" s="184"/>
      <c r="AF115" s="146"/>
      <c r="AG115" s="146"/>
      <c r="AH115" s="146"/>
      <c r="AI115" s="146"/>
    </row>
    <row r="116" spans="8:35" ht="12.75" customHeight="1">
      <c r="H116" s="102"/>
      <c r="S116" s="102"/>
      <c r="T116" s="102"/>
      <c r="U116" s="102"/>
      <c r="V116" s="102"/>
      <c r="W116" s="102"/>
      <c r="AA116" s="102"/>
      <c r="AB116" s="102"/>
      <c r="AC116" s="102"/>
      <c r="AD116" s="102"/>
      <c r="AF116" s="146"/>
      <c r="AG116" s="146"/>
      <c r="AH116" s="146"/>
      <c r="AI116" s="146"/>
    </row>
    <row r="117" spans="8:35" ht="12.75" customHeight="1">
      <c r="H117" s="102"/>
      <c r="S117" s="102"/>
      <c r="T117" s="102"/>
      <c r="U117" s="102"/>
      <c r="V117" s="102"/>
      <c r="W117" s="102"/>
      <c r="AA117" s="102"/>
      <c r="AB117" s="102"/>
      <c r="AC117" s="102"/>
      <c r="AD117" s="102"/>
      <c r="AF117" s="146"/>
      <c r="AG117" s="146"/>
      <c r="AH117" s="146"/>
      <c r="AI117" s="146"/>
    </row>
    <row r="118" spans="8:35" ht="12.75" customHeight="1">
      <c r="H118" s="102"/>
      <c r="S118" s="102"/>
      <c r="T118" s="102"/>
      <c r="U118" s="102"/>
      <c r="V118" s="102"/>
      <c r="W118" s="102"/>
      <c r="AA118" s="102"/>
      <c r="AB118" s="102"/>
      <c r="AC118" s="102"/>
      <c r="AD118" s="102"/>
      <c r="AF118" s="146"/>
      <c r="AG118" s="146"/>
      <c r="AH118" s="146"/>
      <c r="AI118" s="146"/>
    </row>
    <row r="119" spans="8:35" ht="12.75" customHeight="1">
      <c r="H119" s="102"/>
      <c r="S119" s="102"/>
      <c r="T119" s="102"/>
      <c r="U119" s="102"/>
      <c r="V119" s="102"/>
      <c r="W119" s="102"/>
      <c r="AA119" s="102"/>
      <c r="AB119" s="102"/>
      <c r="AC119" s="102"/>
      <c r="AD119" s="102"/>
      <c r="AF119" s="146"/>
      <c r="AG119" s="146"/>
      <c r="AH119" s="146"/>
      <c r="AI119" s="146"/>
    </row>
    <row r="120" spans="8:35" ht="12.75" customHeight="1">
      <c r="H120" s="102"/>
      <c r="S120" s="102"/>
      <c r="T120" s="102"/>
      <c r="U120" s="102"/>
      <c r="V120" s="102"/>
      <c r="W120" s="102"/>
      <c r="AA120" s="184"/>
      <c r="AB120" s="184"/>
      <c r="AC120" s="102"/>
      <c r="AD120" s="102"/>
      <c r="AF120" s="146"/>
      <c r="AG120" s="146"/>
      <c r="AH120" s="146"/>
      <c r="AI120" s="146"/>
    </row>
    <row r="121" spans="8:35" ht="12.75" customHeight="1">
      <c r="H121" s="184"/>
      <c r="S121" s="184"/>
      <c r="T121" s="184"/>
      <c r="U121" s="184"/>
      <c r="V121" s="184"/>
      <c r="W121" s="184"/>
      <c r="AA121" s="102"/>
      <c r="AB121" s="102"/>
      <c r="AC121" s="184"/>
      <c r="AD121" s="184"/>
      <c r="AF121" s="146"/>
      <c r="AG121" s="146"/>
      <c r="AH121" s="146"/>
      <c r="AI121" s="146"/>
    </row>
    <row r="122" spans="8:35" ht="12.75" customHeight="1">
      <c r="H122" s="102"/>
      <c r="S122" s="102"/>
      <c r="T122" s="102"/>
      <c r="U122" s="102"/>
      <c r="V122" s="102"/>
      <c r="W122" s="102"/>
      <c r="AA122" s="102"/>
      <c r="AB122" s="102"/>
      <c r="AC122" s="102"/>
      <c r="AD122" s="102"/>
      <c r="AF122" s="146"/>
      <c r="AG122" s="146"/>
      <c r="AH122" s="146"/>
      <c r="AI122" s="146"/>
    </row>
    <row r="123" spans="8:35" ht="12.75" customHeight="1">
      <c r="H123" s="102"/>
      <c r="S123" s="102"/>
      <c r="T123" s="102"/>
      <c r="U123" s="102"/>
      <c r="V123" s="102"/>
      <c r="W123" s="102"/>
      <c r="AA123" s="102"/>
      <c r="AB123" s="102"/>
      <c r="AC123" s="102"/>
      <c r="AD123" s="102"/>
      <c r="AF123" s="146"/>
      <c r="AG123" s="146"/>
      <c r="AH123" s="146"/>
      <c r="AI123" s="146"/>
    </row>
    <row r="124" spans="8:35" ht="12.75" customHeight="1">
      <c r="H124" s="102"/>
      <c r="S124" s="102"/>
      <c r="T124" s="102"/>
      <c r="U124" s="102"/>
      <c r="V124" s="102"/>
      <c r="W124" s="102"/>
      <c r="AA124" s="102"/>
      <c r="AB124" s="102"/>
      <c r="AC124" s="102"/>
      <c r="AD124" s="102"/>
      <c r="AF124" s="146"/>
      <c r="AG124" s="146"/>
      <c r="AH124" s="146"/>
      <c r="AI124" s="146"/>
    </row>
    <row r="125" spans="8:35" ht="12.75" customHeight="1">
      <c r="H125" s="102"/>
      <c r="S125" s="102"/>
      <c r="T125" s="102"/>
      <c r="U125" s="102"/>
      <c r="V125" s="102"/>
      <c r="W125" s="102"/>
      <c r="AA125" s="102"/>
      <c r="AB125" s="102"/>
      <c r="AC125" s="102"/>
      <c r="AD125" s="102"/>
      <c r="AF125" s="146"/>
      <c r="AG125" s="146"/>
      <c r="AH125" s="146"/>
      <c r="AI125" s="146"/>
    </row>
    <row r="126" spans="8:35" ht="12.75" customHeight="1">
      <c r="H126" s="102"/>
      <c r="S126" s="102"/>
      <c r="T126" s="102"/>
      <c r="U126" s="102"/>
      <c r="V126" s="102"/>
      <c r="W126" s="102"/>
      <c r="AC126" s="102"/>
      <c r="AD126" s="102"/>
      <c r="AF126" s="146"/>
      <c r="AG126" s="146"/>
      <c r="AH126" s="146"/>
      <c r="AI126" s="146"/>
    </row>
    <row r="127" spans="8:35" ht="12.75" customHeight="1">
      <c r="AF127" s="146"/>
      <c r="AG127" s="146"/>
      <c r="AH127" s="146"/>
      <c r="AI127" s="146"/>
    </row>
    <row r="128" spans="8:35" ht="12.75" customHeight="1">
      <c r="AA128" s="102"/>
      <c r="AB128" s="102"/>
      <c r="AF128" s="146"/>
      <c r="AG128" s="146"/>
      <c r="AH128" s="146"/>
      <c r="AI128" s="146"/>
    </row>
    <row r="129" spans="8:35" ht="12.75" customHeight="1">
      <c r="H129" s="102"/>
      <c r="S129" s="102"/>
      <c r="T129" s="102"/>
      <c r="U129" s="102"/>
      <c r="V129" s="102"/>
      <c r="W129" s="102"/>
      <c r="AA129" s="102"/>
      <c r="AB129" s="102"/>
      <c r="AC129" s="102"/>
      <c r="AD129" s="102"/>
      <c r="AF129" s="146"/>
      <c r="AG129" s="146"/>
      <c r="AH129" s="146"/>
      <c r="AI129" s="146"/>
    </row>
    <row r="130" spans="8:35" ht="12.75" customHeight="1">
      <c r="H130" s="102"/>
      <c r="S130" s="102"/>
      <c r="T130" s="102"/>
      <c r="U130" s="102"/>
      <c r="V130" s="102"/>
      <c r="W130" s="102"/>
      <c r="AA130" s="184"/>
      <c r="AB130" s="184"/>
      <c r="AC130" s="102"/>
      <c r="AD130" s="102"/>
      <c r="AF130" s="146"/>
      <c r="AG130" s="146"/>
      <c r="AH130" s="146"/>
      <c r="AI130" s="146"/>
    </row>
    <row r="131" spans="8:35" ht="12.75" customHeight="1">
      <c r="H131" s="184"/>
      <c r="S131" s="184"/>
      <c r="T131" s="184"/>
      <c r="U131" s="184"/>
      <c r="V131" s="184"/>
      <c r="W131" s="184"/>
      <c r="AC131" s="184"/>
      <c r="AD131" s="184"/>
      <c r="AF131" s="146"/>
      <c r="AG131" s="146"/>
      <c r="AH131" s="146"/>
      <c r="AI131" s="146"/>
    </row>
    <row r="132" spans="8:35" ht="12.75" customHeight="1">
      <c r="AA132" s="102"/>
      <c r="AB132" s="102"/>
    </row>
    <row r="133" spans="8:35" ht="12.75" customHeight="1">
      <c r="H133" s="102"/>
      <c r="S133" s="102"/>
      <c r="T133" s="102"/>
      <c r="U133" s="102"/>
      <c r="V133" s="102"/>
      <c r="W133" s="102"/>
      <c r="AA133" s="102"/>
      <c r="AB133" s="102"/>
      <c r="AC133" s="102"/>
      <c r="AD133" s="102"/>
      <c r="AF133" s="146"/>
      <c r="AG133" s="146"/>
      <c r="AH133" s="146"/>
      <c r="AI133" s="146"/>
    </row>
    <row r="134" spans="8:35" ht="12.75" customHeight="1">
      <c r="H134" s="102"/>
      <c r="S134" s="102"/>
      <c r="T134" s="102"/>
      <c r="U134" s="102"/>
      <c r="V134" s="102"/>
      <c r="W134" s="102"/>
      <c r="AA134" s="184"/>
      <c r="AB134" s="184"/>
      <c r="AC134" s="102"/>
      <c r="AD134" s="102"/>
      <c r="AF134" s="146"/>
      <c r="AG134" s="146"/>
      <c r="AH134" s="146"/>
      <c r="AI134" s="146"/>
    </row>
    <row r="135" spans="8:35" ht="12.75" customHeight="1">
      <c r="H135" s="184"/>
      <c r="S135" s="184"/>
      <c r="T135" s="184"/>
      <c r="U135" s="184"/>
      <c r="V135" s="184"/>
      <c r="W135" s="184"/>
      <c r="AC135" s="184"/>
      <c r="AD135" s="184"/>
      <c r="AF135" s="146"/>
      <c r="AG135" s="146"/>
      <c r="AH135" s="146"/>
      <c r="AI135" s="146"/>
    </row>
    <row r="136" spans="8:35" ht="12.75" customHeight="1">
      <c r="AA136" s="102"/>
      <c r="AB136" s="102"/>
    </row>
    <row r="137" spans="8:35" ht="12.75" customHeight="1">
      <c r="H137" s="102"/>
      <c r="S137" s="102"/>
      <c r="T137" s="102"/>
      <c r="U137" s="102"/>
      <c r="V137" s="102"/>
      <c r="W137" s="102"/>
      <c r="AA137" s="102"/>
      <c r="AB137" s="102"/>
      <c r="AC137" s="102"/>
      <c r="AD137" s="102"/>
      <c r="AF137" s="146"/>
      <c r="AG137" s="146"/>
      <c r="AH137" s="146"/>
      <c r="AI137" s="146"/>
    </row>
    <row r="138" spans="8:35" ht="12.75" customHeight="1">
      <c r="H138" s="102"/>
      <c r="S138" s="102"/>
      <c r="T138" s="102"/>
      <c r="U138" s="102"/>
      <c r="V138" s="102"/>
      <c r="W138" s="102"/>
      <c r="AA138" s="102"/>
      <c r="AB138" s="102"/>
      <c r="AC138" s="102"/>
      <c r="AD138" s="102"/>
      <c r="AF138" s="146"/>
      <c r="AG138" s="146"/>
      <c r="AH138" s="146"/>
      <c r="AI138" s="146"/>
    </row>
    <row r="139" spans="8:35" ht="12.75" customHeight="1">
      <c r="H139" s="102"/>
      <c r="S139" s="102"/>
      <c r="T139" s="102"/>
      <c r="U139" s="102"/>
      <c r="V139" s="102"/>
      <c r="W139" s="102"/>
      <c r="AA139" s="102"/>
      <c r="AB139" s="102"/>
      <c r="AC139" s="102"/>
      <c r="AD139" s="102"/>
      <c r="AF139" s="146"/>
      <c r="AG139" s="146"/>
      <c r="AH139" s="146"/>
      <c r="AI139" s="146"/>
    </row>
    <row r="140" spans="8:35" ht="12.75" customHeight="1">
      <c r="H140" s="102"/>
      <c r="S140" s="102"/>
      <c r="T140" s="102"/>
      <c r="U140" s="102"/>
      <c r="V140" s="102"/>
      <c r="W140" s="102"/>
      <c r="AC140" s="102"/>
      <c r="AD140" s="102"/>
      <c r="AF140" s="146"/>
      <c r="AG140" s="146"/>
      <c r="AH140" s="146"/>
      <c r="AI140" s="146"/>
    </row>
    <row r="141" spans="8:35" ht="12.75" customHeight="1">
      <c r="AF141" s="146"/>
      <c r="AG141" s="146"/>
      <c r="AH141" s="146"/>
      <c r="AI141" s="146"/>
    </row>
    <row r="142" spans="8:35" ht="12.75" customHeight="1">
      <c r="AF142" s="146"/>
      <c r="AG142" s="146"/>
      <c r="AH142" s="146"/>
      <c r="AI142" s="146"/>
    </row>
    <row r="143" spans="8:35" ht="12.75" customHeight="1">
      <c r="AF143" s="146"/>
      <c r="AG143" s="146"/>
      <c r="AH143" s="146"/>
      <c r="AI143" s="146"/>
    </row>
    <row r="144" spans="8:35" ht="12.75" customHeight="1">
      <c r="AF144" s="146"/>
      <c r="AG144" s="146"/>
      <c r="AH144" s="146"/>
      <c r="AI144" s="146"/>
    </row>
    <row r="145" spans="8:35" ht="12.75" customHeight="1">
      <c r="AF145" s="146"/>
      <c r="AG145" s="146"/>
      <c r="AH145" s="146"/>
      <c r="AI145" s="146"/>
    </row>
    <row r="146" spans="8:35" ht="12.75" customHeight="1">
      <c r="AF146" s="146"/>
      <c r="AG146" s="146"/>
      <c r="AH146" s="146"/>
      <c r="AI146" s="146"/>
    </row>
    <row r="147" spans="8:35" ht="12.75" customHeight="1">
      <c r="AF147" s="146"/>
      <c r="AG147" s="146"/>
      <c r="AH147" s="146"/>
      <c r="AI147" s="146"/>
    </row>
    <row r="148" spans="8:35" ht="12.75" customHeight="1">
      <c r="AA148" s="102"/>
      <c r="AB148" s="102"/>
    </row>
    <row r="149" spans="8:35" ht="12.75" customHeight="1">
      <c r="H149" s="102"/>
      <c r="S149" s="102"/>
      <c r="T149" s="102"/>
      <c r="U149" s="102"/>
      <c r="V149" s="102"/>
      <c r="W149" s="102"/>
      <c r="AA149" s="102"/>
      <c r="AB149" s="102"/>
      <c r="AC149" s="102"/>
      <c r="AD149" s="102"/>
      <c r="AF149" s="146"/>
      <c r="AG149" s="146"/>
      <c r="AH149" s="146"/>
      <c r="AI149" s="146"/>
    </row>
    <row r="150" spans="8:35" ht="12.75" customHeight="1">
      <c r="H150" s="102"/>
      <c r="S150" s="102"/>
      <c r="T150" s="102"/>
      <c r="U150" s="102"/>
      <c r="V150" s="102"/>
      <c r="W150" s="102"/>
      <c r="AC150" s="102"/>
      <c r="AD150" s="102"/>
      <c r="AF150" s="146"/>
      <c r="AG150" s="146"/>
      <c r="AH150" s="146"/>
      <c r="AI150" s="146"/>
    </row>
    <row r="151" spans="8:35" ht="12.75" customHeight="1">
      <c r="AF151" s="146"/>
      <c r="AG151" s="146"/>
      <c r="AH151" s="146"/>
      <c r="AI151" s="146"/>
    </row>
    <row r="152" spans="8:35" ht="12.75" customHeight="1">
      <c r="AA152" s="102"/>
      <c r="AB152" s="102"/>
    </row>
    <row r="153" spans="8:35" ht="12.75" customHeight="1">
      <c r="H153" s="102"/>
      <c r="S153" s="102"/>
      <c r="T153" s="102"/>
      <c r="U153" s="102"/>
      <c r="V153" s="102"/>
      <c r="W153" s="102"/>
      <c r="AA153" s="102"/>
      <c r="AB153" s="102"/>
      <c r="AC153" s="102"/>
      <c r="AD153" s="102"/>
      <c r="AF153" s="146"/>
      <c r="AG153" s="146"/>
      <c r="AH153" s="146"/>
      <c r="AI153" s="146"/>
    </row>
    <row r="154" spans="8:35" ht="12.75" customHeight="1">
      <c r="H154" s="102"/>
      <c r="S154" s="102"/>
      <c r="T154" s="102"/>
      <c r="U154" s="102"/>
      <c r="V154" s="102"/>
      <c r="W154" s="102"/>
      <c r="AC154" s="102"/>
      <c r="AD154" s="102"/>
      <c r="AF154" s="146"/>
      <c r="AG154" s="146"/>
      <c r="AH154" s="146"/>
      <c r="AI154" s="146"/>
    </row>
    <row r="155" spans="8:35" ht="12.75" customHeight="1">
      <c r="AF155" s="146"/>
      <c r="AG155" s="146"/>
      <c r="AH155" s="146"/>
      <c r="AI155" s="146"/>
    </row>
    <row r="156" spans="8:35" ht="12.75" customHeight="1">
      <c r="AA156" s="102"/>
      <c r="AB156" s="102"/>
    </row>
    <row r="157" spans="8:35" ht="12.75" customHeight="1">
      <c r="H157" s="102"/>
      <c r="S157" s="102"/>
      <c r="T157" s="102"/>
      <c r="U157" s="102"/>
      <c r="V157" s="102"/>
      <c r="W157" s="102"/>
      <c r="AA157" s="102"/>
      <c r="AB157" s="102"/>
      <c r="AC157" s="102"/>
      <c r="AD157" s="102"/>
      <c r="AF157" s="146"/>
      <c r="AG157" s="146"/>
      <c r="AH157" s="146"/>
      <c r="AI157" s="146"/>
    </row>
    <row r="158" spans="8:35" ht="12.75" customHeight="1">
      <c r="H158" s="102"/>
      <c r="S158" s="102"/>
      <c r="T158" s="102"/>
      <c r="U158" s="102"/>
      <c r="V158" s="102"/>
      <c r="W158" s="102"/>
      <c r="AC158" s="102"/>
      <c r="AD158" s="102"/>
      <c r="AF158" s="146"/>
      <c r="AG158" s="146"/>
      <c r="AH158" s="146"/>
      <c r="AI158" s="146"/>
    </row>
    <row r="159" spans="8:35" ht="12.75" customHeight="1">
      <c r="AF159" s="146"/>
      <c r="AG159" s="146"/>
      <c r="AH159" s="146"/>
      <c r="AI159" s="146"/>
    </row>
    <row r="160" spans="8:35" ht="12.75" customHeight="1"/>
    <row r="161" spans="8:35" ht="12.75" customHeight="1">
      <c r="AA161" s="102"/>
      <c r="AB161" s="102"/>
    </row>
    <row r="162" spans="8:35" ht="12.75" customHeight="1">
      <c r="H162" s="41"/>
      <c r="S162" s="41"/>
      <c r="T162" s="41"/>
      <c r="U162" s="41"/>
      <c r="V162" s="41"/>
      <c r="W162" s="102"/>
      <c r="AC162" s="102"/>
      <c r="AD162" s="102"/>
      <c r="AF162" s="189"/>
      <c r="AG162" s="189"/>
      <c r="AH162" s="146"/>
      <c r="AI162" s="146"/>
    </row>
  </sheetData>
  <mergeCells count="26">
    <mergeCell ref="BY5:BZ5"/>
    <mergeCell ref="BD5:BD6"/>
    <mergeCell ref="BG4:BZ4"/>
    <mergeCell ref="BE5:BE6"/>
    <mergeCell ref="A8:G8"/>
    <mergeCell ref="U6:V6"/>
    <mergeCell ref="BB5:BB6"/>
    <mergeCell ref="BG5:BH5"/>
    <mergeCell ref="L6:Q6"/>
    <mergeCell ref="N8:Q8"/>
    <mergeCell ref="BA3:CE3"/>
    <mergeCell ref="CB4:CE5"/>
    <mergeCell ref="BA5:BA6"/>
    <mergeCell ref="BC5:BC6"/>
    <mergeCell ref="A6:J6"/>
    <mergeCell ref="S6:T6"/>
    <mergeCell ref="BI5:BJ5"/>
    <mergeCell ref="BK5:BL5"/>
    <mergeCell ref="BM5:BN5"/>
    <mergeCell ref="BO5:BP5"/>
    <mergeCell ref="BU5:BV5"/>
    <mergeCell ref="BW5:BX5"/>
    <mergeCell ref="BA4:BE4"/>
    <mergeCell ref="K6:K7"/>
    <mergeCell ref="BQ5:BR5"/>
    <mergeCell ref="BS5:BT5"/>
  </mergeCells>
  <dataValidations disablePrompts="1" count="1">
    <dataValidation type="list" allowBlank="1" showErrorMessage="1" sqref="CB7:CB74" xr:uid="{00000000-0002-0000-0D00-000000000000}">
      <formula1>"A,O"</formula1>
    </dataValidation>
  </dataValidations>
  <printOptions horizontalCentered="1"/>
  <pageMargins left="0.196527777777778" right="0.196527777777778" top="0.32986111111111099" bottom="0" header="0.511811023622047" footer="0.511811023622047"/>
  <pageSetup paperSize="9" scale="63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FF0000"/>
  </sheetPr>
  <dimension ref="A1:IW196"/>
  <sheetViews>
    <sheetView zoomScale="80" zoomScaleNormal="80" workbookViewId="0">
      <pane xSplit="11" ySplit="6" topLeftCell="L61" activePane="bottomRight" state="frozen"/>
      <selection pane="topRight" activeCell="L1" sqref="L1"/>
      <selection pane="bottomLeft" activeCell="A7" sqref="A7"/>
      <selection pane="bottomRight" activeCell="K69" sqref="K69"/>
    </sheetView>
  </sheetViews>
  <sheetFormatPr defaultColWidth="5.453125" defaultRowHeight="12.5"/>
  <cols>
    <col min="1" max="1" width="15.7265625" style="544" customWidth="1"/>
    <col min="2" max="2" width="9.7265625" style="544" customWidth="1"/>
    <col min="3" max="3" width="15.7265625" style="544" customWidth="1"/>
    <col min="4" max="4" width="9.7265625" style="544" customWidth="1"/>
    <col min="5" max="5" width="17.81640625" style="544" customWidth="1"/>
    <col min="6" max="6" width="15.7265625" style="544" customWidth="1"/>
    <col min="7" max="7" width="9.7265625" style="544" customWidth="1"/>
    <col min="8" max="8" width="15.1796875" style="544" hidden="1" customWidth="1"/>
    <col min="9" max="9" width="15.7265625" style="544" customWidth="1"/>
    <col min="10" max="10" width="9.7265625" style="544" customWidth="1"/>
    <col min="11" max="11" width="32.726562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9.7265625" style="544" customWidth="1"/>
    <col min="16" max="16" width="15.7265625" style="544" customWidth="1"/>
    <col min="17" max="17" width="9.7265625" style="544" customWidth="1"/>
    <col min="18" max="18" width="4.453125" style="544" customWidth="1"/>
    <col min="19" max="22" width="15.7265625" style="544" customWidth="1"/>
    <col min="23" max="23" width="2.1796875" style="544" customWidth="1"/>
    <col min="24" max="26" width="15.7265625" style="544" customWidth="1"/>
    <col min="27" max="27" width="16.453125" style="544" customWidth="1"/>
    <col min="28" max="28" width="17.1796875" style="544" customWidth="1"/>
    <col min="29" max="29" width="16.7265625" style="544" customWidth="1"/>
    <col min="30" max="30" width="15.7265625" style="544" customWidth="1"/>
    <col min="31" max="31" width="5.453125" style="544" customWidth="1"/>
    <col min="32" max="32" width="8.26953125" style="544" customWidth="1"/>
    <col min="33" max="33" width="7.7265625" style="544" customWidth="1"/>
    <col min="34" max="35" width="5.81640625" style="544" customWidth="1"/>
    <col min="36" max="52" width="5.453125" style="544" customWidth="1"/>
    <col min="53" max="57" width="10.453125" style="544" customWidth="1"/>
    <col min="58" max="58" width="1.81640625" style="544" customWidth="1"/>
    <col min="59" max="78" width="9.1796875" style="544" customWidth="1"/>
    <col min="79" max="79" width="1.7265625" style="544" customWidth="1"/>
    <col min="80" max="83" width="12.7265625" style="544" customWidth="1"/>
    <col min="84" max="104" width="5.453125" style="544" customWidth="1"/>
    <col min="105" max="108" width="7.7265625" style="544" bestFit="1" customWidth="1"/>
    <col min="109" max="257" width="5.453125" style="544" customWidth="1"/>
  </cols>
  <sheetData>
    <row r="1" spans="1:105" ht="15.75" customHeight="1">
      <c r="A1" s="24" t="s">
        <v>2262</v>
      </c>
      <c r="B1" s="113"/>
      <c r="C1" s="112"/>
      <c r="D1" s="113"/>
      <c r="E1" s="39" t="s">
        <v>2261</v>
      </c>
      <c r="G1" s="113"/>
      <c r="I1" s="39" t="s">
        <v>2261</v>
      </c>
      <c r="J1" s="113"/>
      <c r="M1" s="113"/>
      <c r="O1" s="113"/>
      <c r="P1" s="50"/>
      <c r="Q1" s="113"/>
      <c r="R1" s="51" t="str">
        <f>+BS!J1</f>
        <v>6</v>
      </c>
      <c r="W1" s="174"/>
    </row>
    <row r="2" spans="1:105" ht="15.75" customHeight="1" thickBot="1">
      <c r="A2" s="24" t="s">
        <v>2685</v>
      </c>
      <c r="B2" s="112"/>
      <c r="C2" s="112"/>
      <c r="D2" s="112"/>
      <c r="G2" s="112"/>
      <c r="J2" s="112"/>
      <c r="M2" s="112"/>
      <c r="O2" s="112"/>
      <c r="P2" s="50"/>
      <c r="Q2" s="112"/>
      <c r="R2" s="50"/>
      <c r="W2" s="174"/>
    </row>
    <row r="3" spans="1:105" ht="15.75" customHeight="1" thickBot="1">
      <c r="A3" s="24" t="s">
        <v>2424</v>
      </c>
      <c r="B3" s="112"/>
      <c r="C3" s="112"/>
      <c r="D3" s="112"/>
      <c r="G3" s="112"/>
      <c r="J3" s="112"/>
      <c r="M3" s="112"/>
      <c r="O3" s="112"/>
      <c r="P3" s="27"/>
      <c r="Q3" s="112"/>
      <c r="W3" s="174"/>
      <c r="BA3" s="741" t="s">
        <v>2426</v>
      </c>
      <c r="BB3" s="757"/>
      <c r="BC3" s="757"/>
      <c r="BD3" s="757"/>
      <c r="BE3" s="757"/>
      <c r="BF3" s="757"/>
      <c r="BG3" s="757"/>
      <c r="BH3" s="757"/>
      <c r="BI3" s="757"/>
      <c r="BJ3" s="757"/>
      <c r="BK3" s="757"/>
      <c r="BL3" s="757"/>
      <c r="BM3" s="757"/>
      <c r="BN3" s="757"/>
      <c r="BO3" s="757"/>
      <c r="BP3" s="757"/>
      <c r="BQ3" s="757"/>
      <c r="BR3" s="757"/>
      <c r="BS3" s="757"/>
      <c r="BT3" s="757"/>
      <c r="BU3" s="757"/>
      <c r="BV3" s="757"/>
      <c r="BW3" s="757"/>
      <c r="BX3" s="757"/>
      <c r="BY3" s="757"/>
      <c r="BZ3" s="757"/>
      <c r="CA3" s="757"/>
      <c r="CB3" s="757"/>
      <c r="CC3" s="757"/>
      <c r="CD3" s="757"/>
      <c r="CE3" s="758"/>
    </row>
    <row r="4" spans="1:105" ht="15.75" customHeight="1" thickBot="1">
      <c r="A4" s="24" t="str">
        <f>SCH00!J3</f>
        <v>For the PRD of June 2026</v>
      </c>
      <c r="B4" s="112"/>
      <c r="C4" s="112"/>
      <c r="D4" s="112"/>
      <c r="G4" s="112"/>
      <c r="J4" s="112"/>
      <c r="M4" s="112"/>
      <c r="O4" s="112"/>
      <c r="P4" s="27"/>
      <c r="Q4" s="112"/>
      <c r="W4" s="174"/>
      <c r="BA4" s="746" t="s">
        <v>2428</v>
      </c>
      <c r="BB4" s="718"/>
      <c r="BC4" s="718"/>
      <c r="BD4" s="718"/>
      <c r="BE4" s="718"/>
      <c r="BF4" s="516"/>
      <c r="BG4" s="748" t="s">
        <v>2429</v>
      </c>
      <c r="BH4" s="718"/>
      <c r="BI4" s="718"/>
      <c r="BJ4" s="718"/>
      <c r="BK4" s="718"/>
      <c r="BL4" s="718"/>
      <c r="BM4" s="718"/>
      <c r="BN4" s="718"/>
      <c r="BO4" s="718"/>
      <c r="BP4" s="718"/>
      <c r="BQ4" s="718"/>
      <c r="BR4" s="718"/>
      <c r="BS4" s="718"/>
      <c r="BT4" s="718"/>
      <c r="BU4" s="718"/>
      <c r="BV4" s="718"/>
      <c r="BW4" s="718"/>
      <c r="BX4" s="718"/>
      <c r="BY4" s="718"/>
      <c r="BZ4" s="765"/>
      <c r="CA4" s="517"/>
      <c r="CB4" s="741" t="s">
        <v>2430</v>
      </c>
      <c r="CC4" s="759"/>
      <c r="CD4" s="759"/>
      <c r="CE4" s="760"/>
    </row>
    <row r="5" spans="1:105" ht="5.15" customHeight="1" thickBot="1">
      <c r="BA5" s="741" t="s">
        <v>2431</v>
      </c>
      <c r="BB5" s="741" t="s">
        <v>2432</v>
      </c>
      <c r="BC5" s="741" t="s">
        <v>2433</v>
      </c>
      <c r="BD5" s="741" t="s">
        <v>2434</v>
      </c>
      <c r="BE5" s="744" t="s">
        <v>2435</v>
      </c>
      <c r="BF5" s="518"/>
      <c r="BG5" s="744" t="s">
        <v>2436</v>
      </c>
      <c r="BH5" s="757"/>
      <c r="BI5" s="744" t="s">
        <v>2437</v>
      </c>
      <c r="BJ5" s="757"/>
      <c r="BK5" s="744" t="s">
        <v>2438</v>
      </c>
      <c r="BL5" s="757"/>
      <c r="BM5" s="741" t="s">
        <v>2439</v>
      </c>
      <c r="BN5" s="758"/>
      <c r="BO5" s="755" t="s">
        <v>2440</v>
      </c>
      <c r="BP5" s="757"/>
      <c r="BQ5" s="741" t="s">
        <v>2441</v>
      </c>
      <c r="BR5" s="758"/>
      <c r="BS5" s="755" t="s">
        <v>2442</v>
      </c>
      <c r="BT5" s="757"/>
      <c r="BU5" s="741" t="s">
        <v>2443</v>
      </c>
      <c r="BV5" s="758"/>
      <c r="BW5" s="754" t="s">
        <v>2444</v>
      </c>
      <c r="BX5" s="758"/>
      <c r="BY5" s="741" t="s">
        <v>2445</v>
      </c>
      <c r="BZ5" s="758"/>
      <c r="CA5" s="519"/>
      <c r="CB5" s="761"/>
      <c r="CC5" s="762"/>
      <c r="CD5" s="762"/>
      <c r="CE5" s="763"/>
    </row>
    <row r="6" spans="1:105" s="52" customFormat="1" ht="13.5" customHeight="1" thickBot="1">
      <c r="A6" s="697" t="s">
        <v>2446</v>
      </c>
      <c r="B6" s="698"/>
      <c r="C6" s="698"/>
      <c r="D6" s="698"/>
      <c r="E6" s="698"/>
      <c r="F6" s="698"/>
      <c r="G6" s="698"/>
      <c r="H6" s="698"/>
      <c r="I6" s="698"/>
      <c r="J6" s="699"/>
      <c r="K6" s="710" t="s">
        <v>2447</v>
      </c>
      <c r="L6" s="697" t="s">
        <v>2448</v>
      </c>
      <c r="M6" s="698"/>
      <c r="N6" s="698"/>
      <c r="O6" s="698"/>
      <c r="P6" s="698"/>
      <c r="Q6" s="699"/>
      <c r="R6" s="71"/>
      <c r="S6" s="702" t="s">
        <v>2332</v>
      </c>
      <c r="T6" s="703"/>
      <c r="U6" s="702" t="s">
        <v>2333</v>
      </c>
      <c r="V6" s="703"/>
      <c r="W6" s="71"/>
      <c r="X6" s="57" t="s">
        <v>2449</v>
      </c>
      <c r="Y6" s="57"/>
      <c r="Z6" s="57"/>
      <c r="AA6" s="71"/>
      <c r="AB6" s="71"/>
      <c r="AC6" s="71"/>
      <c r="AD6" s="71"/>
      <c r="AF6" s="71"/>
      <c r="AG6" s="71"/>
      <c r="AH6" s="71"/>
      <c r="AI6" s="71"/>
      <c r="BA6" s="764"/>
      <c r="BB6" s="764"/>
      <c r="BC6" s="764"/>
      <c r="BD6" s="764"/>
      <c r="BE6" s="761"/>
      <c r="BF6" s="520"/>
      <c r="BG6" s="521" t="s">
        <v>2450</v>
      </c>
      <c r="BH6" s="522" t="s">
        <v>2451</v>
      </c>
      <c r="BI6" s="521" t="s">
        <v>2450</v>
      </c>
      <c r="BJ6" s="522" t="s">
        <v>2451</v>
      </c>
      <c r="BK6" s="521" t="s">
        <v>2450</v>
      </c>
      <c r="BL6" s="522" t="s">
        <v>2451</v>
      </c>
      <c r="BM6" s="523" t="s">
        <v>2450</v>
      </c>
      <c r="BN6" s="524" t="s">
        <v>2451</v>
      </c>
      <c r="BO6" s="525" t="s">
        <v>2450</v>
      </c>
      <c r="BP6" s="522" t="s">
        <v>2451</v>
      </c>
      <c r="BQ6" s="521" t="s">
        <v>2450</v>
      </c>
      <c r="BR6" s="526" t="s">
        <v>2451</v>
      </c>
      <c r="BS6" s="525" t="s">
        <v>2450</v>
      </c>
      <c r="BT6" s="522" t="s">
        <v>2451</v>
      </c>
      <c r="BU6" s="521" t="s">
        <v>2450</v>
      </c>
      <c r="BV6" s="526" t="s">
        <v>2451</v>
      </c>
      <c r="BW6" s="525" t="s">
        <v>2450</v>
      </c>
      <c r="BX6" s="526" t="s">
        <v>2451</v>
      </c>
      <c r="BY6" s="521" t="s">
        <v>2450</v>
      </c>
      <c r="BZ6" s="526" t="s">
        <v>2451</v>
      </c>
      <c r="CA6" s="527"/>
      <c r="CB6" s="523" t="s">
        <v>2452</v>
      </c>
      <c r="CC6" s="523" t="s">
        <v>2453</v>
      </c>
      <c r="CD6" s="523" t="s">
        <v>2454</v>
      </c>
      <c r="CE6" s="528" t="s">
        <v>2455</v>
      </c>
    </row>
    <row r="7" spans="1:105" s="52" customFormat="1" ht="13.5" customHeight="1" thickBot="1">
      <c r="A7" s="69" t="s">
        <v>2577</v>
      </c>
      <c r="B7" s="69" t="s">
        <v>2297</v>
      </c>
      <c r="C7" s="69" t="s">
        <v>2456</v>
      </c>
      <c r="D7" s="69" t="s">
        <v>2297</v>
      </c>
      <c r="E7" s="69" t="s">
        <v>2457</v>
      </c>
      <c r="F7" s="69" t="s">
        <v>2336</v>
      </c>
      <c r="G7" s="69" t="s">
        <v>2297</v>
      </c>
      <c r="H7" s="69" t="s">
        <v>2342</v>
      </c>
      <c r="I7" s="69" t="s">
        <v>2578</v>
      </c>
      <c r="J7" s="69" t="s">
        <v>2297</v>
      </c>
      <c r="K7" s="711"/>
      <c r="L7" s="69" t="s">
        <v>2578</v>
      </c>
      <c r="M7" s="69" t="s">
        <v>2297</v>
      </c>
      <c r="N7" s="69" t="s">
        <v>2336</v>
      </c>
      <c r="O7" s="69" t="s">
        <v>2297</v>
      </c>
      <c r="P7" s="69" t="s">
        <v>2577</v>
      </c>
      <c r="Q7" s="69" t="s">
        <v>2297</v>
      </c>
      <c r="R7" s="71"/>
      <c r="S7" s="212" t="s">
        <v>2342</v>
      </c>
      <c r="T7" s="108" t="s">
        <v>2343</v>
      </c>
      <c r="U7" s="159" t="s">
        <v>2342</v>
      </c>
      <c r="V7" s="108" t="s">
        <v>2343</v>
      </c>
      <c r="W7" s="71"/>
      <c r="X7" s="108" t="s">
        <v>2335</v>
      </c>
      <c r="Y7" s="108" t="s">
        <v>2342</v>
      </c>
      <c r="Z7" s="108" t="s">
        <v>2343</v>
      </c>
      <c r="AA7" s="71"/>
      <c r="AB7" s="71"/>
      <c r="AC7" s="71"/>
      <c r="AD7" s="71"/>
      <c r="AF7" s="71"/>
      <c r="AG7" s="71"/>
      <c r="AH7" s="71"/>
      <c r="AI7" s="71"/>
      <c r="BA7" s="529"/>
      <c r="BB7" s="530"/>
      <c r="BC7" s="530"/>
      <c r="BD7" s="530"/>
      <c r="BE7" s="531"/>
      <c r="BF7" s="532"/>
      <c r="BG7" s="529"/>
      <c r="BH7" s="531"/>
      <c r="BI7" s="529"/>
      <c r="BJ7" s="531"/>
      <c r="BK7" s="529"/>
      <c r="BL7" s="531"/>
      <c r="BM7" s="529"/>
      <c r="BN7" s="531"/>
      <c r="BO7" s="529"/>
      <c r="BP7" s="531"/>
      <c r="BQ7" s="529"/>
      <c r="BR7" s="531"/>
      <c r="BS7" s="529"/>
      <c r="BT7" s="531"/>
      <c r="BU7" s="529"/>
      <c r="BV7" s="531"/>
      <c r="BW7" s="529"/>
      <c r="BX7" s="531"/>
      <c r="BY7" s="529"/>
      <c r="BZ7" s="531"/>
      <c r="CA7" s="532"/>
      <c r="CB7" s="529"/>
      <c r="CC7" s="530"/>
      <c r="CD7" s="530"/>
      <c r="CE7" s="531"/>
    </row>
    <row r="8" spans="1:105" ht="13.5" customHeight="1" thickBot="1">
      <c r="A8" s="766" t="s">
        <v>2458</v>
      </c>
      <c r="B8" s="698"/>
      <c r="C8" s="698"/>
      <c r="D8" s="698"/>
      <c r="E8" s="698"/>
      <c r="F8" s="698"/>
      <c r="G8" s="699"/>
      <c r="J8" s="172"/>
      <c r="M8" s="112"/>
      <c r="N8" s="766" t="s">
        <v>2458</v>
      </c>
      <c r="O8" s="698"/>
      <c r="P8" s="698"/>
      <c r="Q8" s="699"/>
      <c r="R8" s="35"/>
      <c r="S8" s="162"/>
      <c r="T8" s="162"/>
      <c r="U8" s="162"/>
      <c r="V8" s="162"/>
      <c r="BA8" s="533"/>
      <c r="BB8" s="534"/>
      <c r="BC8" s="534"/>
      <c r="BD8" s="534"/>
      <c r="BE8" s="535"/>
      <c r="BF8" s="536"/>
      <c r="BG8" s="533"/>
      <c r="BH8" s="535"/>
      <c r="BI8" s="533"/>
      <c r="BJ8" s="535"/>
      <c r="BK8" s="533"/>
      <c r="BL8" s="535"/>
      <c r="BM8" s="533"/>
      <c r="BN8" s="535"/>
      <c r="BO8" s="533"/>
      <c r="BP8" s="535"/>
      <c r="BQ8" s="533"/>
      <c r="BR8" s="535"/>
      <c r="BS8" s="533"/>
      <c r="BT8" s="535"/>
      <c r="BU8" s="533"/>
      <c r="BV8" s="535"/>
      <c r="BW8" s="533"/>
      <c r="BX8" s="535"/>
      <c r="BY8" s="533"/>
      <c r="BZ8" s="535"/>
      <c r="CA8" s="536"/>
      <c r="CB8" s="533"/>
      <c r="CC8" s="534"/>
      <c r="CD8" s="534"/>
      <c r="CE8" s="535"/>
    </row>
    <row r="9" spans="1:105" ht="4.5" customHeight="1">
      <c r="R9" s="35"/>
      <c r="S9" s="213"/>
      <c r="T9" s="111"/>
      <c r="U9" s="111"/>
      <c r="V9" s="111"/>
      <c r="X9" s="72"/>
      <c r="Y9" s="72"/>
      <c r="Z9" s="72"/>
      <c r="AF9" s="146"/>
      <c r="AG9" s="146"/>
      <c r="AH9" s="146"/>
      <c r="AI9" s="146"/>
      <c r="BA9" s="533"/>
      <c r="BB9" s="534"/>
      <c r="BC9" s="534"/>
      <c r="BD9" s="534"/>
      <c r="BE9" s="535"/>
      <c r="BF9" s="536"/>
      <c r="BG9" s="533"/>
      <c r="BH9" s="535"/>
      <c r="BI9" s="533"/>
      <c r="BJ9" s="535"/>
      <c r="BK9" s="533"/>
      <c r="BL9" s="535"/>
      <c r="BM9" s="533"/>
      <c r="BN9" s="535"/>
      <c r="BO9" s="533"/>
      <c r="BP9" s="535"/>
      <c r="BQ9" s="533"/>
      <c r="BR9" s="535"/>
      <c r="BS9" s="533"/>
      <c r="BT9" s="535"/>
      <c r="BU9" s="533"/>
      <c r="BV9" s="535"/>
      <c r="BW9" s="533"/>
      <c r="BX9" s="535"/>
      <c r="BY9" s="533"/>
      <c r="BZ9" s="535"/>
      <c r="CA9" s="536"/>
      <c r="CB9" s="533"/>
      <c r="CC9" s="534"/>
      <c r="CD9" s="534"/>
      <c r="CE9" s="535"/>
    </row>
    <row r="10" spans="1:105" ht="12.75" hidden="1" customHeight="1">
      <c r="G10" s="140"/>
      <c r="K10" s="35" t="s">
        <v>2459</v>
      </c>
      <c r="M10" s="140"/>
      <c r="S10" s="111"/>
      <c r="T10" s="111"/>
      <c r="U10" s="214"/>
      <c r="V10" s="214"/>
      <c r="X10" s="72"/>
      <c r="Y10" s="72"/>
      <c r="Z10" s="72"/>
      <c r="AF10" s="146"/>
      <c r="AG10" s="146"/>
      <c r="AH10" s="146"/>
      <c r="AI10" s="146"/>
      <c r="BA10" s="533"/>
      <c r="BB10" s="534"/>
      <c r="BC10" s="534"/>
      <c r="BD10" s="534"/>
      <c r="BE10" s="535"/>
      <c r="BF10" s="536"/>
      <c r="BG10" s="533"/>
      <c r="BH10" s="535"/>
      <c r="BI10" s="533"/>
      <c r="BJ10" s="535"/>
      <c r="BK10" s="533"/>
      <c r="BL10" s="535"/>
      <c r="BM10" s="533"/>
      <c r="BN10" s="535"/>
      <c r="BO10" s="533"/>
      <c r="BP10" s="535"/>
      <c r="BQ10" s="533"/>
      <c r="BR10" s="535"/>
      <c r="BS10" s="533"/>
      <c r="BT10" s="535"/>
      <c r="BU10" s="533"/>
      <c r="BV10" s="535"/>
      <c r="BW10" s="533"/>
      <c r="BX10" s="535"/>
      <c r="BY10" s="533"/>
      <c r="BZ10" s="535"/>
      <c r="CA10" s="536"/>
      <c r="CB10" s="533"/>
      <c r="CC10" s="534"/>
      <c r="CD10" s="534"/>
      <c r="CE10" s="535"/>
    </row>
    <row r="11" spans="1:105" ht="12.75" hidden="1" customHeight="1">
      <c r="A11">
        <f>I11-T11</f>
        <v>0</v>
      </c>
      <c r="B11">
        <f>IF(I11=0,0,(A11*100/I11))</f>
        <v>0</v>
      </c>
      <c r="C11">
        <f>I11-E11</f>
        <v>0</v>
      </c>
      <c r="D11">
        <f>IF(I11=0,0,(C11*100/I11))</f>
        <v>0</v>
      </c>
      <c r="F11">
        <f>+I11-H11</f>
        <v>0</v>
      </c>
      <c r="G11">
        <f>IF(I11=0,0,(F11*100/I11))</f>
        <v>0</v>
      </c>
      <c r="H11">
        <v>0</v>
      </c>
      <c r="I11">
        <v>0</v>
      </c>
      <c r="J11" s="140">
        <f>IF(I11=0,0,(I11/$I$22*100))</f>
        <v>0</v>
      </c>
      <c r="K11" t="s">
        <v>2403</v>
      </c>
      <c r="M11" s="140"/>
      <c r="N11">
        <f>L11-U11</f>
        <v>0</v>
      </c>
      <c r="P11">
        <f>L11-V11</f>
        <v>0</v>
      </c>
      <c r="S11" s="111">
        <v>0</v>
      </c>
      <c r="T11" s="111"/>
      <c r="U11" s="111">
        <v>0</v>
      </c>
      <c r="V11" s="111"/>
      <c r="W11" s="102"/>
      <c r="X11" s="72">
        <v>0</v>
      </c>
      <c r="Y11" s="72">
        <v>0</v>
      </c>
      <c r="Z11" s="72"/>
      <c r="AA11" s="102"/>
      <c r="AB11" s="102"/>
      <c r="AC11" s="102"/>
      <c r="AD11" s="102"/>
      <c r="AF11" s="146"/>
      <c r="AG11" s="146"/>
      <c r="AH11" s="146"/>
      <c r="AI11" s="146"/>
      <c r="BA11" s="533"/>
      <c r="BB11" s="534"/>
      <c r="BC11" s="534"/>
      <c r="BD11" s="534"/>
      <c r="BE11" s="535"/>
      <c r="BF11" s="536"/>
      <c r="BG11" s="533"/>
      <c r="BH11" s="535"/>
      <c r="BI11" s="533"/>
      <c r="BJ11" s="535"/>
      <c r="BK11" s="533"/>
      <c r="BL11" s="535"/>
      <c r="BM11" s="533"/>
      <c r="BN11" s="535"/>
      <c r="BO11" s="533"/>
      <c r="BP11" s="535"/>
      <c r="BQ11" s="533"/>
      <c r="BR11" s="535"/>
      <c r="BS11" s="533"/>
      <c r="BT11" s="535"/>
      <c r="BU11" s="533"/>
      <c r="BV11" s="535"/>
      <c r="BW11" s="533"/>
      <c r="BX11" s="535"/>
      <c r="BY11" s="533"/>
      <c r="BZ11" s="535"/>
      <c r="CA11" s="536"/>
      <c r="CB11" s="533"/>
      <c r="CC11" s="534"/>
      <c r="CD11" s="534"/>
      <c r="CE11" s="535"/>
      <c r="DA11" t="s">
        <v>1297</v>
      </c>
    </row>
    <row r="12" spans="1:105" ht="12.75" hidden="1" customHeight="1">
      <c r="A12">
        <f>I12-T12</f>
        <v>0</v>
      </c>
      <c r="B12">
        <f>IF(I12=0,0,(A12*100/I12))</f>
        <v>0</v>
      </c>
      <c r="C12">
        <f>I12-E12</f>
        <v>0</v>
      </c>
      <c r="D12">
        <f>IF(I12=0,0,(C12*100/I12))</f>
        <v>0</v>
      </c>
      <c r="F12">
        <f>I12-H12</f>
        <v>0</v>
      </c>
      <c r="G12">
        <f>IF(I12=0,0,(F12*100/I12))</f>
        <v>0</v>
      </c>
      <c r="H12"/>
      <c r="I12">
        <v>0</v>
      </c>
      <c r="J12" s="140">
        <f>IF(I12=0,0,(I12/$I$22*100))</f>
        <v>0</v>
      </c>
      <c r="K12" t="s">
        <v>2473</v>
      </c>
      <c r="M12" s="140"/>
      <c r="N12">
        <f>L12-U12</f>
        <v>0</v>
      </c>
      <c r="P12">
        <f>L12-V12</f>
        <v>0</v>
      </c>
      <c r="S12" s="111"/>
      <c r="T12" s="111"/>
      <c r="U12" s="111"/>
      <c r="V12" s="111"/>
      <c r="W12" s="102"/>
      <c r="X12" s="72">
        <v>0</v>
      </c>
      <c r="Y12" s="72"/>
      <c r="Z12" s="72"/>
      <c r="AA12" s="102"/>
      <c r="AB12" s="102"/>
      <c r="AC12" s="102"/>
      <c r="AD12" s="102"/>
      <c r="AF12" s="146"/>
      <c r="AG12" s="146"/>
      <c r="AH12" s="146"/>
      <c r="AI12" s="146"/>
      <c r="BA12" s="533"/>
      <c r="BB12" s="534"/>
      <c r="BC12" s="534"/>
      <c r="BD12" s="534"/>
      <c r="BE12" s="535"/>
      <c r="BF12" s="536"/>
      <c r="BG12" s="533"/>
      <c r="BH12" s="535"/>
      <c r="BI12" s="533"/>
      <c r="BJ12" s="535"/>
      <c r="BK12" s="533"/>
      <c r="BL12" s="535"/>
      <c r="BM12" s="533"/>
      <c r="BN12" s="535"/>
      <c r="BO12" s="533"/>
      <c r="BP12" s="535"/>
      <c r="BQ12" s="533"/>
      <c r="BR12" s="535"/>
      <c r="BS12" s="533"/>
      <c r="BT12" s="535"/>
      <c r="BU12" s="533"/>
      <c r="BV12" s="535"/>
      <c r="BW12" s="533"/>
      <c r="BX12" s="535"/>
      <c r="BY12" s="533"/>
      <c r="BZ12" s="535"/>
      <c r="CA12" s="536"/>
      <c r="CB12" s="533"/>
      <c r="CC12" s="534"/>
      <c r="CD12" s="534"/>
      <c r="CE12" s="535"/>
      <c r="DA12" t="s">
        <v>1306</v>
      </c>
    </row>
    <row r="13" spans="1:105" ht="12.75" hidden="1" customHeight="1">
      <c r="A13" s="76">
        <f>A11+A12</f>
        <v>0</v>
      </c>
      <c r="B13">
        <f>IF(I13=0,0,(A13*100/I13))</f>
        <v>0</v>
      </c>
      <c r="C13">
        <f>I13-E13</f>
        <v>0</v>
      </c>
      <c r="D13">
        <f>IF(I13=0,0,(C13*100/I13))</f>
        <v>0</v>
      </c>
      <c r="E13" s="76">
        <f>E11-E12</f>
        <v>0</v>
      </c>
      <c r="F13" s="76">
        <f>F11+F12</f>
        <v>0</v>
      </c>
      <c r="G13">
        <f>IF(I13=0,0,(F13*100/I13))</f>
        <v>0</v>
      </c>
      <c r="H13" s="35">
        <f>H11-H12</f>
        <v>0</v>
      </c>
      <c r="I13" s="76">
        <f>I11-I12</f>
        <v>0</v>
      </c>
      <c r="J13" s="140">
        <f>IF(I13=0,0,(I13/$I$22*100))</f>
        <v>0</v>
      </c>
      <c r="K13" s="112" t="s">
        <v>2608</v>
      </c>
      <c r="L13" s="76">
        <f>L11-L12</f>
        <v>0</v>
      </c>
      <c r="M13" s="140"/>
      <c r="N13" s="76">
        <f>N11+N12</f>
        <v>0</v>
      </c>
      <c r="P13" s="76">
        <f>P11+P12</f>
        <v>0</v>
      </c>
      <c r="S13" s="215">
        <f>S11-S12</f>
        <v>0</v>
      </c>
      <c r="T13" s="215">
        <f>T11-T12</f>
        <v>0</v>
      </c>
      <c r="U13" s="215">
        <f>U11-U12</f>
        <v>0</v>
      </c>
      <c r="V13" s="215">
        <f>V11-V12</f>
        <v>0</v>
      </c>
      <c r="W13" s="46"/>
      <c r="X13" s="77">
        <f>X11-X12</f>
        <v>0</v>
      </c>
      <c r="Y13" s="77">
        <f>Y11-Y12</f>
        <v>0</v>
      </c>
      <c r="Z13" s="77">
        <f>Z11-Z12</f>
        <v>0</v>
      </c>
      <c r="AA13" s="46"/>
      <c r="AB13" s="46"/>
      <c r="AC13" s="46"/>
      <c r="AD13" s="46"/>
      <c r="AF13" s="146"/>
      <c r="AG13" s="146"/>
      <c r="AH13" s="146"/>
      <c r="AI13" s="146"/>
      <c r="BA13" s="533"/>
      <c r="BB13" s="534"/>
      <c r="BC13" s="534"/>
      <c r="BD13" s="534"/>
      <c r="BE13" s="535"/>
      <c r="BF13" s="536"/>
      <c r="BG13" s="533"/>
      <c r="BH13" s="535"/>
      <c r="BI13" s="533"/>
      <c r="BJ13" s="535"/>
      <c r="BK13" s="533"/>
      <c r="BL13" s="535"/>
      <c r="BM13" s="533"/>
      <c r="BN13" s="535"/>
      <c r="BO13" s="533"/>
      <c r="BP13" s="535"/>
      <c r="BQ13" s="533"/>
      <c r="BR13" s="535"/>
      <c r="BS13" s="533"/>
      <c r="BT13" s="535"/>
      <c r="BU13" s="533"/>
      <c r="BV13" s="535"/>
      <c r="BW13" s="533"/>
      <c r="BX13" s="535"/>
      <c r="BY13" s="533"/>
      <c r="BZ13" s="535"/>
      <c r="CA13" s="536"/>
      <c r="CB13" s="533"/>
      <c r="CC13" s="534"/>
      <c r="CD13" s="534"/>
      <c r="CE13" s="535"/>
    </row>
    <row r="14" spans="1:105" ht="5.15" hidden="1" customHeight="1">
      <c r="S14" s="111"/>
      <c r="T14" s="111"/>
      <c r="U14" s="111"/>
      <c r="V14" s="111"/>
      <c r="W14" s="46"/>
      <c r="X14" s="72"/>
      <c r="Y14" s="72"/>
      <c r="Z14" s="72"/>
      <c r="AA14" s="46"/>
      <c r="AC14" s="46"/>
      <c r="AD14" s="46"/>
      <c r="AF14" s="146"/>
      <c r="AG14" s="146"/>
      <c r="AH14" s="146"/>
      <c r="AI14" s="146"/>
      <c r="BA14" s="533"/>
      <c r="BB14" s="534"/>
      <c r="BC14" s="534"/>
      <c r="BD14" s="534"/>
      <c r="BE14" s="535"/>
      <c r="BF14" s="536"/>
      <c r="BG14" s="533"/>
      <c r="BH14" s="535"/>
      <c r="BI14" s="533"/>
      <c r="BJ14" s="535"/>
      <c r="BK14" s="533"/>
      <c r="BL14" s="535"/>
      <c r="BM14" s="533"/>
      <c r="BN14" s="535"/>
      <c r="BO14" s="533"/>
      <c r="BP14" s="535"/>
      <c r="BQ14" s="533"/>
      <c r="BR14" s="535"/>
      <c r="BS14" s="533"/>
      <c r="BT14" s="535"/>
      <c r="BU14" s="533"/>
      <c r="BV14" s="535"/>
      <c r="BW14" s="533"/>
      <c r="BX14" s="535"/>
      <c r="BY14" s="533"/>
      <c r="BZ14" s="535"/>
      <c r="CA14" s="536"/>
      <c r="CB14" s="533"/>
      <c r="CC14" s="534"/>
      <c r="CD14" s="534"/>
      <c r="CE14" s="535"/>
    </row>
    <row r="15" spans="1:105" ht="12.75" hidden="1" customHeight="1">
      <c r="A15">
        <f>I15-T15</f>
        <v>0</v>
      </c>
      <c r="B15">
        <f>IF(I15=0,0,(A15*100/I15))</f>
        <v>0</v>
      </c>
      <c r="C15">
        <f>I15-E15</f>
        <v>0</v>
      </c>
      <c r="D15">
        <f>IF(I15=0,0,(C15*100/I15))</f>
        <v>0</v>
      </c>
      <c r="F15">
        <f>I15-H15</f>
        <v>0</v>
      </c>
      <c r="G15">
        <f>IF(I15=0,0,(F15*100/I15))</f>
        <v>0</v>
      </c>
      <c r="H15">
        <v>0</v>
      </c>
      <c r="J15" s="140">
        <f>IF(I15=0,0,(I15/$I$22*100))</f>
        <v>0</v>
      </c>
      <c r="K15" t="s">
        <v>2404</v>
      </c>
      <c r="M15" s="140"/>
      <c r="N15">
        <f>L15-U15</f>
        <v>0</v>
      </c>
      <c r="P15">
        <f>L15-V15</f>
        <v>0</v>
      </c>
      <c r="S15" s="111">
        <v>0</v>
      </c>
      <c r="T15" s="111"/>
      <c r="U15" s="111">
        <v>0</v>
      </c>
      <c r="V15" s="111"/>
      <c r="W15" s="102"/>
      <c r="X15" s="72">
        <v>0</v>
      </c>
      <c r="Y15" s="72">
        <v>0</v>
      </c>
      <c r="Z15" s="72"/>
      <c r="AA15" s="102"/>
      <c r="AB15" s="102"/>
      <c r="AC15" s="102"/>
      <c r="AD15" s="102"/>
      <c r="AF15" s="146"/>
      <c r="AG15" s="146"/>
      <c r="AH15" s="146"/>
      <c r="AI15" s="146"/>
      <c r="BA15" s="533"/>
      <c r="BB15" s="534"/>
      <c r="BC15" s="534"/>
      <c r="BD15" s="534"/>
      <c r="BE15" s="535"/>
      <c r="BF15" s="536"/>
      <c r="BG15" s="533"/>
      <c r="BH15" s="535"/>
      <c r="BI15" s="533"/>
      <c r="BJ15" s="535"/>
      <c r="BK15" s="533"/>
      <c r="BL15" s="535"/>
      <c r="BM15" s="533"/>
      <c r="BN15" s="535"/>
      <c r="BO15" s="533"/>
      <c r="BP15" s="535"/>
      <c r="BQ15" s="533"/>
      <c r="BR15" s="535"/>
      <c r="BS15" s="533"/>
      <c r="BT15" s="535"/>
      <c r="BU15" s="533"/>
      <c r="BV15" s="535"/>
      <c r="BW15" s="533"/>
      <c r="BX15" s="535"/>
      <c r="BY15" s="533"/>
      <c r="BZ15" s="535"/>
      <c r="CA15" s="536"/>
      <c r="CB15" s="533"/>
      <c r="CC15" s="534"/>
      <c r="CD15" s="534"/>
      <c r="CE15" s="535"/>
      <c r="DA15" t="s">
        <v>1303</v>
      </c>
    </row>
    <row r="16" spans="1:105" ht="12.75" hidden="1" customHeight="1">
      <c r="A16">
        <f>I16-T16</f>
        <v>0</v>
      </c>
      <c r="B16">
        <f>IF(I16=0,0,(A16*100/I16))</f>
        <v>0</v>
      </c>
      <c r="C16">
        <f>I16-E16</f>
        <v>0</v>
      </c>
      <c r="D16">
        <f>IF(I16=0,0,(C16*100/I16))</f>
        <v>0</v>
      </c>
      <c r="F16">
        <f>I16-H16</f>
        <v>0</v>
      </c>
      <c r="G16">
        <f>IF(I16=0,0,(F16*100/I16))</f>
        <v>0</v>
      </c>
      <c r="H16"/>
      <c r="J16" s="140">
        <f>IF(I16=0,0,(I16/$I$22*100))</f>
        <v>0</v>
      </c>
      <c r="K16" t="s">
        <v>2473</v>
      </c>
      <c r="L16"/>
      <c r="M16" s="140"/>
      <c r="N16">
        <f>L16-U16</f>
        <v>0</v>
      </c>
      <c r="P16">
        <f>L16-V16</f>
        <v>0</v>
      </c>
      <c r="S16" s="111"/>
      <c r="T16" s="111"/>
      <c r="U16" s="111"/>
      <c r="V16" s="111"/>
      <c r="W16" s="102"/>
      <c r="X16" s="72"/>
      <c r="Y16" s="72"/>
      <c r="Z16" s="72"/>
      <c r="AA16" s="102"/>
      <c r="AB16" s="102"/>
      <c r="AC16" s="102"/>
      <c r="AD16" s="102"/>
      <c r="AF16" s="146"/>
      <c r="AG16" s="146"/>
      <c r="AH16" s="146"/>
      <c r="AI16" s="146"/>
      <c r="BA16" s="537"/>
      <c r="BB16" s="538"/>
      <c r="BC16" s="538"/>
      <c r="BD16" s="538"/>
      <c r="BE16" s="539"/>
      <c r="BF16" s="502"/>
      <c r="BG16" s="537"/>
      <c r="BH16" s="539"/>
      <c r="BI16" s="537"/>
      <c r="BJ16" s="539"/>
      <c r="BK16" s="537"/>
      <c r="BL16" s="539"/>
      <c r="BM16" s="537"/>
      <c r="BN16" s="539"/>
      <c r="BO16" s="537"/>
      <c r="BP16" s="539"/>
      <c r="BQ16" s="537"/>
      <c r="BR16" s="539"/>
      <c r="BS16" s="537"/>
      <c r="BT16" s="539"/>
      <c r="BU16" s="537"/>
      <c r="BV16" s="539"/>
      <c r="BW16" s="537"/>
      <c r="BX16" s="539"/>
      <c r="BY16" s="537"/>
      <c r="BZ16" s="539"/>
      <c r="CA16" s="502"/>
      <c r="CB16" s="537"/>
      <c r="CC16" s="538"/>
      <c r="CD16" s="538"/>
      <c r="CE16" s="539"/>
      <c r="DA16" t="s">
        <v>1308</v>
      </c>
    </row>
    <row r="17" spans="1:106" ht="12.75" hidden="1" customHeight="1">
      <c r="A17" s="76">
        <f>A15+A16</f>
        <v>0</v>
      </c>
      <c r="B17">
        <f>IF(I17=0,0,(A17*100/I17))</f>
        <v>0</v>
      </c>
      <c r="C17">
        <f>I17-E17</f>
        <v>0</v>
      </c>
      <c r="D17">
        <f>IF(I17=0,0,(C17*100/I17))</f>
        <v>0</v>
      </c>
      <c r="E17" s="76">
        <f>E15-E16</f>
        <v>0</v>
      </c>
      <c r="F17" s="76">
        <f>F15+F16</f>
        <v>0</v>
      </c>
      <c r="G17">
        <f>IF(I17=0,0,(F17*100/I17))</f>
        <v>0</v>
      </c>
      <c r="H17" s="35">
        <f>H15-H16</f>
        <v>0</v>
      </c>
      <c r="I17" s="76">
        <f>I15-I16</f>
        <v>0</v>
      </c>
      <c r="J17" s="140">
        <f>IF(I17=0,0,(I17/$I$22*100))</f>
        <v>0</v>
      </c>
      <c r="K17" s="112" t="s">
        <v>2609</v>
      </c>
      <c r="L17" s="76">
        <f>L15-L16</f>
        <v>0</v>
      </c>
      <c r="M17" s="140"/>
      <c r="N17" s="76">
        <f>N15+N16</f>
        <v>0</v>
      </c>
      <c r="P17" s="76">
        <f>P15+P16</f>
        <v>0</v>
      </c>
      <c r="S17" s="215">
        <f>S15-S16</f>
        <v>0</v>
      </c>
      <c r="T17" s="215">
        <f>T15-T16</f>
        <v>0</v>
      </c>
      <c r="U17" s="215">
        <f>U15-U16</f>
        <v>0</v>
      </c>
      <c r="V17" s="215">
        <f>V15-V16</f>
        <v>0</v>
      </c>
      <c r="W17" s="46"/>
      <c r="X17" s="77">
        <f>X15-X16</f>
        <v>0</v>
      </c>
      <c r="Y17" s="77">
        <f>Y15-Y16</f>
        <v>0</v>
      </c>
      <c r="Z17" s="77">
        <f>Z15-Z16</f>
        <v>0</v>
      </c>
      <c r="AA17" s="46"/>
      <c r="AB17" s="46"/>
      <c r="AC17" s="46"/>
      <c r="AD17" s="46"/>
      <c r="AF17" s="146"/>
      <c r="AG17" s="146"/>
      <c r="AH17" s="146"/>
      <c r="AI17" s="146"/>
      <c r="BA17" s="537"/>
      <c r="BB17" s="538"/>
      <c r="BC17" s="538"/>
      <c r="BD17" s="538"/>
      <c r="BE17" s="539"/>
      <c r="BF17" s="502"/>
      <c r="BG17" s="537"/>
      <c r="BH17" s="539"/>
      <c r="BI17" s="537"/>
      <c r="BJ17" s="539"/>
      <c r="BK17" s="537"/>
      <c r="BL17" s="539"/>
      <c r="BM17" s="537"/>
      <c r="BN17" s="539"/>
      <c r="BO17" s="537"/>
      <c r="BP17" s="539"/>
      <c r="BQ17" s="537"/>
      <c r="BR17" s="539"/>
      <c r="BS17" s="537"/>
      <c r="BT17" s="539"/>
      <c r="BU17" s="537"/>
      <c r="BV17" s="539"/>
      <c r="BW17" s="537"/>
      <c r="BX17" s="539"/>
      <c r="BY17" s="537"/>
      <c r="BZ17" s="539"/>
      <c r="CA17" s="502"/>
      <c r="CB17" s="537"/>
      <c r="CC17" s="538"/>
      <c r="CD17" s="538"/>
      <c r="CE17" s="539"/>
    </row>
    <row r="18" spans="1:106" ht="5.15" hidden="1" customHeight="1">
      <c r="S18" s="111"/>
      <c r="T18" s="111"/>
      <c r="U18" s="111"/>
      <c r="V18" s="111"/>
      <c r="W18" s="46"/>
      <c r="X18" s="72"/>
      <c r="Y18" s="72"/>
      <c r="Z18" s="72"/>
      <c r="AA18" s="46"/>
      <c r="AB18" s="46"/>
      <c r="AC18" s="46"/>
      <c r="AD18" s="46"/>
      <c r="AF18" s="146"/>
      <c r="AG18" s="146"/>
      <c r="AH18" s="146"/>
      <c r="AI18" s="146"/>
      <c r="BA18" s="537"/>
      <c r="BB18" s="538"/>
      <c r="BC18" s="538"/>
      <c r="BD18" s="538"/>
      <c r="BE18" s="539"/>
      <c r="BF18" s="502"/>
      <c r="BG18" s="537"/>
      <c r="BH18" s="539"/>
      <c r="BI18" s="537"/>
      <c r="BJ18" s="539"/>
      <c r="BK18" s="537"/>
      <c r="BL18" s="539"/>
      <c r="BM18" s="537"/>
      <c r="BN18" s="539"/>
      <c r="BO18" s="537"/>
      <c r="BP18" s="539"/>
      <c r="BQ18" s="537"/>
      <c r="BR18" s="539"/>
      <c r="BS18" s="537"/>
      <c r="BT18" s="539"/>
      <c r="BU18" s="537"/>
      <c r="BV18" s="539"/>
      <c r="BW18" s="537"/>
      <c r="BX18" s="539"/>
      <c r="BY18" s="537"/>
      <c r="BZ18" s="539"/>
      <c r="CA18" s="502"/>
      <c r="CB18" s="537"/>
      <c r="CC18" s="538"/>
      <c r="CD18" s="538"/>
      <c r="CE18" s="539"/>
    </row>
    <row r="19" spans="1:106" ht="12.75" hidden="1" customHeight="1">
      <c r="A19">
        <f>I19-T19</f>
        <v>0</v>
      </c>
      <c r="B19">
        <f>IF(I19=0,0,(A19*100/I19))</f>
        <v>0</v>
      </c>
      <c r="C19">
        <f>I19-E19</f>
        <v>0</v>
      </c>
      <c r="D19">
        <f>IF(I19=0,0,(C19*100/I19))</f>
        <v>0</v>
      </c>
      <c r="F19">
        <f>I19-H19</f>
        <v>0</v>
      </c>
      <c r="G19">
        <f>IF(I19=0,0,(F19*100/I19))</f>
        <v>0</v>
      </c>
      <c r="H19">
        <v>0</v>
      </c>
      <c r="J19" s="140">
        <f>IF(I19=0,0,(I19/$I$22*100))</f>
        <v>0</v>
      </c>
      <c r="K19" t="s">
        <v>2290</v>
      </c>
      <c r="L19">
        <v>0</v>
      </c>
      <c r="M19" s="140"/>
      <c r="N19">
        <f>L19-U19</f>
        <v>0</v>
      </c>
      <c r="P19">
        <f>L19-V19</f>
        <v>0</v>
      </c>
      <c r="S19" s="111">
        <v>0</v>
      </c>
      <c r="T19" s="111"/>
      <c r="U19" s="111">
        <v>0</v>
      </c>
      <c r="V19" s="111"/>
      <c r="W19" s="46"/>
      <c r="X19" s="72">
        <v>0</v>
      </c>
      <c r="Y19" s="72">
        <v>0</v>
      </c>
      <c r="Z19" s="72"/>
      <c r="AA19" s="46"/>
      <c r="AB19" s="46"/>
      <c r="AC19" s="46"/>
      <c r="AD19" s="46"/>
      <c r="AF19" s="146"/>
      <c r="AG19" s="146"/>
      <c r="AH19" s="146"/>
      <c r="AI19" s="146"/>
      <c r="BA19" s="537"/>
      <c r="BB19" s="538"/>
      <c r="BC19" s="538"/>
      <c r="BD19" s="538"/>
      <c r="BE19" s="539"/>
      <c r="BF19" s="502"/>
      <c r="BG19" s="537"/>
      <c r="BH19" s="539"/>
      <c r="BI19" s="537"/>
      <c r="BJ19" s="539"/>
      <c r="BK19" s="537"/>
      <c r="BL19" s="539"/>
      <c r="BM19" s="537"/>
      <c r="BN19" s="539"/>
      <c r="BO19" s="537"/>
      <c r="BP19" s="539"/>
      <c r="BQ19" s="537"/>
      <c r="BR19" s="539"/>
      <c r="BS19" s="537"/>
      <c r="BT19" s="539"/>
      <c r="BU19" s="537"/>
      <c r="BV19" s="539"/>
      <c r="BW19" s="537"/>
      <c r="BX19" s="539"/>
      <c r="BY19" s="537"/>
      <c r="BZ19" s="539"/>
      <c r="CA19" s="502"/>
      <c r="CB19" s="537"/>
      <c r="CC19" s="538"/>
      <c r="CD19" s="538"/>
      <c r="CE19" s="539"/>
      <c r="DA19" t="s">
        <v>1301</v>
      </c>
    </row>
    <row r="20" spans="1:106" ht="12.75" hidden="1" customHeight="1">
      <c r="A20" s="76">
        <f>A19</f>
        <v>0</v>
      </c>
      <c r="B20">
        <f>IF(I20=0,0,(A20*100/I20))</f>
        <v>0</v>
      </c>
      <c r="C20">
        <f>I20-E20</f>
        <v>0</v>
      </c>
      <c r="D20">
        <f>IF(I20=0,0,(C20*100/I20))</f>
        <v>0</v>
      </c>
      <c r="E20" s="76">
        <f>E19</f>
        <v>0</v>
      </c>
      <c r="F20" s="76">
        <f>F19</f>
        <v>0</v>
      </c>
      <c r="G20">
        <f>IF(I20=0,0,(F20*100/I20))</f>
        <v>0</v>
      </c>
      <c r="H20" s="35">
        <f>H19</f>
        <v>0</v>
      </c>
      <c r="I20" s="76">
        <f>I19</f>
        <v>0</v>
      </c>
      <c r="J20" s="140">
        <f>IF(I20=0,0,(I20/$I$22*100))</f>
        <v>0</v>
      </c>
      <c r="K20" s="112" t="s">
        <v>2615</v>
      </c>
      <c r="L20" s="76">
        <f>L19</f>
        <v>0</v>
      </c>
      <c r="M20" s="140"/>
      <c r="N20" s="76">
        <f>N19</f>
        <v>0</v>
      </c>
      <c r="P20" s="76">
        <f>P19</f>
        <v>0</v>
      </c>
      <c r="S20" s="215">
        <f>S19</f>
        <v>0</v>
      </c>
      <c r="T20" s="215">
        <f>T19</f>
        <v>0</v>
      </c>
      <c r="U20" s="215">
        <f>U19</f>
        <v>0</v>
      </c>
      <c r="V20" s="215">
        <f>V19</f>
        <v>0</v>
      </c>
      <c r="W20" s="27"/>
      <c r="X20" s="77">
        <f>X19</f>
        <v>0</v>
      </c>
      <c r="Y20" s="77">
        <f>Y19</f>
        <v>0</v>
      </c>
      <c r="Z20" s="77">
        <f>Z19</f>
        <v>0</v>
      </c>
      <c r="AA20" s="27"/>
      <c r="AB20" s="27"/>
      <c r="AC20" s="27"/>
      <c r="AD20" s="27"/>
      <c r="AF20" s="146"/>
      <c r="AG20" s="146"/>
      <c r="AH20" s="146"/>
      <c r="AI20" s="146"/>
      <c r="BA20" s="537"/>
      <c r="BB20" s="538"/>
      <c r="BC20" s="538"/>
      <c r="BD20" s="538"/>
      <c r="BE20" s="539"/>
      <c r="BF20" s="502"/>
      <c r="BG20" s="537"/>
      <c r="BH20" s="539"/>
      <c r="BI20" s="537"/>
      <c r="BJ20" s="539"/>
      <c r="BK20" s="537"/>
      <c r="BL20" s="539"/>
      <c r="BM20" s="537"/>
      <c r="BN20" s="539"/>
      <c r="BO20" s="537"/>
      <c r="BP20" s="539"/>
      <c r="BQ20" s="537"/>
      <c r="BR20" s="539"/>
      <c r="BS20" s="537"/>
      <c r="BT20" s="539"/>
      <c r="BU20" s="537"/>
      <c r="BV20" s="539"/>
      <c r="BW20" s="537"/>
      <c r="BX20" s="539"/>
      <c r="BY20" s="537"/>
      <c r="BZ20" s="539"/>
      <c r="CA20" s="502"/>
      <c r="CB20" s="537"/>
      <c r="CC20" s="538"/>
      <c r="CD20" s="538"/>
      <c r="CE20" s="539"/>
    </row>
    <row r="21" spans="1:106" ht="5.15" hidden="1" customHeight="1">
      <c r="S21" s="111"/>
      <c r="T21" s="111"/>
      <c r="U21" s="111"/>
      <c r="V21" s="111"/>
      <c r="X21" s="72"/>
      <c r="Y21" s="72"/>
      <c r="Z21" s="72"/>
      <c r="AF21" s="146"/>
      <c r="AG21" s="146"/>
      <c r="AH21" s="146"/>
      <c r="AI21" s="146"/>
      <c r="BA21" s="537"/>
      <c r="BB21" s="538"/>
      <c r="BC21" s="538"/>
      <c r="BD21" s="538"/>
      <c r="BE21" s="539"/>
      <c r="BF21" s="502"/>
      <c r="BG21" s="537"/>
      <c r="BH21" s="539"/>
      <c r="BI21" s="537"/>
      <c r="BJ21" s="539"/>
      <c r="BK21" s="537"/>
      <c r="BL21" s="539"/>
      <c r="BM21" s="537"/>
      <c r="BN21" s="539"/>
      <c r="BO21" s="537"/>
      <c r="BP21" s="539"/>
      <c r="BQ21" s="537"/>
      <c r="BR21" s="539"/>
      <c r="BS21" s="537"/>
      <c r="BT21" s="539"/>
      <c r="BU21" s="537"/>
      <c r="BV21" s="539"/>
      <c r="BW21" s="537"/>
      <c r="BX21" s="539"/>
      <c r="BY21" s="537"/>
      <c r="BZ21" s="539"/>
      <c r="CA21" s="502"/>
      <c r="CB21" s="537"/>
      <c r="CC21" s="538"/>
      <c r="CD21" s="538"/>
      <c r="CE21" s="539"/>
    </row>
    <row r="22" spans="1:106" ht="12.75" hidden="1" customHeight="1">
      <c r="A22" s="76">
        <f>A13+A17+A20</f>
        <v>0</v>
      </c>
      <c r="B22">
        <f>IF(I22=0,0,(A22*100/I22))</f>
        <v>0</v>
      </c>
      <c r="C22">
        <f>I22-E22</f>
        <v>0</v>
      </c>
      <c r="D22">
        <f>IF(I22=0,0,(C22*100/I22))</f>
        <v>0</v>
      </c>
      <c r="E22" s="76">
        <f>E13+E17+E20</f>
        <v>0</v>
      </c>
      <c r="F22" s="76">
        <f>F13+F17+F20</f>
        <v>0</v>
      </c>
      <c r="G22">
        <f>IF(I22=0,0,(F22*100/I22))</f>
        <v>0</v>
      </c>
      <c r="H22" s="35">
        <f>H13+H17+H20</f>
        <v>0</v>
      </c>
      <c r="I22" s="76">
        <f>I13+I17+I20</f>
        <v>0</v>
      </c>
      <c r="J22" s="140">
        <f>IF(I22=0,0,(I22/$I$22*100))</f>
        <v>0</v>
      </c>
      <c r="K22" s="35" t="s">
        <v>2581</v>
      </c>
      <c r="L22" s="76">
        <f>L13+L17+L20</f>
        <v>0</v>
      </c>
      <c r="M22" s="140"/>
      <c r="N22" s="76">
        <f>N13+N17+N20</f>
        <v>0</v>
      </c>
      <c r="P22" s="76">
        <f>P13+P17+P20</f>
        <v>0</v>
      </c>
      <c r="S22" s="215">
        <f>S13+S17+S20</f>
        <v>0</v>
      </c>
      <c r="T22" s="215">
        <f>T13+T17+T20</f>
        <v>0</v>
      </c>
      <c r="U22" s="215">
        <f>U13+U17+U20</f>
        <v>0</v>
      </c>
      <c r="V22" s="215">
        <f>V13+V17+V20</f>
        <v>0</v>
      </c>
      <c r="W22" s="27"/>
      <c r="X22" s="77">
        <f>X13+X17+X20</f>
        <v>0</v>
      </c>
      <c r="Y22" s="77">
        <f>Y13+Y17+Y20</f>
        <v>0</v>
      </c>
      <c r="Z22" s="77">
        <f>Z13+Z17+Z20</f>
        <v>0</v>
      </c>
      <c r="AA22" s="27"/>
      <c r="AB22" s="27"/>
      <c r="AC22" s="27"/>
      <c r="AD22" s="27"/>
      <c r="AF22" s="146"/>
      <c r="AG22" s="146"/>
      <c r="AH22" s="146"/>
      <c r="AI22" s="146"/>
      <c r="BA22" s="537"/>
      <c r="BB22" s="538"/>
      <c r="BC22" s="538"/>
      <c r="BD22" s="538"/>
      <c r="BE22" s="539"/>
      <c r="BF22" s="502"/>
      <c r="BG22" s="537"/>
      <c r="BH22" s="539"/>
      <c r="BI22" s="537"/>
      <c r="BJ22" s="539"/>
      <c r="BK22" s="537"/>
      <c r="BL22" s="539"/>
      <c r="BM22" s="537"/>
      <c r="BN22" s="539"/>
      <c r="BO22" s="537"/>
      <c r="BP22" s="539"/>
      <c r="BQ22" s="537"/>
      <c r="BR22" s="539"/>
      <c r="BS22" s="537"/>
      <c r="BT22" s="539"/>
      <c r="BU22" s="537"/>
      <c r="BV22" s="539"/>
      <c r="BW22" s="537"/>
      <c r="BX22" s="539"/>
      <c r="BY22" s="537"/>
      <c r="BZ22" s="539"/>
      <c r="CA22" s="502"/>
      <c r="CB22" s="537"/>
      <c r="CC22" s="538"/>
      <c r="CD22" s="538"/>
      <c r="CE22" s="539"/>
    </row>
    <row r="23" spans="1:106" ht="5.15" hidden="1" customHeight="1">
      <c r="S23" s="111"/>
      <c r="T23" s="111"/>
      <c r="U23" s="111"/>
      <c r="V23" s="111"/>
      <c r="X23" s="72"/>
      <c r="Y23" s="72"/>
      <c r="Z23" s="72"/>
      <c r="AF23" s="146"/>
      <c r="AG23" s="146"/>
      <c r="AH23" s="146"/>
      <c r="AI23" s="146"/>
      <c r="BA23" s="537"/>
      <c r="BB23" s="538"/>
      <c r="BC23" s="538"/>
      <c r="BD23" s="538"/>
      <c r="BE23" s="539"/>
      <c r="BF23" s="502"/>
      <c r="BG23" s="537"/>
      <c r="BH23" s="539"/>
      <c r="BI23" s="537"/>
      <c r="BJ23" s="539"/>
      <c r="BK23" s="537"/>
      <c r="BL23" s="539"/>
      <c r="BM23" s="537"/>
      <c r="BN23" s="539"/>
      <c r="BO23" s="537"/>
      <c r="BP23" s="539"/>
      <c r="BQ23" s="537"/>
      <c r="BR23" s="539"/>
      <c r="BS23" s="537"/>
      <c r="BT23" s="539"/>
      <c r="BU23" s="537"/>
      <c r="BV23" s="539"/>
      <c r="BW23" s="537"/>
      <c r="BX23" s="539"/>
      <c r="BY23" s="537"/>
      <c r="BZ23" s="539"/>
      <c r="CA23" s="502"/>
      <c r="CB23" s="537"/>
      <c r="CC23" s="538"/>
      <c r="CD23" s="538"/>
      <c r="CE23" s="539"/>
    </row>
    <row r="24" spans="1:106" ht="12.75" hidden="1" customHeight="1">
      <c r="K24" s="35" t="s">
        <v>2348</v>
      </c>
      <c r="S24" s="111"/>
      <c r="T24" s="111"/>
      <c r="U24" s="111"/>
      <c r="V24" s="111"/>
      <c r="X24" s="72"/>
      <c r="Y24" s="72"/>
      <c r="Z24" s="72"/>
      <c r="AF24" s="146"/>
      <c r="AG24" s="146"/>
      <c r="AH24" s="146"/>
      <c r="AI24" s="146"/>
      <c r="BA24" s="537"/>
      <c r="BB24" s="538"/>
      <c r="BC24" s="538"/>
      <c r="BD24" s="538"/>
      <c r="BE24" s="539"/>
      <c r="BF24" s="502"/>
      <c r="BG24" s="537"/>
      <c r="BH24" s="539"/>
      <c r="BI24" s="537"/>
      <c r="BJ24" s="539"/>
      <c r="BK24" s="537"/>
      <c r="BL24" s="539"/>
      <c r="BM24" s="537"/>
      <c r="BN24" s="539"/>
      <c r="BO24" s="537"/>
      <c r="BP24" s="539"/>
      <c r="BQ24" s="537"/>
      <c r="BR24" s="539"/>
      <c r="BS24" s="537"/>
      <c r="BT24" s="539"/>
      <c r="BU24" s="537"/>
      <c r="BV24" s="539"/>
      <c r="BW24" s="537"/>
      <c r="BX24" s="539"/>
      <c r="BY24" s="537"/>
      <c r="BZ24" s="539"/>
      <c r="CA24" s="502"/>
      <c r="CB24" s="537"/>
      <c r="CC24" s="538"/>
      <c r="CD24" s="538"/>
      <c r="CE24" s="539"/>
    </row>
    <row r="25" spans="1:106" ht="12.75" hidden="1" customHeight="1">
      <c r="A25">
        <f>I25-T25</f>
        <v>0</v>
      </c>
      <c r="B25">
        <f>IF(I25=0,0,(A25*100/I25))</f>
        <v>0</v>
      </c>
      <c r="C25">
        <f>I25-E25</f>
        <v>0</v>
      </c>
      <c r="D25">
        <f>IF(I25=0,0,(C25*100/I25))</f>
        <v>0</v>
      </c>
      <c r="F25">
        <f>I25-H25</f>
        <v>0</v>
      </c>
      <c r="G25">
        <f>IF(I25=0,0,(F25*100/I25))</f>
        <v>0</v>
      </c>
      <c r="H25">
        <v>0</v>
      </c>
      <c r="J25" s="140">
        <f>IF(I25=0,0,(I25/$I$22*100))</f>
        <v>0</v>
      </c>
      <c r="K25" t="s">
        <v>2616</v>
      </c>
      <c r="M25" s="140"/>
      <c r="N25">
        <f>L25-U25</f>
        <v>0</v>
      </c>
      <c r="P25">
        <f>L25-V25</f>
        <v>0</v>
      </c>
      <c r="S25" s="111">
        <v>0</v>
      </c>
      <c r="T25" s="111"/>
      <c r="U25" s="111">
        <v>0</v>
      </c>
      <c r="V25" s="111"/>
      <c r="W25" s="102"/>
      <c r="X25" s="72">
        <v>0</v>
      </c>
      <c r="Y25" s="72">
        <v>0</v>
      </c>
      <c r="Z25" s="72"/>
      <c r="AA25" s="102"/>
      <c r="AB25" s="102"/>
      <c r="AC25" s="102"/>
      <c r="AD25" s="102"/>
      <c r="AF25" s="146"/>
      <c r="AG25" s="146"/>
      <c r="AH25" s="146"/>
      <c r="AI25" s="146"/>
      <c r="BA25" s="537"/>
      <c r="BB25" s="538"/>
      <c r="BC25" s="538"/>
      <c r="BD25" s="538"/>
      <c r="BE25" s="539"/>
      <c r="BF25" s="502"/>
      <c r="BG25" s="537"/>
      <c r="BH25" s="539"/>
      <c r="BI25" s="537"/>
      <c r="BJ25" s="539"/>
      <c r="BK25" s="537"/>
      <c r="BL25" s="539"/>
      <c r="BM25" s="537"/>
      <c r="BN25" s="539"/>
      <c r="BO25" s="537"/>
      <c r="BP25" s="539"/>
      <c r="BQ25" s="537"/>
      <c r="BR25" s="539"/>
      <c r="BS25" s="537"/>
      <c r="BT25" s="539"/>
      <c r="BU25" s="537"/>
      <c r="BV25" s="539"/>
      <c r="BW25" s="537"/>
      <c r="BX25" s="539"/>
      <c r="BY25" s="537"/>
      <c r="BZ25" s="539"/>
      <c r="CA25" s="502"/>
      <c r="CB25" s="537"/>
      <c r="CC25" s="538"/>
      <c r="CD25" s="538"/>
      <c r="CE25" s="539"/>
      <c r="DA25" t="s">
        <v>1314</v>
      </c>
    </row>
    <row r="26" spans="1:106" ht="12.75" hidden="1" customHeight="1">
      <c r="A26">
        <f>I26-T26</f>
        <v>0</v>
      </c>
      <c r="B26">
        <f>IF(I26=0,0,(A26*100/I26))</f>
        <v>0</v>
      </c>
      <c r="C26">
        <f>I26-E26</f>
        <v>0</v>
      </c>
      <c r="D26">
        <f>IF(I26=0,0,(C26*100/I26))</f>
        <v>0</v>
      </c>
      <c r="F26">
        <f>I26-H26</f>
        <v>0</v>
      </c>
      <c r="G26">
        <f>IF(I26=0,0,(F26*100/I26))</f>
        <v>0</v>
      </c>
      <c r="H26">
        <v>0</v>
      </c>
      <c r="J26" s="140">
        <f>IF(I26=0,0,(I26/$I$22*100))</f>
        <v>0</v>
      </c>
      <c r="K26" t="s">
        <v>2617</v>
      </c>
      <c r="M26" s="140"/>
      <c r="N26">
        <f>L26-U26</f>
        <v>0</v>
      </c>
      <c r="P26">
        <f>L26-V26</f>
        <v>0</v>
      </c>
      <c r="S26" s="111">
        <v>0</v>
      </c>
      <c r="T26" s="111"/>
      <c r="U26" s="111">
        <v>0</v>
      </c>
      <c r="V26" s="111"/>
      <c r="W26" s="102"/>
      <c r="X26" s="72">
        <v>0</v>
      </c>
      <c r="Y26" s="72">
        <v>0</v>
      </c>
      <c r="Z26" s="72"/>
      <c r="AA26" s="102"/>
      <c r="AB26" s="102"/>
      <c r="AC26" s="102"/>
      <c r="AD26" s="102"/>
      <c r="AF26" s="146"/>
      <c r="AG26" s="146"/>
      <c r="AH26" s="146"/>
      <c r="AI26" s="146"/>
      <c r="BA26" s="537"/>
      <c r="BB26" s="538"/>
      <c r="BC26" s="538"/>
      <c r="BD26" s="538"/>
      <c r="BE26" s="539"/>
      <c r="BF26" s="502"/>
      <c r="BG26" s="537"/>
      <c r="BH26" s="539"/>
      <c r="BI26" s="537"/>
      <c r="BJ26" s="539"/>
      <c r="BK26" s="537"/>
      <c r="BL26" s="539"/>
      <c r="BM26" s="537"/>
      <c r="BN26" s="539"/>
      <c r="BO26" s="537"/>
      <c r="BP26" s="539"/>
      <c r="BQ26" s="537"/>
      <c r="BR26" s="539"/>
      <c r="BS26" s="537"/>
      <c r="BT26" s="539"/>
      <c r="BU26" s="537"/>
      <c r="BV26" s="539"/>
      <c r="BW26" s="537"/>
      <c r="BX26" s="539"/>
      <c r="BY26" s="537"/>
      <c r="BZ26" s="539"/>
      <c r="CA26" s="502"/>
      <c r="CB26" s="537"/>
      <c r="CC26" s="538"/>
      <c r="CD26" s="538"/>
      <c r="CE26" s="539"/>
      <c r="DA26" t="s">
        <v>1316</v>
      </c>
    </row>
    <row r="27" spans="1:106" ht="12.75" hidden="1" customHeight="1">
      <c r="A27">
        <f>I27-T27</f>
        <v>0</v>
      </c>
      <c r="B27">
        <f>IF(I27=0,0,(A27*100/I27))</f>
        <v>0</v>
      </c>
      <c r="C27">
        <f>I27-E27</f>
        <v>0</v>
      </c>
      <c r="D27">
        <f>IF(I27=0,0,(C27*100/I27))</f>
        <v>0</v>
      </c>
      <c r="F27">
        <f>I27-H27</f>
        <v>0</v>
      </c>
      <c r="G27">
        <f>IF(I27=0,0,(F27*100/I27))</f>
        <v>0</v>
      </c>
      <c r="H27">
        <v>0</v>
      </c>
      <c r="J27" s="140">
        <f>IF(I27=0,0,(I27/$I$22*100))</f>
        <v>0</v>
      </c>
      <c r="K27" t="s">
        <v>2619</v>
      </c>
      <c r="L27"/>
      <c r="M27" s="140"/>
      <c r="N27">
        <f>L27-U27</f>
        <v>0</v>
      </c>
      <c r="P27">
        <f>L27-V27</f>
        <v>0</v>
      </c>
      <c r="S27" s="111">
        <v>0</v>
      </c>
      <c r="T27" s="111"/>
      <c r="U27" s="111">
        <v>0</v>
      </c>
      <c r="V27" s="111"/>
      <c r="W27" s="102"/>
      <c r="X27" s="72"/>
      <c r="Y27" s="72">
        <v>0</v>
      </c>
      <c r="Z27" s="72"/>
      <c r="AA27" s="102"/>
      <c r="AB27" s="102"/>
      <c r="AC27" s="102"/>
      <c r="AD27" s="102"/>
      <c r="AF27" s="146"/>
      <c r="AG27" s="146"/>
      <c r="AH27" s="146"/>
      <c r="AI27" s="146"/>
      <c r="BA27" s="537"/>
      <c r="BB27" s="538"/>
      <c r="BC27" s="538"/>
      <c r="BD27" s="538"/>
      <c r="BE27" s="539"/>
      <c r="BF27" s="502"/>
      <c r="BG27" s="537"/>
      <c r="BH27" s="539"/>
      <c r="BI27" s="537"/>
      <c r="BJ27" s="539"/>
      <c r="BK27" s="537"/>
      <c r="BL27" s="539"/>
      <c r="BM27" s="537"/>
      <c r="BN27" s="539"/>
      <c r="BO27" s="537"/>
      <c r="BP27" s="539"/>
      <c r="BQ27" s="537"/>
      <c r="BR27" s="539"/>
      <c r="BS27" s="537"/>
      <c r="BT27" s="539"/>
      <c r="BU27" s="537"/>
      <c r="BV27" s="539"/>
      <c r="BW27" s="537"/>
      <c r="BX27" s="539"/>
      <c r="BY27" s="537"/>
      <c r="BZ27" s="539"/>
      <c r="CA27" s="502"/>
      <c r="CB27" s="537"/>
      <c r="CC27" s="538"/>
      <c r="CD27" s="538"/>
      <c r="CE27" s="539"/>
      <c r="DA27" t="s">
        <v>1318</v>
      </c>
    </row>
    <row r="28" spans="1:106" ht="12.75" hidden="1" customHeight="1">
      <c r="A28" s="76">
        <f>A25+A26+A27</f>
        <v>0</v>
      </c>
      <c r="B28">
        <f>IF(I28=0,0,(A28*100/I28))</f>
        <v>0</v>
      </c>
      <c r="C28">
        <f>I28-E28</f>
        <v>0</v>
      </c>
      <c r="D28">
        <f>IF(I28=0,0,(C28*100/I28))</f>
        <v>0</v>
      </c>
      <c r="E28" s="76">
        <f>E25+E26+E27</f>
        <v>0</v>
      </c>
      <c r="F28" s="76">
        <f>F25+F26+F27</f>
        <v>0</v>
      </c>
      <c r="G28">
        <f>IF(I28=0,0,(F28*100/I28))</f>
        <v>0</v>
      </c>
      <c r="H28" s="35">
        <f>H25+H26+H27</f>
        <v>0</v>
      </c>
      <c r="I28" s="76">
        <f>I25+I26+I27</f>
        <v>0</v>
      </c>
      <c r="J28" s="140">
        <f>IF(I28=0,0,(I28/$I$22*100))</f>
        <v>0</v>
      </c>
      <c r="K28" s="112" t="s">
        <v>2352</v>
      </c>
      <c r="L28" s="76">
        <f>L25+L26+L27</f>
        <v>0</v>
      </c>
      <c r="M28" s="140"/>
      <c r="N28" s="76">
        <f>N25+N26+N27</f>
        <v>0</v>
      </c>
      <c r="P28" s="76">
        <f>P25+P26+P27</f>
        <v>0</v>
      </c>
      <c r="S28" s="215">
        <f>S25+S26+S27</f>
        <v>0</v>
      </c>
      <c r="T28" s="215">
        <f>T25+T26+T27</f>
        <v>0</v>
      </c>
      <c r="U28" s="215">
        <f>U25+U26+U27</f>
        <v>0</v>
      </c>
      <c r="V28" s="215">
        <f>V25+V26+V27</f>
        <v>0</v>
      </c>
      <c r="W28" s="46"/>
      <c r="X28" s="77">
        <f>X25+X26+X27</f>
        <v>0</v>
      </c>
      <c r="Y28" s="77">
        <f>Y25+Y26+Y27</f>
        <v>0</v>
      </c>
      <c r="Z28" s="77">
        <f>Z25+Z26+Z27</f>
        <v>0</v>
      </c>
      <c r="AA28" s="46"/>
      <c r="AB28" s="46"/>
      <c r="AC28" s="46"/>
      <c r="AD28" s="46"/>
      <c r="AF28" s="146"/>
      <c r="AG28" s="146"/>
      <c r="AH28" s="146"/>
      <c r="AI28" s="146"/>
      <c r="BA28" s="537"/>
      <c r="BB28" s="538"/>
      <c r="BC28" s="538"/>
      <c r="BD28" s="538"/>
      <c r="BE28" s="539"/>
      <c r="BF28" s="502"/>
      <c r="BG28" s="537"/>
      <c r="BH28" s="539"/>
      <c r="BI28" s="537"/>
      <c r="BJ28" s="539"/>
      <c r="BK28" s="537"/>
      <c r="BL28" s="539"/>
      <c r="BM28" s="537"/>
      <c r="BN28" s="539"/>
      <c r="BO28" s="537"/>
      <c r="BP28" s="539"/>
      <c r="BQ28" s="537"/>
      <c r="BR28" s="539"/>
      <c r="BS28" s="537"/>
      <c r="BT28" s="539"/>
      <c r="BU28" s="537"/>
      <c r="BV28" s="539"/>
      <c r="BW28" s="537"/>
      <c r="BX28" s="539"/>
      <c r="BY28" s="537"/>
      <c r="BZ28" s="539"/>
      <c r="CA28" s="502"/>
      <c r="CB28" s="537"/>
      <c r="CC28" s="538"/>
      <c r="CD28" s="538"/>
      <c r="CE28" s="539"/>
    </row>
    <row r="29" spans="1:106" ht="5.15" hidden="1" customHeight="1">
      <c r="S29" s="111"/>
      <c r="T29" s="111"/>
      <c r="U29" s="111"/>
      <c r="V29" s="111"/>
      <c r="X29" s="72"/>
      <c r="Y29" s="72"/>
      <c r="Z29" s="72"/>
      <c r="AF29" s="146"/>
      <c r="AG29" s="146"/>
      <c r="AH29" s="146"/>
      <c r="AI29" s="146"/>
      <c r="BA29" s="537"/>
      <c r="BB29" s="538"/>
      <c r="BC29" s="538"/>
      <c r="BD29" s="538"/>
      <c r="BE29" s="539"/>
      <c r="BF29" s="502"/>
      <c r="BG29" s="537"/>
      <c r="BH29" s="539"/>
      <c r="BI29" s="537"/>
      <c r="BJ29" s="539"/>
      <c r="BK29" s="537"/>
      <c r="BL29" s="539"/>
      <c r="BM29" s="537"/>
      <c r="BN29" s="539"/>
      <c r="BO29" s="537"/>
      <c r="BP29" s="539"/>
      <c r="BQ29" s="537"/>
      <c r="BR29" s="539"/>
      <c r="BS29" s="537"/>
      <c r="BT29" s="539"/>
      <c r="BU29" s="537"/>
      <c r="BV29" s="539"/>
      <c r="BW29" s="537"/>
      <c r="BX29" s="539"/>
      <c r="BY29" s="537"/>
      <c r="BZ29" s="539"/>
      <c r="CA29" s="502"/>
      <c r="CB29" s="537"/>
      <c r="CC29" s="538"/>
      <c r="CD29" s="538"/>
      <c r="CE29" s="539"/>
    </row>
    <row r="30" spans="1:106" ht="12.75" customHeight="1">
      <c r="E30" s="651" t="s">
        <v>3324</v>
      </c>
      <c r="K30" s="35" t="s">
        <v>2298</v>
      </c>
      <c r="S30" s="111"/>
      <c r="T30" s="111"/>
      <c r="U30" s="111"/>
      <c r="V30" s="111"/>
      <c r="X30" s="72"/>
      <c r="Y30" s="72"/>
      <c r="Z30" s="72"/>
      <c r="AF30" s="146"/>
      <c r="AG30" s="146"/>
      <c r="AH30" s="146"/>
      <c r="AI30" s="146"/>
      <c r="BA30" s="537"/>
      <c r="BB30" s="538"/>
      <c r="BC30" s="538"/>
      <c r="BD30" s="538"/>
      <c r="BE30" s="539"/>
      <c r="BF30" s="502"/>
      <c r="BG30" s="537"/>
      <c r="BH30" s="539"/>
      <c r="BI30" s="537"/>
      <c r="BJ30" s="539"/>
      <c r="BK30" s="537"/>
      <c r="BL30" s="539"/>
      <c r="BM30" s="537"/>
      <c r="BN30" s="539"/>
      <c r="BO30" s="537"/>
      <c r="BP30" s="539"/>
      <c r="BQ30" s="537"/>
      <c r="BR30" s="539"/>
      <c r="BS30" s="537"/>
      <c r="BT30" s="539"/>
      <c r="BU30" s="537"/>
      <c r="BV30" s="539"/>
      <c r="BW30" s="537"/>
      <c r="BX30" s="539"/>
      <c r="BY30" s="537"/>
      <c r="BZ30" s="539"/>
      <c r="CA30" s="502"/>
      <c r="CB30" s="537"/>
      <c r="CC30" s="538"/>
      <c r="CD30" s="538"/>
      <c r="CE30" s="539"/>
    </row>
    <row r="31" spans="1:106" ht="12.75" customHeight="1">
      <c r="A31">
        <f ca="1">I31-T31</f>
        <v>494819.9</v>
      </c>
      <c r="B31">
        <f ca="1">IF(I31=0,0,(A31*100/I31))</f>
        <v>58.010047011102124</v>
      </c>
      <c r="C31">
        <f ca="1">I31-E31</f>
        <v>359344.67</v>
      </c>
      <c r="D31">
        <f ca="1">IF(I31=0,0,(C31*100/I31))</f>
        <v>42.127653313637907</v>
      </c>
      <c r="E31">
        <f ca="1">IFERROR(_xll.AC_BU(_xll.ArrayBU(DB),_xll.ArrayDPT($BA31:$BE31),_xll.ArrayCOA($BG31:$BZ31),YR,PRD-1,_xll.ArrayDIM($CB31:$CE31)),0)</f>
        <v>493645.33</v>
      </c>
      <c r="F31">
        <f ca="1">I31-H31</f>
        <v>852990</v>
      </c>
      <c r="G31">
        <f ca="1">IF(I31=0,0,(F31*100/I31))</f>
        <v>100</v>
      </c>
      <c r="H31"/>
      <c r="I31">
        <f ca="1">IFERROR(_xll.AC_BU(_xll.ArrayBU(DB),_xll.ArrayDPT($BA31:$BE31),_xll.ArrayCOA($BG31:$BZ31),YR,PRD,_xll.ArrayDIM($CB31:$CE31)),0)</f>
        <v>852990</v>
      </c>
      <c r="J31" s="140">
        <f ca="1">I31/$I$66*100</f>
        <v>75.448816037637883</v>
      </c>
      <c r="K31" t="s">
        <v>2478</v>
      </c>
      <c r="L31">
        <f ca="1">IFERROR(_xll.ACC_BU(_xll.ArrayBU(DB),_xll.ArrayDPT($BA31:$BE31),_xll.ArrayCOA($BG31:$BZ31),YR,PRD,_xll.ArrayDIM($CB31:$CE31)),0)</f>
        <v>3469692.72</v>
      </c>
      <c r="M31" s="140">
        <f ca="1">L31/$L$66*100</f>
        <v>57.781734106536717</v>
      </c>
      <c r="N31">
        <f ca="1">L31-U31</f>
        <v>3469692.72</v>
      </c>
      <c r="O31">
        <f ca="1">IF(L31=0,0,(N31*100/L31))</f>
        <v>100</v>
      </c>
      <c r="P31">
        <f ca="1">L31-V31</f>
        <v>1273372.31</v>
      </c>
      <c r="Q31">
        <f ca="1">IF(N31=0,0,(P31*100/N31))</f>
        <v>36.699858251424637</v>
      </c>
      <c r="S31" s="111">
        <f ca="1">IFERROR(_xll.BC_BU(_xll.ArrayBU(DB),_xll.ArrayDPT($BA31:$BE31),_xll.ArrayCOA($BG31:$BZ31),YR,PRD,RV,_xll.ArrayDIM($CB31:$CE31)),0)</f>
        <v>0</v>
      </c>
      <c r="T31" s="111">
        <f ca="1">IFERROR(_xll.AC_BU(_xll.ArrayBU(DB),_xll.ArrayDPT($BA31:$BE31),_xll.ArrayCOA($BG31:$BZ31),YR-1,PRD,_xll.ArrayDIM($CB31:$CE31)),0)</f>
        <v>358170.1</v>
      </c>
      <c r="U31" s="111">
        <f ca="1">IFERROR(_xll.BCC_BU(_xll.ArrayBU(DB),_xll.ArrayDPT($BA31:$BE31),_xll.ArrayCOA($BG31:$BZ31),YR,PRD,RV,_xll.ArrayDIM($CB31:$CE31)),0)</f>
        <v>0</v>
      </c>
      <c r="V31" s="111">
        <f ca="1">IFERROR(_xll.ACC_BU(_xll.ArrayBU(DB),_xll.ArrayDPT($BA31:$BE31),_xll.ArrayCOA($BG31:$BZ31),YR-1,PRD,_xll.ArrayDIM($CB31:$CE31)),0)</f>
        <v>2196320.41</v>
      </c>
      <c r="W31" s="102"/>
      <c r="X31" s="72">
        <f ca="1">IFERROR(_xll.AC_BU(_xll.ArrayBU(DB),_xll.ArrayDPT($BA31:$BE31),_xll.ArrayCOA($BG31:$BZ31),YR-1,PRD,_xll.ArrayDIM($CB31:$CE31)),0)</f>
        <v>358170.1</v>
      </c>
      <c r="Y31" s="72">
        <f ca="1">IFERROR(_xll.BC_BU(_xll.ArrayBU(DB),_xll.ArrayDPT($BA31:$BE31),_xll.ArrayCOA($BG31:$BZ31),YR-1,PRD,RV,_xll.ArrayDIM($CB31:$CE31)),0)</f>
        <v>0</v>
      </c>
      <c r="Z31" s="72">
        <f ca="1">IFERROR(_xll.AC_BU(_xll.ArrayBU(DB),_xll.ArrayDPT($BA31:$BE31),_xll.ArrayCOA($BG31:$BZ31),YR-1-1,PRD,_xll.ArrayDIM($CB31:$CE31)),0)</f>
        <v>299389.17</v>
      </c>
      <c r="AA31" s="102"/>
      <c r="AB31" s="102"/>
      <c r="AC31" s="102"/>
      <c r="AD31" s="102"/>
      <c r="AF31" s="146"/>
      <c r="AG31" s="146"/>
      <c r="AH31" s="146"/>
      <c r="AI31" s="146"/>
      <c r="BA31" s="537"/>
      <c r="BB31" s="538"/>
      <c r="BC31" s="538"/>
      <c r="BD31" s="538"/>
      <c r="BE31" s="539"/>
      <c r="BF31" s="502"/>
      <c r="BG31" s="537" t="s">
        <v>1257</v>
      </c>
      <c r="BH31" s="539" t="s">
        <v>1260</v>
      </c>
      <c r="BI31" s="537"/>
      <c r="BJ31" s="539"/>
      <c r="BK31" s="537"/>
      <c r="BL31" s="539"/>
      <c r="BM31" s="537"/>
      <c r="BN31" s="539"/>
      <c r="BO31" s="537"/>
      <c r="BP31" s="539"/>
      <c r="BQ31" s="537"/>
      <c r="BR31" s="539"/>
      <c r="BS31" s="537"/>
      <c r="BT31" s="539"/>
      <c r="BU31" s="537"/>
      <c r="BV31" s="539"/>
      <c r="BW31" s="537"/>
      <c r="BX31" s="539"/>
      <c r="BY31" s="537"/>
      <c r="BZ31" s="539"/>
      <c r="CA31" s="502"/>
      <c r="CB31" s="537"/>
      <c r="CC31" s="538"/>
      <c r="CD31" s="538"/>
      <c r="CE31" s="539"/>
      <c r="DA31" t="s">
        <v>1257</v>
      </c>
      <c r="DB31" t="s">
        <v>1260</v>
      </c>
    </row>
    <row r="32" spans="1:106" ht="12.75" customHeight="1">
      <c r="A32" s="124">
        <f ca="1">I32-T32</f>
        <v>80767.789999999979</v>
      </c>
      <c r="B32" s="124">
        <f ca="1">IF(I32=0,0,(A32*100/I32))</f>
        <v>55.295013851174083</v>
      </c>
      <c r="C32" s="124">
        <f ca="1">I32-E32</f>
        <v>30613.389999999985</v>
      </c>
      <c r="D32" s="124">
        <f ca="1">IF(I32=0,0,(C32*100/I32))</f>
        <v>20.958451680817241</v>
      </c>
      <c r="E32" s="124">
        <f ca="1">IFERROR(_xll.AC_BU(_xll.ArrayBU(DB),_xll.ArrayDPT($BA32:$BE32),_xll.ArrayCOA($BG32:$BZ32),YR,PRD-1,_xll.ArrayDIM($CB32:$CE32)),0)</f>
        <v>115453.65</v>
      </c>
      <c r="F32" s="124">
        <f ca="1">I32-H32</f>
        <v>146067.03999999998</v>
      </c>
      <c r="G32" s="124">
        <f ca="1">IF(I32=0,0,(F32*100/I32))</f>
        <v>100</v>
      </c>
      <c r="H32" s="124"/>
      <c r="I32" s="124">
        <f ca="1">IFERROR(_xll.AC_BU(_xll.ArrayBU(DB),_xll.ArrayDPT($BA32:$BE32),_xll.ArrayCOA($BG32:$BZ32),YR,PRD,_xll.ArrayDIM($CB32:$CE32)),0)</f>
        <v>146067.03999999998</v>
      </c>
      <c r="J32" s="127">
        <f ca="1">I32/$I$66*100</f>
        <v>12.919946576304872</v>
      </c>
      <c r="K32" s="124" t="s">
        <v>2479</v>
      </c>
      <c r="L32" s="124">
        <f ca="1">IFERROR(_xll.ACC_BU(_xll.ArrayBU(DB),_xll.ArrayDPT($BA32:$BE32),_xll.ArrayCOA($BG32:$BZ32),YR,PRD,_xll.ArrayDIM($CB32:$CE32)),0)</f>
        <v>1709998.56</v>
      </c>
      <c r="M32" s="127">
        <f ca="1">L32/$L$66*100</f>
        <v>28.477069899285112</v>
      </c>
      <c r="N32" s="124">
        <f ca="1">L32-U32</f>
        <v>1709998.56</v>
      </c>
      <c r="O32" s="124">
        <f ca="1">IF(L32=0,0,(N32*100/L32))</f>
        <v>100</v>
      </c>
      <c r="P32" s="124">
        <f ca="1">L32-V32</f>
        <v>947777.33000000007</v>
      </c>
      <c r="Q32" s="124">
        <f ca="1">IF(N32=0,0,(P32*100/N32))</f>
        <v>55.425621528008769</v>
      </c>
      <c r="S32" s="111">
        <f ca="1">IFERROR(_xll.BC_BU(_xll.ArrayBU(DB),_xll.ArrayDPT($BA32:$BE32),_xll.ArrayCOA($BG32:$BZ32),YR,PRD,RV,_xll.ArrayDIM($CB32:$CE32)),0)</f>
        <v>0</v>
      </c>
      <c r="T32" s="111">
        <f ca="1">IFERROR(_xll.AC_BU(_xll.ArrayBU(DB),_xll.ArrayDPT($BA32:$BE32),_xll.ArrayCOA($BG32:$BZ32),YR-1,PRD,_xll.ArrayDIM($CB32:$CE32)),0)</f>
        <v>65299.25</v>
      </c>
      <c r="U32" s="111">
        <f ca="1">IFERROR(_xll.BCC_BU(_xll.ArrayBU(DB),_xll.ArrayDPT($BA32:$BE32),_xll.ArrayCOA($BG32:$BZ32),YR,PRD,RV,_xll.ArrayDIM($CB32:$CE32)),0)</f>
        <v>0</v>
      </c>
      <c r="V32" s="111">
        <f ca="1">IFERROR(_xll.ACC_BU(_xll.ArrayBU(DB),_xll.ArrayDPT($BA32:$BE32),_xll.ArrayCOA($BG32:$BZ32),YR-1,PRD,_xll.ArrayDIM($CB32:$CE32)),0)</f>
        <v>762221.23</v>
      </c>
      <c r="W32" s="102"/>
      <c r="X32" s="72">
        <f ca="1">IFERROR(_xll.AC_BU(_xll.ArrayBU(DB),_xll.ArrayDPT($BA32:$BE32),_xll.ArrayCOA($BG32:$BZ32),YR-1,PRD,_xll.ArrayDIM($CB32:$CE32)),0)</f>
        <v>65299.25</v>
      </c>
      <c r="Y32" s="72">
        <f ca="1">IFERROR(_xll.BC_BU(_xll.ArrayBU(DB),_xll.ArrayDPT($BA32:$BE32),_xll.ArrayCOA($BG32:$BZ32),YR-1,PRD,RV,_xll.ArrayDIM($CB32:$CE32)),0)</f>
        <v>0</v>
      </c>
      <c r="Z32" s="72">
        <f ca="1">IFERROR(_xll.AC_BU(_xll.ArrayBU(DB),_xll.ArrayDPT($BA32:$BE32),_xll.ArrayCOA($BG32:$BZ32),YR-1-1,PRD,_xll.ArrayDIM($CB32:$CE32)),0)</f>
        <v>48333.78</v>
      </c>
      <c r="AA32" s="102"/>
      <c r="AB32" s="102"/>
      <c r="AC32" s="102"/>
      <c r="AD32" s="102"/>
      <c r="AF32" s="146"/>
      <c r="AG32" s="146"/>
      <c r="AH32" s="146"/>
      <c r="AI32" s="146"/>
      <c r="BA32" s="537"/>
      <c r="BB32" s="538"/>
      <c r="BC32" s="538"/>
      <c r="BD32" s="538"/>
      <c r="BE32" s="539"/>
      <c r="BF32" s="502"/>
      <c r="BG32" s="537" t="s">
        <v>1261</v>
      </c>
      <c r="BH32" s="539" t="s">
        <v>1268</v>
      </c>
      <c r="BI32" s="537"/>
      <c r="BJ32" s="539"/>
      <c r="BK32" s="537"/>
      <c r="BL32" s="539"/>
      <c r="BM32" s="537"/>
      <c r="BN32" s="539"/>
      <c r="BO32" s="537"/>
      <c r="BP32" s="539"/>
      <c r="BQ32" s="537"/>
      <c r="BR32" s="539"/>
      <c r="BS32" s="537"/>
      <c r="BT32" s="539"/>
      <c r="BU32" s="537"/>
      <c r="BV32" s="539"/>
      <c r="BW32" s="537"/>
      <c r="BX32" s="539"/>
      <c r="BY32" s="537"/>
      <c r="BZ32" s="539"/>
      <c r="CA32" s="502"/>
      <c r="CB32" s="537"/>
      <c r="CC32" s="538"/>
      <c r="CD32" s="538"/>
      <c r="CE32" s="539"/>
      <c r="DA32" t="s">
        <v>1261</v>
      </c>
      <c r="DB32" t="s">
        <v>1268</v>
      </c>
    </row>
    <row r="33" spans="1:106" ht="12.75" customHeight="1">
      <c r="A33" s="35">
        <f ca="1">A31+A32</f>
        <v>575587.68999999994</v>
      </c>
      <c r="B33">
        <f ca="1">IF(I33=0,0,(A33*100/I33))</f>
        <v>57.61309584485786</v>
      </c>
      <c r="C33" s="35">
        <f ca="1">I33-E33</f>
        <v>389958.06000000006</v>
      </c>
      <c r="D33">
        <f ca="1">IF(I33=0,0,(C33*100/I33))</f>
        <v>39.03261219199257</v>
      </c>
      <c r="E33" s="35">
        <f ca="1">E31+E32</f>
        <v>609098.98</v>
      </c>
      <c r="F33" s="35">
        <f ca="1">F31+F32</f>
        <v>999057.04</v>
      </c>
      <c r="G33">
        <f ca="1">IF(I33=0,0,(F33*100/I33))</f>
        <v>100</v>
      </c>
      <c r="H33" s="35">
        <f>H31+H32</f>
        <v>0</v>
      </c>
      <c r="I33" s="35">
        <f ca="1">I31+I32</f>
        <v>999057.04</v>
      </c>
      <c r="J33" s="140">
        <f ca="1">I33/$I$66*100</f>
        <v>88.368762613942764</v>
      </c>
      <c r="K33" s="112" t="s">
        <v>2480</v>
      </c>
      <c r="L33" s="35">
        <f ca="1">L31+L32</f>
        <v>5179691.28</v>
      </c>
      <c r="M33" s="140">
        <f ca="1">L33/$L$66*100</f>
        <v>86.25880400582183</v>
      </c>
      <c r="N33" s="35">
        <f ca="1">N31+N32</f>
        <v>5179691.28</v>
      </c>
      <c r="O33">
        <f ca="1">IF(L33=0,0,(N33*100/L33))</f>
        <v>100</v>
      </c>
      <c r="P33" s="35">
        <f ca="1">P31+P32</f>
        <v>2221149.64</v>
      </c>
      <c r="Q33">
        <f ca="1">IF(N33=0,0,(P33*100/N33))</f>
        <v>42.881892374095315</v>
      </c>
      <c r="S33" s="215">
        <f ca="1">S31+S32</f>
        <v>0</v>
      </c>
      <c r="T33" s="215">
        <f ca="1">T31+T32</f>
        <v>423469.35</v>
      </c>
      <c r="U33" s="215">
        <f ca="1">U31+U32</f>
        <v>0</v>
      </c>
      <c r="V33" s="215">
        <f ca="1">V31+V32</f>
        <v>2958541.64</v>
      </c>
      <c r="W33" s="46"/>
      <c r="X33" s="77">
        <f ca="1">X31+X32</f>
        <v>423469.35</v>
      </c>
      <c r="Y33" s="77">
        <f ca="1">Y31+Y32</f>
        <v>0</v>
      </c>
      <c r="Z33" s="77">
        <f ca="1">Z31+Z32</f>
        <v>347722.94999999995</v>
      </c>
      <c r="AA33" s="46"/>
      <c r="AB33" s="46"/>
      <c r="AC33" s="46"/>
      <c r="AD33" s="46"/>
      <c r="AF33" s="146"/>
      <c r="AG33" s="146"/>
      <c r="AH33" s="146"/>
      <c r="AI33" s="146"/>
      <c r="BA33" s="537"/>
      <c r="BB33" s="538"/>
      <c r="BC33" s="538"/>
      <c r="BD33" s="538"/>
      <c r="BE33" s="539"/>
      <c r="BF33" s="502"/>
      <c r="BG33" s="537"/>
      <c r="BH33" s="539"/>
      <c r="BI33" s="537"/>
      <c r="BJ33" s="539"/>
      <c r="BK33" s="537"/>
      <c r="BL33" s="539"/>
      <c r="BM33" s="537"/>
      <c r="BN33" s="539"/>
      <c r="BO33" s="537"/>
      <c r="BP33" s="539"/>
      <c r="BQ33" s="537"/>
      <c r="BR33" s="539"/>
      <c r="BS33" s="537"/>
      <c r="BT33" s="539"/>
      <c r="BU33" s="537"/>
      <c r="BV33" s="539"/>
      <c r="BW33" s="537"/>
      <c r="BX33" s="539"/>
      <c r="BY33" s="537"/>
      <c r="BZ33" s="539"/>
      <c r="CA33" s="502"/>
      <c r="CB33" s="537"/>
      <c r="CC33" s="538"/>
      <c r="CD33" s="538"/>
      <c r="CE33" s="539"/>
    </row>
    <row r="34" spans="1:106" ht="5.15" customHeight="1">
      <c r="J34" s="140"/>
      <c r="M34" s="140"/>
      <c r="S34" s="111"/>
      <c r="T34" s="111"/>
      <c r="U34" s="111"/>
      <c r="V34" s="111"/>
      <c r="X34" s="72"/>
      <c r="Y34" s="72"/>
      <c r="Z34" s="72"/>
      <c r="AF34" s="146"/>
      <c r="AG34" s="146"/>
      <c r="AH34" s="146"/>
      <c r="AI34" s="146"/>
      <c r="BA34" s="537"/>
      <c r="BB34" s="538"/>
      <c r="BC34" s="538"/>
      <c r="BD34" s="538"/>
      <c r="BE34" s="539"/>
      <c r="BF34" s="502"/>
      <c r="BG34" s="537"/>
      <c r="BH34" s="539"/>
      <c r="BI34" s="537"/>
      <c r="BJ34" s="539"/>
      <c r="BK34" s="537"/>
      <c r="BL34" s="539"/>
      <c r="BM34" s="537"/>
      <c r="BN34" s="539"/>
      <c r="BO34" s="537"/>
      <c r="BP34" s="539"/>
      <c r="BQ34" s="537"/>
      <c r="BR34" s="539"/>
      <c r="BS34" s="537"/>
      <c r="BT34" s="539"/>
      <c r="BU34" s="537"/>
      <c r="BV34" s="539"/>
      <c r="BW34" s="537"/>
      <c r="BX34" s="539"/>
      <c r="BY34" s="537"/>
      <c r="BZ34" s="539"/>
      <c r="CA34" s="502"/>
      <c r="CB34" s="537"/>
      <c r="CC34" s="538"/>
      <c r="CD34" s="538"/>
      <c r="CE34" s="539"/>
    </row>
    <row r="35" spans="1:106" ht="12.75" customHeight="1">
      <c r="J35" s="140"/>
      <c r="K35" s="35" t="s">
        <v>2354</v>
      </c>
      <c r="M35" s="140"/>
      <c r="S35" s="111"/>
      <c r="T35" s="111"/>
      <c r="U35" s="111"/>
      <c r="V35" s="111"/>
      <c r="X35" s="72"/>
      <c r="Y35" s="72"/>
      <c r="Z35" s="72"/>
      <c r="AF35" s="146"/>
      <c r="AG35" s="146"/>
      <c r="AH35" s="146"/>
      <c r="AI35" s="146"/>
      <c r="BA35" s="537"/>
      <c r="BB35" s="538"/>
      <c r="BC35" s="538"/>
      <c r="BD35" s="538"/>
      <c r="BE35" s="539"/>
      <c r="BF35" s="502"/>
      <c r="BG35" s="537"/>
      <c r="BH35" s="539"/>
      <c r="BI35" s="537"/>
      <c r="BJ35" s="539"/>
      <c r="BK35" s="537"/>
      <c r="BL35" s="539"/>
      <c r="BM35" s="537"/>
      <c r="BN35" s="539"/>
      <c r="BO35" s="537"/>
      <c r="BP35" s="539"/>
      <c r="BQ35" s="537"/>
      <c r="BR35" s="539"/>
      <c r="BS35" s="537"/>
      <c r="BT35" s="539"/>
      <c r="BU35" s="537"/>
      <c r="BV35" s="539"/>
      <c r="BW35" s="537"/>
      <c r="BX35" s="539"/>
      <c r="BY35" s="537"/>
      <c r="BZ35" s="539"/>
      <c r="CA35" s="502"/>
      <c r="CB35" s="537"/>
      <c r="CC35" s="538"/>
      <c r="CD35" s="538"/>
      <c r="CE35" s="539"/>
    </row>
    <row r="36" spans="1:106" ht="12.75" customHeight="1">
      <c r="A36" s="124">
        <f t="shared" ref="A36:A61" ca="1" si="0">I36-T36</f>
        <v>0</v>
      </c>
      <c r="B36" s="124">
        <f t="shared" ref="B36:B62" ca="1" si="1">IF(I36=0,0,(A36*100/I36))</f>
        <v>0</v>
      </c>
      <c r="C36" s="124">
        <f t="shared" ref="C36:C61" ca="1" si="2">I36-E36</f>
        <v>0</v>
      </c>
      <c r="D36" s="124">
        <f t="shared" ref="D36:D62" ca="1" si="3">IF(I36=0,0,(C36*100/I36))</f>
        <v>0</v>
      </c>
      <c r="E36" s="124">
        <f ca="1">IFERROR(_xll.AC_BU(_xll.ArrayBU(DB),_xll.ArrayDPT($BA36:$BE36),_xll.ArrayCOA($BG36:$BZ36),YR,PRD-1,_xll.ArrayDIM($CB36:$CE36)),0)</f>
        <v>0</v>
      </c>
      <c r="F36" s="124">
        <f t="shared" ref="F36:F61" ca="1" si="4">I36-H36</f>
        <v>0</v>
      </c>
      <c r="G36" s="124">
        <f t="shared" ref="G36:G62" ca="1" si="5">IF(I36=0,0,(F36*100/I36))</f>
        <v>0</v>
      </c>
      <c r="H36" s="124"/>
      <c r="I36" s="124">
        <f ca="1">IFERROR(_xll.AC_BU(_xll.ArrayBU(DB),_xll.ArrayDPT($BA36:$BE36),_xll.ArrayCOA($BG36:$BZ36),YR,PRD,_xll.ArrayDIM($CB36:$CE36)),0)</f>
        <v>0</v>
      </c>
      <c r="J36" s="127">
        <f t="shared" ref="J36:J62" ca="1" si="6">I36/$I$66*100</f>
        <v>0</v>
      </c>
      <c r="K36" s="124" t="s">
        <v>2483</v>
      </c>
      <c r="L36" s="124">
        <f ca="1">IFERROR(_xll.ACC_BU(_xll.ArrayBU(DB),_xll.ArrayDPT($BA36:$BE36),_xll.ArrayCOA($BG36:$BZ36),YR,PRD,_xll.ArrayDIM($CB36:$CE36)),0)</f>
        <v>0</v>
      </c>
      <c r="M36" s="127">
        <f t="shared" ref="M36:M62" ca="1" si="7">L36/$L$66*100</f>
        <v>0</v>
      </c>
      <c r="N36" s="124">
        <f t="shared" ref="N36:N61" ca="1" si="8">L36-U36</f>
        <v>0</v>
      </c>
      <c r="O36" s="124">
        <f t="shared" ref="O36:O62" ca="1" si="9">IF(L36=0,0,(N36*100/L36))</f>
        <v>0</v>
      </c>
      <c r="P36" s="124">
        <f t="shared" ref="P36:P61" ca="1" si="10">L36-V36</f>
        <v>0</v>
      </c>
      <c r="Q36" s="124">
        <f t="shared" ref="Q36:Q62" ca="1" si="11">IF(N36=0,0,(P36*100/N36))</f>
        <v>0</v>
      </c>
      <c r="S36" s="111">
        <f ca="1">IFERROR(_xll.BC_BU(_xll.ArrayBU(DB),_xll.ArrayDPT($BA36:$BE36),_xll.ArrayCOA($BG36:$BZ36),YR,PRD,RV,_xll.ArrayDIM($CB36:$CE36)),0)</f>
        <v>0</v>
      </c>
      <c r="T36" s="111">
        <f ca="1">IFERROR(_xll.AC_BU(_xll.ArrayBU(DB),_xll.ArrayDPT($BA36:$BE36),_xll.ArrayCOA($BG36:$BZ36),YR-1,PRD,_xll.ArrayDIM($CB36:$CE36)),0)</f>
        <v>0</v>
      </c>
      <c r="U36" s="111">
        <f ca="1">IFERROR(_xll.BCC_BU(_xll.ArrayBU(DB),_xll.ArrayDPT($BA36:$BE36),_xll.ArrayCOA($BG36:$BZ36),YR,PRD,RV,_xll.ArrayDIM($CB36:$CE36)),0)</f>
        <v>0</v>
      </c>
      <c r="V36" s="111">
        <f ca="1">IFERROR(_xll.ACC_BU(_xll.ArrayBU(DB),_xll.ArrayDPT($BA36:$BE36),_xll.ArrayCOA($BG36:$BZ36),YR-1,PRD,_xll.ArrayDIM($CB36:$CE36)),0)</f>
        <v>0</v>
      </c>
      <c r="W36" s="102"/>
      <c r="X36" s="72">
        <f ca="1">IFERROR(_xll.AC_BU(_xll.ArrayBU(DB),_xll.ArrayDPT($BA36:$BE36),_xll.ArrayCOA($BG36:$BZ36),YR-1,PRD,_xll.ArrayDIM($CB36:$CE36)),0)</f>
        <v>0</v>
      </c>
      <c r="Y36" s="72">
        <f ca="1">IFERROR(_xll.BC_BU(_xll.ArrayBU(DB),_xll.ArrayDPT($BA36:$BE36),_xll.ArrayCOA($BG36:$BZ36),YR-1,PRD,RV,_xll.ArrayDIM($CB36:$CE36)),0)</f>
        <v>0</v>
      </c>
      <c r="Z36" s="72">
        <f ca="1">IFERROR(_xll.AC_BU(_xll.ArrayBU(DB),_xll.ArrayDPT($BA36:$BE36),_xll.ArrayCOA($BG36:$BZ36),YR-1-1,PRD,_xll.ArrayDIM($CB36:$CE36)),0)</f>
        <v>0</v>
      </c>
      <c r="AA36" s="102"/>
      <c r="AB36" s="102"/>
      <c r="AC36" s="102"/>
      <c r="AD36" s="102"/>
      <c r="AF36" s="146"/>
      <c r="AG36" s="146"/>
      <c r="AH36" s="146"/>
      <c r="AI36" s="146"/>
      <c r="BA36" s="537"/>
      <c r="BB36" s="538"/>
      <c r="BC36" s="538"/>
      <c r="BD36" s="538"/>
      <c r="BE36" s="539"/>
      <c r="BF36" s="502"/>
      <c r="BG36" s="537" t="s">
        <v>2626</v>
      </c>
      <c r="BH36" s="539"/>
      <c r="BI36" s="537"/>
      <c r="BJ36" s="539"/>
      <c r="BK36" s="537"/>
      <c r="BL36" s="539"/>
      <c r="BM36" s="537"/>
      <c r="BN36" s="539"/>
      <c r="BO36" s="537"/>
      <c r="BP36" s="539"/>
      <c r="BQ36" s="537"/>
      <c r="BR36" s="539"/>
      <c r="BS36" s="537"/>
      <c r="BT36" s="539"/>
      <c r="BU36" s="537"/>
      <c r="BV36" s="539"/>
      <c r="BW36" s="537"/>
      <c r="BX36" s="539"/>
      <c r="BY36" s="537"/>
      <c r="BZ36" s="539"/>
      <c r="CA36" s="502"/>
      <c r="CB36" s="537"/>
      <c r="CC36" s="538"/>
      <c r="CD36" s="538"/>
      <c r="CE36" s="539"/>
      <c r="DA36" t="s">
        <v>2626</v>
      </c>
    </row>
    <row r="37" spans="1:106" ht="12.75" customHeight="1">
      <c r="A37" s="124">
        <f t="shared" ca="1" si="0"/>
        <v>-11670.140000000001</v>
      </c>
      <c r="B37" s="124">
        <f t="shared" ca="1" si="1"/>
        <v>-1326152.2727272729</v>
      </c>
      <c r="C37" s="124">
        <f t="shared" ca="1" si="2"/>
        <v>-9703.18</v>
      </c>
      <c r="D37" s="124">
        <f t="shared" ca="1" si="3"/>
        <v>-1102634.0909090908</v>
      </c>
      <c r="E37" s="124">
        <f ca="1">IFERROR(_xll.AC_BU(_xll.ArrayBU(DB),_xll.ArrayDPT($BA37:$BE37),_xll.ArrayCOA($BG37:$BZ37),YR,PRD-1,_xll.ArrayDIM($CB37:$CE37)),0)</f>
        <v>9704.06</v>
      </c>
      <c r="F37" s="125">
        <f t="shared" ca="1" si="4"/>
        <v>0.88</v>
      </c>
      <c r="G37" s="124">
        <f t="shared" ca="1" si="5"/>
        <v>100</v>
      </c>
      <c r="H37" s="124"/>
      <c r="I37" s="124">
        <f ca="1">IFERROR(_xll.AC_BU(_xll.ArrayBU(DB),_xll.ArrayDPT($BA37:$BE37),_xll.ArrayCOA($BG37:$BZ37),YR,PRD,_xll.ArrayDIM($CB37:$CE37)),0)</f>
        <v>0.88</v>
      </c>
      <c r="J37" s="127">
        <f t="shared" ca="1" si="6"/>
        <v>7.7837909135067623E-5</v>
      </c>
      <c r="K37" s="124" t="s">
        <v>2484</v>
      </c>
      <c r="L37" s="124">
        <f ca="1">IFERROR(_xll.ACC_BU(_xll.ArrayBU(DB),_xll.ArrayDPT($BA37:$BE37),_xll.ArrayCOA($BG37:$BZ37),YR,PRD,_xll.ArrayDIM($CB37:$CE37)),0)</f>
        <v>71646.53</v>
      </c>
      <c r="M37" s="127">
        <f t="shared" ca="1" si="7"/>
        <v>1.1931490999917729</v>
      </c>
      <c r="N37" s="124">
        <f t="shared" ca="1" si="8"/>
        <v>71646.53</v>
      </c>
      <c r="O37" s="124">
        <f t="shared" ca="1" si="9"/>
        <v>100</v>
      </c>
      <c r="P37" s="124">
        <f t="shared" ca="1" si="10"/>
        <v>-5511.4100000000035</v>
      </c>
      <c r="Q37" s="124">
        <f t="shared" ca="1" si="11"/>
        <v>-7.6925009487549554</v>
      </c>
      <c r="S37" s="111">
        <f ca="1">IFERROR(_xll.BC_BU(_xll.ArrayBU(DB),_xll.ArrayDPT($BA37:$BE37),_xll.ArrayCOA($BG37:$BZ37),YR,PRD,RV,_xll.ArrayDIM($CB37:$CE37)),0)</f>
        <v>0</v>
      </c>
      <c r="T37" s="111">
        <f ca="1">IFERROR(_xll.AC_BU(_xll.ArrayBU(DB),_xll.ArrayDPT($BA37:$BE37),_xll.ArrayCOA($BG37:$BZ37),YR-1,PRD,_xll.ArrayDIM($CB37:$CE37)),0)</f>
        <v>11671.02</v>
      </c>
      <c r="U37" s="111">
        <f ca="1">IFERROR(_xll.BCC_BU(_xll.ArrayBU(DB),_xll.ArrayDPT($BA37:$BE37),_xll.ArrayCOA($BG37:$BZ37),YR,PRD,RV,_xll.ArrayDIM($CB37:$CE37)),0)</f>
        <v>0</v>
      </c>
      <c r="V37" s="111">
        <f ca="1">IFERROR(_xll.ACC_BU(_xll.ArrayBU(DB),_xll.ArrayDPT($BA37:$BE37),_xll.ArrayCOA($BG37:$BZ37),YR-1,PRD,_xll.ArrayDIM($CB37:$CE37)),0)</f>
        <v>77157.94</v>
      </c>
      <c r="W37" s="102"/>
      <c r="X37" s="72">
        <f ca="1">IFERROR(_xll.AC_BU(_xll.ArrayBU(DB),_xll.ArrayDPT($BA37:$BE37),_xll.ArrayCOA($BG37:$BZ37),YR-1,PRD,_xll.ArrayDIM($CB37:$CE37)),0)</f>
        <v>11671.02</v>
      </c>
      <c r="Y37" s="72">
        <f ca="1">IFERROR(_xll.BC_BU(_xll.ArrayBU(DB),_xll.ArrayDPT($BA37:$BE37),_xll.ArrayCOA($BG37:$BZ37),YR-1,PRD,RV,_xll.ArrayDIM($CB37:$CE37)),0)</f>
        <v>0</v>
      </c>
      <c r="Z37" s="72">
        <f ca="1">IFERROR(_xll.AC_BU(_xll.ArrayBU(DB),_xll.ArrayDPT($BA37:$BE37),_xll.ArrayCOA($BG37:$BZ37),YR-1-1,PRD,_xll.ArrayDIM($CB37:$CE37)),0)</f>
        <v>9006.75</v>
      </c>
      <c r="AA37" s="102"/>
      <c r="AB37" s="102"/>
      <c r="AC37" s="102"/>
      <c r="AD37" s="102"/>
      <c r="AF37" s="146"/>
      <c r="AG37" s="146"/>
      <c r="AH37" s="146"/>
      <c r="AI37" s="146"/>
      <c r="BA37" s="537"/>
      <c r="BB37" s="538"/>
      <c r="BC37" s="538"/>
      <c r="BD37" s="538"/>
      <c r="BE37" s="539"/>
      <c r="BF37" s="502"/>
      <c r="BG37" s="537" t="s">
        <v>1274</v>
      </c>
      <c r="BH37" s="539"/>
      <c r="BI37" s="537"/>
      <c r="BJ37" s="539"/>
      <c r="BK37" s="537"/>
      <c r="BL37" s="539"/>
      <c r="BM37" s="537"/>
      <c r="BN37" s="539"/>
      <c r="BO37" s="537"/>
      <c r="BP37" s="539"/>
      <c r="BQ37" s="537"/>
      <c r="BR37" s="539"/>
      <c r="BS37" s="537"/>
      <c r="BT37" s="539"/>
      <c r="BU37" s="537"/>
      <c r="BV37" s="539"/>
      <c r="BW37" s="537"/>
      <c r="BX37" s="539"/>
      <c r="BY37" s="537"/>
      <c r="BZ37" s="539"/>
      <c r="CA37" s="502"/>
      <c r="CB37" s="537"/>
      <c r="CC37" s="538"/>
      <c r="CD37" s="538"/>
      <c r="CE37" s="539"/>
      <c r="DA37" t="s">
        <v>1274</v>
      </c>
    </row>
    <row r="38" spans="1:106" ht="12.75" customHeight="1">
      <c r="A38" s="124">
        <f t="shared" ca="1" si="0"/>
        <v>-44.840000000000032</v>
      </c>
      <c r="B38" s="124">
        <f t="shared" ca="1" si="1"/>
        <v>-13.957542177675414</v>
      </c>
      <c r="C38" s="124">
        <f t="shared" ca="1" si="2"/>
        <v>-635.31000000000006</v>
      </c>
      <c r="D38" s="124">
        <f t="shared" ca="1" si="3"/>
        <v>-197.755711884455</v>
      </c>
      <c r="E38" s="124">
        <f ca="1">IFERROR(_xll.AC_BU(_xll.ArrayBU(DB),_xll.ArrayDPT($BA38:$BE38),_xll.ArrayCOA($BG38:$BZ38),YR,PRD-1,_xll.ArrayDIM($CB38:$CE38)),0)</f>
        <v>956.57</v>
      </c>
      <c r="F38" s="125">
        <f t="shared" ca="1" si="4"/>
        <v>321.26</v>
      </c>
      <c r="G38" s="124">
        <f t="shared" ca="1" si="5"/>
        <v>100</v>
      </c>
      <c r="H38" s="124"/>
      <c r="I38" s="124">
        <f ca="1">IFERROR(_xll.AC_BU(_xll.ArrayBU(DB),_xll.ArrayDPT($BA38:$BE38),_xll.ArrayCOA($BG38:$BZ38),YR,PRD,_xll.ArrayDIM($CB38:$CE38)),0)</f>
        <v>321.26</v>
      </c>
      <c r="J38" s="127">
        <f t="shared" ca="1" si="6"/>
        <v>2.8416143964467983E-2</v>
      </c>
      <c r="K38" s="124" t="s">
        <v>2485</v>
      </c>
      <c r="L38" s="124">
        <f ca="1">IFERROR(_xll.ACC_BU(_xll.ArrayBU(DB),_xll.ArrayDPT($BA38:$BE38),_xll.ArrayCOA($BG38:$BZ38),YR,PRD,_xll.ArrayDIM($CB38:$CE38)),0)</f>
        <v>6865.11</v>
      </c>
      <c r="M38" s="127">
        <f t="shared" ca="1" si="7"/>
        <v>0.1143265391616945</v>
      </c>
      <c r="N38" s="124">
        <f t="shared" ca="1" si="8"/>
        <v>6865.11</v>
      </c>
      <c r="O38" s="124">
        <f t="shared" ca="1" si="9"/>
        <v>100</v>
      </c>
      <c r="P38" s="124">
        <f t="shared" ca="1" si="10"/>
        <v>-112.19000000000051</v>
      </c>
      <c r="Q38" s="124">
        <f t="shared" ca="1" si="11"/>
        <v>-1.634205424239386</v>
      </c>
      <c r="S38" s="111">
        <f ca="1">IFERROR(_xll.BC_BU(_xll.ArrayBU(DB),_xll.ArrayDPT($BA38:$BE38),_xll.ArrayCOA($BG38:$BZ38),YR,PRD,RV,_xll.ArrayDIM($CB38:$CE38)),0)</f>
        <v>0</v>
      </c>
      <c r="T38" s="111">
        <f ca="1">IFERROR(_xll.AC_BU(_xll.ArrayBU(DB),_xll.ArrayDPT($BA38:$BE38),_xll.ArrayCOA($BG38:$BZ38),YR-1,PRD,_xll.ArrayDIM($CB38:$CE38)),0)</f>
        <v>366.1</v>
      </c>
      <c r="U38" s="111">
        <f ca="1">IFERROR(_xll.BCC_BU(_xll.ArrayBU(DB),_xll.ArrayDPT($BA38:$BE38),_xll.ArrayCOA($BG38:$BZ38),YR,PRD,RV,_xll.ArrayDIM($CB38:$CE38)),0)</f>
        <v>0</v>
      </c>
      <c r="V38" s="111">
        <f ca="1">IFERROR(_xll.ACC_BU(_xll.ArrayBU(DB),_xll.ArrayDPT($BA38:$BE38),_xll.ArrayCOA($BG38:$BZ38),YR-1,PRD,_xll.ArrayDIM($CB38:$CE38)),0)</f>
        <v>6977.3</v>
      </c>
      <c r="W38" s="184"/>
      <c r="X38" s="72">
        <f ca="1">IFERROR(_xll.AC_BU(_xll.ArrayBU(DB),_xll.ArrayDPT($BA38:$BE38),_xll.ArrayCOA($BG38:$BZ38),YR-1,PRD,_xll.ArrayDIM($CB38:$CE38)),0)</f>
        <v>366.1</v>
      </c>
      <c r="Y38" s="72">
        <f ca="1">IFERROR(_xll.BC_BU(_xll.ArrayBU(DB),_xll.ArrayDPT($BA38:$BE38),_xll.ArrayCOA($BG38:$BZ38),YR-1,PRD,RV,_xll.ArrayDIM($CB38:$CE38)),0)</f>
        <v>0</v>
      </c>
      <c r="Z38" s="72">
        <f ca="1">IFERROR(_xll.AC_BU(_xll.ArrayBU(DB),_xll.ArrayDPT($BA38:$BE38),_xll.ArrayCOA($BG38:$BZ38),YR-1-1,PRD,_xll.ArrayDIM($CB38:$CE38)),0)</f>
        <v>932.26</v>
      </c>
      <c r="AA38" s="184"/>
      <c r="AB38" s="184"/>
      <c r="AC38" s="184"/>
      <c r="AD38" s="184"/>
      <c r="AF38" s="146"/>
      <c r="AG38" s="146"/>
      <c r="AH38" s="146"/>
      <c r="AI38" s="146"/>
      <c r="BA38" s="537"/>
      <c r="BB38" s="538"/>
      <c r="BC38" s="538"/>
      <c r="BD38" s="538"/>
      <c r="BE38" s="539"/>
      <c r="BF38" s="502"/>
      <c r="BG38" s="537" t="s">
        <v>1275</v>
      </c>
      <c r="BH38" s="539"/>
      <c r="BI38" s="537"/>
      <c r="BJ38" s="539"/>
      <c r="BK38" s="537"/>
      <c r="BL38" s="539"/>
      <c r="BM38" s="537"/>
      <c r="BN38" s="539"/>
      <c r="BO38" s="537"/>
      <c r="BP38" s="539"/>
      <c r="BQ38" s="537"/>
      <c r="BR38" s="539"/>
      <c r="BS38" s="537"/>
      <c r="BT38" s="539"/>
      <c r="BU38" s="537"/>
      <c r="BV38" s="539"/>
      <c r="BW38" s="537"/>
      <c r="BX38" s="539"/>
      <c r="BY38" s="537"/>
      <c r="BZ38" s="539"/>
      <c r="CA38" s="502"/>
      <c r="CB38" s="537"/>
      <c r="CC38" s="538"/>
      <c r="CD38" s="538"/>
      <c r="CE38" s="539"/>
      <c r="DA38" t="s">
        <v>1275</v>
      </c>
    </row>
    <row r="39" spans="1:106" ht="12.75" customHeight="1">
      <c r="A39" s="124">
        <f t="shared" ca="1" si="0"/>
        <v>2537.62</v>
      </c>
      <c r="B39" s="124">
        <f t="shared" ca="1" si="1"/>
        <v>45.15482702292956</v>
      </c>
      <c r="C39" s="124">
        <f t="shared" ca="1" si="2"/>
        <v>-5803.01</v>
      </c>
      <c r="D39" s="124">
        <f t="shared" ca="1" si="3"/>
        <v>-103.25971294454271</v>
      </c>
      <c r="E39" s="124">
        <f ca="1">IFERROR(_xll.AC_BU(_xll.ArrayBU(DB),_xll.ArrayDPT($BA39:$BE39),_xll.ArrayCOA($BG39:$BZ39),YR,PRD-1,_xll.ArrayDIM($CB39:$CE39)),0)</f>
        <v>11422.83</v>
      </c>
      <c r="F39" s="125">
        <f t="shared" ca="1" si="4"/>
        <v>5619.82</v>
      </c>
      <c r="G39" s="124">
        <f t="shared" ca="1" si="5"/>
        <v>100</v>
      </c>
      <c r="H39" s="124"/>
      <c r="I39" s="124">
        <f ca="1">IFERROR(_xll.AC_BU(_xll.ArrayBU(DB),_xll.ArrayDPT($BA39:$BE39),_xll.ArrayCOA($BG39:$BZ39),YR,PRD,_xll.ArrayDIM($CB39:$CE39)),0)</f>
        <v>5619.82</v>
      </c>
      <c r="J39" s="127">
        <f t="shared" ca="1" si="6"/>
        <v>0.4970852710402679</v>
      </c>
      <c r="K39" s="124" t="s">
        <v>2486</v>
      </c>
      <c r="L39" s="124">
        <f ca="1">IFERROR(_xll.ACC_BU(_xll.ArrayBU(DB),_xll.ArrayDPT($BA39:$BE39),_xll.ArrayCOA($BG39:$BZ39),YR,PRD,_xll.ArrayDIM($CB39:$CE39)),0)</f>
        <v>53599.46</v>
      </c>
      <c r="M39" s="127">
        <f t="shared" ca="1" si="7"/>
        <v>0.89260634756554191</v>
      </c>
      <c r="N39" s="124">
        <f t="shared" ca="1" si="8"/>
        <v>53599.46</v>
      </c>
      <c r="O39" s="124">
        <f t="shared" ca="1" si="9"/>
        <v>100</v>
      </c>
      <c r="P39" s="124">
        <f t="shared" ca="1" si="10"/>
        <v>20063.72</v>
      </c>
      <c r="Q39" s="124">
        <f t="shared" ca="1" si="11"/>
        <v>37.432690553225726</v>
      </c>
      <c r="S39" s="111">
        <f ca="1">IFERROR(_xll.BC_BU(_xll.ArrayBU(DB),_xll.ArrayDPT($BA39:$BE39),_xll.ArrayCOA($BG39:$BZ39),YR,PRD,RV,_xll.ArrayDIM($CB39:$CE39)),0)</f>
        <v>0</v>
      </c>
      <c r="T39" s="111">
        <f ca="1">IFERROR(_xll.AC_BU(_xll.ArrayBU(DB),_xll.ArrayDPT($BA39:$BE39),_xll.ArrayCOA($BG39:$BZ39),YR-1,PRD,_xll.ArrayDIM($CB39:$CE39)),0)</f>
        <v>3082.2</v>
      </c>
      <c r="U39" s="111">
        <f ca="1">IFERROR(_xll.BCC_BU(_xll.ArrayBU(DB),_xll.ArrayDPT($BA39:$BE39),_xll.ArrayCOA($BG39:$BZ39),YR,PRD,RV,_xll.ArrayDIM($CB39:$CE39)),0)</f>
        <v>0</v>
      </c>
      <c r="V39" s="111">
        <f ca="1">IFERROR(_xll.ACC_BU(_xll.ArrayBU(DB),_xll.ArrayDPT($BA39:$BE39),_xll.ArrayCOA($BG39:$BZ39),YR-1,PRD,_xll.ArrayDIM($CB39:$CE39)),0)</f>
        <v>33535.74</v>
      </c>
      <c r="W39" s="184"/>
      <c r="X39" s="72">
        <f ca="1">IFERROR(_xll.AC_BU(_xll.ArrayBU(DB),_xll.ArrayDPT($BA39:$BE39),_xll.ArrayCOA($BG39:$BZ39),YR-1,PRD,_xll.ArrayDIM($CB39:$CE39)),0)</f>
        <v>3082.2</v>
      </c>
      <c r="Y39" s="72">
        <f ca="1">IFERROR(_xll.BC_BU(_xll.ArrayBU(DB),_xll.ArrayDPT($BA39:$BE39),_xll.ArrayCOA($BG39:$BZ39),YR-1,PRD,RV,_xll.ArrayDIM($CB39:$CE39)),0)</f>
        <v>0</v>
      </c>
      <c r="Z39" s="72">
        <f ca="1">IFERROR(_xll.AC_BU(_xll.ArrayBU(DB),_xll.ArrayDPT($BA39:$BE39),_xll.ArrayCOA($BG39:$BZ39),YR-1-1,PRD,_xll.ArrayDIM($CB39:$CE39)),0)</f>
        <v>2930.1</v>
      </c>
      <c r="AA39" s="184"/>
      <c r="AB39" s="184"/>
      <c r="AC39" s="184"/>
      <c r="AD39" s="184"/>
      <c r="AF39" s="146"/>
      <c r="AG39" s="146"/>
      <c r="AH39" s="146"/>
      <c r="AI39" s="146"/>
      <c r="BA39" s="537"/>
      <c r="BB39" s="538"/>
      <c r="BC39" s="538"/>
      <c r="BD39" s="538"/>
      <c r="BE39" s="539"/>
      <c r="BF39" s="502"/>
      <c r="BG39" s="537" t="s">
        <v>1277</v>
      </c>
      <c r="BH39" s="539"/>
      <c r="BI39" s="537"/>
      <c r="BJ39" s="539"/>
      <c r="BK39" s="537"/>
      <c r="BL39" s="539"/>
      <c r="BM39" s="537"/>
      <c r="BN39" s="539"/>
      <c r="BO39" s="537"/>
      <c r="BP39" s="539"/>
      <c r="BQ39" s="537"/>
      <c r="BR39" s="539"/>
      <c r="BS39" s="537"/>
      <c r="BT39" s="539"/>
      <c r="BU39" s="537"/>
      <c r="BV39" s="539"/>
      <c r="BW39" s="537"/>
      <c r="BX39" s="539"/>
      <c r="BY39" s="537"/>
      <c r="BZ39" s="539"/>
      <c r="CA39" s="502"/>
      <c r="CB39" s="537"/>
      <c r="CC39" s="538"/>
      <c r="CD39" s="538"/>
      <c r="CE39" s="539"/>
      <c r="DA39" t="s">
        <v>1277</v>
      </c>
    </row>
    <row r="40" spans="1:106" ht="12.75" customHeight="1">
      <c r="A40" s="124">
        <f t="shared" ca="1" si="0"/>
        <v>11167.5</v>
      </c>
      <c r="B40" s="124">
        <f t="shared" ca="1" si="1"/>
        <v>100</v>
      </c>
      <c r="C40" s="124">
        <f t="shared" ca="1" si="2"/>
        <v>9182.5</v>
      </c>
      <c r="D40" s="124">
        <f t="shared" ca="1" si="3"/>
        <v>82.225207074098947</v>
      </c>
      <c r="E40" s="124">
        <f ca="1">IFERROR(_xll.AC_BU(_xll.ArrayBU(DB),_xll.ArrayDPT($BA40:$BE40),_xll.ArrayCOA($BG40:$BZ40),YR,PRD-1,_xll.ArrayDIM($CB40:$CE40)),0)</f>
        <v>1985</v>
      </c>
      <c r="F40" s="125">
        <f t="shared" ca="1" si="4"/>
        <v>11167.5</v>
      </c>
      <c r="G40" s="124">
        <f t="shared" ca="1" si="5"/>
        <v>100</v>
      </c>
      <c r="H40" s="124"/>
      <c r="I40" s="124">
        <f ca="1">IFERROR(_xll.AC_BU(_xll.ArrayBU(DB),_xll.ArrayDPT($BA40:$BE40),_xll.ArrayCOA($BG40:$BZ40),YR,PRD,_xll.ArrayDIM($CB40:$CE40)),0)</f>
        <v>11167.5</v>
      </c>
      <c r="J40" s="127">
        <f t="shared" ca="1" si="6"/>
        <v>0.98778960257484982</v>
      </c>
      <c r="K40" s="124" t="s">
        <v>2633</v>
      </c>
      <c r="L40" s="124">
        <f ca="1">IFERROR(_xll.ACC_BU(_xll.ArrayBU(DB),_xll.ArrayDPT($BA40:$BE40),_xll.ArrayCOA($BG40:$BZ40),YR,PRD,_xll.ArrayDIM($CB40:$CE40)),0)</f>
        <v>30935.62</v>
      </c>
      <c r="M40" s="127">
        <f t="shared" ca="1" si="7"/>
        <v>0.51517927191571566</v>
      </c>
      <c r="N40" s="124">
        <f t="shared" ca="1" si="8"/>
        <v>30935.62</v>
      </c>
      <c r="O40" s="124">
        <f t="shared" ca="1" si="9"/>
        <v>100</v>
      </c>
      <c r="P40" s="124">
        <f t="shared" ca="1" si="10"/>
        <v>-41359.540000000008</v>
      </c>
      <c r="Q40" s="124">
        <f t="shared" ca="1" si="11"/>
        <v>-133.6955263867348</v>
      </c>
      <c r="S40" s="111">
        <f ca="1">IFERROR(_xll.BC_BU(_xll.ArrayBU(DB),_xll.ArrayDPT($BA40:$BE40),_xll.ArrayCOA($BG40:$BZ40),YR,PRD,RV,_xll.ArrayDIM($CB40:$CE40)),0)</f>
        <v>0</v>
      </c>
      <c r="T40" s="111">
        <f ca="1">IFERROR(_xll.AC_BU(_xll.ArrayBU(DB),_xll.ArrayDPT($BA40:$BE40),_xll.ArrayCOA($BG40:$BZ40),YR-1,PRD,_xll.ArrayDIM($CB40:$CE40)),0)</f>
        <v>0</v>
      </c>
      <c r="U40" s="111">
        <f ca="1">IFERROR(_xll.BCC_BU(_xll.ArrayBU(DB),_xll.ArrayDPT($BA40:$BE40),_xll.ArrayCOA($BG40:$BZ40),YR,PRD,RV,_xll.ArrayDIM($CB40:$CE40)),0)</f>
        <v>0</v>
      </c>
      <c r="V40" s="111">
        <f ca="1">IFERROR(_xll.ACC_BU(_xll.ArrayBU(DB),_xll.ArrayDPT($BA40:$BE40),_xll.ArrayCOA($BG40:$BZ40),YR-1,PRD,_xll.ArrayDIM($CB40:$CE40)),0)</f>
        <v>72295.16</v>
      </c>
      <c r="W40" s="184"/>
      <c r="X40" s="72">
        <f ca="1">IFERROR(_xll.AC_BU(_xll.ArrayBU(DB),_xll.ArrayDPT($BA40:$BE40),_xll.ArrayCOA($BG40:$BZ40),YR-1,PRD,_xll.ArrayDIM($CB40:$CE40)),0)</f>
        <v>0</v>
      </c>
      <c r="Y40" s="72">
        <f ca="1">IFERROR(_xll.BC_BU(_xll.ArrayBU(DB),_xll.ArrayDPT($BA40:$BE40),_xll.ArrayCOA($BG40:$BZ40),YR-1,PRD,RV,_xll.ArrayDIM($CB40:$CE40)),0)</f>
        <v>0</v>
      </c>
      <c r="Z40" s="72">
        <f ca="1">IFERROR(_xll.AC_BU(_xll.ArrayBU(DB),_xll.ArrayDPT($BA40:$BE40),_xll.ArrayCOA($BG40:$BZ40),YR-1-1,PRD,_xll.ArrayDIM($CB40:$CE40)),0)</f>
        <v>3325</v>
      </c>
      <c r="AA40" s="184"/>
      <c r="AB40" s="184"/>
      <c r="AC40" s="184"/>
      <c r="AD40" s="184"/>
      <c r="AF40" s="146"/>
      <c r="AG40" s="146"/>
      <c r="AH40" s="146"/>
      <c r="AI40" s="146"/>
      <c r="BA40" s="537"/>
      <c r="BB40" s="538"/>
      <c r="BC40" s="538"/>
      <c r="BD40" s="538"/>
      <c r="BE40" s="539"/>
      <c r="BF40" s="502"/>
      <c r="BG40" s="537" t="s">
        <v>1276</v>
      </c>
      <c r="BH40" s="539"/>
      <c r="BI40" s="537"/>
      <c r="BJ40" s="539"/>
      <c r="BK40" s="537"/>
      <c r="BL40" s="539"/>
      <c r="BM40" s="537"/>
      <c r="BN40" s="539"/>
      <c r="BO40" s="537"/>
      <c r="BP40" s="539"/>
      <c r="BQ40" s="537"/>
      <c r="BR40" s="539"/>
      <c r="BS40" s="537"/>
      <c r="BT40" s="539"/>
      <c r="BU40" s="537"/>
      <c r="BV40" s="539"/>
      <c r="BW40" s="537"/>
      <c r="BX40" s="539"/>
      <c r="BY40" s="537"/>
      <c r="BZ40" s="539"/>
      <c r="CA40" s="502"/>
      <c r="CB40" s="537"/>
      <c r="CC40" s="538"/>
      <c r="CD40" s="538"/>
      <c r="CE40" s="539"/>
      <c r="DA40" t="s">
        <v>1276</v>
      </c>
    </row>
    <row r="41" spans="1:106" ht="12.75" customHeight="1">
      <c r="A41" s="124">
        <f t="shared" ca="1" si="0"/>
        <v>0</v>
      </c>
      <c r="B41" s="124">
        <f t="shared" ca="1" si="1"/>
        <v>0</v>
      </c>
      <c r="C41" s="124">
        <f t="shared" ca="1" si="2"/>
        <v>0</v>
      </c>
      <c r="D41" s="124">
        <f t="shared" ca="1" si="3"/>
        <v>0</v>
      </c>
      <c r="E41" s="124">
        <f ca="1">IFERROR(_xll.AC_BU(_xll.ArrayBU(DB),_xll.ArrayDPT($BA41:$BE41),_xll.ArrayCOA($BG41:$BZ41),YR,PRD-1,_xll.ArrayDIM($CB41:$CE41)),0)</f>
        <v>0</v>
      </c>
      <c r="F41" s="125">
        <f t="shared" ca="1" si="4"/>
        <v>0</v>
      </c>
      <c r="G41" s="124">
        <f t="shared" ca="1" si="5"/>
        <v>0</v>
      </c>
      <c r="H41" s="124"/>
      <c r="I41" s="124">
        <f ca="1">IFERROR(_xll.AC_BU(_xll.ArrayBU(DB),_xll.ArrayDPT($BA41:$BE41),_xll.ArrayCOA($BG41:$BZ41),YR,PRD,_xll.ArrayDIM($CB41:$CE41)),0)</f>
        <v>0</v>
      </c>
      <c r="J41" s="127">
        <f t="shared" ca="1" si="6"/>
        <v>0</v>
      </c>
      <c r="K41" s="124" t="s">
        <v>2494</v>
      </c>
      <c r="L41" s="124">
        <f ca="1">IFERROR(_xll.ACC_BU(_xll.ArrayBU(DB),_xll.ArrayDPT($BA41:$BE41),_xll.ArrayCOA($BG41:$BZ41),YR,PRD,_xll.ArrayDIM($CB41:$CE41)),0)</f>
        <v>0</v>
      </c>
      <c r="M41" s="127">
        <f t="shared" ca="1" si="7"/>
        <v>0</v>
      </c>
      <c r="N41" s="124">
        <f t="shared" ca="1" si="8"/>
        <v>0</v>
      </c>
      <c r="O41" s="124">
        <f t="shared" ca="1" si="9"/>
        <v>0</v>
      </c>
      <c r="P41" s="124">
        <f t="shared" ca="1" si="10"/>
        <v>0</v>
      </c>
      <c r="Q41" s="124">
        <f t="shared" ca="1" si="11"/>
        <v>0</v>
      </c>
      <c r="S41" s="111">
        <f ca="1">IFERROR(_xll.BC_BU(_xll.ArrayBU(DB),_xll.ArrayDPT($BA41:$BE41),_xll.ArrayCOA($BG41:$BZ41),YR,PRD,RV,_xll.ArrayDIM($CB41:$CE41)),0)</f>
        <v>0</v>
      </c>
      <c r="T41" s="111">
        <f ca="1">IFERROR(_xll.AC_BU(_xll.ArrayBU(DB),_xll.ArrayDPT($BA41:$BE41),_xll.ArrayCOA($BG41:$BZ41),YR-1,PRD,_xll.ArrayDIM($CB41:$CE41)),0)</f>
        <v>0</v>
      </c>
      <c r="U41" s="111">
        <f ca="1">IFERROR(_xll.BCC_BU(_xll.ArrayBU(DB),_xll.ArrayDPT($BA41:$BE41),_xll.ArrayCOA($BG41:$BZ41),YR,PRD,RV,_xll.ArrayDIM($CB41:$CE41)),0)</f>
        <v>0</v>
      </c>
      <c r="V41" s="111">
        <f ca="1">IFERROR(_xll.ACC_BU(_xll.ArrayBU(DB),_xll.ArrayDPT($BA41:$BE41),_xll.ArrayCOA($BG41:$BZ41),YR-1,PRD,_xll.ArrayDIM($CB41:$CE41)),0)</f>
        <v>0</v>
      </c>
      <c r="W41" s="184"/>
      <c r="X41" s="72">
        <f ca="1">IFERROR(_xll.AC_BU(_xll.ArrayBU(DB),_xll.ArrayDPT($BA41:$BE41),_xll.ArrayCOA($BG41:$BZ41),YR-1,PRD,_xll.ArrayDIM($CB41:$CE41)),0)</f>
        <v>0</v>
      </c>
      <c r="Y41" s="72">
        <f ca="1">IFERROR(_xll.BC_BU(_xll.ArrayBU(DB),_xll.ArrayDPT($BA41:$BE41),_xll.ArrayCOA($BG41:$BZ41),YR-1,PRD,RV,_xll.ArrayDIM($CB41:$CE41)),0)</f>
        <v>0</v>
      </c>
      <c r="Z41" s="72">
        <f ca="1">IFERROR(_xll.AC_BU(_xll.ArrayBU(DB),_xll.ArrayDPT($BA41:$BE41),_xll.ArrayCOA($BG41:$BZ41),YR-1-1,PRD,_xll.ArrayDIM($CB41:$CE41)),0)</f>
        <v>0</v>
      </c>
      <c r="AA41" s="184"/>
      <c r="AB41" s="184"/>
      <c r="AC41" s="184"/>
      <c r="AD41" s="184"/>
      <c r="AF41" s="146"/>
      <c r="AG41" s="146"/>
      <c r="AH41" s="146"/>
      <c r="AI41" s="146"/>
      <c r="BA41" s="537"/>
      <c r="BB41" s="538"/>
      <c r="BC41" s="538"/>
      <c r="BD41" s="538"/>
      <c r="BE41" s="539"/>
      <c r="BF41" s="502"/>
      <c r="BG41" s="537" t="s">
        <v>1290</v>
      </c>
      <c r="BH41" s="539"/>
      <c r="BI41" s="537"/>
      <c r="BJ41" s="539"/>
      <c r="BK41" s="537"/>
      <c r="BL41" s="539"/>
      <c r="BM41" s="537"/>
      <c r="BN41" s="539"/>
      <c r="BO41" s="537"/>
      <c r="BP41" s="539"/>
      <c r="BQ41" s="537"/>
      <c r="BR41" s="539"/>
      <c r="BS41" s="537"/>
      <c r="BT41" s="539"/>
      <c r="BU41" s="537"/>
      <c r="BV41" s="539"/>
      <c r="BW41" s="537"/>
      <c r="BX41" s="539"/>
      <c r="BY41" s="537"/>
      <c r="BZ41" s="539"/>
      <c r="CA41" s="502"/>
      <c r="CB41" s="537"/>
      <c r="CC41" s="538"/>
      <c r="CD41" s="538"/>
      <c r="CE41" s="539"/>
      <c r="DA41" t="s">
        <v>1290</v>
      </c>
    </row>
    <row r="42" spans="1:106" s="141" customFormat="1" ht="12.75" customHeight="1">
      <c r="A42" s="125">
        <f t="shared" ca="1" si="0"/>
        <v>430</v>
      </c>
      <c r="B42" s="125">
        <f t="shared" ca="1" si="1"/>
        <v>23.369565217391305</v>
      </c>
      <c r="C42" s="125">
        <f t="shared" ca="1" si="2"/>
        <v>152</v>
      </c>
      <c r="D42" s="125">
        <f t="shared" ca="1" si="3"/>
        <v>8.2608695652173907</v>
      </c>
      <c r="E42" s="125">
        <f ca="1">IFERROR(_xll.AC_BU(_xll.ArrayBU(DB),_xll.ArrayDPT($BA42:$BE42),_xll.ArrayCOA($BG42:$BZ42),YR,PRD-1,_xll.ArrayDIM($CB42:$CE42)),0)</f>
        <v>1688</v>
      </c>
      <c r="F42" s="125">
        <f t="shared" ca="1" si="4"/>
        <v>1840</v>
      </c>
      <c r="G42" s="125">
        <f t="shared" ca="1" si="5"/>
        <v>100</v>
      </c>
      <c r="H42" s="125"/>
      <c r="I42" s="124">
        <f ca="1">IFERROR(_xll.AC_BU(_xll.ArrayBU(DB),_xll.ArrayDPT($BA42:$BE42),_xll.ArrayCOA($BG42:$BZ42),YR,PRD,_xll.ArrayDIM($CB42:$CE42)),0)</f>
        <v>1840</v>
      </c>
      <c r="J42" s="127">
        <f t="shared" ca="1" si="6"/>
        <v>0.16275199182786868</v>
      </c>
      <c r="K42" s="126" t="s">
        <v>2492</v>
      </c>
      <c r="L42" s="125">
        <f ca="1">IFERROR(_xll.ACC_BU(_xll.ArrayBU(DB),_xll.ArrayDPT($BA42:$BE42),_xll.ArrayCOA($BG42:$BZ42),YR,PRD,_xll.ArrayDIM($CB42:$CE42)),0)</f>
        <v>10723</v>
      </c>
      <c r="M42" s="200">
        <f t="shared" ca="1" si="7"/>
        <v>0.17857302788023063</v>
      </c>
      <c r="N42" s="125">
        <f t="shared" ca="1" si="8"/>
        <v>10723</v>
      </c>
      <c r="O42" s="125">
        <f t="shared" ca="1" si="9"/>
        <v>100</v>
      </c>
      <c r="P42" s="125">
        <f t="shared" ca="1" si="10"/>
        <v>-4933.92</v>
      </c>
      <c r="Q42" s="125">
        <f t="shared" ca="1" si="11"/>
        <v>-46.01249650284435</v>
      </c>
      <c r="S42" s="221">
        <f ca="1">IFERROR(_xll.BC_BU(_xll.ArrayBU(DB),_xll.ArrayDPT($BA42:$BE42),_xll.ArrayCOA($BG42:$BZ42),YR,PRD,RV,_xll.ArrayDIM($CB42:$CE42)),0)</f>
        <v>0</v>
      </c>
      <c r="T42" s="221">
        <f ca="1">IFERROR(_xll.AC_BU(_xll.ArrayBU(DB),_xll.ArrayDPT($BA42:$BE42),_xll.ArrayCOA($BG42:$BZ42),YR-1,PRD,_xll.ArrayDIM($CB42:$CE42)),0)</f>
        <v>1410</v>
      </c>
      <c r="U42" s="221">
        <f ca="1">IFERROR(_xll.BCC_BU(_xll.ArrayBU(DB),_xll.ArrayDPT($BA42:$BE42),_xll.ArrayCOA($BG42:$BZ42),YR,PRD,RV,_xll.ArrayDIM($CB42:$CE42)),0)</f>
        <v>0</v>
      </c>
      <c r="V42" s="221">
        <f ca="1">IFERROR(_xll.ACC_BU(_xll.ArrayBU(DB),_xll.ArrayDPT($BA42:$BE42),_xll.ArrayCOA($BG42:$BZ42),YR-1,PRD,_xll.ArrayDIM($CB42:$CE42)),0)</f>
        <v>15656.92</v>
      </c>
      <c r="W42" s="208"/>
      <c r="X42" s="142">
        <f ca="1">IFERROR(_xll.AC_BU(_xll.ArrayBU(DB),_xll.ArrayDPT($BA42:$BE42),_xll.ArrayCOA($BG42:$BZ42),YR-1,PRD,_xll.ArrayDIM($CB42:$CE42)),0)</f>
        <v>1410</v>
      </c>
      <c r="Y42" s="142">
        <f ca="1">IFERROR(_xll.BC_BU(_xll.ArrayBU(DB),_xll.ArrayDPT($BA42:$BE42),_xll.ArrayCOA($BG42:$BZ42),YR-1,PRD,RV,_xll.ArrayDIM($CB42:$CE42)),0)</f>
        <v>0</v>
      </c>
      <c r="Z42" s="142">
        <f ca="1">IFERROR(_xll.AC_BU(_xll.ArrayBU(DB),_xll.ArrayDPT($BA42:$BE42),_xll.ArrayCOA($BG42:$BZ42),YR-1-1,PRD,_xll.ArrayDIM($CB42:$CE42)),0)</f>
        <v>2240</v>
      </c>
      <c r="AA42" s="208"/>
      <c r="AB42" s="208"/>
      <c r="AC42" s="208"/>
      <c r="AD42" s="208"/>
      <c r="AF42" s="202"/>
      <c r="AG42" s="202"/>
      <c r="AH42" s="202"/>
      <c r="AI42" s="202"/>
      <c r="BA42" s="537"/>
      <c r="BB42" s="538"/>
      <c r="BC42" s="538"/>
      <c r="BD42" s="538"/>
      <c r="BE42" s="539"/>
      <c r="BF42" s="502"/>
      <c r="BG42" s="537" t="s">
        <v>1290</v>
      </c>
      <c r="BH42" s="539" t="s">
        <v>1282</v>
      </c>
      <c r="BI42" s="537"/>
      <c r="BJ42" s="539"/>
      <c r="BK42" s="537"/>
      <c r="BL42" s="539"/>
      <c r="BM42" s="537"/>
      <c r="BN42" s="539"/>
      <c r="BO42" s="537"/>
      <c r="BP42" s="539"/>
      <c r="BQ42" s="537"/>
      <c r="BR42" s="539"/>
      <c r="BS42" s="537"/>
      <c r="BT42" s="539"/>
      <c r="BU42" s="537"/>
      <c r="BV42" s="539"/>
      <c r="BW42" s="537"/>
      <c r="BX42" s="539"/>
      <c r="BY42" s="537"/>
      <c r="BZ42" s="539"/>
      <c r="CA42" s="502"/>
      <c r="CB42" s="537"/>
      <c r="CC42" s="538"/>
      <c r="CD42" s="538"/>
      <c r="CE42" s="539"/>
      <c r="DA42" t="s">
        <v>1290</v>
      </c>
      <c r="DB42" t="s">
        <v>1282</v>
      </c>
    </row>
    <row r="43" spans="1:106" ht="12.75" customHeight="1">
      <c r="A43" s="124">
        <f t="shared" ca="1" si="0"/>
        <v>430</v>
      </c>
      <c r="B43" s="124">
        <f t="shared" ca="1" si="1"/>
        <v>23.369565217391305</v>
      </c>
      <c r="C43" s="124">
        <f t="shared" ca="1" si="2"/>
        <v>152</v>
      </c>
      <c r="D43" s="124">
        <f t="shared" ca="1" si="3"/>
        <v>8.2608695652173907</v>
      </c>
      <c r="E43" s="124">
        <f ca="1">IFERROR(_xll.AC_BU(_xll.ArrayBU(DB),_xll.ArrayDPT($BA43:$BE43),_xll.ArrayCOA($BG43:$BZ43),YR,PRD-1,_xll.ArrayDIM($CB43:$CE43)),0)</f>
        <v>1688</v>
      </c>
      <c r="F43" s="125">
        <f t="shared" ca="1" si="4"/>
        <v>1840</v>
      </c>
      <c r="G43" s="124">
        <f t="shared" ca="1" si="5"/>
        <v>100</v>
      </c>
      <c r="H43" s="124"/>
      <c r="I43" s="124">
        <f ca="1">IFERROR(_xll.AC_BU(_xll.ArrayBU(DB),_xll.ArrayDPT($BA43:$BE43),_xll.ArrayCOA($BG43:$BZ43),YR,PRD,_xll.ArrayDIM($CB43:$CE43)),0)</f>
        <v>1840</v>
      </c>
      <c r="J43" s="127">
        <f t="shared" ca="1" si="6"/>
        <v>0.16275199182786868</v>
      </c>
      <c r="K43" s="124" t="s">
        <v>2491</v>
      </c>
      <c r="L43" s="124">
        <f ca="1">IFERROR(_xll.ACC_BU(_xll.ArrayBU(DB),_xll.ArrayDPT($BA43:$BE43),_xll.ArrayCOA($BG43:$BZ43),YR,PRD,_xll.ArrayDIM($CB43:$CE43)),0)</f>
        <v>9923</v>
      </c>
      <c r="M43" s="127">
        <f t="shared" ca="1" si="7"/>
        <v>0.16525041086034958</v>
      </c>
      <c r="N43" s="124">
        <f t="shared" ca="1" si="8"/>
        <v>9923</v>
      </c>
      <c r="O43" s="124">
        <f t="shared" ca="1" si="9"/>
        <v>100</v>
      </c>
      <c r="P43" s="124">
        <f t="shared" ca="1" si="10"/>
        <v>-3083.92</v>
      </c>
      <c r="Q43" s="124">
        <f t="shared" ca="1" si="11"/>
        <v>-31.078504484530889</v>
      </c>
      <c r="S43" s="111">
        <f ca="1">IFERROR(_xll.BC_BU(_xll.ArrayBU(DB),_xll.ArrayDPT($BA43:$BE43),_xll.ArrayCOA($BG43:$BZ43),YR,PRD,RV,_xll.ArrayDIM($CB43:$CE43)),0)</f>
        <v>0</v>
      </c>
      <c r="T43" s="111">
        <f ca="1">IFERROR(_xll.AC_BU(_xll.ArrayBU(DB),_xll.ArrayDPT($BA43:$BE43),_xll.ArrayCOA($BG43:$BZ43),YR-1,PRD,_xll.ArrayDIM($CB43:$CE43)),0)</f>
        <v>1410</v>
      </c>
      <c r="U43" s="111">
        <f ca="1">IFERROR(_xll.BCC_BU(_xll.ArrayBU(DB),_xll.ArrayDPT($BA43:$BE43),_xll.ArrayCOA($BG43:$BZ43),YR,PRD,RV,_xll.ArrayDIM($CB43:$CE43)),0)</f>
        <v>0</v>
      </c>
      <c r="V43" s="111">
        <f ca="1">IFERROR(_xll.ACC_BU(_xll.ArrayBU(DB),_xll.ArrayDPT($BA43:$BE43),_xll.ArrayCOA($BG43:$BZ43),YR-1,PRD,_xll.ArrayDIM($CB43:$CE43)),0)</f>
        <v>13006.92</v>
      </c>
      <c r="W43" s="184"/>
      <c r="X43" s="72">
        <f ca="1">IFERROR(_xll.AC_BU(_xll.ArrayBU(DB),_xll.ArrayDPT($BA43:$BE43),_xll.ArrayCOA($BG43:$BZ43),YR-1,PRD,_xll.ArrayDIM($CB43:$CE43)),0)</f>
        <v>1410</v>
      </c>
      <c r="Y43" s="72">
        <f ca="1">IFERROR(_xll.BC_BU(_xll.ArrayBU(DB),_xll.ArrayDPT($BA43:$BE43),_xll.ArrayCOA($BG43:$BZ43),YR-1,PRD,RV,_xll.ArrayDIM($CB43:$CE43)),0)</f>
        <v>0</v>
      </c>
      <c r="Z43" s="72">
        <f ca="1">IFERROR(_xll.AC_BU(_xll.ArrayBU(DB),_xll.ArrayDPT($BA43:$BE43),_xll.ArrayCOA($BG43:$BZ43),YR-1-1,PRD,_xll.ArrayDIM($CB43:$CE43)),0)</f>
        <v>2240</v>
      </c>
      <c r="AA43" s="184"/>
      <c r="AB43" s="184"/>
      <c r="AC43" s="184"/>
      <c r="AD43" s="184"/>
      <c r="AF43" s="146"/>
      <c r="AG43" s="146"/>
      <c r="AH43" s="146"/>
      <c r="AI43" s="146"/>
      <c r="BA43" s="537"/>
      <c r="BB43" s="538"/>
      <c r="BC43" s="538"/>
      <c r="BD43" s="538"/>
      <c r="BE43" s="539"/>
      <c r="BF43" s="502"/>
      <c r="BG43" s="537" t="s">
        <v>1288</v>
      </c>
      <c r="BH43" s="539"/>
      <c r="BI43" s="537"/>
      <c r="BJ43" s="539"/>
      <c r="BK43" s="537"/>
      <c r="BL43" s="539"/>
      <c r="BM43" s="537"/>
      <c r="BN43" s="539"/>
      <c r="BO43" s="537"/>
      <c r="BP43" s="539"/>
      <c r="BQ43" s="537"/>
      <c r="BR43" s="539"/>
      <c r="BS43" s="537"/>
      <c r="BT43" s="539"/>
      <c r="BU43" s="537"/>
      <c r="BV43" s="539"/>
      <c r="BW43" s="537"/>
      <c r="BX43" s="539"/>
      <c r="BY43" s="537"/>
      <c r="BZ43" s="539"/>
      <c r="CA43" s="502"/>
      <c r="CB43" s="537"/>
      <c r="CC43" s="538"/>
      <c r="CD43" s="538"/>
      <c r="CE43" s="539"/>
      <c r="DA43" t="s">
        <v>1288</v>
      </c>
    </row>
    <row r="44" spans="1:106" ht="12.75" customHeight="1">
      <c r="A44" s="124">
        <f t="shared" ca="1" si="0"/>
        <v>0</v>
      </c>
      <c r="B44" s="124">
        <f t="shared" ca="1" si="1"/>
        <v>0</v>
      </c>
      <c r="C44" s="124">
        <f t="shared" ca="1" si="2"/>
        <v>0</v>
      </c>
      <c r="D44" s="124">
        <f t="shared" ca="1" si="3"/>
        <v>0</v>
      </c>
      <c r="E44" s="124">
        <f ca="1">IFERROR(_xll.AC_BU(_xll.ArrayBU(DB),_xll.ArrayDPT($BA44:$BE44),_xll.ArrayCOA($BG44:$BZ44),YR,PRD-1,_xll.ArrayDIM($CB44:$CE44)),0)</f>
        <v>0</v>
      </c>
      <c r="F44" s="125">
        <f t="shared" ca="1" si="4"/>
        <v>0</v>
      </c>
      <c r="G44" s="124">
        <f t="shared" ca="1" si="5"/>
        <v>0</v>
      </c>
      <c r="H44" s="124"/>
      <c r="I44" s="124">
        <f ca="1">IFERROR(_xll.AC_BU(_xll.ArrayBU(DB),_xll.ArrayDPT($BA44:$BE44),_xll.ArrayCOA($BG44:$BZ44),YR,PRD,_xll.ArrayDIM($CB44:$CE44)),0)</f>
        <v>0</v>
      </c>
      <c r="J44" s="127">
        <f t="shared" ca="1" si="6"/>
        <v>0</v>
      </c>
      <c r="K44" s="124" t="s">
        <v>2489</v>
      </c>
      <c r="L44" s="124">
        <f ca="1">IFERROR(_xll.ACC_BU(_xll.ArrayBU(DB),_xll.ArrayDPT($BA44:$BE44),_xll.ArrayCOA($BG44:$BZ44),YR,PRD,_xll.ArrayDIM($CB44:$CE44)),0)</f>
        <v>0</v>
      </c>
      <c r="M44" s="127">
        <f t="shared" ca="1" si="7"/>
        <v>0</v>
      </c>
      <c r="N44" s="124">
        <f t="shared" ca="1" si="8"/>
        <v>0</v>
      </c>
      <c r="O44" s="124">
        <f t="shared" ca="1" si="9"/>
        <v>0</v>
      </c>
      <c r="P44" s="124">
        <f t="shared" ca="1" si="10"/>
        <v>0</v>
      </c>
      <c r="Q44" s="124">
        <f t="shared" ca="1" si="11"/>
        <v>0</v>
      </c>
      <c r="S44" s="111">
        <f ca="1">IFERROR(_xll.BC_BU(_xll.ArrayBU(DB),_xll.ArrayDPT($BA44:$BE44),_xll.ArrayCOA($BG44:$BZ44),YR,PRD,RV,_xll.ArrayDIM($CB44:$CE44)),0)</f>
        <v>0</v>
      </c>
      <c r="T44" s="111">
        <f ca="1">IFERROR(_xll.AC_BU(_xll.ArrayBU(DB),_xll.ArrayDPT($BA44:$BE44),_xll.ArrayCOA($BG44:$BZ44),YR-1,PRD,_xll.ArrayDIM($CB44:$CE44)),0)</f>
        <v>0</v>
      </c>
      <c r="U44" s="111">
        <f ca="1">IFERROR(_xll.BCC_BU(_xll.ArrayBU(DB),_xll.ArrayDPT($BA44:$BE44),_xll.ArrayCOA($BG44:$BZ44),YR,PRD,RV,_xll.ArrayDIM($CB44:$CE44)),0)</f>
        <v>0</v>
      </c>
      <c r="V44" s="111">
        <f ca="1">IFERROR(_xll.ACC_BU(_xll.ArrayBU(DB),_xll.ArrayDPT($BA44:$BE44),_xll.ArrayCOA($BG44:$BZ44),YR-1,PRD,_xll.ArrayDIM($CB44:$CE44)),0)</f>
        <v>0</v>
      </c>
      <c r="W44" s="184"/>
      <c r="X44" s="72">
        <f ca="1">IFERROR(_xll.AC_BU(_xll.ArrayBU(DB),_xll.ArrayDPT($BA44:$BE44),_xll.ArrayCOA($BG44:$BZ44),YR-1,PRD,_xll.ArrayDIM($CB44:$CE44)),0)</f>
        <v>0</v>
      </c>
      <c r="Y44" s="72">
        <f ca="1">IFERROR(_xll.BC_BU(_xll.ArrayBU(DB),_xll.ArrayDPT($BA44:$BE44),_xll.ArrayCOA($BG44:$BZ44),YR-1,PRD,RV,_xll.ArrayDIM($CB44:$CE44)),0)</f>
        <v>0</v>
      </c>
      <c r="Z44" s="72">
        <f ca="1">IFERROR(_xll.AC_BU(_xll.ArrayBU(DB),_xll.ArrayDPT($BA44:$BE44),_xll.ArrayCOA($BG44:$BZ44),YR-1-1,PRD,_xll.ArrayDIM($CB44:$CE44)),0)</f>
        <v>0</v>
      </c>
      <c r="AA44" s="184"/>
      <c r="AB44" s="184"/>
      <c r="AC44" s="184"/>
      <c r="AD44" s="184"/>
      <c r="AF44" s="146"/>
      <c r="AG44" s="146"/>
      <c r="AH44" s="146"/>
      <c r="AI44" s="146"/>
      <c r="BA44" s="537"/>
      <c r="BB44" s="538"/>
      <c r="BC44" s="538"/>
      <c r="BD44" s="538"/>
      <c r="BE44" s="539"/>
      <c r="BF44" s="502"/>
      <c r="BG44" s="537" t="s">
        <v>1289</v>
      </c>
      <c r="BH44" s="539"/>
      <c r="BI44" s="537"/>
      <c r="BJ44" s="539"/>
      <c r="BK44" s="537"/>
      <c r="BL44" s="539"/>
      <c r="BM44" s="537"/>
      <c r="BN44" s="539"/>
      <c r="BO44" s="537"/>
      <c r="BP44" s="539"/>
      <c r="BQ44" s="537"/>
      <c r="BR44" s="539"/>
      <c r="BS44" s="537"/>
      <c r="BT44" s="539"/>
      <c r="BU44" s="537"/>
      <c r="BV44" s="539"/>
      <c r="BW44" s="537"/>
      <c r="BX44" s="539"/>
      <c r="BY44" s="537"/>
      <c r="BZ44" s="539"/>
      <c r="CA44" s="502"/>
      <c r="CB44" s="537"/>
      <c r="CC44" s="538"/>
      <c r="CD44" s="538"/>
      <c r="CE44" s="539"/>
      <c r="DA44" t="s">
        <v>1289</v>
      </c>
    </row>
    <row r="45" spans="1:106" ht="12.75" customHeight="1">
      <c r="A45" s="124">
        <f t="shared" ca="1" si="0"/>
        <v>0</v>
      </c>
      <c r="B45" s="124">
        <f t="shared" ca="1" si="1"/>
        <v>0</v>
      </c>
      <c r="C45" s="124">
        <f t="shared" ca="1" si="2"/>
        <v>0</v>
      </c>
      <c r="D45" s="124">
        <f t="shared" ca="1" si="3"/>
        <v>0</v>
      </c>
      <c r="E45" s="124">
        <f ca="1">IFERROR(_xll.AC_BU(_xll.ArrayBU(DB),_xll.ArrayDPT($BA45:$BE45),_xll.ArrayCOA($BG45:$BZ45),YR,PRD-1,_xll.ArrayDIM($CB45:$CE45)),0)</f>
        <v>0</v>
      </c>
      <c r="F45" s="125">
        <f t="shared" ca="1" si="4"/>
        <v>0</v>
      </c>
      <c r="G45" s="124">
        <f t="shared" ca="1" si="5"/>
        <v>0</v>
      </c>
      <c r="H45" s="124"/>
      <c r="I45" s="124">
        <f ca="1">IFERROR(_xll.AC_BU(_xll.ArrayBU(DB),_xll.ArrayDPT($BA45:$BE45),_xll.ArrayCOA($BG45:$BZ45),YR,PRD,_xll.ArrayDIM($CB45:$CE45)),0)</f>
        <v>0</v>
      </c>
      <c r="J45" s="127">
        <f t="shared" ca="1" si="6"/>
        <v>0</v>
      </c>
      <c r="K45" s="124" t="s">
        <v>2495</v>
      </c>
      <c r="L45" s="124">
        <f ca="1">IFERROR(_xll.ACC_BU(_xll.ArrayBU(DB),_xll.ArrayDPT($BA45:$BE45),_xll.ArrayCOA($BG45:$BZ45),YR,PRD,_xll.ArrayDIM($CB45:$CE45)),0)</f>
        <v>0</v>
      </c>
      <c r="M45" s="127">
        <f t="shared" ca="1" si="7"/>
        <v>0</v>
      </c>
      <c r="N45" s="124">
        <f t="shared" ca="1" si="8"/>
        <v>0</v>
      </c>
      <c r="O45" s="124">
        <f t="shared" ca="1" si="9"/>
        <v>0</v>
      </c>
      <c r="P45" s="124">
        <f t="shared" ca="1" si="10"/>
        <v>0</v>
      </c>
      <c r="Q45" s="124">
        <f t="shared" ca="1" si="11"/>
        <v>0</v>
      </c>
      <c r="S45" s="111">
        <f ca="1">IFERROR(_xll.BC_BU(_xll.ArrayBU(DB),_xll.ArrayDPT($BA45:$BE45),_xll.ArrayCOA($BG45:$BZ45),YR,PRD,RV,_xll.ArrayDIM($CB45:$CE45)),0)</f>
        <v>0</v>
      </c>
      <c r="T45" s="111">
        <f ca="1">IFERROR(_xll.AC_BU(_xll.ArrayBU(DB),_xll.ArrayDPT($BA45:$BE45),_xll.ArrayCOA($BG45:$BZ45),YR-1,PRD,_xll.ArrayDIM($CB45:$CE45)),0)</f>
        <v>0</v>
      </c>
      <c r="U45" s="111">
        <f ca="1">IFERROR(_xll.BCC_BU(_xll.ArrayBU(DB),_xll.ArrayDPT($BA45:$BE45),_xll.ArrayCOA($BG45:$BZ45),YR,PRD,RV,_xll.ArrayDIM($CB45:$CE45)),0)</f>
        <v>0</v>
      </c>
      <c r="V45" s="111">
        <f ca="1">IFERROR(_xll.ACC_BU(_xll.ArrayBU(DB),_xll.ArrayDPT($BA45:$BE45),_xll.ArrayCOA($BG45:$BZ45),YR-1,PRD,_xll.ArrayDIM($CB45:$CE45)),0)</f>
        <v>0</v>
      </c>
      <c r="W45" s="184"/>
      <c r="X45" s="72">
        <f ca="1">IFERROR(_xll.AC_BU(_xll.ArrayBU(DB),_xll.ArrayDPT($BA45:$BE45),_xll.ArrayCOA($BG45:$BZ45),YR-1,PRD,_xll.ArrayDIM($CB45:$CE45)),0)</f>
        <v>0</v>
      </c>
      <c r="Y45" s="72">
        <f ca="1">IFERROR(_xll.BC_BU(_xll.ArrayBU(DB),_xll.ArrayDPT($BA45:$BE45),_xll.ArrayCOA($BG45:$BZ45),YR-1,PRD,RV,_xll.ArrayDIM($CB45:$CE45)),0)</f>
        <v>0</v>
      </c>
      <c r="Z45" s="72">
        <f ca="1">IFERROR(_xll.AC_BU(_xll.ArrayBU(DB),_xll.ArrayDPT($BA45:$BE45),_xll.ArrayCOA($BG45:$BZ45),YR-1-1,PRD,_xll.ArrayDIM($CB45:$CE45)),0)</f>
        <v>0</v>
      </c>
      <c r="AA45" s="184"/>
      <c r="AB45" s="184"/>
      <c r="AC45" s="184"/>
      <c r="AD45" s="184"/>
      <c r="AF45" s="146"/>
      <c r="AG45" s="146"/>
      <c r="AH45" s="146"/>
      <c r="AI45" s="146"/>
      <c r="BA45" s="537"/>
      <c r="BB45" s="538"/>
      <c r="BC45" s="538"/>
      <c r="BD45" s="538"/>
      <c r="BE45" s="539"/>
      <c r="BF45" s="502"/>
      <c r="BG45" s="537" t="s">
        <v>1291</v>
      </c>
      <c r="BH45" s="539"/>
      <c r="BI45" s="537"/>
      <c r="BJ45" s="539"/>
      <c r="BK45" s="537"/>
      <c r="BL45" s="539"/>
      <c r="BM45" s="537"/>
      <c r="BN45" s="539"/>
      <c r="BO45" s="537"/>
      <c r="BP45" s="539"/>
      <c r="BQ45" s="537"/>
      <c r="BR45" s="539"/>
      <c r="BS45" s="537"/>
      <c r="BT45" s="539"/>
      <c r="BU45" s="537"/>
      <c r="BV45" s="539"/>
      <c r="BW45" s="537"/>
      <c r="BX45" s="539"/>
      <c r="BY45" s="537"/>
      <c r="BZ45" s="539"/>
      <c r="CA45" s="502"/>
      <c r="CB45" s="537"/>
      <c r="CC45" s="538"/>
      <c r="CD45" s="538"/>
      <c r="CE45" s="539"/>
      <c r="DA45" t="s">
        <v>1291</v>
      </c>
    </row>
    <row r="46" spans="1:106" ht="12.75" customHeight="1">
      <c r="A46" s="124">
        <f t="shared" ca="1" si="0"/>
        <v>0</v>
      </c>
      <c r="B46" s="124">
        <f t="shared" ca="1" si="1"/>
        <v>0</v>
      </c>
      <c r="C46" s="124">
        <f t="shared" ca="1" si="2"/>
        <v>0</v>
      </c>
      <c r="D46" s="124">
        <f t="shared" ca="1" si="3"/>
        <v>0</v>
      </c>
      <c r="E46" s="124">
        <f ca="1">IFERROR(_xll.AC_BU(_xll.ArrayBU(DB),_xll.ArrayDPT($BA46:$BE46),_xll.ArrayCOA($BG46:$BZ46),YR,PRD-1,_xll.ArrayDIM($CB46:$CE46)),0)</f>
        <v>0</v>
      </c>
      <c r="F46" s="125">
        <f t="shared" ca="1" si="4"/>
        <v>0</v>
      </c>
      <c r="G46" s="124">
        <f t="shared" ca="1" si="5"/>
        <v>0</v>
      </c>
      <c r="H46" s="124"/>
      <c r="I46" s="124">
        <f ca="1">IFERROR(_xll.AC_BU(_xll.ArrayBU(DB),_xll.ArrayDPT($BA46:$BE46),_xll.ArrayCOA($BG46:$BZ46),YR,PRD,_xll.ArrayDIM($CB46:$CE46)),0)</f>
        <v>0</v>
      </c>
      <c r="J46" s="127">
        <f t="shared" ca="1" si="6"/>
        <v>0</v>
      </c>
      <c r="K46" s="124" t="s">
        <v>2496</v>
      </c>
      <c r="L46" s="124">
        <f ca="1">IFERROR(_xll.ACC_BU(_xll.ArrayBU(DB),_xll.ArrayDPT($BA46:$BE46),_xll.ArrayCOA($BG46:$BZ46),YR,PRD,_xll.ArrayDIM($CB46:$CE46)),0)</f>
        <v>0</v>
      </c>
      <c r="M46" s="127">
        <f t="shared" ca="1" si="7"/>
        <v>0</v>
      </c>
      <c r="N46" s="124">
        <f t="shared" ca="1" si="8"/>
        <v>0</v>
      </c>
      <c r="O46" s="124">
        <f t="shared" ca="1" si="9"/>
        <v>0</v>
      </c>
      <c r="P46" s="124">
        <f t="shared" ca="1" si="10"/>
        <v>0</v>
      </c>
      <c r="Q46" s="124">
        <f t="shared" ca="1" si="11"/>
        <v>0</v>
      </c>
      <c r="S46" s="111">
        <f ca="1">IFERROR(_xll.BC_BU(_xll.ArrayBU(DB),_xll.ArrayDPT($BA46:$BE46),_xll.ArrayCOA($BG46:$BZ46),YR,PRD,RV,_xll.ArrayDIM($CB46:$CE46)),0)</f>
        <v>0</v>
      </c>
      <c r="T46" s="111">
        <f ca="1">IFERROR(_xll.AC_BU(_xll.ArrayBU(DB),_xll.ArrayDPT($BA46:$BE46),_xll.ArrayCOA($BG46:$BZ46),YR-1,PRD,_xll.ArrayDIM($CB46:$CE46)),0)</f>
        <v>0</v>
      </c>
      <c r="U46" s="111">
        <f ca="1">IFERROR(_xll.BCC_BU(_xll.ArrayBU(DB),_xll.ArrayDPT($BA46:$BE46),_xll.ArrayCOA($BG46:$BZ46),YR,PRD,RV,_xll.ArrayDIM($CB46:$CE46)),0)</f>
        <v>0</v>
      </c>
      <c r="V46" s="111">
        <f ca="1">IFERROR(_xll.ACC_BU(_xll.ArrayBU(DB),_xll.ArrayDPT($BA46:$BE46),_xll.ArrayCOA($BG46:$BZ46),YR-1,PRD,_xll.ArrayDIM($CB46:$CE46)),0)</f>
        <v>0</v>
      </c>
      <c r="W46" s="184"/>
      <c r="X46" s="72">
        <f ca="1">IFERROR(_xll.AC_BU(_xll.ArrayBU(DB),_xll.ArrayDPT($BA46:$BE46),_xll.ArrayCOA($BG46:$BZ46),YR-1,PRD,_xll.ArrayDIM($CB46:$CE46)),0)</f>
        <v>0</v>
      </c>
      <c r="Y46" s="72">
        <f ca="1">IFERROR(_xll.BC_BU(_xll.ArrayBU(DB),_xll.ArrayDPT($BA46:$BE46),_xll.ArrayCOA($BG46:$BZ46),YR-1,PRD,RV,_xll.ArrayDIM($CB46:$CE46)),0)</f>
        <v>0</v>
      </c>
      <c r="Z46" s="72">
        <f ca="1">IFERROR(_xll.AC_BU(_xll.ArrayBU(DB),_xll.ArrayDPT($BA46:$BE46),_xll.ArrayCOA($BG46:$BZ46),YR-1-1,PRD,_xll.ArrayDIM($CB46:$CE46)),0)</f>
        <v>0</v>
      </c>
      <c r="AA46" s="184"/>
      <c r="AB46" s="184"/>
      <c r="AC46" s="184"/>
      <c r="AD46" s="184"/>
      <c r="AF46" s="146"/>
      <c r="AG46" s="146"/>
      <c r="AH46" s="146"/>
      <c r="AI46" s="146"/>
      <c r="BA46" s="537"/>
      <c r="BB46" s="538"/>
      <c r="BC46" s="538"/>
      <c r="BD46" s="538"/>
      <c r="BE46" s="539"/>
      <c r="BF46" s="502"/>
      <c r="BG46" s="537" t="s">
        <v>1278</v>
      </c>
      <c r="BH46" s="539"/>
      <c r="BI46" s="537"/>
      <c r="BJ46" s="539"/>
      <c r="BK46" s="537"/>
      <c r="BL46" s="539"/>
      <c r="BM46" s="537"/>
      <c r="BN46" s="539"/>
      <c r="BO46" s="537"/>
      <c r="BP46" s="539"/>
      <c r="BQ46" s="537"/>
      <c r="BR46" s="539"/>
      <c r="BS46" s="537"/>
      <c r="BT46" s="539"/>
      <c r="BU46" s="537"/>
      <c r="BV46" s="539"/>
      <c r="BW46" s="537"/>
      <c r="BX46" s="539"/>
      <c r="BY46" s="537"/>
      <c r="BZ46" s="539"/>
      <c r="CA46" s="502"/>
      <c r="CB46" s="537"/>
      <c r="CC46" s="538"/>
      <c r="CD46" s="538"/>
      <c r="CE46" s="539"/>
      <c r="DA46" t="s">
        <v>1278</v>
      </c>
    </row>
    <row r="47" spans="1:106" ht="12.75" customHeight="1">
      <c r="A47" s="124">
        <f t="shared" ca="1" si="0"/>
        <v>0</v>
      </c>
      <c r="B47" s="124">
        <f t="shared" ca="1" si="1"/>
        <v>0</v>
      </c>
      <c r="C47" s="124">
        <f t="shared" ca="1" si="2"/>
        <v>0</v>
      </c>
      <c r="D47" s="124">
        <f t="shared" ca="1" si="3"/>
        <v>0</v>
      </c>
      <c r="E47" s="124">
        <f ca="1">IFERROR(_xll.AC_BU(_xll.ArrayBU(DB),_xll.ArrayDPT($BA47:$BE47),_xll.ArrayCOA($BG47:$BZ47),YR,PRD-1,_xll.ArrayDIM($CB47:$CE47)),0)</f>
        <v>0</v>
      </c>
      <c r="F47" s="125">
        <f t="shared" ca="1" si="4"/>
        <v>0</v>
      </c>
      <c r="G47" s="124">
        <f t="shared" ca="1" si="5"/>
        <v>0</v>
      </c>
      <c r="H47" s="124"/>
      <c r="I47" s="124">
        <f ca="1">IFERROR(_xll.AC_BU(_xll.ArrayBU(DB),_xll.ArrayDPT($BA47:$BE47),_xll.ArrayCOA($BG47:$BZ47),YR,PRD,_xll.ArrayDIM($CB47:$CE47)),0)</f>
        <v>0</v>
      </c>
      <c r="J47" s="127">
        <f t="shared" ca="1" si="6"/>
        <v>0</v>
      </c>
      <c r="K47" s="126" t="s">
        <v>2497</v>
      </c>
      <c r="L47" s="124">
        <f ca="1">IFERROR(_xll.ACC_BU(_xll.ArrayBU(DB),_xll.ArrayDPT($BA47:$BE47),_xll.ArrayCOA($BG47:$BZ47),YR,PRD,_xll.ArrayDIM($CB47:$CE47)),0)</f>
        <v>0</v>
      </c>
      <c r="M47" s="127">
        <f t="shared" ca="1" si="7"/>
        <v>0</v>
      </c>
      <c r="N47" s="124">
        <f t="shared" ca="1" si="8"/>
        <v>0</v>
      </c>
      <c r="O47" s="124">
        <f t="shared" ca="1" si="9"/>
        <v>0</v>
      </c>
      <c r="P47" s="124">
        <f t="shared" ca="1" si="10"/>
        <v>0</v>
      </c>
      <c r="Q47" s="124">
        <f t="shared" ca="1" si="11"/>
        <v>0</v>
      </c>
      <c r="S47" s="111">
        <f ca="1">IFERROR(_xll.BC_BU(_xll.ArrayBU(DB),_xll.ArrayDPT($BA47:$BE47),_xll.ArrayCOA($BG47:$BZ47),YR,PRD,RV,_xll.ArrayDIM($CB47:$CE47)),0)</f>
        <v>0</v>
      </c>
      <c r="T47" s="111">
        <f ca="1">IFERROR(_xll.AC_BU(_xll.ArrayBU(DB),_xll.ArrayDPT($BA47:$BE47),_xll.ArrayCOA($BG47:$BZ47),YR-1,PRD,_xll.ArrayDIM($CB47:$CE47)),0)</f>
        <v>0</v>
      </c>
      <c r="U47" s="111">
        <f ca="1">IFERROR(_xll.BCC_BU(_xll.ArrayBU(DB),_xll.ArrayDPT($BA47:$BE47),_xll.ArrayCOA($BG47:$BZ47),YR,PRD,RV,_xll.ArrayDIM($CB47:$CE47)),0)</f>
        <v>0</v>
      </c>
      <c r="V47" s="111">
        <f ca="1">IFERROR(_xll.ACC_BU(_xll.ArrayBU(DB),_xll.ArrayDPT($BA47:$BE47),_xll.ArrayCOA($BG47:$BZ47),YR-1,PRD,_xll.ArrayDIM($CB47:$CE47)),0)</f>
        <v>0</v>
      </c>
      <c r="W47" s="184"/>
      <c r="X47" s="72">
        <f ca="1">IFERROR(_xll.AC_BU(_xll.ArrayBU(DB),_xll.ArrayDPT($BA47:$BE47),_xll.ArrayCOA($BG47:$BZ47),YR-1,PRD,_xll.ArrayDIM($CB47:$CE47)),0)</f>
        <v>0</v>
      </c>
      <c r="Y47" s="72">
        <f ca="1">IFERROR(_xll.BC_BU(_xll.ArrayBU(DB),_xll.ArrayDPT($BA47:$BE47),_xll.ArrayCOA($BG47:$BZ47),YR-1,PRD,RV,_xll.ArrayDIM($CB47:$CE47)),0)</f>
        <v>0</v>
      </c>
      <c r="Z47" s="72">
        <f ca="1">IFERROR(_xll.AC_BU(_xll.ArrayBU(DB),_xll.ArrayDPT($BA47:$BE47),_xll.ArrayCOA($BG47:$BZ47),YR-1-1,PRD,_xll.ArrayDIM($CB47:$CE47)),0)</f>
        <v>0</v>
      </c>
      <c r="AA47" s="184"/>
      <c r="AB47" s="184"/>
      <c r="AC47" s="184"/>
      <c r="AD47" s="184"/>
      <c r="AF47" s="146"/>
      <c r="AG47" s="146"/>
      <c r="AH47" s="146"/>
      <c r="AI47" s="146"/>
      <c r="BA47" s="537"/>
      <c r="BB47" s="538"/>
      <c r="BC47" s="538"/>
      <c r="BD47" s="538"/>
      <c r="BE47" s="539"/>
      <c r="BF47" s="502"/>
      <c r="BG47" s="537" t="s">
        <v>2642</v>
      </c>
      <c r="BH47" s="539"/>
      <c r="BI47" s="537"/>
      <c r="BJ47" s="539"/>
      <c r="BK47" s="537"/>
      <c r="BL47" s="539"/>
      <c r="BM47" s="537"/>
      <c r="BN47" s="539"/>
      <c r="BO47" s="537"/>
      <c r="BP47" s="539"/>
      <c r="BQ47" s="537"/>
      <c r="BR47" s="539"/>
      <c r="BS47" s="537"/>
      <c r="BT47" s="539"/>
      <c r="BU47" s="537"/>
      <c r="BV47" s="539"/>
      <c r="BW47" s="537"/>
      <c r="BX47" s="539"/>
      <c r="BY47" s="537"/>
      <c r="BZ47" s="539"/>
      <c r="CA47" s="502"/>
      <c r="CB47" s="537"/>
      <c r="CC47" s="538"/>
      <c r="CD47" s="538"/>
      <c r="CE47" s="539"/>
      <c r="DA47" t="s">
        <v>2642</v>
      </c>
    </row>
    <row r="48" spans="1:106" ht="12.75" customHeight="1">
      <c r="A48" s="124">
        <f t="shared" ca="1" si="0"/>
        <v>0</v>
      </c>
      <c r="B48" s="124">
        <f t="shared" ca="1" si="1"/>
        <v>0</v>
      </c>
      <c r="C48" s="124">
        <f t="shared" ca="1" si="2"/>
        <v>0</v>
      </c>
      <c r="D48" s="124">
        <f t="shared" ca="1" si="3"/>
        <v>0</v>
      </c>
      <c r="E48" s="124">
        <f ca="1">IFERROR(_xll.AC_BU(_xll.ArrayBU(DB),_xll.ArrayDPT($BA48:$BE48),_xll.ArrayCOA($BG48:$BZ48),YR,PRD-1,_xll.ArrayDIM($CB48:$CE48)),0)</f>
        <v>0</v>
      </c>
      <c r="F48" s="125">
        <f t="shared" ca="1" si="4"/>
        <v>0</v>
      </c>
      <c r="G48" s="124">
        <f t="shared" ca="1" si="5"/>
        <v>0</v>
      </c>
      <c r="H48" s="124"/>
      <c r="I48" s="124">
        <f ca="1">IFERROR(_xll.AC_BU(_xll.ArrayBU(DB),_xll.ArrayDPT($BA48:$BE48),_xll.ArrayCOA($BG48:$BZ48),YR,PRD,_xll.ArrayDIM($CB48:$CE48)),0)</f>
        <v>0</v>
      </c>
      <c r="J48" s="127">
        <f t="shared" ca="1" si="6"/>
        <v>0</v>
      </c>
      <c r="K48" s="124" t="s">
        <v>2501</v>
      </c>
      <c r="L48" s="124">
        <f ca="1">IFERROR(_xll.ACC_BU(_xll.ArrayBU(DB),_xll.ArrayDPT($BA48:$BE48),_xll.ArrayCOA($BG48:$BZ48),YR,PRD,_xll.ArrayDIM($CB48:$CE48)),0)</f>
        <v>0</v>
      </c>
      <c r="M48" s="127">
        <f t="shared" ca="1" si="7"/>
        <v>0</v>
      </c>
      <c r="N48" s="124">
        <f t="shared" ca="1" si="8"/>
        <v>0</v>
      </c>
      <c r="O48" s="124">
        <f t="shared" ca="1" si="9"/>
        <v>0</v>
      </c>
      <c r="P48" s="124">
        <f t="shared" ca="1" si="10"/>
        <v>0</v>
      </c>
      <c r="Q48" s="124">
        <f t="shared" ca="1" si="11"/>
        <v>0</v>
      </c>
      <c r="S48" s="111">
        <f ca="1">IFERROR(_xll.BC_BU(_xll.ArrayBU(DB),_xll.ArrayDPT($BA48:$BE48),_xll.ArrayCOA($BG48:$BZ48),YR,PRD,RV,_xll.ArrayDIM($CB48:$CE48)),0)</f>
        <v>0</v>
      </c>
      <c r="T48" s="111">
        <f ca="1">IFERROR(_xll.AC_BU(_xll.ArrayBU(DB),_xll.ArrayDPT($BA48:$BE48),_xll.ArrayCOA($BG48:$BZ48),YR-1,PRD,_xll.ArrayDIM($CB48:$CE48)),0)</f>
        <v>0</v>
      </c>
      <c r="U48" s="111">
        <f ca="1">IFERROR(_xll.BCC_BU(_xll.ArrayBU(DB),_xll.ArrayDPT($BA48:$BE48),_xll.ArrayCOA($BG48:$BZ48),YR,PRD,RV,_xll.ArrayDIM($CB48:$CE48)),0)</f>
        <v>0</v>
      </c>
      <c r="V48" s="111">
        <f ca="1">IFERROR(_xll.ACC_BU(_xll.ArrayBU(DB),_xll.ArrayDPT($BA48:$BE48),_xll.ArrayCOA($BG48:$BZ48),YR-1,PRD,_xll.ArrayDIM($CB48:$CE48)),0)</f>
        <v>0</v>
      </c>
      <c r="W48" s="184"/>
      <c r="X48" s="72">
        <f ca="1">IFERROR(_xll.AC_BU(_xll.ArrayBU(DB),_xll.ArrayDPT($BA48:$BE48),_xll.ArrayCOA($BG48:$BZ48),YR-1,PRD,_xll.ArrayDIM($CB48:$CE48)),0)</f>
        <v>0</v>
      </c>
      <c r="Y48" s="72">
        <f ca="1">IFERROR(_xll.BC_BU(_xll.ArrayBU(DB),_xll.ArrayDPT($BA48:$BE48),_xll.ArrayCOA($BG48:$BZ48),YR-1,PRD,RV,_xll.ArrayDIM($CB48:$CE48)),0)</f>
        <v>0</v>
      </c>
      <c r="Z48" s="72">
        <f ca="1">IFERROR(_xll.AC_BU(_xll.ArrayBU(DB),_xll.ArrayDPT($BA48:$BE48),_xll.ArrayCOA($BG48:$BZ48),YR-1-1,PRD,_xll.ArrayDIM($CB48:$CE48)),0)</f>
        <v>0</v>
      </c>
      <c r="AA48" s="184"/>
      <c r="AB48" s="184"/>
      <c r="AC48" s="184"/>
      <c r="AD48" s="184"/>
      <c r="AF48" s="146"/>
      <c r="AG48" s="146"/>
      <c r="AH48" s="146"/>
      <c r="AI48" s="146"/>
      <c r="BA48" s="537"/>
      <c r="BB48" s="538"/>
      <c r="BC48" s="538"/>
      <c r="BD48" s="538"/>
      <c r="BE48" s="539"/>
      <c r="BF48" s="502"/>
      <c r="BG48" s="537" t="s">
        <v>1285</v>
      </c>
      <c r="BH48" s="539"/>
      <c r="BI48" s="537"/>
      <c r="BJ48" s="539"/>
      <c r="BK48" s="537"/>
      <c r="BL48" s="539"/>
      <c r="BM48" s="537"/>
      <c r="BN48" s="539"/>
      <c r="BO48" s="537"/>
      <c r="BP48" s="539"/>
      <c r="BQ48" s="537"/>
      <c r="BR48" s="539"/>
      <c r="BS48" s="537"/>
      <c r="BT48" s="539"/>
      <c r="BU48" s="537"/>
      <c r="BV48" s="539"/>
      <c r="BW48" s="537"/>
      <c r="BX48" s="539"/>
      <c r="BY48" s="537"/>
      <c r="BZ48" s="539"/>
      <c r="CA48" s="502"/>
      <c r="CB48" s="537"/>
      <c r="CC48" s="538"/>
      <c r="CD48" s="538"/>
      <c r="CE48" s="539"/>
      <c r="DA48" t="s">
        <v>1285</v>
      </c>
    </row>
    <row r="49" spans="1:108" ht="12.75" customHeight="1">
      <c r="A49" s="124">
        <f t="shared" ca="1" si="0"/>
        <v>0</v>
      </c>
      <c r="B49" s="124">
        <f t="shared" ca="1" si="1"/>
        <v>0</v>
      </c>
      <c r="C49" s="124">
        <f t="shared" ca="1" si="2"/>
        <v>0</v>
      </c>
      <c r="D49" s="124">
        <f t="shared" ca="1" si="3"/>
        <v>0</v>
      </c>
      <c r="E49" s="124">
        <f ca="1">IFERROR(_xll.AC_BU(_xll.ArrayBU(DB),_xll.ArrayDPT($BA49:$BE49),_xll.ArrayCOA($BG49:$BZ49),YR,PRD-1,_xll.ArrayDIM($CB49:$CE49)),0)</f>
        <v>0</v>
      </c>
      <c r="F49" s="125">
        <f t="shared" ca="1" si="4"/>
        <v>0</v>
      </c>
      <c r="G49" s="124">
        <f t="shared" ca="1" si="5"/>
        <v>0</v>
      </c>
      <c r="H49" s="124"/>
      <c r="I49" s="124">
        <f ca="1">IFERROR(_xll.AC_BU(_xll.ArrayBU(DB),_xll.ArrayDPT($BA49:$BE49),_xll.ArrayCOA($BG49:$BZ49),YR,PRD,_xll.ArrayDIM($CB49:$CE49)),0)</f>
        <v>0</v>
      </c>
      <c r="J49" s="127">
        <f t="shared" ca="1" si="6"/>
        <v>0</v>
      </c>
      <c r="K49" s="124" t="s">
        <v>2502</v>
      </c>
      <c r="L49" s="124">
        <f ca="1">IFERROR(_xll.ACC_BU(_xll.ArrayBU(DB),_xll.ArrayDPT($BA49:$BE49),_xll.ArrayCOA($BG49:$BZ49),YR,PRD,_xll.ArrayDIM($CB49:$CE49)),0)</f>
        <v>5520</v>
      </c>
      <c r="M49" s="127">
        <f t="shared" ca="1" si="7"/>
        <v>9.1926057437179257E-2</v>
      </c>
      <c r="N49" s="124">
        <f t="shared" ca="1" si="8"/>
        <v>5520</v>
      </c>
      <c r="O49" s="124">
        <f t="shared" ca="1" si="9"/>
        <v>100</v>
      </c>
      <c r="P49" s="124">
        <f t="shared" ca="1" si="10"/>
        <v>5720</v>
      </c>
      <c r="Q49" s="124">
        <f t="shared" ca="1" si="11"/>
        <v>103.62318840579709</v>
      </c>
      <c r="S49" s="111">
        <f ca="1">IFERROR(_xll.BC_BU(_xll.ArrayBU(DB),_xll.ArrayDPT($BA49:$BE49),_xll.ArrayCOA($BG49:$BZ49),YR,PRD,RV,_xll.ArrayDIM($CB49:$CE49)),0)</f>
        <v>0</v>
      </c>
      <c r="T49" s="111">
        <f ca="1">IFERROR(_xll.AC_BU(_xll.ArrayBU(DB),_xll.ArrayDPT($BA49:$BE49),_xll.ArrayCOA($BG49:$BZ49),YR-1,PRD,_xll.ArrayDIM($CB49:$CE49)),0)</f>
        <v>0</v>
      </c>
      <c r="U49" s="111">
        <f ca="1">IFERROR(_xll.BCC_BU(_xll.ArrayBU(DB),_xll.ArrayDPT($BA49:$BE49),_xll.ArrayCOA($BG49:$BZ49),YR,PRD,RV,_xll.ArrayDIM($CB49:$CE49)),0)</f>
        <v>0</v>
      </c>
      <c r="V49" s="111">
        <f ca="1">IFERROR(_xll.ACC_BU(_xll.ArrayBU(DB),_xll.ArrayDPT($BA49:$BE49),_xll.ArrayCOA($BG49:$BZ49),YR-1,PRD,_xll.ArrayDIM($CB49:$CE49)),0)</f>
        <v>-200</v>
      </c>
      <c r="W49" s="184"/>
      <c r="X49" s="72">
        <f ca="1">IFERROR(_xll.AC_BU(_xll.ArrayBU(DB),_xll.ArrayDPT($BA49:$BE49),_xll.ArrayCOA($BG49:$BZ49),YR-1,PRD,_xll.ArrayDIM($CB49:$CE49)),0)</f>
        <v>0</v>
      </c>
      <c r="Y49" s="72">
        <f ca="1">IFERROR(_xll.BC_BU(_xll.ArrayBU(DB),_xll.ArrayDPT($BA49:$BE49),_xll.ArrayCOA($BG49:$BZ49),YR-1,PRD,RV,_xll.ArrayDIM($CB49:$CE49)),0)</f>
        <v>0</v>
      </c>
      <c r="Z49" s="72">
        <f ca="1">IFERROR(_xll.AC_BU(_xll.ArrayBU(DB),_xll.ArrayDPT($BA49:$BE49),_xll.ArrayCOA($BG49:$BZ49),YR-1-1,PRD,_xll.ArrayDIM($CB49:$CE49)),0)</f>
        <v>0</v>
      </c>
      <c r="AA49" s="184"/>
      <c r="AB49" s="184"/>
      <c r="AC49" s="184"/>
      <c r="AD49" s="184"/>
      <c r="AF49" s="146"/>
      <c r="AG49" s="146"/>
      <c r="AH49" s="146"/>
      <c r="AI49" s="146"/>
      <c r="BA49" s="537"/>
      <c r="BB49" s="538"/>
      <c r="BC49" s="538"/>
      <c r="BD49" s="538"/>
      <c r="BE49" s="539"/>
      <c r="BF49" s="502"/>
      <c r="BG49" s="537" t="s">
        <v>1269</v>
      </c>
      <c r="BH49" s="539"/>
      <c r="BI49" s="537"/>
      <c r="BJ49" s="539"/>
      <c r="BK49" s="537"/>
      <c r="BL49" s="539"/>
      <c r="BM49" s="537"/>
      <c r="BN49" s="539"/>
      <c r="BO49" s="537"/>
      <c r="BP49" s="539"/>
      <c r="BQ49" s="537"/>
      <c r="BR49" s="539"/>
      <c r="BS49" s="537"/>
      <c r="BT49" s="539"/>
      <c r="BU49" s="537"/>
      <c r="BV49" s="539"/>
      <c r="BW49" s="537"/>
      <c r="BX49" s="539"/>
      <c r="BY49" s="537"/>
      <c r="BZ49" s="539"/>
      <c r="CA49" s="502"/>
      <c r="CB49" s="537"/>
      <c r="CC49" s="538"/>
      <c r="CD49" s="538"/>
      <c r="CE49" s="539"/>
      <c r="DA49" t="s">
        <v>1269</v>
      </c>
    </row>
    <row r="50" spans="1:108" ht="12.75" customHeight="1">
      <c r="A50" s="124">
        <f t="shared" ca="1" si="0"/>
        <v>0</v>
      </c>
      <c r="B50" s="124">
        <f t="shared" ca="1" si="1"/>
        <v>0</v>
      </c>
      <c r="C50" s="124">
        <f t="shared" ca="1" si="2"/>
        <v>0</v>
      </c>
      <c r="D50" s="124">
        <f t="shared" ca="1" si="3"/>
        <v>0</v>
      </c>
      <c r="E50" s="124">
        <f ca="1">IFERROR(_xll.AC_BU(_xll.ArrayBU(DB),_xll.ArrayDPT($BA50:$BE50),_xll.ArrayCOA($BG50:$BZ50),YR,PRD-1,_xll.ArrayDIM($CB50:$CE50)),0)</f>
        <v>0</v>
      </c>
      <c r="F50" s="125">
        <f t="shared" ca="1" si="4"/>
        <v>0</v>
      </c>
      <c r="G50" s="124">
        <f t="shared" ca="1" si="5"/>
        <v>0</v>
      </c>
      <c r="H50" s="124"/>
      <c r="I50" s="124">
        <f ca="1">IFERROR(_xll.AC_BU(_xll.ArrayBU(DB),_xll.ArrayDPT($BA50:$BE50),_xll.ArrayCOA($BG50:$BZ50),YR,PRD,_xll.ArrayDIM($CB50:$CE50)),0)</f>
        <v>0</v>
      </c>
      <c r="J50" s="127">
        <f t="shared" ca="1" si="6"/>
        <v>0</v>
      </c>
      <c r="K50" s="143" t="s">
        <v>2500</v>
      </c>
      <c r="L50" s="124">
        <f ca="1">IFERROR(_xll.ACC_BU(_xll.ArrayBU(DB),_xll.ArrayDPT($BA50:$BE50),_xll.ArrayCOA($BG50:$BZ50),YR,PRD,_xll.ArrayDIM($CB50:$CE50)),0)</f>
        <v>5520</v>
      </c>
      <c r="M50" s="127">
        <f t="shared" ca="1" si="7"/>
        <v>9.1926057437179257E-2</v>
      </c>
      <c r="N50" s="124">
        <f t="shared" ca="1" si="8"/>
        <v>5520</v>
      </c>
      <c r="O50" s="124">
        <f t="shared" ca="1" si="9"/>
        <v>100</v>
      </c>
      <c r="P50" s="124">
        <f t="shared" ca="1" si="10"/>
        <v>5720</v>
      </c>
      <c r="Q50" s="124">
        <f t="shared" ca="1" si="11"/>
        <v>103.62318840579709</v>
      </c>
      <c r="S50" s="111">
        <f ca="1">IFERROR(_xll.BC_BU(_xll.ArrayBU(DB),_xll.ArrayDPT($BA50:$BE50),_xll.ArrayCOA($BG50:$BZ50),YR,PRD,RV,_xll.ArrayDIM($CB50:$CE50)),0)</f>
        <v>0</v>
      </c>
      <c r="T50" s="111">
        <f ca="1">IFERROR(_xll.AC_BU(_xll.ArrayBU(DB),_xll.ArrayDPT($BA50:$BE50),_xll.ArrayCOA($BG50:$BZ50),YR-1,PRD,_xll.ArrayDIM($CB50:$CE50)),0)</f>
        <v>0</v>
      </c>
      <c r="U50" s="111">
        <f ca="1">IFERROR(_xll.BCC_BU(_xll.ArrayBU(DB),_xll.ArrayDPT($BA50:$BE50),_xll.ArrayCOA($BG50:$BZ50),YR,PRD,RV,_xll.ArrayDIM($CB50:$CE50)),0)</f>
        <v>0</v>
      </c>
      <c r="V50" s="111">
        <f ca="1">IFERROR(_xll.ACC_BU(_xll.ArrayBU(DB),_xll.ArrayDPT($BA50:$BE50),_xll.ArrayCOA($BG50:$BZ50),YR-1,PRD,_xll.ArrayDIM($CB50:$CE50)),0)</f>
        <v>-200</v>
      </c>
      <c r="W50" s="184"/>
      <c r="X50" s="72">
        <f ca="1">IFERROR(_xll.AC_BU(_xll.ArrayBU(DB),_xll.ArrayDPT($BA50:$BE50),_xll.ArrayCOA($BG50:$BZ50),YR-1,PRD,_xll.ArrayDIM($CB50:$CE50)),0)</f>
        <v>0</v>
      </c>
      <c r="Y50" s="72">
        <f ca="1">IFERROR(_xll.BC_BU(_xll.ArrayBU(DB),_xll.ArrayDPT($BA50:$BE50),_xll.ArrayCOA($BG50:$BZ50),YR-1,PRD,RV,_xll.ArrayDIM($CB50:$CE50)),0)</f>
        <v>0</v>
      </c>
      <c r="Z50" s="72">
        <f ca="1">IFERROR(_xll.AC_BU(_xll.ArrayBU(DB),_xll.ArrayDPT($BA50:$BE50),_xll.ArrayCOA($BG50:$BZ50),YR-1-1,PRD,_xll.ArrayDIM($CB50:$CE50)),0)</f>
        <v>0</v>
      </c>
      <c r="AA50" s="184"/>
      <c r="AB50" s="184"/>
      <c r="AC50" s="184"/>
      <c r="AD50" s="184"/>
      <c r="AF50" s="146"/>
      <c r="AG50" s="146"/>
      <c r="AH50" s="146"/>
      <c r="AI50" s="146"/>
      <c r="BA50" s="537"/>
      <c r="BB50" s="538"/>
      <c r="BC50" s="538"/>
      <c r="BD50" s="538"/>
      <c r="BE50" s="539"/>
      <c r="BF50" s="502"/>
      <c r="BG50" s="537" t="s">
        <v>2643</v>
      </c>
      <c r="BH50" s="539" t="s">
        <v>1269</v>
      </c>
      <c r="BI50" s="537"/>
      <c r="BJ50" s="539"/>
      <c r="BK50" s="537"/>
      <c r="BL50" s="539"/>
      <c r="BM50" s="537"/>
      <c r="BN50" s="539"/>
      <c r="BO50" s="537"/>
      <c r="BP50" s="539"/>
      <c r="BQ50" s="537"/>
      <c r="BR50" s="539"/>
      <c r="BS50" s="537"/>
      <c r="BT50" s="539"/>
      <c r="BU50" s="537"/>
      <c r="BV50" s="539"/>
      <c r="BW50" s="537"/>
      <c r="BX50" s="539"/>
      <c r="BY50" s="537"/>
      <c r="BZ50" s="539"/>
      <c r="CA50" s="502"/>
      <c r="CB50" s="537"/>
      <c r="CC50" s="538"/>
      <c r="CD50" s="538"/>
      <c r="CE50" s="539"/>
      <c r="DA50" t="s">
        <v>2643</v>
      </c>
      <c r="DB50" t="s">
        <v>1269</v>
      </c>
    </row>
    <row r="51" spans="1:108" ht="12.75" customHeight="1">
      <c r="A51" s="124">
        <f t="shared" ca="1" si="0"/>
        <v>0</v>
      </c>
      <c r="B51" s="124">
        <f t="shared" ca="1" si="1"/>
        <v>0</v>
      </c>
      <c r="C51" s="124">
        <f t="shared" ca="1" si="2"/>
        <v>0</v>
      </c>
      <c r="D51" s="124">
        <f t="shared" ca="1" si="3"/>
        <v>0</v>
      </c>
      <c r="E51" s="124">
        <f ca="1">IFERROR(_xll.AC_BU(_xll.ArrayBU(DB),_xll.ArrayDPT($BA51:$BE51),_xll.ArrayCOA($BG51:$BZ51),YR,PRD-1,_xll.ArrayDIM($CB51:$CE51)),0)</f>
        <v>0</v>
      </c>
      <c r="F51" s="125">
        <f t="shared" ca="1" si="4"/>
        <v>0</v>
      </c>
      <c r="G51" s="124">
        <f t="shared" ca="1" si="5"/>
        <v>0</v>
      </c>
      <c r="H51" s="124"/>
      <c r="I51" s="124">
        <f ca="1">IFERROR(_xll.AC_BU(_xll.ArrayBU(DB),_xll.ArrayDPT($BA51:$BE51),_xll.ArrayCOA($BG51:$BZ51),YR,PRD,_xll.ArrayDIM($CB51:$CE51)),0)</f>
        <v>0</v>
      </c>
      <c r="J51" s="127">
        <f t="shared" ca="1" si="6"/>
        <v>0</v>
      </c>
      <c r="K51" s="143" t="s">
        <v>2503</v>
      </c>
      <c r="L51" s="124">
        <f ca="1">IFERROR(_xll.ACC_BU(_xll.ArrayBU(DB),_xll.ArrayDPT($BA51:$BE51),_xll.ArrayCOA($BG51:$BZ51),YR,PRD,_xll.ArrayDIM($CB51:$CE51)),0)</f>
        <v>5520</v>
      </c>
      <c r="M51" s="127">
        <f t="shared" ca="1" si="7"/>
        <v>9.1926057437179257E-2</v>
      </c>
      <c r="N51" s="124">
        <f t="shared" ca="1" si="8"/>
        <v>5520</v>
      </c>
      <c r="O51" s="124">
        <f t="shared" ca="1" si="9"/>
        <v>100</v>
      </c>
      <c r="P51" s="124">
        <f t="shared" ca="1" si="10"/>
        <v>5720</v>
      </c>
      <c r="Q51" s="124">
        <f t="shared" ca="1" si="11"/>
        <v>103.62318840579709</v>
      </c>
      <c r="S51" s="111">
        <f ca="1">IFERROR(_xll.BC_BU(_xll.ArrayBU(DB),_xll.ArrayDPT($BA51:$BE51),_xll.ArrayCOA($BG51:$BZ51),YR,PRD,RV,_xll.ArrayDIM($CB51:$CE51)),0)</f>
        <v>0</v>
      </c>
      <c r="T51" s="111">
        <f ca="1">IFERROR(_xll.AC_BU(_xll.ArrayBU(DB),_xll.ArrayDPT($BA51:$BE51),_xll.ArrayCOA($BG51:$BZ51),YR-1,PRD,_xll.ArrayDIM($CB51:$CE51)),0)</f>
        <v>0</v>
      </c>
      <c r="U51" s="111">
        <f ca="1">IFERROR(_xll.BCC_BU(_xll.ArrayBU(DB),_xll.ArrayDPT($BA51:$BE51),_xll.ArrayCOA($BG51:$BZ51),YR,PRD,RV,_xll.ArrayDIM($CB51:$CE51)),0)</f>
        <v>0</v>
      </c>
      <c r="V51" s="111">
        <f ca="1">IFERROR(_xll.ACC_BU(_xll.ArrayBU(DB),_xll.ArrayDPT($BA51:$BE51),_xll.ArrayCOA($BG51:$BZ51),YR-1,PRD,_xll.ArrayDIM($CB51:$CE51)),0)</f>
        <v>-200</v>
      </c>
      <c r="W51" s="184"/>
      <c r="X51" s="72">
        <f ca="1">IFERROR(_xll.AC_BU(_xll.ArrayBU(DB),_xll.ArrayDPT($BA51:$BE51),_xll.ArrayCOA($BG51:$BZ51),YR-1,PRD,_xll.ArrayDIM($CB51:$CE51)),0)</f>
        <v>0</v>
      </c>
      <c r="Y51" s="72">
        <f ca="1">IFERROR(_xll.BC_BU(_xll.ArrayBU(DB),_xll.ArrayDPT($BA51:$BE51),_xll.ArrayCOA($BG51:$BZ51),YR-1,PRD,RV,_xll.ArrayDIM($CB51:$CE51)),0)</f>
        <v>0</v>
      </c>
      <c r="Z51" s="72">
        <f ca="1">IFERROR(_xll.AC_BU(_xll.ArrayBU(DB),_xll.ArrayDPT($BA51:$BE51),_xll.ArrayCOA($BG51:$BZ51),YR-1-1,PRD,_xll.ArrayDIM($CB51:$CE51)),0)</f>
        <v>0</v>
      </c>
      <c r="AA51" s="184"/>
      <c r="AB51" s="184"/>
      <c r="AC51" s="184"/>
      <c r="AD51" s="184"/>
      <c r="AF51" s="146"/>
      <c r="AG51" s="146"/>
      <c r="AH51" s="146"/>
      <c r="AI51" s="146"/>
      <c r="BA51" s="537"/>
      <c r="BB51" s="538"/>
      <c r="BC51" s="538"/>
      <c r="BD51" s="538"/>
      <c r="BE51" s="539"/>
      <c r="BF51" s="502"/>
      <c r="BG51" s="537" t="s">
        <v>2644</v>
      </c>
      <c r="BH51" s="539" t="s">
        <v>2686</v>
      </c>
      <c r="BI51" s="537" t="s">
        <v>1269</v>
      </c>
      <c r="BJ51" s="539" t="s">
        <v>2645</v>
      </c>
      <c r="BK51" s="537"/>
      <c r="BL51" s="539"/>
      <c r="BM51" s="537"/>
      <c r="BN51" s="539"/>
      <c r="BO51" s="537"/>
      <c r="BP51" s="539"/>
      <c r="BQ51" s="537"/>
      <c r="BR51" s="539"/>
      <c r="BS51" s="537"/>
      <c r="BT51" s="539"/>
      <c r="BU51" s="537"/>
      <c r="BV51" s="539"/>
      <c r="BW51" s="537"/>
      <c r="BX51" s="539"/>
      <c r="BY51" s="537"/>
      <c r="BZ51" s="539"/>
      <c r="CA51" s="502"/>
      <c r="CB51" s="537"/>
      <c r="CC51" s="538"/>
      <c r="CD51" s="538"/>
      <c r="CE51" s="539"/>
      <c r="DA51" t="s">
        <v>2644</v>
      </c>
      <c r="DB51" t="s">
        <v>2686</v>
      </c>
      <c r="DC51" t="s">
        <v>1269</v>
      </c>
      <c r="DD51" t="s">
        <v>2645</v>
      </c>
    </row>
    <row r="52" spans="1:108" ht="12.75" customHeight="1">
      <c r="A52" s="124">
        <f t="shared" ca="1" si="0"/>
        <v>0</v>
      </c>
      <c r="B52" s="124">
        <f t="shared" ca="1" si="1"/>
        <v>0</v>
      </c>
      <c r="C52" s="124">
        <f t="shared" ca="1" si="2"/>
        <v>0</v>
      </c>
      <c r="D52" s="124">
        <f t="shared" ca="1" si="3"/>
        <v>0</v>
      </c>
      <c r="E52" s="124">
        <f ca="1">IFERROR(_xll.AC_BU(_xll.ArrayBU(DB),_xll.ArrayDPT($BA52:$BE52),_xll.ArrayCOA($BG52:$BZ52),YR,PRD-1,_xll.ArrayDIM($CB52:$CE52)),0)</f>
        <v>0</v>
      </c>
      <c r="F52" s="125">
        <f t="shared" ca="1" si="4"/>
        <v>0</v>
      </c>
      <c r="G52" s="124">
        <f t="shared" ca="1" si="5"/>
        <v>0</v>
      </c>
      <c r="H52" s="124"/>
      <c r="I52" s="124">
        <f ca="1">IFERROR(_xll.AC_BU(_xll.ArrayBU(DB),_xll.ArrayDPT($BA52:$BE52),_xll.ArrayCOA($BG52:$BZ52),YR,PRD,_xll.ArrayDIM($CB52:$CE52)),0)</f>
        <v>0</v>
      </c>
      <c r="J52" s="127">
        <f t="shared" ca="1" si="6"/>
        <v>0</v>
      </c>
      <c r="K52" s="124" t="s">
        <v>2647</v>
      </c>
      <c r="L52" s="124">
        <f ca="1">IFERROR(_xll.ACC_BU(_xll.ArrayBU(DB),_xll.ArrayDPT($BA52:$BE52),_xll.ArrayCOA($BG52:$BZ52),YR,PRD,_xll.ArrayDIM($CB52:$CE52)),0)</f>
        <v>0</v>
      </c>
      <c r="M52" s="127">
        <f t="shared" ca="1" si="7"/>
        <v>0</v>
      </c>
      <c r="N52" s="124">
        <f t="shared" ca="1" si="8"/>
        <v>0</v>
      </c>
      <c r="O52" s="124">
        <f t="shared" ca="1" si="9"/>
        <v>0</v>
      </c>
      <c r="P52" s="124">
        <f t="shared" ca="1" si="10"/>
        <v>0</v>
      </c>
      <c r="Q52" s="124">
        <f t="shared" ca="1" si="11"/>
        <v>0</v>
      </c>
      <c r="S52" s="111">
        <f ca="1">IFERROR(_xll.BC_BU(_xll.ArrayBU(DB),_xll.ArrayDPT($BA52:$BE52),_xll.ArrayCOA($BG52:$BZ52),YR,PRD,RV,_xll.ArrayDIM($CB52:$CE52)),0)</f>
        <v>0</v>
      </c>
      <c r="T52" s="111">
        <f ca="1">IFERROR(_xll.AC_BU(_xll.ArrayBU(DB),_xll.ArrayDPT($BA52:$BE52),_xll.ArrayCOA($BG52:$BZ52),YR-1,PRD,_xll.ArrayDIM($CB52:$CE52)),0)</f>
        <v>0</v>
      </c>
      <c r="U52" s="111">
        <f ca="1">IFERROR(_xll.BCC_BU(_xll.ArrayBU(DB),_xll.ArrayDPT($BA52:$BE52),_xll.ArrayCOA($BG52:$BZ52),YR,PRD,RV,_xll.ArrayDIM($CB52:$CE52)),0)</f>
        <v>0</v>
      </c>
      <c r="V52" s="111">
        <f ca="1">IFERROR(_xll.ACC_BU(_xll.ArrayBU(DB),_xll.ArrayDPT($BA52:$BE52),_xll.ArrayCOA($BG52:$BZ52),YR-1,PRD,_xll.ArrayDIM($CB52:$CE52)),0)</f>
        <v>0</v>
      </c>
      <c r="W52" s="184"/>
      <c r="X52" s="72">
        <f ca="1">IFERROR(_xll.AC_BU(_xll.ArrayBU(DB),_xll.ArrayDPT($BA52:$BE52),_xll.ArrayCOA($BG52:$BZ52),YR-1,PRD,_xll.ArrayDIM($CB52:$CE52)),0)</f>
        <v>0</v>
      </c>
      <c r="Y52" s="72">
        <f ca="1">IFERROR(_xll.BC_BU(_xll.ArrayBU(DB),_xll.ArrayDPT($BA52:$BE52),_xll.ArrayCOA($BG52:$BZ52),YR-1,PRD,RV,_xll.ArrayDIM($CB52:$CE52)),0)</f>
        <v>0</v>
      </c>
      <c r="Z52" s="72">
        <f ca="1">IFERROR(_xll.AC_BU(_xll.ArrayBU(DB),_xll.ArrayDPT($BA52:$BE52),_xll.ArrayCOA($BG52:$BZ52),YR-1-1,PRD,_xll.ArrayDIM($CB52:$CE52)),0)</f>
        <v>0</v>
      </c>
      <c r="AA52" s="184"/>
      <c r="AB52" s="184"/>
      <c r="AC52" s="184"/>
      <c r="AD52" s="184"/>
      <c r="AF52" s="146"/>
      <c r="AG52" s="146"/>
      <c r="AH52" s="146"/>
      <c r="AI52" s="146"/>
      <c r="BA52" s="537"/>
      <c r="BB52" s="538"/>
      <c r="BC52" s="538"/>
      <c r="BD52" s="538"/>
      <c r="BE52" s="539"/>
      <c r="BF52" s="502"/>
      <c r="BG52" s="537" t="s">
        <v>2648</v>
      </c>
      <c r="BH52" s="539"/>
      <c r="BI52" s="537"/>
      <c r="BJ52" s="539"/>
      <c r="BK52" s="537"/>
      <c r="BL52" s="539"/>
      <c r="BM52" s="537"/>
      <c r="BN52" s="539"/>
      <c r="BO52" s="537"/>
      <c r="BP52" s="539"/>
      <c r="BQ52" s="537"/>
      <c r="BR52" s="539"/>
      <c r="BS52" s="537"/>
      <c r="BT52" s="539"/>
      <c r="BU52" s="537"/>
      <c r="BV52" s="539"/>
      <c r="BW52" s="537"/>
      <c r="BX52" s="539"/>
      <c r="BY52" s="537"/>
      <c r="BZ52" s="539"/>
      <c r="CA52" s="502"/>
      <c r="CB52" s="537"/>
      <c r="CC52" s="538"/>
      <c r="CD52" s="538"/>
      <c r="CE52" s="539"/>
      <c r="DA52" t="s">
        <v>2648</v>
      </c>
    </row>
    <row r="53" spans="1:108" ht="12.75" customHeight="1">
      <c r="A53" s="124">
        <f t="shared" ca="1" si="0"/>
        <v>419.11999999999989</v>
      </c>
      <c r="B53" s="124">
        <f t="shared" ca="1" si="1"/>
        <v>8.5011439791000676</v>
      </c>
      <c r="C53" s="124">
        <f t="shared" ca="1" si="2"/>
        <v>-4855.5200000000004</v>
      </c>
      <c r="D53" s="124">
        <f t="shared" ca="1" si="3"/>
        <v>-98.486053190971504</v>
      </c>
      <c r="E53" s="124">
        <f ca="1">IFERROR(_xll.AC_BU(_xll.ArrayBU(DB),_xll.ArrayDPT($BA53:$BE53),_xll.ArrayCOA($BG53:$BZ53),YR,PRD-1,_xll.ArrayDIM($CB53:$CE53)),0)</f>
        <v>9785.68</v>
      </c>
      <c r="F53" s="125">
        <f t="shared" ca="1" si="4"/>
        <v>4930.16</v>
      </c>
      <c r="G53" s="124">
        <f t="shared" ca="1" si="5"/>
        <v>100</v>
      </c>
      <c r="H53" s="124"/>
      <c r="I53" s="124">
        <f ca="1">IFERROR(_xll.AC_BU(_xll.ArrayBU(DB),_xll.ArrayDPT($BA53:$BE53),_xll.ArrayCOA($BG53:$BZ53),YR,PRD,_xll.ArrayDIM($CB53:$CE53)),0)</f>
        <v>4930.16</v>
      </c>
      <c r="J53" s="127">
        <f t="shared" ca="1" si="6"/>
        <v>0.43608334784243752</v>
      </c>
      <c r="K53" s="124" t="s">
        <v>2543</v>
      </c>
      <c r="L53" s="124">
        <f ca="1">IFERROR(_xll.ACC_BU(_xll.ArrayBU(DB),_xll.ArrayDPT($BA53:$BE53),_xll.ArrayCOA($BG53:$BZ53),YR,PRD,_xll.ArrayDIM($CB53:$CE53)),0)</f>
        <v>84261.79</v>
      </c>
      <c r="M53" s="127">
        <f t="shared" ca="1" si="7"/>
        <v>1.4032344469745535</v>
      </c>
      <c r="N53" s="124">
        <f t="shared" ca="1" si="8"/>
        <v>84261.79</v>
      </c>
      <c r="O53" s="124">
        <f t="shared" ca="1" si="9"/>
        <v>100.00000000000001</v>
      </c>
      <c r="P53" s="124">
        <f t="shared" ca="1" si="10"/>
        <v>38898.829999999994</v>
      </c>
      <c r="Q53" s="124">
        <f t="shared" ca="1" si="11"/>
        <v>46.164257844510537</v>
      </c>
      <c r="S53" s="111">
        <f ca="1">IFERROR(_xll.BC_BU(_xll.ArrayBU(DB),_xll.ArrayDPT($BA53:$BE53),_xll.ArrayCOA($BG53:$BZ53),YR,PRD,RV,_xll.ArrayDIM($CB53:$CE53)),0)</f>
        <v>0</v>
      </c>
      <c r="T53" s="111">
        <f ca="1">IFERROR(_xll.AC_BU(_xll.ArrayBU(DB),_xll.ArrayDPT($BA53:$BE53),_xll.ArrayCOA($BG53:$BZ53),YR-1,PRD,_xll.ArrayDIM($CB53:$CE53)),0)</f>
        <v>4511.04</v>
      </c>
      <c r="U53" s="111">
        <f ca="1">IFERROR(_xll.BCC_BU(_xll.ArrayBU(DB),_xll.ArrayDPT($BA53:$BE53),_xll.ArrayCOA($BG53:$BZ53),YR,PRD,RV,_xll.ArrayDIM($CB53:$CE53)),0)</f>
        <v>0</v>
      </c>
      <c r="V53" s="111">
        <f ca="1">IFERROR(_xll.ACC_BU(_xll.ArrayBU(DB),_xll.ArrayDPT($BA53:$BE53),_xll.ArrayCOA($BG53:$BZ53),YR-1,PRD,_xll.ArrayDIM($CB53:$CE53)),0)</f>
        <v>45362.96</v>
      </c>
      <c r="W53" s="184"/>
      <c r="X53" s="72">
        <f ca="1">IFERROR(_xll.AC_BU(_xll.ArrayBU(DB),_xll.ArrayDPT($BA53:$BE53),_xll.ArrayCOA($BG53:$BZ53),YR-1,PRD,_xll.ArrayDIM($CB53:$CE53)),0)</f>
        <v>4511.04</v>
      </c>
      <c r="Y53" s="72">
        <f ca="1">IFERROR(_xll.BC_BU(_xll.ArrayBU(DB),_xll.ArrayDPT($BA53:$BE53),_xll.ArrayCOA($BG53:$BZ53),YR-1,PRD,RV,_xll.ArrayDIM($CB53:$CE53)),0)</f>
        <v>0</v>
      </c>
      <c r="Z53" s="72">
        <f ca="1">IFERROR(_xll.AC_BU(_xll.ArrayBU(DB),_xll.ArrayDPT($BA53:$BE53),_xll.ArrayCOA($BG53:$BZ53),YR-1-1,PRD,_xll.ArrayDIM($CB53:$CE53)),0)</f>
        <v>5035.09</v>
      </c>
      <c r="AA53" s="184"/>
      <c r="AB53" s="184"/>
      <c r="AC53" s="184"/>
      <c r="AD53" s="184"/>
      <c r="AF53" s="146"/>
      <c r="AG53" s="146"/>
      <c r="AH53" s="146"/>
      <c r="AI53" s="146"/>
      <c r="BA53" s="537"/>
      <c r="BB53" s="538"/>
      <c r="BC53" s="538"/>
      <c r="BD53" s="538"/>
      <c r="BE53" s="539"/>
      <c r="BF53" s="502"/>
      <c r="BG53" s="537" t="s">
        <v>1273</v>
      </c>
      <c r="BH53" s="539"/>
      <c r="BI53" s="537"/>
      <c r="BJ53" s="539"/>
      <c r="BK53" s="537"/>
      <c r="BL53" s="539"/>
      <c r="BM53" s="537"/>
      <c r="BN53" s="539"/>
      <c r="BO53" s="537"/>
      <c r="BP53" s="539"/>
      <c r="BQ53" s="537"/>
      <c r="BR53" s="539"/>
      <c r="BS53" s="537"/>
      <c r="BT53" s="539"/>
      <c r="BU53" s="537"/>
      <c r="BV53" s="539"/>
      <c r="BW53" s="537"/>
      <c r="BX53" s="539"/>
      <c r="BY53" s="537"/>
      <c r="BZ53" s="539"/>
      <c r="CA53" s="502"/>
      <c r="CB53" s="537"/>
      <c r="CC53" s="538"/>
      <c r="CD53" s="538"/>
      <c r="CE53" s="539"/>
      <c r="DA53" t="s">
        <v>1273</v>
      </c>
    </row>
    <row r="54" spans="1:108" ht="12.75" customHeight="1">
      <c r="A54" s="124">
        <f t="shared" ca="1" si="0"/>
        <v>0</v>
      </c>
      <c r="B54" s="124">
        <f t="shared" ca="1" si="1"/>
        <v>0</v>
      </c>
      <c r="C54" s="124">
        <f t="shared" ca="1" si="2"/>
        <v>0</v>
      </c>
      <c r="D54" s="124">
        <f t="shared" ca="1" si="3"/>
        <v>0</v>
      </c>
      <c r="E54" s="124">
        <f ca="1">IFERROR(_xll.AC_BU(_xll.ArrayBU(DB),_xll.ArrayDPT($BA54:$BE54),_xll.ArrayCOA($BG54:$BZ54),YR,PRD-1,_xll.ArrayDIM($CB54:$CE54)),0)</f>
        <v>0</v>
      </c>
      <c r="F54" s="124">
        <f t="shared" ca="1" si="4"/>
        <v>0</v>
      </c>
      <c r="G54" s="124">
        <f t="shared" ca="1" si="5"/>
        <v>0</v>
      </c>
      <c r="H54" s="124"/>
      <c r="I54" s="124">
        <f ca="1">IFERROR(_xll.AC_BU(_xll.ArrayBU(DB),_xll.ArrayDPT($BA54:$BE54),_xll.ArrayCOA($BG54:$BZ54),YR,PRD,_xll.ArrayDIM($CB54:$CE54)),0)</f>
        <v>0</v>
      </c>
      <c r="J54" s="127">
        <f t="shared" ca="1" si="6"/>
        <v>0</v>
      </c>
      <c r="K54" s="124" t="s">
        <v>2627</v>
      </c>
      <c r="L54" s="124">
        <f ca="1">IFERROR(_xll.ACC_BU(_xll.ArrayBU(DB),_xll.ArrayDPT($BA54:$BE54),_xll.ArrayCOA($BG54:$BZ54),YR,PRD,_xll.ArrayDIM($CB54:$CE54)),0)</f>
        <v>0</v>
      </c>
      <c r="M54" s="127">
        <f t="shared" ca="1" si="7"/>
        <v>0</v>
      </c>
      <c r="N54" s="124">
        <f t="shared" ca="1" si="8"/>
        <v>0</v>
      </c>
      <c r="O54" s="124">
        <f t="shared" ca="1" si="9"/>
        <v>0</v>
      </c>
      <c r="P54" s="124">
        <f t="shared" ca="1" si="10"/>
        <v>0</v>
      </c>
      <c r="Q54" s="124">
        <f t="shared" ca="1" si="11"/>
        <v>0</v>
      </c>
      <c r="S54" s="111">
        <f ca="1">IFERROR(_xll.BC_BU(_xll.ArrayBU(DB),_xll.ArrayDPT($BA54:$BE54),_xll.ArrayCOA($BG54:$BZ54),YR,PRD,RV,_xll.ArrayDIM($CB54:$CE54)),0)</f>
        <v>0</v>
      </c>
      <c r="T54" s="111">
        <f ca="1">IFERROR(_xll.AC_BU(_xll.ArrayBU(DB),_xll.ArrayDPT($BA54:$BE54),_xll.ArrayCOA($BG54:$BZ54),YR-1,PRD,_xll.ArrayDIM($CB54:$CE54)),0)</f>
        <v>0</v>
      </c>
      <c r="U54" s="111">
        <f ca="1">IFERROR(_xll.BCC_BU(_xll.ArrayBU(DB),_xll.ArrayDPT($BA54:$BE54),_xll.ArrayCOA($BG54:$BZ54),YR,PRD,RV,_xll.ArrayDIM($CB54:$CE54)),0)</f>
        <v>0</v>
      </c>
      <c r="V54" s="111">
        <f ca="1">IFERROR(_xll.ACC_BU(_xll.ArrayBU(DB),_xll.ArrayDPT($BA54:$BE54),_xll.ArrayCOA($BG54:$BZ54),YR-1,PRD,_xll.ArrayDIM($CB54:$CE54)),0)</f>
        <v>0</v>
      </c>
      <c r="W54" s="184"/>
      <c r="X54" s="72">
        <f ca="1">IFERROR(_xll.AC_BU(_xll.ArrayBU(DB),_xll.ArrayDPT($BA54:$BE54),_xll.ArrayCOA($BG54:$BZ54),YR-1,PRD,_xll.ArrayDIM($CB54:$CE54)),0)</f>
        <v>0</v>
      </c>
      <c r="Y54" s="72">
        <f ca="1">IFERROR(_xll.BC_BU(_xll.ArrayBU(DB),_xll.ArrayDPT($BA54:$BE54),_xll.ArrayCOA($BG54:$BZ54),YR-1,PRD,RV,_xll.ArrayDIM($CB54:$CE54)),0)</f>
        <v>0</v>
      </c>
      <c r="Z54" s="72">
        <f ca="1">IFERROR(_xll.AC_BU(_xll.ArrayBU(DB),_xll.ArrayDPT($BA54:$BE54),_xll.ArrayCOA($BG54:$BZ54),YR-1-1,PRD,_xll.ArrayDIM($CB54:$CE54)),0)</f>
        <v>0</v>
      </c>
      <c r="AA54" s="184"/>
      <c r="AB54" s="184"/>
      <c r="AC54" s="184"/>
      <c r="AD54" s="102"/>
      <c r="AF54" s="146"/>
      <c r="AG54" s="146"/>
      <c r="AH54" s="146"/>
      <c r="AI54" s="146"/>
      <c r="BA54" s="537"/>
      <c r="BB54" s="538"/>
      <c r="BC54" s="538"/>
      <c r="BD54" s="538"/>
      <c r="BE54" s="539"/>
      <c r="BF54" s="502"/>
      <c r="BG54" s="537" t="s">
        <v>1271</v>
      </c>
      <c r="BH54" s="539"/>
      <c r="BI54" s="537"/>
      <c r="BJ54" s="539"/>
      <c r="BK54" s="537"/>
      <c r="BL54" s="539"/>
      <c r="BM54" s="537"/>
      <c r="BN54" s="539"/>
      <c r="BO54" s="537"/>
      <c r="BP54" s="539"/>
      <c r="BQ54" s="537"/>
      <c r="BR54" s="539"/>
      <c r="BS54" s="537"/>
      <c r="BT54" s="539"/>
      <c r="BU54" s="537"/>
      <c r="BV54" s="539"/>
      <c r="BW54" s="537"/>
      <c r="BX54" s="539"/>
      <c r="BY54" s="537"/>
      <c r="BZ54" s="539"/>
      <c r="CA54" s="502"/>
      <c r="CB54" s="537"/>
      <c r="CC54" s="538"/>
      <c r="CD54" s="538"/>
      <c r="CE54" s="539"/>
      <c r="DA54" t="s">
        <v>1271</v>
      </c>
    </row>
    <row r="55" spans="1:108" ht="12.75" customHeight="1">
      <c r="A55" s="124">
        <f t="shared" ca="1" si="0"/>
        <v>28644.75</v>
      </c>
      <c r="B55" s="124">
        <f t="shared" ca="1" si="1"/>
        <v>44.821334296373237</v>
      </c>
      <c r="C55" s="124">
        <f t="shared" ca="1" si="2"/>
        <v>9120.0400000000009</v>
      </c>
      <c r="D55" s="124">
        <f t="shared" ca="1" si="3"/>
        <v>14.270411214491165</v>
      </c>
      <c r="E55" s="124">
        <f ca="1">IFERROR(_xll.AC_BU(_xll.ArrayBU(DB),_xll.ArrayDPT($BA55:$BE55),_xll.ArrayCOA($BG55:$BZ55),YR,PRD-1,_xll.ArrayDIM($CB55:$CE55)),0)</f>
        <v>54788.7</v>
      </c>
      <c r="F55" s="124">
        <f t="shared" ca="1" si="4"/>
        <v>63908.74</v>
      </c>
      <c r="G55" s="124">
        <f t="shared" ca="1" si="5"/>
        <v>100</v>
      </c>
      <c r="H55" s="124"/>
      <c r="I55" s="124">
        <f ca="1">IFERROR(_xll.AC_BU(_xll.ArrayBU(DB),_xll.ArrayDPT($BA55:$BE55),_xll.ArrayCOA($BG55:$BZ55),YR,PRD,_xll.ArrayDIM($CB55:$CE55)),0)</f>
        <v>63908.74</v>
      </c>
      <c r="J55" s="127">
        <f t="shared" ca="1" si="6"/>
        <v>5.6528667012007521</v>
      </c>
      <c r="K55" s="216" t="s">
        <v>2631</v>
      </c>
      <c r="L55" s="124">
        <f ca="1">IFERROR(_xll.ACC_BU(_xll.ArrayBU(DB),_xll.ArrayDPT($BA55:$BE55),_xll.ArrayCOA($BG55:$BZ55),YR,PRD,_xll.ArrayDIM($CB55:$CE55)),0)</f>
        <v>389764.47</v>
      </c>
      <c r="M55" s="127">
        <f t="shared" ca="1" si="7"/>
        <v>6.4908534522086461</v>
      </c>
      <c r="N55" s="124">
        <f t="shared" ca="1" si="8"/>
        <v>389764.47</v>
      </c>
      <c r="O55" s="124">
        <f t="shared" ca="1" si="9"/>
        <v>100.00000000000001</v>
      </c>
      <c r="P55" s="124">
        <f t="shared" ca="1" si="10"/>
        <v>56147.31</v>
      </c>
      <c r="Q55" s="124">
        <f t="shared" ca="1" si="11"/>
        <v>14.405445935079717</v>
      </c>
      <c r="S55" s="111">
        <f ca="1">IFERROR(_xll.BC_BU(_xll.ArrayBU(DB),_xll.ArrayDPT($BA55:$BE55),_xll.ArrayCOA($BG55:$BZ55),YR,PRD,RV,_xll.ArrayDIM($CB55:$CE55)),0)</f>
        <v>0</v>
      </c>
      <c r="T55" s="111">
        <f ca="1">IFERROR(_xll.AC_BU(_xll.ArrayBU(DB),_xll.ArrayDPT($BA55:$BE55),_xll.ArrayCOA($BG55:$BZ55),YR-1,PRD,_xll.ArrayDIM($CB55:$CE55)),0)</f>
        <v>35263.99</v>
      </c>
      <c r="U55" s="111">
        <f ca="1">IFERROR(_xll.BCC_BU(_xll.ArrayBU(DB),_xll.ArrayDPT($BA55:$BE55),_xll.ArrayCOA($BG55:$BZ55),YR,PRD,RV,_xll.ArrayDIM($CB55:$CE55)),0)</f>
        <v>0</v>
      </c>
      <c r="V55" s="111">
        <f ca="1">IFERROR(_xll.ACC_BU(_xll.ArrayBU(DB),_xll.ArrayDPT($BA55:$BE55),_xll.ArrayCOA($BG55:$BZ55),YR-1,PRD,_xll.ArrayDIM($CB55:$CE55)),0)</f>
        <v>333617.15999999997</v>
      </c>
      <c r="W55" s="184"/>
      <c r="X55" s="72">
        <f ca="1">IFERROR(_xll.AC_BU(_xll.ArrayBU(DB),_xll.ArrayDPT($BA55:$BE55),_xll.ArrayCOA($BG55:$BZ55),YR-1,PRD,_xll.ArrayDIM($CB55:$CE55)),0)</f>
        <v>35263.99</v>
      </c>
      <c r="Y55" s="72">
        <f ca="1">IFERROR(_xll.BC_BU(_xll.ArrayBU(DB),_xll.ArrayDPT($BA55:$BE55),_xll.ArrayCOA($BG55:$BZ55),YR-1,PRD,RV,_xll.ArrayDIM($CB55:$CE55)),0)</f>
        <v>0</v>
      </c>
      <c r="Z55" s="72">
        <f ca="1">IFERROR(_xll.AC_BU(_xll.ArrayBU(DB),_xll.ArrayDPT($BA55:$BE55),_xll.ArrayCOA($BG55:$BZ55),YR-1-1,PRD,_xll.ArrayDIM($CB55:$CE55)),0)</f>
        <v>37235.74</v>
      </c>
      <c r="AA55" s="184"/>
      <c r="AB55" s="184"/>
      <c r="AC55" s="184"/>
      <c r="AD55" s="102"/>
      <c r="AF55" s="146"/>
      <c r="AG55" s="146"/>
      <c r="AH55" s="146"/>
      <c r="AI55" s="146"/>
      <c r="BA55" s="537"/>
      <c r="BB55" s="538"/>
      <c r="BC55" s="538"/>
      <c r="BD55" s="538"/>
      <c r="BE55" s="539"/>
      <c r="BF55" s="502"/>
      <c r="BG55" s="537" t="s">
        <v>2632</v>
      </c>
      <c r="BH55" s="539" t="s">
        <v>1271</v>
      </c>
      <c r="BI55" s="537"/>
      <c r="BJ55" s="539"/>
      <c r="BK55" s="537"/>
      <c r="BL55" s="539"/>
      <c r="BM55" s="537"/>
      <c r="BN55" s="539"/>
      <c r="BO55" s="537"/>
      <c r="BP55" s="539"/>
      <c r="BQ55" s="537"/>
      <c r="BR55" s="539"/>
      <c r="BS55" s="537"/>
      <c r="BT55" s="539"/>
      <c r="BU55" s="537"/>
      <c r="BV55" s="539"/>
      <c r="BW55" s="537"/>
      <c r="BX55" s="539"/>
      <c r="BY55" s="537"/>
      <c r="BZ55" s="539"/>
      <c r="CA55" s="502"/>
      <c r="CB55" s="537"/>
      <c r="CC55" s="538"/>
      <c r="CD55" s="538"/>
      <c r="CE55" s="539"/>
      <c r="DA55" t="s">
        <v>2632</v>
      </c>
      <c r="DB55" t="s">
        <v>1271</v>
      </c>
    </row>
    <row r="56" spans="1:108" ht="12.75" customHeight="1">
      <c r="A56" s="124">
        <f t="shared" ca="1" si="0"/>
        <v>26235.490000000005</v>
      </c>
      <c r="B56" s="124">
        <f t="shared" ca="1" si="1"/>
        <v>62.660715104592605</v>
      </c>
      <c r="C56" s="124">
        <f t="shared" ca="1" si="2"/>
        <v>20934.560000000001</v>
      </c>
      <c r="D56" s="124">
        <f t="shared" ca="1" si="3"/>
        <v>50</v>
      </c>
      <c r="E56" s="124">
        <f ca="1">IFERROR(_xll.AC_BU(_xll.ArrayBU(DB),_xll.ArrayDPT($BA56:$BE56),_xll.ArrayCOA($BG56:$BZ56),YR,PRD-1,_xll.ArrayDIM($CB56:$CE56)),0)</f>
        <v>20934.560000000001</v>
      </c>
      <c r="F56" s="124">
        <f t="shared" ca="1" si="4"/>
        <v>41869.120000000003</v>
      </c>
      <c r="G56" s="124">
        <f t="shared" ca="1" si="5"/>
        <v>100</v>
      </c>
      <c r="H56" s="124"/>
      <c r="I56" s="124">
        <f ca="1">IFERROR(_xll.AC_BU(_xll.ArrayBU(DB),_xll.ArrayDPT($BA56:$BE56),_xll.ArrayCOA($BG56:$BZ56),YR,PRD,_xll.ArrayDIM($CB56:$CE56)),0)</f>
        <v>41869.120000000003</v>
      </c>
      <c r="J56" s="127">
        <f t="shared" ca="1" si="6"/>
        <v>3.703414497869594</v>
      </c>
      <c r="K56" s="124" t="s">
        <v>2649</v>
      </c>
      <c r="L56" s="124">
        <f ca="1">IFERROR(_xll.ACC_BU(_xll.ArrayBU(DB),_xll.ArrayDPT($BA56:$BE56),_xll.ArrayCOA($BG56:$BZ56),YR,PRD,_xll.ArrayDIM($CB56:$CE56)),0)</f>
        <v>141655.96</v>
      </c>
      <c r="M56" s="127">
        <f t="shared" ca="1" si="7"/>
        <v>2.3590351295794862</v>
      </c>
      <c r="N56" s="124">
        <f t="shared" ca="1" si="8"/>
        <v>141655.96</v>
      </c>
      <c r="O56" s="124">
        <f t="shared" ca="1" si="9"/>
        <v>100</v>
      </c>
      <c r="P56" s="124">
        <f t="shared" ca="1" si="10"/>
        <v>46928.899999999994</v>
      </c>
      <c r="Q56" s="124">
        <f t="shared" ca="1" si="11"/>
        <v>33.128786109670216</v>
      </c>
      <c r="S56" s="111">
        <f ca="1">IFERROR(_xll.BC_BU(_xll.ArrayBU(DB),_xll.ArrayDPT($BA56:$BE56),_xll.ArrayCOA($BG56:$BZ56),YR,PRD,RV,_xll.ArrayDIM($CB56:$CE56)),0)</f>
        <v>0</v>
      </c>
      <c r="T56" s="111">
        <f ca="1">IFERROR(_xll.AC_BU(_xll.ArrayBU(DB),_xll.ArrayDPT($BA56:$BE56),_xll.ArrayCOA($BG56:$BZ56),YR-1,PRD,_xll.ArrayDIM($CB56:$CE56)),0)</f>
        <v>15633.63</v>
      </c>
      <c r="U56" s="111">
        <f ca="1">IFERROR(_xll.BCC_BU(_xll.ArrayBU(DB),_xll.ArrayDPT($BA56:$BE56),_xll.ArrayCOA($BG56:$BZ56),YR,PRD,RV,_xll.ArrayDIM($CB56:$CE56)),0)</f>
        <v>0</v>
      </c>
      <c r="V56" s="111">
        <f ca="1">IFERROR(_xll.ACC_BU(_xll.ArrayBU(DB),_xll.ArrayDPT($BA56:$BE56),_xll.ArrayCOA($BG56:$BZ56),YR-1,PRD,_xll.ArrayDIM($CB56:$CE56)),0)</f>
        <v>94727.06</v>
      </c>
      <c r="W56" s="102"/>
      <c r="X56" s="72">
        <f ca="1">IFERROR(_xll.AC_BU(_xll.ArrayBU(DB),_xll.ArrayDPT($BA56:$BE56),_xll.ArrayCOA($BG56:$BZ56),YR-1,PRD,_xll.ArrayDIM($CB56:$CE56)),0)</f>
        <v>15633.63</v>
      </c>
      <c r="Y56" s="72">
        <f ca="1">IFERROR(_xll.BC_BU(_xll.ArrayBU(DB),_xll.ArrayDPT($BA56:$BE56),_xll.ArrayCOA($BG56:$BZ56),YR-1,PRD,RV,_xll.ArrayDIM($CB56:$CE56)),0)</f>
        <v>0</v>
      </c>
      <c r="Z56" s="72">
        <f ca="1">IFERROR(_xll.AC_BU(_xll.ArrayBU(DB),_xll.ArrayDPT($BA56:$BE56),_xll.ArrayCOA($BG56:$BZ56),YR-1-1,PRD,_xll.ArrayDIM($CB56:$CE56)),0)</f>
        <v>16006.54</v>
      </c>
      <c r="AA56" s="102"/>
      <c r="AB56" s="102"/>
      <c r="AC56" s="102"/>
      <c r="AD56" s="102"/>
      <c r="AF56" s="146"/>
      <c r="AG56" s="146"/>
      <c r="AH56" s="146"/>
      <c r="AI56" s="146"/>
      <c r="BA56" s="537"/>
      <c r="BB56" s="538"/>
      <c r="BC56" s="538"/>
      <c r="BD56" s="538"/>
      <c r="BE56" s="539"/>
      <c r="BF56" s="502"/>
      <c r="BG56" s="537" t="s">
        <v>1279</v>
      </c>
      <c r="BH56" s="539"/>
      <c r="BI56" s="537"/>
      <c r="BJ56" s="539"/>
      <c r="BK56" s="537"/>
      <c r="BL56" s="539"/>
      <c r="BM56" s="537"/>
      <c r="BN56" s="539"/>
      <c r="BO56" s="537"/>
      <c r="BP56" s="539"/>
      <c r="BQ56" s="537"/>
      <c r="BR56" s="539"/>
      <c r="BS56" s="537"/>
      <c r="BT56" s="539"/>
      <c r="BU56" s="537"/>
      <c r="BV56" s="539"/>
      <c r="BW56" s="537"/>
      <c r="BX56" s="539"/>
      <c r="BY56" s="537"/>
      <c r="BZ56" s="539"/>
      <c r="CA56" s="502"/>
      <c r="CB56" s="537"/>
      <c r="CC56" s="538"/>
      <c r="CD56" s="538"/>
      <c r="CE56" s="539"/>
      <c r="DA56" t="s">
        <v>1279</v>
      </c>
    </row>
    <row r="57" spans="1:108" ht="12.75" customHeight="1">
      <c r="A57" s="124">
        <f t="shared" ca="1" si="0"/>
        <v>0</v>
      </c>
      <c r="B57" s="124">
        <f t="shared" ca="1" si="1"/>
        <v>0</v>
      </c>
      <c r="C57" s="124">
        <f t="shared" ca="1" si="2"/>
        <v>0</v>
      </c>
      <c r="D57" s="124">
        <f t="shared" ca="1" si="3"/>
        <v>0</v>
      </c>
      <c r="E57" s="124">
        <f ca="1">IFERROR(_xll.AC_BU(_xll.ArrayBU(DB),_xll.ArrayDPT($BA57:$BE57),_xll.ArrayCOA($BG57:$BZ57),YR,PRD-1,_xll.ArrayDIM($CB57:$CE57)),0)</f>
        <v>0</v>
      </c>
      <c r="F57" s="124">
        <f t="shared" ca="1" si="4"/>
        <v>0</v>
      </c>
      <c r="G57" s="124">
        <f t="shared" ca="1" si="5"/>
        <v>0</v>
      </c>
      <c r="H57" s="124"/>
      <c r="I57" s="124">
        <f ca="1">IFERROR(_xll.AC_BU(_xll.ArrayBU(DB),_xll.ArrayDPT($BA57:$BE57),_xll.ArrayCOA($BG57:$BZ57),YR,PRD,_xll.ArrayDIM($CB57:$CE57)),0)</f>
        <v>0</v>
      </c>
      <c r="J57" s="127">
        <f t="shared" ca="1" si="6"/>
        <v>0</v>
      </c>
      <c r="K57" s="124" t="s">
        <v>2650</v>
      </c>
      <c r="L57" s="124">
        <f ca="1">IFERROR(_xll.ACC_BU(_xll.ArrayBU(DB),_xll.ArrayDPT($BA57:$BE57),_xll.ArrayCOA($BG57:$BZ57),YR,PRD,_xll.ArrayDIM($CB57:$CE57)),0)</f>
        <v>0</v>
      </c>
      <c r="M57" s="127">
        <f t="shared" ca="1" si="7"/>
        <v>0</v>
      </c>
      <c r="N57" s="124">
        <f t="shared" ca="1" si="8"/>
        <v>0</v>
      </c>
      <c r="O57" s="124">
        <f t="shared" ca="1" si="9"/>
        <v>0</v>
      </c>
      <c r="P57" s="124">
        <f t="shared" ca="1" si="10"/>
        <v>0</v>
      </c>
      <c r="Q57" s="124">
        <f t="shared" ca="1" si="11"/>
        <v>0</v>
      </c>
      <c r="S57" s="111">
        <f ca="1">IFERROR(_xll.BC_BU(_xll.ArrayBU(DB),_xll.ArrayDPT($BA57:$BE57),_xll.ArrayCOA($BG57:$BZ57),YR,PRD,RV,_xll.ArrayDIM($CB57:$CE57)),0)</f>
        <v>0</v>
      </c>
      <c r="T57" s="111">
        <f ca="1">IFERROR(_xll.AC_BU(_xll.ArrayBU(DB),_xll.ArrayDPT($BA57:$BE57),_xll.ArrayCOA($BG57:$BZ57),YR-1,PRD,_xll.ArrayDIM($CB57:$CE57)),0)</f>
        <v>0</v>
      </c>
      <c r="U57" s="111">
        <f ca="1">IFERROR(_xll.BCC_BU(_xll.ArrayBU(DB),_xll.ArrayDPT($BA57:$BE57),_xll.ArrayCOA($BG57:$BZ57),YR,PRD,RV,_xll.ArrayDIM($CB57:$CE57)),0)</f>
        <v>0</v>
      </c>
      <c r="V57" s="111">
        <f ca="1">IFERROR(_xll.ACC_BU(_xll.ArrayBU(DB),_xll.ArrayDPT($BA57:$BE57),_xll.ArrayCOA($BG57:$BZ57),YR-1,PRD,_xll.ArrayDIM($CB57:$CE57)),0)</f>
        <v>0</v>
      </c>
      <c r="W57" s="102"/>
      <c r="X57" s="72">
        <f ca="1">IFERROR(_xll.AC_BU(_xll.ArrayBU(DB),_xll.ArrayDPT($BA57:$BE57),_xll.ArrayCOA($BG57:$BZ57),YR-1,PRD,_xll.ArrayDIM($CB57:$CE57)),0)</f>
        <v>0</v>
      </c>
      <c r="Y57" s="72">
        <f ca="1">IFERROR(_xll.BC_BU(_xll.ArrayBU(DB),_xll.ArrayDPT($BA57:$BE57),_xll.ArrayCOA($BG57:$BZ57),YR-1,PRD,RV,_xll.ArrayDIM($CB57:$CE57)),0)</f>
        <v>0</v>
      </c>
      <c r="Z57" s="72">
        <f ca="1">IFERROR(_xll.AC_BU(_xll.ArrayBU(DB),_xll.ArrayDPT($BA57:$BE57),_xll.ArrayCOA($BG57:$BZ57),YR-1-1,PRD,_xll.ArrayDIM($CB57:$CE57)),0)</f>
        <v>0</v>
      </c>
      <c r="AA57" s="102"/>
      <c r="AB57" s="102"/>
      <c r="AC57" s="102"/>
      <c r="AD57" s="102"/>
      <c r="AF57" s="146"/>
      <c r="AG57" s="146"/>
      <c r="AH57" s="146"/>
      <c r="AI57" s="146"/>
      <c r="BA57" s="537"/>
      <c r="BB57" s="538"/>
      <c r="BC57" s="538"/>
      <c r="BD57" s="538"/>
      <c r="BE57" s="539"/>
      <c r="BF57" s="502"/>
      <c r="BG57" s="537" t="s">
        <v>1286</v>
      </c>
      <c r="BH57" s="539"/>
      <c r="BI57" s="537"/>
      <c r="BJ57" s="539"/>
      <c r="BK57" s="537"/>
      <c r="BL57" s="539"/>
      <c r="BM57" s="537"/>
      <c r="BN57" s="539"/>
      <c r="BO57" s="537"/>
      <c r="BP57" s="539"/>
      <c r="BQ57" s="537"/>
      <c r="BR57" s="539"/>
      <c r="BS57" s="537"/>
      <c r="BT57" s="539"/>
      <c r="BU57" s="537"/>
      <c r="BV57" s="539"/>
      <c r="BW57" s="537"/>
      <c r="BX57" s="539"/>
      <c r="BY57" s="537"/>
      <c r="BZ57" s="539"/>
      <c r="CA57" s="502"/>
      <c r="CB57" s="537"/>
      <c r="CC57" s="538"/>
      <c r="CD57" s="538"/>
      <c r="CE57" s="539"/>
      <c r="DA57" t="s">
        <v>1286</v>
      </c>
    </row>
    <row r="58" spans="1:108" ht="12.75" customHeight="1">
      <c r="A58" s="124">
        <f t="shared" ca="1" si="0"/>
        <v>0</v>
      </c>
      <c r="B58" s="124">
        <f t="shared" ca="1" si="1"/>
        <v>0</v>
      </c>
      <c r="C58" s="124">
        <f t="shared" ca="1" si="2"/>
        <v>0</v>
      </c>
      <c r="D58" s="124">
        <f t="shared" ca="1" si="3"/>
        <v>0</v>
      </c>
      <c r="E58" s="124">
        <f ca="1">IFERROR(_xll.AC_BU(_xll.ArrayBU(DB),_xll.ArrayDPT($BA58:$BE58),_xll.ArrayCOA($BG58:$BZ58),YR,PRD-1,_xll.ArrayDIM($CB58:$CE58)),0)</f>
        <v>0</v>
      </c>
      <c r="F58" s="124">
        <f t="shared" ca="1" si="4"/>
        <v>0</v>
      </c>
      <c r="G58" s="124">
        <f t="shared" ca="1" si="5"/>
        <v>0</v>
      </c>
      <c r="H58" s="124"/>
      <c r="I58" s="124">
        <f ca="1">IFERROR(_xll.AC_BU(_xll.ArrayBU(DB),_xll.ArrayDPT($BA58:$BE58),_xll.ArrayCOA($BG58:$BZ58),YR,PRD,_xll.ArrayDIM($CB58:$CE58)),0)</f>
        <v>0</v>
      </c>
      <c r="J58" s="127">
        <f t="shared" ca="1" si="6"/>
        <v>0</v>
      </c>
      <c r="K58" s="124" t="s">
        <v>2493</v>
      </c>
      <c r="L58" s="124">
        <f ca="1">IFERROR(_xll.ACC_BU(_xll.ArrayBU(DB),_xll.ArrayDPT($BA58:$BE58),_xll.ArrayCOA($BG58:$BZ58),YR,PRD,_xll.ArrayDIM($CB58:$CE58)),0)</f>
        <v>0</v>
      </c>
      <c r="M58" s="127">
        <f t="shared" ca="1" si="7"/>
        <v>0</v>
      </c>
      <c r="N58" s="124">
        <f t="shared" ca="1" si="8"/>
        <v>0</v>
      </c>
      <c r="O58" s="124">
        <f t="shared" ca="1" si="9"/>
        <v>0</v>
      </c>
      <c r="P58" s="124">
        <f t="shared" ca="1" si="10"/>
        <v>-911</v>
      </c>
      <c r="Q58" s="124">
        <f t="shared" ca="1" si="11"/>
        <v>0</v>
      </c>
      <c r="S58" s="111">
        <f ca="1">IFERROR(_xll.BC_BU(_xll.ArrayBU(DB),_xll.ArrayDPT($BA58:$BE58),_xll.ArrayCOA($BG58:$BZ58),YR,PRD,RV,_xll.ArrayDIM($CB58:$CE58)),0)</f>
        <v>0</v>
      </c>
      <c r="T58" s="111">
        <f ca="1">IFERROR(_xll.AC_BU(_xll.ArrayBU(DB),_xll.ArrayDPT($BA58:$BE58),_xll.ArrayCOA($BG58:$BZ58),YR-1,PRD,_xll.ArrayDIM($CB58:$CE58)),0)</f>
        <v>0</v>
      </c>
      <c r="U58" s="111">
        <f ca="1">IFERROR(_xll.BCC_BU(_xll.ArrayBU(DB),_xll.ArrayDPT($BA58:$BE58),_xll.ArrayCOA($BG58:$BZ58),YR,PRD,RV,_xll.ArrayDIM($CB58:$CE58)),0)</f>
        <v>0</v>
      </c>
      <c r="V58" s="111">
        <f ca="1">IFERROR(_xll.ACC_BU(_xll.ArrayBU(DB),_xll.ArrayDPT($BA58:$BE58),_xll.ArrayCOA($BG58:$BZ58),YR-1,PRD,_xll.ArrayDIM($CB58:$CE58)),0)</f>
        <v>911</v>
      </c>
      <c r="W58" s="102"/>
      <c r="X58" s="72">
        <f ca="1">IFERROR(_xll.AC_BU(_xll.ArrayBU(DB),_xll.ArrayDPT($BA58:$BE58),_xll.ArrayCOA($BG58:$BZ58),YR-1,PRD,_xll.ArrayDIM($CB58:$CE58)),0)</f>
        <v>0</v>
      </c>
      <c r="Y58" s="72">
        <f ca="1">IFERROR(_xll.BC_BU(_xll.ArrayBU(DB),_xll.ArrayDPT($BA58:$BE58),_xll.ArrayCOA($BG58:$BZ58),YR-1,PRD,RV,_xll.ArrayDIM($CB58:$CE58)),0)</f>
        <v>0</v>
      </c>
      <c r="Z58" s="72">
        <f ca="1">IFERROR(_xll.AC_BU(_xll.ArrayBU(DB),_xll.ArrayDPT($BA58:$BE58),_xll.ArrayCOA($BG58:$BZ58),YR-1-1,PRD,_xll.ArrayDIM($CB58:$CE58)),0)</f>
        <v>0</v>
      </c>
      <c r="AA58" s="102"/>
      <c r="AB58" s="102"/>
      <c r="AC58" s="102"/>
      <c r="AD58" s="102"/>
      <c r="AF58" s="146"/>
      <c r="AG58" s="146"/>
      <c r="AH58" s="146"/>
      <c r="AI58" s="146"/>
      <c r="BA58" s="537"/>
      <c r="BB58" s="538"/>
      <c r="BC58" s="538"/>
      <c r="BD58" s="538"/>
      <c r="BE58" s="539"/>
      <c r="BF58" s="502"/>
      <c r="BG58" s="537" t="s">
        <v>1281</v>
      </c>
      <c r="BH58" s="539"/>
      <c r="BI58" s="537"/>
      <c r="BJ58" s="539"/>
      <c r="BK58" s="537"/>
      <c r="BL58" s="539"/>
      <c r="BM58" s="537"/>
      <c r="BN58" s="539"/>
      <c r="BO58" s="537"/>
      <c r="BP58" s="539"/>
      <c r="BQ58" s="537"/>
      <c r="BR58" s="539"/>
      <c r="BS58" s="537"/>
      <c r="BT58" s="539"/>
      <c r="BU58" s="537"/>
      <c r="BV58" s="539"/>
      <c r="BW58" s="537"/>
      <c r="BX58" s="539"/>
      <c r="BY58" s="537"/>
      <c r="BZ58" s="539"/>
      <c r="CA58" s="502"/>
      <c r="CB58" s="537"/>
      <c r="CC58" s="538"/>
      <c r="CD58" s="538"/>
      <c r="CE58" s="539"/>
      <c r="DA58" t="s">
        <v>1281</v>
      </c>
    </row>
    <row r="59" spans="1:108" ht="12.75" customHeight="1">
      <c r="A59" s="124">
        <f t="shared" ca="1" si="0"/>
        <v>0</v>
      </c>
      <c r="B59" s="124">
        <f t="shared" ca="1" si="1"/>
        <v>0</v>
      </c>
      <c r="C59" s="124">
        <f t="shared" ca="1" si="2"/>
        <v>0</v>
      </c>
      <c r="D59" s="124">
        <f t="shared" ca="1" si="3"/>
        <v>0</v>
      </c>
      <c r="E59" s="124">
        <f ca="1">IFERROR(_xll.AC_BU(_xll.ArrayBU(DB),_xll.ArrayDPT($BA59:$BE59),_xll.ArrayCOA($BG59:$BZ59),YR,PRD-1,_xll.ArrayDIM($CB59:$CE59)),0)</f>
        <v>0</v>
      </c>
      <c r="F59" s="124">
        <f t="shared" ca="1" si="4"/>
        <v>0</v>
      </c>
      <c r="G59" s="124">
        <f t="shared" ca="1" si="5"/>
        <v>0</v>
      </c>
      <c r="H59" s="124"/>
      <c r="I59" s="124">
        <f ca="1">IFERROR(_xll.AC_BU(_xll.ArrayBU(DB),_xll.ArrayDPT($BA59:$BE59),_xll.ArrayCOA($BG59:$BZ59),YR,PRD,_xll.ArrayDIM($CB59:$CE59)),0)</f>
        <v>0</v>
      </c>
      <c r="J59" s="127">
        <f t="shared" ca="1" si="6"/>
        <v>0</v>
      </c>
      <c r="K59" s="124" t="s">
        <v>2651</v>
      </c>
      <c r="L59" s="124">
        <f ca="1">IFERROR(_xll.ACC_BU(_xll.ArrayBU(DB),_xll.ArrayDPT($BA59:$BE59),_xll.ArrayCOA($BG59:$BZ59),YR,PRD,_xll.ArrayDIM($CB59:$CE59)),0)</f>
        <v>0</v>
      </c>
      <c r="M59" s="127">
        <f t="shared" ca="1" si="7"/>
        <v>0</v>
      </c>
      <c r="N59" s="124">
        <f t="shared" ca="1" si="8"/>
        <v>0</v>
      </c>
      <c r="O59" s="124">
        <f t="shared" ca="1" si="9"/>
        <v>0</v>
      </c>
      <c r="P59" s="124">
        <f t="shared" ca="1" si="10"/>
        <v>0</v>
      </c>
      <c r="Q59" s="124">
        <f t="shared" ca="1" si="11"/>
        <v>0</v>
      </c>
      <c r="S59" s="111">
        <f ca="1">IFERROR(_xll.BC_BU(_xll.ArrayBU(DB),_xll.ArrayDPT($BA59:$BE59),_xll.ArrayCOA($BG59:$BZ59),YR,PRD,RV,_xll.ArrayDIM($CB59:$CE59)),0)</f>
        <v>0</v>
      </c>
      <c r="T59" s="111">
        <f ca="1">IFERROR(_xll.AC_BU(_xll.ArrayBU(DB),_xll.ArrayDPT($BA59:$BE59),_xll.ArrayCOA($BG59:$BZ59),YR-1,PRD,_xll.ArrayDIM($CB59:$CE59)),0)</f>
        <v>0</v>
      </c>
      <c r="U59" s="111">
        <f ca="1">IFERROR(_xll.BCC_BU(_xll.ArrayBU(DB),_xll.ArrayDPT($BA59:$BE59),_xll.ArrayCOA($BG59:$BZ59),YR,PRD,RV,_xll.ArrayDIM($CB59:$CE59)),0)</f>
        <v>0</v>
      </c>
      <c r="V59" s="111">
        <f ca="1">IFERROR(_xll.ACC_BU(_xll.ArrayBU(DB),_xll.ArrayDPT($BA59:$BE59),_xll.ArrayCOA($BG59:$BZ59),YR-1,PRD,_xll.ArrayDIM($CB59:$CE59)),0)</f>
        <v>0</v>
      </c>
      <c r="W59" s="102"/>
      <c r="X59" s="72">
        <f ca="1">IFERROR(_xll.AC_BU(_xll.ArrayBU(DB),_xll.ArrayDPT($BA59:$BE59),_xll.ArrayCOA($BG59:$BZ59),YR-1,PRD,_xll.ArrayDIM($CB59:$CE59)),0)</f>
        <v>0</v>
      </c>
      <c r="Y59" s="72">
        <f ca="1">IFERROR(_xll.BC_BU(_xll.ArrayBU(DB),_xll.ArrayDPT($BA59:$BE59),_xll.ArrayCOA($BG59:$BZ59),YR-1,PRD,RV,_xll.ArrayDIM($CB59:$CE59)),0)</f>
        <v>0</v>
      </c>
      <c r="Z59" s="72">
        <f ca="1">IFERROR(_xll.AC_BU(_xll.ArrayBU(DB),_xll.ArrayDPT($BA59:$BE59),_xll.ArrayCOA($BG59:$BZ59),YR-1-1,PRD,_xll.ArrayDIM($CB59:$CE59)),0)</f>
        <v>0</v>
      </c>
      <c r="AA59" s="102"/>
      <c r="AB59" s="102"/>
      <c r="AC59" s="102"/>
      <c r="AD59" s="102"/>
      <c r="AF59" s="146"/>
      <c r="AG59" s="146"/>
      <c r="AH59" s="146"/>
      <c r="AI59" s="146"/>
      <c r="BA59" s="537"/>
      <c r="BB59" s="538"/>
      <c r="BC59" s="538"/>
      <c r="BD59" s="538"/>
      <c r="BE59" s="539"/>
      <c r="BF59" s="502"/>
      <c r="BG59" s="537" t="s">
        <v>2653</v>
      </c>
      <c r="BH59" s="539"/>
      <c r="BI59" s="537"/>
      <c r="BJ59" s="539"/>
      <c r="BK59" s="537"/>
      <c r="BL59" s="539"/>
      <c r="BM59" s="537"/>
      <c r="BN59" s="539"/>
      <c r="BO59" s="537"/>
      <c r="BP59" s="539"/>
      <c r="BQ59" s="537"/>
      <c r="BR59" s="539"/>
      <c r="BS59" s="537"/>
      <c r="BT59" s="539"/>
      <c r="BU59" s="537"/>
      <c r="BV59" s="539"/>
      <c r="BW59" s="537"/>
      <c r="BX59" s="539"/>
      <c r="BY59" s="537"/>
      <c r="BZ59" s="539"/>
      <c r="CA59" s="502"/>
      <c r="CB59" s="537"/>
      <c r="CC59" s="538"/>
      <c r="CD59" s="538"/>
      <c r="CE59" s="539"/>
      <c r="DA59" t="s">
        <v>2653</v>
      </c>
    </row>
    <row r="60" spans="1:108" ht="12.75" customHeight="1">
      <c r="A60" s="124">
        <f t="shared" ca="1" si="0"/>
        <v>0</v>
      </c>
      <c r="B60" s="124">
        <f t="shared" ca="1" si="1"/>
        <v>0</v>
      </c>
      <c r="C60" s="124">
        <f t="shared" ca="1" si="2"/>
        <v>0</v>
      </c>
      <c r="D60" s="124">
        <f t="shared" ca="1" si="3"/>
        <v>0</v>
      </c>
      <c r="E60" s="124">
        <f ca="1">IFERROR(_xll.AC_BU(_xll.ArrayBU(DB),_xll.ArrayDPT($BA60:$BE60),_xll.ArrayCOA($BG60:$BZ60),YR,PRD-1,_xll.ArrayDIM($CB60:$CE60)),0)</f>
        <v>0</v>
      </c>
      <c r="F60" s="124">
        <f t="shared" ca="1" si="4"/>
        <v>0</v>
      </c>
      <c r="G60" s="124">
        <f t="shared" ca="1" si="5"/>
        <v>0</v>
      </c>
      <c r="H60" s="124"/>
      <c r="I60" s="124">
        <f ca="1">IFERROR(_xll.AC_BU(_xll.ArrayBU(DB),_xll.ArrayDPT($BA60:$BE60),_xll.ArrayCOA($BG60:$BZ60),YR,PRD,_xll.ArrayDIM($CB60:$CE60)),0)</f>
        <v>0</v>
      </c>
      <c r="J60" s="127">
        <f t="shared" ca="1" si="6"/>
        <v>0</v>
      </c>
      <c r="K60" s="124" t="s">
        <v>2586</v>
      </c>
      <c r="L60" s="124">
        <f ca="1">IFERROR(_xll.ACC_BU(_xll.ArrayBU(DB),_xll.ArrayDPT($BA60:$BE60),_xll.ArrayCOA($BG60:$BZ60),YR,PRD,_xll.ArrayDIM($CB60:$CE60)),0)</f>
        <v>0</v>
      </c>
      <c r="M60" s="127">
        <f t="shared" ca="1" si="7"/>
        <v>0</v>
      </c>
      <c r="N60" s="124">
        <f t="shared" ca="1" si="8"/>
        <v>0</v>
      </c>
      <c r="O60" s="124">
        <f t="shared" ca="1" si="9"/>
        <v>0</v>
      </c>
      <c r="P60" s="124">
        <f t="shared" ca="1" si="10"/>
        <v>0</v>
      </c>
      <c r="Q60" s="124">
        <f t="shared" ca="1" si="11"/>
        <v>0</v>
      </c>
      <c r="S60" s="111">
        <f ca="1">IFERROR(_xll.BC_BU(_xll.ArrayBU(DB),_xll.ArrayDPT($BA60:$BE60),_xll.ArrayCOA($BG60:$BZ60),YR,PRD,RV,_xll.ArrayDIM($CB60:$CE60)),0)</f>
        <v>0</v>
      </c>
      <c r="T60" s="111">
        <f ca="1">IFERROR(_xll.AC_BU(_xll.ArrayBU(DB),_xll.ArrayDPT($BA60:$BE60),_xll.ArrayCOA($BG60:$BZ60),YR-1,PRD,_xll.ArrayDIM($CB60:$CE60)),0)</f>
        <v>0</v>
      </c>
      <c r="U60" s="111">
        <f ca="1">IFERROR(_xll.BCC_BU(_xll.ArrayBU(DB),_xll.ArrayDPT($BA60:$BE60),_xll.ArrayCOA($BG60:$BZ60),YR,PRD,RV,_xll.ArrayDIM($CB60:$CE60)),0)</f>
        <v>0</v>
      </c>
      <c r="V60" s="111">
        <f ca="1">IFERROR(_xll.ACC_BU(_xll.ArrayBU(DB),_xll.ArrayDPT($BA60:$BE60),_xll.ArrayCOA($BG60:$BZ60),YR-1,PRD,_xll.ArrayDIM($CB60:$CE60)),0)</f>
        <v>0</v>
      </c>
      <c r="W60" s="102"/>
      <c r="X60" s="72">
        <f ca="1">IFERROR(_xll.AC_BU(_xll.ArrayBU(DB),_xll.ArrayDPT($BA60:$BE60),_xll.ArrayCOA($BG60:$BZ60),YR-1,PRD,_xll.ArrayDIM($CB60:$CE60)),0)</f>
        <v>0</v>
      </c>
      <c r="Y60" s="72">
        <f ca="1">IFERROR(_xll.BC_BU(_xll.ArrayBU(DB),_xll.ArrayDPT($BA60:$BE60),_xll.ArrayCOA($BG60:$BZ60),YR-1,PRD,RV,_xll.ArrayDIM($CB60:$CE60)),0)</f>
        <v>0</v>
      </c>
      <c r="Z60" s="72">
        <f ca="1">IFERROR(_xll.AC_BU(_xll.ArrayBU(DB),_xll.ArrayDPT($BA60:$BE60),_xll.ArrayCOA($BG60:$BZ60),YR-1-1,PRD,_xll.ArrayDIM($CB60:$CE60)),0)</f>
        <v>0</v>
      </c>
      <c r="AA60" s="102"/>
      <c r="AB60" s="102"/>
      <c r="AC60" s="102"/>
      <c r="AD60" s="102"/>
      <c r="AF60" s="146"/>
      <c r="AG60" s="146"/>
      <c r="AH60" s="146"/>
      <c r="AI60" s="146"/>
      <c r="BA60" s="537"/>
      <c r="BB60" s="538"/>
      <c r="BC60" s="538"/>
      <c r="BD60" s="538"/>
      <c r="BE60" s="539"/>
      <c r="BF60" s="502"/>
      <c r="BG60" s="537" t="s">
        <v>1284</v>
      </c>
      <c r="BH60" s="539"/>
      <c r="BI60" s="537"/>
      <c r="BJ60" s="539"/>
      <c r="BK60" s="537"/>
      <c r="BL60" s="539"/>
      <c r="BM60" s="537"/>
      <c r="BN60" s="539"/>
      <c r="BO60" s="537"/>
      <c r="BP60" s="539"/>
      <c r="BQ60" s="537"/>
      <c r="BR60" s="539"/>
      <c r="BS60" s="537"/>
      <c r="BT60" s="539"/>
      <c r="BU60" s="537"/>
      <c r="BV60" s="539"/>
      <c r="BW60" s="537"/>
      <c r="BX60" s="539"/>
      <c r="BY60" s="537"/>
      <c r="BZ60" s="539"/>
      <c r="CA60" s="502"/>
      <c r="CB60" s="537"/>
      <c r="CC60" s="538"/>
      <c r="CD60" s="538"/>
      <c r="CE60" s="539"/>
      <c r="DA60" t="s">
        <v>1284</v>
      </c>
    </row>
    <row r="61" spans="1:108" ht="12.75" customHeight="1">
      <c r="A61" s="124">
        <f t="shared" ca="1" si="0"/>
        <v>0</v>
      </c>
      <c r="B61" s="124">
        <f t="shared" ca="1" si="1"/>
        <v>0</v>
      </c>
      <c r="C61" s="124">
        <f t="shared" ca="1" si="2"/>
        <v>0</v>
      </c>
      <c r="D61" s="124">
        <f t="shared" ca="1" si="3"/>
        <v>0</v>
      </c>
      <c r="E61" s="124">
        <f ca="1">IFERROR(_xll.AC_BU(_xll.ArrayBU(DB),_xll.ArrayDPT($BA61:$BE61),_xll.ArrayCOA($BG61:$BZ61),YR,PRD-1,_xll.ArrayDIM($CB61:$CE61)),0)</f>
        <v>0</v>
      </c>
      <c r="F61" s="124">
        <f t="shared" ca="1" si="4"/>
        <v>0</v>
      </c>
      <c r="G61" s="124">
        <f t="shared" ca="1" si="5"/>
        <v>0</v>
      </c>
      <c r="H61" s="124"/>
      <c r="I61" s="124">
        <f ca="1">IFERROR(_xll.AC_BU(_xll.ArrayBU(DB),_xll.ArrayDPT($BA61:$BE61),_xll.ArrayCOA($BG61:$BZ61),YR,PRD,_xll.ArrayDIM($CB61:$CE61)),0)</f>
        <v>0</v>
      </c>
      <c r="J61" s="127">
        <f t="shared" ca="1" si="6"/>
        <v>0</v>
      </c>
      <c r="K61" s="124" t="s">
        <v>2507</v>
      </c>
      <c r="L61" s="124">
        <f ca="1">IFERROR(_xll.ACC_BU(_xll.ArrayBU(DB),_xll.ArrayDPT($BA61:$BE61),_xll.ArrayCOA($BG61:$BZ61),YR,PRD,_xll.ArrayDIM($CB61:$CE61)),0)</f>
        <v>9200</v>
      </c>
      <c r="M61" s="127">
        <f t="shared" ca="1" si="7"/>
        <v>0.15321009572863206</v>
      </c>
      <c r="N61" s="124">
        <f t="shared" ca="1" si="8"/>
        <v>9200</v>
      </c>
      <c r="O61" s="124">
        <f t="shared" ca="1" si="9"/>
        <v>100</v>
      </c>
      <c r="P61" s="124">
        <f t="shared" ca="1" si="10"/>
        <v>-1900</v>
      </c>
      <c r="Q61" s="124">
        <f t="shared" ca="1" si="11"/>
        <v>-20.652173913043477</v>
      </c>
      <c r="S61" s="111">
        <f ca="1">IFERROR(_xll.BC_BU(_xll.ArrayBU(DB),_xll.ArrayDPT($BA61:$BE61),_xll.ArrayCOA($BG61:$BZ61),YR,PRD,RV,_xll.ArrayDIM($CB61:$CE61)),0)</f>
        <v>0</v>
      </c>
      <c r="T61" s="111">
        <f ca="1">IFERROR(_xll.AC_BU(_xll.ArrayBU(DB),_xll.ArrayDPT($BA61:$BE61),_xll.ArrayCOA($BG61:$BZ61),YR-1,PRD,_xll.ArrayDIM($CB61:$CE61)),0)</f>
        <v>0</v>
      </c>
      <c r="U61" s="111">
        <f ca="1">IFERROR(_xll.BCC_BU(_xll.ArrayBU(DB),_xll.ArrayDPT($BA61:$BE61),_xll.ArrayCOA($BG61:$BZ61),YR,PRD,RV,_xll.ArrayDIM($CB61:$CE61)),0)</f>
        <v>0</v>
      </c>
      <c r="V61" s="111">
        <f ca="1">IFERROR(_xll.ACC_BU(_xll.ArrayBU(DB),_xll.ArrayDPT($BA61:$BE61),_xll.ArrayCOA($BG61:$BZ61),YR-1,PRD,_xll.ArrayDIM($CB61:$CE61)),0)</f>
        <v>11100</v>
      </c>
      <c r="W61" s="102"/>
      <c r="X61" s="72">
        <f ca="1">IFERROR(_xll.AC_BU(_xll.ArrayBU(DB),_xll.ArrayDPT($BA61:$BE61),_xll.ArrayCOA($BG61:$BZ61),YR-1,PRD,_xll.ArrayDIM($CB61:$CE61)),0)</f>
        <v>0</v>
      </c>
      <c r="Y61" s="72">
        <f ca="1">IFERROR(_xll.BC_BU(_xll.ArrayBU(DB),_xll.ArrayDPT($BA61:$BE61),_xll.ArrayCOA($BG61:$BZ61),YR-1,PRD,RV,_xll.ArrayDIM($CB61:$CE61)),0)</f>
        <v>0</v>
      </c>
      <c r="Z61" s="72">
        <f ca="1">IFERROR(_xll.AC_BU(_xll.ArrayBU(DB),_xll.ArrayDPT($BA61:$BE61),_xll.ArrayCOA($BG61:$BZ61),YR-1-1,PRD,_xll.ArrayDIM($CB61:$CE61)),0)</f>
        <v>0</v>
      </c>
      <c r="AA61" s="102"/>
      <c r="AB61" s="102"/>
      <c r="AC61" s="102"/>
      <c r="AD61" s="46"/>
      <c r="AF61" s="146"/>
      <c r="AG61" s="146"/>
      <c r="AH61" s="146"/>
      <c r="AI61" s="146"/>
      <c r="BA61" s="537"/>
      <c r="BB61" s="538"/>
      <c r="BC61" s="538"/>
      <c r="BD61" s="538"/>
      <c r="BE61" s="539"/>
      <c r="BF61" s="502"/>
      <c r="BG61" s="537" t="s">
        <v>1292</v>
      </c>
      <c r="BH61" s="539"/>
      <c r="BI61" s="537"/>
      <c r="BJ61" s="539"/>
      <c r="BK61" s="537"/>
      <c r="BL61" s="539"/>
      <c r="BM61" s="537"/>
      <c r="BN61" s="539"/>
      <c r="BO61" s="537"/>
      <c r="BP61" s="539"/>
      <c r="BQ61" s="537"/>
      <c r="BR61" s="539"/>
      <c r="BS61" s="537"/>
      <c r="BT61" s="539"/>
      <c r="BU61" s="537"/>
      <c r="BV61" s="539"/>
      <c r="BW61" s="537"/>
      <c r="BX61" s="539"/>
      <c r="BY61" s="537"/>
      <c r="BZ61" s="539"/>
      <c r="CA61" s="502"/>
      <c r="CB61" s="537"/>
      <c r="CC61" s="538"/>
      <c r="CD61" s="538"/>
      <c r="CE61" s="539"/>
      <c r="DA61" t="s">
        <v>1292</v>
      </c>
    </row>
    <row r="62" spans="1:108" ht="12.75" customHeight="1">
      <c r="A62" s="35">
        <f ca="1">SUM(A36:A61)</f>
        <v>58149.5</v>
      </c>
      <c r="B62">
        <f t="shared" ca="1" si="1"/>
        <v>44.220999520294988</v>
      </c>
      <c r="C62" s="35">
        <f ca="1">SUM(C36:C61)</f>
        <v>18544.080000000002</v>
      </c>
      <c r="D62">
        <f t="shared" ca="1" si="3"/>
        <v>14.102232225286752</v>
      </c>
      <c r="E62" s="35">
        <f ca="1">SUM(E36:E61)</f>
        <v>112953.4</v>
      </c>
      <c r="F62" s="35">
        <f ca="1">SUM(F36:F61)</f>
        <v>131497.48000000001</v>
      </c>
      <c r="G62">
        <f t="shared" ca="1" si="5"/>
        <v>100</v>
      </c>
      <c r="H62" s="217">
        <f>SUM(H36:H61)</f>
        <v>0</v>
      </c>
      <c r="I62" s="35">
        <f ca="1">SUM(I36:I61)</f>
        <v>131497.48000000001</v>
      </c>
      <c r="J62" s="140">
        <f t="shared" ca="1" si="6"/>
        <v>11.631237386057244</v>
      </c>
      <c r="K62" s="35" t="s">
        <v>2570</v>
      </c>
      <c r="L62" s="35">
        <f ca="1">SUM(L36:L61)</f>
        <v>825134.94</v>
      </c>
      <c r="M62" s="140">
        <f t="shared" ca="1" si="7"/>
        <v>13.74119599417816</v>
      </c>
      <c r="N62" s="35">
        <f ca="1">SUM(N36:N61)</f>
        <v>825134.94</v>
      </c>
      <c r="O62">
        <f t="shared" ca="1" si="9"/>
        <v>100</v>
      </c>
      <c r="P62" s="35">
        <f ca="1">SUM(P36:P61)</f>
        <v>121386.77999999997</v>
      </c>
      <c r="Q62">
        <f t="shared" ca="1" si="11"/>
        <v>14.711142882884097</v>
      </c>
      <c r="S62" s="215">
        <f ca="1">SUM(S36:S61)</f>
        <v>0</v>
      </c>
      <c r="T62" s="215">
        <f ca="1">SUM(T36:T61)</f>
        <v>73347.98</v>
      </c>
      <c r="U62" s="215">
        <f ca="1">SUM(U36:U61)</f>
        <v>0</v>
      </c>
      <c r="V62" s="215">
        <f ca="1">SUM(V36:V61)</f>
        <v>703748.16000000015</v>
      </c>
      <c r="W62" s="46"/>
      <c r="X62" s="77">
        <f ca="1">SUM(X36:X61)</f>
        <v>73347.98</v>
      </c>
      <c r="Y62" s="77">
        <f ca="1">SUM(Y36:Y61)</f>
        <v>0</v>
      </c>
      <c r="Z62" s="77">
        <f ca="1">SUM(Z36:Z61)</f>
        <v>78951.48000000001</v>
      </c>
      <c r="AA62" s="46"/>
      <c r="AB62" s="46"/>
      <c r="AC62" s="46"/>
      <c r="AF62" s="146"/>
      <c r="AG62" s="146"/>
      <c r="AH62" s="146"/>
      <c r="AI62" s="146"/>
      <c r="BA62" s="537"/>
      <c r="BB62" s="538"/>
      <c r="BC62" s="538"/>
      <c r="BD62" s="538"/>
      <c r="BE62" s="539"/>
      <c r="BF62" s="502"/>
      <c r="BG62" s="537"/>
      <c r="BH62" s="539"/>
      <c r="BI62" s="537"/>
      <c r="BJ62" s="539"/>
      <c r="BK62" s="537"/>
      <c r="BL62" s="539"/>
      <c r="BM62" s="537"/>
      <c r="BN62" s="539"/>
      <c r="BO62" s="537"/>
      <c r="BP62" s="539"/>
      <c r="BQ62" s="537"/>
      <c r="BR62" s="539"/>
      <c r="BS62" s="537"/>
      <c r="BT62" s="539"/>
      <c r="BU62" s="537"/>
      <c r="BV62" s="539"/>
      <c r="BW62" s="537"/>
      <c r="BX62" s="539"/>
      <c r="BY62" s="537"/>
      <c r="BZ62" s="539"/>
      <c r="CA62" s="502"/>
      <c r="CB62" s="537"/>
      <c r="CC62" s="538"/>
      <c r="CD62" s="538"/>
      <c r="CE62" s="539"/>
    </row>
    <row r="63" spans="1:108" ht="12.75" customHeight="1">
      <c r="H63" s="162"/>
      <c r="J63" s="140"/>
      <c r="M63" s="140"/>
      <c r="S63" s="111"/>
      <c r="T63" s="111"/>
      <c r="U63" s="111"/>
      <c r="V63" s="111"/>
      <c r="X63" s="72"/>
      <c r="Y63" s="72"/>
      <c r="Z63" s="72"/>
      <c r="AD63" s="27"/>
      <c r="AF63" s="146"/>
      <c r="AG63" s="146"/>
      <c r="AH63" s="146"/>
      <c r="AI63" s="146"/>
      <c r="BA63" s="537"/>
      <c r="BB63" s="538"/>
      <c r="BC63" s="538"/>
      <c r="BD63" s="538"/>
      <c r="BE63" s="539"/>
      <c r="BF63" s="502"/>
      <c r="BG63" s="537"/>
      <c r="BH63" s="539"/>
      <c r="BI63" s="537"/>
      <c r="BJ63" s="539"/>
      <c r="BK63" s="537"/>
      <c r="BL63" s="539"/>
      <c r="BM63" s="537"/>
      <c r="BN63" s="539"/>
      <c r="BO63" s="537"/>
      <c r="BP63" s="539"/>
      <c r="BQ63" s="537"/>
      <c r="BR63" s="539"/>
      <c r="BS63" s="537"/>
      <c r="BT63" s="539"/>
      <c r="BU63" s="537"/>
      <c r="BV63" s="539"/>
      <c r="BW63" s="537"/>
      <c r="BX63" s="539"/>
      <c r="BY63" s="537"/>
      <c r="BZ63" s="539"/>
      <c r="CA63" s="502"/>
      <c r="CB63" s="537"/>
      <c r="CC63" s="538"/>
      <c r="CD63" s="538"/>
      <c r="CE63" s="539"/>
    </row>
    <row r="64" spans="1:108" ht="12.75" customHeight="1">
      <c r="A64" s="76">
        <f ca="1">A33+A62</f>
        <v>633737.18999999994</v>
      </c>
      <c r="B64" s="162">
        <f ca="1">IF(I64=0,0,(A64*100/I64))</f>
        <v>56.055429330378502</v>
      </c>
      <c r="C64" s="76">
        <f ca="1">C33+C62</f>
        <v>408502.14000000007</v>
      </c>
      <c r="D64" s="162">
        <f ca="1">IF(I64=0,0,(C64*100/I64))</f>
        <v>36.132900516818957</v>
      </c>
      <c r="E64" s="76">
        <f ca="1">E33+E62</f>
        <v>722052.38</v>
      </c>
      <c r="F64" s="76">
        <f ca="1">F28+F33+F62</f>
        <v>1130554.52</v>
      </c>
      <c r="G64" s="162">
        <f ca="1">IF(I64=0,0,(F64*100/I64))</f>
        <v>100</v>
      </c>
      <c r="H64" s="76">
        <f>H33+H62</f>
        <v>0</v>
      </c>
      <c r="I64" s="76">
        <f ca="1">I33+I62</f>
        <v>1130554.52</v>
      </c>
      <c r="J64" s="163">
        <f ca="1">I64/$I$66*100</f>
        <v>100</v>
      </c>
      <c r="K64" s="76" t="s">
        <v>2508</v>
      </c>
      <c r="L64" s="76">
        <f ca="1">L33+L62</f>
        <v>6004826.2200000007</v>
      </c>
      <c r="M64" s="163">
        <f ca="1">L64/$L$66*100</f>
        <v>100</v>
      </c>
      <c r="N64" s="76">
        <f ca="1">N33+N62</f>
        <v>6004826.2200000007</v>
      </c>
      <c r="O64" s="162">
        <f ca="1">IF(L64=0,0,(N64*100/L64))</f>
        <v>100.00000000000001</v>
      </c>
      <c r="P64" s="76">
        <f ca="1">P33+P62</f>
        <v>2342536.42</v>
      </c>
      <c r="Q64" s="162">
        <f ca="1">IF(N64=0,0,(P64*100/N64))</f>
        <v>39.010894473479027</v>
      </c>
      <c r="S64" s="76">
        <f ca="1">S33+S62</f>
        <v>0</v>
      </c>
      <c r="T64" s="76">
        <f ca="1">T33+T62</f>
        <v>496817.32999999996</v>
      </c>
      <c r="U64" s="76">
        <f ca="1">U33+U62</f>
        <v>0</v>
      </c>
      <c r="V64" s="76">
        <f ca="1">V33+V62</f>
        <v>3662289.8000000003</v>
      </c>
      <c r="W64" s="76"/>
      <c r="X64" s="76">
        <f ca="1">X33+X62</f>
        <v>496817.32999999996</v>
      </c>
      <c r="Y64" s="76">
        <f ca="1">Y33+Y62</f>
        <v>0</v>
      </c>
      <c r="Z64" s="76">
        <f ca="1">Z33+Z62</f>
        <v>426674.42999999993</v>
      </c>
      <c r="AA64" s="27"/>
      <c r="AB64" s="27"/>
      <c r="AC64" s="27"/>
      <c r="AF64" s="146"/>
      <c r="AG64" s="146"/>
      <c r="AH64" s="146"/>
      <c r="AI64" s="146"/>
      <c r="BA64" s="537"/>
      <c r="BB64" s="538"/>
      <c r="BC64" s="538"/>
      <c r="BD64" s="538"/>
      <c r="BE64" s="539"/>
      <c r="BF64" s="502"/>
      <c r="BG64" s="537"/>
      <c r="BH64" s="539"/>
      <c r="BI64" s="537"/>
      <c r="BJ64" s="539"/>
      <c r="BK64" s="537"/>
      <c r="BL64" s="539"/>
      <c r="BM64" s="537"/>
      <c r="BN64" s="539"/>
      <c r="BO64" s="537"/>
      <c r="BP64" s="539"/>
      <c r="BQ64" s="537"/>
      <c r="BR64" s="539"/>
      <c r="BS64" s="537"/>
      <c r="BT64" s="539"/>
      <c r="BU64" s="537"/>
      <c r="BV64" s="539"/>
      <c r="BW64" s="537"/>
      <c r="BX64" s="539"/>
      <c r="BY64" s="537"/>
      <c r="BZ64" s="539"/>
      <c r="CA64" s="502"/>
      <c r="CB64" s="537"/>
      <c r="CC64" s="538"/>
      <c r="CD64" s="538"/>
      <c r="CE64" s="539"/>
    </row>
    <row r="65" spans="1:83" ht="12.75" customHeight="1">
      <c r="A65" s="74"/>
      <c r="B65" s="74"/>
      <c r="C65" s="74"/>
      <c r="D65" s="74"/>
      <c r="E65" s="74"/>
      <c r="F65" s="74"/>
      <c r="G65" s="74"/>
      <c r="H65" s="74"/>
      <c r="I65" s="74"/>
      <c r="J65" s="122"/>
      <c r="K65" s="74"/>
      <c r="L65" s="74"/>
      <c r="M65" s="122"/>
      <c r="N65" s="74"/>
      <c r="O65" s="74"/>
      <c r="P65" s="74"/>
      <c r="Q65" s="74"/>
      <c r="AD65" s="27"/>
      <c r="AF65" s="146"/>
      <c r="AG65" s="146"/>
      <c r="AH65" s="146"/>
      <c r="AI65" s="146"/>
      <c r="BA65" s="537"/>
      <c r="BB65" s="538"/>
      <c r="BC65" s="538"/>
      <c r="BD65" s="538"/>
      <c r="BE65" s="539"/>
      <c r="BF65" s="502"/>
      <c r="BG65" s="537"/>
      <c r="BH65" s="539"/>
      <c r="BI65" s="537"/>
      <c r="BJ65" s="539"/>
      <c r="BK65" s="537"/>
      <c r="BL65" s="539"/>
      <c r="BM65" s="537"/>
      <c r="BN65" s="539"/>
      <c r="BO65" s="537"/>
      <c r="BP65" s="539"/>
      <c r="BQ65" s="537"/>
      <c r="BR65" s="539"/>
      <c r="BS65" s="537"/>
      <c r="BT65" s="539"/>
      <c r="BU65" s="537"/>
      <c r="BV65" s="539"/>
      <c r="BW65" s="537"/>
      <c r="BX65" s="539"/>
      <c r="BY65" s="537"/>
      <c r="BZ65" s="539"/>
      <c r="CA65" s="502"/>
      <c r="CB65" s="537"/>
      <c r="CC65" s="538"/>
      <c r="CD65" s="538"/>
      <c r="CE65" s="539"/>
    </row>
    <row r="66" spans="1:83" ht="12.75" customHeight="1">
      <c r="A66" s="35">
        <f ca="1">A64</f>
        <v>633737.18999999994</v>
      </c>
      <c r="B66">
        <f ca="1">IF(I66=0,0,(A66*100/I66))</f>
        <v>56.055429330378502</v>
      </c>
      <c r="C66" s="35">
        <f ca="1">C22-C64-C28</f>
        <v>-408502.14000000007</v>
      </c>
      <c r="D66">
        <f ca="1">IF(I66=0,0,(C66*100/I66))</f>
        <v>-36.132900516818957</v>
      </c>
      <c r="E66" s="35">
        <f ca="1">E64</f>
        <v>722052.38</v>
      </c>
      <c r="F66" s="35">
        <f ca="1">F22-F64</f>
        <v>-1130554.52</v>
      </c>
      <c r="G66">
        <f ca="1">IF(I66=0,0,(F66*100/I66))</f>
        <v>-100</v>
      </c>
      <c r="H66" s="35">
        <f>H64</f>
        <v>0</v>
      </c>
      <c r="I66" s="35">
        <f ca="1">I64</f>
        <v>1130554.52</v>
      </c>
      <c r="J66" s="140">
        <f ca="1">I66/$I$66*100</f>
        <v>100</v>
      </c>
      <c r="K66" s="35" t="s">
        <v>2509</v>
      </c>
      <c r="L66" s="35">
        <f ca="1">L64</f>
        <v>6004826.2200000007</v>
      </c>
      <c r="M66" s="140">
        <f ca="1">L66/$L$66*100</f>
        <v>100</v>
      </c>
      <c r="N66" s="35">
        <f ca="1">N64</f>
        <v>6004826.2200000007</v>
      </c>
      <c r="O66">
        <f ca="1">IF(L66=0,0,(N66*100/L66))</f>
        <v>100.00000000000001</v>
      </c>
      <c r="P66" s="35">
        <f ca="1">P64</f>
        <v>2342536.42</v>
      </c>
      <c r="Q66">
        <f ca="1">IF(N66=0,0,(P66*100/N66))</f>
        <v>39.010894473479027</v>
      </c>
      <c r="S66" s="76">
        <f ca="1">S64</f>
        <v>0</v>
      </c>
      <c r="T66" s="76">
        <f ca="1">T64</f>
        <v>496817.32999999996</v>
      </c>
      <c r="U66" s="76">
        <f ca="1">U64</f>
        <v>0</v>
      </c>
      <c r="V66" s="76">
        <f ca="1">V64</f>
        <v>3662289.8000000003</v>
      </c>
      <c r="W66" s="76"/>
      <c r="X66" s="76">
        <f ca="1">X64</f>
        <v>496817.32999999996</v>
      </c>
      <c r="Y66" s="76">
        <f ca="1">Y64</f>
        <v>0</v>
      </c>
      <c r="Z66" s="76">
        <f ca="1">Z64</f>
        <v>426674.42999999993</v>
      </c>
      <c r="AA66" s="27"/>
      <c r="AB66" s="27"/>
      <c r="AC66" s="27"/>
      <c r="AD66" s="46"/>
      <c r="AF66" s="146"/>
      <c r="AG66" s="146"/>
      <c r="AH66" s="146"/>
      <c r="AI66" s="146"/>
      <c r="BA66" s="537"/>
      <c r="BB66" s="538"/>
      <c r="BC66" s="538"/>
      <c r="BD66" s="538"/>
      <c r="BE66" s="539"/>
      <c r="BF66" s="502"/>
      <c r="BG66" s="537"/>
      <c r="BH66" s="539"/>
      <c r="BI66" s="537"/>
      <c r="BJ66" s="539"/>
      <c r="BK66" s="537"/>
      <c r="BL66" s="539"/>
      <c r="BM66" s="537"/>
      <c r="BN66" s="539"/>
      <c r="BO66" s="537"/>
      <c r="BP66" s="539"/>
      <c r="BQ66" s="537"/>
      <c r="BR66" s="539"/>
      <c r="BS66" s="537"/>
      <c r="BT66" s="539"/>
      <c r="BU66" s="537"/>
      <c r="BV66" s="539"/>
      <c r="BW66" s="537"/>
      <c r="BX66" s="539"/>
      <c r="BY66" s="537"/>
      <c r="BZ66" s="539"/>
      <c r="CA66" s="502"/>
      <c r="CB66" s="537"/>
      <c r="CC66" s="538"/>
      <c r="CD66" s="538"/>
      <c r="CE66" s="539"/>
    </row>
    <row r="67" spans="1:83" ht="13.5" customHeight="1" thickBot="1">
      <c r="H67" s="162"/>
      <c r="J67" s="140"/>
      <c r="M67" s="140"/>
      <c r="S67" s="218"/>
      <c r="T67" s="219"/>
      <c r="U67" s="218"/>
      <c r="V67" s="219"/>
      <c r="W67" s="46"/>
      <c r="X67" s="167"/>
      <c r="Y67" s="167"/>
      <c r="Z67" s="167"/>
      <c r="AA67" s="46"/>
      <c r="AB67" s="46"/>
      <c r="AC67" s="46"/>
      <c r="AF67" s="146"/>
      <c r="AG67" s="146"/>
      <c r="AH67" s="146"/>
      <c r="AI67" s="146"/>
      <c r="BA67" s="537"/>
      <c r="BB67" s="538"/>
      <c r="BC67" s="538"/>
      <c r="BD67" s="538"/>
      <c r="BE67" s="539"/>
      <c r="BF67" s="502"/>
      <c r="BG67" s="537"/>
      <c r="BH67" s="539"/>
      <c r="BI67" s="537"/>
      <c r="BJ67" s="539"/>
      <c r="BK67" s="537"/>
      <c r="BL67" s="539"/>
      <c r="BM67" s="537"/>
      <c r="BN67" s="539"/>
      <c r="BO67" s="537"/>
      <c r="BP67" s="539"/>
      <c r="BQ67" s="537"/>
      <c r="BR67" s="539"/>
      <c r="BS67" s="537"/>
      <c r="BT67" s="539"/>
      <c r="BU67" s="537"/>
      <c r="BV67" s="539"/>
      <c r="BW67" s="537"/>
      <c r="BX67" s="539"/>
      <c r="BY67" s="537"/>
      <c r="BZ67" s="539"/>
      <c r="CA67" s="502"/>
      <c r="CB67" s="537"/>
      <c r="CC67" s="538"/>
      <c r="CD67" s="538"/>
      <c r="CE67" s="539"/>
    </row>
    <row r="68" spans="1:83" ht="13.5" customHeight="1" thickTop="1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87"/>
      <c r="L68" s="169"/>
      <c r="M68" s="169"/>
      <c r="N68" s="169"/>
      <c r="O68" s="169"/>
      <c r="P68" s="169"/>
      <c r="Q68" s="169"/>
      <c r="AF68" s="146"/>
      <c r="AG68" s="146"/>
      <c r="AH68" s="146"/>
      <c r="AI68" s="146"/>
    </row>
    <row r="69" spans="1:83" ht="12.75" customHeight="1">
      <c r="K69" s="35"/>
      <c r="AD69" s="102"/>
      <c r="AF69" s="146"/>
      <c r="AG69" s="146"/>
      <c r="AH69" s="146"/>
      <c r="AI69" s="146"/>
    </row>
    <row r="70" spans="1:83" ht="12.75" customHeight="1">
      <c r="H70" s="102"/>
      <c r="K70" s="40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46"/>
      <c r="AF70" s="146"/>
      <c r="AG70" s="146"/>
      <c r="AH70" s="146"/>
      <c r="AI70" s="146"/>
    </row>
    <row r="71" spans="1:83" ht="12.75" customHeight="1">
      <c r="G71" s="46"/>
      <c r="H71" s="46"/>
      <c r="J71" s="46"/>
      <c r="K71" s="40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F71" s="146"/>
      <c r="AG71" s="146"/>
      <c r="AH71" s="146"/>
      <c r="AI71" s="146"/>
    </row>
    <row r="72" spans="1:83" ht="12.75" customHeight="1">
      <c r="B72" s="46"/>
      <c r="D72" s="46"/>
      <c r="H72" s="46"/>
      <c r="K72" s="40"/>
      <c r="M72" s="46"/>
      <c r="O72" s="46"/>
      <c r="Q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F72" s="146"/>
      <c r="AG72" s="146"/>
      <c r="AH72" s="146"/>
      <c r="AI72" s="146"/>
    </row>
    <row r="73" spans="1:83" ht="12.75" customHeight="1">
      <c r="H73" s="46"/>
      <c r="K73" s="40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F73" s="146"/>
      <c r="AG73" s="146"/>
      <c r="AH73" s="146"/>
      <c r="AI73" s="146"/>
    </row>
    <row r="74" spans="1:83" ht="12.75" customHeight="1">
      <c r="G74" s="46"/>
      <c r="H74" s="46"/>
      <c r="J74" s="46"/>
      <c r="K74" s="40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F74" s="146"/>
      <c r="AG74" s="146"/>
      <c r="AH74" s="146"/>
      <c r="AI74" s="146"/>
    </row>
    <row r="75" spans="1:83" ht="16.5" customHeight="1">
      <c r="A75" s="104"/>
      <c r="B75" s="46"/>
      <c r="D75" s="46"/>
      <c r="F75" s="104"/>
      <c r="G75" s="46"/>
      <c r="H75" s="46"/>
      <c r="J75" s="46"/>
      <c r="K75" s="40"/>
      <c r="M75" s="46"/>
      <c r="N75" s="104"/>
      <c r="O75" s="46"/>
      <c r="P75" s="104"/>
      <c r="Q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F75" s="146"/>
      <c r="AG75" s="146"/>
      <c r="AH75" s="146"/>
      <c r="AI75" s="146"/>
    </row>
    <row r="76" spans="1:83" ht="6" customHeight="1">
      <c r="B76" s="46"/>
      <c r="D76" s="46"/>
      <c r="G76" s="46"/>
      <c r="H76" s="46"/>
      <c r="J76" s="46"/>
      <c r="K76" s="40"/>
      <c r="M76" s="46"/>
      <c r="O76" s="46"/>
      <c r="Q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F76" s="146"/>
      <c r="AG76" s="146"/>
      <c r="AH76" s="146"/>
      <c r="AI76" s="146"/>
    </row>
    <row r="77" spans="1:83" ht="12.75" customHeight="1">
      <c r="B77" s="46"/>
      <c r="D77" s="46"/>
      <c r="G77" s="46"/>
      <c r="H77" s="46"/>
      <c r="J77" s="46"/>
      <c r="K77" s="40"/>
      <c r="M77" s="46"/>
      <c r="O77" s="46"/>
      <c r="Q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F77" s="146"/>
      <c r="AG77" s="146"/>
      <c r="AH77" s="146"/>
      <c r="AI77" s="146"/>
    </row>
    <row r="78" spans="1:83" ht="12.75" customHeight="1">
      <c r="B78" s="46"/>
      <c r="D78" s="46"/>
      <c r="G78" s="46"/>
      <c r="H78" s="46"/>
      <c r="J78" s="46"/>
      <c r="K78" s="40"/>
      <c r="M78" s="46"/>
      <c r="O78" s="46"/>
      <c r="Q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F78" s="146"/>
      <c r="AG78" s="146"/>
      <c r="AH78" s="146"/>
      <c r="AI78" s="146"/>
    </row>
    <row r="79" spans="1:83" ht="12.75" customHeight="1">
      <c r="B79" s="46"/>
      <c r="D79" s="46"/>
      <c r="G79" s="46"/>
      <c r="H79" s="46"/>
      <c r="J79" s="46"/>
      <c r="K79" s="40"/>
      <c r="M79" s="46"/>
      <c r="O79" s="46"/>
      <c r="Q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F79" s="146"/>
      <c r="AG79" s="146"/>
      <c r="AH79" s="146"/>
      <c r="AI79" s="146"/>
    </row>
    <row r="80" spans="1:83" ht="6" customHeight="1">
      <c r="B80" s="46"/>
      <c r="D80" s="46"/>
      <c r="G80" s="46"/>
      <c r="H80" s="46"/>
      <c r="J80" s="46"/>
      <c r="K80" s="40"/>
      <c r="M80" s="46"/>
      <c r="O80" s="46"/>
      <c r="Q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F80" s="146"/>
      <c r="AG80" s="146"/>
      <c r="AH80" s="146"/>
      <c r="AI80" s="146"/>
    </row>
    <row r="81" spans="2:35" ht="12.75" customHeight="1">
      <c r="B81" s="46"/>
      <c r="D81" s="46"/>
      <c r="G81" s="46"/>
      <c r="H81" s="46"/>
      <c r="J81" s="46"/>
      <c r="K81" s="40"/>
      <c r="M81" s="46"/>
      <c r="O81" s="46"/>
      <c r="Q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F81" s="146"/>
      <c r="AG81" s="146"/>
      <c r="AH81" s="146"/>
      <c r="AI81" s="146"/>
    </row>
    <row r="82" spans="2:35" ht="12.75" customHeight="1">
      <c r="B82" s="46"/>
      <c r="D82" s="46"/>
      <c r="G82" s="46"/>
      <c r="H82" s="46"/>
      <c r="J82" s="46"/>
      <c r="K82" s="40"/>
      <c r="M82" s="46"/>
      <c r="O82" s="46"/>
      <c r="Q82" s="46"/>
      <c r="S82" s="46"/>
      <c r="T82" s="46"/>
      <c r="U82" s="46"/>
      <c r="V82" s="46"/>
      <c r="W82" s="46"/>
      <c r="AA82" s="46"/>
      <c r="AB82" s="46"/>
      <c r="AC82" s="46"/>
      <c r="AD82" s="46"/>
      <c r="AF82" s="146"/>
      <c r="AG82" s="146"/>
      <c r="AH82" s="146"/>
      <c r="AI82" s="146"/>
    </row>
    <row r="83" spans="2:35" ht="12.75" customHeight="1">
      <c r="B83" s="46"/>
      <c r="D83" s="46"/>
      <c r="G83" s="46"/>
      <c r="H83" s="46"/>
      <c r="J83" s="46"/>
      <c r="K83" s="40"/>
      <c r="M83" s="46"/>
      <c r="O83" s="46"/>
      <c r="Q83" s="46"/>
      <c r="S83" s="46"/>
      <c r="T83" s="46"/>
      <c r="U83" s="46"/>
      <c r="V83" s="46"/>
      <c r="W83" s="46"/>
      <c r="AA83" s="46"/>
      <c r="AB83" s="46"/>
      <c r="AC83" s="46"/>
      <c r="AD83" s="46"/>
      <c r="AF83" s="146"/>
      <c r="AG83" s="146"/>
      <c r="AH83" s="146"/>
      <c r="AI83" s="146"/>
    </row>
    <row r="84" spans="2:35" ht="12.75" customHeight="1">
      <c r="B84" s="46"/>
      <c r="C84" s="46"/>
      <c r="D84" s="46"/>
      <c r="M84" s="46"/>
      <c r="O84" s="46"/>
      <c r="Q84" s="46"/>
      <c r="AF84" s="146"/>
      <c r="AG84" s="146"/>
      <c r="AH84" s="146"/>
      <c r="AI84" s="146"/>
    </row>
    <row r="85" spans="2:35" ht="12.75" customHeight="1">
      <c r="AF85" s="146"/>
      <c r="AG85" s="146"/>
      <c r="AH85" s="146"/>
      <c r="AI85" s="146"/>
    </row>
    <row r="86" spans="2:35" ht="12.75" customHeight="1">
      <c r="K86" s="35"/>
      <c r="AF86" s="171"/>
      <c r="AG86" s="171"/>
      <c r="AH86" s="171"/>
      <c r="AI86" s="171"/>
    </row>
    <row r="87" spans="2:35" ht="12.75" customHeight="1">
      <c r="H87" s="102"/>
      <c r="S87" s="102"/>
      <c r="T87" s="102"/>
      <c r="U87" s="102"/>
      <c r="V87" s="102"/>
      <c r="W87" s="102"/>
      <c r="AA87" s="102"/>
      <c r="AB87" s="102"/>
      <c r="AC87" s="102"/>
      <c r="AD87" s="102"/>
      <c r="AF87" s="171"/>
      <c r="AG87" s="171"/>
      <c r="AH87" s="146"/>
      <c r="AI87" s="146"/>
    </row>
    <row r="88" spans="2:35" ht="12.75" customHeight="1">
      <c r="H88" s="102"/>
      <c r="S88" s="102"/>
      <c r="T88" s="102"/>
      <c r="U88" s="102"/>
      <c r="V88" s="102"/>
      <c r="W88" s="102"/>
      <c r="AA88" s="102"/>
      <c r="AB88" s="102"/>
      <c r="AC88" s="102"/>
      <c r="AD88" s="102"/>
      <c r="AF88" s="171"/>
      <c r="AG88" s="171"/>
      <c r="AH88" s="146"/>
      <c r="AI88" s="146"/>
    </row>
    <row r="89" spans="2:35" ht="12.75" customHeight="1">
      <c r="H89" s="102"/>
      <c r="S89" s="102"/>
      <c r="T89" s="102"/>
      <c r="U89" s="102"/>
      <c r="V89" s="102"/>
      <c r="W89" s="102"/>
      <c r="AA89" s="102"/>
      <c r="AB89" s="102"/>
      <c r="AC89" s="102"/>
      <c r="AD89" s="102"/>
      <c r="AF89" s="171"/>
      <c r="AG89" s="171"/>
      <c r="AH89" s="146"/>
      <c r="AI89" s="146"/>
    </row>
    <row r="90" spans="2:35" ht="12.75" customHeight="1">
      <c r="H90" s="102"/>
      <c r="S90" s="102"/>
      <c r="T90" s="102"/>
      <c r="U90" s="102"/>
      <c r="V90" s="102"/>
      <c r="W90" s="102"/>
      <c r="AA90" s="102"/>
      <c r="AB90" s="102"/>
      <c r="AC90" s="102"/>
      <c r="AD90" s="102"/>
      <c r="AF90" s="171"/>
      <c r="AG90" s="171"/>
      <c r="AH90" s="146"/>
      <c r="AI90" s="146"/>
    </row>
    <row r="91" spans="2:35" ht="12.75" customHeight="1">
      <c r="H91" s="102"/>
      <c r="S91" s="102"/>
      <c r="T91" s="102"/>
      <c r="U91" s="102"/>
      <c r="V91" s="102"/>
      <c r="W91" s="102"/>
      <c r="AA91" s="102"/>
      <c r="AB91" s="102"/>
      <c r="AC91" s="102"/>
      <c r="AD91" s="102"/>
      <c r="AF91" s="171"/>
      <c r="AG91" s="171"/>
      <c r="AH91" s="146"/>
      <c r="AI91" s="146"/>
    </row>
    <row r="92" spans="2:35" ht="12.75" customHeight="1">
      <c r="H92" s="102"/>
      <c r="S92" s="102"/>
      <c r="T92" s="102"/>
      <c r="U92" s="102"/>
      <c r="V92" s="102"/>
      <c r="W92" s="102"/>
      <c r="AA92" s="102"/>
      <c r="AB92" s="102"/>
      <c r="AC92" s="102"/>
      <c r="AD92" s="102"/>
      <c r="AF92" s="171"/>
      <c r="AG92" s="171"/>
      <c r="AH92" s="146"/>
      <c r="AI92" s="146"/>
    </row>
    <row r="93" spans="2:35" ht="12.75" customHeight="1">
      <c r="H93" s="102"/>
      <c r="S93" s="102"/>
      <c r="T93" s="102"/>
      <c r="U93" s="102"/>
      <c r="V93" s="102"/>
      <c r="W93" s="102"/>
      <c r="AA93" s="102"/>
      <c r="AB93" s="102"/>
      <c r="AC93" s="102"/>
      <c r="AD93" s="102"/>
      <c r="AF93" s="171"/>
      <c r="AG93" s="171"/>
      <c r="AH93" s="146"/>
      <c r="AI93" s="146"/>
    </row>
    <row r="94" spans="2:35" ht="12.75" customHeight="1">
      <c r="H94" s="102"/>
      <c r="S94" s="102"/>
      <c r="T94" s="102"/>
      <c r="U94" s="102"/>
      <c r="V94" s="102"/>
      <c r="W94" s="102"/>
      <c r="AA94" s="102"/>
      <c r="AB94" s="102"/>
      <c r="AC94" s="102"/>
      <c r="AD94" s="102"/>
      <c r="AF94" s="171"/>
      <c r="AG94" s="171"/>
      <c r="AH94" s="146"/>
      <c r="AI94" s="146"/>
    </row>
    <row r="95" spans="2:35" ht="12.75" customHeight="1">
      <c r="H95" s="102"/>
      <c r="S95" s="102"/>
      <c r="T95" s="102"/>
      <c r="U95" s="102"/>
      <c r="V95" s="102"/>
      <c r="W95" s="102"/>
      <c r="AA95" s="102"/>
      <c r="AB95" s="102"/>
      <c r="AC95" s="102"/>
      <c r="AD95" s="102"/>
      <c r="AF95" s="171"/>
      <c r="AG95" s="171"/>
      <c r="AH95" s="146"/>
      <c r="AI95" s="146"/>
    </row>
    <row r="96" spans="2:35" ht="12.75" customHeight="1">
      <c r="H96" s="102"/>
      <c r="S96" s="102"/>
      <c r="T96" s="102"/>
      <c r="U96" s="102"/>
      <c r="V96" s="102"/>
      <c r="W96" s="102"/>
      <c r="AA96" s="102"/>
      <c r="AB96" s="102"/>
      <c r="AC96" s="102"/>
      <c r="AD96" s="102"/>
      <c r="AF96" s="171"/>
      <c r="AG96" s="171"/>
      <c r="AH96" s="146"/>
      <c r="AI96" s="146"/>
    </row>
    <row r="97" spans="8:35" ht="12.75" customHeight="1">
      <c r="H97" s="102"/>
      <c r="S97" s="102"/>
      <c r="T97" s="102"/>
      <c r="U97" s="102"/>
      <c r="V97" s="102"/>
      <c r="W97" s="102"/>
      <c r="AA97" s="102"/>
      <c r="AB97" s="102"/>
      <c r="AC97" s="102"/>
      <c r="AD97" s="102"/>
      <c r="AF97" s="171"/>
      <c r="AG97" s="171"/>
      <c r="AH97" s="146"/>
      <c r="AI97" s="146"/>
    </row>
    <row r="98" spans="8:35" ht="12.75" customHeight="1">
      <c r="H98" s="102"/>
      <c r="S98" s="102"/>
      <c r="T98" s="102"/>
      <c r="U98" s="102"/>
      <c r="V98" s="102"/>
      <c r="W98" s="102"/>
      <c r="AA98" s="102"/>
      <c r="AB98" s="102"/>
      <c r="AC98" s="102"/>
      <c r="AD98" s="102"/>
      <c r="AF98" s="171"/>
      <c r="AG98" s="171"/>
      <c r="AH98" s="146"/>
      <c r="AI98" s="146"/>
    </row>
    <row r="99" spans="8:35" ht="12.75" customHeight="1">
      <c r="H99" s="102"/>
      <c r="S99" s="102"/>
      <c r="T99" s="102"/>
      <c r="U99" s="102"/>
      <c r="V99" s="102"/>
      <c r="W99" s="102"/>
      <c r="AA99" s="102"/>
      <c r="AB99" s="102"/>
      <c r="AC99" s="102"/>
      <c r="AD99" s="102"/>
      <c r="AF99" s="171"/>
      <c r="AG99" s="171"/>
      <c r="AH99" s="146"/>
      <c r="AI99" s="146"/>
    </row>
    <row r="100" spans="8:35" ht="12.75" customHeight="1">
      <c r="H100" s="102"/>
      <c r="S100" s="102"/>
      <c r="T100" s="102"/>
      <c r="U100" s="102"/>
      <c r="V100" s="102"/>
      <c r="W100" s="102"/>
      <c r="AA100" s="102"/>
      <c r="AB100" s="102"/>
      <c r="AC100" s="102"/>
      <c r="AD100" s="102"/>
      <c r="AF100" s="171"/>
      <c r="AG100" s="171"/>
      <c r="AH100" s="146"/>
      <c r="AI100" s="146"/>
    </row>
    <row r="101" spans="8:35" ht="12.75" customHeight="1">
      <c r="H101" s="102"/>
      <c r="S101" s="102"/>
      <c r="T101" s="102"/>
      <c r="U101" s="102"/>
      <c r="V101" s="102"/>
      <c r="W101" s="102"/>
      <c r="AA101" s="102"/>
      <c r="AB101" s="102"/>
      <c r="AC101" s="102"/>
      <c r="AD101" s="102"/>
      <c r="AF101" s="171"/>
      <c r="AG101" s="171"/>
      <c r="AH101" s="146"/>
      <c r="AI101" s="146"/>
    </row>
    <row r="102" spans="8:35" ht="12.75" customHeight="1">
      <c r="H102" s="102"/>
      <c r="S102" s="102"/>
      <c r="T102" s="102"/>
      <c r="U102" s="102"/>
      <c r="V102" s="102"/>
      <c r="W102" s="102"/>
      <c r="AA102" s="102"/>
      <c r="AB102" s="102"/>
      <c r="AC102" s="102"/>
      <c r="AD102" s="102"/>
      <c r="AF102" s="171"/>
      <c r="AG102" s="171"/>
      <c r="AH102" s="146"/>
      <c r="AI102" s="146"/>
    </row>
    <row r="103" spans="8:35" ht="12.75" customHeight="1">
      <c r="H103" s="102"/>
      <c r="S103" s="102"/>
      <c r="T103" s="102"/>
      <c r="U103" s="102"/>
      <c r="V103" s="102"/>
      <c r="W103" s="102"/>
      <c r="AA103" s="102"/>
      <c r="AB103" s="102"/>
      <c r="AC103" s="102"/>
      <c r="AD103" s="102"/>
      <c r="AF103" s="171"/>
      <c r="AG103" s="171"/>
      <c r="AH103" s="146"/>
      <c r="AI103" s="146"/>
    </row>
    <row r="104" spans="8:35" ht="12.75" customHeight="1">
      <c r="H104" s="102"/>
      <c r="S104" s="102"/>
      <c r="T104" s="102"/>
      <c r="U104" s="102"/>
      <c r="V104" s="102"/>
      <c r="W104" s="102"/>
      <c r="AA104" s="102"/>
      <c r="AB104" s="102"/>
      <c r="AC104" s="102"/>
      <c r="AD104" s="102"/>
      <c r="AF104" s="171"/>
      <c r="AG104" s="171"/>
      <c r="AH104" s="146"/>
      <c r="AI104" s="146"/>
    </row>
    <row r="105" spans="8:35" ht="12.75" customHeight="1">
      <c r="H105" s="102"/>
      <c r="S105" s="102"/>
      <c r="T105" s="102"/>
      <c r="U105" s="102"/>
      <c r="V105" s="102"/>
      <c r="W105" s="102"/>
      <c r="AA105" s="102"/>
      <c r="AB105" s="102"/>
      <c r="AC105" s="102"/>
      <c r="AD105" s="102"/>
      <c r="AF105" s="171"/>
      <c r="AG105" s="171"/>
      <c r="AH105" s="146"/>
      <c r="AI105" s="146"/>
    </row>
    <row r="106" spans="8:35" ht="12.75" customHeight="1">
      <c r="H106" s="102"/>
      <c r="S106" s="102"/>
      <c r="T106" s="102"/>
      <c r="U106" s="102"/>
      <c r="V106" s="102"/>
      <c r="W106" s="102"/>
      <c r="AA106" s="102"/>
      <c r="AB106" s="102"/>
      <c r="AC106" s="102"/>
      <c r="AD106" s="102"/>
      <c r="AF106" s="171"/>
      <c r="AG106" s="171"/>
      <c r="AH106" s="146"/>
      <c r="AI106" s="146"/>
    </row>
    <row r="107" spans="8:35" ht="12.75" customHeight="1">
      <c r="H107" s="102"/>
      <c r="S107" s="102"/>
      <c r="T107" s="102"/>
      <c r="U107" s="102"/>
      <c r="V107" s="102"/>
      <c r="W107" s="102"/>
      <c r="AA107" s="102"/>
      <c r="AB107" s="102"/>
      <c r="AC107" s="102"/>
      <c r="AD107" s="102"/>
      <c r="AF107" s="171"/>
      <c r="AG107" s="171"/>
      <c r="AH107" s="146"/>
      <c r="AI107" s="146"/>
    </row>
    <row r="108" spans="8:35" ht="12.75" customHeight="1">
      <c r="H108" s="102"/>
      <c r="S108" s="102"/>
      <c r="T108" s="102"/>
      <c r="U108" s="102"/>
      <c r="V108" s="102"/>
      <c r="W108" s="102"/>
      <c r="AA108" s="102"/>
      <c r="AB108" s="102"/>
      <c r="AC108" s="102"/>
      <c r="AD108" s="102"/>
      <c r="AF108" s="171"/>
      <c r="AG108" s="171"/>
      <c r="AH108" s="146"/>
      <c r="AI108" s="146"/>
    </row>
    <row r="109" spans="8:35" ht="12.75" customHeight="1">
      <c r="H109" s="40"/>
      <c r="S109" s="40"/>
      <c r="T109" s="40"/>
      <c r="U109" s="40"/>
      <c r="V109" s="40"/>
      <c r="W109" s="40"/>
      <c r="AA109" s="40"/>
      <c r="AB109" s="40"/>
      <c r="AC109" s="40"/>
      <c r="AD109" s="40"/>
      <c r="AF109" s="171"/>
      <c r="AG109" s="171"/>
      <c r="AH109" s="171"/>
      <c r="AI109" s="171"/>
    </row>
    <row r="110" spans="8:35" ht="12.75" customHeight="1">
      <c r="AF110" s="171"/>
      <c r="AG110" s="171"/>
      <c r="AH110" s="171"/>
      <c r="AI110" s="171"/>
    </row>
    <row r="111" spans="8:35" ht="12.75" customHeight="1">
      <c r="AF111" s="171"/>
      <c r="AG111" s="171"/>
      <c r="AH111" s="171"/>
      <c r="AI111" s="171"/>
    </row>
    <row r="112" spans="8:35" ht="12.75" customHeight="1">
      <c r="K112" s="35"/>
      <c r="AF112" s="171"/>
      <c r="AG112" s="171"/>
      <c r="AH112" s="171"/>
      <c r="AI112" s="171"/>
    </row>
    <row r="113" spans="8:35" ht="12.75" customHeight="1">
      <c r="K113" s="35"/>
      <c r="AF113" s="171"/>
      <c r="AG113" s="171"/>
      <c r="AH113" s="171"/>
      <c r="AI113" s="171"/>
    </row>
    <row r="114" spans="8:35" ht="13.5" customHeight="1">
      <c r="H114" s="41"/>
      <c r="S114" s="41"/>
      <c r="T114" s="41"/>
      <c r="U114" s="41"/>
      <c r="V114" s="41"/>
      <c r="W114" s="102"/>
      <c r="AA114" s="102"/>
      <c r="AB114" s="102"/>
      <c r="AC114" s="102"/>
      <c r="AD114" s="102"/>
      <c r="AF114" s="188"/>
      <c r="AG114" s="188"/>
      <c r="AH114" s="146"/>
      <c r="AI114" s="146"/>
    </row>
    <row r="115" spans="8:35" ht="13.5" customHeight="1">
      <c r="H115" s="41"/>
      <c r="S115" s="41"/>
      <c r="T115" s="41"/>
      <c r="U115" s="41"/>
      <c r="V115" s="41"/>
      <c r="W115" s="102"/>
      <c r="AA115" s="102"/>
      <c r="AB115" s="102"/>
      <c r="AC115" s="102"/>
      <c r="AD115" s="102"/>
      <c r="AF115" s="188"/>
      <c r="AG115" s="188"/>
      <c r="AH115" s="146"/>
      <c r="AI115" s="146"/>
    </row>
    <row r="116" spans="8:35" ht="13.5" customHeight="1">
      <c r="H116" s="41"/>
      <c r="S116" s="41"/>
      <c r="T116" s="41"/>
      <c r="U116" s="41"/>
      <c r="V116" s="41"/>
      <c r="W116" s="102"/>
      <c r="AA116" s="102"/>
      <c r="AB116" s="102"/>
      <c r="AC116" s="102"/>
      <c r="AD116" s="102"/>
      <c r="AF116" s="188"/>
      <c r="AG116" s="188"/>
      <c r="AH116" s="146"/>
      <c r="AI116" s="146"/>
    </row>
    <row r="117" spans="8:35" ht="13.5" customHeight="1">
      <c r="H117" s="41"/>
      <c r="S117" s="41"/>
      <c r="T117" s="41"/>
      <c r="U117" s="41"/>
      <c r="V117" s="41"/>
      <c r="W117" s="102"/>
      <c r="AA117" s="102"/>
      <c r="AB117" s="102"/>
      <c r="AC117" s="102"/>
      <c r="AD117" s="102"/>
      <c r="AF117" s="188"/>
      <c r="AG117" s="188"/>
      <c r="AH117" s="146"/>
      <c r="AI117" s="146"/>
    </row>
    <row r="118" spans="8:35" ht="13.5" customHeight="1">
      <c r="H118" s="41"/>
      <c r="S118" s="41"/>
      <c r="T118" s="41"/>
      <c r="U118" s="41"/>
      <c r="V118" s="41"/>
      <c r="W118" s="102"/>
      <c r="AA118" s="102"/>
      <c r="AB118" s="102"/>
      <c r="AC118" s="102"/>
      <c r="AD118" s="102"/>
      <c r="AF118" s="188"/>
      <c r="AG118" s="188"/>
      <c r="AH118" s="146"/>
      <c r="AI118" s="146"/>
    </row>
    <row r="119" spans="8:35" ht="13.5" customHeight="1">
      <c r="H119" s="41"/>
      <c r="S119" s="41"/>
      <c r="T119" s="41"/>
      <c r="U119" s="41"/>
      <c r="V119" s="41"/>
      <c r="W119" s="102"/>
      <c r="AA119" s="102"/>
      <c r="AB119" s="102"/>
      <c r="AC119" s="102"/>
      <c r="AD119" s="102"/>
      <c r="AF119" s="188"/>
      <c r="AG119" s="188"/>
      <c r="AH119" s="146"/>
      <c r="AI119" s="146"/>
    </row>
    <row r="120" spans="8:35" ht="13.5" customHeight="1">
      <c r="AF120" s="188"/>
      <c r="AG120" s="188"/>
      <c r="AH120" s="171"/>
      <c r="AI120" s="171"/>
    </row>
    <row r="121" spans="8:35" ht="13.5" customHeight="1">
      <c r="AF121" s="188"/>
      <c r="AG121" s="188"/>
      <c r="AH121" s="171"/>
      <c r="AI121" s="171"/>
    </row>
    <row r="122" spans="8:35" ht="13.5" customHeight="1">
      <c r="K122" s="35"/>
      <c r="AF122" s="188"/>
      <c r="AG122" s="188"/>
      <c r="AH122" s="171"/>
      <c r="AI122" s="171"/>
    </row>
    <row r="123" spans="8:35" ht="13.5" customHeight="1">
      <c r="H123" s="41"/>
      <c r="S123" s="41"/>
      <c r="T123" s="41"/>
      <c r="U123" s="41"/>
      <c r="V123" s="41"/>
      <c r="W123" s="102"/>
      <c r="AA123" s="102"/>
      <c r="AB123" s="102"/>
      <c r="AC123" s="102"/>
      <c r="AD123" s="102"/>
      <c r="AF123" s="188"/>
      <c r="AG123" s="188"/>
      <c r="AH123" s="146"/>
      <c r="AI123" s="146"/>
    </row>
    <row r="124" spans="8:35" ht="13.5" customHeight="1">
      <c r="H124" s="41"/>
      <c r="S124" s="41"/>
      <c r="T124" s="41"/>
      <c r="U124" s="41"/>
      <c r="V124" s="41"/>
      <c r="W124" s="102"/>
      <c r="AA124" s="102"/>
      <c r="AB124" s="102"/>
      <c r="AC124" s="102"/>
      <c r="AD124" s="102"/>
      <c r="AF124" s="188"/>
      <c r="AG124" s="188"/>
      <c r="AH124" s="146"/>
      <c r="AI124" s="146"/>
    </row>
    <row r="125" spans="8:35" ht="13.5" customHeight="1">
      <c r="H125" s="41"/>
      <c r="S125" s="41"/>
      <c r="T125" s="41"/>
      <c r="U125" s="41"/>
      <c r="V125" s="41"/>
      <c r="W125" s="102"/>
      <c r="AA125" s="102"/>
      <c r="AB125" s="102"/>
      <c r="AC125" s="102"/>
      <c r="AD125" s="102"/>
      <c r="AF125" s="188"/>
      <c r="AG125" s="188"/>
      <c r="AH125" s="146"/>
      <c r="AI125" s="146"/>
    </row>
    <row r="126" spans="8:35" ht="13.5" customHeight="1">
      <c r="H126" s="41"/>
      <c r="S126" s="41"/>
      <c r="T126" s="41"/>
      <c r="U126" s="41"/>
      <c r="V126" s="41"/>
      <c r="W126" s="102"/>
      <c r="AA126" s="102"/>
      <c r="AB126" s="102"/>
      <c r="AC126" s="102"/>
      <c r="AD126" s="102"/>
      <c r="AF126" s="188"/>
      <c r="AG126" s="188"/>
      <c r="AH126" s="146"/>
      <c r="AI126" s="146"/>
    </row>
    <row r="127" spans="8:35" ht="13.5" customHeight="1">
      <c r="H127" s="41"/>
      <c r="S127" s="41"/>
      <c r="T127" s="41"/>
      <c r="U127" s="41"/>
      <c r="V127" s="41"/>
      <c r="W127" s="102"/>
      <c r="AA127" s="102"/>
      <c r="AB127" s="102"/>
      <c r="AC127" s="102"/>
      <c r="AD127" s="102"/>
      <c r="AF127" s="188"/>
      <c r="AG127" s="188"/>
      <c r="AH127" s="146"/>
      <c r="AI127" s="146"/>
    </row>
    <row r="128" spans="8:35" ht="13.5" customHeight="1">
      <c r="H128" s="41"/>
      <c r="S128" s="41"/>
      <c r="T128" s="41"/>
      <c r="U128" s="41"/>
      <c r="V128" s="41"/>
      <c r="W128" s="102"/>
      <c r="AA128" s="102"/>
      <c r="AB128" s="102"/>
      <c r="AC128" s="102"/>
      <c r="AD128" s="102"/>
      <c r="AF128" s="188"/>
      <c r="AG128" s="188"/>
      <c r="AH128" s="146"/>
      <c r="AI128" s="146"/>
    </row>
    <row r="129" spans="8:35" ht="13.5" customHeight="1">
      <c r="H129" s="41"/>
      <c r="S129" s="41"/>
      <c r="T129" s="41"/>
      <c r="U129" s="41"/>
      <c r="V129" s="41"/>
      <c r="W129" s="102"/>
      <c r="AA129" s="102"/>
      <c r="AB129" s="102"/>
      <c r="AC129" s="102"/>
      <c r="AD129" s="102"/>
      <c r="AF129" s="188"/>
      <c r="AG129" s="188"/>
      <c r="AH129" s="146"/>
      <c r="AI129" s="146"/>
    </row>
    <row r="130" spans="8:35" ht="13.5" customHeight="1">
      <c r="H130" s="41"/>
      <c r="S130" s="41"/>
      <c r="T130" s="41"/>
      <c r="U130" s="41"/>
      <c r="V130" s="41"/>
      <c r="W130" s="102"/>
      <c r="AA130" s="102"/>
      <c r="AB130" s="102"/>
      <c r="AC130" s="102"/>
      <c r="AD130" s="102"/>
      <c r="AF130" s="188"/>
      <c r="AG130" s="188"/>
      <c r="AH130" s="146"/>
      <c r="AI130" s="146"/>
    </row>
    <row r="131" spans="8:35" ht="13.5" customHeight="1">
      <c r="H131" s="41"/>
      <c r="S131" s="41"/>
      <c r="T131" s="41"/>
      <c r="U131" s="41"/>
      <c r="V131" s="41"/>
      <c r="W131" s="102"/>
      <c r="AA131" s="102"/>
      <c r="AB131" s="102"/>
      <c r="AC131" s="102"/>
      <c r="AD131" s="102"/>
      <c r="AF131" s="188"/>
      <c r="AG131" s="188"/>
      <c r="AH131" s="146"/>
      <c r="AI131" s="146"/>
    </row>
    <row r="132" spans="8:35" ht="13.5" customHeight="1">
      <c r="H132" s="41"/>
      <c r="S132" s="41"/>
      <c r="T132" s="41"/>
      <c r="U132" s="41"/>
      <c r="V132" s="41"/>
      <c r="W132" s="102"/>
      <c r="AA132" s="102"/>
      <c r="AB132" s="102"/>
      <c r="AC132" s="102"/>
      <c r="AD132" s="102"/>
      <c r="AF132" s="188"/>
      <c r="AG132" s="188"/>
      <c r="AH132" s="146"/>
      <c r="AI132" s="146"/>
    </row>
    <row r="133" spans="8:35" ht="13.5" customHeight="1">
      <c r="H133" s="41"/>
      <c r="S133" s="41"/>
      <c r="T133" s="41"/>
      <c r="U133" s="41"/>
      <c r="V133" s="41"/>
      <c r="W133" s="102"/>
      <c r="AA133" s="102"/>
      <c r="AB133" s="102"/>
      <c r="AC133" s="102"/>
      <c r="AD133" s="102"/>
      <c r="AF133" s="188"/>
      <c r="AG133" s="188"/>
      <c r="AH133" s="146"/>
      <c r="AI133" s="146"/>
    </row>
    <row r="134" spans="8:35" ht="13.5" customHeight="1">
      <c r="H134" s="41"/>
      <c r="S134" s="41"/>
      <c r="T134" s="41"/>
      <c r="U134" s="41"/>
      <c r="V134" s="41"/>
      <c r="W134" s="102"/>
      <c r="AA134" s="102"/>
      <c r="AB134" s="102"/>
      <c r="AC134" s="102"/>
      <c r="AD134" s="102"/>
      <c r="AF134" s="188"/>
      <c r="AG134" s="188"/>
      <c r="AH134" s="146"/>
      <c r="AI134" s="146"/>
    </row>
    <row r="135" spans="8:35" ht="13.5" customHeight="1">
      <c r="H135" s="41"/>
      <c r="S135" s="41"/>
      <c r="T135" s="41"/>
      <c r="U135" s="41"/>
      <c r="V135" s="41"/>
      <c r="W135" s="102"/>
      <c r="AA135" s="102"/>
      <c r="AB135" s="102"/>
      <c r="AC135" s="102"/>
      <c r="AD135" s="102"/>
      <c r="AF135" s="188"/>
      <c r="AG135" s="188"/>
      <c r="AH135" s="146"/>
      <c r="AI135" s="146"/>
    </row>
    <row r="136" spans="8:35" ht="13.5" customHeight="1">
      <c r="H136" s="41"/>
      <c r="S136" s="41"/>
      <c r="T136" s="41"/>
      <c r="U136" s="41"/>
      <c r="V136" s="41"/>
      <c r="W136" s="102"/>
      <c r="AA136" s="102"/>
      <c r="AB136" s="102"/>
      <c r="AC136" s="102"/>
      <c r="AD136" s="102"/>
      <c r="AF136" s="188"/>
      <c r="AG136" s="188"/>
      <c r="AH136" s="146"/>
      <c r="AI136" s="146"/>
    </row>
    <row r="137" spans="8:35" ht="13.5" customHeight="1">
      <c r="H137" s="41"/>
      <c r="S137" s="41"/>
      <c r="T137" s="41"/>
      <c r="U137" s="41"/>
      <c r="V137" s="41"/>
      <c r="W137" s="102"/>
      <c r="AA137" s="102"/>
      <c r="AB137" s="102"/>
      <c r="AC137" s="102"/>
      <c r="AD137" s="102"/>
      <c r="AF137" s="188"/>
      <c r="AG137" s="188"/>
      <c r="AH137" s="146"/>
      <c r="AI137" s="146"/>
    </row>
    <row r="138" spans="8:35" ht="12.75" customHeight="1">
      <c r="AF138" s="171"/>
      <c r="AG138" s="171"/>
      <c r="AH138" s="171"/>
      <c r="AI138" s="171"/>
    </row>
    <row r="139" spans="8:35" ht="12.75" customHeight="1">
      <c r="AF139" s="171"/>
      <c r="AG139" s="171"/>
      <c r="AH139" s="171"/>
      <c r="AI139" s="171"/>
    </row>
    <row r="140" spans="8:35" ht="12.75" customHeight="1">
      <c r="H140" s="35"/>
      <c r="K140" s="35"/>
      <c r="S140" s="35"/>
      <c r="T140" s="35"/>
      <c r="U140" s="35"/>
      <c r="V140" s="35"/>
      <c r="W140" s="35"/>
      <c r="AA140" s="35"/>
      <c r="AB140" s="35"/>
      <c r="AC140" s="35"/>
      <c r="AD140" s="35"/>
      <c r="AF140" s="171"/>
      <c r="AG140" s="171"/>
      <c r="AH140" s="171"/>
      <c r="AI140" s="171"/>
    </row>
    <row r="141" spans="8:35" ht="12.75" customHeight="1">
      <c r="AF141" s="146"/>
      <c r="AG141" s="146"/>
      <c r="AH141" s="146"/>
      <c r="AI141" s="146"/>
    </row>
    <row r="142" spans="8:35" ht="12.75" customHeight="1">
      <c r="AF142" s="146"/>
      <c r="AG142" s="146"/>
      <c r="AH142" s="146"/>
      <c r="AI142" s="146"/>
    </row>
    <row r="143" spans="8:35" ht="12.75" customHeight="1">
      <c r="AF143" s="146"/>
      <c r="AG143" s="146"/>
      <c r="AH143" s="146"/>
      <c r="AI143" s="146"/>
    </row>
    <row r="144" spans="8:35" ht="12.75" customHeight="1">
      <c r="AF144" s="146"/>
      <c r="AG144" s="146"/>
      <c r="AH144" s="146"/>
      <c r="AI144" s="146"/>
    </row>
    <row r="145" spans="8:35" ht="12.75" customHeight="1">
      <c r="AF145" s="146"/>
      <c r="AG145" s="146"/>
      <c r="AH145" s="146"/>
      <c r="AI145" s="146"/>
    </row>
    <row r="146" spans="8:35" ht="12.75" customHeight="1">
      <c r="AF146" s="146"/>
      <c r="AG146" s="146"/>
      <c r="AH146" s="146"/>
      <c r="AI146" s="146"/>
    </row>
    <row r="147" spans="8:35" ht="12.75" customHeight="1">
      <c r="H147" s="102"/>
      <c r="S147" s="102"/>
      <c r="T147" s="102"/>
      <c r="U147" s="102"/>
      <c r="V147" s="102"/>
      <c r="W147" s="102"/>
      <c r="AA147" s="102"/>
      <c r="AB147" s="102"/>
      <c r="AC147" s="102"/>
      <c r="AD147" s="102"/>
      <c r="AF147" s="146"/>
      <c r="AG147" s="146"/>
      <c r="AH147" s="146"/>
      <c r="AI147" s="146"/>
    </row>
    <row r="148" spans="8:35" ht="12.75" customHeight="1">
      <c r="H148" s="102"/>
      <c r="S148" s="102"/>
      <c r="T148" s="102"/>
      <c r="U148" s="102"/>
      <c r="V148" s="102"/>
      <c r="W148" s="102"/>
      <c r="AA148" s="102"/>
      <c r="AB148" s="102"/>
      <c r="AC148" s="102"/>
      <c r="AD148" s="102"/>
      <c r="AF148" s="146"/>
      <c r="AG148" s="146"/>
      <c r="AH148" s="146"/>
      <c r="AI148" s="146"/>
    </row>
    <row r="149" spans="8:35" ht="12.75" customHeight="1">
      <c r="H149" s="184"/>
      <c r="S149" s="184"/>
      <c r="T149" s="184"/>
      <c r="U149" s="184"/>
      <c r="V149" s="184"/>
      <c r="W149" s="184"/>
      <c r="AA149" s="184"/>
      <c r="AB149" s="184"/>
      <c r="AC149" s="184"/>
      <c r="AD149" s="184"/>
      <c r="AF149" s="146"/>
      <c r="AG149" s="146"/>
      <c r="AH149" s="146"/>
      <c r="AI149" s="146"/>
    </row>
    <row r="150" spans="8:35" ht="12.75" customHeight="1">
      <c r="H150" s="102"/>
      <c r="S150" s="102"/>
      <c r="T150" s="102"/>
      <c r="U150" s="102"/>
      <c r="V150" s="102"/>
      <c r="W150" s="102"/>
      <c r="AA150" s="102"/>
      <c r="AB150" s="102"/>
      <c r="AC150" s="102"/>
      <c r="AD150" s="102"/>
      <c r="AF150" s="146"/>
      <c r="AG150" s="146"/>
      <c r="AH150" s="146"/>
      <c r="AI150" s="146"/>
    </row>
    <row r="151" spans="8:35" ht="12.75" customHeight="1">
      <c r="H151" s="102"/>
      <c r="S151" s="102"/>
      <c r="T151" s="102"/>
      <c r="U151" s="102"/>
      <c r="V151" s="102"/>
      <c r="W151" s="102"/>
      <c r="AA151" s="102"/>
      <c r="AB151" s="102"/>
      <c r="AC151" s="102"/>
      <c r="AD151" s="102"/>
      <c r="AF151" s="146"/>
      <c r="AG151" s="146"/>
      <c r="AH151" s="146"/>
      <c r="AI151" s="146"/>
    </row>
    <row r="152" spans="8:35" ht="12.75" customHeight="1">
      <c r="H152" s="102"/>
      <c r="S152" s="102"/>
      <c r="T152" s="102"/>
      <c r="U152" s="102"/>
      <c r="V152" s="102"/>
      <c r="W152" s="102"/>
      <c r="AA152" s="102"/>
      <c r="AB152" s="102"/>
      <c r="AC152" s="102"/>
      <c r="AD152" s="102"/>
      <c r="AF152" s="146"/>
      <c r="AG152" s="146"/>
      <c r="AH152" s="146"/>
      <c r="AI152" s="146"/>
    </row>
    <row r="153" spans="8:35" ht="12.75" customHeight="1">
      <c r="H153" s="102"/>
      <c r="S153" s="102"/>
      <c r="T153" s="102"/>
      <c r="U153" s="102"/>
      <c r="V153" s="102"/>
      <c r="W153" s="102"/>
      <c r="AA153" s="102"/>
      <c r="AB153" s="102"/>
      <c r="AC153" s="102"/>
      <c r="AD153" s="102"/>
      <c r="AF153" s="146"/>
      <c r="AG153" s="146"/>
      <c r="AH153" s="146"/>
      <c r="AI153" s="146"/>
    </row>
    <row r="154" spans="8:35" ht="12.75" customHeight="1">
      <c r="H154" s="102"/>
      <c r="S154" s="102"/>
      <c r="T154" s="102"/>
      <c r="U154" s="102"/>
      <c r="V154" s="102"/>
      <c r="W154" s="102"/>
      <c r="AA154" s="102"/>
      <c r="AB154" s="102"/>
      <c r="AC154" s="102"/>
      <c r="AD154" s="102"/>
      <c r="AF154" s="146"/>
      <c r="AG154" s="146"/>
      <c r="AH154" s="146"/>
      <c r="AI154" s="146"/>
    </row>
    <row r="155" spans="8:35" ht="12.75" customHeight="1">
      <c r="H155" s="184"/>
      <c r="S155" s="184"/>
      <c r="T155" s="184"/>
      <c r="U155" s="184"/>
      <c r="V155" s="184"/>
      <c r="W155" s="184"/>
      <c r="AA155" s="184"/>
      <c r="AB155" s="184"/>
      <c r="AC155" s="184"/>
      <c r="AD155" s="184"/>
      <c r="AF155" s="146"/>
      <c r="AG155" s="146"/>
      <c r="AH155" s="146"/>
      <c r="AI155" s="146"/>
    </row>
    <row r="156" spans="8:35" ht="12.75" customHeight="1">
      <c r="H156" s="102"/>
      <c r="S156" s="102"/>
      <c r="T156" s="102"/>
      <c r="U156" s="102"/>
      <c r="V156" s="102"/>
      <c r="W156" s="102"/>
      <c r="AA156" s="102"/>
      <c r="AB156" s="102"/>
      <c r="AC156" s="102"/>
      <c r="AD156" s="102"/>
      <c r="AF156" s="146"/>
      <c r="AG156" s="146"/>
      <c r="AH156" s="146"/>
      <c r="AI156" s="146"/>
    </row>
    <row r="157" spans="8:35" ht="12.75" customHeight="1">
      <c r="H157" s="102"/>
      <c r="S157" s="102"/>
      <c r="T157" s="102"/>
      <c r="U157" s="102"/>
      <c r="V157" s="102"/>
      <c r="W157" s="102"/>
      <c r="AA157" s="102"/>
      <c r="AB157" s="102"/>
      <c r="AC157" s="102"/>
      <c r="AD157" s="102"/>
      <c r="AF157" s="146"/>
      <c r="AG157" s="146"/>
      <c r="AH157" s="146"/>
      <c r="AI157" s="146"/>
    </row>
    <row r="158" spans="8:35" ht="12.75" customHeight="1">
      <c r="H158" s="102"/>
      <c r="S158" s="102"/>
      <c r="T158" s="102"/>
      <c r="U158" s="102"/>
      <c r="V158" s="102"/>
      <c r="W158" s="102"/>
      <c r="AA158" s="102"/>
      <c r="AB158" s="102"/>
      <c r="AC158" s="102"/>
      <c r="AD158" s="102"/>
      <c r="AF158" s="146"/>
      <c r="AG158" s="146"/>
      <c r="AH158" s="146"/>
      <c r="AI158" s="146"/>
    </row>
    <row r="159" spans="8:35" ht="12.75" customHeight="1">
      <c r="H159" s="102"/>
      <c r="S159" s="102"/>
      <c r="T159" s="102"/>
      <c r="U159" s="102"/>
      <c r="V159" s="102"/>
      <c r="W159" s="102"/>
      <c r="AA159" s="102"/>
      <c r="AB159" s="102"/>
      <c r="AC159" s="102"/>
      <c r="AD159" s="102"/>
      <c r="AF159" s="146"/>
      <c r="AG159" s="146"/>
      <c r="AH159" s="146"/>
      <c r="AI159" s="146"/>
    </row>
    <row r="160" spans="8:35" ht="12.75" customHeight="1">
      <c r="H160" s="102"/>
      <c r="S160" s="102"/>
      <c r="T160" s="102"/>
      <c r="U160" s="102"/>
      <c r="V160" s="102"/>
      <c r="W160" s="102"/>
      <c r="AA160" s="102"/>
      <c r="AB160" s="102"/>
      <c r="AC160" s="102"/>
      <c r="AD160" s="102"/>
      <c r="AF160" s="146"/>
      <c r="AG160" s="146"/>
      <c r="AH160" s="146"/>
      <c r="AI160" s="146"/>
    </row>
    <row r="161" spans="8:35" ht="12.75" customHeight="1">
      <c r="AF161" s="146"/>
      <c r="AG161" s="146"/>
      <c r="AH161" s="146"/>
      <c r="AI161" s="146"/>
    </row>
    <row r="162" spans="8:35" ht="12.75" customHeight="1">
      <c r="AF162" s="146"/>
      <c r="AG162" s="146"/>
      <c r="AH162" s="146"/>
      <c r="AI162" s="146"/>
    </row>
    <row r="163" spans="8:35" ht="12.75" customHeight="1">
      <c r="H163" s="102"/>
      <c r="S163" s="102"/>
      <c r="T163" s="102"/>
      <c r="U163" s="102"/>
      <c r="V163" s="102"/>
      <c r="W163" s="102"/>
      <c r="AA163" s="102"/>
      <c r="AB163" s="102"/>
      <c r="AC163" s="102"/>
      <c r="AD163" s="102"/>
      <c r="AF163" s="146"/>
      <c r="AG163" s="146"/>
      <c r="AH163" s="146"/>
      <c r="AI163" s="146"/>
    </row>
    <row r="164" spans="8:35" ht="12.75" customHeight="1">
      <c r="H164" s="102"/>
      <c r="S164" s="102"/>
      <c r="T164" s="102"/>
      <c r="U164" s="102"/>
      <c r="V164" s="102"/>
      <c r="W164" s="102"/>
      <c r="AA164" s="102"/>
      <c r="AB164" s="102"/>
      <c r="AC164" s="102"/>
      <c r="AD164" s="102"/>
      <c r="AF164" s="146"/>
      <c r="AG164" s="146"/>
      <c r="AH164" s="146"/>
      <c r="AI164" s="146"/>
    </row>
    <row r="165" spans="8:35" ht="12.75" customHeight="1">
      <c r="H165" s="184"/>
      <c r="S165" s="184"/>
      <c r="T165" s="184"/>
      <c r="U165" s="184"/>
      <c r="V165" s="184"/>
      <c r="W165" s="184"/>
      <c r="AA165" s="184"/>
      <c r="AB165" s="184"/>
      <c r="AC165" s="184"/>
      <c r="AD165" s="184"/>
      <c r="AF165" s="146"/>
      <c r="AG165" s="146"/>
      <c r="AH165" s="146"/>
      <c r="AI165" s="146"/>
    </row>
    <row r="166" spans="8:35" ht="12.75" customHeight="1"/>
    <row r="167" spans="8:35" ht="12.75" customHeight="1">
      <c r="H167" s="102"/>
      <c r="S167" s="102"/>
      <c r="T167" s="102"/>
      <c r="U167" s="102"/>
      <c r="V167" s="102"/>
      <c r="W167" s="102"/>
      <c r="AA167" s="102"/>
      <c r="AB167" s="102"/>
      <c r="AC167" s="102"/>
      <c r="AD167" s="102"/>
      <c r="AF167" s="146"/>
      <c r="AG167" s="146"/>
      <c r="AH167" s="146"/>
      <c r="AI167" s="146"/>
    </row>
    <row r="168" spans="8:35" ht="12.75" customHeight="1">
      <c r="H168" s="102"/>
      <c r="S168" s="102"/>
      <c r="T168" s="102"/>
      <c r="U168" s="102"/>
      <c r="V168" s="102"/>
      <c r="W168" s="102"/>
      <c r="AA168" s="102"/>
      <c r="AB168" s="102"/>
      <c r="AC168" s="102"/>
      <c r="AD168" s="102"/>
      <c r="AF168" s="146"/>
      <c r="AG168" s="146"/>
      <c r="AH168" s="146"/>
      <c r="AI168" s="146"/>
    </row>
    <row r="169" spans="8:35" ht="12.75" customHeight="1">
      <c r="H169" s="184"/>
      <c r="S169" s="184"/>
      <c r="T169" s="184"/>
      <c r="U169" s="184"/>
      <c r="V169" s="184"/>
      <c r="W169" s="184"/>
      <c r="AA169" s="184"/>
      <c r="AB169" s="184"/>
      <c r="AC169" s="184"/>
      <c r="AD169" s="184"/>
      <c r="AF169" s="146"/>
      <c r="AG169" s="146"/>
      <c r="AH169" s="146"/>
      <c r="AI169" s="146"/>
    </row>
    <row r="170" spans="8:35" ht="12.75" customHeight="1"/>
    <row r="171" spans="8:35" ht="12.75" customHeight="1">
      <c r="H171" s="102"/>
      <c r="S171" s="102"/>
      <c r="T171" s="102"/>
      <c r="U171" s="102"/>
      <c r="V171" s="102"/>
      <c r="W171" s="102"/>
      <c r="AA171" s="102"/>
      <c r="AB171" s="102"/>
      <c r="AC171" s="102"/>
      <c r="AD171" s="102"/>
      <c r="AF171" s="146"/>
      <c r="AG171" s="146"/>
      <c r="AH171" s="146"/>
      <c r="AI171" s="146"/>
    </row>
    <row r="172" spans="8:35" ht="12.75" customHeight="1">
      <c r="H172" s="102"/>
      <c r="S172" s="102"/>
      <c r="T172" s="102"/>
      <c r="U172" s="102"/>
      <c r="V172" s="102"/>
      <c r="W172" s="102"/>
      <c r="AA172" s="102"/>
      <c r="AB172" s="102"/>
      <c r="AC172" s="102"/>
      <c r="AD172" s="102"/>
      <c r="AF172" s="146"/>
      <c r="AG172" s="146"/>
      <c r="AH172" s="146"/>
      <c r="AI172" s="146"/>
    </row>
    <row r="173" spans="8:35" ht="12.75" customHeight="1">
      <c r="H173" s="102"/>
      <c r="S173" s="102"/>
      <c r="T173" s="102"/>
      <c r="U173" s="102"/>
      <c r="V173" s="102"/>
      <c r="W173" s="102"/>
      <c r="AA173" s="102"/>
      <c r="AB173" s="102"/>
      <c r="AC173" s="102"/>
      <c r="AD173" s="102"/>
      <c r="AF173" s="146"/>
      <c r="AG173" s="146"/>
      <c r="AH173" s="146"/>
      <c r="AI173" s="146"/>
    </row>
    <row r="174" spans="8:35" ht="12.75" customHeight="1">
      <c r="H174" s="102"/>
      <c r="S174" s="102"/>
      <c r="T174" s="102"/>
      <c r="U174" s="102"/>
      <c r="V174" s="102"/>
      <c r="W174" s="102"/>
      <c r="AA174" s="102"/>
      <c r="AB174" s="102"/>
      <c r="AC174" s="102"/>
      <c r="AD174" s="102"/>
      <c r="AF174" s="146"/>
      <c r="AG174" s="146"/>
      <c r="AH174" s="146"/>
      <c r="AI174" s="146"/>
    </row>
    <row r="175" spans="8:35" ht="12.75" customHeight="1">
      <c r="AF175" s="146"/>
      <c r="AG175" s="146"/>
      <c r="AH175" s="146"/>
      <c r="AI175" s="146"/>
    </row>
    <row r="176" spans="8:35" ht="12.75" customHeight="1">
      <c r="AF176" s="146"/>
      <c r="AG176" s="146"/>
      <c r="AH176" s="146"/>
      <c r="AI176" s="146"/>
    </row>
    <row r="177" spans="8:35" ht="12.75" customHeight="1">
      <c r="AF177" s="146"/>
      <c r="AG177" s="146"/>
      <c r="AH177" s="146"/>
      <c r="AI177" s="146"/>
    </row>
    <row r="178" spans="8:35" ht="12.75" customHeight="1">
      <c r="AF178" s="146"/>
      <c r="AG178" s="146"/>
      <c r="AH178" s="146"/>
      <c r="AI178" s="146"/>
    </row>
    <row r="179" spans="8:35" ht="12.75" customHeight="1">
      <c r="AF179" s="146"/>
      <c r="AG179" s="146"/>
      <c r="AH179" s="146"/>
      <c r="AI179" s="146"/>
    </row>
    <row r="180" spans="8:35" ht="12.75" customHeight="1">
      <c r="AF180" s="146"/>
      <c r="AG180" s="146"/>
      <c r="AH180" s="146"/>
      <c r="AI180" s="146"/>
    </row>
    <row r="181" spans="8:35" ht="12.75" customHeight="1">
      <c r="AF181" s="146"/>
      <c r="AG181" s="146"/>
      <c r="AH181" s="146"/>
      <c r="AI181" s="146"/>
    </row>
    <row r="182" spans="8:35" ht="12.75" customHeight="1"/>
    <row r="183" spans="8:35" ht="12.75" customHeight="1">
      <c r="H183" s="102"/>
      <c r="S183" s="102"/>
      <c r="T183" s="102"/>
      <c r="U183" s="102"/>
      <c r="V183" s="102"/>
      <c r="W183" s="102"/>
      <c r="AA183" s="102"/>
      <c r="AB183" s="102"/>
      <c r="AC183" s="102"/>
      <c r="AD183" s="102"/>
      <c r="AF183" s="146"/>
      <c r="AG183" s="146"/>
      <c r="AH183" s="146"/>
      <c r="AI183" s="146"/>
    </row>
    <row r="184" spans="8:35" ht="12.75" customHeight="1">
      <c r="H184" s="102"/>
      <c r="S184" s="102"/>
      <c r="T184" s="102"/>
      <c r="U184" s="102"/>
      <c r="V184" s="102"/>
      <c r="W184" s="102"/>
      <c r="AA184" s="102"/>
      <c r="AB184" s="102"/>
      <c r="AC184" s="102"/>
      <c r="AD184" s="102"/>
      <c r="AF184" s="146"/>
      <c r="AG184" s="146"/>
      <c r="AH184" s="146"/>
      <c r="AI184" s="146"/>
    </row>
    <row r="185" spans="8:35" ht="12.75" customHeight="1">
      <c r="AF185" s="146"/>
      <c r="AG185" s="146"/>
      <c r="AH185" s="146"/>
      <c r="AI185" s="146"/>
    </row>
    <row r="186" spans="8:35" ht="12.75" customHeight="1"/>
    <row r="187" spans="8:35" ht="12.75" customHeight="1">
      <c r="H187" s="102"/>
      <c r="S187" s="102"/>
      <c r="T187" s="102"/>
      <c r="U187" s="102"/>
      <c r="V187" s="102"/>
      <c r="W187" s="102"/>
      <c r="AA187" s="102"/>
      <c r="AB187" s="102"/>
      <c r="AC187" s="102"/>
      <c r="AD187" s="102"/>
      <c r="AF187" s="146"/>
      <c r="AG187" s="146"/>
      <c r="AH187" s="146"/>
      <c r="AI187" s="146"/>
    </row>
    <row r="188" spans="8:35" ht="12.75" customHeight="1">
      <c r="H188" s="102"/>
      <c r="S188" s="102"/>
      <c r="T188" s="102"/>
      <c r="U188" s="102"/>
      <c r="V188" s="102"/>
      <c r="W188" s="102"/>
      <c r="AA188" s="102"/>
      <c r="AB188" s="102"/>
      <c r="AC188" s="102"/>
      <c r="AD188" s="102"/>
      <c r="AF188" s="146"/>
      <c r="AG188" s="146"/>
      <c r="AH188" s="146"/>
      <c r="AI188" s="146"/>
    </row>
    <row r="189" spans="8:35" ht="12.75" customHeight="1">
      <c r="AF189" s="146"/>
      <c r="AG189" s="146"/>
      <c r="AH189" s="146"/>
      <c r="AI189" s="146"/>
    </row>
    <row r="190" spans="8:35" ht="12.75" customHeight="1"/>
    <row r="191" spans="8:35" ht="12.75" customHeight="1">
      <c r="H191" s="102"/>
      <c r="S191" s="102"/>
      <c r="T191" s="102"/>
      <c r="U191" s="102"/>
      <c r="V191" s="102"/>
      <c r="W191" s="102"/>
      <c r="AA191" s="102"/>
      <c r="AB191" s="102"/>
      <c r="AC191" s="102"/>
      <c r="AD191" s="102"/>
      <c r="AF191" s="146"/>
      <c r="AG191" s="146"/>
      <c r="AH191" s="146"/>
      <c r="AI191" s="146"/>
    </row>
    <row r="192" spans="8:35" ht="12.75" customHeight="1">
      <c r="H192" s="102"/>
      <c r="S192" s="102"/>
      <c r="T192" s="102"/>
      <c r="U192" s="102"/>
      <c r="V192" s="102"/>
      <c r="W192" s="102"/>
      <c r="AA192" s="102"/>
      <c r="AB192" s="102"/>
      <c r="AC192" s="102"/>
      <c r="AD192" s="102"/>
      <c r="AF192" s="146"/>
      <c r="AG192" s="146"/>
      <c r="AH192" s="146"/>
      <c r="AI192" s="146"/>
    </row>
    <row r="193" spans="8:35" ht="12.75" customHeight="1">
      <c r="AF193" s="146"/>
      <c r="AG193" s="146"/>
      <c r="AH193" s="146"/>
      <c r="AI193" s="146"/>
    </row>
    <row r="194" spans="8:35" ht="12.75" customHeight="1"/>
    <row r="195" spans="8:35" ht="12.75" customHeight="1"/>
    <row r="196" spans="8:35" ht="12.75" customHeight="1">
      <c r="H196" s="41"/>
      <c r="S196" s="41"/>
      <c r="T196" s="41"/>
      <c r="U196" s="41"/>
      <c r="V196" s="41"/>
      <c r="W196" s="102"/>
      <c r="AA196" s="102"/>
      <c r="AB196" s="102"/>
      <c r="AC196" s="102"/>
      <c r="AD196" s="102"/>
      <c r="AF196" s="189"/>
      <c r="AG196" s="189"/>
      <c r="AH196" s="146"/>
      <c r="AI196" s="146"/>
    </row>
  </sheetData>
  <mergeCells count="26">
    <mergeCell ref="BY5:BZ5"/>
    <mergeCell ref="BD5:BD6"/>
    <mergeCell ref="BG4:BZ4"/>
    <mergeCell ref="BE5:BE6"/>
    <mergeCell ref="A8:G8"/>
    <mergeCell ref="U6:V6"/>
    <mergeCell ref="BB5:BB6"/>
    <mergeCell ref="BG5:BH5"/>
    <mergeCell ref="L6:Q6"/>
    <mergeCell ref="N8:Q8"/>
    <mergeCell ref="BA3:CE3"/>
    <mergeCell ref="CB4:CE5"/>
    <mergeCell ref="BA5:BA6"/>
    <mergeCell ref="BC5:BC6"/>
    <mergeCell ref="A6:J6"/>
    <mergeCell ref="S6:T6"/>
    <mergeCell ref="BI5:BJ5"/>
    <mergeCell ref="BK5:BL5"/>
    <mergeCell ref="BM5:BN5"/>
    <mergeCell ref="BO5:BP5"/>
    <mergeCell ref="BU5:BV5"/>
    <mergeCell ref="BW5:BX5"/>
    <mergeCell ref="BA4:BE4"/>
    <mergeCell ref="K6:K7"/>
    <mergeCell ref="BQ5:BR5"/>
    <mergeCell ref="BS5:BT5"/>
  </mergeCells>
  <dataValidations count="1">
    <dataValidation type="list" allowBlank="1" showErrorMessage="1" sqref="CB7:CB67" xr:uid="{00000000-0002-0000-0E00-000000000000}">
      <formula1>"A,O"</formula1>
    </dataValidation>
  </dataValidations>
  <printOptions horizontalCentered="1"/>
  <pageMargins left="0.74791666666666701" right="0.55138888888888904" top="0.94513888888888897" bottom="0" header="0.511811023622047" footer="0.511811023622047"/>
  <pageSetup paperSize="9" scale="65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FF0000"/>
  </sheetPr>
  <dimension ref="A1:IW196"/>
  <sheetViews>
    <sheetView zoomScale="80" zoomScaleNormal="80" workbookViewId="0">
      <pane xSplit="11" ySplit="6" topLeftCell="L50" activePane="bottomRight" state="frozen"/>
      <selection pane="topRight" activeCell="L1" sqref="L1"/>
      <selection pane="bottomLeft" activeCell="A7" sqref="A7"/>
      <selection pane="bottomRight" activeCell="K25" sqref="K25"/>
    </sheetView>
  </sheetViews>
  <sheetFormatPr defaultColWidth="5.453125" defaultRowHeight="12.5"/>
  <cols>
    <col min="1" max="1" width="15.7265625" style="544" customWidth="1"/>
    <col min="2" max="2" width="12" style="544" customWidth="1"/>
    <col min="3" max="3" width="15.7265625" style="544" customWidth="1"/>
    <col min="4" max="4" width="12.7265625" style="544" customWidth="1"/>
    <col min="5" max="5" width="17.81640625" style="544" customWidth="1"/>
    <col min="6" max="6" width="15.7265625" style="544" customWidth="1"/>
    <col min="7" max="7" width="9.7265625" style="544" customWidth="1"/>
    <col min="8" max="8" width="13.26953125" style="544" hidden="1" customWidth="1"/>
    <col min="9" max="9" width="15.7265625" style="544" customWidth="1"/>
    <col min="10" max="10" width="9.7265625" style="544" customWidth="1"/>
    <col min="11" max="11" width="32.726562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9.7265625" style="544" customWidth="1"/>
    <col min="16" max="16" width="15.7265625" style="544" customWidth="1"/>
    <col min="17" max="17" width="9.7265625" style="544" customWidth="1"/>
    <col min="18" max="18" width="4.453125" style="544" customWidth="1"/>
    <col min="19" max="22" width="15.7265625" style="544" customWidth="1"/>
    <col min="23" max="23" width="2.1796875" style="544" customWidth="1"/>
    <col min="24" max="26" width="15.7265625" style="544" customWidth="1"/>
    <col min="27" max="27" width="16.453125" style="544" customWidth="1"/>
    <col min="28" max="28" width="17.1796875" style="544" customWidth="1"/>
    <col min="29" max="29" width="16.7265625" style="544" customWidth="1"/>
    <col min="30" max="30" width="15.7265625" style="544" customWidth="1"/>
    <col min="31" max="31" width="5.453125" style="544" customWidth="1"/>
    <col min="32" max="32" width="8.26953125" style="544" customWidth="1"/>
    <col min="33" max="33" width="7.7265625" style="544" customWidth="1"/>
    <col min="34" max="35" width="5.81640625" style="544" customWidth="1"/>
    <col min="36" max="52" width="5.453125" style="544" customWidth="1"/>
    <col min="53" max="57" width="10.453125" style="544" customWidth="1"/>
    <col min="58" max="58" width="1.81640625" style="544" customWidth="1"/>
    <col min="59" max="59" width="11.1796875" style="544" customWidth="1"/>
    <col min="60" max="78" width="9.1796875" style="544" customWidth="1"/>
    <col min="79" max="79" width="1.7265625" style="544" customWidth="1"/>
    <col min="80" max="83" width="12.7265625" style="544" customWidth="1"/>
    <col min="84" max="104" width="5.453125" style="544" customWidth="1"/>
    <col min="105" max="107" width="7.7265625" style="544" bestFit="1" customWidth="1"/>
    <col min="108" max="257" width="5.453125" style="544" customWidth="1"/>
  </cols>
  <sheetData>
    <row r="1" spans="1:105" ht="15.75" customHeight="1">
      <c r="A1" s="24" t="str">
        <f>Cover!B2</f>
        <v>Ramada Resort Khao Lak, Phang Nga</v>
      </c>
      <c r="B1" s="113"/>
      <c r="C1" s="112"/>
      <c r="D1" s="113"/>
      <c r="E1" s="39" t="s">
        <v>2261</v>
      </c>
      <c r="G1" s="113"/>
      <c r="I1" s="39" t="s">
        <v>2261</v>
      </c>
      <c r="J1" s="113"/>
      <c r="M1" s="113"/>
      <c r="O1" s="113"/>
      <c r="P1" s="50"/>
      <c r="Q1" s="113"/>
      <c r="R1" s="51" t="str">
        <f>+BS!J1</f>
        <v>6</v>
      </c>
      <c r="W1" s="174"/>
    </row>
    <row r="2" spans="1:105" ht="15.75" customHeight="1" thickBot="1">
      <c r="A2" s="24" t="s">
        <v>2687</v>
      </c>
      <c r="B2" s="112"/>
      <c r="C2" s="112"/>
      <c r="D2" s="112"/>
      <c r="G2" s="112"/>
      <c r="J2" s="112"/>
      <c r="M2" s="112"/>
      <c r="O2" s="112"/>
      <c r="P2" s="50"/>
      <c r="Q2" s="112"/>
      <c r="R2" s="50"/>
      <c r="W2" s="174"/>
    </row>
    <row r="3" spans="1:105" ht="15.75" customHeight="1" thickBot="1">
      <c r="A3" s="24" t="s">
        <v>2424</v>
      </c>
      <c r="B3" s="112"/>
      <c r="C3" s="112"/>
      <c r="D3" s="112"/>
      <c r="G3" s="112"/>
      <c r="J3" s="112"/>
      <c r="M3" s="112"/>
      <c r="O3" s="112"/>
      <c r="P3" s="27"/>
      <c r="Q3" s="112"/>
      <c r="W3" s="174"/>
      <c r="BA3" s="741" t="s">
        <v>2426</v>
      </c>
      <c r="BB3" s="757"/>
      <c r="BC3" s="757"/>
      <c r="BD3" s="757"/>
      <c r="BE3" s="757"/>
      <c r="BF3" s="757"/>
      <c r="BG3" s="757"/>
      <c r="BH3" s="757"/>
      <c r="BI3" s="757"/>
      <c r="BJ3" s="757"/>
      <c r="BK3" s="757"/>
      <c r="BL3" s="757"/>
      <c r="BM3" s="757"/>
      <c r="BN3" s="757"/>
      <c r="BO3" s="757"/>
      <c r="BP3" s="757"/>
      <c r="BQ3" s="757"/>
      <c r="BR3" s="757"/>
      <c r="BS3" s="757"/>
      <c r="BT3" s="757"/>
      <c r="BU3" s="757"/>
      <c r="BV3" s="757"/>
      <c r="BW3" s="757"/>
      <c r="BX3" s="757"/>
      <c r="BY3" s="757"/>
      <c r="BZ3" s="757"/>
      <c r="CA3" s="757"/>
      <c r="CB3" s="757"/>
      <c r="CC3" s="757"/>
      <c r="CD3" s="757"/>
      <c r="CE3" s="758"/>
    </row>
    <row r="4" spans="1:105" ht="15.75" customHeight="1" thickBot="1">
      <c r="A4" s="24" t="str">
        <f>SCH00!J3</f>
        <v>For the PRD of June 2026</v>
      </c>
      <c r="B4" s="112"/>
      <c r="C4" s="112"/>
      <c r="D4" s="112"/>
      <c r="G4" s="112"/>
      <c r="J4" s="112"/>
      <c r="M4" s="112"/>
      <c r="O4" s="112"/>
      <c r="P4" s="27"/>
      <c r="Q4" s="112"/>
      <c r="W4" s="174"/>
      <c r="BA4" s="746" t="s">
        <v>2428</v>
      </c>
      <c r="BB4" s="718"/>
      <c r="BC4" s="718"/>
      <c r="BD4" s="718"/>
      <c r="BE4" s="718"/>
      <c r="BF4" s="516"/>
      <c r="BG4" s="748" t="s">
        <v>2429</v>
      </c>
      <c r="BH4" s="718"/>
      <c r="BI4" s="718"/>
      <c r="BJ4" s="718"/>
      <c r="BK4" s="718"/>
      <c r="BL4" s="718"/>
      <c r="BM4" s="718"/>
      <c r="BN4" s="718"/>
      <c r="BO4" s="718"/>
      <c r="BP4" s="718"/>
      <c r="BQ4" s="718"/>
      <c r="BR4" s="718"/>
      <c r="BS4" s="718"/>
      <c r="BT4" s="718"/>
      <c r="BU4" s="718"/>
      <c r="BV4" s="718"/>
      <c r="BW4" s="718"/>
      <c r="BX4" s="718"/>
      <c r="BY4" s="718"/>
      <c r="BZ4" s="765"/>
      <c r="CA4" s="517"/>
      <c r="CB4" s="741" t="s">
        <v>2430</v>
      </c>
      <c r="CC4" s="759"/>
      <c r="CD4" s="759"/>
      <c r="CE4" s="760"/>
    </row>
    <row r="5" spans="1:105" ht="5.15" customHeight="1" thickBot="1">
      <c r="BA5" s="741" t="s">
        <v>2431</v>
      </c>
      <c r="BB5" s="741" t="s">
        <v>2432</v>
      </c>
      <c r="BC5" s="741" t="s">
        <v>2433</v>
      </c>
      <c r="BD5" s="741" t="s">
        <v>2434</v>
      </c>
      <c r="BE5" s="744" t="s">
        <v>2435</v>
      </c>
      <c r="BF5" s="518"/>
      <c r="BG5" s="744" t="s">
        <v>2436</v>
      </c>
      <c r="BH5" s="757"/>
      <c r="BI5" s="744" t="s">
        <v>2437</v>
      </c>
      <c r="BJ5" s="757"/>
      <c r="BK5" s="744" t="s">
        <v>2438</v>
      </c>
      <c r="BL5" s="757"/>
      <c r="BM5" s="741" t="s">
        <v>2439</v>
      </c>
      <c r="BN5" s="758"/>
      <c r="BO5" s="755" t="s">
        <v>2440</v>
      </c>
      <c r="BP5" s="757"/>
      <c r="BQ5" s="741" t="s">
        <v>2441</v>
      </c>
      <c r="BR5" s="758"/>
      <c r="BS5" s="755" t="s">
        <v>2442</v>
      </c>
      <c r="BT5" s="757"/>
      <c r="BU5" s="741" t="s">
        <v>2443</v>
      </c>
      <c r="BV5" s="758"/>
      <c r="BW5" s="754" t="s">
        <v>2444</v>
      </c>
      <c r="BX5" s="758"/>
      <c r="BY5" s="741" t="s">
        <v>2445</v>
      </c>
      <c r="BZ5" s="758"/>
      <c r="CA5" s="519"/>
      <c r="CB5" s="761"/>
      <c r="CC5" s="762"/>
      <c r="CD5" s="762"/>
      <c r="CE5" s="763"/>
    </row>
    <row r="6" spans="1:105" s="52" customFormat="1" ht="13.5" customHeight="1" thickBot="1">
      <c r="A6" s="697" t="s">
        <v>2446</v>
      </c>
      <c r="B6" s="698"/>
      <c r="C6" s="698"/>
      <c r="D6" s="698"/>
      <c r="E6" s="698"/>
      <c r="F6" s="698"/>
      <c r="G6" s="698"/>
      <c r="H6" s="698"/>
      <c r="I6" s="698"/>
      <c r="J6" s="699"/>
      <c r="K6" s="710" t="s">
        <v>2447</v>
      </c>
      <c r="L6" s="697" t="s">
        <v>2448</v>
      </c>
      <c r="M6" s="698"/>
      <c r="N6" s="698"/>
      <c r="O6" s="698"/>
      <c r="P6" s="698"/>
      <c r="Q6" s="699"/>
      <c r="R6" s="71"/>
      <c r="S6" s="702" t="s">
        <v>2332</v>
      </c>
      <c r="T6" s="703"/>
      <c r="U6" s="702" t="s">
        <v>2333</v>
      </c>
      <c r="V6" s="703"/>
      <c r="W6" s="71"/>
      <c r="X6" s="57" t="s">
        <v>2449</v>
      </c>
      <c r="Y6" s="57"/>
      <c r="Z6" s="57"/>
      <c r="AA6" s="71"/>
      <c r="AB6" s="71"/>
      <c r="AC6" s="71"/>
      <c r="AD6" s="71"/>
      <c r="AF6" s="71"/>
      <c r="AG6" s="71"/>
      <c r="AH6" s="71"/>
      <c r="AI6" s="71"/>
      <c r="BA6" s="764"/>
      <c r="BB6" s="764"/>
      <c r="BC6" s="764"/>
      <c r="BD6" s="764"/>
      <c r="BE6" s="761"/>
      <c r="BF6" s="520"/>
      <c r="BG6" s="521" t="s">
        <v>2450</v>
      </c>
      <c r="BH6" s="522" t="s">
        <v>2451</v>
      </c>
      <c r="BI6" s="521" t="s">
        <v>2450</v>
      </c>
      <c r="BJ6" s="522" t="s">
        <v>2451</v>
      </c>
      <c r="BK6" s="521" t="s">
        <v>2450</v>
      </c>
      <c r="BL6" s="522" t="s">
        <v>2451</v>
      </c>
      <c r="BM6" s="523" t="s">
        <v>2450</v>
      </c>
      <c r="BN6" s="524" t="s">
        <v>2451</v>
      </c>
      <c r="BO6" s="525" t="s">
        <v>2450</v>
      </c>
      <c r="BP6" s="522" t="s">
        <v>2451</v>
      </c>
      <c r="BQ6" s="521" t="s">
        <v>2450</v>
      </c>
      <c r="BR6" s="526" t="s">
        <v>2451</v>
      </c>
      <c r="BS6" s="525" t="s">
        <v>2450</v>
      </c>
      <c r="BT6" s="522" t="s">
        <v>2451</v>
      </c>
      <c r="BU6" s="521" t="s">
        <v>2450</v>
      </c>
      <c r="BV6" s="526" t="s">
        <v>2451</v>
      </c>
      <c r="BW6" s="525" t="s">
        <v>2450</v>
      </c>
      <c r="BX6" s="526" t="s">
        <v>2451</v>
      </c>
      <c r="BY6" s="521" t="s">
        <v>2450</v>
      </c>
      <c r="BZ6" s="526" t="s">
        <v>2451</v>
      </c>
      <c r="CA6" s="527"/>
      <c r="CB6" s="523" t="s">
        <v>2452</v>
      </c>
      <c r="CC6" s="523" t="s">
        <v>2453</v>
      </c>
      <c r="CD6" s="523" t="s">
        <v>2454</v>
      </c>
      <c r="CE6" s="528" t="s">
        <v>2455</v>
      </c>
    </row>
    <row r="7" spans="1:105" s="52" customFormat="1" ht="13.5" customHeight="1" thickBot="1">
      <c r="A7" s="69" t="s">
        <v>2577</v>
      </c>
      <c r="B7" s="69" t="s">
        <v>2297</v>
      </c>
      <c r="C7" s="69" t="s">
        <v>2456</v>
      </c>
      <c r="D7" s="69" t="s">
        <v>2297</v>
      </c>
      <c r="E7" s="69" t="s">
        <v>2457</v>
      </c>
      <c r="F7" s="69" t="s">
        <v>2336</v>
      </c>
      <c r="G7" s="69" t="s">
        <v>2297</v>
      </c>
      <c r="H7" s="69" t="s">
        <v>2342</v>
      </c>
      <c r="I7" s="69" t="s">
        <v>2578</v>
      </c>
      <c r="J7" s="69" t="s">
        <v>2297</v>
      </c>
      <c r="K7" s="711"/>
      <c r="L7" s="69" t="s">
        <v>2578</v>
      </c>
      <c r="M7" s="69" t="s">
        <v>2297</v>
      </c>
      <c r="N7" s="69" t="s">
        <v>2336</v>
      </c>
      <c r="O7" s="69" t="s">
        <v>2297</v>
      </c>
      <c r="P7" s="69" t="s">
        <v>2577</v>
      </c>
      <c r="Q7" s="69" t="s">
        <v>2297</v>
      </c>
      <c r="R7" s="71"/>
      <c r="S7" s="108" t="s">
        <v>2342</v>
      </c>
      <c r="T7" s="108" t="s">
        <v>2343</v>
      </c>
      <c r="U7" s="159" t="s">
        <v>2342</v>
      </c>
      <c r="V7" s="108" t="s">
        <v>2343</v>
      </c>
      <c r="W7" s="71"/>
      <c r="X7" s="108" t="s">
        <v>2335</v>
      </c>
      <c r="Y7" s="108" t="s">
        <v>2342</v>
      </c>
      <c r="Z7" s="108" t="s">
        <v>2343</v>
      </c>
      <c r="AA7" s="71"/>
      <c r="AB7" s="71"/>
      <c r="AC7" s="71"/>
      <c r="AD7" s="71"/>
      <c r="AF7" s="71"/>
      <c r="AG7" s="71"/>
      <c r="AH7" s="71"/>
      <c r="AI7" s="71"/>
      <c r="BA7" s="529"/>
      <c r="BB7" s="530"/>
      <c r="BC7" s="530"/>
      <c r="BD7" s="530"/>
      <c r="BE7" s="531"/>
      <c r="BF7" s="532"/>
      <c r="BG7" s="529"/>
      <c r="BH7" s="531"/>
      <c r="BI7" s="529"/>
      <c r="BJ7" s="531"/>
      <c r="BK7" s="529"/>
      <c r="BL7" s="531"/>
      <c r="BM7" s="529"/>
      <c r="BN7" s="531"/>
      <c r="BO7" s="529"/>
      <c r="BP7" s="531"/>
      <c r="BQ7" s="529"/>
      <c r="BR7" s="531"/>
      <c r="BS7" s="529"/>
      <c r="BT7" s="531"/>
      <c r="BU7" s="529"/>
      <c r="BV7" s="531"/>
      <c r="BW7" s="529"/>
      <c r="BX7" s="531"/>
      <c r="BY7" s="529"/>
      <c r="BZ7" s="531"/>
      <c r="CA7" s="532"/>
      <c r="CB7" s="529"/>
      <c r="CC7" s="530"/>
      <c r="CD7" s="530"/>
      <c r="CE7" s="531"/>
    </row>
    <row r="8" spans="1:105" ht="13.5" customHeight="1" thickBot="1">
      <c r="A8" s="766" t="s">
        <v>2458</v>
      </c>
      <c r="B8" s="698"/>
      <c r="C8" s="698"/>
      <c r="D8" s="698"/>
      <c r="E8" s="698"/>
      <c r="F8" s="698"/>
      <c r="G8" s="699"/>
      <c r="J8" s="172"/>
      <c r="M8" s="112"/>
      <c r="N8" s="766" t="s">
        <v>2458</v>
      </c>
      <c r="O8" s="698"/>
      <c r="P8" s="698"/>
      <c r="Q8" s="699"/>
      <c r="R8" s="118"/>
      <c r="S8" s="162"/>
      <c r="T8" s="162"/>
      <c r="U8" s="162"/>
      <c r="V8" s="162"/>
      <c r="BA8" s="533"/>
      <c r="BB8" s="534"/>
      <c r="BC8" s="534"/>
      <c r="BD8" s="534"/>
      <c r="BE8" s="535"/>
      <c r="BF8" s="536"/>
      <c r="BG8" s="533"/>
      <c r="BH8" s="535"/>
      <c r="BI8" s="533"/>
      <c r="BJ8" s="535"/>
      <c r="BK8" s="533"/>
      <c r="BL8" s="535"/>
      <c r="BM8" s="533"/>
      <c r="BN8" s="535"/>
      <c r="BO8" s="533"/>
      <c r="BP8" s="535"/>
      <c r="BQ8" s="533"/>
      <c r="BR8" s="535"/>
      <c r="BS8" s="533"/>
      <c r="BT8" s="535"/>
      <c r="BU8" s="533"/>
      <c r="BV8" s="535"/>
      <c r="BW8" s="533"/>
      <c r="BX8" s="535"/>
      <c r="BY8" s="533"/>
      <c r="BZ8" s="535"/>
      <c r="CA8" s="536"/>
      <c r="CB8" s="533"/>
      <c r="CC8" s="534"/>
      <c r="CD8" s="534"/>
      <c r="CE8" s="535"/>
    </row>
    <row r="9" spans="1:105" ht="5.15" customHeight="1">
      <c r="S9" s="111"/>
      <c r="T9" s="111"/>
      <c r="U9" s="111"/>
      <c r="V9" s="111"/>
      <c r="X9" s="72"/>
      <c r="Y9" s="72"/>
      <c r="Z9" s="72"/>
      <c r="AF9" s="146"/>
      <c r="AG9" s="146"/>
      <c r="AH9" s="146"/>
      <c r="AI9" s="146"/>
      <c r="BA9" s="533"/>
      <c r="BB9" s="534"/>
      <c r="BC9" s="534"/>
      <c r="BD9" s="534"/>
      <c r="BE9" s="535"/>
      <c r="BF9" s="536"/>
      <c r="BG9" s="533"/>
      <c r="BH9" s="535"/>
      <c r="BI9" s="533"/>
      <c r="BJ9" s="535"/>
      <c r="BK9" s="533"/>
      <c r="BL9" s="535"/>
      <c r="BM9" s="533"/>
      <c r="BN9" s="535"/>
      <c r="BO9" s="533"/>
      <c r="BP9" s="535"/>
      <c r="BQ9" s="533"/>
      <c r="BR9" s="535"/>
      <c r="BS9" s="533"/>
      <c r="BT9" s="535"/>
      <c r="BU9" s="533"/>
      <c r="BV9" s="535"/>
      <c r="BW9" s="533"/>
      <c r="BX9" s="535"/>
      <c r="BY9" s="533"/>
      <c r="BZ9" s="535"/>
      <c r="CA9" s="536"/>
      <c r="CB9" s="533"/>
      <c r="CC9" s="534"/>
      <c r="CD9" s="534"/>
      <c r="CE9" s="535"/>
    </row>
    <row r="10" spans="1:105" ht="12.75" customHeight="1">
      <c r="G10" s="140"/>
      <c r="K10" s="35" t="s">
        <v>2459</v>
      </c>
      <c r="M10" s="140"/>
      <c r="S10" s="111"/>
      <c r="T10" s="111"/>
      <c r="U10" s="214"/>
      <c r="V10" s="214"/>
      <c r="X10" s="72"/>
      <c r="Y10" s="72"/>
      <c r="Z10" s="72"/>
      <c r="AF10" s="146"/>
      <c r="AG10" s="146"/>
      <c r="AH10" s="146"/>
      <c r="AI10" s="146"/>
      <c r="BA10" s="533"/>
      <c r="BB10" s="534"/>
      <c r="BC10" s="534"/>
      <c r="BD10" s="534"/>
      <c r="BE10" s="535"/>
      <c r="BF10" s="536"/>
      <c r="BG10" s="533"/>
      <c r="BH10" s="535"/>
      <c r="BI10" s="533"/>
      <c r="BJ10" s="535"/>
      <c r="BK10" s="533"/>
      <c r="BL10" s="535"/>
      <c r="BM10" s="533"/>
      <c r="BN10" s="535"/>
      <c r="BO10" s="533"/>
      <c r="BP10" s="535"/>
      <c r="BQ10" s="533"/>
      <c r="BR10" s="535"/>
      <c r="BS10" s="533"/>
      <c r="BT10" s="535"/>
      <c r="BU10" s="533"/>
      <c r="BV10" s="535"/>
      <c r="BW10" s="533"/>
      <c r="BX10" s="535"/>
      <c r="BY10" s="533"/>
      <c r="BZ10" s="535"/>
      <c r="CA10" s="536"/>
      <c r="CB10" s="533"/>
      <c r="CC10" s="534"/>
      <c r="CD10" s="534"/>
      <c r="CE10" s="535"/>
    </row>
    <row r="11" spans="1:105" ht="12.75" customHeight="1">
      <c r="A11" s="74">
        <f ca="1">I11-T11</f>
        <v>544988.17999999993</v>
      </c>
      <c r="B11">
        <f ca="1">IF(I11=0,0,(A11*100/I11))</f>
        <v>49.234265001942667</v>
      </c>
      <c r="C11">
        <f ca="1">I11-E11</f>
        <v>471602.80999999994</v>
      </c>
      <c r="D11">
        <f ca="1">IF(I11=0,0,(C11*100/I11))</f>
        <v>42.604626256666371</v>
      </c>
      <c r="E11">
        <f ca="1">IFERROR(_xll.AC_BU(_xll.ArrayBU(DB),_xll.ArrayDPT($BA11:$BE11),_xll.ArrayCOA($BG11:$BZ11),YR,PRD-1,_xll.ArrayDIM($CB11:$CE11)),0)</f>
        <v>635325.82999999996</v>
      </c>
      <c r="F11">
        <f ca="1">+I11-H11</f>
        <v>1106928.6399999999</v>
      </c>
      <c r="G11">
        <f ca="1">IF(I11=0,0,(F11*100/I11))</f>
        <v>100</v>
      </c>
      <c r="H11"/>
      <c r="I11">
        <f ca="1">IFERROR(_xll.AC_BU(_xll.ArrayBU(DB),_xll.ArrayDPT($BA11:$BE11),_xll.ArrayCOA($BG11:$BZ11),YR,PRD,_xll.ArrayDIM($CB11:$CE11)),0)</f>
        <v>1106928.6399999999</v>
      </c>
      <c r="J11" s="140">
        <f ca="1">IF(I11=0,0,(I11/$I$23*100))</f>
        <v>46.336093627212691</v>
      </c>
      <c r="K11" t="s">
        <v>2403</v>
      </c>
      <c r="L11">
        <f ca="1">IFERROR(_xll.ACC_BU(_xll.ArrayBU(DB),_xll.ArrayDPT($BA11:$BE11),_xll.ArrayCOA($BG11:$BZ11),YR,PRD,_xll.ArrayDIM($CB11:$CE11)),0)</f>
        <v>4822172.3499999996</v>
      </c>
      <c r="M11" s="140">
        <f ca="1">L11/$L$23*100</f>
        <v>47.613082890306721</v>
      </c>
      <c r="N11">
        <f ca="1">L11-U11</f>
        <v>4822172.3499999996</v>
      </c>
      <c r="O11">
        <f ca="1">IF(L11=0,0,(N11*100/L11))</f>
        <v>100</v>
      </c>
      <c r="P11">
        <f ca="1">L11-V11</f>
        <v>607536</v>
      </c>
      <c r="Q11">
        <f ca="1">IF(L11=0,0,(P11*100/L11))</f>
        <v>12.598803109971795</v>
      </c>
      <c r="S11" s="119">
        <f ca="1">IFERROR(_xll.BC_BU(_xll.ArrayBU(DB),_xll.ArrayDPT($BA11:$BE11),_xll.ArrayCOA($BG11:$BZ11),YR,PRD,RV,_xll.ArrayDIM($CB11:$CE11)),0)</f>
        <v>0</v>
      </c>
      <c r="T11" s="119">
        <f ca="1">IFERROR(_xll.AC_BU(_xll.ArrayBU(DB),_xll.ArrayDPT($BA11:$BE11),_xll.ArrayCOA($BG11:$BZ11),YR-1,PRD,_xll.ArrayDIM($CB11:$CE11)),0)</f>
        <v>561940.46</v>
      </c>
      <c r="U11" s="119">
        <f ca="1">IFERROR(_xll.BCC_BU(_xll.ArrayBU(DB),_xll.ArrayDPT($BA11:$BE11),_xll.ArrayCOA($BG11:$BZ11),YR,PRD,RV,_xll.ArrayDIM($CB11:$CE11)),0)</f>
        <v>0</v>
      </c>
      <c r="V11" s="119">
        <f ca="1">IFERROR(_xll.ACC_BU(_xll.ArrayBU(DB),_xll.ArrayDPT($BA11:$BE11),_xll.ArrayCOA($BG11:$BZ11),YR-1,PRD,_xll.ArrayDIM($CB11:$CE11)),0)</f>
        <v>4214636.3499999996</v>
      </c>
      <c r="W11" s="102"/>
      <c r="X11" s="72">
        <f ca="1">IFERROR(_xll.ACC_BU(_xll.ArrayBU(DB),_xll.ArrayDPT($BA11:$BE11),_xll.ArrayCOA($BG11:$BZ11),YR,PRD,_xll.ArrayDIM($CB11:$CE11)),0)</f>
        <v>4822172.3499999996</v>
      </c>
      <c r="Y11" s="72">
        <f ca="1">IFERROR(_xll.BCC_BU(_xll.ArrayBU(DB),_xll.ArrayDPT($BA11:$BE11),_xll.ArrayCOA($BG11:$BZ11),YR,PRD,RV,_xll.ArrayDIM($CB11:$CE11)),0)</f>
        <v>0</v>
      </c>
      <c r="Z11" s="72">
        <f ca="1">IFERROR(_xll.ACC_BU(_xll.ArrayBU(DB),_xll.ArrayDPT($BA11:$BE11),_xll.ArrayCOA($BG11:$BZ11),YR-1,PRD,_xll.ArrayDIM($CB11:$CE11)),0)</f>
        <v>4214636.3499999996</v>
      </c>
      <c r="AA11" s="102"/>
      <c r="AB11" s="102"/>
      <c r="AC11" s="102"/>
      <c r="AD11" s="102"/>
      <c r="AF11" s="146"/>
      <c r="AG11" s="146"/>
      <c r="AH11" s="146"/>
      <c r="AI11" s="146"/>
      <c r="BA11" s="533"/>
      <c r="BB11" s="534"/>
      <c r="BC11" s="534"/>
      <c r="BD11" s="534"/>
      <c r="BE11" s="535"/>
      <c r="BF11" s="536"/>
      <c r="BG11" t="s">
        <v>1367</v>
      </c>
      <c r="BJ11" s="535"/>
      <c r="BK11" s="533"/>
      <c r="BL11" s="535"/>
      <c r="BM11" s="533"/>
      <c r="BN11" s="535"/>
      <c r="BO11" s="533"/>
      <c r="BP11" s="535"/>
      <c r="BQ11" s="533"/>
      <c r="BR11" s="535"/>
      <c r="BS11" s="533"/>
      <c r="BT11" s="535"/>
      <c r="BU11" s="533"/>
      <c r="BV11" s="535"/>
      <c r="BW11" s="533"/>
      <c r="BX11" s="535"/>
      <c r="BY11" s="533"/>
      <c r="BZ11" s="535"/>
      <c r="CA11" s="536"/>
      <c r="CB11" s="533"/>
      <c r="CC11" s="534"/>
      <c r="CD11" s="534"/>
      <c r="CE11" s="535"/>
      <c r="DA11" t="s">
        <v>1367</v>
      </c>
    </row>
    <row r="12" spans="1:105" ht="12.75" customHeight="1">
      <c r="A12" s="74">
        <f ca="1">I12-T12</f>
        <v>288.86000000000013</v>
      </c>
      <c r="B12" s="124">
        <f ca="1">IF(I12=0,0,(A12*100/I12))</f>
        <v>16.831175490321762</v>
      </c>
      <c r="C12" s="124">
        <f ca="1">I12-E12</f>
        <v>909.08</v>
      </c>
      <c r="D12" s="124">
        <f ca="1">IF(I12=0,0,(C12*100/I12))</f>
        <v>52.969898964002283</v>
      </c>
      <c r="E12" s="124">
        <f ca="1">IFERROR(_xll.AC_BU(_xll.ArrayBU(DB),_xll.ArrayDPT($BA12:$BE12),_xll.ArrayCOA($BG12:$BZ12),YR,PRD-1,_xll.ArrayDIM($CB12:$CE12)),0)</f>
        <v>807.14</v>
      </c>
      <c r="F12" s="124">
        <f ca="1">I12-H12</f>
        <v>1716.22</v>
      </c>
      <c r="G12" s="124">
        <f ca="1">IF(I12=0,0,(F12*100/I12))</f>
        <v>100</v>
      </c>
      <c r="H12" s="124"/>
      <c r="I12" s="125">
        <f ca="1">IFERROR(_xll.AC_BU(_xll.ArrayBU(DB),_xll.ArrayDPT($BA12:$BE12),_xll.ArrayCOA($BG12:$BZ12),YR,PRD,_xll.ArrayDIM($CB12:$CE12)),0)</f>
        <v>1716.22</v>
      </c>
      <c r="J12" s="127">
        <f ca="1">IF(I12=0,0,(I12/$I$23*100))</f>
        <v>7.1841063399439159E-2</v>
      </c>
      <c r="K12" s="124" t="s">
        <v>2473</v>
      </c>
      <c r="L12" s="124">
        <f ca="1">IFERROR(_xll.ACC_BU(_xll.ArrayBU(DB),_xll.ArrayDPT($BA12:$BE12),_xll.ArrayCOA($BG12:$BZ12),YR,PRD,_xll.ArrayDIM($CB12:$CE12)),0)</f>
        <v>14898.05</v>
      </c>
      <c r="M12" s="127">
        <f ca="1">L12/$L$23*100</f>
        <v>0.14710011133341888</v>
      </c>
      <c r="N12" s="124">
        <f ca="1">L12-U12</f>
        <v>14898.05</v>
      </c>
      <c r="O12" s="124">
        <f ca="1">IF(L12=0,0,(N12*100/L12))</f>
        <v>100</v>
      </c>
      <c r="P12" s="124">
        <f ca="1">L12-V12</f>
        <v>7063.9199999999992</v>
      </c>
      <c r="Q12" s="124">
        <f ca="1">IF(L12=0,0,(P12*100/L12))</f>
        <v>47.415064387621193</v>
      </c>
      <c r="S12" s="72">
        <f ca="1">IFERROR(_xll.BC_BU(_xll.ArrayBU(DB),_xll.ArrayDPT($BA12:$BE12),_xll.ArrayCOA($BG12:$BZ12),YR,PRD,RV,_xll.ArrayDIM($CB12:$CE12)),0)</f>
        <v>0</v>
      </c>
      <c r="T12" s="72">
        <f ca="1">IFERROR(_xll.AC_BU(_xll.ArrayBU(DB),_xll.ArrayDPT($BA12:$BE12),_xll.ArrayCOA($BG12:$BZ12),YR-1,PRD,_xll.ArrayDIM($CB12:$CE12)),0)</f>
        <v>1427.36</v>
      </c>
      <c r="U12" s="72">
        <f ca="1">IFERROR(_xll.BCC_BU(_xll.ArrayBU(DB),_xll.ArrayDPT($BA12:$BE12),_xll.ArrayCOA($BG12:$BZ12),YR,PRD,RV,_xll.ArrayDIM($CB12:$CE12)),0)</f>
        <v>0</v>
      </c>
      <c r="V12" s="72">
        <f ca="1">IFERROR(_xll.ACC_BU(_xll.ArrayBU(DB),_xll.ArrayDPT($BA12:$BE12),_xll.ArrayCOA($BG12:$BZ12),YR-1,PRD,_xll.ArrayDIM($CB12:$CE12)),0)</f>
        <v>7834.13</v>
      </c>
      <c r="W12" s="102"/>
      <c r="X12" s="72">
        <f ca="1">IFERROR(_xll.ACC_BU(_xll.ArrayBU(DB),_xll.ArrayDPT($BA12:$BE12),_xll.ArrayCOA($BG12:$BZ12),YR,PRD,_xll.ArrayDIM($CB12:$CE12)),0)</f>
        <v>14898.05</v>
      </c>
      <c r="Y12" s="72">
        <f ca="1">IFERROR(_xll.BCC_BU(_xll.ArrayBU(DB),_xll.ArrayDPT($BA12:$BE12),_xll.ArrayCOA($BG12:$BZ12),YR,PRD,RV,_xll.ArrayDIM($CB12:$CE12)),0)</f>
        <v>0</v>
      </c>
      <c r="Z12" s="72">
        <f ca="1">IFERROR(_xll.ACC_BU(_xll.ArrayBU(DB),_xll.ArrayDPT($BA12:$BE12),_xll.ArrayCOA($BG12:$BZ12),YR-1,PRD,_xll.ArrayDIM($CB12:$CE12)),0)</f>
        <v>7834.13</v>
      </c>
      <c r="AA12" s="102"/>
      <c r="AB12" s="102"/>
      <c r="AC12" s="102"/>
      <c r="AD12" s="102"/>
      <c r="AF12" s="146"/>
      <c r="AG12" s="146"/>
      <c r="AH12" s="146"/>
      <c r="AI12" s="146"/>
      <c r="BA12" s="533"/>
      <c r="BB12" s="534"/>
      <c r="BC12" s="534"/>
      <c r="BD12" s="534"/>
      <c r="BE12" s="535"/>
      <c r="BF12" s="536"/>
      <c r="BG12" t="s">
        <v>1376</v>
      </c>
      <c r="BJ12" s="535"/>
      <c r="BK12" s="533"/>
      <c r="BL12" s="535"/>
      <c r="BM12" s="533"/>
      <c r="BN12" s="535"/>
      <c r="BO12" s="533"/>
      <c r="BP12" s="535"/>
      <c r="BQ12" s="533"/>
      <c r="BR12" s="535"/>
      <c r="BS12" s="533"/>
      <c r="BT12" s="535"/>
      <c r="BU12" s="533"/>
      <c r="BV12" s="535"/>
      <c r="BW12" s="533"/>
      <c r="BX12" s="535"/>
      <c r="BY12" s="533"/>
      <c r="BZ12" s="535"/>
      <c r="CA12" s="536"/>
      <c r="CB12" s="533"/>
      <c r="CC12" s="534"/>
      <c r="CD12" s="534"/>
      <c r="CE12" s="535"/>
      <c r="DA12" t="s">
        <v>1376</v>
      </c>
    </row>
    <row r="13" spans="1:105" ht="12.75" customHeight="1">
      <c r="A13" s="35">
        <f ca="1">A11-A12</f>
        <v>544699.31999999995</v>
      </c>
      <c r="B13">
        <f ca="1">IF(I13=0,0,(A13*100/I13))</f>
        <v>49.284581872505555</v>
      </c>
      <c r="C13" s="35">
        <f ca="1">I13-E13</f>
        <v>470693.73</v>
      </c>
      <c r="D13">
        <f ca="1">IF(I13=0,0,(C13*100/I13))</f>
        <v>42.588530628347449</v>
      </c>
      <c r="E13" s="35">
        <f ca="1">E11-E12</f>
        <v>634518.68999999994</v>
      </c>
      <c r="F13" s="35">
        <f ca="1">F11-F12</f>
        <v>1105212.42</v>
      </c>
      <c r="G13">
        <f ca="1">IF(I13=0,0,(F13*100/I13))</f>
        <v>100</v>
      </c>
      <c r="H13" s="35">
        <f>H11-H12</f>
        <v>0</v>
      </c>
      <c r="I13" s="35">
        <f ca="1">I11-I12</f>
        <v>1105212.42</v>
      </c>
      <c r="J13" s="140">
        <f ca="1">IF(I13=0,0,(I13/$I$23*100))</f>
        <v>46.264252563813244</v>
      </c>
      <c r="K13" s="112" t="s">
        <v>2608</v>
      </c>
      <c r="L13" s="35">
        <f ca="1">L11-L12</f>
        <v>4807274.3</v>
      </c>
      <c r="M13" s="140">
        <f ca="1">L13/$L$23*100</f>
        <v>47.465982778973306</v>
      </c>
      <c r="N13" s="35">
        <f ca="1">N11-N12</f>
        <v>4807274.3</v>
      </c>
      <c r="O13">
        <f ca="1">IF(L13=0,0,(N13*100/L13))</f>
        <v>100</v>
      </c>
      <c r="P13" s="35">
        <f ca="1">P11-P12</f>
        <v>600472.07999999996</v>
      </c>
      <c r="Q13">
        <f ca="1">IF(L13=0,0,(P13*100/L13))</f>
        <v>12.490905293255263</v>
      </c>
      <c r="S13" s="145">
        <f ca="1">S11-S12</f>
        <v>0</v>
      </c>
      <c r="T13" s="145">
        <f ca="1">T11-T12</f>
        <v>560513.1</v>
      </c>
      <c r="U13" s="145">
        <f ca="1">U11-U12</f>
        <v>0</v>
      </c>
      <c r="V13" s="145">
        <f ca="1">V11-V12</f>
        <v>4206802.22</v>
      </c>
      <c r="W13" s="46"/>
      <c r="X13" s="77">
        <f ca="1">X11-X12</f>
        <v>4807274.3</v>
      </c>
      <c r="Y13" s="77">
        <f ca="1">Y11-Y12</f>
        <v>0</v>
      </c>
      <c r="Z13" s="77">
        <f ca="1">Z11-Z12</f>
        <v>4206802.22</v>
      </c>
      <c r="AA13" s="46"/>
      <c r="AB13" s="46"/>
      <c r="AC13" s="46"/>
      <c r="AD13" s="46"/>
      <c r="AF13" s="146"/>
      <c r="AG13" s="146"/>
      <c r="AH13" s="146"/>
      <c r="AI13" s="146"/>
      <c r="BA13" s="533"/>
      <c r="BB13" s="534"/>
      <c r="BC13" s="534"/>
      <c r="BD13" s="534"/>
      <c r="BE13" s="535"/>
      <c r="BF13" s="536"/>
      <c r="BJ13" s="535"/>
      <c r="BK13" s="533"/>
      <c r="BL13" s="535"/>
      <c r="BM13" s="533"/>
      <c r="BN13" s="535"/>
      <c r="BO13" s="533"/>
      <c r="BP13" s="535"/>
      <c r="BQ13" s="533"/>
      <c r="BR13" s="535"/>
      <c r="BS13" s="533"/>
      <c r="BT13" s="535"/>
      <c r="BU13" s="533"/>
      <c r="BV13" s="535"/>
      <c r="BW13" s="533"/>
      <c r="BX13" s="535"/>
      <c r="BY13" s="533"/>
      <c r="BZ13" s="535"/>
      <c r="CA13" s="536"/>
      <c r="CB13" s="533"/>
      <c r="CC13" s="534"/>
      <c r="CD13" s="534"/>
      <c r="CE13" s="535"/>
    </row>
    <row r="14" spans="1:105" ht="5.15" customHeight="1">
      <c r="S14" s="72"/>
      <c r="T14" s="72"/>
      <c r="U14" s="72"/>
      <c r="V14" s="72"/>
      <c r="W14" s="46"/>
      <c r="X14" s="72"/>
      <c r="Y14" s="72"/>
      <c r="Z14" s="72"/>
      <c r="AA14" s="46"/>
      <c r="AC14" s="46"/>
      <c r="AD14" s="46"/>
      <c r="AF14" s="146"/>
      <c r="AG14" s="146"/>
      <c r="AH14" s="146"/>
      <c r="AI14" s="146"/>
      <c r="BA14" s="533"/>
      <c r="BB14" s="534"/>
      <c r="BC14" s="534"/>
      <c r="BD14" s="534"/>
      <c r="BE14" s="535"/>
      <c r="BF14" s="536"/>
      <c r="BJ14" s="535"/>
      <c r="BK14" s="533"/>
      <c r="BL14" s="535"/>
      <c r="BM14" s="533"/>
      <c r="BN14" s="535"/>
      <c r="BO14" s="533"/>
      <c r="BP14" s="535"/>
      <c r="BQ14" s="533"/>
      <c r="BR14" s="535"/>
      <c r="BS14" s="533"/>
      <c r="BT14" s="535"/>
      <c r="BU14" s="533"/>
      <c r="BV14" s="535"/>
      <c r="BW14" s="533"/>
      <c r="BX14" s="535"/>
      <c r="BY14" s="533"/>
      <c r="BZ14" s="535"/>
      <c r="CA14" s="536"/>
      <c r="CB14" s="533"/>
      <c r="CC14" s="534"/>
      <c r="CD14" s="534"/>
      <c r="CE14" s="535"/>
    </row>
    <row r="15" spans="1:105" ht="12.75" customHeight="1">
      <c r="A15" s="74">
        <f ca="1">I15-T15</f>
        <v>432654.93000000005</v>
      </c>
      <c r="B15">
        <f ca="1">IF(I15=0,0,(A15*100/I15))</f>
        <v>44.509062863692719</v>
      </c>
      <c r="C15">
        <f ca="1">I15-E15</f>
        <v>259124.2300000001</v>
      </c>
      <c r="D15">
        <f ca="1">IF(I15=0,0,(C15*100/I15))</f>
        <v>26.657217664377416</v>
      </c>
      <c r="E15">
        <f ca="1">IFERROR(_xll.AC_BU(_xll.ArrayBU(DB),_xll.ArrayDPT($BA15:$BE15),_xll.ArrayCOA($BG15:$BZ15),YR,PRD-1,_xll.ArrayDIM($CB15:$CE15)),0)</f>
        <v>712936.07</v>
      </c>
      <c r="F15">
        <f ca="1">I15-H15</f>
        <v>972060.3</v>
      </c>
      <c r="G15">
        <f ca="1">IF(I15=0,0,(F15*100/I15))</f>
        <v>100</v>
      </c>
      <c r="H15"/>
      <c r="I15">
        <f ca="1">IFERROR(_xll.AC_BU(_xll.ArrayBU(DB),_xll.ArrayDPT($BA15:$BE15),_xll.ArrayCOA($BG15:$BZ15),YR,PRD,_xll.ArrayDIM($CB15:$CE15)),0)</f>
        <v>972060.3</v>
      </c>
      <c r="J15" s="140">
        <f ca="1">IF(I15=0,0,(I15/$I$23*100))</f>
        <v>40.690497512194149</v>
      </c>
      <c r="K15" t="s">
        <v>2404</v>
      </c>
      <c r="L15">
        <f ca="1">IFERROR(_xll.ACC_BU(_xll.ArrayBU(DB),_xll.ArrayDPT($BA15:$BE15),_xll.ArrayCOA($BG15:$BZ15),YR,PRD,_xll.ArrayDIM($CB15:$CE15)),0)</f>
        <v>4465149.45</v>
      </c>
      <c r="M15" s="140">
        <f ca="1">L15/$L$23*100</f>
        <v>44.087916285376551</v>
      </c>
      <c r="N15">
        <f ca="1">L15-U15</f>
        <v>4465149.45</v>
      </c>
      <c r="O15">
        <f ca="1">IF(L15=0,0,(N15*100/L15))</f>
        <v>100</v>
      </c>
      <c r="P15">
        <f ca="1">L15-V15</f>
        <v>904026.62000000011</v>
      </c>
      <c r="Q15">
        <f ca="1">IF(L15=0,0,(P15*100/L15))</f>
        <v>20.246279102707305</v>
      </c>
      <c r="S15" s="72">
        <f ca="1">IFERROR(_xll.BC_BU(_xll.ArrayBU(DB),_xll.ArrayDPT($BA15:$BE15),_xll.ArrayCOA($BG15:$BZ15),YR,PRD,RV,_xll.ArrayDIM($CB15:$CE15)),0)</f>
        <v>0</v>
      </c>
      <c r="T15" s="72">
        <f ca="1">IFERROR(_xll.AC_BU(_xll.ArrayBU(DB),_xll.ArrayDPT($BA15:$BE15),_xll.ArrayCOA($BG15:$BZ15),YR-1,PRD,_xll.ArrayDIM($CB15:$CE15)),0)</f>
        <v>539405.37</v>
      </c>
      <c r="U15" s="72">
        <f ca="1">IFERROR(_xll.BCC_BU(_xll.ArrayBU(DB),_xll.ArrayDPT($BA15:$BE15),_xll.ArrayCOA($BG15:$BZ15),YR,PRD,RV,_xll.ArrayDIM($CB15:$CE15)),0)</f>
        <v>0</v>
      </c>
      <c r="V15" s="72">
        <f ca="1">IFERROR(_xll.ACC_BU(_xll.ArrayBU(DB),_xll.ArrayDPT($BA15:$BE15),_xll.ArrayCOA($BG15:$BZ15),YR-1,PRD,_xll.ArrayDIM($CB15:$CE15)),0)</f>
        <v>3561122.83</v>
      </c>
      <c r="W15" s="102"/>
      <c r="X15" s="72">
        <f ca="1">IFERROR(_xll.ACC_BU(_xll.ArrayBU(DB),_xll.ArrayDPT($BA15:$BE15),_xll.ArrayCOA($BG15:$BZ15),YR,PRD,_xll.ArrayDIM($CB15:$CE15)),0)</f>
        <v>4465149.45</v>
      </c>
      <c r="Y15" s="72">
        <f ca="1">IFERROR(_xll.BCC_BU(_xll.ArrayBU(DB),_xll.ArrayDPT($BA15:$BE15),_xll.ArrayCOA($BG15:$BZ15),YR,PRD,RV,_xll.ArrayDIM($CB15:$CE15)),0)</f>
        <v>0</v>
      </c>
      <c r="Z15" s="72">
        <f ca="1">IFERROR(_xll.ACC_BU(_xll.ArrayBU(DB),_xll.ArrayDPT($BA15:$BE15),_xll.ArrayCOA($BG15:$BZ15),YR-1,PRD,_xll.ArrayDIM($CB15:$CE15)),0)</f>
        <v>3561122.83</v>
      </c>
      <c r="AA15" s="102"/>
      <c r="AB15" s="102"/>
      <c r="AC15" s="102"/>
      <c r="AD15" s="102"/>
      <c r="AF15" s="146"/>
      <c r="AG15" s="146"/>
      <c r="AH15" s="146"/>
      <c r="AI15" s="146"/>
      <c r="BA15" s="533"/>
      <c r="BB15" s="534"/>
      <c r="BC15" s="534"/>
      <c r="BD15" s="534"/>
      <c r="BE15" s="535"/>
      <c r="BF15" s="536"/>
      <c r="BG15" t="s">
        <v>1373</v>
      </c>
      <c r="BJ15" s="535"/>
      <c r="BK15" s="533"/>
      <c r="BL15" s="535"/>
      <c r="BM15" s="533"/>
      <c r="BN15" s="535"/>
      <c r="BO15" s="533"/>
      <c r="BP15" s="535"/>
      <c r="BQ15" s="533"/>
      <c r="BR15" s="535"/>
      <c r="BS15" s="533"/>
      <c r="BT15" s="535"/>
      <c r="BU15" s="533"/>
      <c r="BV15" s="535"/>
      <c r="BW15" s="533"/>
      <c r="BX15" s="535"/>
      <c r="BY15" s="533"/>
      <c r="BZ15" s="535"/>
      <c r="CA15" s="536"/>
      <c r="CB15" s="533"/>
      <c r="CC15" s="534"/>
      <c r="CD15" s="534"/>
      <c r="CE15" s="535"/>
      <c r="DA15" t="s">
        <v>1373</v>
      </c>
    </row>
    <row r="16" spans="1:105" ht="12.75" customHeight="1">
      <c r="A16" s="74">
        <f ca="1">I16-T16</f>
        <v>76.459999999999994</v>
      </c>
      <c r="B16" s="124">
        <f ca="1">IF(I16=0,0,(A16*100/I16))</f>
        <v>100</v>
      </c>
      <c r="C16" s="124">
        <f ca="1">I16-E16</f>
        <v>76.459999999999994</v>
      </c>
      <c r="D16" s="124">
        <f ca="1">IF(I16=0,0,(C16*100/I16))</f>
        <v>100</v>
      </c>
      <c r="E16" s="124">
        <f ca="1">IFERROR(_xll.AC_BU(_xll.ArrayBU(DB),_xll.ArrayDPT($BA16:$BE16),_xll.ArrayCOA($BG16:$BZ16),YR,PRD-1,_xll.ArrayDIM($CB16:$CE16)),0)</f>
        <v>0</v>
      </c>
      <c r="F16" s="124">
        <f ca="1">I16-H16</f>
        <v>76.459999999999994</v>
      </c>
      <c r="G16" s="124">
        <f ca="1">IF(I16=0,0,(F16*100/I16))</f>
        <v>100</v>
      </c>
      <c r="H16" s="124"/>
      <c r="I16" s="124">
        <f ca="1">IFERROR(_xll.AC_BU(_xll.ArrayBU(DB),_xll.ArrayDPT($BA16:$BE16),_xll.ArrayCOA($BG16:$BZ16),YR,PRD,_xll.ArrayDIM($CB16:$CE16)),0)</f>
        <v>76.459999999999994</v>
      </c>
      <c r="J16" s="127">
        <f ca="1">IF(I16=0,0,(I16/$I$23*100))</f>
        <v>3.2006197967166896E-3</v>
      </c>
      <c r="K16" s="124" t="s">
        <v>2473</v>
      </c>
      <c r="L16" s="124">
        <f ca="1">IFERROR(_xll.ACC_BU(_xll.ArrayBU(DB),_xll.ArrayDPT($BA16:$BE16),_xll.ArrayCOA($BG16:$BZ16),YR,PRD,_xll.ArrayDIM($CB16:$CE16)),0)</f>
        <v>161.41999999999999</v>
      </c>
      <c r="M16" s="127">
        <f ca="1">L16/$L$23*100</f>
        <v>1.5938260357188003E-3</v>
      </c>
      <c r="N16" s="124">
        <f ca="1">L16-U16</f>
        <v>161.41999999999999</v>
      </c>
      <c r="O16" s="124">
        <f ca="1">IF(L16=0,0,(N16*100/L16))</f>
        <v>100</v>
      </c>
      <c r="P16" s="124">
        <f ca="1">L16-V16</f>
        <v>-41.640000000000015</v>
      </c>
      <c r="Q16" s="124">
        <f ca="1">IF(L16=0,0,(P16*100/L16))</f>
        <v>-25.796059967785915</v>
      </c>
      <c r="S16" s="72">
        <f ca="1">IFERROR(_xll.BC_BU(_xll.ArrayBU(DB),_xll.ArrayDPT($BA16:$BE16),_xll.ArrayCOA($BG16:$BZ16),YR,PRD,RV,_xll.ArrayDIM($CB16:$CE16)),0)</f>
        <v>0</v>
      </c>
      <c r="T16" s="72">
        <f ca="1">IFERROR(_xll.AC_BU(_xll.ArrayBU(DB),_xll.ArrayDPT($BA16:$BE16),_xll.ArrayCOA($BG16:$BZ16),YR-1,PRD,_xll.ArrayDIM($CB16:$CE16)),0)</f>
        <v>0</v>
      </c>
      <c r="U16" s="72">
        <f ca="1">IFERROR(_xll.BCC_BU(_xll.ArrayBU(DB),_xll.ArrayDPT($BA16:$BE16),_xll.ArrayCOA($BG16:$BZ16),YR,PRD,RV,_xll.ArrayDIM($CB16:$CE16)),0)</f>
        <v>0</v>
      </c>
      <c r="V16" s="72">
        <f ca="1">IFERROR(_xll.ACC_BU(_xll.ArrayBU(DB),_xll.ArrayDPT($BA16:$BE16),_xll.ArrayCOA($BG16:$BZ16),YR-1,PRD,_xll.ArrayDIM($CB16:$CE16)),0)</f>
        <v>203.06</v>
      </c>
      <c r="W16" s="102"/>
      <c r="X16" s="72">
        <f ca="1">IFERROR(_xll.ACC_BU(_xll.ArrayBU(DB),_xll.ArrayDPT($BA16:$BE16),_xll.ArrayCOA($BG16:$BZ16),YR,PRD,_xll.ArrayDIM($CB16:$CE16)),0)</f>
        <v>161.41999999999999</v>
      </c>
      <c r="Y16" s="72">
        <f ca="1">IFERROR(_xll.BCC_BU(_xll.ArrayBU(DB),_xll.ArrayDPT($BA16:$BE16),_xll.ArrayCOA($BG16:$BZ16),YR,PRD,RV,_xll.ArrayDIM($CB16:$CE16)),0)</f>
        <v>0</v>
      </c>
      <c r="Z16" s="72">
        <f ca="1">IFERROR(_xll.ACC_BU(_xll.ArrayBU(DB),_xll.ArrayDPT($BA16:$BE16),_xll.ArrayCOA($BG16:$BZ16),YR-1,PRD,_xll.ArrayDIM($CB16:$CE16)),0)</f>
        <v>203.06</v>
      </c>
      <c r="AA16" s="102"/>
      <c r="AB16" s="102"/>
      <c r="AC16" s="102"/>
      <c r="AD16" s="102"/>
      <c r="AF16" s="146"/>
      <c r="AG16" s="146"/>
      <c r="AH16" s="146"/>
      <c r="AI16" s="146"/>
      <c r="BA16" s="537"/>
      <c r="BB16" s="538"/>
      <c r="BC16" s="538"/>
      <c r="BD16" s="538"/>
      <c r="BE16" s="539"/>
      <c r="BF16" s="502"/>
      <c r="BG16" t="s">
        <v>1377</v>
      </c>
      <c r="BJ16" s="539"/>
      <c r="BK16" s="537"/>
      <c r="BL16" s="539"/>
      <c r="BM16" s="537"/>
      <c r="BN16" s="539"/>
      <c r="BO16" s="537"/>
      <c r="BP16" s="539"/>
      <c r="BQ16" s="537"/>
      <c r="BR16" s="539"/>
      <c r="BS16" s="537"/>
      <c r="BT16" s="539"/>
      <c r="BU16" s="537"/>
      <c r="BV16" s="539"/>
      <c r="BW16" s="537"/>
      <c r="BX16" s="539"/>
      <c r="BY16" s="537"/>
      <c r="BZ16" s="539"/>
      <c r="CA16" s="502"/>
      <c r="CB16" s="537"/>
      <c r="CC16" s="538"/>
      <c r="CD16" s="538"/>
      <c r="CE16" s="539"/>
      <c r="DA16" t="s">
        <v>1377</v>
      </c>
    </row>
    <row r="17" spans="1:106" ht="12.75" customHeight="1">
      <c r="A17" s="35">
        <f ca="1">A15-A16</f>
        <v>432578.47000000003</v>
      </c>
      <c r="B17">
        <f ca="1">IF(I17=0,0,(A17*100/I17))</f>
        <v>44.504697732423203</v>
      </c>
      <c r="C17" s="35">
        <f ca="1">I17-E17</f>
        <v>259047.77000000014</v>
      </c>
      <c r="D17">
        <f ca="1">IF(I17=0,0,(C17*100/I17))</f>
        <v>26.651448238069484</v>
      </c>
      <c r="E17" s="35">
        <f ca="1">E15-E16</f>
        <v>712936.07</v>
      </c>
      <c r="F17" s="35">
        <f ca="1">F15+F16</f>
        <v>972136.76</v>
      </c>
      <c r="G17">
        <f ca="1">IF(I17=0,0,(F17*100/I17))</f>
        <v>100.01573277185348</v>
      </c>
      <c r="H17" s="35">
        <f>H15-H16</f>
        <v>0</v>
      </c>
      <c r="I17" s="35">
        <f ca="1">I15-I16</f>
        <v>971983.84000000008</v>
      </c>
      <c r="J17" s="140">
        <f ca="1">IF(I17=0,0,(I17/$I$23*100))</f>
        <v>40.687296892397441</v>
      </c>
      <c r="K17" s="112" t="s">
        <v>2609</v>
      </c>
      <c r="L17" s="35">
        <f ca="1">L15-L16</f>
        <v>4464988.03</v>
      </c>
      <c r="M17" s="140">
        <f ca="1">L17/$L$23*100</f>
        <v>44.086322459340835</v>
      </c>
      <c r="N17" s="35">
        <f ca="1">N15-N16</f>
        <v>4464988.03</v>
      </c>
      <c r="O17">
        <f ca="1">IF(L17=0,0,(N17*100/L17))</f>
        <v>100</v>
      </c>
      <c r="P17" s="35">
        <f ca="1">P15-P16</f>
        <v>904068.26000000013</v>
      </c>
      <c r="Q17">
        <f ca="1">IF(L17=0,0,(P17*100/L17))</f>
        <v>20.247943643423387</v>
      </c>
      <c r="S17" s="145">
        <f ca="1">S15-S16</f>
        <v>0</v>
      </c>
      <c r="T17" s="145">
        <f ca="1">T15-T16</f>
        <v>539405.37</v>
      </c>
      <c r="U17" s="145">
        <f ca="1">U15-U16</f>
        <v>0</v>
      </c>
      <c r="V17" s="145">
        <f ca="1">V15-V16</f>
        <v>3560919.77</v>
      </c>
      <c r="W17" s="46"/>
      <c r="X17" s="77">
        <f ca="1">X15-X16</f>
        <v>4464988.03</v>
      </c>
      <c r="Y17" s="77">
        <f ca="1">Y15-Y16</f>
        <v>0</v>
      </c>
      <c r="Z17" s="77">
        <f ca="1">Z15-Z16</f>
        <v>3560919.77</v>
      </c>
      <c r="AA17" s="46"/>
      <c r="AB17" s="46"/>
      <c r="AC17" s="46"/>
      <c r="AD17" s="46"/>
      <c r="AF17" s="146"/>
      <c r="AG17" s="146"/>
      <c r="AH17" s="146"/>
      <c r="AI17" s="146"/>
      <c r="BA17" s="537"/>
      <c r="BB17" s="538"/>
      <c r="BC17" s="538"/>
      <c r="BD17" s="538"/>
      <c r="BE17" s="539"/>
      <c r="BF17" s="502"/>
      <c r="BJ17" s="539"/>
      <c r="BK17" s="537"/>
      <c r="BL17" s="539"/>
      <c r="BM17" s="537"/>
      <c r="BN17" s="539"/>
      <c r="BO17" s="537"/>
      <c r="BP17" s="539"/>
      <c r="BQ17" s="537"/>
      <c r="BR17" s="539"/>
      <c r="BS17" s="537"/>
      <c r="BT17" s="539"/>
      <c r="BU17" s="537"/>
      <c r="BV17" s="539"/>
      <c r="BW17" s="537"/>
      <c r="BX17" s="539"/>
      <c r="BY17" s="537"/>
      <c r="BZ17" s="539"/>
      <c r="CA17" s="502"/>
      <c r="CB17" s="537"/>
      <c r="CC17" s="538"/>
      <c r="CD17" s="538"/>
      <c r="CE17" s="539"/>
    </row>
    <row r="18" spans="1:106" ht="5.15" customHeight="1">
      <c r="S18" s="72"/>
      <c r="T18" s="72"/>
      <c r="U18" s="72"/>
      <c r="V18" s="72"/>
      <c r="W18" s="46"/>
      <c r="X18" s="72"/>
      <c r="Y18" s="72"/>
      <c r="Z18" s="72"/>
      <c r="AA18" s="46"/>
      <c r="AB18" s="46"/>
      <c r="AC18" s="46"/>
      <c r="AD18" s="46"/>
      <c r="AF18" s="146"/>
      <c r="AG18" s="146"/>
      <c r="AH18" s="146"/>
      <c r="AI18" s="146"/>
      <c r="BA18" s="537"/>
      <c r="BB18" s="538"/>
      <c r="BC18" s="538"/>
      <c r="BD18" s="538"/>
      <c r="BE18" s="539"/>
      <c r="BF18" s="502"/>
      <c r="BJ18" s="539"/>
      <c r="BK18" s="537"/>
      <c r="BL18" s="539"/>
      <c r="BM18" s="537"/>
      <c r="BN18" s="539"/>
      <c r="BO18" s="537"/>
      <c r="BP18" s="539"/>
      <c r="BQ18" s="537"/>
      <c r="BR18" s="539"/>
      <c r="BS18" s="537"/>
      <c r="BT18" s="539"/>
      <c r="BU18" s="537"/>
      <c r="BV18" s="539"/>
      <c r="BW18" s="537"/>
      <c r="BX18" s="539"/>
      <c r="BY18" s="537"/>
      <c r="BZ18" s="539"/>
      <c r="CA18" s="502"/>
      <c r="CB18" s="537"/>
      <c r="CC18" s="538"/>
      <c r="CD18" s="538"/>
      <c r="CE18" s="539"/>
    </row>
    <row r="19" spans="1:106" ht="12.75" customHeight="1">
      <c r="A19" s="74">
        <f ca="1">I19-T19</f>
        <v>119970.07999999999</v>
      </c>
      <c r="B19" s="74">
        <f ca="1">IF(I19=0,0,(A19*100/I19))</f>
        <v>38.486976801065481</v>
      </c>
      <c r="C19" s="74">
        <f ca="1">I19-E19</f>
        <v>166215.58999999997</v>
      </c>
      <c r="D19" s="74">
        <f ca="1">IF(I19=0,0,(C19*100/I19))</f>
        <v>53.322758110233906</v>
      </c>
      <c r="E19" s="74">
        <f ca="1">IFERROR(_xll.AC_BU(_xll.ArrayBU(DB),_xll.ArrayDPT($BA19:$BE19),_xll.ArrayCOA($BG19:$BZ19),YR,PRD-1,_xll.ArrayDIM($CB19:$CE19)),0)</f>
        <v>145500.45000000001</v>
      </c>
      <c r="F19" s="74">
        <f ca="1">I19-H19</f>
        <v>311716.03999999998</v>
      </c>
      <c r="G19" s="74">
        <f ca="1">IF(I19=0,0,(F19*100/I19))</f>
        <v>100</v>
      </c>
      <c r="H19" s="74"/>
      <c r="I19" s="74">
        <f ca="1">IFERROR(_xll.AC_BU(_xll.ArrayBU(DB),_xll.ArrayDPT($BA19:$BE19),_xll.ArrayCOA($BG19:$BZ19),YR,PRD,_xll.ArrayDIM($CB19:$CE19)),0)</f>
        <v>311716.03999999998</v>
      </c>
      <c r="J19" s="122">
        <f ca="1">IF(I19=0,0,(I19/$I$23*100))</f>
        <v>13.048450543789322</v>
      </c>
      <c r="K19" s="74" t="s">
        <v>2290</v>
      </c>
      <c r="L19" s="74">
        <f ca="1">IFERROR(_xll.ACC_BU(_xll.ArrayBU(DB),_xll.ArrayDPT($BA19:$BE19),_xll.ArrayCOA($BG19:$BZ19),YR,PRD,_xll.ArrayDIM($CB19:$CE19)),0)</f>
        <v>863418.68</v>
      </c>
      <c r="M19" s="122">
        <f ca="1">L19/$L$23*100</f>
        <v>8.5252085981288541</v>
      </c>
      <c r="N19" s="74">
        <f ca="1">L19-U19</f>
        <v>863418.68</v>
      </c>
      <c r="O19" s="74">
        <f ca="1">IF(L19=0,0,(N19*100/L19))</f>
        <v>100</v>
      </c>
      <c r="P19" s="74">
        <f ca="1">L19-V19</f>
        <v>167294.9800000001</v>
      </c>
      <c r="Q19" s="74">
        <f ca="1">IF(L19=0,0,(P19*100/L19))</f>
        <v>19.375881466914763</v>
      </c>
      <c r="S19" s="72">
        <f ca="1">IFERROR(_xll.BC_BU(_xll.ArrayBU(DB),_xll.ArrayDPT($BA19:$BE19),_xll.ArrayCOA($BG19:$BZ19),YR,PRD,RV,_xll.ArrayDIM($CB19:$CE19)),0)</f>
        <v>0</v>
      </c>
      <c r="T19" s="72">
        <f ca="1">IFERROR(_xll.AC_BU(_xll.ArrayBU(DB),_xll.ArrayDPT($BA19:$BE19),_xll.ArrayCOA($BG19:$BZ19),YR-1,PRD,_xll.ArrayDIM($CB19:$CE19)),0)</f>
        <v>191745.96</v>
      </c>
      <c r="U19" s="72">
        <f ca="1">IFERROR(_xll.BCC_BU(_xll.ArrayBU(DB),_xll.ArrayDPT($BA19:$BE19),_xll.ArrayCOA($BG19:$BZ19),YR,PRD,RV,_xll.ArrayDIM($CB19:$CE19)),0)</f>
        <v>0</v>
      </c>
      <c r="V19" s="72">
        <f ca="1">IFERROR(_xll.ACC_BU(_xll.ArrayBU(DB),_xll.ArrayDPT($BA19:$BE19),_xll.ArrayCOA($BG19:$BZ19),YR-1,PRD,_xll.ArrayDIM($CB19:$CE19)),0)</f>
        <v>696123.7</v>
      </c>
      <c r="W19" s="46"/>
      <c r="X19" s="72">
        <f ca="1">IFERROR(_xll.ACC_BU(_xll.ArrayBU(DB),_xll.ArrayDPT($BA19:$BE19),_xll.ArrayCOA($BG19:$BZ19),YR,PRD,_xll.ArrayDIM($CB19:$CE19)),0)</f>
        <v>863418.68</v>
      </c>
      <c r="Y19" s="72">
        <f ca="1">IFERROR(_xll.BCC_BU(_xll.ArrayBU(DB),_xll.ArrayDPT($BA19:$BE19),_xll.ArrayCOA($BG19:$BZ19),YR,PRD,RV,_xll.ArrayDIM($CB19:$CE19)),0)</f>
        <v>0</v>
      </c>
      <c r="Z19" s="72">
        <f ca="1">IFERROR(_xll.ACC_BU(_xll.ArrayBU(DB),_xll.ArrayDPT($BA19:$BE19),_xll.ArrayCOA($BG19:$BZ19),YR-1,PRD,_xll.ArrayDIM($CB19:$CE19)),0)</f>
        <v>696123.7</v>
      </c>
      <c r="AA19" s="46"/>
      <c r="AB19" s="46"/>
      <c r="AC19" s="46"/>
      <c r="AD19" s="46"/>
      <c r="AF19" s="146"/>
      <c r="AG19" s="146"/>
      <c r="AH19" s="146"/>
      <c r="AI19" s="146"/>
      <c r="BA19" s="537"/>
      <c r="BB19" s="538"/>
      <c r="BC19" s="538"/>
      <c r="BD19" s="538"/>
      <c r="BE19" s="539"/>
      <c r="BF19" s="502"/>
      <c r="BG19" t="s">
        <v>1372</v>
      </c>
      <c r="BH19" t="s">
        <v>1369</v>
      </c>
      <c r="BJ19" s="539"/>
      <c r="BK19" s="537"/>
      <c r="BL19" s="539"/>
      <c r="BM19" s="537"/>
      <c r="BN19" s="539"/>
      <c r="BO19" s="537"/>
      <c r="BP19" s="539"/>
      <c r="BQ19" s="537"/>
      <c r="BR19" s="539"/>
      <c r="BS19" s="537"/>
      <c r="BT19" s="539"/>
      <c r="BU19" s="537"/>
      <c r="BV19" s="539"/>
      <c r="BW19" s="537"/>
      <c r="BX19" s="539"/>
      <c r="BY19" s="537"/>
      <c r="BZ19" s="539"/>
      <c r="CA19" s="502"/>
      <c r="CB19" s="537"/>
      <c r="CC19" s="538"/>
      <c r="CD19" s="538"/>
      <c r="CE19" s="539"/>
      <c r="DA19" t="s">
        <v>1372</v>
      </c>
      <c r="DB19" t="s">
        <v>1369</v>
      </c>
    </row>
    <row r="20" spans="1:106" ht="12.75" customHeight="1">
      <c r="A20" s="74">
        <f ca="1">I20-T20</f>
        <v>-688.19</v>
      </c>
      <c r="B20">
        <f ca="1">IF(I20=0,0,(A20*100/I20))</f>
        <v>0</v>
      </c>
      <c r="C20">
        <f ca="1">I20-E20</f>
        <v>-424.81</v>
      </c>
      <c r="D20">
        <f ca="1">IF(I20=0,0,(C20*100/I20))</f>
        <v>0</v>
      </c>
      <c r="E20">
        <f ca="1">IFERROR(_xll.AC_BU(_xll.ArrayBU(DB),_xll.ArrayDPT($BA20:$BE20),_xll.ArrayCOA($BG20:$BZ20),YR,PRD-1,_xll.ArrayDIM($CB20:$CE20)),0)</f>
        <v>424.81</v>
      </c>
      <c r="F20">
        <f ca="1">I20-H20</f>
        <v>0</v>
      </c>
      <c r="G20">
        <f ca="1">IF(I20=0,0,(F20*100/I20))</f>
        <v>0</v>
      </c>
      <c r="H20"/>
      <c r="I20">
        <f ca="1">IFERROR(_xll.AC_BU(_xll.ArrayBU(DB),_xll.ArrayDPT($BA20:$BE20),_xll.ArrayCOA($BG20:$BZ20),YR,PRD,_xll.ArrayDIM($CB20:$CE20)),0)</f>
        <v>0</v>
      </c>
      <c r="J20" s="140">
        <f ca="1">IF(I20=0,0,(I20/$I$23*100))</f>
        <v>0</v>
      </c>
      <c r="K20" s="74" t="s">
        <v>2473</v>
      </c>
      <c r="L20">
        <f ca="1">IFERROR(_xll.ACC_BU(_xll.ArrayBU(DB),_xll.ArrayDPT($BA20:$BE20),_xll.ArrayCOA($BG20:$BZ20),YR,PRD,_xll.ArrayDIM($CB20:$CE20)),0)</f>
        <v>7850.47</v>
      </c>
      <c r="M20" s="140">
        <f ca="1">L20/$L$23*100</f>
        <v>7.7513836443001929E-2</v>
      </c>
      <c r="N20">
        <f ca="1">L20-U20</f>
        <v>7850.47</v>
      </c>
      <c r="O20">
        <f ca="1">IF(L20=0,0,(N20*100/L20))</f>
        <v>100</v>
      </c>
      <c r="P20">
        <f ca="1">L20-V20</f>
        <v>-7655.64</v>
      </c>
      <c r="Q20">
        <f ca="1">IF(L20=0,0,(P20*100/L20))</f>
        <v>-97.518237761560769</v>
      </c>
      <c r="S20" s="72">
        <f ca="1">IFERROR(_xll.BC_BU(_xll.ArrayBU(DB),_xll.ArrayDPT($BA20:$BE20),_xll.ArrayCOA($BG20:$BZ20),YR,PRD,RV,_xll.ArrayDIM($CB20:$CE20)),0)</f>
        <v>0</v>
      </c>
      <c r="T20" s="72">
        <f ca="1">IFERROR(_xll.AC_BU(_xll.ArrayBU(DB),_xll.ArrayDPT($BA20:$BE20),_xll.ArrayCOA($BG20:$BZ20),YR-1,PRD,_xll.ArrayDIM($CB20:$CE20)),0)</f>
        <v>688.19</v>
      </c>
      <c r="U20" s="72">
        <f ca="1">IFERROR(_xll.BCC_BU(_xll.ArrayBU(DB),_xll.ArrayDPT($BA20:$BE20),_xll.ArrayCOA($BG20:$BZ20),YR,PRD,RV,_xll.ArrayDIM($CB20:$CE20)),0)</f>
        <v>0</v>
      </c>
      <c r="V20" s="72">
        <f ca="1">IFERROR(_xll.ACC_BU(_xll.ArrayBU(DB),_xll.ArrayDPT($BA20:$BE20),_xll.ArrayCOA($BG20:$BZ20),YR-1,PRD,_xll.ArrayDIM($CB20:$CE20)),0)</f>
        <v>15506.11</v>
      </c>
      <c r="W20" s="46"/>
      <c r="X20" s="72">
        <f ca="1">IFERROR(_xll.ACC_BU(_xll.ArrayBU(DB),_xll.ArrayDPT($BA20:$BE20),_xll.ArrayCOA($BG20:$BZ20),YR,PRD,_xll.ArrayDIM($CB20:$CE20)),0)</f>
        <v>7850.47</v>
      </c>
      <c r="Y20" s="72">
        <f ca="1">IFERROR(_xll.BCC_BU(_xll.ArrayBU(DB),_xll.ArrayDPT($BA20:$BE20),_xll.ArrayCOA($BG20:$BZ20),YR,PRD,RV,_xll.ArrayDIM($CB20:$CE20)),0)</f>
        <v>0</v>
      </c>
      <c r="Z20" s="72">
        <f ca="1">IFERROR(_xll.ACC_BU(_xll.ArrayBU(DB),_xll.ArrayDPT($BA20:$BE20),_xll.ArrayCOA($BG20:$BZ20),YR-1,PRD,_xll.ArrayDIM($CB20:$CE20)),0)</f>
        <v>15506.11</v>
      </c>
      <c r="AA20" s="46"/>
      <c r="AB20" s="46"/>
      <c r="AC20" s="46"/>
      <c r="AD20" s="46"/>
      <c r="AF20" s="146"/>
      <c r="AG20" s="146"/>
      <c r="AH20" s="146"/>
      <c r="AI20" s="146"/>
      <c r="BA20" s="537"/>
      <c r="BB20" s="538"/>
      <c r="BC20" s="538"/>
      <c r="BD20" s="538"/>
      <c r="BE20" s="539"/>
      <c r="BF20" s="502"/>
      <c r="BG20" t="s">
        <v>1380</v>
      </c>
      <c r="BH20" t="s">
        <v>1380</v>
      </c>
      <c r="BJ20" s="539"/>
      <c r="BK20" s="537"/>
      <c r="BL20" s="539"/>
      <c r="BM20" s="537"/>
      <c r="BN20" s="539"/>
      <c r="BO20" s="537"/>
      <c r="BP20" s="539"/>
      <c r="BQ20" s="537"/>
      <c r="BR20" s="539"/>
      <c r="BS20" s="537"/>
      <c r="BT20" s="539"/>
      <c r="BU20" s="537"/>
      <c r="BV20" s="539"/>
      <c r="BW20" s="537"/>
      <c r="BX20" s="539"/>
      <c r="BY20" s="537"/>
      <c r="BZ20" s="539"/>
      <c r="CA20" s="502"/>
      <c r="CB20" s="537"/>
      <c r="CC20" s="538"/>
      <c r="CD20" s="538"/>
      <c r="CE20" s="539"/>
      <c r="DA20" t="s">
        <v>1372</v>
      </c>
      <c r="DB20" t="s">
        <v>1380</v>
      </c>
    </row>
    <row r="21" spans="1:106" ht="12.75" customHeight="1">
      <c r="A21" s="76">
        <f ca="1">A19</f>
        <v>119970.07999999999</v>
      </c>
      <c r="B21" s="162">
        <f ca="1">IF(I21=0,0,(A21*100/I21))</f>
        <v>38.486976801065481</v>
      </c>
      <c r="C21" s="76">
        <f ca="1">I21-E21</f>
        <v>166215.58999999997</v>
      </c>
      <c r="D21" s="162">
        <f ca="1">IF(I21=0,0,(C21*100/I21))</f>
        <v>53.322758110233906</v>
      </c>
      <c r="E21" s="76">
        <f ca="1">E19</f>
        <v>145500.45000000001</v>
      </c>
      <c r="F21" s="76">
        <f ca="1">F19</f>
        <v>311716.03999999998</v>
      </c>
      <c r="G21" s="162">
        <f ca="1">IF(I21=0,0,(F21*100/I21))</f>
        <v>100</v>
      </c>
      <c r="H21" s="76">
        <f>H19</f>
        <v>0</v>
      </c>
      <c r="I21" s="76">
        <f ca="1">I19-I20</f>
        <v>311716.03999999998</v>
      </c>
      <c r="J21" s="163">
        <f ca="1">IF(I21=0,0,(I21/$I$23*100))</f>
        <v>13.048450543789322</v>
      </c>
      <c r="K21" s="139" t="s">
        <v>2615</v>
      </c>
      <c r="L21" s="76">
        <f ca="1">L19-L20</f>
        <v>855568.21000000008</v>
      </c>
      <c r="M21" s="163">
        <f ca="1">L21/$L$23*100</f>
        <v>8.4476947616858524</v>
      </c>
      <c r="N21" s="76">
        <f ca="1">N19</f>
        <v>863418.68</v>
      </c>
      <c r="O21" s="162">
        <f ca="1">IF(L21=0,0,(N21*100/L21))</f>
        <v>100.91757383084628</v>
      </c>
      <c r="P21" s="76">
        <f ca="1">P19</f>
        <v>167294.9800000001</v>
      </c>
      <c r="Q21" s="162">
        <f ca="1">IF(L21=0,0,(P21*100/L21))</f>
        <v>19.553669484750969</v>
      </c>
      <c r="S21" s="77">
        <f ca="1">S19-S20</f>
        <v>0</v>
      </c>
      <c r="T21" s="77">
        <f ca="1">T19-T20</f>
        <v>191057.77</v>
      </c>
      <c r="U21" s="77">
        <f ca="1">U19-U20</f>
        <v>0</v>
      </c>
      <c r="V21" s="77">
        <f ca="1">V19-V20</f>
        <v>680617.59</v>
      </c>
      <c r="W21" s="27"/>
      <c r="X21" s="77">
        <f ca="1">X19-X20</f>
        <v>855568.21000000008</v>
      </c>
      <c r="Y21" s="77">
        <f ca="1">Y19-Y20</f>
        <v>0</v>
      </c>
      <c r="Z21" s="77">
        <f ca="1">Z19-Z20</f>
        <v>680617.59</v>
      </c>
      <c r="AA21" s="27"/>
      <c r="AB21" s="27"/>
      <c r="AC21" s="27"/>
      <c r="AF21" s="146"/>
      <c r="AG21" s="146"/>
      <c r="AH21" s="146"/>
      <c r="AI21" s="146"/>
      <c r="BA21" s="537"/>
      <c r="BB21" s="538"/>
      <c r="BC21" s="538"/>
      <c r="BD21" s="538"/>
      <c r="BE21" s="539"/>
      <c r="BF21" s="502"/>
      <c r="BJ21" s="539"/>
      <c r="BK21" s="537"/>
      <c r="BL21" s="539"/>
      <c r="BM21" s="537"/>
      <c r="BN21" s="539"/>
      <c r="BO21" s="537"/>
      <c r="BP21" s="539"/>
      <c r="BQ21" s="537"/>
      <c r="BR21" s="539"/>
      <c r="BS21" s="537"/>
      <c r="BT21" s="539"/>
      <c r="BU21" s="537"/>
      <c r="BV21" s="539"/>
      <c r="BW21" s="537"/>
      <c r="BX21" s="539"/>
      <c r="BY21" s="537"/>
      <c r="BZ21" s="539"/>
      <c r="CA21" s="502"/>
      <c r="CB21" s="537"/>
      <c r="CC21" s="538"/>
      <c r="CD21" s="538"/>
      <c r="CE21" s="539"/>
    </row>
    <row r="22" spans="1:106" ht="12.7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S22" s="72"/>
      <c r="T22" s="72"/>
      <c r="U22" s="72"/>
      <c r="V22" s="72"/>
      <c r="X22" s="72"/>
      <c r="Y22" s="72"/>
      <c r="Z22" s="72"/>
      <c r="AD22" s="27"/>
      <c r="AF22" s="146"/>
      <c r="AG22" s="146"/>
      <c r="AH22" s="146"/>
      <c r="AI22" s="146"/>
      <c r="BA22" s="537"/>
      <c r="BB22" s="538"/>
      <c r="BC22" s="538"/>
      <c r="BD22" s="538"/>
      <c r="BE22" s="539"/>
      <c r="BF22" s="502"/>
      <c r="BJ22" s="539"/>
      <c r="BK22" s="537"/>
      <c r="BL22" s="539"/>
      <c r="BM22" s="537"/>
      <c r="BN22" s="539"/>
      <c r="BO22" s="537"/>
      <c r="BP22" s="539"/>
      <c r="BQ22" s="537"/>
      <c r="BR22" s="539"/>
      <c r="BS22" s="537"/>
      <c r="BT22" s="539"/>
      <c r="BU22" s="537"/>
      <c r="BV22" s="539"/>
      <c r="BW22" s="537"/>
      <c r="BX22" s="539"/>
      <c r="BY22" s="537"/>
      <c r="BZ22" s="539"/>
      <c r="CA22" s="502"/>
      <c r="CB22" s="537"/>
      <c r="CC22" s="538"/>
      <c r="CD22" s="538"/>
      <c r="CE22" s="539"/>
    </row>
    <row r="23" spans="1:106" ht="12.75" customHeight="1">
      <c r="A23" s="35">
        <f ca="1">A13+A17+A21</f>
        <v>1097247.8700000001</v>
      </c>
      <c r="B23">
        <f ca="1">IF(I23=0,0,(A23*100/I23))</f>
        <v>45.930856063657096</v>
      </c>
      <c r="C23" s="35">
        <f ca="1">I23-E23</f>
        <v>895957.09000000008</v>
      </c>
      <c r="D23">
        <f ca="1">IF(I23=0,0,(C23*100/I23))</f>
        <v>37.504812964460868</v>
      </c>
      <c r="E23" s="35">
        <f ca="1">E13+E17+E21</f>
        <v>1492955.2099999997</v>
      </c>
      <c r="F23" s="35">
        <f ca="1">F13+F17+F21</f>
        <v>2389065.2199999997</v>
      </c>
      <c r="G23">
        <f ca="1">IF(I23=0,0,(F23*100/I23))</f>
        <v>100.00640123959343</v>
      </c>
      <c r="H23" s="35">
        <f>H13+H17+H21</f>
        <v>0</v>
      </c>
      <c r="I23" s="35">
        <f ca="1">I13+I17+I21</f>
        <v>2388912.2999999998</v>
      </c>
      <c r="J23" s="140">
        <f ca="1">IF(I23=0,0,(I23/$I$23*100))</f>
        <v>100</v>
      </c>
      <c r="K23" s="35" t="s">
        <v>2581</v>
      </c>
      <c r="L23" s="35">
        <f ca="1">L13+L17+L21</f>
        <v>10127830.540000001</v>
      </c>
      <c r="M23" s="140">
        <f ca="1">L23/$L$23*100</f>
        <v>100</v>
      </c>
      <c r="N23" s="35">
        <f ca="1">N13+N17+N21</f>
        <v>10135681.01</v>
      </c>
      <c r="O23">
        <f ca="1">IF(L23=0,0,(N23*100/L23))</f>
        <v>100.07751383644299</v>
      </c>
      <c r="P23" s="35">
        <f ca="1">P13+P17+P21</f>
        <v>1671835.3200000003</v>
      </c>
      <c r="Q23">
        <f ca="1">IF(L23=0,0,(P23*100/L23))</f>
        <v>16.507338994240321</v>
      </c>
      <c r="S23" s="145">
        <f ca="1">S13+S17+S21</f>
        <v>0</v>
      </c>
      <c r="T23" s="145">
        <f ca="1">T13+T17+T21</f>
        <v>1290976.24</v>
      </c>
      <c r="U23" s="145">
        <f ca="1">U13+U17+U21</f>
        <v>0</v>
      </c>
      <c r="V23" s="145">
        <f ca="1">V13+V17+V21</f>
        <v>8448339.5800000001</v>
      </c>
      <c r="W23" s="27"/>
      <c r="X23" s="77">
        <f ca="1">X13+X17+X21</f>
        <v>10127830.540000001</v>
      </c>
      <c r="Y23" s="77">
        <f ca="1">Y13+Y17+Y21</f>
        <v>0</v>
      </c>
      <c r="Z23" s="77">
        <f ca="1">Z13+Z17+Z21</f>
        <v>8448339.5800000001</v>
      </c>
      <c r="AA23" s="27"/>
      <c r="AB23" s="27"/>
      <c r="AC23" s="27"/>
      <c r="AF23" s="146"/>
      <c r="AG23" s="146"/>
      <c r="AH23" s="146"/>
      <c r="AI23" s="146"/>
      <c r="BA23" s="537"/>
      <c r="BB23" s="538"/>
      <c r="BC23" s="538"/>
      <c r="BD23" s="538"/>
      <c r="BE23" s="539"/>
      <c r="BF23" s="502"/>
      <c r="BJ23" s="539"/>
      <c r="BK23" s="537"/>
      <c r="BL23" s="539"/>
      <c r="BM23" s="537"/>
      <c r="BN23" s="539"/>
      <c r="BO23" s="537"/>
      <c r="BP23" s="539"/>
      <c r="BQ23" s="537"/>
      <c r="BR23" s="539"/>
      <c r="BS23" s="537"/>
      <c r="BT23" s="539"/>
      <c r="BU23" s="537"/>
      <c r="BV23" s="539"/>
      <c r="BW23" s="537"/>
      <c r="BX23" s="539"/>
      <c r="BY23" s="537"/>
      <c r="BZ23" s="539"/>
      <c r="CA23" s="502"/>
      <c r="CB23" s="537"/>
      <c r="CC23" s="538"/>
      <c r="CD23" s="538"/>
      <c r="CE23" s="539"/>
    </row>
    <row r="24" spans="1:106" ht="12.75" customHeight="1">
      <c r="S24" s="72"/>
      <c r="T24" s="72"/>
      <c r="U24" s="72"/>
      <c r="V24" s="72"/>
      <c r="X24" s="72"/>
      <c r="Y24" s="72"/>
      <c r="Z24" s="72"/>
      <c r="AF24" s="146"/>
      <c r="AG24" s="146"/>
      <c r="AH24" s="146"/>
      <c r="AI24" s="146"/>
      <c r="BA24" s="537"/>
      <c r="BB24" s="538"/>
      <c r="BC24" s="538"/>
      <c r="BD24" s="538"/>
      <c r="BE24" s="539"/>
      <c r="BF24" s="502"/>
      <c r="BJ24" s="539"/>
      <c r="BK24" s="537"/>
      <c r="BL24" s="539"/>
      <c r="BM24" s="537"/>
      <c r="BN24" s="539"/>
      <c r="BO24" s="537"/>
      <c r="BP24" s="539"/>
      <c r="BQ24" s="537"/>
      <c r="BR24" s="539"/>
      <c r="BS24" s="537"/>
      <c r="BT24" s="539"/>
      <c r="BU24" s="537"/>
      <c r="BV24" s="539"/>
      <c r="BW24" s="537"/>
      <c r="BX24" s="539"/>
      <c r="BY24" s="537"/>
      <c r="BZ24" s="539"/>
      <c r="CA24" s="502"/>
      <c r="CB24" s="537"/>
      <c r="CC24" s="538"/>
      <c r="CD24" s="538"/>
      <c r="CE24" s="539"/>
    </row>
    <row r="25" spans="1:106" ht="12.75" customHeight="1">
      <c r="K25" s="35" t="s">
        <v>2348</v>
      </c>
      <c r="S25" s="72"/>
      <c r="T25" s="72"/>
      <c r="U25" s="72"/>
      <c r="V25" s="72"/>
      <c r="X25" s="72"/>
      <c r="Y25" s="72"/>
      <c r="Z25" s="72"/>
      <c r="AD25" s="102"/>
      <c r="AF25" s="146"/>
      <c r="AG25" s="146"/>
      <c r="AH25" s="146"/>
      <c r="AI25" s="146"/>
      <c r="BA25" s="537"/>
      <c r="BB25" s="538"/>
      <c r="BC25" s="538"/>
      <c r="BD25" s="538"/>
      <c r="BE25" s="539"/>
      <c r="BF25" s="502"/>
      <c r="BJ25" s="539"/>
      <c r="BK25" s="537"/>
      <c r="BL25" s="539"/>
      <c r="BM25" s="537"/>
      <c r="BN25" s="539"/>
      <c r="BO25" s="537"/>
      <c r="BP25" s="539"/>
      <c r="BQ25" s="537"/>
      <c r="BR25" s="539"/>
      <c r="BS25" s="537"/>
      <c r="BT25" s="539"/>
      <c r="BU25" s="537"/>
      <c r="BV25" s="539"/>
      <c r="BW25" s="537"/>
      <c r="BX25" s="539"/>
      <c r="BY25" s="537"/>
      <c r="BZ25" s="539"/>
      <c r="CA25" s="502"/>
      <c r="CB25" s="537"/>
      <c r="CC25" s="538"/>
      <c r="CD25" s="538"/>
      <c r="CE25" s="539"/>
    </row>
    <row r="26" spans="1:106" ht="12.75" customHeight="1">
      <c r="A26" s="74">
        <f ca="1">I26-T26</f>
        <v>194303.72000000003</v>
      </c>
      <c r="B26">
        <f ca="1">IF(I26=0,0,(A26*100/I26))</f>
        <v>46.90711781485674</v>
      </c>
      <c r="C26">
        <f ca="1">I26-E26</f>
        <v>124818.55000000005</v>
      </c>
      <c r="D26">
        <f ca="1">IF(I26=0,0,(C26*100/I26))</f>
        <v>30.13261110147344</v>
      </c>
      <c r="E26">
        <f ca="1">IFERROR(_xll.AC_BU(_xll.ArrayBU(DB),_xll.ArrayDPT($BA26:$BE26),_xll.ArrayCOA($BG26:$BZ26),YR,PRD-1,_xll.ArrayDIM($CB26:$CE26)),0)</f>
        <v>289412.23</v>
      </c>
      <c r="F26">
        <f ca="1">I26-H26</f>
        <v>414230.78</v>
      </c>
      <c r="G26">
        <f ca="1">IF(I26=0,0,(F26*100/I26))</f>
        <v>100</v>
      </c>
      <c r="H26"/>
      <c r="I26">
        <f ca="1">IFERROR(_xll.AC_BU(_xll.ArrayBU(DB),_xll.ArrayDPT($BA26:$BE26),_xll.ArrayCOA($BG26:$BZ26),YR,PRD,_xll.ArrayDIM($CB26:$CE26)),0)</f>
        <v>414230.78</v>
      </c>
      <c r="J26" s="140">
        <f ca="1">IF(I26=0,0,(I26/I13*100))</f>
        <v>37.479743486776961</v>
      </c>
      <c r="K26" t="s">
        <v>2616</v>
      </c>
      <c r="L26">
        <f ca="1">IFERROR(_xll.ACC_BU(_xll.ArrayBU(DB),_xll.ArrayDPT($BA26:$BE26),_xll.ArrayCOA($BG26:$BZ26),YR,PRD,_xll.ArrayDIM($CB26:$CE26)),0)</f>
        <v>1873725.86</v>
      </c>
      <c r="M26" s="140">
        <f ca="1">IF(L26=0,0,(L26/L13*100))</f>
        <v>38.976886756805207</v>
      </c>
      <c r="N26">
        <f ca="1">L26-U26</f>
        <v>1873725.86</v>
      </c>
      <c r="O26">
        <f ca="1">IF(L26=0,0,(N26*100/L26))</f>
        <v>100</v>
      </c>
      <c r="P26">
        <f ca="1">L26-V26</f>
        <v>148420.95000000019</v>
      </c>
      <c r="Q26">
        <f ca="1">IF(L26=0,0,(P26*100/L26))</f>
        <v>7.9211667602218059</v>
      </c>
      <c r="S26" s="72">
        <f ca="1">IFERROR(_xll.BC_BU(_xll.ArrayBU(DB),_xll.ArrayDPT($BA26:$BE26),_xll.ArrayCOA($BG26:$BZ26),YR,PRD,RV,_xll.ArrayDIM($CB26:$CE26)),0)</f>
        <v>0</v>
      </c>
      <c r="T26" s="72">
        <f ca="1">IFERROR(_xll.AC_BU(_xll.ArrayBU(DB),_xll.ArrayDPT($BA26:$BE26),_xll.ArrayCOA($BG26:$BZ26),YR-1,PRD,_xll.ArrayDIM($CB26:$CE26)),0)</f>
        <v>219927.06</v>
      </c>
      <c r="U26" s="72">
        <f ca="1">IFERROR(_xll.BCC_BU(_xll.ArrayBU(DB),_xll.ArrayDPT($BA26:$BE26),_xll.ArrayCOA($BG26:$BZ26),YR,PRD,RV,_xll.ArrayDIM($CB26:$CE26)),0)</f>
        <v>0</v>
      </c>
      <c r="V26" s="72">
        <f ca="1">IFERROR(_xll.ACC_BU(_xll.ArrayBU(DB),_xll.ArrayDPT($BA26:$BE26),_xll.ArrayCOA($BG26:$BZ26),YR-1,PRD,_xll.ArrayDIM($CB26:$CE26)),0)</f>
        <v>1725304.91</v>
      </c>
      <c r="W26" s="102"/>
      <c r="X26" s="72">
        <f ca="1">IFERROR(_xll.ACC_BU(_xll.ArrayBU(DB),_xll.ArrayDPT($BA26:$BE26),_xll.ArrayCOA($BG26:$BZ26),YR,PRD,_xll.ArrayDIM($CB26:$CE26)),0)</f>
        <v>1873725.86</v>
      </c>
      <c r="Y26" s="72">
        <f ca="1">IFERROR(_xll.BCC_BU(_xll.ArrayBU(DB),_xll.ArrayDPT($BA26:$BE26),_xll.ArrayCOA($BG26:$BZ26),YR,PRD,RV,_xll.ArrayDIM($CB26:$CE26)),0)</f>
        <v>0</v>
      </c>
      <c r="Z26" s="72">
        <f ca="1">IFERROR(_xll.ACC_BU(_xll.ArrayBU(DB),_xll.ArrayDPT($BA26:$BE26),_xll.ArrayCOA($BG26:$BZ26),YR-1,PRD,_xll.ArrayDIM($CB26:$CE26)),0)</f>
        <v>1725304.91</v>
      </c>
      <c r="AA26" s="102"/>
      <c r="AB26" s="102"/>
      <c r="AC26" s="102"/>
      <c r="AD26" s="102"/>
      <c r="AF26" s="146"/>
      <c r="AG26" s="146"/>
      <c r="AH26" s="146"/>
      <c r="AI26" s="146"/>
      <c r="BA26" s="537"/>
      <c r="BB26" s="538"/>
      <c r="BC26" s="538"/>
      <c r="BD26" s="538"/>
      <c r="BE26" s="539"/>
      <c r="BF26" s="502"/>
      <c r="BG26" t="s">
        <v>1382</v>
      </c>
      <c r="BJ26" s="539"/>
      <c r="BK26" s="537"/>
      <c r="BL26" s="539"/>
      <c r="BM26" s="537"/>
      <c r="BN26" s="539"/>
      <c r="BO26" s="537"/>
      <c r="BP26" s="539"/>
      <c r="BQ26" s="537"/>
      <c r="BR26" s="539"/>
      <c r="BS26" s="537"/>
      <c r="BT26" s="539"/>
      <c r="BU26" s="537"/>
      <c r="BV26" s="539"/>
      <c r="BW26" s="537"/>
      <c r="BX26" s="539"/>
      <c r="BY26" s="537"/>
      <c r="BZ26" s="539"/>
      <c r="CA26" s="502"/>
      <c r="CB26" s="537"/>
      <c r="CC26" s="538"/>
      <c r="CD26" s="538"/>
      <c r="CE26" s="539"/>
      <c r="DA26" t="s">
        <v>1382</v>
      </c>
    </row>
    <row r="27" spans="1:106" ht="12.75" customHeight="1">
      <c r="A27" s="74">
        <f ca="1">I27-T27</f>
        <v>124719.66</v>
      </c>
      <c r="B27" s="124">
        <f ca="1">IF(I27=0,0,(A27*100/I27))</f>
        <v>41.24594170178468</v>
      </c>
      <c r="C27" s="124">
        <f ca="1">I27-E27</f>
        <v>77116.330000000016</v>
      </c>
      <c r="D27" s="124">
        <f ca="1">IF(I27=0,0,(C27*100/I27))</f>
        <v>25.503081482386897</v>
      </c>
      <c r="E27" s="124">
        <f ca="1">IFERROR(_xll.AC_BU(_xll.ArrayBU(DB),_xll.ArrayDPT($BA27:$BE27),_xll.ArrayCOA($BG27:$BZ27),YR,PRD-1,_xll.ArrayDIM($CB27:$CE27)),0)</f>
        <v>225264.11</v>
      </c>
      <c r="F27" s="124">
        <f ca="1">I27-H27</f>
        <v>302380.44</v>
      </c>
      <c r="G27" s="124">
        <f ca="1">IF(I27=0,0,(F27*100/I27))</f>
        <v>100</v>
      </c>
      <c r="H27" s="124"/>
      <c r="I27" s="124">
        <f ca="1">IFERROR(_xll.AC_BU(_xll.ArrayBU(DB),_xll.ArrayDPT($BA27:$BE27),_xll.ArrayCOA($BG27:$BZ27),YR,PRD,_xll.ArrayDIM($CB27:$CE27)),0)</f>
        <v>302380.44</v>
      </c>
      <c r="J27" s="127">
        <f ca="1">IF(I27=0,0,(I27/I17*100))</f>
        <v>31.10961597880063</v>
      </c>
      <c r="K27" s="124" t="s">
        <v>2617</v>
      </c>
      <c r="L27" s="124">
        <f ca="1">IFERROR(_xll.ACC_BU(_xll.ArrayBU(DB),_xll.ArrayDPT($BA27:$BE27),_xll.ArrayCOA($BG27:$BZ27),YR,PRD,_xll.ArrayDIM($CB27:$CE27)),0)</f>
        <v>1491632.94</v>
      </c>
      <c r="M27" s="127">
        <f ca="1">IF(L27=0,0,(L27/L17*100))</f>
        <v>33.407322258823612</v>
      </c>
      <c r="N27" s="124">
        <f ca="1">L27-U27</f>
        <v>1491632.94</v>
      </c>
      <c r="O27" s="124">
        <f ca="1">IF(L27=0,0,(N27*100/L27))</f>
        <v>100</v>
      </c>
      <c r="P27" s="124">
        <f ca="1">L27-V27</f>
        <v>301208.41999999993</v>
      </c>
      <c r="Q27" s="124">
        <f ca="1">IF(L27=0,0,(P27*100/L27))</f>
        <v>20.193199809599268</v>
      </c>
      <c r="S27" s="72">
        <f ca="1">IFERROR(_xll.BC_BU(_xll.ArrayBU(DB),_xll.ArrayDPT($BA27:$BE27),_xll.ArrayCOA($BG27:$BZ27),YR,PRD,RV,_xll.ArrayDIM($CB27:$CE27)),0)</f>
        <v>0</v>
      </c>
      <c r="T27" s="72">
        <f ca="1">IFERROR(_xll.AC_BU(_xll.ArrayBU(DB),_xll.ArrayDPT($BA27:$BE27),_xll.ArrayCOA($BG27:$BZ27),YR-1,PRD,_xll.ArrayDIM($CB27:$CE27)),0)</f>
        <v>177660.78</v>
      </c>
      <c r="U27" s="72">
        <f ca="1">IFERROR(_xll.BCC_BU(_xll.ArrayBU(DB),_xll.ArrayDPT($BA27:$BE27),_xll.ArrayCOA($BG27:$BZ27),YR,PRD,RV,_xll.ArrayDIM($CB27:$CE27)),0)</f>
        <v>0</v>
      </c>
      <c r="V27" s="72">
        <f ca="1">IFERROR(_xll.ACC_BU(_xll.ArrayBU(DB),_xll.ArrayDPT($BA27:$BE27),_xll.ArrayCOA($BG27:$BZ27),YR-1,PRD,_xll.ArrayDIM($CB27:$CE27)),0)</f>
        <v>1190424.52</v>
      </c>
      <c r="W27" s="102"/>
      <c r="X27" s="72">
        <f ca="1">IFERROR(_xll.ACC_BU(_xll.ArrayBU(DB),_xll.ArrayDPT($BA27:$BE27),_xll.ArrayCOA($BG27:$BZ27),YR,PRD,_xll.ArrayDIM($CB27:$CE27)),0)</f>
        <v>1491632.94</v>
      </c>
      <c r="Y27" s="72">
        <f ca="1">IFERROR(_xll.BCC_BU(_xll.ArrayBU(DB),_xll.ArrayDPT($BA27:$BE27),_xll.ArrayCOA($BG27:$BZ27),YR,PRD,RV,_xll.ArrayDIM($CB27:$CE27)),0)</f>
        <v>0</v>
      </c>
      <c r="Z27" s="72">
        <f ca="1">IFERROR(_xll.ACC_BU(_xll.ArrayBU(DB),_xll.ArrayDPT($BA27:$BE27),_xll.ArrayCOA($BG27:$BZ27),YR-1,PRD,_xll.ArrayDIM($CB27:$CE27)),0)</f>
        <v>1190424.52</v>
      </c>
      <c r="AA27" s="102"/>
      <c r="AB27" s="102"/>
      <c r="AC27" s="102"/>
      <c r="AD27" s="102"/>
      <c r="AF27" s="146"/>
      <c r="AG27" s="146"/>
      <c r="AH27" s="146"/>
      <c r="AI27" s="146"/>
      <c r="BA27" s="537"/>
      <c r="BB27" s="538"/>
      <c r="BC27" s="538"/>
      <c r="BD27" s="538"/>
      <c r="BE27" s="539"/>
      <c r="BF27" s="502"/>
      <c r="BG27" t="s">
        <v>1383</v>
      </c>
      <c r="BJ27" s="539"/>
      <c r="BK27" s="537"/>
      <c r="BL27" s="539"/>
      <c r="BM27" s="537"/>
      <c r="BN27" s="539"/>
      <c r="BO27" s="537"/>
      <c r="BP27" s="539"/>
      <c r="BQ27" s="537"/>
      <c r="BR27" s="539"/>
      <c r="BS27" s="537"/>
      <c r="BT27" s="539"/>
      <c r="BU27" s="537"/>
      <c r="BV27" s="539"/>
      <c r="BW27" s="537"/>
      <c r="BX27" s="539"/>
      <c r="BY27" s="537"/>
      <c r="BZ27" s="539"/>
      <c r="CA27" s="502"/>
      <c r="CB27" s="537"/>
      <c r="CC27" s="538"/>
      <c r="CD27" s="538"/>
      <c r="CE27" s="539"/>
      <c r="DA27" t="s">
        <v>1383</v>
      </c>
    </row>
    <row r="28" spans="1:106" ht="12.75" customHeight="1">
      <c r="A28" s="74">
        <f ca="1">I28-T28</f>
        <v>1480</v>
      </c>
      <c r="B28" s="124">
        <f ca="1">IF(I28=0,0,(A28*100/I28))</f>
        <v>100</v>
      </c>
      <c r="C28" s="124">
        <f ca="1">I28-E28</f>
        <v>1280</v>
      </c>
      <c r="D28" s="124">
        <f ca="1">IF(I28=0,0,(C28*100/I28))</f>
        <v>86.486486486486484</v>
      </c>
      <c r="E28" s="124">
        <f ca="1">IFERROR(_xll.AC_BU(_xll.ArrayBU(DB),_xll.ArrayDPT($BA28:$BE28),_xll.ArrayCOA($BG28:$BZ28),YR,PRD-1,_xll.ArrayDIM($CB28:$CE28)),0)</f>
        <v>200</v>
      </c>
      <c r="F28" s="124">
        <f ca="1">I28-H28</f>
        <v>1480</v>
      </c>
      <c r="G28" s="124">
        <f ca="1">IF(I28=0,0,(F28*100/I28))</f>
        <v>100</v>
      </c>
      <c r="H28" s="124"/>
      <c r="I28" s="124">
        <f ca="1">IFERROR(_xll.AC_BU(_xll.ArrayBU(DB),_xll.ArrayDPT($BA28:$BE28),_xll.ArrayCOA($BG28:$BZ28),YR,PRD,_xll.ArrayDIM($CB28:$CE28)),0)</f>
        <v>1480</v>
      </c>
      <c r="J28" s="127">
        <f ca="1">IF(I28=0,0,(I28/I21*100))</f>
        <v>0.47479109512619244</v>
      </c>
      <c r="K28" s="124" t="s">
        <v>2619</v>
      </c>
      <c r="L28" s="124">
        <f ca="1">IFERROR(_xll.ACC_BU(_xll.ArrayBU(DB),_xll.ArrayDPT($BA28:$BE28),_xll.ArrayCOA($BG28:$BZ28),YR,PRD,_xll.ArrayDIM($CB28:$CE28)),0)</f>
        <v>7413</v>
      </c>
      <c r="M28" s="127">
        <f ca="1">IF(L28=0,0,(L28/L21*100))</f>
        <v>0.86644172999368452</v>
      </c>
      <c r="N28" s="124">
        <f ca="1">L28-U28</f>
        <v>7413</v>
      </c>
      <c r="O28" s="124">
        <f ca="1">IF(L28=0,0,(N28*100/L28))</f>
        <v>100</v>
      </c>
      <c r="P28" s="124">
        <f ca="1">L28-V28</f>
        <v>-1339.2600000000002</v>
      </c>
      <c r="Q28" s="124">
        <f ca="1">IF(L28=0,0,(P28*100/L28))</f>
        <v>-18.066369890732499</v>
      </c>
      <c r="S28" s="72">
        <f ca="1">IFERROR(_xll.BC_BU(_xll.ArrayBU(DB),_xll.ArrayDPT($BA28:$BE28),_xll.ArrayCOA($BG28:$BZ28),YR,PRD,RV,_xll.ArrayDIM($CB28:$CE28)),0)</f>
        <v>0</v>
      </c>
      <c r="T28" s="72">
        <f ca="1">IFERROR(_xll.AC_BU(_xll.ArrayBU(DB),_xll.ArrayDPT($BA28:$BE28),_xll.ArrayCOA($BG28:$BZ28),YR-1,PRD,_xll.ArrayDIM($CB28:$CE28)),0)</f>
        <v>0</v>
      </c>
      <c r="U28" s="72">
        <f ca="1">IFERROR(_xll.BCC_BU(_xll.ArrayBU(DB),_xll.ArrayDPT($BA28:$BE28),_xll.ArrayCOA($BG28:$BZ28),YR,PRD,RV,_xll.ArrayDIM($CB28:$CE28)),0)</f>
        <v>0</v>
      </c>
      <c r="V28" s="72">
        <f ca="1">IFERROR(_xll.ACC_BU(_xll.ArrayBU(DB),_xll.ArrayDPT($BA28:$BE28),_xll.ArrayCOA($BG28:$BZ28),YR-1,PRD,_xll.ArrayDIM($CB28:$CE28)),0)</f>
        <v>8752.26</v>
      </c>
      <c r="W28" s="102"/>
      <c r="X28" s="72">
        <f ca="1">IFERROR(_xll.ACC_BU(_xll.ArrayBU(DB),_xll.ArrayDPT($BA28:$BE28),_xll.ArrayCOA($BG28:$BZ28),YR,PRD,_xll.ArrayDIM($CB28:$CE28)),0)</f>
        <v>7413</v>
      </c>
      <c r="Y28" s="72">
        <f ca="1">IFERROR(_xll.BCC_BU(_xll.ArrayBU(DB),_xll.ArrayDPT($BA28:$BE28),_xll.ArrayCOA($BG28:$BZ28),YR,PRD,RV,_xll.ArrayDIM($CB28:$CE28)),0)</f>
        <v>0</v>
      </c>
      <c r="Z28" s="72">
        <f ca="1">IFERROR(_xll.ACC_BU(_xll.ArrayBU(DB),_xll.ArrayDPT($BA28:$BE28),_xll.ArrayCOA($BG28:$BZ28),YR-1,PRD,_xll.ArrayDIM($CB28:$CE28)),0)</f>
        <v>8752.26</v>
      </c>
      <c r="AA28" s="102"/>
      <c r="AB28" s="102"/>
      <c r="AC28" s="102"/>
      <c r="AD28" s="46"/>
      <c r="AF28" s="146"/>
      <c r="AG28" s="146"/>
      <c r="AH28" s="146"/>
      <c r="AI28" s="146"/>
      <c r="BA28" s="537"/>
      <c r="BB28" s="538"/>
      <c r="BC28" s="538"/>
      <c r="BD28" s="538"/>
      <c r="BE28" s="539"/>
      <c r="BF28" s="502"/>
      <c r="BG28" t="s">
        <v>1384</v>
      </c>
      <c r="BJ28" s="539"/>
      <c r="BK28" s="537"/>
      <c r="BL28" s="539"/>
      <c r="BM28" s="537"/>
      <c r="BN28" s="539"/>
      <c r="BO28" s="537"/>
      <c r="BP28" s="539"/>
      <c r="BQ28" s="537"/>
      <c r="BR28" s="539"/>
      <c r="BS28" s="537"/>
      <c r="BT28" s="539"/>
      <c r="BU28" s="537"/>
      <c r="BV28" s="539"/>
      <c r="BW28" s="537"/>
      <c r="BX28" s="539"/>
      <c r="BY28" s="537"/>
      <c r="BZ28" s="539"/>
      <c r="CA28" s="502"/>
      <c r="CB28" s="537"/>
      <c r="CC28" s="538"/>
      <c r="CD28" s="538"/>
      <c r="CE28" s="539"/>
      <c r="DA28" t="s">
        <v>1384</v>
      </c>
    </row>
    <row r="29" spans="1:106" ht="12.75" customHeight="1">
      <c r="A29" s="35">
        <f ca="1">A26+A27+A28</f>
        <v>320503.38</v>
      </c>
      <c r="B29">
        <f ca="1">IF(I29=0,0,(A29*100/I29))</f>
        <v>44.632683296141678</v>
      </c>
      <c r="C29" s="35">
        <f ca="1">I29-E29</f>
        <v>203214.88</v>
      </c>
      <c r="D29">
        <f ca="1">IF(I29=0,0,(C29*100/I29))</f>
        <v>28.299312725199453</v>
      </c>
      <c r="E29" s="35">
        <f ca="1">E26+E27+E28</f>
        <v>514876.33999999997</v>
      </c>
      <c r="F29" s="35">
        <f ca="1">F26+F27+F28</f>
        <v>718091.22</v>
      </c>
      <c r="G29">
        <f ca="1">IF(I29=0,0,(F29*100/I29))</f>
        <v>100</v>
      </c>
      <c r="H29" s="35">
        <f>H26+H27+H28</f>
        <v>0</v>
      </c>
      <c r="I29" s="35">
        <f ca="1">I26+I27+I28</f>
        <v>718091.22</v>
      </c>
      <c r="J29" s="140">
        <f ca="1">IF(I29=0,0,(I29/I23*100))</f>
        <v>30.059337883605018</v>
      </c>
      <c r="K29" s="112" t="s">
        <v>2352</v>
      </c>
      <c r="L29" s="35">
        <f ca="1">L26+L27+L28</f>
        <v>3372771.8</v>
      </c>
      <c r="M29" s="140">
        <f ca="1">IF(L29=0,0,(L29/L23*100))</f>
        <v>33.302016524458942</v>
      </c>
      <c r="N29" s="35">
        <f ca="1">N26+N27+N28</f>
        <v>3372771.8</v>
      </c>
      <c r="O29">
        <f ca="1">IF(L29=0,0,(N29*100/L29))</f>
        <v>100</v>
      </c>
      <c r="P29" s="35">
        <f ca="1">P26+P27+P28</f>
        <v>448290.1100000001</v>
      </c>
      <c r="Q29">
        <f ca="1">IF(L29=0,0,(P29*100/L29))</f>
        <v>13.291445036394105</v>
      </c>
      <c r="S29" s="145">
        <f ca="1">S26+S27+S28</f>
        <v>0</v>
      </c>
      <c r="T29" s="145">
        <f ca="1">T26+T27+T28</f>
        <v>397587.83999999997</v>
      </c>
      <c r="U29" s="145">
        <f ca="1">U26+U27+U28</f>
        <v>0</v>
      </c>
      <c r="V29" s="145">
        <f ca="1">V26+V27+V28</f>
        <v>2924481.6899999995</v>
      </c>
      <c r="W29" s="46"/>
      <c r="X29" s="77">
        <f ca="1">X26+X27+X28</f>
        <v>3372771.8</v>
      </c>
      <c r="Y29" s="77">
        <f ca="1">Y26+Y27+Y28</f>
        <v>0</v>
      </c>
      <c r="Z29" s="77">
        <f ca="1">Z26+Z27+Z28</f>
        <v>2924481.6899999995</v>
      </c>
      <c r="AA29" s="46"/>
      <c r="AB29" s="46"/>
      <c r="AC29" s="46"/>
      <c r="AF29" s="146"/>
      <c r="AG29" s="146"/>
      <c r="AH29" s="146"/>
      <c r="AI29" s="146"/>
      <c r="BA29" s="537"/>
      <c r="BB29" s="538"/>
      <c r="BC29" s="538"/>
      <c r="BD29" s="538"/>
      <c r="BE29" s="539"/>
      <c r="BF29" s="502"/>
      <c r="BJ29" s="539"/>
      <c r="BK29" s="537"/>
      <c r="BL29" s="539"/>
      <c r="BM29" s="537"/>
      <c r="BN29" s="539"/>
      <c r="BO29" s="537"/>
      <c r="BP29" s="539"/>
      <c r="BQ29" s="537"/>
      <c r="BR29" s="539"/>
      <c r="BS29" s="537"/>
      <c r="BT29" s="539"/>
      <c r="BU29" s="537"/>
      <c r="BV29" s="539"/>
      <c r="BW29" s="537"/>
      <c r="BX29" s="539"/>
      <c r="BY29" s="537"/>
      <c r="BZ29" s="539"/>
      <c r="CA29" s="502"/>
      <c r="CB29" s="537"/>
      <c r="CC29" s="538"/>
      <c r="CD29" s="538"/>
      <c r="CE29" s="539"/>
    </row>
    <row r="30" spans="1:106" ht="12.75" customHeight="1">
      <c r="S30" s="72"/>
      <c r="T30" s="72"/>
      <c r="U30" s="72"/>
      <c r="V30" s="72"/>
      <c r="X30" s="72"/>
      <c r="Y30" s="72"/>
      <c r="Z30" s="72"/>
      <c r="AF30" s="146"/>
      <c r="AG30" s="146"/>
      <c r="AH30" s="146"/>
      <c r="AI30" s="146"/>
      <c r="BA30" s="537"/>
      <c r="BB30" s="538"/>
      <c r="BC30" s="538"/>
      <c r="BD30" s="538"/>
      <c r="BE30" s="539"/>
      <c r="BF30" s="502"/>
      <c r="BJ30" s="539"/>
      <c r="BK30" s="537"/>
      <c r="BL30" s="539"/>
      <c r="BM30" s="537"/>
      <c r="BN30" s="539"/>
      <c r="BO30" s="537"/>
      <c r="BP30" s="539"/>
      <c r="BQ30" s="537"/>
      <c r="BR30" s="539"/>
      <c r="BS30" s="537"/>
      <c r="BT30" s="539"/>
      <c r="BU30" s="537"/>
      <c r="BV30" s="539"/>
      <c r="BW30" s="537"/>
      <c r="BX30" s="539"/>
      <c r="BY30" s="537"/>
      <c r="BZ30" s="539"/>
      <c r="CA30" s="502"/>
      <c r="CB30" s="537"/>
      <c r="CC30" s="538"/>
      <c r="CD30" s="538"/>
      <c r="CE30" s="539"/>
    </row>
    <row r="31" spans="1:106" ht="12.75" customHeight="1">
      <c r="K31" s="35" t="s">
        <v>2298</v>
      </c>
      <c r="S31" s="72"/>
      <c r="T31" s="72"/>
      <c r="U31" s="72"/>
      <c r="V31" s="72"/>
      <c r="X31" s="72"/>
      <c r="Y31" s="72"/>
      <c r="Z31" s="72"/>
      <c r="AD31" s="102"/>
      <c r="AF31" s="146"/>
      <c r="AG31" s="146"/>
      <c r="AH31" s="146"/>
      <c r="AI31" s="146"/>
      <c r="BA31" s="537"/>
      <c r="BB31" s="538"/>
      <c r="BC31" s="538"/>
      <c r="BD31" s="538"/>
      <c r="BE31" s="539"/>
      <c r="BF31" s="502"/>
      <c r="BJ31" s="539"/>
      <c r="BK31" s="537"/>
      <c r="BL31" s="539"/>
      <c r="BM31" s="537"/>
      <c r="BN31" s="539"/>
      <c r="BO31" s="537"/>
      <c r="BP31" s="539"/>
      <c r="BQ31" s="537"/>
      <c r="BR31" s="539"/>
      <c r="BS31" s="537"/>
      <c r="BT31" s="539"/>
      <c r="BU31" s="537"/>
      <c r="BV31" s="539"/>
      <c r="BW31" s="537"/>
      <c r="BX31" s="539"/>
      <c r="BY31" s="537"/>
      <c r="BZ31" s="539"/>
      <c r="CA31" s="502"/>
      <c r="CB31" s="537"/>
      <c r="CC31" s="538"/>
      <c r="CD31" s="538"/>
      <c r="CE31" s="539"/>
    </row>
    <row r="32" spans="1:106" ht="12.75" customHeight="1">
      <c r="A32" s="74">
        <f ca="1">I32-T32</f>
        <v>0</v>
      </c>
      <c r="B32">
        <f ca="1">IF(I32=0,0,(A32*100/I32))</f>
        <v>0</v>
      </c>
      <c r="C32">
        <f ca="1">I32-E32</f>
        <v>0</v>
      </c>
      <c r="D32">
        <f ca="1">IF(I32=0,0,(C32*100/I32))</f>
        <v>0</v>
      </c>
      <c r="E32">
        <f ca="1">IFERROR(_xll.AC_BU(_xll.ArrayBU(DB),_xll.ArrayDPT($BA32:$BE32),_xll.ArrayCOA($BG32:$BZ32),YR,PRD-1,_xll.ArrayDIM($CB32:$CE32)),0)</f>
        <v>0</v>
      </c>
      <c r="F32">
        <f ca="1">I32-H32</f>
        <v>0</v>
      </c>
      <c r="G32">
        <f ca="1">IF(I32=0,0,(F32*100/I32))</f>
        <v>0</v>
      </c>
      <c r="H32"/>
      <c r="I32">
        <f ca="1">IFERROR(_xll.AC_BU(_xll.ArrayBU(DB),_xll.ArrayDPT($BA32:$BE32),_xll.ArrayCOA($BG32:$BZ32),YR,PRD,_xll.ArrayDIM($CB32:$CE32)),0)</f>
        <v>0</v>
      </c>
      <c r="J32" s="140">
        <f ca="1">IF(I32=0,0,(I32/$I$23*100))</f>
        <v>0</v>
      </c>
      <c r="K32" t="s">
        <v>2478</v>
      </c>
      <c r="L32">
        <f ca="1">IFERROR(_xll.ACC_BU(_xll.ArrayBU(DB),_xll.ArrayDPT($BA32:$BE32),_xll.ArrayCOA($BG32:$BZ32),YR,PRD,_xll.ArrayDIM($CB32:$CE32)),0)</f>
        <v>0</v>
      </c>
      <c r="M32" s="140">
        <f ca="1">L32/$L$23*100</f>
        <v>0</v>
      </c>
      <c r="N32">
        <f ca="1">L32-U32</f>
        <v>0</v>
      </c>
      <c r="O32">
        <f ca="1">IF(L32=0,0,(N32*100/L32))</f>
        <v>0</v>
      </c>
      <c r="P32">
        <f ca="1">L32-V32</f>
        <v>0</v>
      </c>
      <c r="Q32">
        <f ca="1">IF(L32=0,0,(P32*100/L32))</f>
        <v>0</v>
      </c>
      <c r="S32" s="72">
        <f ca="1">IFERROR(_xll.BC_BU(_xll.ArrayBU(DB),_xll.ArrayDPT($BA32:$BE32),_xll.ArrayCOA($BG32:$BZ32),YR,PRD,RV,_xll.ArrayDIM($CB32:$CE32)),0)</f>
        <v>0</v>
      </c>
      <c r="T32" s="72">
        <f ca="1">IFERROR(_xll.AC_BU(_xll.ArrayBU(DB),_xll.ArrayDPT($BA32:$BE32),_xll.ArrayCOA($BG32:$BZ32),YR-1,PRD,_xll.ArrayDIM($CB32:$CE32)),0)</f>
        <v>0</v>
      </c>
      <c r="U32" s="72">
        <f ca="1">IFERROR(_xll.BCC_BU(_xll.ArrayBU(DB),_xll.ArrayDPT($BA32:$BE32),_xll.ArrayCOA($BG32:$BZ32),YR,PRD,RV,_xll.ArrayDIM($CB32:$CE32)),0)</f>
        <v>0</v>
      </c>
      <c r="V32" s="72">
        <f ca="1">IFERROR(_xll.ACC_BU(_xll.ArrayBU(DB),_xll.ArrayDPT($BA32:$BE32),_xll.ArrayCOA($BG32:$BZ32),YR-1,PRD,_xll.ArrayDIM($CB32:$CE32)),0)</f>
        <v>0</v>
      </c>
      <c r="W32" s="102"/>
      <c r="X32" s="72">
        <f ca="1">IFERROR(_xll.ACC_BU(_xll.ArrayBU(DB),_xll.ArrayDPT($BA32:$BE32),_xll.ArrayCOA($BG32:$BZ32),YR,PRD,_xll.ArrayDIM($CB32:$CE32)),0)</f>
        <v>0</v>
      </c>
      <c r="Y32" s="72">
        <f ca="1">IFERROR(_xll.BCC_BU(_xll.ArrayBU(DB),_xll.ArrayDPT($BA32:$BE32),_xll.ArrayCOA($BG32:$BZ32),YR,PRD,RV,_xll.ArrayDIM($CB32:$CE32)),0)</f>
        <v>0</v>
      </c>
      <c r="Z32" s="72">
        <f ca="1">IFERROR(_xll.ACC_BU(_xll.ArrayBU(DB),_xll.ArrayDPT($BA32:$BE32),_xll.ArrayCOA($BG32:$BZ32),YR-1,PRD,_xll.ArrayDIM($CB32:$CE32)),0)</f>
        <v>0</v>
      </c>
      <c r="AA32" s="102"/>
      <c r="AB32" s="102"/>
      <c r="AC32" s="102"/>
      <c r="AD32" s="102"/>
      <c r="AF32" s="146"/>
      <c r="AG32" s="146"/>
      <c r="AH32" s="146"/>
      <c r="AI32" s="146"/>
      <c r="BA32" s="537"/>
      <c r="BB32" s="538"/>
      <c r="BC32" s="538"/>
      <c r="BD32" s="538"/>
      <c r="BE32" s="539"/>
      <c r="BF32" s="502"/>
      <c r="BG32" t="s">
        <v>1386</v>
      </c>
      <c r="BH32" t="s">
        <v>1389</v>
      </c>
      <c r="BJ32" s="539"/>
      <c r="BK32" s="537"/>
      <c r="BL32" s="539"/>
      <c r="BM32" s="537"/>
      <c r="BN32" s="539"/>
      <c r="BO32" s="537"/>
      <c r="BP32" s="539"/>
      <c r="BQ32" s="537"/>
      <c r="BR32" s="539"/>
      <c r="BS32" s="537"/>
      <c r="BT32" s="539"/>
      <c r="BU32" s="537"/>
      <c r="BV32" s="539"/>
      <c r="BW32" s="537"/>
      <c r="BX32" s="539"/>
      <c r="BY32" s="537"/>
      <c r="BZ32" s="539"/>
      <c r="CA32" s="502"/>
      <c r="CB32" s="537"/>
      <c r="CC32" s="538"/>
      <c r="CD32" s="538"/>
      <c r="CE32" s="539"/>
      <c r="DA32" t="s">
        <v>1386</v>
      </c>
      <c r="DB32" t="s">
        <v>1389</v>
      </c>
    </row>
    <row r="33" spans="1:106" ht="12.75" customHeight="1">
      <c r="A33" s="74">
        <f ca="1">I33-T33</f>
        <v>0</v>
      </c>
      <c r="B33" s="124">
        <f ca="1">IF(I33=0,0,(A33*100/I33))</f>
        <v>0</v>
      </c>
      <c r="C33" s="124">
        <f ca="1">I33-E33</f>
        <v>0</v>
      </c>
      <c r="D33" s="124">
        <f ca="1">IF(I33=0,0,(C33*100/I33))</f>
        <v>0</v>
      </c>
      <c r="E33" s="124">
        <f ca="1">IFERROR(_xll.AC_BU(_xll.ArrayBU(DB),_xll.ArrayDPT($BA33:$BE33),_xll.ArrayCOA($BG33:$BZ33),YR,PRD-1,_xll.ArrayDIM($CB33:$CE33)),0)</f>
        <v>0</v>
      </c>
      <c r="F33" s="124">
        <f ca="1">I33-H33</f>
        <v>0</v>
      </c>
      <c r="G33" s="124">
        <f ca="1">IF(I33=0,0,(F33*100/I33))</f>
        <v>0</v>
      </c>
      <c r="H33" s="124"/>
      <c r="I33" s="124">
        <f ca="1">IFERROR(_xll.AC_BU(_xll.ArrayBU(DB),_xll.ArrayDPT($BA33:$BE33),_xll.ArrayCOA($BG33:$BZ33),YR,PRD,_xll.ArrayDIM($CB33:$CE33)),0)</f>
        <v>0</v>
      </c>
      <c r="J33" s="127">
        <f ca="1">IF(I33=0,0,(I33/$I$23*100))</f>
        <v>0</v>
      </c>
      <c r="K33" s="124" t="s">
        <v>2479</v>
      </c>
      <c r="L33" s="124">
        <f ca="1">IFERROR(_xll.ACC_BU(_xll.ArrayBU(DB),_xll.ArrayDPT($BA33:$BE33),_xll.ArrayCOA($BG33:$BZ33),YR,PRD,_xll.ArrayDIM($CB33:$CE33)),0)</f>
        <v>0</v>
      </c>
      <c r="M33" s="127">
        <f ca="1">L33/$L$23*100</f>
        <v>0</v>
      </c>
      <c r="N33" s="124">
        <f ca="1">L33-U33</f>
        <v>0</v>
      </c>
      <c r="O33" s="124">
        <f ca="1">IF(L33=0,0,(N33*100/L33))</f>
        <v>0</v>
      </c>
      <c r="P33" s="124">
        <f ca="1">L33-V33</f>
        <v>0</v>
      </c>
      <c r="Q33" s="124">
        <f ca="1">IF(L33=0,0,(P33*100/L33))</f>
        <v>0</v>
      </c>
      <c r="S33" s="72">
        <f ca="1">IFERROR(_xll.BC_BU(_xll.ArrayBU(DB),_xll.ArrayDPT($BA33:$BE33),_xll.ArrayCOA($BG33:$BZ33),YR,PRD,RV,_xll.ArrayDIM($CB33:$CE33)),0)</f>
        <v>0</v>
      </c>
      <c r="T33" s="72">
        <f ca="1">IFERROR(_xll.AC_BU(_xll.ArrayBU(DB),_xll.ArrayDPT($BA33:$BE33),_xll.ArrayCOA($BG33:$BZ33),YR-1,PRD,_xll.ArrayDIM($CB33:$CE33)),0)</f>
        <v>0</v>
      </c>
      <c r="U33" s="72">
        <f ca="1">IFERROR(_xll.BCC_BU(_xll.ArrayBU(DB),_xll.ArrayDPT($BA33:$BE33),_xll.ArrayCOA($BG33:$BZ33),YR,PRD,RV,_xll.ArrayDIM($CB33:$CE33)),0)</f>
        <v>0</v>
      </c>
      <c r="V33" s="72">
        <f ca="1">IFERROR(_xll.ACC_BU(_xll.ArrayBU(DB),_xll.ArrayDPT($BA33:$BE33),_xll.ArrayCOA($BG33:$BZ33),YR-1,PRD,_xll.ArrayDIM($CB33:$CE33)),0)</f>
        <v>0</v>
      </c>
      <c r="W33" s="102"/>
      <c r="X33" s="72">
        <f ca="1">IFERROR(_xll.ACC_BU(_xll.ArrayBU(DB),_xll.ArrayDPT($BA33:$BE33),_xll.ArrayCOA($BG33:$BZ33),YR,PRD,_xll.ArrayDIM($CB33:$CE33)),0)</f>
        <v>0</v>
      </c>
      <c r="Y33" s="72">
        <f ca="1">IFERROR(_xll.BCC_BU(_xll.ArrayBU(DB),_xll.ArrayDPT($BA33:$BE33),_xll.ArrayCOA($BG33:$BZ33),YR,PRD,RV,_xll.ArrayDIM($CB33:$CE33)),0)</f>
        <v>0</v>
      </c>
      <c r="Z33" s="72">
        <f ca="1">IFERROR(_xll.ACC_BU(_xll.ArrayBU(DB),_xll.ArrayDPT($BA33:$BE33),_xll.ArrayCOA($BG33:$BZ33),YR-1,PRD,_xll.ArrayDIM($CB33:$CE33)),0)</f>
        <v>0</v>
      </c>
      <c r="AA33" s="102"/>
      <c r="AB33" s="102"/>
      <c r="AC33" s="102"/>
      <c r="AD33" s="46"/>
      <c r="AF33" s="146"/>
      <c r="AG33" s="146"/>
      <c r="AH33" s="146"/>
      <c r="AI33" s="146"/>
      <c r="BA33" s="537"/>
      <c r="BB33" s="538"/>
      <c r="BC33" s="538"/>
      <c r="BD33" s="538"/>
      <c r="BE33" s="539"/>
      <c r="BF33" s="502"/>
      <c r="BG33" t="s">
        <v>1390</v>
      </c>
      <c r="BH33" t="s">
        <v>1397</v>
      </c>
      <c r="BJ33" s="539"/>
      <c r="BK33" s="537"/>
      <c r="BL33" s="539"/>
      <c r="BM33" s="537"/>
      <c r="BN33" s="539"/>
      <c r="BO33" s="537"/>
      <c r="BP33" s="539"/>
      <c r="BQ33" s="537"/>
      <c r="BR33" s="539"/>
      <c r="BS33" s="537"/>
      <c r="BT33" s="539"/>
      <c r="BU33" s="537"/>
      <c r="BV33" s="539"/>
      <c r="BW33" s="537"/>
      <c r="BX33" s="539"/>
      <c r="BY33" s="537"/>
      <c r="BZ33" s="539"/>
      <c r="CA33" s="502"/>
      <c r="CB33" s="537"/>
      <c r="CC33" s="538"/>
      <c r="CD33" s="538"/>
      <c r="CE33" s="539"/>
      <c r="DA33" t="s">
        <v>1390</v>
      </c>
      <c r="DB33" t="s">
        <v>1397</v>
      </c>
    </row>
    <row r="34" spans="1:106" ht="12.75" customHeight="1">
      <c r="A34" s="35">
        <f ca="1">A32+A33</f>
        <v>0</v>
      </c>
      <c r="B34">
        <f ca="1">IF(I34=0,0,(A34*100/I34))</f>
        <v>0</v>
      </c>
      <c r="C34" s="35">
        <f ca="1">I34-E34</f>
        <v>0</v>
      </c>
      <c r="D34">
        <f ca="1">IF(I34=0,0,(C34*100/I34))</f>
        <v>0</v>
      </c>
      <c r="E34" s="35">
        <f ca="1">E32+E33</f>
        <v>0</v>
      </c>
      <c r="F34" s="35">
        <f ca="1">F32+F33</f>
        <v>0</v>
      </c>
      <c r="G34">
        <f ca="1">IF(I34=0,0,(F34*100/I34))</f>
        <v>0</v>
      </c>
      <c r="H34" s="35">
        <f>H32+H33</f>
        <v>0</v>
      </c>
      <c r="I34" s="35">
        <f ca="1">I32+I33</f>
        <v>0</v>
      </c>
      <c r="J34" s="140">
        <f ca="1">IF(I34=0,0,(I34/$I$23*100))</f>
        <v>0</v>
      </c>
      <c r="K34" s="112" t="s">
        <v>2480</v>
      </c>
      <c r="L34" s="35">
        <f ca="1">L32+L33</f>
        <v>0</v>
      </c>
      <c r="M34" s="140">
        <f ca="1">L34/$L$23*100</f>
        <v>0</v>
      </c>
      <c r="N34" s="35">
        <f ca="1">N32+N33</f>
        <v>0</v>
      </c>
      <c r="O34">
        <f ca="1">IF(L34=0,0,(N34*100/L34))</f>
        <v>0</v>
      </c>
      <c r="P34" s="35">
        <f ca="1">P32+P33</f>
        <v>0</v>
      </c>
      <c r="Q34">
        <f ca="1">IF(L34=0,0,(P34*100/L34))</f>
        <v>0</v>
      </c>
      <c r="S34" s="145">
        <f ca="1">S32+S33</f>
        <v>0</v>
      </c>
      <c r="T34" s="145">
        <f ca="1">T32+T33</f>
        <v>0</v>
      </c>
      <c r="U34" s="145">
        <f ca="1">U32+U33</f>
        <v>0</v>
      </c>
      <c r="V34" s="145">
        <f ca="1">V32+V33</f>
        <v>0</v>
      </c>
      <c r="W34" s="46"/>
      <c r="X34" s="77">
        <f ca="1">X32+X33</f>
        <v>0</v>
      </c>
      <c r="Y34" s="77">
        <f ca="1">Y32+Y33</f>
        <v>0</v>
      </c>
      <c r="Z34" s="77">
        <f ca="1">Z32+Z33</f>
        <v>0</v>
      </c>
      <c r="AA34" s="46"/>
      <c r="AB34" s="46"/>
      <c r="AC34" s="46"/>
      <c r="AF34" s="146"/>
      <c r="AG34" s="146"/>
      <c r="AH34" s="146"/>
      <c r="AI34" s="146"/>
      <c r="BA34" s="537"/>
      <c r="BB34" s="538"/>
      <c r="BC34" s="538"/>
      <c r="BD34" s="538"/>
      <c r="BE34" s="539"/>
      <c r="BF34" s="502"/>
      <c r="BJ34" s="539"/>
      <c r="BK34" s="537"/>
      <c r="BL34" s="539"/>
      <c r="BM34" s="537"/>
      <c r="BN34" s="539"/>
      <c r="BO34" s="537"/>
      <c r="BP34" s="539"/>
      <c r="BQ34" s="537"/>
      <c r="BR34" s="539"/>
      <c r="BS34" s="537"/>
      <c r="BT34" s="539"/>
      <c r="BU34" s="537"/>
      <c r="BV34" s="539"/>
      <c r="BW34" s="537"/>
      <c r="BX34" s="539"/>
      <c r="BY34" s="537"/>
      <c r="BZ34" s="539"/>
      <c r="CA34" s="502"/>
      <c r="CB34" s="537"/>
      <c r="CC34" s="538"/>
      <c r="CD34" s="538"/>
      <c r="CE34" s="539"/>
    </row>
    <row r="35" spans="1:106" ht="12.75" customHeight="1">
      <c r="M35" s="140"/>
      <c r="S35" s="72"/>
      <c r="T35" s="72"/>
      <c r="U35" s="72"/>
      <c r="V35" s="72"/>
      <c r="X35" s="72"/>
      <c r="Y35" s="72"/>
      <c r="Z35" s="72"/>
      <c r="AF35" s="146"/>
      <c r="AG35" s="146"/>
      <c r="AH35" s="146"/>
      <c r="AI35" s="146"/>
      <c r="BA35" s="537"/>
      <c r="BB35" s="538"/>
      <c r="BC35" s="538"/>
      <c r="BD35" s="538"/>
      <c r="BE35" s="539"/>
      <c r="BF35" s="502"/>
      <c r="BJ35" s="539"/>
      <c r="BK35" s="537"/>
      <c r="BL35" s="539"/>
      <c r="BM35" s="537"/>
      <c r="BN35" s="539"/>
      <c r="BO35" s="537"/>
      <c r="BP35" s="539"/>
      <c r="BQ35" s="537"/>
      <c r="BR35" s="539"/>
      <c r="BS35" s="537"/>
      <c r="BT35" s="539"/>
      <c r="BU35" s="537"/>
      <c r="BV35" s="539"/>
      <c r="BW35" s="537"/>
      <c r="BX35" s="539"/>
      <c r="BY35" s="537"/>
      <c r="BZ35" s="539"/>
      <c r="CA35" s="502"/>
      <c r="CB35" s="537"/>
      <c r="CC35" s="538"/>
      <c r="CD35" s="538"/>
      <c r="CE35" s="539"/>
    </row>
    <row r="36" spans="1:106" ht="12.75" customHeight="1">
      <c r="K36" s="35" t="s">
        <v>2354</v>
      </c>
      <c r="M36" s="140"/>
      <c r="S36" s="72"/>
      <c r="T36" s="72"/>
      <c r="U36" s="72"/>
      <c r="V36" s="72"/>
      <c r="X36" s="72"/>
      <c r="Y36" s="72"/>
      <c r="Z36" s="72"/>
      <c r="AD36" s="102"/>
      <c r="AF36" s="146"/>
      <c r="AG36" s="146"/>
      <c r="AH36" s="146"/>
      <c r="AI36" s="146"/>
      <c r="BA36" s="537"/>
      <c r="BB36" s="538"/>
      <c r="BC36" s="538"/>
      <c r="BD36" s="538"/>
      <c r="BE36" s="539"/>
      <c r="BF36" s="502"/>
      <c r="BJ36" s="539"/>
      <c r="BK36" s="537"/>
      <c r="BL36" s="539"/>
      <c r="BM36" s="537"/>
      <c r="BN36" s="539"/>
      <c r="BO36" s="537"/>
      <c r="BP36" s="539"/>
      <c r="BQ36" s="537"/>
      <c r="BR36" s="539"/>
      <c r="BS36" s="537"/>
      <c r="BT36" s="539"/>
      <c r="BU36" s="537"/>
      <c r="BV36" s="539"/>
      <c r="BW36" s="537"/>
      <c r="BX36" s="539"/>
      <c r="BY36" s="537"/>
      <c r="BZ36" s="539"/>
      <c r="CA36" s="502"/>
      <c r="CB36" s="537"/>
      <c r="CC36" s="538"/>
      <c r="CD36" s="538"/>
      <c r="CE36" s="539"/>
    </row>
    <row r="37" spans="1:106" ht="12.75" customHeight="1">
      <c r="A37" s="74">
        <f t="shared" ref="A37:A63" ca="1" si="0">I37-T37</f>
        <v>871</v>
      </c>
      <c r="B37" s="124">
        <f t="shared" ref="B37:B64" ca="1" si="1">IF(I37=0,0,(A37*100/I37))</f>
        <v>50</v>
      </c>
      <c r="C37" s="124">
        <f t="shared" ref="C37:C63" ca="1" si="2">I37-E37</f>
        <v>871</v>
      </c>
      <c r="D37" s="124">
        <f t="shared" ref="D37:D64" ca="1" si="3">IF(I37=0,0,(C37*100/I37))</f>
        <v>50</v>
      </c>
      <c r="E37" s="124">
        <f ca="1">IFERROR(_xll.AC_BU(_xll.ArrayBU(DB),_xll.ArrayDPT($BA37:$BE37),_xll.ArrayCOA($BG37:$BZ37),YR,PRD-1,_xll.ArrayDIM($CB37:$CE37)),0)</f>
        <v>871</v>
      </c>
      <c r="F37" s="125">
        <f t="shared" ref="F37:F63" ca="1" si="4">I37-H37</f>
        <v>1742</v>
      </c>
      <c r="G37" s="125">
        <f t="shared" ref="G37:G64" ca="1" si="5">IF(I37=0,0,(F37*100/I37))</f>
        <v>100</v>
      </c>
      <c r="H37" s="125"/>
      <c r="I37" s="125">
        <f ca="1">IFERROR(_xll.AC_BU(_xll.ArrayBU(DB),_xll.ArrayDPT($BA37:$BE37),_xll.ArrayCOA($BG37:$BZ37),YR,PRD,_xll.ArrayDIM($CB37:$CE37)),0)</f>
        <v>1742</v>
      </c>
      <c r="J37" s="127">
        <f t="shared" ref="J37:J64" ca="1" si="6">IF(I37=0,0,(I37/$I$23*100))</f>
        <v>7.2920215614445116E-2</v>
      </c>
      <c r="K37" s="124" t="s">
        <v>2483</v>
      </c>
      <c r="L37" s="124">
        <f ca="1">IFERROR(_xll.ACC_BU(_xll.ArrayBU(DB),_xll.ArrayDPT($BA37:$BE37),_xll.ArrayCOA($BG37:$BZ37),YR,PRD,_xll.ArrayDIM($CB37:$CE37)),0)</f>
        <v>5226</v>
      </c>
      <c r="M37" s="127">
        <f t="shared" ref="M37:M64" ca="1" si="7">L37/$L$23*100</f>
        <v>5.1600389435425914E-2</v>
      </c>
      <c r="N37" s="124">
        <f t="shared" ref="N37:N63" ca="1" si="8">L37-U37</f>
        <v>5226</v>
      </c>
      <c r="O37" s="124">
        <f t="shared" ref="O37:O64" ca="1" si="9">IF(L37=0,0,(N37*100/L37))</f>
        <v>100</v>
      </c>
      <c r="P37" s="124">
        <f t="shared" ref="P37:P63" ca="1" si="10">L37-V37</f>
        <v>-3468</v>
      </c>
      <c r="Q37" s="124">
        <f t="shared" ref="Q37:Q64" ca="1" si="11">IF(L37=0,0,(P37*100/L37))</f>
        <v>-66.36050516647532</v>
      </c>
      <c r="S37" s="72">
        <f ca="1">IFERROR(_xll.BC_BU(_xll.ArrayBU(DB),_xll.ArrayDPT($BA37:$BE37),_xll.ArrayCOA($BG37:$BZ37),YR,PRD,RV,_xll.ArrayDIM($CB37:$CE37)),0)</f>
        <v>0</v>
      </c>
      <c r="T37" s="72">
        <f ca="1">IFERROR(_xll.AC_BU(_xll.ArrayBU(DB),_xll.ArrayDPT($BA37:$BE37),_xll.ArrayCOA($BG37:$BZ37),YR-1,PRD,_xll.ArrayDIM($CB37:$CE37)),0)</f>
        <v>871</v>
      </c>
      <c r="U37" s="72">
        <f ca="1">IFERROR(_xll.BCC_BU(_xll.ArrayBU(DB),_xll.ArrayDPT($BA37:$BE37),_xll.ArrayCOA($BG37:$BZ37),YR,PRD,RV,_xll.ArrayDIM($CB37:$CE37)),0)</f>
        <v>0</v>
      </c>
      <c r="V37" s="72">
        <f ca="1">IFERROR(_xll.ACC_BU(_xll.ArrayBU(DB),_xll.ArrayDPT($BA37:$BE37),_xll.ArrayCOA($BG37:$BZ37),YR-1,PRD,_xll.ArrayDIM($CB37:$CE37)),0)</f>
        <v>8694</v>
      </c>
      <c r="W37" s="184"/>
      <c r="X37" s="72">
        <f ca="1">IFERROR(_xll.ACC_BU(_xll.ArrayBU(DB),_xll.ArrayDPT($BA37:$BE37),_xll.ArrayCOA($BG37:$BZ37),YR,PRD,_xll.ArrayDIM($CB37:$CE37)),0)</f>
        <v>5226</v>
      </c>
      <c r="Y37" s="72">
        <f ca="1">IFERROR(_xll.BCC_BU(_xll.ArrayBU(DB),_xll.ArrayDPT($BA37:$BE37),_xll.ArrayCOA($BG37:$BZ37),YR,PRD,RV,_xll.ArrayDIM($CB37:$CE37)),0)</f>
        <v>0</v>
      </c>
      <c r="Z37" s="72">
        <f ca="1">IFERROR(_xll.ACC_BU(_xll.ArrayBU(DB),_xll.ArrayDPT($BA37:$BE37),_xll.ArrayCOA($BG37:$BZ37),YR-1,PRD,_xll.ArrayDIM($CB37:$CE37)),0)</f>
        <v>8694</v>
      </c>
      <c r="AA37" s="184"/>
      <c r="AB37" s="184"/>
      <c r="AC37" s="184"/>
      <c r="AD37" s="184"/>
      <c r="AF37" s="146"/>
      <c r="AG37" s="146"/>
      <c r="AH37" s="146"/>
      <c r="AI37" s="146"/>
      <c r="BA37" s="537"/>
      <c r="BB37" s="538"/>
      <c r="BC37" s="538"/>
      <c r="BD37" s="538"/>
      <c r="BE37" s="539"/>
      <c r="BF37" s="502"/>
      <c r="BG37" t="s">
        <v>1406</v>
      </c>
      <c r="BJ37" s="539"/>
      <c r="BK37" s="537"/>
      <c r="BL37" s="539"/>
      <c r="BM37" s="537"/>
      <c r="BN37" s="539"/>
      <c r="BO37" s="537"/>
      <c r="BP37" s="539"/>
      <c r="BQ37" s="537"/>
      <c r="BR37" s="539"/>
      <c r="BS37" s="537"/>
      <c r="BT37" s="539"/>
      <c r="BU37" s="537"/>
      <c r="BV37" s="539"/>
      <c r="BW37" s="537"/>
      <c r="BX37" s="539"/>
      <c r="BY37" s="537"/>
      <c r="BZ37" s="539"/>
      <c r="CA37" s="502"/>
      <c r="CB37" s="537"/>
      <c r="CC37" s="538"/>
      <c r="CD37" s="538"/>
      <c r="CE37" s="539"/>
      <c r="DA37" t="s">
        <v>1406</v>
      </c>
    </row>
    <row r="38" spans="1:106" ht="12.75" customHeight="1">
      <c r="A38" s="74">
        <f t="shared" ca="1" si="0"/>
        <v>626.75</v>
      </c>
      <c r="B38" s="124">
        <f t="shared" ca="1" si="1"/>
        <v>20.065631503121498</v>
      </c>
      <c r="C38" s="124">
        <f t="shared" ca="1" si="2"/>
        <v>1803.5</v>
      </c>
      <c r="D38" s="124">
        <f t="shared" ca="1" si="3"/>
        <v>57.739715063230349</v>
      </c>
      <c r="E38" s="124">
        <f ca="1">IFERROR(_xll.AC_BU(_xll.ArrayBU(DB),_xll.ArrayDPT($BA38:$BE38),_xll.ArrayCOA($BG38:$BZ38),YR,PRD-1,_xll.ArrayDIM($CB38:$CE38)),0)</f>
        <v>1320</v>
      </c>
      <c r="F38" s="125">
        <f t="shared" ca="1" si="4"/>
        <v>3123.5</v>
      </c>
      <c r="G38" s="125">
        <f t="shared" ca="1" si="5"/>
        <v>100</v>
      </c>
      <c r="H38" s="125"/>
      <c r="I38" s="125">
        <f ca="1">IFERROR(_xll.AC_BU(_xll.ArrayBU(DB),_xll.ArrayDPT($BA38:$BE38),_xll.ArrayCOA($BG38:$BZ38),YR,PRD,_xll.ArrayDIM($CB38:$CE38)),0)</f>
        <v>3123.5</v>
      </c>
      <c r="J38" s="127">
        <f t="shared" ca="1" si="6"/>
        <v>0.13074988144185956</v>
      </c>
      <c r="K38" s="124" t="s">
        <v>2484</v>
      </c>
      <c r="L38" s="124">
        <f ca="1">IFERROR(_xll.ACC_BU(_xll.ArrayBU(DB),_xll.ArrayDPT($BA38:$BE38),_xll.ArrayCOA($BG38:$BZ38),YR,PRD,_xll.ArrayDIM($CB38:$CE38)),0)</f>
        <v>16699.88</v>
      </c>
      <c r="M38" s="127">
        <f t="shared" ca="1" si="7"/>
        <v>0.16489098957613482</v>
      </c>
      <c r="N38" s="124">
        <f t="shared" ca="1" si="8"/>
        <v>16699.88</v>
      </c>
      <c r="O38" s="124">
        <f t="shared" ca="1" si="9"/>
        <v>100</v>
      </c>
      <c r="P38" s="124">
        <f t="shared" ca="1" si="10"/>
        <v>3910.8700000000008</v>
      </c>
      <c r="Q38" s="124">
        <f t="shared" ca="1" si="11"/>
        <v>23.418551510549779</v>
      </c>
      <c r="S38" s="72">
        <f ca="1">IFERROR(_xll.BC_BU(_xll.ArrayBU(DB),_xll.ArrayDPT($BA38:$BE38),_xll.ArrayCOA($BG38:$BZ38),YR,PRD,RV,_xll.ArrayDIM($CB38:$CE38)),0)</f>
        <v>0</v>
      </c>
      <c r="T38" s="72">
        <f ca="1">IFERROR(_xll.AC_BU(_xll.ArrayBU(DB),_xll.ArrayDPT($BA38:$BE38),_xll.ArrayCOA($BG38:$BZ38),YR-1,PRD,_xll.ArrayDIM($CB38:$CE38)),0)</f>
        <v>2496.75</v>
      </c>
      <c r="U38" s="72">
        <f ca="1">IFERROR(_xll.BCC_BU(_xll.ArrayBU(DB),_xll.ArrayDPT($BA38:$BE38),_xll.ArrayCOA($BG38:$BZ38),YR,PRD,RV,_xll.ArrayDIM($CB38:$CE38)),0)</f>
        <v>0</v>
      </c>
      <c r="V38" s="72">
        <f ca="1">IFERROR(_xll.ACC_BU(_xll.ArrayBU(DB),_xll.ArrayDPT($BA38:$BE38),_xll.ArrayCOA($BG38:$BZ38),YR-1,PRD,_xll.ArrayDIM($CB38:$CE38)),0)</f>
        <v>12789.01</v>
      </c>
      <c r="W38" s="102"/>
      <c r="X38" s="72">
        <f ca="1">IFERROR(_xll.ACC_BU(_xll.ArrayBU(DB),_xll.ArrayDPT($BA38:$BE38),_xll.ArrayCOA($BG38:$BZ38),YR,PRD,_xll.ArrayDIM($CB38:$CE38)),0)</f>
        <v>16699.88</v>
      </c>
      <c r="Y38" s="72">
        <f ca="1">IFERROR(_xll.BCC_BU(_xll.ArrayBU(DB),_xll.ArrayDPT($BA38:$BE38),_xll.ArrayCOA($BG38:$BZ38),YR,PRD,RV,_xll.ArrayDIM($CB38:$CE38)),0)</f>
        <v>0</v>
      </c>
      <c r="Z38" s="72">
        <f ca="1">IFERROR(_xll.ACC_BU(_xll.ArrayBU(DB),_xll.ArrayDPT($BA38:$BE38),_xll.ArrayCOA($BG38:$BZ38),YR-1,PRD,_xll.ArrayDIM($CB38:$CE38)),0)</f>
        <v>12789.01</v>
      </c>
      <c r="AA38" s="102"/>
      <c r="AB38" s="102"/>
      <c r="AC38" s="102"/>
      <c r="AD38" s="184"/>
      <c r="AF38" s="146"/>
      <c r="AG38" s="146"/>
      <c r="AH38" s="146"/>
      <c r="AI38" s="146"/>
      <c r="BA38" s="537"/>
      <c r="BB38" s="538"/>
      <c r="BC38" s="538"/>
      <c r="BD38" s="538"/>
      <c r="BE38" s="539"/>
      <c r="BF38" s="502"/>
      <c r="BG38" t="s">
        <v>1409</v>
      </c>
      <c r="BJ38" s="539"/>
      <c r="BK38" s="537"/>
      <c r="BL38" s="539"/>
      <c r="BM38" s="537"/>
      <c r="BN38" s="539"/>
      <c r="BO38" s="537"/>
      <c r="BP38" s="539"/>
      <c r="BQ38" s="537"/>
      <c r="BR38" s="539"/>
      <c r="BS38" s="537"/>
      <c r="BT38" s="539"/>
      <c r="BU38" s="537"/>
      <c r="BV38" s="539"/>
      <c r="BW38" s="537"/>
      <c r="BX38" s="539"/>
      <c r="BY38" s="537"/>
      <c r="BZ38" s="539"/>
      <c r="CA38" s="502"/>
      <c r="CB38" s="537"/>
      <c r="CC38" s="538"/>
      <c r="CD38" s="538"/>
      <c r="CE38" s="539"/>
      <c r="DA38" t="s">
        <v>1409</v>
      </c>
    </row>
    <row r="39" spans="1:106" ht="12.75" customHeight="1">
      <c r="A39" s="74">
        <f t="shared" ca="1" si="0"/>
        <v>14682.149999999998</v>
      </c>
      <c r="B39" s="124">
        <f t="shared" ca="1" si="1"/>
        <v>43.419327288244958</v>
      </c>
      <c r="C39" s="124">
        <f t="shared" ca="1" si="2"/>
        <v>14891.629999999997</v>
      </c>
      <c r="D39" s="124">
        <f t="shared" ca="1" si="3"/>
        <v>44.03881971138064</v>
      </c>
      <c r="E39" s="124">
        <f ca="1">IFERROR(_xll.AC_BU(_xll.ArrayBU(DB),_xll.ArrayDPT($BA39:$BE39),_xll.ArrayCOA($BG39:$BZ39),YR,PRD-1,_xll.ArrayDIM($CB39:$CE39)),0)</f>
        <v>18923.150000000001</v>
      </c>
      <c r="F39" s="125">
        <f t="shared" ca="1" si="4"/>
        <v>33814.78</v>
      </c>
      <c r="G39" s="125">
        <f t="shared" ca="1" si="5"/>
        <v>100</v>
      </c>
      <c r="H39" s="125"/>
      <c r="I39" s="125">
        <f ca="1">IFERROR(_xll.AC_BU(_xll.ArrayBU(DB),_xll.ArrayDPT($BA39:$BE39),_xll.ArrayCOA($BG39:$BZ39),YR,PRD,_xll.ArrayDIM($CB39:$CE39)),0)</f>
        <v>33814.78</v>
      </c>
      <c r="J39" s="127">
        <f t="shared" ca="1" si="6"/>
        <v>1.4154885468168925</v>
      </c>
      <c r="K39" s="124" t="s">
        <v>2485</v>
      </c>
      <c r="L39" s="124">
        <f ca="1">IFERROR(_xll.ACC_BU(_xll.ArrayBU(DB),_xll.ArrayDPT($BA39:$BE39),_xll.ArrayCOA($BG39:$BZ39),YR,PRD,_xll.ArrayDIM($CB39:$CE39)),0)</f>
        <v>136738.95000000001</v>
      </c>
      <c r="M39" s="127">
        <f t="shared" ca="1" si="7"/>
        <v>1.3501307062746331</v>
      </c>
      <c r="N39" s="124">
        <f t="shared" ca="1" si="8"/>
        <v>136738.95000000001</v>
      </c>
      <c r="O39" s="124">
        <f t="shared" ca="1" si="9"/>
        <v>100</v>
      </c>
      <c r="P39" s="124">
        <f t="shared" ca="1" si="10"/>
        <v>27115.350000000006</v>
      </c>
      <c r="Q39" s="124">
        <f t="shared" ca="1" si="11"/>
        <v>19.83001185836223</v>
      </c>
      <c r="S39" s="72">
        <f ca="1">IFERROR(_xll.BC_BU(_xll.ArrayBU(DB),_xll.ArrayDPT($BA39:$BE39),_xll.ArrayCOA($BG39:$BZ39),YR,PRD,RV,_xll.ArrayDIM($CB39:$CE39)),0)</f>
        <v>0</v>
      </c>
      <c r="T39" s="72">
        <f ca="1">IFERROR(_xll.AC_BU(_xll.ArrayBU(DB),_xll.ArrayDPT($BA39:$BE39),_xll.ArrayCOA($BG39:$BZ39),YR-1,PRD,_xll.ArrayDIM($CB39:$CE39)),0)</f>
        <v>19132.63</v>
      </c>
      <c r="U39" s="72">
        <f ca="1">IFERROR(_xll.BCC_BU(_xll.ArrayBU(DB),_xll.ArrayDPT($BA39:$BE39),_xll.ArrayCOA($BG39:$BZ39),YR,PRD,RV,_xll.ArrayDIM($CB39:$CE39)),0)</f>
        <v>0</v>
      </c>
      <c r="V39" s="72">
        <f ca="1">IFERROR(_xll.ACC_BU(_xll.ArrayBU(DB),_xll.ArrayDPT($BA39:$BE39),_xll.ArrayCOA($BG39:$BZ39),YR-1,PRD,_xll.ArrayDIM($CB39:$CE39)),0)</f>
        <v>109623.6</v>
      </c>
      <c r="W39" s="184"/>
      <c r="X39" s="72">
        <f ca="1">IFERROR(_xll.ACC_BU(_xll.ArrayBU(DB),_xll.ArrayDPT($BA39:$BE39),_xll.ArrayCOA($BG39:$BZ39),YR,PRD,_xll.ArrayDIM($CB39:$CE39)),0)</f>
        <v>136738.95000000001</v>
      </c>
      <c r="Y39" s="72">
        <f ca="1">IFERROR(_xll.BCC_BU(_xll.ArrayBU(DB),_xll.ArrayDPT($BA39:$BE39),_xll.ArrayCOA($BG39:$BZ39),YR,PRD,RV,_xll.ArrayDIM($CB39:$CE39)),0)</f>
        <v>0</v>
      </c>
      <c r="Z39" s="72">
        <f ca="1">IFERROR(_xll.ACC_BU(_xll.ArrayBU(DB),_xll.ArrayDPT($BA39:$BE39),_xll.ArrayCOA($BG39:$BZ39),YR-1,PRD,_xll.ArrayDIM($CB39:$CE39)),0)</f>
        <v>109623.6</v>
      </c>
      <c r="AA39" s="184"/>
      <c r="AB39" s="184"/>
      <c r="AC39" s="184"/>
      <c r="AD39" s="184"/>
      <c r="AF39" s="146"/>
      <c r="AG39" s="146"/>
      <c r="AH39" s="146"/>
      <c r="AI39" s="146"/>
      <c r="BA39" s="537"/>
      <c r="BB39" s="538"/>
      <c r="BC39" s="538"/>
      <c r="BD39" s="538"/>
      <c r="BE39" s="539"/>
      <c r="BF39" s="502"/>
      <c r="BG39" t="s">
        <v>1410</v>
      </c>
      <c r="BJ39" s="539"/>
      <c r="BK39" s="537"/>
      <c r="BL39" s="539"/>
      <c r="BM39" s="537"/>
      <c r="BN39" s="539"/>
      <c r="BO39" s="537"/>
      <c r="BP39" s="539"/>
      <c r="BQ39" s="537"/>
      <c r="BR39" s="539"/>
      <c r="BS39" s="537"/>
      <c r="BT39" s="539"/>
      <c r="BU39" s="537"/>
      <c r="BV39" s="539"/>
      <c r="BW39" s="537"/>
      <c r="BX39" s="539"/>
      <c r="BY39" s="537"/>
      <c r="BZ39" s="539"/>
      <c r="CA39" s="502"/>
      <c r="CB39" s="537"/>
      <c r="CC39" s="538"/>
      <c r="CD39" s="538"/>
      <c r="CE39" s="539"/>
      <c r="DA39" t="s">
        <v>1410</v>
      </c>
    </row>
    <row r="40" spans="1:106" ht="12.75" customHeight="1">
      <c r="A40" s="74">
        <f t="shared" ca="1" si="0"/>
        <v>1710</v>
      </c>
      <c r="B40" s="124">
        <f t="shared" ca="1" si="1"/>
        <v>59.375</v>
      </c>
      <c r="C40" s="124">
        <f t="shared" ca="1" si="2"/>
        <v>-631.59999999999991</v>
      </c>
      <c r="D40" s="124">
        <f t="shared" ca="1" si="3"/>
        <v>-21.930555555555554</v>
      </c>
      <c r="E40" s="124">
        <f ca="1">IFERROR(_xll.AC_BU(_xll.ArrayBU(DB),_xll.ArrayDPT($BA40:$BE40),_xll.ArrayCOA($BG40:$BZ40),YR,PRD-1,_xll.ArrayDIM($CB40:$CE40)),0)</f>
        <v>3511.6</v>
      </c>
      <c r="F40" s="125">
        <f t="shared" ca="1" si="4"/>
        <v>2880</v>
      </c>
      <c r="G40" s="125">
        <f t="shared" ca="1" si="5"/>
        <v>100</v>
      </c>
      <c r="H40" s="125"/>
      <c r="I40" s="125">
        <f ca="1">IFERROR(_xll.AC_BU(_xll.ArrayBU(DB),_xll.ArrayDPT($BA40:$BE40),_xll.ArrayCOA($BG40:$BZ40),YR,PRD,_xll.ArrayDIM($CB40:$CE40)),0)</f>
        <v>2880</v>
      </c>
      <c r="J40" s="127">
        <f t="shared" ca="1" si="6"/>
        <v>0.12055695807669457</v>
      </c>
      <c r="K40" s="124" t="s">
        <v>2486</v>
      </c>
      <c r="L40" s="124">
        <f ca="1">IFERROR(_xll.ACC_BU(_xll.ArrayBU(DB),_xll.ArrayDPT($BA40:$BE40),_xll.ArrayCOA($BG40:$BZ40),YR,PRD,_xll.ArrayDIM($CB40:$CE40)),0)</f>
        <v>32555.040000000001</v>
      </c>
      <c r="M40" s="127">
        <f t="shared" ca="1" si="7"/>
        <v>0.32144139726097748</v>
      </c>
      <c r="N40" s="124">
        <f t="shared" ca="1" si="8"/>
        <v>32555.040000000001</v>
      </c>
      <c r="O40" s="124">
        <f t="shared" ca="1" si="9"/>
        <v>100</v>
      </c>
      <c r="P40" s="124">
        <f t="shared" ca="1" si="10"/>
        <v>17176.550000000003</v>
      </c>
      <c r="Q40" s="124">
        <f t="shared" ca="1" si="11"/>
        <v>52.76156932997165</v>
      </c>
      <c r="S40" s="72">
        <f ca="1">IFERROR(_xll.BC_BU(_xll.ArrayBU(DB),_xll.ArrayDPT($BA40:$BE40),_xll.ArrayCOA($BG40:$BZ40),YR,PRD,RV,_xll.ArrayDIM($CB40:$CE40)),0)</f>
        <v>0</v>
      </c>
      <c r="T40" s="72">
        <f ca="1">IFERROR(_xll.AC_BU(_xll.ArrayBU(DB),_xll.ArrayDPT($BA40:$BE40),_xll.ArrayCOA($BG40:$BZ40),YR-1,PRD,_xll.ArrayDIM($CB40:$CE40)),0)</f>
        <v>1170</v>
      </c>
      <c r="U40" s="72">
        <f ca="1">IFERROR(_xll.BCC_BU(_xll.ArrayBU(DB),_xll.ArrayDPT($BA40:$BE40),_xll.ArrayCOA($BG40:$BZ40),YR,PRD,RV,_xll.ArrayDIM($CB40:$CE40)),0)</f>
        <v>0</v>
      </c>
      <c r="V40" s="72">
        <f ca="1">IFERROR(_xll.ACC_BU(_xll.ArrayBU(DB),_xll.ArrayDPT($BA40:$BE40),_xll.ArrayCOA($BG40:$BZ40),YR-1,PRD,_xll.ArrayDIM($CB40:$CE40)),0)</f>
        <v>15378.49</v>
      </c>
      <c r="W40" s="184"/>
      <c r="X40" s="72">
        <f ca="1">IFERROR(_xll.ACC_BU(_xll.ArrayBU(DB),_xll.ArrayDPT($BA40:$BE40),_xll.ArrayCOA($BG40:$BZ40),YR,PRD,_xll.ArrayDIM($CB40:$CE40)),0)</f>
        <v>32555.040000000001</v>
      </c>
      <c r="Y40" s="72">
        <f ca="1">IFERROR(_xll.BCC_BU(_xll.ArrayBU(DB),_xll.ArrayDPT($BA40:$BE40),_xll.ArrayCOA($BG40:$BZ40),YR,PRD,RV,_xll.ArrayDIM($CB40:$CE40)),0)</f>
        <v>0</v>
      </c>
      <c r="Z40" s="72">
        <f ca="1">IFERROR(_xll.ACC_BU(_xll.ArrayBU(DB),_xll.ArrayDPT($BA40:$BE40),_xll.ArrayCOA($BG40:$BZ40),YR-1,PRD,_xll.ArrayDIM($CB40:$CE40)),0)</f>
        <v>15378.49</v>
      </c>
      <c r="AA40" s="184"/>
      <c r="AB40" s="184"/>
      <c r="AC40" s="184"/>
      <c r="AD40" s="184"/>
      <c r="AF40" s="146"/>
      <c r="AG40" s="146"/>
      <c r="AH40" s="146"/>
      <c r="AI40" s="146"/>
      <c r="BA40" s="537"/>
      <c r="BB40" s="538"/>
      <c r="BC40" s="538"/>
      <c r="BD40" s="538"/>
      <c r="BE40" s="539"/>
      <c r="BF40" s="502"/>
      <c r="BG40" t="s">
        <v>1413</v>
      </c>
      <c r="BJ40" s="539"/>
      <c r="BK40" s="537"/>
      <c r="BL40" s="539"/>
      <c r="BM40" s="537"/>
      <c r="BN40" s="539"/>
      <c r="BO40" s="537"/>
      <c r="BP40" s="539"/>
      <c r="BQ40" s="537"/>
      <c r="BR40" s="539"/>
      <c r="BS40" s="537"/>
      <c r="BT40" s="539"/>
      <c r="BU40" s="537"/>
      <c r="BV40" s="539"/>
      <c r="BW40" s="537"/>
      <c r="BX40" s="539"/>
      <c r="BY40" s="537"/>
      <c r="BZ40" s="539"/>
      <c r="CA40" s="502"/>
      <c r="CB40" s="537"/>
      <c r="CC40" s="538"/>
      <c r="CD40" s="538"/>
      <c r="CE40" s="539"/>
      <c r="DA40" t="s">
        <v>1413</v>
      </c>
    </row>
    <row r="41" spans="1:106" ht="12.75" customHeight="1">
      <c r="A41" s="74">
        <f t="shared" ca="1" si="0"/>
        <v>2945</v>
      </c>
      <c r="B41" s="124">
        <f t="shared" ca="1" si="1"/>
        <v>71.567436208991495</v>
      </c>
      <c r="C41" s="124">
        <f t="shared" ca="1" si="2"/>
        <v>603.40000000000009</v>
      </c>
      <c r="D41" s="124">
        <f t="shared" ca="1" si="3"/>
        <v>14.663426488456867</v>
      </c>
      <c r="E41" s="124">
        <f ca="1">IFERROR(_xll.AC_BU(_xll.ArrayBU(DB),_xll.ArrayDPT($BA41:$BE41),_xll.ArrayCOA($BG41:$BZ41),YR,PRD-1,_xll.ArrayDIM($CB41:$CE41)),0)</f>
        <v>3511.6</v>
      </c>
      <c r="F41" s="125">
        <f t="shared" ca="1" si="4"/>
        <v>4115</v>
      </c>
      <c r="G41" s="125">
        <f t="shared" ca="1" si="5"/>
        <v>100</v>
      </c>
      <c r="H41" s="125"/>
      <c r="I41" s="125">
        <f ca="1">IFERROR(_xll.AC_BU(_xll.ArrayBU(DB),_xll.ArrayDPT($BA41:$BE41),_xll.ArrayCOA($BG41:$BZ41),YR,PRD,_xll.ArrayDIM($CB41:$CE41)),0)</f>
        <v>4115</v>
      </c>
      <c r="J41" s="127">
        <f t="shared" ca="1" si="6"/>
        <v>0.17225412586305491</v>
      </c>
      <c r="K41" s="143" t="s">
        <v>2633</v>
      </c>
      <c r="L41" s="124">
        <f ca="1">IFERROR(_xll.ACC_BU(_xll.ArrayBU(DB),_xll.ArrayDPT($BA41:$BE41),_xll.ArrayCOA($BG41:$BZ41),YR,PRD,_xll.ArrayDIM($CB41:$CE41)),0)</f>
        <v>39350.04</v>
      </c>
      <c r="M41" s="127">
        <f t="shared" ca="1" si="7"/>
        <v>0.38853375206651114</v>
      </c>
      <c r="N41" s="124">
        <f t="shared" ca="1" si="8"/>
        <v>39350.04</v>
      </c>
      <c r="O41" s="124">
        <f t="shared" ca="1" si="9"/>
        <v>100</v>
      </c>
      <c r="P41" s="124">
        <f t="shared" ca="1" si="10"/>
        <v>23191.550000000003</v>
      </c>
      <c r="Q41" s="124">
        <f t="shared" ca="1" si="11"/>
        <v>58.936534753204839</v>
      </c>
      <c r="S41" s="72">
        <f ca="1">IFERROR(_xll.BC_BU(_xll.ArrayBU(DB),_xll.ArrayDPT($BA41:$BE41),_xll.ArrayCOA($BG41:$BZ41),YR,PRD,RV,_xll.ArrayDIM($CB41:$CE41)),0)</f>
        <v>0</v>
      </c>
      <c r="T41" s="72">
        <f ca="1">IFERROR(_xll.AC_BU(_xll.ArrayBU(DB),_xll.ArrayDPT($BA41:$BE41),_xll.ArrayCOA($BG41:$BZ41),YR-1,PRD,_xll.ArrayDIM($CB41:$CE41)),0)</f>
        <v>1170</v>
      </c>
      <c r="U41" s="72">
        <f ca="1">IFERROR(_xll.BCC_BU(_xll.ArrayBU(DB),_xll.ArrayDPT($BA41:$BE41),_xll.ArrayCOA($BG41:$BZ41),YR,PRD,RV,_xll.ArrayDIM($CB41:$CE41)),0)</f>
        <v>0</v>
      </c>
      <c r="V41" s="72">
        <f ca="1">IFERROR(_xll.ACC_BU(_xll.ArrayBU(DB),_xll.ArrayDPT($BA41:$BE41),_xll.ArrayCOA($BG41:$BZ41),YR-1,PRD,_xll.ArrayDIM($CB41:$CE41)),0)</f>
        <v>16158.49</v>
      </c>
      <c r="W41" s="184"/>
      <c r="X41" s="72">
        <f ca="1">IFERROR(_xll.ACC_BU(_xll.ArrayBU(DB),_xll.ArrayDPT($BA41:$BE41),_xll.ArrayCOA($BG41:$BZ41),YR,PRD,_xll.ArrayDIM($CB41:$CE41)),0)</f>
        <v>39350.04</v>
      </c>
      <c r="Y41" s="72">
        <f ca="1">IFERROR(_xll.BCC_BU(_xll.ArrayBU(DB),_xll.ArrayDPT($BA41:$BE41),_xll.ArrayCOA($BG41:$BZ41),YR,PRD,RV,_xll.ArrayDIM($CB41:$CE41)),0)</f>
        <v>0</v>
      </c>
      <c r="Z41" s="72">
        <f ca="1">IFERROR(_xll.ACC_BU(_xll.ArrayBU(DB),_xll.ArrayDPT($BA41:$BE41),_xll.ArrayCOA($BG41:$BZ41),YR-1,PRD,_xll.ArrayDIM($CB41:$CE41)),0)</f>
        <v>16158.49</v>
      </c>
      <c r="AA41" s="184"/>
      <c r="AB41" s="184"/>
      <c r="AC41" s="184"/>
      <c r="AD41" s="184"/>
      <c r="AF41" s="146"/>
      <c r="AG41" s="146"/>
      <c r="AH41" s="146"/>
      <c r="AI41" s="146"/>
      <c r="BA41" s="537"/>
      <c r="BB41" s="538"/>
      <c r="BC41" s="538"/>
      <c r="BD41" s="538"/>
      <c r="BE41" s="539"/>
      <c r="BF41" s="502"/>
      <c r="BG41" t="s">
        <v>1412</v>
      </c>
      <c r="BH41" t="s">
        <v>1413</v>
      </c>
      <c r="BJ41" s="539"/>
      <c r="BK41" s="537"/>
      <c r="BL41" s="539"/>
      <c r="BM41" s="537"/>
      <c r="BN41" s="539"/>
      <c r="BO41" s="537"/>
      <c r="BP41" s="539"/>
      <c r="BQ41" s="537"/>
      <c r="BR41" s="539"/>
      <c r="BS41" s="537"/>
      <c r="BT41" s="539"/>
      <c r="BU41" s="537"/>
      <c r="BV41" s="539"/>
      <c r="BW41" s="537"/>
      <c r="BX41" s="539"/>
      <c r="BY41" s="537"/>
      <c r="BZ41" s="539"/>
      <c r="CA41" s="502"/>
      <c r="CB41" s="537"/>
      <c r="CC41" s="538"/>
      <c r="CD41" s="538"/>
      <c r="CE41" s="539"/>
      <c r="DA41" t="s">
        <v>1412</v>
      </c>
      <c r="DB41" t="s">
        <v>1413</v>
      </c>
    </row>
    <row r="42" spans="1:106" ht="12.75" customHeight="1">
      <c r="A42" s="74">
        <f t="shared" ca="1" si="0"/>
        <v>4115</v>
      </c>
      <c r="B42" s="124">
        <f t="shared" ca="1" si="1"/>
        <v>58.920389461626577</v>
      </c>
      <c r="C42" s="124">
        <f t="shared" ca="1" si="2"/>
        <v>1453.3999999999996</v>
      </c>
      <c r="D42" s="124">
        <f t="shared" ca="1" si="3"/>
        <v>20.810423825887739</v>
      </c>
      <c r="E42" s="124">
        <f ca="1">IFERROR(_xll.AC_BU(_xll.ArrayBU(DB),_xll.ArrayDPT($BA42:$BE42),_xll.ArrayCOA($BG42:$BZ42),YR,PRD-1,_xll.ArrayDIM($CB42:$CE42)),0)</f>
        <v>5530.6</v>
      </c>
      <c r="F42" s="125">
        <f t="shared" ca="1" si="4"/>
        <v>6984</v>
      </c>
      <c r="G42" s="125">
        <f t="shared" ca="1" si="5"/>
        <v>100</v>
      </c>
      <c r="H42" s="125"/>
      <c r="I42" s="125">
        <f ca="1">IFERROR(_xll.AC_BU(_xll.ArrayBU(DB),_xll.ArrayDPT($BA42:$BE42),_xll.ArrayCOA($BG42:$BZ42),YR,PRD,_xll.ArrayDIM($CB42:$CE42)),0)</f>
        <v>6984</v>
      </c>
      <c r="J42" s="127">
        <f t="shared" ca="1" si="6"/>
        <v>0.29235062333598433</v>
      </c>
      <c r="K42" s="143" t="s">
        <v>2492</v>
      </c>
      <c r="L42" s="124">
        <f ca="1">IFERROR(_xll.ACC_BU(_xll.ArrayBU(DB),_xll.ArrayDPT($BA42:$BE42),_xll.ArrayCOA($BG42:$BZ42),YR,PRD,_xll.ArrayDIM($CB42:$CE42)),0)</f>
        <v>60539.43</v>
      </c>
      <c r="M42" s="127">
        <f t="shared" ca="1" si="7"/>
        <v>0.59775318871004723</v>
      </c>
      <c r="N42" s="124">
        <f t="shared" ca="1" si="8"/>
        <v>60539.43</v>
      </c>
      <c r="O42" s="124">
        <f t="shared" ca="1" si="9"/>
        <v>100</v>
      </c>
      <c r="P42" s="124">
        <f t="shared" ca="1" si="10"/>
        <v>24976.68</v>
      </c>
      <c r="Q42" s="124">
        <f t="shared" ca="1" si="11"/>
        <v>41.256880020178585</v>
      </c>
      <c r="S42" s="72">
        <f ca="1">IFERROR(_xll.BC_BU(_xll.ArrayBU(DB),_xll.ArrayDPT($BA42:$BE42),_xll.ArrayCOA($BG42:$BZ42),YR,PRD,RV,_xll.ArrayDIM($CB42:$CE42)),0)</f>
        <v>0</v>
      </c>
      <c r="T42" s="72">
        <f ca="1">IFERROR(_xll.AC_BU(_xll.ArrayBU(DB),_xll.ArrayDPT($BA42:$BE42),_xll.ArrayCOA($BG42:$BZ42),YR-1,PRD,_xll.ArrayDIM($CB42:$CE42)),0)</f>
        <v>2869</v>
      </c>
      <c r="U42" s="72">
        <f ca="1">IFERROR(_xll.BCC_BU(_xll.ArrayBU(DB),_xll.ArrayDPT($BA42:$BE42),_xll.ArrayCOA($BG42:$BZ42),YR,PRD,RV,_xll.ArrayDIM($CB42:$CE42)),0)</f>
        <v>0</v>
      </c>
      <c r="V42" s="72">
        <f ca="1">IFERROR(_xll.ACC_BU(_xll.ArrayBU(DB),_xll.ArrayDPT($BA42:$BE42),_xll.ArrayCOA($BG42:$BZ42),YR-1,PRD,_xll.ArrayDIM($CB42:$CE42)),0)</f>
        <v>35562.75</v>
      </c>
      <c r="W42" s="184"/>
      <c r="X42" s="72">
        <f ca="1">IFERROR(_xll.ACC_BU(_xll.ArrayBU(DB),_xll.ArrayDPT($BA42:$BE42),_xll.ArrayCOA($BG42:$BZ42),YR,PRD,_xll.ArrayDIM($CB42:$CE42)),0)</f>
        <v>60539.43</v>
      </c>
      <c r="Y42" s="72">
        <f ca="1">IFERROR(_xll.BCC_BU(_xll.ArrayBU(DB),_xll.ArrayDPT($BA42:$BE42),_xll.ArrayCOA($BG42:$BZ42),YR,PRD,RV,_xll.ArrayDIM($CB42:$CE42)),0)</f>
        <v>0</v>
      </c>
      <c r="Z42" s="72">
        <f ca="1">IFERROR(_xll.ACC_BU(_xll.ArrayBU(DB),_xll.ArrayDPT($BA42:$BE42),_xll.ArrayCOA($BG42:$BZ42),YR-1,PRD,_xll.ArrayDIM($CB42:$CE42)),0)</f>
        <v>35562.75</v>
      </c>
      <c r="AA42" s="184"/>
      <c r="AB42" s="184"/>
      <c r="AC42" s="184"/>
      <c r="AD42" s="184"/>
      <c r="AF42" s="146"/>
      <c r="AG42" s="146"/>
      <c r="AH42" s="146"/>
      <c r="AI42" s="146"/>
      <c r="BA42" s="537"/>
      <c r="BB42" s="538"/>
      <c r="BC42" s="538"/>
      <c r="BD42" s="538"/>
      <c r="BE42" s="539"/>
      <c r="BF42" s="502"/>
      <c r="BG42" t="s">
        <v>1417</v>
      </c>
      <c r="BH42" t="s">
        <v>1413</v>
      </c>
      <c r="BJ42" s="539"/>
      <c r="BK42" s="537"/>
      <c r="BL42" s="539"/>
      <c r="BM42" s="537"/>
      <c r="BN42" s="539"/>
      <c r="BO42" s="537"/>
      <c r="BP42" s="539"/>
      <c r="BQ42" s="537"/>
      <c r="BR42" s="539"/>
      <c r="BS42" s="537"/>
      <c r="BT42" s="539"/>
      <c r="BU42" s="537"/>
      <c r="BV42" s="539"/>
      <c r="BW42" s="537"/>
      <c r="BX42" s="539"/>
      <c r="BY42" s="537"/>
      <c r="BZ42" s="539"/>
      <c r="CA42" s="502"/>
      <c r="CB42" s="537"/>
      <c r="CC42" s="538"/>
      <c r="CD42" s="538"/>
      <c r="CE42" s="539"/>
      <c r="DA42" t="s">
        <v>1417</v>
      </c>
      <c r="DB42" t="s">
        <v>1413</v>
      </c>
    </row>
    <row r="43" spans="1:106" ht="12.75" customHeight="1">
      <c r="A43" s="74">
        <f t="shared" ca="1" si="0"/>
        <v>1000</v>
      </c>
      <c r="B43" s="124">
        <f t="shared" ca="1" si="1"/>
        <v>66.666666666666671</v>
      </c>
      <c r="C43" s="124">
        <f t="shared" ca="1" si="2"/>
        <v>450.28</v>
      </c>
      <c r="D43" s="124">
        <f t="shared" ca="1" si="3"/>
        <v>30.018666666666668</v>
      </c>
      <c r="E43" s="124">
        <f ca="1">IFERROR(_xll.AC_BU(_xll.ArrayBU(DB),_xll.ArrayDPT($BA43:$BE43),_xll.ArrayCOA($BG43:$BZ43),YR,PRD-1,_xll.ArrayDIM($CB43:$CE43)),0)</f>
        <v>1049.72</v>
      </c>
      <c r="F43" s="125">
        <f t="shared" ca="1" si="4"/>
        <v>1500</v>
      </c>
      <c r="G43" s="125">
        <f t="shared" ca="1" si="5"/>
        <v>100</v>
      </c>
      <c r="H43" s="125"/>
      <c r="I43" s="125">
        <f ca="1">IFERROR(_xll.AC_BU(_xll.ArrayBU(DB),_xll.ArrayDPT($BA43:$BE43),_xll.ArrayCOA($BG43:$BZ43),YR,PRD,_xll.ArrayDIM($CB43:$CE43)),0)</f>
        <v>1500</v>
      </c>
      <c r="J43" s="127">
        <f t="shared" ca="1" si="6"/>
        <v>6.2790082331611763E-2</v>
      </c>
      <c r="K43" s="124" t="s">
        <v>2491</v>
      </c>
      <c r="L43" s="124">
        <f ca="1">IFERROR(_xll.ACC_BU(_xll.ArrayBU(DB),_xll.ArrayDPT($BA43:$BE43),_xll.ArrayCOA($BG43:$BZ43),YR,PRD,_xll.ArrayDIM($CB43:$CE43)),0)</f>
        <v>5990.96</v>
      </c>
      <c r="M43" s="127">
        <f t="shared" ca="1" si="7"/>
        <v>5.9153438402613709E-2</v>
      </c>
      <c r="N43" s="124">
        <f t="shared" ca="1" si="8"/>
        <v>5990.96</v>
      </c>
      <c r="O43" s="124">
        <f t="shared" ca="1" si="9"/>
        <v>100</v>
      </c>
      <c r="P43" s="124">
        <f t="shared" ca="1" si="10"/>
        <v>-554.04</v>
      </c>
      <c r="Q43" s="124">
        <f t="shared" ca="1" si="11"/>
        <v>-9.2479335532201858</v>
      </c>
      <c r="S43" s="72">
        <f ca="1">IFERROR(_xll.BC_BU(_xll.ArrayBU(DB),_xll.ArrayDPT($BA43:$BE43),_xll.ArrayCOA($BG43:$BZ43),YR,PRD,RV,_xll.ArrayDIM($CB43:$CE43)),0)</f>
        <v>0</v>
      </c>
      <c r="T43" s="72">
        <f ca="1">IFERROR(_xll.AC_BU(_xll.ArrayBU(DB),_xll.ArrayDPT($BA43:$BE43),_xll.ArrayCOA($BG43:$BZ43),YR-1,PRD,_xll.ArrayDIM($CB43:$CE43)),0)</f>
        <v>500</v>
      </c>
      <c r="U43" s="72">
        <f ca="1">IFERROR(_xll.BCC_BU(_xll.ArrayBU(DB),_xll.ArrayDPT($BA43:$BE43),_xll.ArrayCOA($BG43:$BZ43),YR,PRD,RV,_xll.ArrayDIM($CB43:$CE43)),0)</f>
        <v>0</v>
      </c>
      <c r="V43" s="72">
        <f ca="1">IFERROR(_xll.ACC_BU(_xll.ArrayBU(DB),_xll.ArrayDPT($BA43:$BE43),_xll.ArrayCOA($BG43:$BZ43),YR-1,PRD,_xll.ArrayDIM($CB43:$CE43)),0)</f>
        <v>6545</v>
      </c>
      <c r="W43" s="184"/>
      <c r="X43" s="72">
        <f ca="1">IFERROR(_xll.ACC_BU(_xll.ArrayBU(DB),_xll.ArrayDPT($BA43:$BE43),_xll.ArrayCOA($BG43:$BZ43),YR,PRD,_xll.ArrayDIM($CB43:$CE43)),0)</f>
        <v>5990.96</v>
      </c>
      <c r="Y43" s="72">
        <f ca="1">IFERROR(_xll.BCC_BU(_xll.ArrayBU(DB),_xll.ArrayDPT($BA43:$BE43),_xll.ArrayCOA($BG43:$BZ43),YR,PRD,RV,_xll.ArrayDIM($CB43:$CE43)),0)</f>
        <v>0</v>
      </c>
      <c r="Z43" s="72">
        <f ca="1">IFERROR(_xll.ACC_BU(_xll.ArrayBU(DB),_xll.ArrayDPT($BA43:$BE43),_xll.ArrayCOA($BG43:$BZ43),YR-1,PRD,_xll.ArrayDIM($CB43:$CE43)),0)</f>
        <v>6545</v>
      </c>
      <c r="AA43" s="184"/>
      <c r="AB43" s="184"/>
      <c r="AC43" s="184"/>
      <c r="AD43" s="184"/>
      <c r="AF43" s="146"/>
      <c r="AG43" s="146"/>
      <c r="AH43" s="146"/>
      <c r="AI43" s="146"/>
      <c r="BA43" s="537"/>
      <c r="BB43" s="538"/>
      <c r="BC43" s="538"/>
      <c r="BD43" s="538"/>
      <c r="BE43" s="539"/>
      <c r="BF43" s="502"/>
      <c r="BG43" t="s">
        <v>1424</v>
      </c>
      <c r="BJ43" s="539"/>
      <c r="BK43" s="537"/>
      <c r="BL43" s="539"/>
      <c r="BM43" s="537"/>
      <c r="BN43" s="539"/>
      <c r="BO43" s="537"/>
      <c r="BP43" s="539"/>
      <c r="BQ43" s="537"/>
      <c r="BR43" s="539"/>
      <c r="BS43" s="537"/>
      <c r="BT43" s="539"/>
      <c r="BU43" s="537"/>
      <c r="BV43" s="539"/>
      <c r="BW43" s="537"/>
      <c r="BX43" s="539"/>
      <c r="BY43" s="537"/>
      <c r="BZ43" s="539"/>
      <c r="CA43" s="502"/>
      <c r="CB43" s="537"/>
      <c r="CC43" s="538"/>
      <c r="CD43" s="538"/>
      <c r="CE43" s="539"/>
      <c r="DA43" t="s">
        <v>1424</v>
      </c>
    </row>
    <row r="44" spans="1:106" ht="12.75" customHeight="1">
      <c r="A44" s="74">
        <f t="shared" ca="1" si="0"/>
        <v>0</v>
      </c>
      <c r="B44" s="124">
        <f t="shared" ca="1" si="1"/>
        <v>0</v>
      </c>
      <c r="C44" s="124">
        <f t="shared" ca="1" si="2"/>
        <v>0</v>
      </c>
      <c r="D44" s="124">
        <f t="shared" ca="1" si="3"/>
        <v>0</v>
      </c>
      <c r="E44" s="124">
        <f ca="1">IFERROR(_xll.AC_BU(_xll.ArrayBU(DB),_xll.ArrayDPT($BA44:$BE44),_xll.ArrayCOA($BG44:$BZ44),YR,PRD-1,_xll.ArrayDIM($CB44:$CE44)),0)</f>
        <v>0</v>
      </c>
      <c r="F44" s="125">
        <f t="shared" ca="1" si="4"/>
        <v>0</v>
      </c>
      <c r="G44" s="125">
        <f t="shared" ca="1" si="5"/>
        <v>0</v>
      </c>
      <c r="H44" s="125"/>
      <c r="I44" s="125">
        <f ca="1">IFERROR(_xll.AC_BU(_xll.ArrayBU(DB),_xll.ArrayDPT($BA44:$BE44),_xll.ArrayCOA($BG44:$BZ44),YR,PRD,_xll.ArrayDIM($CB44:$CE44)),0)</f>
        <v>0</v>
      </c>
      <c r="J44" s="127">
        <f t="shared" ca="1" si="6"/>
        <v>0</v>
      </c>
      <c r="K44" s="124" t="s">
        <v>2489</v>
      </c>
      <c r="L44" s="124">
        <f ca="1">IFERROR(_xll.ACC_BU(_xll.ArrayBU(DB),_xll.ArrayDPT($BA44:$BE44),_xll.ArrayCOA($BG44:$BZ44),YR,PRD,_xll.ArrayDIM($CB44:$CE44)),0)</f>
        <v>0</v>
      </c>
      <c r="M44" s="127">
        <f t="shared" ca="1" si="7"/>
        <v>0</v>
      </c>
      <c r="N44" s="124">
        <f t="shared" ca="1" si="8"/>
        <v>0</v>
      </c>
      <c r="O44" s="124">
        <f t="shared" ca="1" si="9"/>
        <v>0</v>
      </c>
      <c r="P44" s="124">
        <f t="shared" ca="1" si="10"/>
        <v>0</v>
      </c>
      <c r="Q44" s="124">
        <f t="shared" ca="1" si="11"/>
        <v>0</v>
      </c>
      <c r="S44" s="72">
        <f ca="1">IFERROR(_xll.BC_BU(_xll.ArrayBU(DB),_xll.ArrayDPT($BA44:$BE44),_xll.ArrayCOA($BG44:$BZ44),YR,PRD,RV,_xll.ArrayDIM($CB44:$CE44)),0)</f>
        <v>0</v>
      </c>
      <c r="T44" s="72">
        <f ca="1">IFERROR(_xll.AC_BU(_xll.ArrayBU(DB),_xll.ArrayDPT($BA44:$BE44),_xll.ArrayCOA($BG44:$BZ44),YR-1,PRD,_xll.ArrayDIM($CB44:$CE44)),0)</f>
        <v>0</v>
      </c>
      <c r="U44" s="72">
        <f ca="1">IFERROR(_xll.BCC_BU(_xll.ArrayBU(DB),_xll.ArrayDPT($BA44:$BE44),_xll.ArrayCOA($BG44:$BZ44),YR,PRD,RV,_xll.ArrayDIM($CB44:$CE44)),0)</f>
        <v>0</v>
      </c>
      <c r="V44" s="72">
        <f ca="1">IFERROR(_xll.ACC_BU(_xll.ArrayBU(DB),_xll.ArrayDPT($BA44:$BE44),_xll.ArrayCOA($BG44:$BZ44),YR-1,PRD,_xll.ArrayDIM($CB44:$CE44)),0)</f>
        <v>0</v>
      </c>
      <c r="W44" s="184"/>
      <c r="X44" s="72">
        <f ca="1">IFERROR(_xll.ACC_BU(_xll.ArrayBU(DB),_xll.ArrayDPT($BA44:$BE44),_xll.ArrayCOA($BG44:$BZ44),YR,PRD,_xll.ArrayDIM($CB44:$CE44)),0)</f>
        <v>0</v>
      </c>
      <c r="Y44" s="72">
        <f ca="1">IFERROR(_xll.BCC_BU(_xll.ArrayBU(DB),_xll.ArrayDPT($BA44:$BE44),_xll.ArrayCOA($BG44:$BZ44),YR,PRD,RV,_xll.ArrayDIM($CB44:$CE44)),0)</f>
        <v>0</v>
      </c>
      <c r="Z44" s="72">
        <f ca="1">IFERROR(_xll.ACC_BU(_xll.ArrayBU(DB),_xll.ArrayDPT($BA44:$BE44),_xll.ArrayCOA($BG44:$BZ44),YR-1,PRD,_xll.ArrayDIM($CB44:$CE44)),0)</f>
        <v>0</v>
      </c>
      <c r="AA44" s="184"/>
      <c r="AB44" s="184"/>
      <c r="AC44" s="184"/>
      <c r="AD44" s="184"/>
      <c r="AF44" s="146"/>
      <c r="AG44" s="146"/>
      <c r="AH44" s="146"/>
      <c r="AI44" s="146"/>
      <c r="BA44" s="537"/>
      <c r="BB44" s="538"/>
      <c r="BC44" s="538"/>
      <c r="BD44" s="538"/>
      <c r="BE44" s="539"/>
      <c r="BF44" s="502"/>
      <c r="BG44" t="s">
        <v>1425</v>
      </c>
      <c r="BJ44" s="539"/>
      <c r="BK44" s="537"/>
      <c r="BL44" s="539"/>
      <c r="BM44" s="537"/>
      <c r="BN44" s="539"/>
      <c r="BO44" s="537"/>
      <c r="BP44" s="539"/>
      <c r="BQ44" s="537"/>
      <c r="BR44" s="539"/>
      <c r="BS44" s="537"/>
      <c r="BT44" s="539"/>
      <c r="BU44" s="537"/>
      <c r="BV44" s="539"/>
      <c r="BW44" s="537"/>
      <c r="BX44" s="539"/>
      <c r="BY44" s="537"/>
      <c r="BZ44" s="539"/>
      <c r="CA44" s="502"/>
      <c r="CB44" s="537"/>
      <c r="CC44" s="538"/>
      <c r="CD44" s="538"/>
      <c r="CE44" s="539"/>
      <c r="DA44" t="s">
        <v>1425</v>
      </c>
    </row>
    <row r="45" spans="1:106" ht="12.75" customHeight="1">
      <c r="A45" s="74">
        <f t="shared" ca="1" si="0"/>
        <v>0</v>
      </c>
      <c r="B45" s="124">
        <f t="shared" ca="1" si="1"/>
        <v>0</v>
      </c>
      <c r="C45" s="124">
        <f t="shared" ca="1" si="2"/>
        <v>0</v>
      </c>
      <c r="D45" s="124">
        <f t="shared" ca="1" si="3"/>
        <v>0</v>
      </c>
      <c r="E45" s="124">
        <f ca="1">IFERROR(_xll.AC_BU(_xll.ArrayBU(DB),_xll.ArrayDPT($BA45:$BE45),_xll.ArrayCOA($BG45:$BZ45),YR,PRD-1,_xll.ArrayDIM($CB45:$CE45)),0)</f>
        <v>0</v>
      </c>
      <c r="F45" s="125">
        <f t="shared" ca="1" si="4"/>
        <v>0</v>
      </c>
      <c r="G45" s="125">
        <f t="shared" ca="1" si="5"/>
        <v>0</v>
      </c>
      <c r="H45" s="125"/>
      <c r="I45" s="125">
        <f ca="1">IFERROR(_xll.AC_BU(_xll.ArrayBU(DB),_xll.ArrayDPT($BA45:$BE45),_xll.ArrayCOA($BG45:$BZ45),YR,PRD,_xll.ArrayDIM($CB45:$CE45)),0)</f>
        <v>0</v>
      </c>
      <c r="J45" s="127">
        <f t="shared" ca="1" si="6"/>
        <v>0</v>
      </c>
      <c r="K45" s="124" t="s">
        <v>2495</v>
      </c>
      <c r="L45" s="124">
        <f ca="1">IFERROR(_xll.ACC_BU(_xll.ArrayBU(DB),_xll.ArrayDPT($BA45:$BE45),_xll.ArrayCOA($BG45:$BZ45),YR,PRD,_xll.ArrayDIM($CB45:$CE45)),0)</f>
        <v>0</v>
      </c>
      <c r="M45" s="127">
        <f t="shared" ca="1" si="7"/>
        <v>0</v>
      </c>
      <c r="N45" s="124">
        <f t="shared" ca="1" si="8"/>
        <v>0</v>
      </c>
      <c r="O45" s="124">
        <f t="shared" ca="1" si="9"/>
        <v>0</v>
      </c>
      <c r="P45" s="124">
        <f t="shared" ca="1" si="10"/>
        <v>0</v>
      </c>
      <c r="Q45" s="124">
        <f t="shared" ca="1" si="11"/>
        <v>0</v>
      </c>
      <c r="S45" s="72">
        <f ca="1">IFERROR(_xll.BC_BU(_xll.ArrayBU(DB),_xll.ArrayDPT($BA45:$BE45),_xll.ArrayCOA($BG45:$BZ45),YR,PRD,RV,_xll.ArrayDIM($CB45:$CE45)),0)</f>
        <v>0</v>
      </c>
      <c r="T45" s="72">
        <f ca="1">IFERROR(_xll.AC_BU(_xll.ArrayBU(DB),_xll.ArrayDPT($BA45:$BE45),_xll.ArrayCOA($BG45:$BZ45),YR-1,PRD,_xll.ArrayDIM($CB45:$CE45)),0)</f>
        <v>0</v>
      </c>
      <c r="U45" s="72">
        <f ca="1">IFERROR(_xll.BCC_BU(_xll.ArrayBU(DB),_xll.ArrayDPT($BA45:$BE45),_xll.ArrayCOA($BG45:$BZ45),YR,PRD,RV,_xll.ArrayDIM($CB45:$CE45)),0)</f>
        <v>0</v>
      </c>
      <c r="V45" s="72">
        <f ca="1">IFERROR(_xll.ACC_BU(_xll.ArrayBU(DB),_xll.ArrayDPT($BA45:$BE45),_xll.ArrayCOA($BG45:$BZ45),YR-1,PRD,_xll.ArrayDIM($CB45:$CE45)),0)</f>
        <v>0</v>
      </c>
      <c r="W45" s="184"/>
      <c r="X45" s="72">
        <f ca="1">IFERROR(_xll.ACC_BU(_xll.ArrayBU(DB),_xll.ArrayDPT($BA45:$BE45),_xll.ArrayCOA($BG45:$BZ45),YR,PRD,_xll.ArrayDIM($CB45:$CE45)),0)</f>
        <v>0</v>
      </c>
      <c r="Y45" s="72">
        <f ca="1">IFERROR(_xll.BCC_BU(_xll.ArrayBU(DB),_xll.ArrayDPT($BA45:$BE45),_xll.ArrayCOA($BG45:$BZ45),YR,PRD,RV,_xll.ArrayDIM($CB45:$CE45)),0)</f>
        <v>0</v>
      </c>
      <c r="Z45" s="72">
        <f ca="1">IFERROR(_xll.ACC_BU(_xll.ArrayBU(DB),_xll.ArrayDPT($BA45:$BE45),_xll.ArrayCOA($BG45:$BZ45),YR-1,PRD,_xll.ArrayDIM($CB45:$CE45)),0)</f>
        <v>0</v>
      </c>
      <c r="AA45" s="184"/>
      <c r="AB45" s="184"/>
      <c r="AC45" s="184"/>
      <c r="AD45" s="184"/>
      <c r="AF45" s="146"/>
      <c r="AG45" s="146"/>
      <c r="AH45" s="146"/>
      <c r="AI45" s="146"/>
      <c r="BA45" s="537"/>
      <c r="BB45" s="538"/>
      <c r="BC45" s="538"/>
      <c r="BD45" s="538"/>
      <c r="BE45" s="539"/>
      <c r="BF45" s="502"/>
      <c r="BG45" t="s">
        <v>1429</v>
      </c>
      <c r="BJ45" s="539"/>
      <c r="BK45" s="537"/>
      <c r="BL45" s="539"/>
      <c r="BM45" s="537"/>
      <c r="BN45" s="539"/>
      <c r="BO45" s="537"/>
      <c r="BP45" s="539"/>
      <c r="BQ45" s="537"/>
      <c r="BR45" s="539"/>
      <c r="BS45" s="537"/>
      <c r="BT45" s="539"/>
      <c r="BU45" s="537"/>
      <c r="BV45" s="539"/>
      <c r="BW45" s="537"/>
      <c r="BX45" s="539"/>
      <c r="BY45" s="537"/>
      <c r="BZ45" s="539"/>
      <c r="CA45" s="502"/>
      <c r="CB45" s="537"/>
      <c r="CC45" s="538"/>
      <c r="CD45" s="538"/>
      <c r="CE45" s="539"/>
      <c r="DA45" t="s">
        <v>1429</v>
      </c>
    </row>
    <row r="46" spans="1:106" ht="12.75" customHeight="1">
      <c r="A46" s="74">
        <f t="shared" ca="1" si="0"/>
        <v>899</v>
      </c>
      <c r="B46" s="124">
        <f t="shared" ca="1" si="1"/>
        <v>56.25782227784731</v>
      </c>
      <c r="C46" s="124">
        <f t="shared" ca="1" si="2"/>
        <v>899</v>
      </c>
      <c r="D46" s="124">
        <f t="shared" ca="1" si="3"/>
        <v>56.25782227784731</v>
      </c>
      <c r="E46" s="124">
        <f ca="1">IFERROR(_xll.AC_BU(_xll.ArrayBU(DB),_xll.ArrayDPT($BA46:$BE46),_xll.ArrayCOA($BG46:$BZ46),YR,PRD-1,_xll.ArrayDIM($CB46:$CE46)),0)</f>
        <v>699</v>
      </c>
      <c r="F46" s="125">
        <f t="shared" ca="1" si="4"/>
        <v>1598</v>
      </c>
      <c r="G46" s="125">
        <f t="shared" ca="1" si="5"/>
        <v>100</v>
      </c>
      <c r="H46" s="125"/>
      <c r="I46" s="125">
        <f ca="1">IFERROR(_xll.AC_BU(_xll.ArrayBU(DB),_xll.ArrayDPT($BA46:$BE46),_xll.ArrayCOA($BG46:$BZ46),YR,PRD,_xll.ArrayDIM($CB46:$CE46)),0)</f>
        <v>1598</v>
      </c>
      <c r="J46" s="127">
        <f t="shared" ca="1" si="6"/>
        <v>6.6892367710610384E-2</v>
      </c>
      <c r="K46" s="124" t="s">
        <v>2496</v>
      </c>
      <c r="L46" s="124">
        <f ca="1">IFERROR(_xll.ACC_BU(_xll.ArrayBU(DB),_xll.ArrayDPT($BA46:$BE46),_xll.ArrayCOA($BG46:$BZ46),YR,PRD,_xll.ArrayDIM($CB46:$CE46)),0)</f>
        <v>5093</v>
      </c>
      <c r="M46" s="127">
        <f t="shared" ca="1" si="7"/>
        <v>5.0287176309725262E-2</v>
      </c>
      <c r="N46" s="124">
        <f t="shared" ca="1" si="8"/>
        <v>5093</v>
      </c>
      <c r="O46" s="124">
        <f t="shared" ca="1" si="9"/>
        <v>100</v>
      </c>
      <c r="P46" s="124">
        <f t="shared" ca="1" si="10"/>
        <v>897.10000000000036</v>
      </c>
      <c r="Q46" s="124">
        <f t="shared" ca="1" si="11"/>
        <v>17.614372668368354</v>
      </c>
      <c r="S46" s="72">
        <f ca="1">IFERROR(_xll.BC_BU(_xll.ArrayBU(DB),_xll.ArrayDPT($BA46:$BE46),_xll.ArrayCOA($BG46:$BZ46),YR,PRD,RV,_xll.ArrayDIM($CB46:$CE46)),0)</f>
        <v>0</v>
      </c>
      <c r="T46" s="72">
        <f ca="1">IFERROR(_xll.AC_BU(_xll.ArrayBU(DB),_xll.ArrayDPT($BA46:$BE46),_xll.ArrayCOA($BG46:$BZ46),YR-1,PRD,_xll.ArrayDIM($CB46:$CE46)),0)</f>
        <v>699</v>
      </c>
      <c r="U46" s="72">
        <f ca="1">IFERROR(_xll.BCC_BU(_xll.ArrayBU(DB),_xll.ArrayDPT($BA46:$BE46),_xll.ArrayCOA($BG46:$BZ46),YR,PRD,RV,_xll.ArrayDIM($CB46:$CE46)),0)</f>
        <v>0</v>
      </c>
      <c r="V46" s="72">
        <f ca="1">IFERROR(_xll.ACC_BU(_xll.ArrayBU(DB),_xll.ArrayDPT($BA46:$BE46),_xll.ArrayCOA($BG46:$BZ46),YR-1,PRD,_xll.ArrayDIM($CB46:$CE46)),0)</f>
        <v>4195.8999999999996</v>
      </c>
      <c r="W46" s="184"/>
      <c r="X46" s="72">
        <f ca="1">IFERROR(_xll.ACC_BU(_xll.ArrayBU(DB),_xll.ArrayDPT($BA46:$BE46),_xll.ArrayCOA($BG46:$BZ46),YR,PRD,_xll.ArrayDIM($CB46:$CE46)),0)</f>
        <v>5093</v>
      </c>
      <c r="Y46" s="72">
        <f ca="1">IFERROR(_xll.BCC_BU(_xll.ArrayBU(DB),_xll.ArrayDPT($BA46:$BE46),_xll.ArrayCOA($BG46:$BZ46),YR,PRD,RV,_xll.ArrayDIM($CB46:$CE46)),0)</f>
        <v>0</v>
      </c>
      <c r="Z46" s="72">
        <f ca="1">IFERROR(_xll.ACC_BU(_xll.ArrayBU(DB),_xll.ArrayDPT($BA46:$BE46),_xll.ArrayCOA($BG46:$BZ46),YR-1,PRD,_xll.ArrayDIM($CB46:$CE46)),0)</f>
        <v>4195.8999999999996</v>
      </c>
      <c r="AA46" s="184"/>
      <c r="AB46" s="184"/>
      <c r="AC46" s="184"/>
      <c r="AD46" s="184"/>
      <c r="AF46" s="146"/>
      <c r="AG46" s="146"/>
      <c r="AH46" s="146"/>
      <c r="AI46" s="146"/>
      <c r="BA46" s="537"/>
      <c r="BB46" s="538"/>
      <c r="BC46" s="538"/>
      <c r="BD46" s="538"/>
      <c r="BE46" s="539"/>
      <c r="BF46" s="502"/>
      <c r="BG46" t="s">
        <v>1414</v>
      </c>
      <c r="BJ46" s="539"/>
      <c r="BK46" s="537"/>
      <c r="BL46" s="539"/>
      <c r="BM46" s="537"/>
      <c r="BN46" s="539"/>
      <c r="BO46" s="537"/>
      <c r="BP46" s="539"/>
      <c r="BQ46" s="537"/>
      <c r="BR46" s="539"/>
      <c r="BS46" s="537"/>
      <c r="BT46" s="539"/>
      <c r="BU46" s="537"/>
      <c r="BV46" s="539"/>
      <c r="BW46" s="537"/>
      <c r="BX46" s="539"/>
      <c r="BY46" s="537"/>
      <c r="BZ46" s="539"/>
      <c r="CA46" s="502"/>
      <c r="CB46" s="537"/>
      <c r="CC46" s="538"/>
      <c r="CD46" s="538"/>
      <c r="CE46" s="539"/>
      <c r="DA46" t="s">
        <v>1414</v>
      </c>
    </row>
    <row r="47" spans="1:106" ht="12.75" customHeight="1">
      <c r="A47" s="74">
        <f t="shared" ca="1" si="0"/>
        <v>18382</v>
      </c>
      <c r="B47" s="124">
        <f t="shared" ca="1" si="1"/>
        <v>100</v>
      </c>
      <c r="C47" s="124">
        <f t="shared" ca="1" si="2"/>
        <v>5145</v>
      </c>
      <c r="D47" s="124">
        <f t="shared" ca="1" si="3"/>
        <v>27.989337395277989</v>
      </c>
      <c r="E47" s="124">
        <f ca="1">IFERROR(_xll.AC_BU(_xll.ArrayBU(DB),_xll.ArrayDPT($BA47:$BE47),_xll.ArrayCOA($BG47:$BZ47),YR,PRD-1,_xll.ArrayDIM($CB47:$CE47)),0)</f>
        <v>13237</v>
      </c>
      <c r="F47" s="125">
        <f t="shared" ca="1" si="4"/>
        <v>18382</v>
      </c>
      <c r="G47" s="125">
        <f t="shared" ca="1" si="5"/>
        <v>100</v>
      </c>
      <c r="H47" s="125"/>
      <c r="I47" s="125">
        <f ca="1">IFERROR(_xll.AC_BU(_xll.ArrayBU(DB),_xll.ArrayDPT($BA47:$BE47),_xll.ArrayCOA($BG47:$BZ47),YR,PRD,_xll.ArrayDIM($CB47:$CE47)),0)</f>
        <v>18382</v>
      </c>
      <c r="J47" s="127">
        <f t="shared" ca="1" si="6"/>
        <v>0.76947152894645821</v>
      </c>
      <c r="K47" s="126" t="s">
        <v>2497</v>
      </c>
      <c r="L47" s="124">
        <f ca="1">IFERROR(_xll.ACC_BU(_xll.ArrayBU(DB),_xll.ArrayDPT($BA47:$BE47),_xll.ArrayCOA($BG47:$BZ47),YR,PRD,_xll.ArrayDIM($CB47:$CE47)),0)</f>
        <v>31619</v>
      </c>
      <c r="M47" s="127">
        <f t="shared" ca="1" si="7"/>
        <v>0.3121991415152568</v>
      </c>
      <c r="N47" s="124">
        <f t="shared" ca="1" si="8"/>
        <v>31619</v>
      </c>
      <c r="O47" s="124">
        <f t="shared" ca="1" si="9"/>
        <v>100</v>
      </c>
      <c r="P47" s="124">
        <f t="shared" ca="1" si="10"/>
        <v>31619</v>
      </c>
      <c r="Q47" s="124">
        <f t="shared" ca="1" si="11"/>
        <v>100</v>
      </c>
      <c r="S47" s="72">
        <f ca="1">IFERROR(_xll.BC_BU(_xll.ArrayBU(DB),_xll.ArrayDPT($BA47:$BE47),_xll.ArrayCOA($BG47:$BZ47),YR,PRD,RV,_xll.ArrayDIM($CB47:$CE47)),0)</f>
        <v>0</v>
      </c>
      <c r="T47" s="72">
        <f ca="1">IFERROR(_xll.AC_BU(_xll.ArrayBU(DB),_xll.ArrayDPT($BA47:$BE47),_xll.ArrayCOA($BG47:$BZ47),YR-1,PRD,_xll.ArrayDIM($CB47:$CE47)),0)</f>
        <v>0</v>
      </c>
      <c r="U47" s="72">
        <f ca="1">IFERROR(_xll.BCC_BU(_xll.ArrayBU(DB),_xll.ArrayDPT($BA47:$BE47),_xll.ArrayCOA($BG47:$BZ47),YR,PRD,RV,_xll.ArrayDIM($CB47:$CE47)),0)</f>
        <v>0</v>
      </c>
      <c r="V47" s="72">
        <f ca="1">IFERROR(_xll.ACC_BU(_xll.ArrayBU(DB),_xll.ArrayDPT($BA47:$BE47),_xll.ArrayCOA($BG47:$BZ47),YR-1,PRD,_xll.ArrayDIM($CB47:$CE47)),0)</f>
        <v>0</v>
      </c>
      <c r="W47" s="184"/>
      <c r="X47" s="72">
        <f ca="1">IFERROR(_xll.ACC_BU(_xll.ArrayBU(DB),_xll.ArrayDPT($BA47:$BE47),_xll.ArrayCOA($BG47:$BZ47),YR,PRD,_xll.ArrayDIM($CB47:$CE47)),0)</f>
        <v>31619</v>
      </c>
      <c r="Y47" s="72">
        <f ca="1">IFERROR(_xll.BCC_BU(_xll.ArrayBU(DB),_xll.ArrayDPT($BA47:$BE47),_xll.ArrayCOA($BG47:$BZ47),YR,PRD,RV,_xll.ArrayDIM($CB47:$CE47)),0)</f>
        <v>0</v>
      </c>
      <c r="Z47" s="72">
        <f ca="1">IFERROR(_xll.ACC_BU(_xll.ArrayBU(DB),_xll.ArrayDPT($BA47:$BE47),_xll.ArrayCOA($BG47:$BZ47),YR-1,PRD,_xll.ArrayDIM($CB47:$CE47)),0)</f>
        <v>0</v>
      </c>
      <c r="AA47" s="184"/>
      <c r="AB47" s="184"/>
      <c r="AC47" s="184"/>
      <c r="AD47" s="184"/>
      <c r="AF47" s="146"/>
      <c r="AG47" s="146"/>
      <c r="AH47" s="146"/>
      <c r="AI47" s="146"/>
      <c r="BA47" s="537"/>
      <c r="BB47" s="538"/>
      <c r="BC47" s="538"/>
      <c r="BD47" s="538"/>
      <c r="BE47" s="539"/>
      <c r="BF47" s="502"/>
      <c r="BG47" t="s">
        <v>1420</v>
      </c>
      <c r="BJ47" s="539"/>
      <c r="BK47" s="537"/>
      <c r="BL47" s="539"/>
      <c r="BM47" s="537"/>
      <c r="BN47" s="539"/>
      <c r="BO47" s="537"/>
      <c r="BP47" s="539"/>
      <c r="BQ47" s="537"/>
      <c r="BR47" s="539"/>
      <c r="BS47" s="537"/>
      <c r="BT47" s="539"/>
      <c r="BU47" s="537"/>
      <c r="BV47" s="539"/>
      <c r="BW47" s="537"/>
      <c r="BX47" s="539"/>
      <c r="BY47" s="537"/>
      <c r="BZ47" s="539"/>
      <c r="CA47" s="502"/>
      <c r="CB47" s="537"/>
      <c r="CC47" s="538"/>
      <c r="CD47" s="538"/>
      <c r="CE47" s="539"/>
      <c r="DA47" t="s">
        <v>1420</v>
      </c>
    </row>
    <row r="48" spans="1:106" ht="12.75" customHeight="1">
      <c r="A48" s="74">
        <f t="shared" ca="1" si="0"/>
        <v>0</v>
      </c>
      <c r="B48" s="124">
        <f t="shared" ca="1" si="1"/>
        <v>0</v>
      </c>
      <c r="C48" s="124">
        <f t="shared" ca="1" si="2"/>
        <v>0</v>
      </c>
      <c r="D48" s="124">
        <f t="shared" ca="1" si="3"/>
        <v>0</v>
      </c>
      <c r="E48" s="124">
        <f ca="1">IFERROR(_xll.AC_BU(_xll.ArrayBU(DB),_xll.ArrayDPT($BA48:$BE48),_xll.ArrayCOA($BG48:$BZ48),YR,PRD-1,_xll.ArrayDIM($CB48:$CE48)),0)</f>
        <v>0</v>
      </c>
      <c r="F48" s="125">
        <f t="shared" ca="1" si="4"/>
        <v>0</v>
      </c>
      <c r="G48" s="125">
        <f t="shared" ca="1" si="5"/>
        <v>0</v>
      </c>
      <c r="H48" s="125"/>
      <c r="I48" s="125">
        <f ca="1">IFERROR(_xll.AC_BU(_xll.ArrayBU(DB),_xll.ArrayDPT($BA48:$BE48),_xll.ArrayCOA($BG48:$BZ48),YR,PRD,_xll.ArrayDIM($CB48:$CE48)),0)</f>
        <v>0</v>
      </c>
      <c r="J48" s="127">
        <f t="shared" ca="1" si="6"/>
        <v>0</v>
      </c>
      <c r="K48" s="124" t="s">
        <v>2501</v>
      </c>
      <c r="L48" s="124">
        <f ca="1">IFERROR(_xll.ACC_BU(_xll.ArrayBU(DB),_xll.ArrayDPT($BA48:$BE48),_xll.ArrayCOA($BG48:$BZ48),YR,PRD,_xll.ArrayDIM($CB48:$CE48)),0)</f>
        <v>0</v>
      </c>
      <c r="M48" s="127">
        <f t="shared" ca="1" si="7"/>
        <v>0</v>
      </c>
      <c r="N48" s="124">
        <f t="shared" ca="1" si="8"/>
        <v>0</v>
      </c>
      <c r="O48" s="124">
        <f t="shared" ca="1" si="9"/>
        <v>0</v>
      </c>
      <c r="P48" s="124">
        <f t="shared" ca="1" si="10"/>
        <v>0</v>
      </c>
      <c r="Q48" s="124">
        <f t="shared" ca="1" si="11"/>
        <v>0</v>
      </c>
      <c r="S48" s="72">
        <f ca="1">IFERROR(_xll.BC_BU(_xll.ArrayBU(DB),_xll.ArrayDPT($BA48:$BE48),_xll.ArrayCOA($BG48:$BZ48),YR,PRD,RV,_xll.ArrayDIM($CB48:$CE48)),0)</f>
        <v>0</v>
      </c>
      <c r="T48" s="72">
        <f ca="1">IFERROR(_xll.AC_BU(_xll.ArrayBU(DB),_xll.ArrayDPT($BA48:$BE48),_xll.ArrayCOA($BG48:$BZ48),YR-1,PRD,_xll.ArrayDIM($CB48:$CE48)),0)</f>
        <v>0</v>
      </c>
      <c r="U48" s="72">
        <f ca="1">IFERROR(_xll.BCC_BU(_xll.ArrayBU(DB),_xll.ArrayDPT($BA48:$BE48),_xll.ArrayCOA($BG48:$BZ48),YR,PRD,RV,_xll.ArrayDIM($CB48:$CE48)),0)</f>
        <v>0</v>
      </c>
      <c r="V48" s="72">
        <f ca="1">IFERROR(_xll.ACC_BU(_xll.ArrayBU(DB),_xll.ArrayDPT($BA48:$BE48),_xll.ArrayCOA($BG48:$BZ48),YR-1,PRD,_xll.ArrayDIM($CB48:$CE48)),0)</f>
        <v>0</v>
      </c>
      <c r="W48" s="184"/>
      <c r="X48" s="72">
        <f ca="1">IFERROR(_xll.ACC_BU(_xll.ArrayBU(DB),_xll.ArrayDPT($BA48:$BE48),_xll.ArrayCOA($BG48:$BZ48),YR,PRD,_xll.ArrayDIM($CB48:$CE48)),0)</f>
        <v>0</v>
      </c>
      <c r="Y48" s="72">
        <f ca="1">IFERROR(_xll.BCC_BU(_xll.ArrayBU(DB),_xll.ArrayDPT($BA48:$BE48),_xll.ArrayCOA($BG48:$BZ48),YR,PRD,RV,_xll.ArrayDIM($CB48:$CE48)),0)</f>
        <v>0</v>
      </c>
      <c r="Z48" s="72">
        <f ca="1">IFERROR(_xll.ACC_BU(_xll.ArrayBU(DB),_xll.ArrayDPT($BA48:$BE48),_xll.ArrayCOA($BG48:$BZ48),YR-1,PRD,_xll.ArrayDIM($CB48:$CE48)),0)</f>
        <v>0</v>
      </c>
      <c r="AA48" s="184"/>
      <c r="AB48" s="184"/>
      <c r="AC48" s="184"/>
      <c r="AD48" s="184"/>
      <c r="AF48" s="146"/>
      <c r="AG48" s="146"/>
      <c r="AH48" s="146"/>
      <c r="AI48" s="146"/>
      <c r="BA48" s="537"/>
      <c r="BB48" s="538"/>
      <c r="BC48" s="538"/>
      <c r="BD48" s="538"/>
      <c r="BE48" s="539"/>
      <c r="BF48" s="502"/>
      <c r="BG48" t="s">
        <v>1419</v>
      </c>
      <c r="BJ48" s="539"/>
      <c r="BK48" s="537"/>
      <c r="BL48" s="539"/>
      <c r="BM48" s="537"/>
      <c r="BN48" s="539"/>
      <c r="BO48" s="537"/>
      <c r="BP48" s="539"/>
      <c r="BQ48" s="537"/>
      <c r="BR48" s="539"/>
      <c r="BS48" s="537"/>
      <c r="BT48" s="539"/>
      <c r="BU48" s="537"/>
      <c r="BV48" s="539"/>
      <c r="BW48" s="537"/>
      <c r="BX48" s="539"/>
      <c r="BY48" s="537"/>
      <c r="BZ48" s="539"/>
      <c r="CA48" s="502"/>
      <c r="CB48" s="537"/>
      <c r="CC48" s="538"/>
      <c r="CD48" s="538"/>
      <c r="CE48" s="539"/>
      <c r="DA48" t="s">
        <v>1419</v>
      </c>
    </row>
    <row r="49" spans="1:107" ht="12.75" customHeight="1">
      <c r="A49" s="74">
        <f t="shared" ca="1" si="0"/>
        <v>0</v>
      </c>
      <c r="B49" s="124">
        <f t="shared" ca="1" si="1"/>
        <v>0</v>
      </c>
      <c r="C49" s="124">
        <f t="shared" ca="1" si="2"/>
        <v>0</v>
      </c>
      <c r="D49" s="124">
        <f t="shared" ca="1" si="3"/>
        <v>0</v>
      </c>
      <c r="E49" s="124">
        <f ca="1">IFERROR(_xll.AC_BU(_xll.ArrayBU(DB),_xll.ArrayDPT($BA49:$BE49),_xll.ArrayCOA($BG49:$BZ49),YR,PRD-1,_xll.ArrayDIM($CB49:$CE49)),0)</f>
        <v>0</v>
      </c>
      <c r="F49" s="125">
        <f t="shared" ca="1" si="4"/>
        <v>0</v>
      </c>
      <c r="G49" s="125">
        <f t="shared" ca="1" si="5"/>
        <v>0</v>
      </c>
      <c r="H49" s="125"/>
      <c r="I49" s="125">
        <f ca="1">IFERROR(_xll.AC_BU(_xll.ArrayBU(DB),_xll.ArrayDPT($BA49:$BE49),_xll.ArrayCOA($BG49:$BZ49),YR,PRD,_xll.ArrayDIM($CB49:$CE49)),0)</f>
        <v>0</v>
      </c>
      <c r="J49" s="127">
        <f t="shared" ca="1" si="6"/>
        <v>0</v>
      </c>
      <c r="K49" s="124" t="s">
        <v>2502</v>
      </c>
      <c r="L49" s="124">
        <f ca="1">IFERROR(_xll.ACC_BU(_xll.ArrayBU(DB),_xll.ArrayDPT($BA49:$BE49),_xll.ArrayCOA($BG49:$BZ49),YR,PRD,_xll.ArrayDIM($CB49:$CE49)),0)</f>
        <v>5700</v>
      </c>
      <c r="M49" s="127">
        <f t="shared" ca="1" si="7"/>
        <v>5.6280562530028271E-2</v>
      </c>
      <c r="N49" s="124">
        <f t="shared" ca="1" si="8"/>
        <v>5700</v>
      </c>
      <c r="O49" s="124">
        <f t="shared" ca="1" si="9"/>
        <v>100</v>
      </c>
      <c r="P49" s="124">
        <f t="shared" ca="1" si="10"/>
        <v>5700</v>
      </c>
      <c r="Q49" s="124">
        <f t="shared" ca="1" si="11"/>
        <v>100</v>
      </c>
      <c r="S49" s="72">
        <f ca="1">IFERROR(_xll.BC_BU(_xll.ArrayBU(DB),_xll.ArrayDPT($BA49:$BE49),_xll.ArrayCOA($BG49:$BZ49),YR,PRD,RV,_xll.ArrayDIM($CB49:$CE49)),0)</f>
        <v>0</v>
      </c>
      <c r="T49" s="72">
        <f ca="1">IFERROR(_xll.AC_BU(_xll.ArrayBU(DB),_xll.ArrayDPT($BA49:$BE49),_xll.ArrayCOA($BG49:$BZ49),YR-1,PRD,_xll.ArrayDIM($CB49:$CE49)),0)</f>
        <v>0</v>
      </c>
      <c r="U49" s="72">
        <f ca="1">IFERROR(_xll.BCC_BU(_xll.ArrayBU(DB),_xll.ArrayDPT($BA49:$BE49),_xll.ArrayCOA($BG49:$BZ49),YR,PRD,RV,_xll.ArrayDIM($CB49:$CE49)),0)</f>
        <v>0</v>
      </c>
      <c r="V49" s="72">
        <f ca="1">IFERROR(_xll.ACC_BU(_xll.ArrayBU(DB),_xll.ArrayDPT($BA49:$BE49),_xll.ArrayCOA($BG49:$BZ49),YR-1,PRD,_xll.ArrayDIM($CB49:$CE49)),0)</f>
        <v>0</v>
      </c>
      <c r="W49" s="184"/>
      <c r="X49" s="72">
        <f ca="1">IFERROR(_xll.ACC_BU(_xll.ArrayBU(DB),_xll.ArrayDPT($BA49:$BE49),_xll.ArrayCOA($BG49:$BZ49),YR,PRD,_xll.ArrayDIM($CB49:$CE49)),0)</f>
        <v>5700</v>
      </c>
      <c r="Y49" s="72">
        <f ca="1">IFERROR(_xll.BCC_BU(_xll.ArrayBU(DB),_xll.ArrayDPT($BA49:$BE49),_xll.ArrayCOA($BG49:$BZ49),YR,PRD,RV,_xll.ArrayDIM($CB49:$CE49)),0)</f>
        <v>0</v>
      </c>
      <c r="Z49" s="72">
        <f ca="1">IFERROR(_xll.ACC_BU(_xll.ArrayBU(DB),_xll.ArrayDPT($BA49:$BE49),_xll.ArrayCOA($BG49:$BZ49),YR-1,PRD,_xll.ArrayDIM($CB49:$CE49)),0)</f>
        <v>0</v>
      </c>
      <c r="AA49" s="184"/>
      <c r="AB49" s="184"/>
      <c r="AC49" s="184"/>
      <c r="AD49" s="184"/>
      <c r="AF49" s="146"/>
      <c r="AG49" s="146"/>
      <c r="AH49" s="146"/>
      <c r="AI49" s="146"/>
      <c r="BA49" s="537"/>
      <c r="BB49" s="538"/>
      <c r="BC49" s="538"/>
      <c r="BD49" s="538"/>
      <c r="BE49" s="539"/>
      <c r="BF49" s="502"/>
      <c r="BG49" t="s">
        <v>1399</v>
      </c>
      <c r="BJ49" s="539"/>
      <c r="BK49" s="537"/>
      <c r="BL49" s="539"/>
      <c r="BM49" s="537"/>
      <c r="BN49" s="539"/>
      <c r="BO49" s="537"/>
      <c r="BP49" s="539"/>
      <c r="BQ49" s="537"/>
      <c r="BR49" s="539"/>
      <c r="BS49" s="537"/>
      <c r="BT49" s="539"/>
      <c r="BU49" s="537"/>
      <c r="BV49" s="539"/>
      <c r="BW49" s="537"/>
      <c r="BX49" s="539"/>
      <c r="BY49" s="537"/>
      <c r="BZ49" s="539"/>
      <c r="CA49" s="502"/>
      <c r="CB49" s="537"/>
      <c r="CC49" s="538"/>
      <c r="CD49" s="538"/>
      <c r="CE49" s="539"/>
      <c r="DA49" t="s">
        <v>1399</v>
      </c>
    </row>
    <row r="50" spans="1:107" ht="12.75" customHeight="1">
      <c r="A50" s="74">
        <f t="shared" ca="1" si="0"/>
        <v>0</v>
      </c>
      <c r="B50" s="124">
        <f t="shared" ca="1" si="1"/>
        <v>0</v>
      </c>
      <c r="C50" s="124">
        <f t="shared" ca="1" si="2"/>
        <v>0</v>
      </c>
      <c r="D50" s="124">
        <f t="shared" ca="1" si="3"/>
        <v>0</v>
      </c>
      <c r="E50" s="124">
        <f ca="1">IFERROR(_xll.AC_BU(_xll.ArrayBU(DB),_xll.ArrayDPT($BA50:$BE50),_xll.ArrayCOA($BG50:$BZ50),YR,PRD-1,_xll.ArrayDIM($CB50:$CE50)),0)</f>
        <v>0</v>
      </c>
      <c r="F50" s="125">
        <f t="shared" ca="1" si="4"/>
        <v>0</v>
      </c>
      <c r="G50" s="125">
        <f t="shared" ca="1" si="5"/>
        <v>0</v>
      </c>
      <c r="H50" s="125"/>
      <c r="I50" s="125">
        <f ca="1">IFERROR(_xll.AC_BU(_xll.ArrayBU(DB),_xll.ArrayDPT($BA50:$BE50),_xll.ArrayCOA($BG50:$BZ50),YR,PRD,_xll.ArrayDIM($CB50:$CE50)),0)</f>
        <v>0</v>
      </c>
      <c r="J50" s="127">
        <f t="shared" ca="1" si="6"/>
        <v>0</v>
      </c>
      <c r="K50" s="124" t="s">
        <v>2500</v>
      </c>
      <c r="L50" s="124">
        <f ca="1">IFERROR(_xll.ACC_BU(_xll.ArrayBU(DB),_xll.ArrayDPT($BA50:$BE50),_xll.ArrayCOA($BG50:$BZ50),YR,PRD,_xll.ArrayDIM($CB50:$CE50)),0)</f>
        <v>4500</v>
      </c>
      <c r="M50" s="127">
        <f t="shared" ca="1" si="7"/>
        <v>4.4432023050022314E-2</v>
      </c>
      <c r="N50" s="124">
        <f t="shared" ca="1" si="8"/>
        <v>4500</v>
      </c>
      <c r="O50" s="124">
        <f t="shared" ca="1" si="9"/>
        <v>100</v>
      </c>
      <c r="P50" s="124">
        <f t="shared" ca="1" si="10"/>
        <v>4500</v>
      </c>
      <c r="Q50" s="124">
        <f t="shared" ca="1" si="11"/>
        <v>100</v>
      </c>
      <c r="S50" s="72">
        <f ca="1">IFERROR(_xll.BC_BU(_xll.ArrayBU(DB),_xll.ArrayDPT($BA50:$BE50),_xll.ArrayCOA($BG50:$BZ50),YR,PRD,RV,_xll.ArrayDIM($CB50:$CE50)),0)</f>
        <v>0</v>
      </c>
      <c r="T50" s="72">
        <f ca="1">IFERROR(_xll.AC_BU(_xll.ArrayBU(DB),_xll.ArrayDPT($BA50:$BE50),_xll.ArrayCOA($BG50:$BZ50),YR-1,PRD,_xll.ArrayDIM($CB50:$CE50)),0)</f>
        <v>0</v>
      </c>
      <c r="U50" s="72">
        <f ca="1">IFERROR(_xll.BCC_BU(_xll.ArrayBU(DB),_xll.ArrayDPT($BA50:$BE50),_xll.ArrayCOA($BG50:$BZ50),YR,PRD,RV,_xll.ArrayDIM($CB50:$CE50)),0)</f>
        <v>0</v>
      </c>
      <c r="V50" s="72">
        <f ca="1">IFERROR(_xll.ACC_BU(_xll.ArrayBU(DB),_xll.ArrayDPT($BA50:$BE50),_xll.ArrayCOA($BG50:$BZ50),YR-1,PRD,_xll.ArrayDIM($CB50:$CE50)),0)</f>
        <v>0</v>
      </c>
      <c r="W50" s="184"/>
      <c r="X50" s="72">
        <f ca="1">IFERROR(_xll.ACC_BU(_xll.ArrayBU(DB),_xll.ArrayDPT($BA50:$BE50),_xll.ArrayCOA($BG50:$BZ50),YR,PRD,_xll.ArrayDIM($CB50:$CE50)),0)</f>
        <v>4500</v>
      </c>
      <c r="Y50" s="72">
        <f ca="1">IFERROR(_xll.BCC_BU(_xll.ArrayBU(DB),_xll.ArrayDPT($BA50:$BE50),_xll.ArrayCOA($BG50:$BZ50),YR,PRD,RV,_xll.ArrayDIM($CB50:$CE50)),0)</f>
        <v>0</v>
      </c>
      <c r="Z50" s="72">
        <f ca="1">IFERROR(_xll.ACC_BU(_xll.ArrayBU(DB),_xll.ArrayDPT($BA50:$BE50),_xll.ArrayCOA($BG50:$BZ50),YR-1,PRD,_xll.ArrayDIM($CB50:$CE50)),0)</f>
        <v>0</v>
      </c>
      <c r="AA50" s="184"/>
      <c r="AB50" s="184"/>
      <c r="AC50" s="184"/>
      <c r="AD50" s="184"/>
      <c r="AF50" s="146"/>
      <c r="AG50" s="146"/>
      <c r="AH50" s="146"/>
      <c r="AI50" s="146"/>
      <c r="BA50" s="537"/>
      <c r="BB50" s="538"/>
      <c r="BC50" s="538"/>
      <c r="BD50" s="538"/>
      <c r="BE50" s="539"/>
      <c r="BF50" s="502"/>
      <c r="BG50" t="s">
        <v>1400</v>
      </c>
      <c r="BJ50" s="539"/>
      <c r="BK50" s="537"/>
      <c r="BL50" s="539"/>
      <c r="BM50" s="537"/>
      <c r="BN50" s="539"/>
      <c r="BO50" s="537"/>
      <c r="BP50" s="539"/>
      <c r="BQ50" s="537"/>
      <c r="BR50" s="539"/>
      <c r="BS50" s="537"/>
      <c r="BT50" s="539"/>
      <c r="BU50" s="537"/>
      <c r="BV50" s="539"/>
      <c r="BW50" s="537"/>
      <c r="BX50" s="539"/>
      <c r="BY50" s="537"/>
      <c r="BZ50" s="539"/>
      <c r="CA50" s="502"/>
      <c r="CB50" s="537"/>
      <c r="CC50" s="538"/>
      <c r="CD50" s="538"/>
      <c r="CE50" s="539"/>
      <c r="DA50" t="s">
        <v>1400</v>
      </c>
    </row>
    <row r="51" spans="1:107" ht="12.75" customHeight="1">
      <c r="A51" s="74">
        <f t="shared" ca="1" si="0"/>
        <v>0</v>
      </c>
      <c r="B51" s="124">
        <f t="shared" ca="1" si="1"/>
        <v>0</v>
      </c>
      <c r="C51" s="124">
        <f t="shared" ca="1" si="2"/>
        <v>0</v>
      </c>
      <c r="D51" s="124">
        <f t="shared" ca="1" si="3"/>
        <v>0</v>
      </c>
      <c r="E51" s="124">
        <f ca="1">IFERROR(_xll.AC_BU(_xll.ArrayBU(DB),_xll.ArrayDPT($BA51:$BE51),_xll.ArrayCOA($BG51:$BZ51),YR,PRD-1,_xll.ArrayDIM($CB51:$CE51)),0)</f>
        <v>0</v>
      </c>
      <c r="F51" s="125">
        <f t="shared" ca="1" si="4"/>
        <v>0</v>
      </c>
      <c r="G51" s="125">
        <f t="shared" ca="1" si="5"/>
        <v>0</v>
      </c>
      <c r="H51" s="125"/>
      <c r="I51" s="124">
        <f ca="1">IFERROR(_xll.AC_BU(_xll.ArrayBU(DB),_xll.ArrayDPT($BA51:$BE51),_xll.ArrayCOA($BG51:$BZ51),YR,PRD,_xll.ArrayDIM($CB51:$CE51)),0)</f>
        <v>0</v>
      </c>
      <c r="J51" s="127">
        <f t="shared" ca="1" si="6"/>
        <v>0</v>
      </c>
      <c r="K51" s="143" t="s">
        <v>2503</v>
      </c>
      <c r="L51" s="124">
        <f ca="1">IFERROR(_xll.ACC_BU(_xll.ArrayBU(DB),_xll.ArrayDPT($BA51:$BE51),_xll.ArrayCOA($BG51:$BZ51),YR,PRD,_xll.ArrayDIM($CB51:$CE51)),0)</f>
        <v>4500</v>
      </c>
      <c r="M51" s="127">
        <f t="shared" ca="1" si="7"/>
        <v>4.4432023050022314E-2</v>
      </c>
      <c r="N51" s="124">
        <f t="shared" ca="1" si="8"/>
        <v>4500</v>
      </c>
      <c r="O51" s="124">
        <f t="shared" ca="1" si="9"/>
        <v>100</v>
      </c>
      <c r="P51" s="124">
        <f t="shared" ca="1" si="10"/>
        <v>4500</v>
      </c>
      <c r="Q51" s="124">
        <f t="shared" ca="1" si="11"/>
        <v>100</v>
      </c>
      <c r="S51" s="72">
        <f ca="1">IFERROR(_xll.BC_BU(_xll.ArrayBU(DB),_xll.ArrayDPT($BA51:$BE51),_xll.ArrayCOA($BG51:$BZ51),YR,PRD,RV,_xll.ArrayDIM($CB51:$CE51)),0)</f>
        <v>0</v>
      </c>
      <c r="T51" s="72">
        <f ca="1">IFERROR(_xll.AC_BU(_xll.ArrayBU(DB),_xll.ArrayDPT($BA51:$BE51),_xll.ArrayCOA($BG51:$BZ51),YR-1,PRD,_xll.ArrayDIM($CB51:$CE51)),0)</f>
        <v>0</v>
      </c>
      <c r="U51" s="72">
        <f ca="1">IFERROR(_xll.BCC_BU(_xll.ArrayBU(DB),_xll.ArrayDPT($BA51:$BE51),_xll.ArrayCOA($BG51:$BZ51),YR,PRD,RV,_xll.ArrayDIM($CB51:$CE51)),0)</f>
        <v>0</v>
      </c>
      <c r="V51" s="72">
        <f ca="1">IFERROR(_xll.ACC_BU(_xll.ArrayBU(DB),_xll.ArrayDPT($BA51:$BE51),_xll.ArrayCOA($BG51:$BZ51),YR-1,PRD,_xll.ArrayDIM($CB51:$CE51)),0)</f>
        <v>0</v>
      </c>
      <c r="W51" s="184"/>
      <c r="X51" s="72">
        <f ca="1">IFERROR(_xll.ACC_BU(_xll.ArrayBU(DB),_xll.ArrayDPT($BA51:$BE51),_xll.ArrayCOA($BG51:$BZ51),YR,PRD,_xll.ArrayDIM($CB51:$CE51)),0)</f>
        <v>4500</v>
      </c>
      <c r="Y51" s="72">
        <f ca="1">IFERROR(_xll.BCC_BU(_xll.ArrayBU(DB),_xll.ArrayDPT($BA51:$BE51),_xll.ArrayCOA($BG51:$BZ51),YR,PRD,RV,_xll.ArrayDIM($CB51:$CE51)),0)</f>
        <v>0</v>
      </c>
      <c r="Z51" s="72">
        <f ca="1">IFERROR(_xll.ACC_BU(_xll.ArrayBU(DB),_xll.ArrayDPT($BA51:$BE51),_xll.ArrayCOA($BG51:$BZ51),YR-1,PRD,_xll.ArrayDIM($CB51:$CE51)),0)</f>
        <v>0</v>
      </c>
      <c r="AA51" s="184"/>
      <c r="AB51" s="184"/>
      <c r="AC51" s="184"/>
      <c r="AD51" s="184"/>
      <c r="AF51" s="146"/>
      <c r="AG51" s="146"/>
      <c r="AH51" s="146"/>
      <c r="AI51" s="146"/>
      <c r="BA51" s="537"/>
      <c r="BB51" s="538"/>
      <c r="BC51" s="538"/>
      <c r="BD51" s="538"/>
      <c r="BE51" s="539"/>
      <c r="BF51" s="502"/>
      <c r="BG51" t="s">
        <v>1401</v>
      </c>
      <c r="BH51" t="s">
        <v>1404</v>
      </c>
      <c r="BI51" t="s">
        <v>1400</v>
      </c>
      <c r="BJ51" s="539"/>
      <c r="BK51" s="537"/>
      <c r="BL51" s="539"/>
      <c r="BM51" s="537"/>
      <c r="BN51" s="539"/>
      <c r="BO51" s="537"/>
      <c r="BP51" s="539"/>
      <c r="BQ51" s="537"/>
      <c r="BR51" s="539"/>
      <c r="BS51" s="537"/>
      <c r="BT51" s="539"/>
      <c r="BU51" s="537"/>
      <c r="BV51" s="539"/>
      <c r="BW51" s="537"/>
      <c r="BX51" s="539"/>
      <c r="BY51" s="537"/>
      <c r="BZ51" s="539"/>
      <c r="CA51" s="502"/>
      <c r="CB51" s="537"/>
      <c r="CC51" s="538"/>
      <c r="CD51" s="538"/>
      <c r="CE51" s="539"/>
      <c r="DA51" t="s">
        <v>1401</v>
      </c>
      <c r="DB51" t="s">
        <v>1404</v>
      </c>
      <c r="DC51" t="s">
        <v>1400</v>
      </c>
    </row>
    <row r="52" spans="1:107" ht="12.75" customHeight="1">
      <c r="A52" s="74">
        <f t="shared" ca="1" si="0"/>
        <v>0</v>
      </c>
      <c r="B52" s="124">
        <f t="shared" ca="1" si="1"/>
        <v>0</v>
      </c>
      <c r="C52" s="124">
        <f t="shared" ca="1" si="2"/>
        <v>0</v>
      </c>
      <c r="D52" s="124">
        <f t="shared" ca="1" si="3"/>
        <v>0</v>
      </c>
      <c r="E52" s="124">
        <f ca="1">IFERROR(_xll.AC_BU(_xll.ArrayBU(DB),_xll.ArrayDPT($BA52:$BE52),_xll.ArrayCOA($BG52:$BZ52),YR,PRD-1,_xll.ArrayDIM($CB52:$CE52)),0)</f>
        <v>0</v>
      </c>
      <c r="F52" s="125">
        <f t="shared" ca="1" si="4"/>
        <v>0</v>
      </c>
      <c r="G52" s="125">
        <f t="shared" ca="1" si="5"/>
        <v>0</v>
      </c>
      <c r="H52" s="125"/>
      <c r="I52" s="125">
        <f ca="1">IFERROR(_xll.AC_BU(_xll.ArrayBU(DB),_xll.ArrayDPT($BA52:$BE52),_xll.ArrayCOA($BG52:$BZ52),YR,PRD,_xll.ArrayDIM($CB52:$CE52)),0)</f>
        <v>0</v>
      </c>
      <c r="J52" s="127">
        <f t="shared" ca="1" si="6"/>
        <v>0</v>
      </c>
      <c r="K52" s="124" t="s">
        <v>2647</v>
      </c>
      <c r="L52" s="124">
        <f ca="1">IFERROR(_xll.ACC_BU(_xll.ArrayBU(DB),_xll.ArrayDPT($BA52:$BE52),_xll.ArrayCOA($BG52:$BZ52),YR,PRD,_xll.ArrayDIM($CB52:$CE52)),0)</f>
        <v>997.5</v>
      </c>
      <c r="M52" s="127">
        <f t="shared" ca="1" si="7"/>
        <v>9.8490984427549461E-3</v>
      </c>
      <c r="N52" s="124">
        <f t="shared" ca="1" si="8"/>
        <v>997.5</v>
      </c>
      <c r="O52" s="124">
        <f t="shared" ca="1" si="9"/>
        <v>100</v>
      </c>
      <c r="P52" s="124">
        <f t="shared" ca="1" si="10"/>
        <v>-8202.5</v>
      </c>
      <c r="Q52" s="124">
        <f t="shared" ca="1" si="11"/>
        <v>-822.30576441102755</v>
      </c>
      <c r="S52" s="72">
        <f ca="1">IFERROR(_xll.BC_BU(_xll.ArrayBU(DB),_xll.ArrayDPT($BA52:$BE52),_xll.ArrayCOA($BG52:$BZ52),YR,PRD,RV,_xll.ArrayDIM($CB52:$CE52)),0)</f>
        <v>0</v>
      </c>
      <c r="T52" s="72">
        <f ca="1">IFERROR(_xll.AC_BU(_xll.ArrayBU(DB),_xll.ArrayDPT($BA52:$BE52),_xll.ArrayCOA($BG52:$BZ52),YR-1,PRD,_xll.ArrayDIM($CB52:$CE52)),0)</f>
        <v>0</v>
      </c>
      <c r="U52" s="72">
        <f ca="1">IFERROR(_xll.BCC_BU(_xll.ArrayBU(DB),_xll.ArrayDPT($BA52:$BE52),_xll.ArrayCOA($BG52:$BZ52),YR,PRD,RV,_xll.ArrayDIM($CB52:$CE52)),0)</f>
        <v>0</v>
      </c>
      <c r="V52" s="72">
        <f ca="1">IFERROR(_xll.ACC_BU(_xll.ArrayBU(DB),_xll.ArrayDPT($BA52:$BE52),_xll.ArrayCOA($BG52:$BZ52),YR-1,PRD,_xll.ArrayDIM($CB52:$CE52)),0)</f>
        <v>9200</v>
      </c>
      <c r="W52" s="184"/>
      <c r="X52" s="72">
        <f ca="1">IFERROR(_xll.ACC_BU(_xll.ArrayBU(DB),_xll.ArrayDPT($BA52:$BE52),_xll.ArrayCOA($BG52:$BZ52),YR,PRD,_xll.ArrayDIM($CB52:$CE52)),0)</f>
        <v>997.5</v>
      </c>
      <c r="Y52" s="72">
        <f ca="1">IFERROR(_xll.BCC_BU(_xll.ArrayBU(DB),_xll.ArrayDPT($BA52:$BE52),_xll.ArrayCOA($BG52:$BZ52),YR,PRD,RV,_xll.ArrayDIM($CB52:$CE52)),0)</f>
        <v>0</v>
      </c>
      <c r="Z52" s="72">
        <f ca="1">IFERROR(_xll.ACC_BU(_xll.ArrayBU(DB),_xll.ArrayDPT($BA52:$BE52),_xll.ArrayCOA($BG52:$BZ52),YR-1,PRD,_xll.ArrayDIM($CB52:$CE52)),0)</f>
        <v>9200</v>
      </c>
      <c r="AA52" s="184"/>
      <c r="AB52" s="184"/>
      <c r="AC52" s="184"/>
      <c r="AD52" s="184"/>
      <c r="AF52" s="146"/>
      <c r="AG52" s="146"/>
      <c r="AH52" s="146"/>
      <c r="AI52" s="146"/>
      <c r="BA52" s="537"/>
      <c r="BB52" s="538"/>
      <c r="BC52" s="538"/>
      <c r="BD52" s="538"/>
      <c r="BE52" s="539"/>
      <c r="BF52" s="502"/>
      <c r="BG52" t="s">
        <v>1411</v>
      </c>
      <c r="BJ52" s="539"/>
      <c r="BK52" s="537"/>
      <c r="BL52" s="539"/>
      <c r="BM52" s="537"/>
      <c r="BN52" s="539"/>
      <c r="BO52" s="537"/>
      <c r="BP52" s="539"/>
      <c r="BQ52" s="537"/>
      <c r="BR52" s="539"/>
      <c r="BS52" s="537"/>
      <c r="BT52" s="539"/>
      <c r="BU52" s="537"/>
      <c r="BV52" s="539"/>
      <c r="BW52" s="537"/>
      <c r="BX52" s="539"/>
      <c r="BY52" s="537"/>
      <c r="BZ52" s="539"/>
      <c r="CA52" s="502"/>
      <c r="CB52" s="537"/>
      <c r="CC52" s="538"/>
      <c r="CD52" s="538"/>
      <c r="CE52" s="539"/>
      <c r="DA52" t="s">
        <v>1411</v>
      </c>
    </row>
    <row r="53" spans="1:107" ht="12.75" customHeight="1">
      <c r="A53" s="74">
        <f t="shared" ca="1" si="0"/>
        <v>2275.21</v>
      </c>
      <c r="B53" s="124">
        <f t="shared" ca="1" si="1"/>
        <v>47.602319849695164</v>
      </c>
      <c r="C53" s="124">
        <f t="shared" ca="1" si="2"/>
        <v>2980.0699999999997</v>
      </c>
      <c r="D53" s="124">
        <f t="shared" ca="1" si="3"/>
        <v>62.349517325645138</v>
      </c>
      <c r="E53" s="124">
        <f ca="1">IFERROR(_xll.AC_BU(_xll.ArrayBU(DB),_xll.ArrayDPT($BA53:$BE53),_xll.ArrayCOA($BG53:$BZ53),YR,PRD-1,_xll.ArrayDIM($CB53:$CE53)),0)</f>
        <v>1799.55</v>
      </c>
      <c r="F53" s="125">
        <f t="shared" ca="1" si="4"/>
        <v>4779.62</v>
      </c>
      <c r="G53" s="125">
        <f t="shared" ca="1" si="5"/>
        <v>100</v>
      </c>
      <c r="H53" s="125"/>
      <c r="I53" s="125">
        <f ca="1">IFERROR(_xll.AC_BU(_xll.ArrayBU(DB),_xll.ArrayDPT($BA53:$BE53),_xll.ArrayCOA($BG53:$BZ53),YR,PRD,_xll.ArrayDIM($CB53:$CE53)),0)</f>
        <v>4779.62</v>
      </c>
      <c r="J53" s="127">
        <f t="shared" ca="1" si="6"/>
        <v>0.20007515554254546</v>
      </c>
      <c r="K53" s="124" t="s">
        <v>2543</v>
      </c>
      <c r="L53" s="124">
        <f ca="1">IFERROR(_xll.ACC_BU(_xll.ArrayBU(DB),_xll.ArrayDPT($BA53:$BE53),_xll.ArrayCOA($BG53:$BZ53),YR,PRD,_xll.ArrayDIM($CB53:$CE53)),0)</f>
        <v>33416.629999999997</v>
      </c>
      <c r="M53" s="127">
        <f t="shared" ca="1" si="7"/>
        <v>0.32994854986979266</v>
      </c>
      <c r="N53" s="124">
        <f t="shared" ca="1" si="8"/>
        <v>33416.629999999997</v>
      </c>
      <c r="O53" s="124">
        <f t="shared" ca="1" si="9"/>
        <v>100</v>
      </c>
      <c r="P53" s="124">
        <f t="shared" ca="1" si="10"/>
        <v>-1122.7300000000032</v>
      </c>
      <c r="Q53" s="124">
        <f t="shared" ca="1" si="11"/>
        <v>-3.3597942102480212</v>
      </c>
      <c r="S53" s="72">
        <f ca="1">IFERROR(_xll.BC_BU(_xll.ArrayBU(DB),_xll.ArrayDPT($BA53:$BE53),_xll.ArrayCOA($BG53:$BZ53),YR,PRD,RV,_xll.ArrayDIM($CB53:$CE53)),0)</f>
        <v>0</v>
      </c>
      <c r="T53" s="72">
        <f ca="1">IFERROR(_xll.AC_BU(_xll.ArrayBU(DB),_xll.ArrayDPT($BA53:$BE53),_xll.ArrayCOA($BG53:$BZ53),YR-1,PRD,_xll.ArrayDIM($CB53:$CE53)),0)</f>
        <v>2504.41</v>
      </c>
      <c r="U53" s="72">
        <f ca="1">IFERROR(_xll.BCC_BU(_xll.ArrayBU(DB),_xll.ArrayDPT($BA53:$BE53),_xll.ArrayCOA($BG53:$BZ53),YR,PRD,RV,_xll.ArrayDIM($CB53:$CE53)),0)</f>
        <v>0</v>
      </c>
      <c r="V53" s="72">
        <f ca="1">IFERROR(_xll.ACC_BU(_xll.ArrayBU(DB),_xll.ArrayDPT($BA53:$BE53),_xll.ArrayCOA($BG53:$BZ53),YR-1,PRD,_xll.ArrayDIM($CB53:$CE53)),0)</f>
        <v>34539.360000000001</v>
      </c>
      <c r="W53" s="184"/>
      <c r="X53" s="72">
        <f ca="1">IFERROR(_xll.ACC_BU(_xll.ArrayBU(DB),_xll.ArrayDPT($BA53:$BE53),_xll.ArrayCOA($BG53:$BZ53),YR,PRD,_xll.ArrayDIM($CB53:$CE53)),0)</f>
        <v>33416.629999999997</v>
      </c>
      <c r="Y53" s="72">
        <f ca="1">IFERROR(_xll.BCC_BU(_xll.ArrayBU(DB),_xll.ArrayDPT($BA53:$BE53),_xll.ArrayCOA($BG53:$BZ53),YR,PRD,RV,_xll.ArrayDIM($CB53:$CE53)),0)</f>
        <v>0</v>
      </c>
      <c r="Z53" s="72">
        <f ca="1">IFERROR(_xll.ACC_BU(_xll.ArrayBU(DB),_xll.ArrayDPT($BA53:$BE53),_xll.ArrayCOA($BG53:$BZ53),YR-1,PRD,_xll.ArrayDIM($CB53:$CE53)),0)</f>
        <v>34539.360000000001</v>
      </c>
      <c r="AA53" s="184"/>
      <c r="AB53" s="184"/>
      <c r="AC53" s="184"/>
      <c r="AD53" s="184"/>
      <c r="AF53" s="146"/>
      <c r="AG53" s="146"/>
      <c r="AH53" s="146"/>
      <c r="AI53" s="146"/>
      <c r="BA53" s="537"/>
      <c r="BB53" s="538"/>
      <c r="BC53" s="538"/>
      <c r="BD53" s="538"/>
      <c r="BE53" s="539"/>
      <c r="BF53" s="502"/>
      <c r="BG53" t="s">
        <v>1408</v>
      </c>
      <c r="BJ53" s="539"/>
      <c r="BK53" s="537"/>
      <c r="BL53" s="539"/>
      <c r="BM53" s="537"/>
      <c r="BN53" s="539"/>
      <c r="BO53" s="537"/>
      <c r="BP53" s="539"/>
      <c r="BQ53" s="537"/>
      <c r="BR53" s="539"/>
      <c r="BS53" s="537"/>
      <c r="BT53" s="539"/>
      <c r="BU53" s="537"/>
      <c r="BV53" s="539"/>
      <c r="BW53" s="537"/>
      <c r="BX53" s="539"/>
      <c r="BY53" s="537"/>
      <c r="BZ53" s="539"/>
      <c r="CA53" s="502"/>
      <c r="CB53" s="537"/>
      <c r="CC53" s="538"/>
      <c r="CD53" s="538"/>
      <c r="CE53" s="539"/>
      <c r="DA53" t="s">
        <v>1408</v>
      </c>
    </row>
    <row r="54" spans="1:107" ht="12.75" customHeight="1">
      <c r="A54" s="74">
        <f t="shared" ca="1" si="0"/>
        <v>18020</v>
      </c>
      <c r="B54" s="124">
        <f t="shared" ca="1" si="1"/>
        <v>100</v>
      </c>
      <c r="C54" s="124">
        <f t="shared" ca="1" si="2"/>
        <v>18020</v>
      </c>
      <c r="D54" s="124">
        <f t="shared" ca="1" si="3"/>
        <v>100</v>
      </c>
      <c r="E54" s="124">
        <f ca="1">IFERROR(_xll.AC_BU(_xll.ArrayBU(DB),_xll.ArrayDPT($BA54:$BE54),_xll.ArrayCOA($BG54:$BZ54),YR,PRD-1,_xll.ArrayDIM($CB54:$CE54)),0)</f>
        <v>0</v>
      </c>
      <c r="F54" s="125">
        <f t="shared" ca="1" si="4"/>
        <v>18020</v>
      </c>
      <c r="G54" s="125">
        <f t="shared" ca="1" si="5"/>
        <v>100</v>
      </c>
      <c r="H54" s="125"/>
      <c r="I54" s="125">
        <f ca="1">IFERROR(_xll.AC_BU(_xll.ArrayBU(DB),_xll.ArrayDPT($BA54:$BE54),_xll.ArrayCOA($BG54:$BZ54),YR,PRD,_xll.ArrayDIM($CB54:$CE54)),0)</f>
        <v>18020</v>
      </c>
      <c r="J54" s="127">
        <f t="shared" ca="1" si="6"/>
        <v>0.75431818907709591</v>
      </c>
      <c r="K54" s="124" t="s">
        <v>2627</v>
      </c>
      <c r="L54" s="124">
        <f ca="1">IFERROR(_xll.ACC_BU(_xll.ArrayBU(DB),_xll.ArrayDPT($BA54:$BE54),_xll.ArrayCOA($BG54:$BZ54),YR,PRD,_xll.ArrayDIM($CB54:$CE54)),0)</f>
        <v>18020</v>
      </c>
      <c r="M54" s="127">
        <f t="shared" ca="1" si="7"/>
        <v>0.17792556785808938</v>
      </c>
      <c r="N54" s="124">
        <f t="shared" ca="1" si="8"/>
        <v>18020</v>
      </c>
      <c r="O54" s="124">
        <f t="shared" ca="1" si="9"/>
        <v>100</v>
      </c>
      <c r="P54" s="124">
        <f t="shared" ca="1" si="10"/>
        <v>18020</v>
      </c>
      <c r="Q54" s="124">
        <f t="shared" ca="1" si="11"/>
        <v>100</v>
      </c>
      <c r="S54" s="72">
        <f ca="1">IFERROR(_xll.BC_BU(_xll.ArrayBU(DB),_xll.ArrayDPT($BA54:$BE54),_xll.ArrayCOA($BG54:$BZ54),YR,PRD,RV,_xll.ArrayDIM($CB54:$CE54)),0)</f>
        <v>0</v>
      </c>
      <c r="T54" s="72">
        <f ca="1">IFERROR(_xll.AC_BU(_xll.ArrayBU(DB),_xll.ArrayDPT($BA54:$BE54),_xll.ArrayCOA($BG54:$BZ54),YR-1,PRD,_xll.ArrayDIM($CB54:$CE54)),0)</f>
        <v>0</v>
      </c>
      <c r="U54" s="72">
        <f ca="1">IFERROR(_xll.BCC_BU(_xll.ArrayBU(DB),_xll.ArrayDPT($BA54:$BE54),_xll.ArrayCOA($BG54:$BZ54),YR,PRD,RV,_xll.ArrayDIM($CB54:$CE54)),0)</f>
        <v>0</v>
      </c>
      <c r="V54" s="72">
        <f ca="1">IFERROR(_xll.ACC_BU(_xll.ArrayBU(DB),_xll.ArrayDPT($BA54:$BE54),_xll.ArrayCOA($BG54:$BZ54),YR-1,PRD,_xll.ArrayDIM($CB54:$CE54)),0)</f>
        <v>0</v>
      </c>
      <c r="W54" s="184"/>
      <c r="X54" s="72">
        <f ca="1">IFERROR(_xll.ACC_BU(_xll.ArrayBU(DB),_xll.ArrayDPT($BA54:$BE54),_xll.ArrayCOA($BG54:$BZ54),YR,PRD,_xll.ArrayDIM($CB54:$CE54)),0)</f>
        <v>18020</v>
      </c>
      <c r="Y54" s="72">
        <f ca="1">IFERROR(_xll.BCC_BU(_xll.ArrayBU(DB),_xll.ArrayDPT($BA54:$BE54),_xll.ArrayCOA($BG54:$BZ54),YR,PRD,RV,_xll.ArrayDIM($CB54:$CE54)),0)</f>
        <v>0</v>
      </c>
      <c r="Z54" s="72">
        <f ca="1">IFERROR(_xll.ACC_BU(_xll.ArrayBU(DB),_xll.ArrayDPT($BA54:$BE54),_xll.ArrayCOA($BG54:$BZ54),YR-1,PRD,_xll.ArrayDIM($CB54:$CE54)),0)</f>
        <v>0</v>
      </c>
      <c r="AA54" s="184"/>
      <c r="AB54" s="184"/>
      <c r="AC54" s="184"/>
      <c r="AD54" s="102"/>
      <c r="AF54" s="146"/>
      <c r="AG54" s="146"/>
      <c r="AH54" s="146"/>
      <c r="AI54" s="146"/>
      <c r="BA54" s="537"/>
      <c r="BB54" s="538"/>
      <c r="BC54" s="538"/>
      <c r="BD54" s="538"/>
      <c r="BE54" s="539"/>
      <c r="BF54" s="502"/>
      <c r="BG54" t="s">
        <v>1407</v>
      </c>
      <c r="BJ54" s="539"/>
      <c r="BK54" s="537"/>
      <c r="BL54" s="539"/>
      <c r="BM54" s="537"/>
      <c r="BN54" s="539"/>
      <c r="BO54" s="537"/>
      <c r="BP54" s="539"/>
      <c r="BQ54" s="537"/>
      <c r="BR54" s="539"/>
      <c r="BS54" s="537"/>
      <c r="BT54" s="539"/>
      <c r="BU54" s="537"/>
      <c r="BV54" s="539"/>
      <c r="BW54" s="537"/>
      <c r="BX54" s="539"/>
      <c r="BY54" s="537"/>
      <c r="BZ54" s="539"/>
      <c r="CA54" s="502"/>
      <c r="CB54" s="537"/>
      <c r="CC54" s="538"/>
      <c r="CD54" s="538"/>
      <c r="CE54" s="539"/>
      <c r="DA54" t="s">
        <v>1407</v>
      </c>
    </row>
    <row r="55" spans="1:107" ht="12.75" customHeight="1">
      <c r="A55" s="74">
        <f t="shared" ca="1" si="0"/>
        <v>217441.35</v>
      </c>
      <c r="B55" s="124">
        <f t="shared" ca="1" si="1"/>
        <v>83.488670545630242</v>
      </c>
      <c r="C55" s="124">
        <f t="shared" ca="1" si="2"/>
        <v>203633.84000000003</v>
      </c>
      <c r="D55" s="124">
        <f t="shared" ca="1" si="3"/>
        <v>78.187146003745767</v>
      </c>
      <c r="E55" s="124">
        <f ca="1">IFERROR(_xll.AC_BU(_xll.ArrayBU(DB),_xll.ArrayDPT($BA55:$BE55),_xll.ArrayCOA($BG55:$BZ55),YR,PRD-1,_xll.ArrayDIM($CB55:$CE55)),0)</f>
        <v>56810.3</v>
      </c>
      <c r="F55" s="125">
        <f t="shared" ca="1" si="4"/>
        <v>260444.14</v>
      </c>
      <c r="G55" s="125">
        <f t="shared" ca="1" si="5"/>
        <v>100</v>
      </c>
      <c r="H55" s="125"/>
      <c r="I55" s="125">
        <f ca="1">IFERROR(_xll.AC_BU(_xll.ArrayBU(DB),_xll.ArrayDPT($BA55:$BE55),_xll.ArrayCOA($BG55:$BZ55),YR,PRD,_xll.ArrayDIM($CB55:$CE55)),0)</f>
        <v>260444.14</v>
      </c>
      <c r="J55" s="127">
        <f t="shared" ca="1" si="6"/>
        <v>10.902205995590547</v>
      </c>
      <c r="K55" s="216" t="s">
        <v>2631</v>
      </c>
      <c r="L55" s="124">
        <f ca="1">IFERROR(_xll.ACC_BU(_xll.ArrayBU(DB),_xll.ArrayDPT($BA55:$BE55),_xll.ArrayCOA($BG55:$BZ55),YR,PRD,_xll.ArrayDIM($CB55:$CE55)),0)</f>
        <v>896416.09</v>
      </c>
      <c r="M55" s="127">
        <f t="shared" ca="1" si="7"/>
        <v>8.8510178607313055</v>
      </c>
      <c r="N55" s="124">
        <f t="shared" ca="1" si="8"/>
        <v>896416.09</v>
      </c>
      <c r="O55" s="124">
        <f t="shared" ca="1" si="9"/>
        <v>100</v>
      </c>
      <c r="P55" s="124">
        <f t="shared" ca="1" si="10"/>
        <v>360470.98</v>
      </c>
      <c r="Q55" s="124">
        <f t="shared" ca="1" si="11"/>
        <v>40.212462049850089</v>
      </c>
      <c r="S55" s="72">
        <f ca="1">IFERROR(_xll.BC_BU(_xll.ArrayBU(DB),_xll.ArrayDPT($BA55:$BE55),_xll.ArrayCOA($BG55:$BZ55),YR,PRD,RV,_xll.ArrayDIM($CB55:$CE55)),0)</f>
        <v>0</v>
      </c>
      <c r="T55" s="72">
        <f ca="1">IFERROR(_xll.AC_BU(_xll.ArrayBU(DB),_xll.ArrayDPT($BA55:$BE55),_xll.ArrayCOA($BG55:$BZ55),YR-1,PRD,_xll.ArrayDIM($CB55:$CE55)),0)</f>
        <v>43002.79</v>
      </c>
      <c r="U55" s="72">
        <f ca="1">IFERROR(_xll.BCC_BU(_xll.ArrayBU(DB),_xll.ArrayDPT($BA55:$BE55),_xll.ArrayCOA($BG55:$BZ55),YR,PRD,RV,_xll.ArrayDIM($CB55:$CE55)),0)</f>
        <v>0</v>
      </c>
      <c r="V55" s="72">
        <f ca="1">IFERROR(_xll.ACC_BU(_xll.ArrayBU(DB),_xll.ArrayDPT($BA55:$BE55),_xll.ArrayCOA($BG55:$BZ55),YR-1,PRD,_xll.ArrayDIM($CB55:$CE55)),0)</f>
        <v>535945.11</v>
      </c>
      <c r="W55" s="184"/>
      <c r="X55" s="72">
        <f ca="1">IFERROR(_xll.ACC_BU(_xll.ArrayBU(DB),_xll.ArrayDPT($BA55:$BE55),_xll.ArrayCOA($BG55:$BZ55),YR,PRD,_xll.ArrayDIM($CB55:$CE55)),0)</f>
        <v>896416.09</v>
      </c>
      <c r="Y55" s="72">
        <f ca="1">IFERROR(_xll.BCC_BU(_xll.ArrayBU(DB),_xll.ArrayDPT($BA55:$BE55),_xll.ArrayCOA($BG55:$BZ55),YR,PRD,RV,_xll.ArrayDIM($CB55:$CE55)),0)</f>
        <v>0</v>
      </c>
      <c r="Z55" s="72">
        <f ca="1">IFERROR(_xll.ACC_BU(_xll.ArrayBU(DB),_xll.ArrayDPT($BA55:$BE55),_xll.ArrayCOA($BG55:$BZ55),YR-1,PRD,_xll.ArrayDIM($CB55:$CE55)),0)</f>
        <v>535945.11</v>
      </c>
      <c r="AA55" s="184"/>
      <c r="AB55" s="184"/>
      <c r="AC55" s="184"/>
      <c r="AD55" s="102"/>
      <c r="AF55" s="146"/>
      <c r="AG55" s="146"/>
      <c r="AH55" s="146"/>
      <c r="AI55" s="146"/>
      <c r="BA55" s="537"/>
      <c r="BB55" s="538"/>
      <c r="BC55" s="538"/>
      <c r="BD55" s="538"/>
      <c r="BE55" s="539"/>
      <c r="BF55" s="502"/>
      <c r="BG55" t="s">
        <v>1422</v>
      </c>
      <c r="BH55" t="s">
        <v>1407</v>
      </c>
      <c r="BJ55" s="539"/>
      <c r="BK55" s="537"/>
      <c r="BL55" s="539"/>
      <c r="BM55" s="537"/>
      <c r="BN55" s="539"/>
      <c r="BO55" s="537"/>
      <c r="BP55" s="539"/>
      <c r="BQ55" s="537"/>
      <c r="BR55" s="539"/>
      <c r="BS55" s="537"/>
      <c r="BT55" s="539"/>
      <c r="BU55" s="537"/>
      <c r="BV55" s="539"/>
      <c r="BW55" s="537"/>
      <c r="BX55" s="539"/>
      <c r="BY55" s="537"/>
      <c r="BZ55" s="539"/>
      <c r="CA55" s="502"/>
      <c r="CB55" s="537"/>
      <c r="CC55" s="538"/>
      <c r="CD55" s="538"/>
      <c r="CE55" s="539"/>
      <c r="DA55" t="s">
        <v>1422</v>
      </c>
      <c r="DB55" t="s">
        <v>1407</v>
      </c>
    </row>
    <row r="56" spans="1:107" ht="12.75" customHeight="1">
      <c r="A56" s="74">
        <f t="shared" ca="1" si="0"/>
        <v>0</v>
      </c>
      <c r="B56" s="124">
        <f t="shared" ca="1" si="1"/>
        <v>0</v>
      </c>
      <c r="C56" s="124">
        <f t="shared" ca="1" si="2"/>
        <v>0</v>
      </c>
      <c r="D56" s="124">
        <f t="shared" ca="1" si="3"/>
        <v>0</v>
      </c>
      <c r="E56" s="124">
        <f ca="1">IFERROR(_xll.AC_BU(_xll.ArrayBU(DB),_xll.ArrayDPT($BA56:$BE56),_xll.ArrayCOA($BG56:$BZ56),YR,PRD-1,_xll.ArrayDIM($CB56:$CE56)),0)</f>
        <v>0</v>
      </c>
      <c r="F56" s="125">
        <f t="shared" ca="1" si="4"/>
        <v>0</v>
      </c>
      <c r="G56" s="125">
        <f t="shared" ca="1" si="5"/>
        <v>0</v>
      </c>
      <c r="H56" s="125"/>
      <c r="I56" s="125">
        <f ca="1">IFERROR(_xll.AC_BU(_xll.ArrayBU(DB),_xll.ArrayDPT($BA56:$BE56),_xll.ArrayCOA($BG56:$BZ56),YR,PRD,_xll.ArrayDIM($CB56:$CE56)),0)</f>
        <v>0</v>
      </c>
      <c r="J56" s="127">
        <f t="shared" ca="1" si="6"/>
        <v>0</v>
      </c>
      <c r="K56" s="124" t="s">
        <v>2649</v>
      </c>
      <c r="L56" s="124">
        <f ca="1">IFERROR(_xll.ACC_BU(_xll.ArrayBU(DB),_xll.ArrayDPT($BA56:$BE56),_xll.ArrayCOA($BG56:$BZ56),YR,PRD,_xll.ArrayDIM($CB56:$CE56)),0)</f>
        <v>5211.21</v>
      </c>
      <c r="M56" s="127">
        <f t="shared" ca="1" si="7"/>
        <v>5.1454356186334836E-2</v>
      </c>
      <c r="N56" s="124">
        <f t="shared" ca="1" si="8"/>
        <v>5211.21</v>
      </c>
      <c r="O56" s="124">
        <f t="shared" ca="1" si="9"/>
        <v>100</v>
      </c>
      <c r="P56" s="124">
        <f t="shared" ca="1" si="10"/>
        <v>0</v>
      </c>
      <c r="Q56" s="124">
        <f t="shared" ca="1" si="11"/>
        <v>0</v>
      </c>
      <c r="S56" s="72">
        <f ca="1">IFERROR(_xll.BC_BU(_xll.ArrayBU(DB),_xll.ArrayDPT($BA56:$BE56),_xll.ArrayCOA($BG56:$BZ56),YR,PRD,RV,_xll.ArrayDIM($CB56:$CE56)),0)</f>
        <v>0</v>
      </c>
      <c r="T56" s="72">
        <f ca="1">IFERROR(_xll.AC_BU(_xll.ArrayBU(DB),_xll.ArrayDPT($BA56:$BE56),_xll.ArrayCOA($BG56:$BZ56),YR-1,PRD,_xll.ArrayDIM($CB56:$CE56)),0)</f>
        <v>0</v>
      </c>
      <c r="U56" s="72">
        <f ca="1">IFERROR(_xll.BCC_BU(_xll.ArrayBU(DB),_xll.ArrayDPT($BA56:$BE56),_xll.ArrayCOA($BG56:$BZ56),YR,PRD,RV,_xll.ArrayDIM($CB56:$CE56)),0)</f>
        <v>0</v>
      </c>
      <c r="V56" s="72">
        <f ca="1">IFERROR(_xll.ACC_BU(_xll.ArrayBU(DB),_xll.ArrayDPT($BA56:$BE56),_xll.ArrayCOA($BG56:$BZ56),YR-1,PRD,_xll.ArrayDIM($CB56:$CE56)),0)</f>
        <v>5211.21</v>
      </c>
      <c r="W56" s="102"/>
      <c r="X56" s="72">
        <f ca="1">IFERROR(_xll.ACC_BU(_xll.ArrayBU(DB),_xll.ArrayDPT($BA56:$BE56),_xll.ArrayCOA($BG56:$BZ56),YR,PRD,_xll.ArrayDIM($CB56:$CE56)),0)</f>
        <v>5211.21</v>
      </c>
      <c r="Y56" s="72">
        <f ca="1">IFERROR(_xll.BCC_BU(_xll.ArrayBU(DB),_xll.ArrayDPT($BA56:$BE56),_xll.ArrayCOA($BG56:$BZ56),YR,PRD,RV,_xll.ArrayDIM($CB56:$CE56)),0)</f>
        <v>0</v>
      </c>
      <c r="Z56" s="72">
        <f ca="1">IFERROR(_xll.ACC_BU(_xll.ArrayBU(DB),_xll.ArrayDPT($BA56:$BE56),_xll.ArrayCOA($BG56:$BZ56),YR-1,PRD,_xll.ArrayDIM($CB56:$CE56)),0)</f>
        <v>5211.21</v>
      </c>
      <c r="AA56" s="102"/>
      <c r="AB56" s="102"/>
      <c r="AC56" s="102"/>
      <c r="AD56" s="102"/>
      <c r="AF56" s="146"/>
      <c r="AG56" s="146"/>
      <c r="AH56" s="146"/>
      <c r="AI56" s="146"/>
      <c r="BA56" s="537"/>
      <c r="BB56" s="538"/>
      <c r="BC56" s="538"/>
      <c r="BD56" s="538"/>
      <c r="BE56" s="539"/>
      <c r="BF56" s="502"/>
      <c r="BG56" t="s">
        <v>1415</v>
      </c>
      <c r="BJ56" s="539"/>
      <c r="BK56" s="537"/>
      <c r="BL56" s="539"/>
      <c r="BM56" s="537"/>
      <c r="BN56" s="539"/>
      <c r="BO56" s="537"/>
      <c r="BP56" s="539"/>
      <c r="BQ56" s="537"/>
      <c r="BR56" s="539"/>
      <c r="BS56" s="537"/>
      <c r="BT56" s="539"/>
      <c r="BU56" s="537"/>
      <c r="BV56" s="539"/>
      <c r="BW56" s="537"/>
      <c r="BX56" s="539"/>
      <c r="BY56" s="537"/>
      <c r="BZ56" s="539"/>
      <c r="CA56" s="502"/>
      <c r="CB56" s="537"/>
      <c r="CC56" s="538"/>
      <c r="CD56" s="538"/>
      <c r="CE56" s="539"/>
      <c r="DA56" t="s">
        <v>1415</v>
      </c>
    </row>
    <row r="57" spans="1:107" ht="12.75" customHeight="1">
      <c r="A57" s="74">
        <f t="shared" ca="1" si="0"/>
        <v>142105.24</v>
      </c>
      <c r="B57" s="124">
        <f t="shared" ca="1" si="1"/>
        <v>100</v>
      </c>
      <c r="C57" s="124">
        <f t="shared" ca="1" si="2"/>
        <v>142105.24</v>
      </c>
      <c r="D57" s="124">
        <f t="shared" ca="1" si="3"/>
        <v>100</v>
      </c>
      <c r="E57" s="124">
        <f ca="1">IFERROR(_xll.AC_BU(_xll.ArrayBU(DB),_xll.ArrayDPT($BA57:$BE57),_xll.ArrayCOA($BG57:$BZ57),YR,PRD-1,_xll.ArrayDIM($CB57:$CE57)),0)</f>
        <v>0</v>
      </c>
      <c r="F57" s="125">
        <f t="shared" ca="1" si="4"/>
        <v>142105.24</v>
      </c>
      <c r="G57" s="125">
        <f t="shared" ca="1" si="5"/>
        <v>100</v>
      </c>
      <c r="H57" s="125"/>
      <c r="I57" s="125">
        <f ca="1">IFERROR(_xll.AC_BU(_xll.ArrayBU(DB),_xll.ArrayDPT($BA57:$BE57),_xll.ArrayCOA($BG57:$BZ57),YR,PRD,_xll.ArrayDIM($CB57:$CE57)),0)</f>
        <v>142105.24</v>
      </c>
      <c r="J57" s="127">
        <f t="shared" ca="1" si="6"/>
        <v>5.9485331462356319</v>
      </c>
      <c r="K57" s="124" t="s">
        <v>2650</v>
      </c>
      <c r="L57" s="124">
        <f ca="1">IFERROR(_xll.ACC_BU(_xll.ArrayBU(DB),_xll.ArrayDPT($BA57:$BE57),_xll.ArrayCOA($BG57:$BZ57),YR,PRD,_xll.ArrayDIM($CB57:$CE57)),0)</f>
        <v>479473.66</v>
      </c>
      <c r="M57" s="127">
        <f t="shared" ca="1" si="7"/>
        <v>4.7342188251107915</v>
      </c>
      <c r="N57" s="124">
        <f t="shared" ca="1" si="8"/>
        <v>479473.66</v>
      </c>
      <c r="O57" s="124">
        <f t="shared" ca="1" si="9"/>
        <v>100</v>
      </c>
      <c r="P57" s="124">
        <f t="shared" ca="1" si="10"/>
        <v>247368.41999999998</v>
      </c>
      <c r="Q57" s="124">
        <f t="shared" ca="1" si="11"/>
        <v>51.591659904738044</v>
      </c>
      <c r="S57" s="72">
        <f ca="1">IFERROR(_xll.BC_BU(_xll.ArrayBU(DB),_xll.ArrayDPT($BA57:$BE57),_xll.ArrayCOA($BG57:$BZ57),YR,PRD,RV,_xll.ArrayDIM($CB57:$CE57)),0)</f>
        <v>0</v>
      </c>
      <c r="T57" s="72">
        <f ca="1">IFERROR(_xll.AC_BU(_xll.ArrayBU(DB),_xll.ArrayDPT($BA57:$BE57),_xll.ArrayCOA($BG57:$BZ57),YR-1,PRD,_xll.ArrayDIM($CB57:$CE57)),0)</f>
        <v>0</v>
      </c>
      <c r="U57" s="72">
        <f ca="1">IFERROR(_xll.BCC_BU(_xll.ArrayBU(DB),_xll.ArrayDPT($BA57:$BE57),_xll.ArrayCOA($BG57:$BZ57),YR,PRD,RV,_xll.ArrayDIM($CB57:$CE57)),0)</f>
        <v>0</v>
      </c>
      <c r="V57" s="72">
        <f ca="1">IFERROR(_xll.ACC_BU(_xll.ArrayBU(DB),_xll.ArrayDPT($BA57:$BE57),_xll.ArrayCOA($BG57:$BZ57),YR-1,PRD,_xll.ArrayDIM($CB57:$CE57)),0)</f>
        <v>232105.24</v>
      </c>
      <c r="W57" s="102"/>
      <c r="X57" s="72">
        <f ca="1">IFERROR(_xll.ACC_BU(_xll.ArrayBU(DB),_xll.ArrayDPT($BA57:$BE57),_xll.ArrayCOA($BG57:$BZ57),YR,PRD,_xll.ArrayDIM($CB57:$CE57)),0)</f>
        <v>479473.66</v>
      </c>
      <c r="Y57" s="72">
        <f ca="1">IFERROR(_xll.BCC_BU(_xll.ArrayBU(DB),_xll.ArrayDPT($BA57:$BE57),_xll.ArrayCOA($BG57:$BZ57),YR,PRD,RV,_xll.ArrayDIM($CB57:$CE57)),0)</f>
        <v>0</v>
      </c>
      <c r="Z57" s="72">
        <f ca="1">IFERROR(_xll.ACC_BU(_xll.ArrayBU(DB),_xll.ArrayDPT($BA57:$BE57),_xll.ArrayCOA($BG57:$BZ57),YR-1,PRD,_xll.ArrayDIM($CB57:$CE57)),0)</f>
        <v>232105.24</v>
      </c>
      <c r="AA57" s="102"/>
      <c r="AB57" s="102"/>
      <c r="AC57" s="102"/>
      <c r="AD57" s="102"/>
      <c r="AF57" s="146"/>
      <c r="AG57" s="146"/>
      <c r="AH57" s="146"/>
      <c r="AI57" s="146"/>
      <c r="BA57" s="537"/>
      <c r="BB57" s="538"/>
      <c r="BC57" s="538"/>
      <c r="BD57" s="538"/>
      <c r="BE57" s="539"/>
      <c r="BF57" s="502"/>
      <c r="BG57" t="s">
        <v>1421</v>
      </c>
      <c r="BJ57" s="539"/>
      <c r="BK57" s="537"/>
      <c r="BL57" s="539"/>
      <c r="BM57" s="537"/>
      <c r="BN57" s="539"/>
      <c r="BO57" s="537"/>
      <c r="BP57" s="539"/>
      <c r="BQ57" s="537"/>
      <c r="BR57" s="539"/>
      <c r="BS57" s="537"/>
      <c r="BT57" s="539"/>
      <c r="BU57" s="537"/>
      <c r="BV57" s="539"/>
      <c r="BW57" s="537"/>
      <c r="BX57" s="539"/>
      <c r="BY57" s="537"/>
      <c r="BZ57" s="539"/>
      <c r="CA57" s="502"/>
      <c r="CB57" s="537"/>
      <c r="CC57" s="538"/>
      <c r="CD57" s="538"/>
      <c r="CE57" s="539"/>
      <c r="DA57" t="s">
        <v>1421</v>
      </c>
    </row>
    <row r="58" spans="1:107" ht="12.75" customHeight="1">
      <c r="A58" s="74">
        <f t="shared" ca="1" si="0"/>
        <v>0</v>
      </c>
      <c r="B58" s="124">
        <f t="shared" ca="1" si="1"/>
        <v>0</v>
      </c>
      <c r="C58" s="124">
        <f t="shared" ca="1" si="2"/>
        <v>-59.88</v>
      </c>
      <c r="D58" s="124">
        <f t="shared" ca="1" si="3"/>
        <v>0</v>
      </c>
      <c r="E58" s="124">
        <f ca="1">IFERROR(_xll.AC_BU(_xll.ArrayBU(DB),_xll.ArrayDPT($BA58:$BE58),_xll.ArrayCOA($BG58:$BZ58),YR,PRD-1,_xll.ArrayDIM($CB58:$CE58)),0)</f>
        <v>59.88</v>
      </c>
      <c r="F58" s="125">
        <f t="shared" ca="1" si="4"/>
        <v>0</v>
      </c>
      <c r="G58" s="125">
        <f t="shared" ca="1" si="5"/>
        <v>0</v>
      </c>
      <c r="H58" s="125"/>
      <c r="I58" s="125">
        <f ca="1">IFERROR(_xll.AC_BU(_xll.ArrayBU(DB),_xll.ArrayDPT($BA58:$BE58),_xll.ArrayCOA($BG58:$BZ58),YR,PRD,_xll.ArrayDIM($CB58:$CE58)),0)</f>
        <v>0</v>
      </c>
      <c r="J58" s="127">
        <f t="shared" ca="1" si="6"/>
        <v>0</v>
      </c>
      <c r="K58" s="124" t="s">
        <v>2494</v>
      </c>
      <c r="L58" s="124">
        <f ca="1">IFERROR(_xll.ACC_BU(_xll.ArrayBU(DB),_xll.ArrayDPT($BA58:$BE58),_xll.ArrayCOA($BG58:$BZ58),YR,PRD,_xll.ArrayDIM($CB58:$CE58)),0)</f>
        <v>86.06</v>
      </c>
      <c r="M58" s="127">
        <f t="shared" ca="1" si="7"/>
        <v>8.4973775637442689E-4</v>
      </c>
      <c r="N58" s="124">
        <f t="shared" ca="1" si="8"/>
        <v>86.06</v>
      </c>
      <c r="O58" s="124">
        <f t="shared" ca="1" si="9"/>
        <v>100</v>
      </c>
      <c r="P58" s="124">
        <f t="shared" ca="1" si="10"/>
        <v>86.06</v>
      </c>
      <c r="Q58" s="124">
        <f t="shared" ca="1" si="11"/>
        <v>100</v>
      </c>
      <c r="S58" s="72">
        <f ca="1">IFERROR(_xll.BC_BU(_xll.ArrayBU(DB),_xll.ArrayDPT($BA58:$BE58),_xll.ArrayCOA($BG58:$BZ58),YR,PRD,RV,_xll.ArrayDIM($CB58:$CE58)),0)</f>
        <v>0</v>
      </c>
      <c r="T58" s="72">
        <f ca="1">IFERROR(_xll.AC_BU(_xll.ArrayBU(DB),_xll.ArrayDPT($BA58:$BE58),_xll.ArrayCOA($BG58:$BZ58),YR-1,PRD,_xll.ArrayDIM($CB58:$CE58)),0)</f>
        <v>0</v>
      </c>
      <c r="U58" s="72">
        <f ca="1">IFERROR(_xll.BCC_BU(_xll.ArrayBU(DB),_xll.ArrayDPT($BA58:$BE58),_xll.ArrayCOA($BG58:$BZ58),YR,PRD,RV,_xll.ArrayDIM($CB58:$CE58)),0)</f>
        <v>0</v>
      </c>
      <c r="V58" s="72">
        <f ca="1">IFERROR(_xll.ACC_BU(_xll.ArrayBU(DB),_xll.ArrayDPT($BA58:$BE58),_xll.ArrayCOA($BG58:$BZ58),YR-1,PRD,_xll.ArrayDIM($CB58:$CE58)),0)</f>
        <v>0</v>
      </c>
      <c r="W58" s="102"/>
      <c r="X58" s="72">
        <f ca="1">IFERROR(_xll.ACC_BU(_xll.ArrayBU(DB),_xll.ArrayDPT($BA58:$BE58),_xll.ArrayCOA($BG58:$BZ58),YR,PRD,_xll.ArrayDIM($CB58:$CE58)),0)</f>
        <v>86.06</v>
      </c>
      <c r="Y58" s="72">
        <f ca="1">IFERROR(_xll.BCC_BU(_xll.ArrayBU(DB),_xll.ArrayDPT($BA58:$BE58),_xll.ArrayCOA($BG58:$BZ58),YR,PRD,RV,_xll.ArrayDIM($CB58:$CE58)),0)</f>
        <v>0</v>
      </c>
      <c r="Z58" s="72">
        <f ca="1">IFERROR(_xll.ACC_BU(_xll.ArrayBU(DB),_xll.ArrayDPT($BA58:$BE58),_xll.ArrayCOA($BG58:$BZ58),YR-1,PRD,_xll.ArrayDIM($CB58:$CE58)),0)</f>
        <v>0</v>
      </c>
      <c r="AB58" s="102"/>
      <c r="AC58" s="102"/>
      <c r="AD58" s="102"/>
      <c r="AF58" s="146"/>
      <c r="AG58" s="146"/>
      <c r="AH58" s="146"/>
      <c r="AI58" s="146"/>
      <c r="BA58" s="537"/>
      <c r="BB58" s="538"/>
      <c r="BC58" s="538"/>
      <c r="BD58" s="538"/>
      <c r="BE58" s="539"/>
      <c r="BF58" s="502"/>
      <c r="BG58" t="s">
        <v>1426</v>
      </c>
      <c r="BJ58" s="539"/>
      <c r="BK58" s="537"/>
      <c r="BL58" s="539"/>
      <c r="BM58" s="537"/>
      <c r="BN58" s="539"/>
      <c r="BO58" s="537"/>
      <c r="BP58" s="539"/>
      <c r="BQ58" s="537"/>
      <c r="BR58" s="539"/>
      <c r="BS58" s="537"/>
      <c r="BT58" s="539"/>
      <c r="BU58" s="537"/>
      <c r="BV58" s="539"/>
      <c r="BW58" s="537"/>
      <c r="BX58" s="539"/>
      <c r="BY58" s="537"/>
      <c r="BZ58" s="539"/>
      <c r="CA58" s="502"/>
      <c r="CB58" s="537"/>
      <c r="CC58" s="538"/>
      <c r="CD58" s="538"/>
      <c r="CE58" s="539"/>
      <c r="DA58" t="s">
        <v>1426</v>
      </c>
    </row>
    <row r="59" spans="1:107" ht="12.75" customHeight="1">
      <c r="A59" s="74">
        <f t="shared" ca="1" si="0"/>
        <v>0</v>
      </c>
      <c r="B59" s="124">
        <f t="shared" ca="1" si="1"/>
        <v>0</v>
      </c>
      <c r="C59" s="124">
        <f t="shared" ca="1" si="2"/>
        <v>-59.88</v>
      </c>
      <c r="D59" s="124">
        <f t="shared" ca="1" si="3"/>
        <v>0</v>
      </c>
      <c r="E59" s="124">
        <f ca="1">IFERROR(_xll.AC_BU(_xll.ArrayBU(DB),_xll.ArrayDPT($BA59:$BE59),_xll.ArrayCOA($BG59:$BZ59),YR,PRD-1,_xll.ArrayDIM($CB59:$CE59)),0)</f>
        <v>59.88</v>
      </c>
      <c r="F59" s="124">
        <f t="shared" ca="1" si="4"/>
        <v>0</v>
      </c>
      <c r="G59" s="124">
        <f t="shared" ca="1" si="5"/>
        <v>0</v>
      </c>
      <c r="H59" s="125"/>
      <c r="I59" s="124">
        <f ca="1">IFERROR(_xll.AC_BU(_xll.ArrayBU(DB),_xll.ArrayDPT($BA59:$BE59),_xll.ArrayCOA($BG59:$BZ59),YR,PRD,_xll.ArrayDIM($CB59:$CE59)),0)</f>
        <v>0</v>
      </c>
      <c r="J59" s="127">
        <f t="shared" ca="1" si="6"/>
        <v>0</v>
      </c>
      <c r="K59" s="126" t="s">
        <v>2506</v>
      </c>
      <c r="L59" s="124">
        <f ca="1">IFERROR(_xll.ACC_BU(_xll.ArrayBU(DB),_xll.ArrayDPT($BA59:$BE59),_xll.ArrayCOA($BG59:$BZ59),YR,PRD,_xll.ArrayDIM($CB59:$CE59)),0)</f>
        <v>86.06</v>
      </c>
      <c r="M59" s="127">
        <f t="shared" ca="1" si="7"/>
        <v>8.4973775637442689E-4</v>
      </c>
      <c r="N59" s="124">
        <f t="shared" ca="1" si="8"/>
        <v>86.06</v>
      </c>
      <c r="O59" s="124">
        <f t="shared" ca="1" si="9"/>
        <v>100</v>
      </c>
      <c r="P59" s="124">
        <f t="shared" ca="1" si="10"/>
        <v>86.06</v>
      </c>
      <c r="Q59" s="124">
        <f t="shared" ca="1" si="11"/>
        <v>100</v>
      </c>
      <c r="S59" s="72">
        <f ca="1">IFERROR(_xll.BC_BU(_xll.ArrayBU(DB),_xll.ArrayDPT($BA59:$BE59),_xll.ArrayCOA($BG59:$BZ59),YR,PRD,RV,_xll.ArrayDIM($CB59:$CE59)),0)</f>
        <v>0</v>
      </c>
      <c r="T59" s="72">
        <f ca="1">IFERROR(_xll.AC_BU(_xll.ArrayBU(DB),_xll.ArrayDPT($BA59:$BE59),_xll.ArrayCOA($BG59:$BZ59),YR-1,PRD,_xll.ArrayDIM($CB59:$CE59)),0)</f>
        <v>0</v>
      </c>
      <c r="U59" s="72">
        <f ca="1">IFERROR(_xll.BCC_BU(_xll.ArrayBU(DB),_xll.ArrayDPT($BA59:$BE59),_xll.ArrayCOA($BG59:$BZ59),YR,PRD,RV,_xll.ArrayDIM($CB59:$CE59)),0)</f>
        <v>0</v>
      </c>
      <c r="V59" s="72">
        <f ca="1">IFERROR(_xll.ACC_BU(_xll.ArrayBU(DB),_xll.ArrayDPT($BA59:$BE59),_xll.ArrayCOA($BG59:$BZ59),YR-1,PRD,_xll.ArrayDIM($CB59:$CE59)),0)</f>
        <v>0</v>
      </c>
      <c r="W59" s="102"/>
      <c r="X59" s="72">
        <f ca="1">IFERROR(_xll.ACC_BU(_xll.ArrayBU(DB),_xll.ArrayDPT($BA59:$BE59),_xll.ArrayCOA($BG59:$BZ59),YR,PRD,_xll.ArrayDIM($CB59:$CE59)),0)</f>
        <v>86.06</v>
      </c>
      <c r="Y59" s="72">
        <f ca="1">IFERROR(_xll.BCC_BU(_xll.ArrayBU(DB),_xll.ArrayDPT($BA59:$BE59),_xll.ArrayCOA($BG59:$BZ59),YR,PRD,RV,_xll.ArrayDIM($CB59:$CE59)),0)</f>
        <v>0</v>
      </c>
      <c r="Z59" s="72">
        <f ca="1">IFERROR(_xll.ACC_BU(_xll.ArrayBU(DB),_xll.ArrayDPT($BA59:$BE59),_xll.ArrayCOA($BG59:$BZ59),YR-1,PRD,_xll.ArrayDIM($CB59:$CE59)),0)</f>
        <v>0</v>
      </c>
      <c r="AB59" s="102"/>
      <c r="AC59" s="102"/>
      <c r="AD59" s="102"/>
      <c r="AF59" s="146"/>
      <c r="AG59" s="146"/>
      <c r="AH59" s="146"/>
      <c r="AI59" s="146"/>
      <c r="BA59" s="537"/>
      <c r="BB59" s="538"/>
      <c r="BC59" s="538"/>
      <c r="BD59" s="538"/>
      <c r="BE59" s="539"/>
      <c r="BF59" s="502"/>
      <c r="BG59" t="s">
        <v>1426</v>
      </c>
      <c r="BH59" t="s">
        <v>1428</v>
      </c>
      <c r="BJ59" s="539"/>
      <c r="BK59" s="537"/>
      <c r="BL59" s="539"/>
      <c r="BM59" s="537"/>
      <c r="BN59" s="539"/>
      <c r="BO59" s="537"/>
      <c r="BP59" s="539"/>
      <c r="BQ59" s="537"/>
      <c r="BR59" s="539"/>
      <c r="BS59" s="537"/>
      <c r="BT59" s="539"/>
      <c r="BU59" s="537"/>
      <c r="BV59" s="539"/>
      <c r="BW59" s="537"/>
      <c r="BX59" s="539"/>
      <c r="BY59" s="537"/>
      <c r="BZ59" s="539"/>
      <c r="CA59" s="502"/>
      <c r="CB59" s="537"/>
      <c r="CC59" s="538"/>
      <c r="CD59" s="538"/>
      <c r="CE59" s="539"/>
      <c r="DA59" t="s">
        <v>1426</v>
      </c>
      <c r="DB59" t="s">
        <v>1428</v>
      </c>
    </row>
    <row r="60" spans="1:107" ht="12.75" customHeight="1">
      <c r="A60" s="74">
        <f t="shared" ca="1" si="0"/>
        <v>1506</v>
      </c>
      <c r="B60" s="124">
        <f t="shared" ca="1" si="1"/>
        <v>60.095770151636074</v>
      </c>
      <c r="C60" s="124">
        <f t="shared" ca="1" si="2"/>
        <v>1186</v>
      </c>
      <c r="D60" s="124">
        <f t="shared" ca="1" si="3"/>
        <v>47.326416600159618</v>
      </c>
      <c r="E60" s="124">
        <f ca="1">IFERROR(_xll.AC_BU(_xll.ArrayBU(DB),_xll.ArrayDPT($BA60:$BE60),_xll.ArrayCOA($BG60:$BZ60),YR,PRD-1,_xll.ArrayDIM($CB60:$CE60)),0)</f>
        <v>1320</v>
      </c>
      <c r="F60" s="125">
        <f t="shared" ca="1" si="4"/>
        <v>2506</v>
      </c>
      <c r="G60" s="125">
        <f t="shared" ca="1" si="5"/>
        <v>100</v>
      </c>
      <c r="H60" s="125"/>
      <c r="I60" s="125">
        <f ca="1">IFERROR(_xll.AC_BU(_xll.ArrayBU(DB),_xll.ArrayDPT($BA60:$BE60),_xll.ArrayCOA($BG60:$BZ60),YR,PRD,_xll.ArrayDIM($CB60:$CE60)),0)</f>
        <v>2506</v>
      </c>
      <c r="J60" s="127">
        <f t="shared" ca="1" si="6"/>
        <v>0.10490129754867937</v>
      </c>
      <c r="K60" s="124" t="s">
        <v>2493</v>
      </c>
      <c r="L60" s="124">
        <f ca="1">IFERROR(_xll.ACC_BU(_xll.ArrayBU(DB),_xll.ArrayDPT($BA60:$BE60),_xll.ArrayCOA($BG60:$BZ60),YR,PRD,_xll.ArrayDIM($CB60:$CE60)),0)</f>
        <v>17680.18</v>
      </c>
      <c r="M60" s="127">
        <f t="shared" ca="1" si="7"/>
        <v>0.17457025895300968</v>
      </c>
      <c r="N60" s="124">
        <f t="shared" ca="1" si="8"/>
        <v>17680.18</v>
      </c>
      <c r="O60" s="124">
        <f t="shared" ca="1" si="9"/>
        <v>100</v>
      </c>
      <c r="P60" s="124">
        <f t="shared" ca="1" si="10"/>
        <v>6903.0300000000007</v>
      </c>
      <c r="Q60" s="124">
        <f t="shared" ca="1" si="11"/>
        <v>39.04388982465111</v>
      </c>
      <c r="S60" s="72">
        <f ca="1">IFERROR(_xll.BC_BU(_xll.ArrayBU(DB),_xll.ArrayDPT($BA60:$BE60),_xll.ArrayCOA($BG60:$BZ60),YR,PRD,RV,_xll.ArrayDIM($CB60:$CE60)),0)</f>
        <v>0</v>
      </c>
      <c r="T60" s="72">
        <f ca="1">IFERROR(_xll.AC_BU(_xll.ArrayBU(DB),_xll.ArrayDPT($BA60:$BE60),_xll.ArrayCOA($BG60:$BZ60),YR-1,PRD,_xll.ArrayDIM($CB60:$CE60)),0)</f>
        <v>1000</v>
      </c>
      <c r="U60" s="72">
        <f ca="1">IFERROR(_xll.BCC_BU(_xll.ArrayBU(DB),_xll.ArrayDPT($BA60:$BE60),_xll.ArrayCOA($BG60:$BZ60),YR,PRD,RV,_xll.ArrayDIM($CB60:$CE60)),0)</f>
        <v>0</v>
      </c>
      <c r="V60" s="72">
        <f ca="1">IFERROR(_xll.ACC_BU(_xll.ArrayBU(DB),_xll.ArrayDPT($BA60:$BE60),_xll.ArrayCOA($BG60:$BZ60),YR-1,PRD,_xll.ArrayDIM($CB60:$CE60)),0)</f>
        <v>10777.15</v>
      </c>
      <c r="W60" s="102"/>
      <c r="X60" s="72">
        <f ca="1">IFERROR(_xll.ACC_BU(_xll.ArrayBU(DB),_xll.ArrayDPT($BA60:$BE60),_xll.ArrayCOA($BG60:$BZ60),YR,PRD,_xll.ArrayDIM($CB60:$CE60)),0)</f>
        <v>17680.18</v>
      </c>
      <c r="Y60" s="72">
        <f ca="1">IFERROR(_xll.BCC_BU(_xll.ArrayBU(DB),_xll.ArrayDPT($BA60:$BE60),_xll.ArrayCOA($BG60:$BZ60),YR,PRD,RV,_xll.ArrayDIM($CB60:$CE60)),0)</f>
        <v>0</v>
      </c>
      <c r="Z60" s="72">
        <f ca="1">IFERROR(_xll.ACC_BU(_xll.ArrayBU(DB),_xll.ArrayDPT($BA60:$BE60),_xll.ArrayCOA($BG60:$BZ60),YR-1,PRD,_xll.ArrayDIM($CB60:$CE60)),0)</f>
        <v>10777.15</v>
      </c>
      <c r="AA60" s="102"/>
      <c r="AB60" s="102"/>
      <c r="AC60" s="102"/>
      <c r="AD60" s="102"/>
      <c r="AF60" s="146"/>
      <c r="AG60" s="146"/>
      <c r="AH60" s="146"/>
      <c r="AI60" s="146"/>
      <c r="BA60" s="537"/>
      <c r="BB60" s="538"/>
      <c r="BC60" s="538"/>
      <c r="BD60" s="538"/>
      <c r="BE60" s="539"/>
      <c r="BF60" s="502"/>
      <c r="BG60" t="s">
        <v>1416</v>
      </c>
      <c r="BJ60" s="539"/>
      <c r="BK60" s="537"/>
      <c r="BL60" s="539"/>
      <c r="BM60" s="537"/>
      <c r="BN60" s="539"/>
      <c r="BO60" s="537"/>
      <c r="BP60" s="539"/>
      <c r="BQ60" s="537"/>
      <c r="BR60" s="539"/>
      <c r="BS60" s="537"/>
      <c r="BT60" s="539"/>
      <c r="BU60" s="537"/>
      <c r="BV60" s="539"/>
      <c r="BW60" s="537"/>
      <c r="BX60" s="539"/>
      <c r="BY60" s="537"/>
      <c r="BZ60" s="539"/>
      <c r="CA60" s="502"/>
      <c r="CB60" s="537"/>
      <c r="CC60" s="538"/>
      <c r="CD60" s="538"/>
      <c r="CE60" s="539"/>
      <c r="DA60" t="s">
        <v>1416</v>
      </c>
    </row>
    <row r="61" spans="1:107" ht="12.75" customHeight="1">
      <c r="A61" s="74">
        <f t="shared" ca="1" si="0"/>
        <v>0</v>
      </c>
      <c r="B61" s="124">
        <f t="shared" ca="1" si="1"/>
        <v>0</v>
      </c>
      <c r="C61" s="124">
        <f t="shared" ca="1" si="2"/>
        <v>0</v>
      </c>
      <c r="D61" s="124">
        <f t="shared" ca="1" si="3"/>
        <v>0</v>
      </c>
      <c r="E61" s="124">
        <f ca="1">IFERROR(_xll.AC_BU(_xll.ArrayBU(DB),_xll.ArrayDPT($BA61:$BE61),_xll.ArrayCOA($BG61:$BZ61),YR,PRD-1,_xll.ArrayDIM($CB61:$CE61)),0)</f>
        <v>0</v>
      </c>
      <c r="F61" s="125">
        <f t="shared" ca="1" si="4"/>
        <v>0</v>
      </c>
      <c r="G61" s="125">
        <f t="shared" ca="1" si="5"/>
        <v>0</v>
      </c>
      <c r="H61" s="125"/>
      <c r="I61" s="125">
        <f ca="1">IFERROR(_xll.AC_BU(_xll.ArrayBU(DB),_xll.ArrayDPT($BA61:$BE61),_xll.ArrayCOA($BG61:$BZ61),YR,PRD,_xll.ArrayDIM($CB61:$CE61)),0)</f>
        <v>0</v>
      </c>
      <c r="J61" s="127">
        <f t="shared" ca="1" si="6"/>
        <v>0</v>
      </c>
      <c r="K61" s="124" t="s">
        <v>2651</v>
      </c>
      <c r="L61" s="124">
        <f ca="1">IFERROR(_xll.ACC_BU(_xll.ArrayBU(DB),_xll.ArrayDPT($BA61:$BE61),_xll.ArrayCOA($BG61:$BZ61),YR,PRD,_xll.ArrayDIM($CB61:$CE61)),0)</f>
        <v>0</v>
      </c>
      <c r="M61" s="127">
        <f t="shared" ca="1" si="7"/>
        <v>0</v>
      </c>
      <c r="N61" s="124">
        <f t="shared" ca="1" si="8"/>
        <v>0</v>
      </c>
      <c r="O61" s="124">
        <f t="shared" ca="1" si="9"/>
        <v>0</v>
      </c>
      <c r="P61" s="124">
        <f t="shared" ca="1" si="10"/>
        <v>0</v>
      </c>
      <c r="Q61" s="124">
        <f t="shared" ca="1" si="11"/>
        <v>0</v>
      </c>
      <c r="S61" s="72">
        <f ca="1">IFERROR(_xll.BC_BU(_xll.ArrayBU(DB),_xll.ArrayDPT($BA61:$BE61),_xll.ArrayCOA($BG61:$BZ61),YR,PRD,RV,_xll.ArrayDIM($CB61:$CE61)),0)</f>
        <v>0</v>
      </c>
      <c r="T61" s="72">
        <f ca="1">IFERROR(_xll.AC_BU(_xll.ArrayBU(DB),_xll.ArrayDPT($BA61:$BE61),_xll.ArrayCOA($BG61:$BZ61),YR-1,PRD,_xll.ArrayDIM($CB61:$CE61)),0)</f>
        <v>0</v>
      </c>
      <c r="U61" s="72">
        <f ca="1">IFERROR(_xll.BCC_BU(_xll.ArrayBU(DB),_xll.ArrayDPT($BA61:$BE61),_xll.ArrayCOA($BG61:$BZ61),YR,PRD,RV,_xll.ArrayDIM($CB61:$CE61)),0)</f>
        <v>0</v>
      </c>
      <c r="V61" s="72">
        <f ca="1">IFERROR(_xll.ACC_BU(_xll.ArrayBU(DB),_xll.ArrayDPT($BA61:$BE61),_xll.ArrayCOA($BG61:$BZ61),YR-1,PRD,_xll.ArrayDIM($CB61:$CE61)),0)</f>
        <v>0</v>
      </c>
      <c r="W61" s="102"/>
      <c r="X61" s="72">
        <f ca="1">IFERROR(_xll.ACC_BU(_xll.ArrayBU(DB),_xll.ArrayDPT($BA61:$BE61),_xll.ArrayCOA($BG61:$BZ61),YR,PRD,_xll.ArrayDIM($CB61:$CE61)),0)</f>
        <v>0</v>
      </c>
      <c r="Y61" s="72">
        <f ca="1">IFERROR(_xll.BCC_BU(_xll.ArrayBU(DB),_xll.ArrayDPT($BA61:$BE61),_xll.ArrayCOA($BG61:$BZ61),YR,PRD,RV,_xll.ArrayDIM($CB61:$CE61)),0)</f>
        <v>0</v>
      </c>
      <c r="Z61" s="72">
        <f ca="1">IFERROR(_xll.ACC_BU(_xll.ArrayBU(DB),_xll.ArrayDPT($BA61:$BE61),_xll.ArrayCOA($BG61:$BZ61),YR-1,PRD,_xll.ArrayDIM($CB61:$CE61)),0)</f>
        <v>0</v>
      </c>
      <c r="AA61" s="102"/>
      <c r="AB61" s="102"/>
      <c r="AC61" s="102"/>
      <c r="AD61" s="102"/>
      <c r="AF61" s="146"/>
      <c r="AG61" s="146"/>
      <c r="AH61" s="146"/>
      <c r="AI61" s="146"/>
      <c r="BA61" s="537"/>
      <c r="BB61" s="538"/>
      <c r="BC61" s="538"/>
      <c r="BD61" s="538"/>
      <c r="BE61" s="539"/>
      <c r="BF61" s="502"/>
      <c r="BG61" t="s">
        <v>1423</v>
      </c>
      <c r="BJ61" s="539"/>
      <c r="BK61" s="537"/>
      <c r="BL61" s="539"/>
      <c r="BM61" s="537"/>
      <c r="BN61" s="539"/>
      <c r="BO61" s="537"/>
      <c r="BP61" s="539"/>
      <c r="BQ61" s="537"/>
      <c r="BR61" s="539"/>
      <c r="BS61" s="537"/>
      <c r="BT61" s="539"/>
      <c r="BU61" s="537"/>
      <c r="BV61" s="539"/>
      <c r="BW61" s="537"/>
      <c r="BX61" s="539"/>
      <c r="BY61" s="537"/>
      <c r="BZ61" s="539"/>
      <c r="CA61" s="502"/>
      <c r="CB61" s="537"/>
      <c r="CC61" s="538"/>
      <c r="CD61" s="538"/>
      <c r="CE61" s="539"/>
      <c r="DA61" t="s">
        <v>1423</v>
      </c>
    </row>
    <row r="62" spans="1:107" ht="12.75" customHeight="1">
      <c r="A62" s="74">
        <f t="shared" ca="1" si="0"/>
        <v>0</v>
      </c>
      <c r="B62" s="124">
        <f t="shared" ca="1" si="1"/>
        <v>0</v>
      </c>
      <c r="C62" s="124">
        <f t="shared" ca="1" si="2"/>
        <v>0</v>
      </c>
      <c r="D62" s="124">
        <f t="shared" ca="1" si="3"/>
        <v>0</v>
      </c>
      <c r="E62" s="124">
        <f ca="1">IFERROR(_xll.AC_BU(_xll.ArrayBU(DB),_xll.ArrayDPT($BA62:$BE62),_xll.ArrayCOA($BG62:$BZ62),YR,PRD-1,_xll.ArrayDIM($CB62:$CE62)),0)</f>
        <v>0</v>
      </c>
      <c r="F62" s="125">
        <f t="shared" ca="1" si="4"/>
        <v>0</v>
      </c>
      <c r="G62" s="125">
        <f t="shared" ca="1" si="5"/>
        <v>0</v>
      </c>
      <c r="H62" s="125"/>
      <c r="I62" s="125">
        <f ca="1">IFERROR(_xll.AC_BU(_xll.ArrayBU(DB),_xll.ArrayDPT($BA62:$BE62),_xll.ArrayCOA($BG62:$BZ62),YR,PRD,_xll.ArrayDIM($CB62:$CE62)),0)</f>
        <v>0</v>
      </c>
      <c r="J62" s="127">
        <f t="shared" ca="1" si="6"/>
        <v>0</v>
      </c>
      <c r="K62" s="124" t="s">
        <v>2586</v>
      </c>
      <c r="L62" s="124">
        <f ca="1">IFERROR(_xll.ACC_BU(_xll.ArrayBU(DB),_xll.ArrayDPT($BA62:$BE62),_xll.ArrayCOA($BG62:$BZ62),YR,PRD,_xll.ArrayDIM($CB62:$CE62)),0)</f>
        <v>116.04</v>
      </c>
      <c r="M62" s="127">
        <f t="shared" ca="1" si="7"/>
        <v>1.1457537677165754E-3</v>
      </c>
      <c r="N62" s="124">
        <f t="shared" ca="1" si="8"/>
        <v>116.04</v>
      </c>
      <c r="O62" s="124">
        <f t="shared" ca="1" si="9"/>
        <v>100</v>
      </c>
      <c r="P62" s="124">
        <f t="shared" ca="1" si="10"/>
        <v>-429.10999999999996</v>
      </c>
      <c r="Q62" s="124">
        <f t="shared" ca="1" si="11"/>
        <v>-369.79489831092718</v>
      </c>
      <c r="S62" s="72">
        <f ca="1">IFERROR(_xll.BC_BU(_xll.ArrayBU(DB),_xll.ArrayDPT($BA62:$BE62),_xll.ArrayCOA($BG62:$BZ62),YR,PRD,RV,_xll.ArrayDIM($CB62:$CE62)),0)</f>
        <v>0</v>
      </c>
      <c r="T62" s="72">
        <f ca="1">IFERROR(_xll.AC_BU(_xll.ArrayBU(DB),_xll.ArrayDPT($BA62:$BE62),_xll.ArrayCOA($BG62:$BZ62),YR-1,PRD,_xll.ArrayDIM($CB62:$CE62)),0)</f>
        <v>0</v>
      </c>
      <c r="U62" s="72">
        <f ca="1">IFERROR(_xll.BCC_BU(_xll.ArrayBU(DB),_xll.ArrayDPT($BA62:$BE62),_xll.ArrayCOA($BG62:$BZ62),YR,PRD,RV,_xll.ArrayDIM($CB62:$CE62)),0)</f>
        <v>0</v>
      </c>
      <c r="V62" s="72">
        <f ca="1">IFERROR(_xll.ACC_BU(_xll.ArrayBU(DB),_xll.ArrayDPT($BA62:$BE62),_xll.ArrayCOA($BG62:$BZ62),YR-1,PRD,_xll.ArrayDIM($CB62:$CE62)),0)</f>
        <v>545.15</v>
      </c>
      <c r="W62" s="102"/>
      <c r="X62" s="72">
        <f ca="1">IFERROR(_xll.ACC_BU(_xll.ArrayBU(DB),_xll.ArrayDPT($BA62:$BE62),_xll.ArrayCOA($BG62:$BZ62),YR,PRD,_xll.ArrayDIM($CB62:$CE62)),0)</f>
        <v>116.04</v>
      </c>
      <c r="Y62" s="72">
        <f ca="1">IFERROR(_xll.BCC_BU(_xll.ArrayBU(DB),_xll.ArrayDPT($BA62:$BE62),_xll.ArrayCOA($BG62:$BZ62),YR,PRD,RV,_xll.ArrayDIM($CB62:$CE62)),0)</f>
        <v>0</v>
      </c>
      <c r="Z62" s="72">
        <f ca="1">IFERROR(_xll.ACC_BU(_xll.ArrayBU(DB),_xll.ArrayDPT($BA62:$BE62),_xll.ArrayCOA($BG62:$BZ62),YR-1,PRD,_xll.ArrayDIM($CB62:$CE62)),0)</f>
        <v>545.15</v>
      </c>
      <c r="AA62" s="102"/>
      <c r="AB62" s="102"/>
      <c r="AC62" s="102"/>
      <c r="AD62" s="46"/>
      <c r="AF62" s="146"/>
      <c r="AG62" s="146"/>
      <c r="AH62" s="146"/>
      <c r="AI62" s="146"/>
      <c r="BA62" s="537"/>
      <c r="BB62" s="538"/>
      <c r="BC62" s="538"/>
      <c r="BD62" s="538"/>
      <c r="BE62" s="539"/>
      <c r="BF62" s="502"/>
      <c r="BG62" t="s">
        <v>1418</v>
      </c>
      <c r="BJ62" s="539"/>
      <c r="BK62" s="537"/>
      <c r="BL62" s="539"/>
      <c r="BM62" s="537"/>
      <c r="BN62" s="539"/>
      <c r="BO62" s="537"/>
      <c r="BP62" s="539"/>
      <c r="BQ62" s="537"/>
      <c r="BR62" s="539"/>
      <c r="BS62" s="537"/>
      <c r="BT62" s="539"/>
      <c r="BU62" s="537"/>
      <c r="BV62" s="539"/>
      <c r="BW62" s="537"/>
      <c r="BX62" s="539"/>
      <c r="BY62" s="537"/>
      <c r="BZ62" s="539"/>
      <c r="CA62" s="502"/>
      <c r="CB62" s="537"/>
      <c r="CC62" s="538"/>
      <c r="CD62" s="538"/>
      <c r="CE62" s="539"/>
      <c r="DA62" t="s">
        <v>1418</v>
      </c>
    </row>
    <row r="63" spans="1:107" ht="12.75" customHeight="1">
      <c r="A63" s="74">
        <f t="shared" ca="1" si="0"/>
        <v>0</v>
      </c>
      <c r="B63" s="124">
        <f t="shared" ca="1" si="1"/>
        <v>0</v>
      </c>
      <c r="C63" s="124">
        <f t="shared" ca="1" si="2"/>
        <v>0</v>
      </c>
      <c r="D63" s="124">
        <f t="shared" ca="1" si="3"/>
        <v>0</v>
      </c>
      <c r="E63" s="124">
        <f ca="1">IFERROR(_xll.AC_BU(_xll.ArrayBU(DB),_xll.ArrayDPT($BA63:$BE63),_xll.ArrayCOA($BG63:$BZ63),YR,PRD-1,_xll.ArrayDIM($CB63:$CE63)),0)</f>
        <v>0</v>
      </c>
      <c r="F63" s="124">
        <f t="shared" ca="1" si="4"/>
        <v>0</v>
      </c>
      <c r="G63" s="124">
        <f t="shared" ca="1" si="5"/>
        <v>0</v>
      </c>
      <c r="H63" s="124"/>
      <c r="I63" s="124">
        <f ca="1">IFERROR(_xll.AC_BU(_xll.ArrayBU(DB),_xll.ArrayDPT($BA63:$BE63),_xll.ArrayCOA($BG63:$BZ63),YR,PRD,_xll.ArrayDIM($CB63:$CE63)),0)</f>
        <v>0</v>
      </c>
      <c r="J63" s="127">
        <f t="shared" ca="1" si="6"/>
        <v>0</v>
      </c>
      <c r="K63" s="124" t="s">
        <v>2507</v>
      </c>
      <c r="L63" s="124">
        <f ca="1">IFERROR(_xll.ACC_BU(_xll.ArrayBU(DB),_xll.ArrayDPT($BA63:$BE63),_xll.ArrayCOA($BG63:$BZ63),YR,PRD,_xll.ArrayDIM($CB63:$CE63)),0)</f>
        <v>0</v>
      </c>
      <c r="M63" s="127">
        <f t="shared" ca="1" si="7"/>
        <v>0</v>
      </c>
      <c r="N63" s="124">
        <f t="shared" ca="1" si="8"/>
        <v>0</v>
      </c>
      <c r="O63" s="124">
        <f t="shared" ca="1" si="9"/>
        <v>0</v>
      </c>
      <c r="P63" s="124">
        <f t="shared" ca="1" si="10"/>
        <v>-3600</v>
      </c>
      <c r="Q63" s="124">
        <f t="shared" ca="1" si="11"/>
        <v>0</v>
      </c>
      <c r="S63" s="75">
        <f ca="1">IFERROR(_xll.BC_BU(_xll.ArrayBU(DB),_xll.ArrayDPT($BA63:$BE63),_xll.ArrayCOA($BG63:$BZ63),YR,PRD,RV,_xll.ArrayDIM($CB63:$CE63)),0)</f>
        <v>0</v>
      </c>
      <c r="T63" s="75">
        <f ca="1">IFERROR(_xll.AC_BU(_xll.ArrayBU(DB),_xll.ArrayDPT($BA63:$BE63),_xll.ArrayCOA($BG63:$BZ63),YR-1,PRD,_xll.ArrayDIM($CB63:$CE63)),0)</f>
        <v>0</v>
      </c>
      <c r="U63" s="75">
        <f ca="1">IFERROR(_xll.BCC_BU(_xll.ArrayBU(DB),_xll.ArrayDPT($BA63:$BE63),_xll.ArrayCOA($BG63:$BZ63),YR,PRD,RV,_xll.ArrayDIM($CB63:$CE63)),0)</f>
        <v>0</v>
      </c>
      <c r="V63" s="75">
        <f ca="1">IFERROR(_xll.ACC_BU(_xll.ArrayBU(DB),_xll.ArrayDPT($BA63:$BE63),_xll.ArrayCOA($BG63:$BZ63),YR-1,PRD,_xll.ArrayDIM($CB63:$CE63)),0)</f>
        <v>3600</v>
      </c>
      <c r="W63" s="102"/>
      <c r="X63" s="72">
        <f ca="1">IFERROR(_xll.ACC_BU(_xll.ArrayBU(DB),_xll.ArrayDPT($BA63:$BE63),_xll.ArrayCOA($BG63:$BZ63),YR,PRD,_xll.ArrayDIM($CB63:$CE63)),0)</f>
        <v>0</v>
      </c>
      <c r="Y63" s="72">
        <f ca="1">IFERROR(_xll.BCC_BU(_xll.ArrayBU(DB),_xll.ArrayDPT($BA63:$BE63),_xll.ArrayCOA($BG63:$BZ63),YR,PRD,RV,_xll.ArrayDIM($CB63:$CE63)),0)</f>
        <v>0</v>
      </c>
      <c r="Z63" s="72">
        <f ca="1">IFERROR(_xll.ACC_BU(_xll.ArrayBU(DB),_xll.ArrayDPT($BA63:$BE63),_xll.ArrayCOA($BG63:$BZ63),YR-1,PRD,_xll.ArrayDIM($CB63:$CE63)),0)</f>
        <v>3600</v>
      </c>
      <c r="AA63" s="102"/>
      <c r="AB63" s="46"/>
      <c r="AC63" s="46"/>
      <c r="AF63" s="146"/>
      <c r="AG63" s="146"/>
      <c r="AH63" s="146"/>
      <c r="AI63" s="146"/>
      <c r="BA63" s="537"/>
      <c r="BB63" s="538"/>
      <c r="BC63" s="538"/>
      <c r="BD63" s="538"/>
      <c r="BE63" s="539"/>
      <c r="BF63" s="502"/>
      <c r="BG63" t="s">
        <v>1430</v>
      </c>
      <c r="BJ63" s="539"/>
      <c r="BK63" s="537"/>
      <c r="BL63" s="539"/>
      <c r="BM63" s="537"/>
      <c r="BN63" s="539"/>
      <c r="BO63" s="537"/>
      <c r="BP63" s="539"/>
      <c r="BQ63" s="537"/>
      <c r="BR63" s="539"/>
      <c r="BS63" s="537"/>
      <c r="BT63" s="539"/>
      <c r="BU63" s="537"/>
      <c r="BV63" s="539"/>
      <c r="BW63" s="537"/>
      <c r="BX63" s="539"/>
      <c r="BY63" s="537"/>
      <c r="BZ63" s="539"/>
      <c r="CA63" s="502"/>
      <c r="CB63" s="537"/>
      <c r="CC63" s="538"/>
      <c r="CD63" s="538"/>
      <c r="CE63" s="539"/>
      <c r="DA63" t="s">
        <v>1430</v>
      </c>
    </row>
    <row r="64" spans="1:107" ht="12.75" customHeight="1">
      <c r="A64" s="35">
        <f ca="1">SUM(A37:A63)</f>
        <v>426578.7</v>
      </c>
      <c r="B64">
        <f t="shared" ca="1" si="1"/>
        <v>84.976804914988264</v>
      </c>
      <c r="C64" s="35">
        <f ca="1">SUM(C37:C63)</f>
        <v>393291</v>
      </c>
      <c r="D64">
        <f t="shared" ca="1" si="3"/>
        <v>78.345713421276429</v>
      </c>
      <c r="E64" s="35">
        <f ca="1">SUM(E37:E63)</f>
        <v>108703.28000000001</v>
      </c>
      <c r="F64" s="35">
        <f ca="1">SUM(F37:F63)</f>
        <v>501994.28</v>
      </c>
      <c r="G64">
        <f t="shared" ca="1" si="5"/>
        <v>100</v>
      </c>
      <c r="H64" s="217">
        <f>SUM(H37:H63)</f>
        <v>0</v>
      </c>
      <c r="I64" s="35">
        <f ca="1">SUM(I37:I63)</f>
        <v>501994.28</v>
      </c>
      <c r="J64" s="140">
        <f t="shared" ca="1" si="6"/>
        <v>21.013508114132112</v>
      </c>
      <c r="K64" s="35" t="s">
        <v>2570</v>
      </c>
      <c r="L64" s="35">
        <f ca="1">SUM(L37:L63)</f>
        <v>1800015.73</v>
      </c>
      <c r="M64" s="140">
        <f t="shared" ca="1" si="7"/>
        <v>17.772964534613944</v>
      </c>
      <c r="N64" s="35">
        <f ca="1">SUM(N37:N63)</f>
        <v>1800015.73</v>
      </c>
      <c r="O64">
        <f t="shared" ca="1" si="9"/>
        <v>100</v>
      </c>
      <c r="P64" s="35">
        <f ca="1">SUM(P37:P63)</f>
        <v>759145.27000000014</v>
      </c>
      <c r="Q64">
        <f t="shared" ca="1" si="11"/>
        <v>42.174368665100509</v>
      </c>
      <c r="S64" s="215">
        <f ca="1">SUM(S37:S63)</f>
        <v>0</v>
      </c>
      <c r="T64" s="215">
        <f ca="1">SUM(T37:T63)</f>
        <v>75415.58</v>
      </c>
      <c r="U64" s="215">
        <f ca="1">SUM(U37:U63)</f>
        <v>0</v>
      </c>
      <c r="V64" s="215">
        <f ca="1">SUM(V37:V63)</f>
        <v>1040870.46</v>
      </c>
      <c r="W64" s="46"/>
      <c r="X64" s="77">
        <f ca="1">SUM(X37:X63)</f>
        <v>1800015.73</v>
      </c>
      <c r="Y64" s="77">
        <f ca="1">SUM(Y37:Y63)</f>
        <v>0</v>
      </c>
      <c r="Z64" s="77">
        <f ca="1">SUM(Z37:Z63)</f>
        <v>1040870.46</v>
      </c>
      <c r="AA64" s="46"/>
      <c r="AD64" s="27"/>
      <c r="AF64" s="146"/>
      <c r="AG64" s="146"/>
      <c r="AH64" s="146"/>
      <c r="AI64" s="146"/>
      <c r="BA64" s="537"/>
      <c r="BB64" s="538"/>
      <c r="BC64" s="538"/>
      <c r="BD64" s="538"/>
      <c r="BE64" s="539"/>
      <c r="BF64" s="502"/>
      <c r="BG64" s="537"/>
      <c r="BH64" s="539"/>
      <c r="BI64" s="537"/>
      <c r="BJ64" s="539"/>
      <c r="BK64" s="537"/>
      <c r="BL64" s="539"/>
      <c r="BM64" s="537"/>
      <c r="BN64" s="539"/>
      <c r="BO64" s="537"/>
      <c r="BP64" s="539"/>
      <c r="BQ64" s="537"/>
      <c r="BR64" s="539"/>
      <c r="BS64" s="537"/>
      <c r="BT64" s="539"/>
      <c r="BU64" s="537"/>
      <c r="BV64" s="539"/>
      <c r="BW64" s="537"/>
      <c r="BX64" s="539"/>
      <c r="BY64" s="537"/>
      <c r="BZ64" s="539"/>
      <c r="CA64" s="502"/>
      <c r="CB64" s="537"/>
      <c r="CC64" s="538"/>
      <c r="CD64" s="538"/>
      <c r="CE64" s="539"/>
    </row>
    <row r="65" spans="1:83" ht="12.75" customHeight="1">
      <c r="H65" s="162"/>
      <c r="J65" s="140"/>
      <c r="M65" s="140"/>
      <c r="S65" s="111"/>
      <c r="T65" s="111"/>
      <c r="U65" s="111"/>
      <c r="V65" s="111"/>
      <c r="X65" s="72"/>
      <c r="Y65" s="72"/>
      <c r="Z65" s="72"/>
      <c r="AB65" s="27"/>
      <c r="AC65" s="27"/>
      <c r="AF65" s="146"/>
      <c r="AG65" s="146"/>
      <c r="AH65" s="146"/>
      <c r="AI65" s="146"/>
      <c r="BA65" s="537"/>
      <c r="BB65" s="538"/>
      <c r="BC65" s="538"/>
      <c r="BD65" s="538"/>
      <c r="BE65" s="539"/>
      <c r="BF65" s="502"/>
      <c r="BG65" s="537"/>
      <c r="BH65" s="539"/>
      <c r="BI65" s="537"/>
      <c r="BJ65" s="539"/>
      <c r="BK65" s="537"/>
      <c r="BL65" s="539"/>
      <c r="BM65" s="537"/>
      <c r="BN65" s="539"/>
      <c r="BO65" s="537"/>
      <c r="BP65" s="539"/>
      <c r="BQ65" s="537"/>
      <c r="BR65" s="539"/>
      <c r="BS65" s="537"/>
      <c r="BT65" s="539"/>
      <c r="BU65" s="537"/>
      <c r="BV65" s="539"/>
      <c r="BW65" s="537"/>
      <c r="BX65" s="539"/>
      <c r="BY65" s="537"/>
      <c r="BZ65" s="539"/>
      <c r="CA65" s="502"/>
      <c r="CB65" s="537"/>
      <c r="CC65" s="538"/>
      <c r="CD65" s="538"/>
      <c r="CE65" s="539"/>
    </row>
    <row r="66" spans="1:83" ht="12.75" customHeight="1">
      <c r="A66" s="76">
        <f ca="1">A34+A64</f>
        <v>426578.7</v>
      </c>
      <c r="B66" s="162">
        <f ca="1">IF(I66=0,0,(A66*100/I66))</f>
        <v>34.963016936108168</v>
      </c>
      <c r="C66" s="76">
        <f ca="1">C34+C64</f>
        <v>393291</v>
      </c>
      <c r="D66" s="162">
        <f ca="1">IF(I66=0,0,(C66*100/I66))</f>
        <v>32.234708141355668</v>
      </c>
      <c r="E66" s="76">
        <f ca="1">E29+E34+E64</f>
        <v>623579.62</v>
      </c>
      <c r="F66" s="76">
        <f ca="1">F29+F34+F64</f>
        <v>1220085.5</v>
      </c>
      <c r="G66" s="162">
        <f ca="1">IF(I66=0,0,(F66*100/I66))</f>
        <v>100</v>
      </c>
      <c r="H66" s="133">
        <f>H29+H34+H64</f>
        <v>0</v>
      </c>
      <c r="I66" s="76">
        <f ca="1">I29+I34+I64</f>
        <v>1220085.5</v>
      </c>
      <c r="J66" s="163">
        <f ca="1">IF(I66=0,0,(I66/$I$23*100))</f>
        <v>51.07284599773714</v>
      </c>
      <c r="K66" s="76" t="s">
        <v>2508</v>
      </c>
      <c r="L66" s="76">
        <f ca="1">L29+L34+L64</f>
        <v>5172787.5299999993</v>
      </c>
      <c r="M66" s="163">
        <f ca="1">L66/$L$23*100</f>
        <v>51.074981059072876</v>
      </c>
      <c r="N66" s="76">
        <f ca="1">N29+N34+N64</f>
        <v>5172787.5299999993</v>
      </c>
      <c r="O66" s="162">
        <f ca="1">IF(L66=0,0,(N66*100/L66))</f>
        <v>100</v>
      </c>
      <c r="P66" s="76">
        <f ca="1">P29+P34+P64</f>
        <v>1207435.3800000004</v>
      </c>
      <c r="Q66" s="162">
        <f ca="1">IF(L66=0,0,(P66*100/L66))</f>
        <v>23.342064080486221</v>
      </c>
      <c r="S66" s="215">
        <f ca="1">S29+S34+S64</f>
        <v>0</v>
      </c>
      <c r="T66" s="215">
        <f ca="1">T29+T34+T64</f>
        <v>473003.42</v>
      </c>
      <c r="U66" s="215">
        <f ca="1">U29+U34+U64</f>
        <v>0</v>
      </c>
      <c r="V66" s="215">
        <f ca="1">V29+V34+V64</f>
        <v>3965352.1499999994</v>
      </c>
      <c r="W66" s="27"/>
      <c r="X66" s="77">
        <f ca="1">X29+X34+X64</f>
        <v>5172787.5299999993</v>
      </c>
      <c r="Y66" s="77">
        <f ca="1">Y29+Y34+Y64</f>
        <v>0</v>
      </c>
      <c r="Z66" s="77">
        <f ca="1">Z29+Z34+Z64</f>
        <v>3965352.1499999994</v>
      </c>
      <c r="AA66" s="27"/>
      <c r="AD66" s="27"/>
      <c r="AF66" s="146"/>
      <c r="AG66" s="146"/>
      <c r="AH66" s="146"/>
      <c r="AI66" s="146"/>
      <c r="BA66" s="537"/>
      <c r="BB66" s="538"/>
      <c r="BC66" s="538"/>
      <c r="BD66" s="538"/>
      <c r="BE66" s="539"/>
      <c r="BF66" s="502"/>
      <c r="BG66" s="537"/>
      <c r="BH66" s="539"/>
      <c r="BI66" s="537"/>
      <c r="BJ66" s="539"/>
      <c r="BK66" s="537"/>
      <c r="BL66" s="539"/>
      <c r="BM66" s="537"/>
      <c r="BN66" s="539"/>
      <c r="BO66" s="537"/>
      <c r="BP66" s="539"/>
      <c r="BQ66" s="537"/>
      <c r="BR66" s="539"/>
      <c r="BS66" s="537"/>
      <c r="BT66" s="539"/>
      <c r="BU66" s="537"/>
      <c r="BV66" s="539"/>
      <c r="BW66" s="537"/>
      <c r="BX66" s="539"/>
      <c r="BY66" s="537"/>
      <c r="BZ66" s="539"/>
      <c r="CA66" s="502"/>
      <c r="CB66" s="537"/>
      <c r="CC66" s="538"/>
      <c r="CD66" s="538"/>
      <c r="CE66" s="539"/>
    </row>
    <row r="67" spans="1:83" ht="12.75" customHeight="1">
      <c r="H67" s="162"/>
      <c r="J67" s="140"/>
      <c r="M67" s="140"/>
      <c r="S67" s="111"/>
      <c r="T67" s="111"/>
      <c r="U67" s="111"/>
      <c r="V67" s="111"/>
      <c r="X67" s="72"/>
      <c r="Y67" s="72"/>
      <c r="Z67" s="72"/>
      <c r="AB67" s="27"/>
      <c r="AC67" s="27"/>
      <c r="AD67" s="46"/>
      <c r="AF67" s="146"/>
      <c r="AG67" s="146"/>
      <c r="AH67" s="146"/>
      <c r="AI67" s="146"/>
      <c r="BA67" s="537"/>
      <c r="BB67" s="538"/>
      <c r="BC67" s="538"/>
      <c r="BD67" s="538"/>
      <c r="BE67" s="539"/>
      <c r="BF67" s="502"/>
      <c r="BG67" s="537"/>
      <c r="BH67" s="539"/>
      <c r="BI67" s="537"/>
      <c r="BJ67" s="539"/>
      <c r="BK67" s="537"/>
      <c r="BL67" s="539"/>
      <c r="BM67" s="537"/>
      <c r="BN67" s="539"/>
      <c r="BO67" s="537"/>
      <c r="BP67" s="539"/>
      <c r="BQ67" s="537"/>
      <c r="BR67" s="539"/>
      <c r="BS67" s="537"/>
      <c r="BT67" s="539"/>
      <c r="BU67" s="537"/>
      <c r="BV67" s="539"/>
      <c r="BW67" s="537"/>
      <c r="BX67" s="539"/>
      <c r="BY67" s="537"/>
      <c r="BZ67" s="539"/>
      <c r="CA67" s="502"/>
      <c r="CB67" s="537"/>
      <c r="CC67" s="538"/>
      <c r="CD67" s="538"/>
      <c r="CE67" s="539"/>
    </row>
    <row r="68" spans="1:83" ht="12.75" customHeight="1">
      <c r="A68" s="76">
        <f ca="1">A23-A66-A29</f>
        <v>350165.79000000015</v>
      </c>
      <c r="B68" s="162">
        <f ca="1">IF(I68=0,0,(A68*100/I68))</f>
        <v>29.958740679115177</v>
      </c>
      <c r="C68" s="76">
        <f ca="1">C23-C66-C29</f>
        <v>299451.21000000008</v>
      </c>
      <c r="D68" s="162">
        <f ca="1">IF(I68=0,0,(C68*100/I68))</f>
        <v>25.619810394491306</v>
      </c>
      <c r="E68" s="76">
        <f ca="1">E23-E66</f>
        <v>869375.58999999973</v>
      </c>
      <c r="F68" s="76">
        <f ca="1">F23-F66</f>
        <v>1168979.7199999997</v>
      </c>
      <c r="G68" s="162">
        <f ca="1">IF(I68=0,0,(F68*100/I68))</f>
        <v>100.01308320445766</v>
      </c>
      <c r="H68" s="133">
        <f>H23-H66</f>
        <v>0</v>
      </c>
      <c r="I68" s="76">
        <f ca="1">I23-I66</f>
        <v>1168826.7999999998</v>
      </c>
      <c r="J68" s="163">
        <f ca="1">IF(I68=0,0,(I68/$I$23*100))</f>
        <v>48.927154002262867</v>
      </c>
      <c r="K68" s="76" t="s">
        <v>2509</v>
      </c>
      <c r="L68" s="76">
        <f ca="1">L23-L66</f>
        <v>4955043.0100000016</v>
      </c>
      <c r="M68" s="163">
        <f ca="1">L68/$L$23*100</f>
        <v>48.925018940927117</v>
      </c>
      <c r="N68" s="76">
        <f ca="1">N23-N66</f>
        <v>4962893.4800000004</v>
      </c>
      <c r="O68" s="162">
        <f ca="1">IF(L68=0,0,(N68*100/L68))</f>
        <v>100.15843394263491</v>
      </c>
      <c r="P68" s="76">
        <f ca="1">P23-P66</f>
        <v>464399.93999999994</v>
      </c>
      <c r="Q68" s="162">
        <f ca="1">IF(L68=0,0,(P68*100/L68))</f>
        <v>9.3722685971196</v>
      </c>
      <c r="S68" s="215">
        <f ca="1">S23-S66</f>
        <v>0</v>
      </c>
      <c r="T68" s="215">
        <f ca="1">T23-T66</f>
        <v>817972.82000000007</v>
      </c>
      <c r="U68" s="215">
        <f ca="1">U23-U66</f>
        <v>0</v>
      </c>
      <c r="V68" s="215">
        <f ca="1">V23-V66</f>
        <v>4482987.4300000006</v>
      </c>
      <c r="W68" s="27"/>
      <c r="X68" s="77">
        <f ca="1">X23-X66</f>
        <v>4955043.0100000016</v>
      </c>
      <c r="Y68" s="77">
        <f ca="1">Y23-Y66</f>
        <v>0</v>
      </c>
      <c r="Z68" s="77">
        <f ca="1">Z23-Z66</f>
        <v>4482987.4300000006</v>
      </c>
      <c r="AA68" s="27"/>
      <c r="AB68" s="46"/>
      <c r="AC68" s="46"/>
      <c r="AF68" s="146"/>
      <c r="AG68" s="146"/>
      <c r="AH68" s="146"/>
      <c r="AI68" s="146"/>
      <c r="BA68" s="537"/>
      <c r="BB68" s="538"/>
      <c r="BC68" s="538"/>
      <c r="BD68" s="538"/>
      <c r="BE68" s="539"/>
      <c r="BF68" s="502"/>
      <c r="BG68" s="537"/>
      <c r="BH68" s="539"/>
      <c r="BI68" s="537"/>
      <c r="BJ68" s="539"/>
      <c r="BK68" s="537"/>
      <c r="BL68" s="539"/>
      <c r="BM68" s="537"/>
      <c r="BN68" s="539"/>
      <c r="BO68" s="537"/>
      <c r="BP68" s="539"/>
      <c r="BQ68" s="537"/>
      <c r="BR68" s="539"/>
      <c r="BS68" s="537"/>
      <c r="BT68" s="539"/>
      <c r="BU68" s="537"/>
      <c r="BV68" s="539"/>
      <c r="BW68" s="537"/>
      <c r="BX68" s="539"/>
      <c r="BY68" s="537"/>
      <c r="BZ68" s="539"/>
      <c r="CA68" s="502"/>
      <c r="CB68" s="537"/>
      <c r="CC68" s="538"/>
      <c r="CD68" s="538"/>
      <c r="CE68" s="539"/>
    </row>
    <row r="69" spans="1:83" ht="13.5" customHeight="1" thickBot="1">
      <c r="A69" s="81"/>
      <c r="B69" s="81"/>
      <c r="C69" s="81"/>
      <c r="D69" s="81"/>
      <c r="E69" s="81"/>
      <c r="F69" s="81"/>
      <c r="G69" s="81"/>
      <c r="H69" s="209"/>
      <c r="I69" s="81"/>
      <c r="J69" s="182"/>
      <c r="K69" s="81"/>
      <c r="L69" s="81"/>
      <c r="M69" s="81"/>
      <c r="N69" s="81"/>
      <c r="O69" s="81"/>
      <c r="P69" s="81"/>
      <c r="Q69" s="81"/>
      <c r="S69" s="218"/>
      <c r="T69" s="219"/>
      <c r="U69" s="218"/>
      <c r="V69" s="219"/>
      <c r="W69" s="46"/>
      <c r="X69" s="167"/>
      <c r="Y69" s="167"/>
      <c r="Z69" s="167"/>
      <c r="AA69" s="46"/>
      <c r="AD69" s="102"/>
      <c r="AF69" s="146"/>
      <c r="AG69" s="146"/>
      <c r="AH69" s="146"/>
      <c r="AI69" s="146"/>
      <c r="BA69" s="537"/>
      <c r="BB69" s="538"/>
      <c r="BC69" s="538"/>
      <c r="BD69" s="538"/>
      <c r="BE69" s="539"/>
      <c r="BF69" s="502"/>
      <c r="BG69" s="537"/>
      <c r="BH69" s="539"/>
      <c r="BI69" s="537"/>
      <c r="BJ69" s="539"/>
      <c r="BK69" s="537"/>
      <c r="BL69" s="539"/>
      <c r="BM69" s="537"/>
      <c r="BN69" s="539"/>
      <c r="BO69" s="537"/>
      <c r="BP69" s="539"/>
      <c r="BQ69" s="537"/>
      <c r="BR69" s="539"/>
      <c r="BS69" s="537"/>
      <c r="BT69" s="539"/>
      <c r="BU69" s="537"/>
      <c r="BV69" s="539"/>
      <c r="BW69" s="537"/>
      <c r="BX69" s="539"/>
      <c r="BY69" s="537"/>
      <c r="BZ69" s="539"/>
      <c r="CA69" s="502"/>
      <c r="CB69" s="537"/>
      <c r="CC69" s="538"/>
      <c r="CD69" s="538"/>
      <c r="CE69" s="539"/>
    </row>
    <row r="70" spans="1:83" ht="13.5" customHeight="1" thickTop="1">
      <c r="K70" s="35"/>
      <c r="AB70" s="102"/>
      <c r="AC70" s="102"/>
      <c r="AD70" s="46"/>
      <c r="AF70" s="146"/>
      <c r="AG70" s="146"/>
      <c r="AH70" s="146"/>
      <c r="AI70" s="146"/>
    </row>
    <row r="71" spans="1:83" ht="12.75" customHeight="1">
      <c r="H71" s="102"/>
      <c r="K71" s="40"/>
      <c r="S71" s="102"/>
      <c r="T71" s="102"/>
      <c r="U71" s="102"/>
      <c r="V71" s="102"/>
      <c r="W71" s="102"/>
      <c r="X71" s="102"/>
      <c r="Y71" s="102"/>
      <c r="Z71" s="102"/>
      <c r="AA71" s="102"/>
      <c r="AB71" s="46"/>
      <c r="AC71" s="46"/>
      <c r="AD71" s="46"/>
      <c r="AF71" s="146"/>
      <c r="AG71" s="146"/>
      <c r="AH71" s="146"/>
      <c r="AI71" s="146"/>
    </row>
    <row r="72" spans="1:83" ht="12.75" customHeight="1">
      <c r="B72" s="46"/>
      <c r="D72" s="46"/>
      <c r="G72" s="46"/>
      <c r="H72" s="46"/>
      <c r="J72" s="46"/>
      <c r="K72" s="40"/>
      <c r="M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F72" s="146"/>
      <c r="AG72" s="146"/>
      <c r="AH72" s="146"/>
      <c r="AI72" s="146"/>
    </row>
    <row r="73" spans="1:83" ht="12.75" customHeight="1">
      <c r="H73" s="46"/>
      <c r="K73" s="40"/>
      <c r="O73" s="46"/>
      <c r="Q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F73" s="146"/>
      <c r="AG73" s="146"/>
      <c r="AH73" s="146"/>
      <c r="AI73" s="146"/>
    </row>
    <row r="74" spans="1:83" ht="12.75" customHeight="1">
      <c r="H74" s="46"/>
      <c r="K74" s="40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F74" s="146"/>
      <c r="AG74" s="146"/>
      <c r="AH74" s="146"/>
      <c r="AI74" s="146"/>
    </row>
    <row r="75" spans="1:83" ht="16.5" customHeight="1">
      <c r="B75" s="46"/>
      <c r="D75" s="46"/>
      <c r="F75" s="104"/>
      <c r="G75" s="46"/>
      <c r="H75" s="46"/>
      <c r="J75" s="46"/>
      <c r="K75" s="40"/>
      <c r="M75" s="46"/>
      <c r="N75" s="104"/>
      <c r="O75" s="46"/>
      <c r="P75" s="104"/>
      <c r="Q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F75" s="146"/>
      <c r="AG75" s="146"/>
      <c r="AH75" s="146"/>
      <c r="AI75" s="146"/>
    </row>
    <row r="76" spans="1:83" ht="12.75" customHeight="1">
      <c r="B76" s="46"/>
      <c r="D76" s="46"/>
      <c r="G76" s="46"/>
      <c r="H76" s="46"/>
      <c r="J76" s="46"/>
      <c r="K76" s="40"/>
      <c r="M76" s="46"/>
      <c r="O76" s="46"/>
      <c r="Q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F76" s="146"/>
      <c r="AG76" s="146"/>
      <c r="AH76" s="146"/>
      <c r="AI76" s="146"/>
    </row>
    <row r="77" spans="1:83" ht="12.75" customHeight="1">
      <c r="B77" s="46"/>
      <c r="D77" s="46"/>
      <c r="G77" s="46"/>
      <c r="H77" s="46"/>
      <c r="J77" s="46"/>
      <c r="K77" s="40"/>
      <c r="M77" s="46"/>
      <c r="O77" s="46"/>
      <c r="Q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F77" s="146"/>
      <c r="AG77" s="146"/>
      <c r="AH77" s="146"/>
      <c r="AI77" s="146"/>
    </row>
    <row r="78" spans="1:83" ht="12.75" customHeight="1">
      <c r="B78" s="46"/>
      <c r="D78" s="46"/>
      <c r="G78" s="46"/>
      <c r="H78" s="46"/>
      <c r="J78" s="46"/>
      <c r="K78" s="40"/>
      <c r="M78" s="46"/>
      <c r="O78" s="46"/>
      <c r="Q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F78" s="146"/>
      <c r="AG78" s="146"/>
      <c r="AH78" s="146"/>
      <c r="AI78" s="146"/>
    </row>
    <row r="79" spans="1:83" ht="12.75" customHeight="1">
      <c r="B79" s="46"/>
      <c r="D79" s="46"/>
      <c r="G79" s="46"/>
      <c r="H79" s="46"/>
      <c r="J79" s="46"/>
      <c r="K79" s="40"/>
      <c r="M79" s="46"/>
      <c r="O79" s="46"/>
      <c r="Q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F79" s="146"/>
      <c r="AG79" s="146"/>
      <c r="AH79" s="146"/>
      <c r="AI79" s="146"/>
    </row>
    <row r="80" spans="1:83" ht="12.75" customHeight="1">
      <c r="B80" s="46"/>
      <c r="D80" s="46"/>
      <c r="G80" s="46"/>
      <c r="H80" s="46"/>
      <c r="J80" s="46"/>
      <c r="K80" s="40"/>
      <c r="M80" s="46"/>
      <c r="O80" s="46"/>
      <c r="Q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F80" s="146"/>
      <c r="AG80" s="146"/>
      <c r="AH80" s="146"/>
      <c r="AI80" s="146"/>
    </row>
    <row r="81" spans="2:35" ht="12.75" customHeight="1">
      <c r="B81" s="46"/>
      <c r="D81" s="46"/>
      <c r="G81" s="46"/>
      <c r="H81" s="46"/>
      <c r="J81" s="46"/>
      <c r="K81" s="40"/>
      <c r="M81" s="46"/>
      <c r="O81" s="46"/>
      <c r="Q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F81" s="146"/>
      <c r="AG81" s="146"/>
      <c r="AH81" s="146"/>
      <c r="AI81" s="146"/>
    </row>
    <row r="82" spans="2:35" ht="12.75" customHeight="1">
      <c r="B82" s="46"/>
      <c r="D82" s="46"/>
      <c r="G82" s="46"/>
      <c r="H82" s="46"/>
      <c r="J82" s="46"/>
      <c r="K82" s="40"/>
      <c r="M82" s="46"/>
      <c r="O82" s="46"/>
      <c r="Q82" s="46"/>
      <c r="S82" s="46"/>
      <c r="T82" s="46"/>
      <c r="U82" s="46"/>
      <c r="V82" s="46"/>
      <c r="W82" s="46"/>
      <c r="AA82" s="46"/>
      <c r="AB82" s="46"/>
      <c r="AC82" s="46"/>
      <c r="AD82" s="46"/>
      <c r="AF82" s="146"/>
      <c r="AG82" s="146"/>
      <c r="AH82" s="146"/>
      <c r="AI82" s="146"/>
    </row>
    <row r="83" spans="2:35" ht="12.75" customHeight="1">
      <c r="B83" s="46"/>
      <c r="C83" s="46"/>
      <c r="D83" s="46"/>
      <c r="G83" s="46"/>
      <c r="H83" s="46"/>
      <c r="J83" s="46"/>
      <c r="K83" s="40"/>
      <c r="M83" s="46"/>
      <c r="O83" s="46"/>
      <c r="Q83" s="46"/>
      <c r="S83" s="46"/>
      <c r="T83" s="46"/>
      <c r="U83" s="46"/>
      <c r="V83" s="46"/>
      <c r="W83" s="46"/>
      <c r="AA83" s="46"/>
      <c r="AB83" s="46"/>
      <c r="AC83" s="46"/>
      <c r="AD83" s="46"/>
      <c r="AF83" s="146"/>
      <c r="AG83" s="146"/>
      <c r="AH83" s="146"/>
      <c r="AI83" s="146"/>
    </row>
    <row r="84" spans="2:35" ht="12.75" customHeight="1">
      <c r="O84" s="46"/>
      <c r="Q84" s="46"/>
      <c r="AF84" s="146"/>
      <c r="AG84" s="146"/>
      <c r="AH84" s="146"/>
      <c r="AI84" s="146"/>
    </row>
    <row r="85" spans="2:35" ht="12.75" customHeight="1">
      <c r="AF85" s="146"/>
      <c r="AG85" s="146"/>
      <c r="AH85" s="146"/>
      <c r="AI85" s="146"/>
    </row>
    <row r="86" spans="2:35" ht="12.75" customHeight="1">
      <c r="K86" s="35"/>
      <c r="AF86" s="171"/>
      <c r="AG86" s="171"/>
      <c r="AH86" s="171"/>
      <c r="AI86" s="171"/>
    </row>
    <row r="87" spans="2:35" ht="12.75" customHeight="1">
      <c r="H87" s="102"/>
      <c r="S87" s="102"/>
      <c r="T87" s="102"/>
      <c r="U87" s="102"/>
      <c r="V87" s="102"/>
      <c r="W87" s="102"/>
      <c r="AA87" s="102"/>
      <c r="AB87" s="102"/>
      <c r="AC87" s="102"/>
      <c r="AD87" s="102"/>
      <c r="AF87" s="171"/>
      <c r="AG87" s="171"/>
      <c r="AH87" s="146"/>
      <c r="AI87" s="146"/>
    </row>
    <row r="88" spans="2:35" ht="12.75" customHeight="1">
      <c r="H88" s="102"/>
      <c r="S88" s="102"/>
      <c r="T88" s="102"/>
      <c r="U88" s="102"/>
      <c r="V88" s="102"/>
      <c r="W88" s="102"/>
      <c r="AA88" s="102"/>
      <c r="AB88" s="102"/>
      <c r="AC88" s="102"/>
      <c r="AD88" s="102"/>
      <c r="AF88" s="171"/>
      <c r="AG88" s="171"/>
      <c r="AH88" s="146"/>
      <c r="AI88" s="146"/>
    </row>
    <row r="89" spans="2:35" ht="12.75" customHeight="1">
      <c r="H89" s="102"/>
      <c r="S89" s="102"/>
      <c r="T89" s="102"/>
      <c r="U89" s="102"/>
      <c r="V89" s="102"/>
      <c r="W89" s="102"/>
      <c r="AA89" s="102"/>
      <c r="AB89" s="102"/>
      <c r="AC89" s="102"/>
      <c r="AD89" s="102"/>
      <c r="AF89" s="171"/>
      <c r="AG89" s="171"/>
      <c r="AH89" s="146"/>
      <c r="AI89" s="146"/>
    </row>
    <row r="90" spans="2:35" ht="12.75" customHeight="1">
      <c r="H90" s="102"/>
      <c r="S90" s="102"/>
      <c r="T90" s="102"/>
      <c r="U90" s="102"/>
      <c r="V90" s="102"/>
      <c r="W90" s="102"/>
      <c r="AA90" s="102"/>
      <c r="AB90" s="102"/>
      <c r="AC90" s="102"/>
      <c r="AD90" s="102"/>
      <c r="AF90" s="171"/>
      <c r="AG90" s="171"/>
      <c r="AH90" s="146"/>
      <c r="AI90" s="146"/>
    </row>
    <row r="91" spans="2:35" ht="12.75" customHeight="1">
      <c r="H91" s="102"/>
      <c r="S91" s="102"/>
      <c r="T91" s="102"/>
      <c r="U91" s="102"/>
      <c r="V91" s="102"/>
      <c r="W91" s="102"/>
      <c r="AA91" s="102"/>
      <c r="AB91" s="102"/>
      <c r="AC91" s="102"/>
      <c r="AD91" s="102"/>
      <c r="AF91" s="171"/>
      <c r="AG91" s="171"/>
      <c r="AH91" s="146"/>
      <c r="AI91" s="146"/>
    </row>
    <row r="92" spans="2:35" ht="12.75" customHeight="1">
      <c r="H92" s="102"/>
      <c r="S92" s="102"/>
      <c r="T92" s="102"/>
      <c r="U92" s="102"/>
      <c r="V92" s="102"/>
      <c r="W92" s="102"/>
      <c r="AA92" s="102"/>
      <c r="AB92" s="102"/>
      <c r="AC92" s="102"/>
      <c r="AD92" s="102"/>
      <c r="AF92" s="171"/>
      <c r="AG92" s="171"/>
      <c r="AH92" s="146"/>
      <c r="AI92" s="146"/>
    </row>
    <row r="93" spans="2:35" ht="12.75" customHeight="1">
      <c r="H93" s="102"/>
      <c r="S93" s="102"/>
      <c r="T93" s="102"/>
      <c r="U93" s="102"/>
      <c r="V93" s="102"/>
      <c r="W93" s="102"/>
      <c r="AA93" s="102"/>
      <c r="AB93" s="102"/>
      <c r="AC93" s="102"/>
      <c r="AD93" s="102"/>
      <c r="AF93" s="171"/>
      <c r="AG93" s="171"/>
      <c r="AH93" s="146"/>
      <c r="AI93" s="146"/>
    </row>
    <row r="94" spans="2:35" ht="12.75" customHeight="1">
      <c r="H94" s="102"/>
      <c r="S94" s="102"/>
      <c r="T94" s="102"/>
      <c r="U94" s="102"/>
      <c r="V94" s="102"/>
      <c r="W94" s="102"/>
      <c r="AA94" s="102"/>
      <c r="AB94" s="102"/>
      <c r="AC94" s="102"/>
      <c r="AD94" s="102"/>
      <c r="AF94" s="171"/>
      <c r="AG94" s="171"/>
      <c r="AH94" s="146"/>
      <c r="AI94" s="146"/>
    </row>
    <row r="95" spans="2:35" ht="12.75" customHeight="1">
      <c r="H95" s="102"/>
      <c r="S95" s="102"/>
      <c r="T95" s="102"/>
      <c r="U95" s="102"/>
      <c r="V95" s="102"/>
      <c r="W95" s="102"/>
      <c r="AA95" s="102"/>
      <c r="AB95" s="102"/>
      <c r="AC95" s="102"/>
      <c r="AD95" s="102"/>
      <c r="AF95" s="171"/>
      <c r="AG95" s="171"/>
      <c r="AH95" s="146"/>
      <c r="AI95" s="146"/>
    </row>
    <row r="96" spans="2:35" ht="12.75" customHeight="1">
      <c r="H96" s="102"/>
      <c r="S96" s="102"/>
      <c r="T96" s="102"/>
      <c r="U96" s="102"/>
      <c r="V96" s="102"/>
      <c r="W96" s="102"/>
      <c r="AA96" s="102"/>
      <c r="AB96" s="102"/>
      <c r="AC96" s="102"/>
      <c r="AD96" s="102"/>
      <c r="AF96" s="171"/>
      <c r="AG96" s="171"/>
      <c r="AH96" s="146"/>
      <c r="AI96" s="146"/>
    </row>
    <row r="97" spans="8:35" ht="12.75" customHeight="1">
      <c r="H97" s="102"/>
      <c r="S97" s="102"/>
      <c r="T97" s="102"/>
      <c r="U97" s="102"/>
      <c r="V97" s="102"/>
      <c r="W97" s="102"/>
      <c r="AA97" s="102"/>
      <c r="AB97" s="102"/>
      <c r="AC97" s="102"/>
      <c r="AD97" s="102"/>
      <c r="AF97" s="171"/>
      <c r="AG97" s="171"/>
      <c r="AH97" s="146"/>
      <c r="AI97" s="146"/>
    </row>
    <row r="98" spans="8:35" ht="12.75" customHeight="1">
      <c r="H98" s="102"/>
      <c r="S98" s="102"/>
      <c r="T98" s="102"/>
      <c r="U98" s="102"/>
      <c r="V98" s="102"/>
      <c r="W98" s="102"/>
      <c r="AA98" s="102"/>
      <c r="AB98" s="102"/>
      <c r="AC98" s="102"/>
      <c r="AD98" s="102"/>
      <c r="AF98" s="171"/>
      <c r="AG98" s="171"/>
      <c r="AH98" s="146"/>
      <c r="AI98" s="146"/>
    </row>
    <row r="99" spans="8:35" ht="12.75" customHeight="1">
      <c r="H99" s="102"/>
      <c r="S99" s="102"/>
      <c r="T99" s="102"/>
      <c r="U99" s="102"/>
      <c r="V99" s="102"/>
      <c r="W99" s="102"/>
      <c r="AA99" s="102"/>
      <c r="AB99" s="102"/>
      <c r="AC99" s="102"/>
      <c r="AD99" s="102"/>
      <c r="AF99" s="171"/>
      <c r="AG99" s="171"/>
      <c r="AH99" s="146"/>
      <c r="AI99" s="146"/>
    </row>
    <row r="100" spans="8:35" ht="12.75" customHeight="1">
      <c r="H100" s="102"/>
      <c r="S100" s="102"/>
      <c r="T100" s="102"/>
      <c r="U100" s="102"/>
      <c r="V100" s="102"/>
      <c r="W100" s="102"/>
      <c r="AA100" s="102"/>
      <c r="AB100" s="102"/>
      <c r="AC100" s="102"/>
      <c r="AD100" s="102"/>
      <c r="AF100" s="171"/>
      <c r="AG100" s="171"/>
      <c r="AH100" s="146"/>
      <c r="AI100" s="146"/>
    </row>
    <row r="101" spans="8:35" ht="12.75" customHeight="1">
      <c r="H101" s="102"/>
      <c r="S101" s="102"/>
      <c r="T101" s="102"/>
      <c r="U101" s="102"/>
      <c r="V101" s="102"/>
      <c r="W101" s="102"/>
      <c r="AA101" s="102"/>
      <c r="AB101" s="102"/>
      <c r="AC101" s="102"/>
      <c r="AD101" s="102"/>
      <c r="AF101" s="171"/>
      <c r="AG101" s="171"/>
      <c r="AH101" s="146"/>
      <c r="AI101" s="146"/>
    </row>
    <row r="102" spans="8:35" ht="12.75" customHeight="1">
      <c r="H102" s="102"/>
      <c r="S102" s="102"/>
      <c r="T102" s="102"/>
      <c r="U102" s="102"/>
      <c r="V102" s="102"/>
      <c r="W102" s="102"/>
      <c r="AA102" s="102"/>
      <c r="AB102" s="102"/>
      <c r="AC102" s="102"/>
      <c r="AD102" s="102"/>
      <c r="AF102" s="171"/>
      <c r="AG102" s="171"/>
      <c r="AH102" s="146"/>
      <c r="AI102" s="146"/>
    </row>
    <row r="103" spans="8:35" ht="12.75" customHeight="1">
      <c r="H103" s="102"/>
      <c r="S103" s="102"/>
      <c r="T103" s="102"/>
      <c r="U103" s="102"/>
      <c r="V103" s="102"/>
      <c r="W103" s="102"/>
      <c r="AA103" s="102"/>
      <c r="AB103" s="102"/>
      <c r="AC103" s="102"/>
      <c r="AD103" s="102"/>
      <c r="AF103" s="171"/>
      <c r="AG103" s="171"/>
      <c r="AH103" s="146"/>
      <c r="AI103" s="146"/>
    </row>
    <row r="104" spans="8:35" ht="12.75" customHeight="1">
      <c r="H104" s="102"/>
      <c r="S104" s="102"/>
      <c r="T104" s="102"/>
      <c r="U104" s="102"/>
      <c r="V104" s="102"/>
      <c r="W104" s="102"/>
      <c r="AA104" s="102"/>
      <c r="AB104" s="102"/>
      <c r="AC104" s="102"/>
      <c r="AD104" s="102"/>
      <c r="AF104" s="171"/>
      <c r="AG104" s="171"/>
      <c r="AH104" s="146"/>
      <c r="AI104" s="146"/>
    </row>
    <row r="105" spans="8:35" ht="12.75" customHeight="1">
      <c r="H105" s="102"/>
      <c r="S105" s="102"/>
      <c r="T105" s="102"/>
      <c r="U105" s="102"/>
      <c r="V105" s="102"/>
      <c r="W105" s="102"/>
      <c r="AA105" s="102"/>
      <c r="AB105" s="102"/>
      <c r="AC105" s="102"/>
      <c r="AD105" s="102"/>
      <c r="AF105" s="171"/>
      <c r="AG105" s="171"/>
      <c r="AH105" s="146"/>
      <c r="AI105" s="146"/>
    </row>
    <row r="106" spans="8:35" ht="12.75" customHeight="1">
      <c r="H106" s="102"/>
      <c r="S106" s="102"/>
      <c r="T106" s="102"/>
      <c r="U106" s="102"/>
      <c r="V106" s="102"/>
      <c r="W106" s="102"/>
      <c r="AA106" s="102"/>
      <c r="AB106" s="102"/>
      <c r="AC106" s="102"/>
      <c r="AD106" s="102"/>
      <c r="AF106" s="171"/>
      <c r="AG106" s="171"/>
      <c r="AH106" s="146"/>
      <c r="AI106" s="146"/>
    </row>
    <row r="107" spans="8:35" ht="12.75" customHeight="1">
      <c r="H107" s="102"/>
      <c r="S107" s="102"/>
      <c r="T107" s="102"/>
      <c r="U107" s="102"/>
      <c r="V107" s="102"/>
      <c r="W107" s="102"/>
      <c r="AA107" s="102"/>
      <c r="AB107" s="102"/>
      <c r="AC107" s="102"/>
      <c r="AD107" s="102"/>
      <c r="AF107" s="171"/>
      <c r="AG107" s="171"/>
      <c r="AH107" s="146"/>
      <c r="AI107" s="146"/>
    </row>
    <row r="108" spans="8:35" ht="12.75" customHeight="1">
      <c r="H108" s="102"/>
      <c r="S108" s="102"/>
      <c r="T108" s="102"/>
      <c r="U108" s="102"/>
      <c r="V108" s="102"/>
      <c r="W108" s="102"/>
      <c r="AA108" s="102"/>
      <c r="AB108" s="102"/>
      <c r="AC108" s="102"/>
      <c r="AD108" s="102"/>
      <c r="AF108" s="171"/>
      <c r="AG108" s="171"/>
      <c r="AH108" s="146"/>
      <c r="AI108" s="146"/>
    </row>
    <row r="109" spans="8:35" ht="12.75" customHeight="1">
      <c r="H109" s="40"/>
      <c r="S109" s="40"/>
      <c r="T109" s="40"/>
      <c r="U109" s="40"/>
      <c r="V109" s="40"/>
      <c r="W109" s="40"/>
      <c r="AA109" s="40"/>
      <c r="AB109" s="40"/>
      <c r="AC109" s="40"/>
      <c r="AD109" s="40"/>
      <c r="AF109" s="171"/>
      <c r="AG109" s="171"/>
      <c r="AH109" s="171"/>
      <c r="AI109" s="171"/>
    </row>
    <row r="110" spans="8:35" ht="12.75" customHeight="1">
      <c r="AF110" s="171"/>
      <c r="AG110" s="171"/>
      <c r="AH110" s="171"/>
      <c r="AI110" s="171"/>
    </row>
    <row r="111" spans="8:35" ht="12.75" customHeight="1">
      <c r="AF111" s="171"/>
      <c r="AG111" s="171"/>
      <c r="AH111" s="171"/>
      <c r="AI111" s="171"/>
    </row>
    <row r="112" spans="8:35" ht="12.75" customHeight="1">
      <c r="K112" s="35"/>
      <c r="AF112" s="171"/>
      <c r="AG112" s="171"/>
      <c r="AH112" s="171"/>
      <c r="AI112" s="171"/>
    </row>
    <row r="113" spans="8:35" ht="12.75" customHeight="1">
      <c r="K113" s="35"/>
      <c r="AF113" s="171"/>
      <c r="AG113" s="171"/>
      <c r="AH113" s="171"/>
      <c r="AI113" s="171"/>
    </row>
    <row r="114" spans="8:35" ht="13.5" customHeight="1">
      <c r="H114" s="41"/>
      <c r="S114" s="41"/>
      <c r="T114" s="41"/>
      <c r="U114" s="41"/>
      <c r="V114" s="41"/>
      <c r="W114" s="102"/>
      <c r="AA114" s="102"/>
      <c r="AB114" s="102"/>
      <c r="AC114" s="102"/>
      <c r="AD114" s="102"/>
      <c r="AF114" s="188"/>
      <c r="AG114" s="188"/>
      <c r="AH114" s="146"/>
      <c r="AI114" s="146"/>
    </row>
    <row r="115" spans="8:35" ht="13.5" customHeight="1">
      <c r="H115" s="41"/>
      <c r="S115" s="41"/>
      <c r="T115" s="41"/>
      <c r="U115" s="41"/>
      <c r="V115" s="41"/>
      <c r="W115" s="102"/>
      <c r="AA115" s="102"/>
      <c r="AB115" s="102"/>
      <c r="AC115" s="102"/>
      <c r="AD115" s="102"/>
      <c r="AF115" s="188"/>
      <c r="AG115" s="188"/>
      <c r="AH115" s="146"/>
      <c r="AI115" s="146"/>
    </row>
    <row r="116" spans="8:35" ht="13.5" customHeight="1">
      <c r="H116" s="41"/>
      <c r="S116" s="41"/>
      <c r="T116" s="41"/>
      <c r="U116" s="41"/>
      <c r="V116" s="41"/>
      <c r="W116" s="102"/>
      <c r="AA116" s="102"/>
      <c r="AB116" s="102"/>
      <c r="AC116" s="102"/>
      <c r="AD116" s="102"/>
      <c r="AF116" s="188"/>
      <c r="AG116" s="188"/>
      <c r="AH116" s="146"/>
      <c r="AI116" s="146"/>
    </row>
    <row r="117" spans="8:35" ht="13.5" customHeight="1">
      <c r="H117" s="41"/>
      <c r="S117" s="41"/>
      <c r="T117" s="41"/>
      <c r="U117" s="41"/>
      <c r="V117" s="41"/>
      <c r="W117" s="102"/>
      <c r="AA117" s="102"/>
      <c r="AB117" s="102"/>
      <c r="AC117" s="102"/>
      <c r="AD117" s="102"/>
      <c r="AF117" s="188"/>
      <c r="AG117" s="188"/>
      <c r="AH117" s="146"/>
      <c r="AI117" s="146"/>
    </row>
    <row r="118" spans="8:35" ht="13.5" customHeight="1">
      <c r="H118" s="41"/>
      <c r="S118" s="41"/>
      <c r="T118" s="41"/>
      <c r="U118" s="41"/>
      <c r="V118" s="41"/>
      <c r="W118" s="102"/>
      <c r="AA118" s="102"/>
      <c r="AB118" s="102"/>
      <c r="AC118" s="102"/>
      <c r="AD118" s="102"/>
      <c r="AF118" s="188"/>
      <c r="AG118" s="188"/>
      <c r="AH118" s="146"/>
      <c r="AI118" s="146"/>
    </row>
    <row r="119" spans="8:35" ht="13.5" customHeight="1">
      <c r="H119" s="41"/>
      <c r="S119" s="41"/>
      <c r="T119" s="41"/>
      <c r="U119" s="41"/>
      <c r="V119" s="41"/>
      <c r="W119" s="102"/>
      <c r="AA119" s="102"/>
      <c r="AB119" s="102"/>
      <c r="AC119" s="102"/>
      <c r="AD119" s="102"/>
      <c r="AF119" s="188"/>
      <c r="AG119" s="188"/>
      <c r="AH119" s="146"/>
      <c r="AI119" s="146"/>
    </row>
    <row r="120" spans="8:35" ht="13.5" customHeight="1">
      <c r="AF120" s="188"/>
      <c r="AG120" s="188"/>
      <c r="AH120" s="171"/>
      <c r="AI120" s="171"/>
    </row>
    <row r="121" spans="8:35" ht="13.5" customHeight="1">
      <c r="AF121" s="188"/>
      <c r="AG121" s="188"/>
      <c r="AH121" s="171"/>
      <c r="AI121" s="171"/>
    </row>
    <row r="122" spans="8:35" ht="13.5" customHeight="1">
      <c r="K122" s="35"/>
      <c r="AF122" s="188"/>
      <c r="AG122" s="188"/>
      <c r="AH122" s="171"/>
      <c r="AI122" s="171"/>
    </row>
    <row r="123" spans="8:35" ht="13.5" customHeight="1">
      <c r="H123" s="41"/>
      <c r="S123" s="41"/>
      <c r="T123" s="41"/>
      <c r="U123" s="41"/>
      <c r="V123" s="41"/>
      <c r="W123" s="102"/>
      <c r="AA123" s="102"/>
      <c r="AB123" s="102"/>
      <c r="AC123" s="102"/>
      <c r="AD123" s="102"/>
      <c r="AF123" s="188"/>
      <c r="AG123" s="188"/>
      <c r="AH123" s="146"/>
      <c r="AI123" s="146"/>
    </row>
    <row r="124" spans="8:35" ht="13.5" customHeight="1">
      <c r="H124" s="41"/>
      <c r="S124" s="41"/>
      <c r="T124" s="41"/>
      <c r="U124" s="41"/>
      <c r="V124" s="41"/>
      <c r="W124" s="102"/>
      <c r="AA124" s="102"/>
      <c r="AB124" s="102"/>
      <c r="AC124" s="102"/>
      <c r="AD124" s="102"/>
      <c r="AF124" s="188"/>
      <c r="AG124" s="188"/>
      <c r="AH124" s="146"/>
      <c r="AI124" s="146"/>
    </row>
    <row r="125" spans="8:35" ht="13.5" customHeight="1">
      <c r="H125" s="41"/>
      <c r="S125" s="41"/>
      <c r="T125" s="41"/>
      <c r="U125" s="41"/>
      <c r="V125" s="41"/>
      <c r="W125" s="102"/>
      <c r="AA125" s="102"/>
      <c r="AB125" s="102"/>
      <c r="AC125" s="102"/>
      <c r="AD125" s="102"/>
      <c r="AF125" s="188"/>
      <c r="AG125" s="188"/>
      <c r="AH125" s="146"/>
      <c r="AI125" s="146"/>
    </row>
    <row r="126" spans="8:35" ht="13.5" customHeight="1">
      <c r="H126" s="41"/>
      <c r="S126" s="41"/>
      <c r="T126" s="41"/>
      <c r="U126" s="41"/>
      <c r="V126" s="41"/>
      <c r="W126" s="102"/>
      <c r="AA126" s="102"/>
      <c r="AB126" s="102"/>
      <c r="AC126" s="102"/>
      <c r="AD126" s="102"/>
      <c r="AF126" s="188"/>
      <c r="AG126" s="188"/>
      <c r="AH126" s="146"/>
      <c r="AI126" s="146"/>
    </row>
    <row r="127" spans="8:35" ht="13.5" customHeight="1">
      <c r="H127" s="41"/>
      <c r="S127" s="41"/>
      <c r="T127" s="41"/>
      <c r="U127" s="41"/>
      <c r="V127" s="41"/>
      <c r="W127" s="102"/>
      <c r="AA127" s="102"/>
      <c r="AB127" s="102"/>
      <c r="AC127" s="102"/>
      <c r="AD127" s="102"/>
      <c r="AF127" s="188"/>
      <c r="AG127" s="188"/>
      <c r="AH127" s="146"/>
      <c r="AI127" s="146"/>
    </row>
    <row r="128" spans="8:35" ht="13.5" customHeight="1">
      <c r="H128" s="41"/>
      <c r="S128" s="41"/>
      <c r="T128" s="41"/>
      <c r="U128" s="41"/>
      <c r="V128" s="41"/>
      <c r="W128" s="102"/>
      <c r="AA128" s="102"/>
      <c r="AB128" s="102"/>
      <c r="AC128" s="102"/>
      <c r="AD128" s="102"/>
      <c r="AF128" s="188"/>
      <c r="AG128" s="188"/>
      <c r="AH128" s="146"/>
      <c r="AI128" s="146"/>
    </row>
    <row r="129" spans="8:35" ht="13.5" customHeight="1">
      <c r="H129" s="41"/>
      <c r="S129" s="41"/>
      <c r="T129" s="41"/>
      <c r="U129" s="41"/>
      <c r="V129" s="41"/>
      <c r="W129" s="102"/>
      <c r="AA129" s="102"/>
      <c r="AB129" s="102"/>
      <c r="AC129" s="102"/>
      <c r="AD129" s="102"/>
      <c r="AF129" s="188"/>
      <c r="AG129" s="188"/>
      <c r="AH129" s="146"/>
      <c r="AI129" s="146"/>
    </row>
    <row r="130" spans="8:35" ht="13.5" customHeight="1">
      <c r="H130" s="41"/>
      <c r="S130" s="41"/>
      <c r="T130" s="41"/>
      <c r="U130" s="41"/>
      <c r="V130" s="41"/>
      <c r="W130" s="102"/>
      <c r="AA130" s="102"/>
      <c r="AB130" s="102"/>
      <c r="AC130" s="102"/>
      <c r="AD130" s="102"/>
      <c r="AF130" s="188"/>
      <c r="AG130" s="188"/>
      <c r="AH130" s="146"/>
      <c r="AI130" s="146"/>
    </row>
    <row r="131" spans="8:35" ht="13.5" customHeight="1">
      <c r="H131" s="41"/>
      <c r="S131" s="41"/>
      <c r="T131" s="41"/>
      <c r="U131" s="41"/>
      <c r="V131" s="41"/>
      <c r="W131" s="102"/>
      <c r="AA131" s="102"/>
      <c r="AB131" s="102"/>
      <c r="AC131" s="102"/>
      <c r="AD131" s="102"/>
      <c r="AF131" s="188"/>
      <c r="AG131" s="188"/>
      <c r="AH131" s="146"/>
      <c r="AI131" s="146"/>
    </row>
    <row r="132" spans="8:35" ht="13.5" customHeight="1">
      <c r="H132" s="41"/>
      <c r="S132" s="41"/>
      <c r="T132" s="41"/>
      <c r="U132" s="41"/>
      <c r="V132" s="41"/>
      <c r="W132" s="102"/>
      <c r="AA132" s="102"/>
      <c r="AB132" s="102"/>
      <c r="AC132" s="102"/>
      <c r="AD132" s="102"/>
      <c r="AF132" s="188"/>
      <c r="AG132" s="188"/>
      <c r="AH132" s="146"/>
      <c r="AI132" s="146"/>
    </row>
    <row r="133" spans="8:35" ht="13.5" customHeight="1">
      <c r="H133" s="41"/>
      <c r="S133" s="41"/>
      <c r="T133" s="41"/>
      <c r="U133" s="41"/>
      <c r="V133" s="41"/>
      <c r="W133" s="102"/>
      <c r="AA133" s="102"/>
      <c r="AB133" s="102"/>
      <c r="AC133" s="102"/>
      <c r="AD133" s="102"/>
      <c r="AF133" s="188"/>
      <c r="AG133" s="188"/>
      <c r="AH133" s="146"/>
      <c r="AI133" s="146"/>
    </row>
    <row r="134" spans="8:35" ht="13.5" customHeight="1">
      <c r="H134" s="41"/>
      <c r="S134" s="41"/>
      <c r="T134" s="41"/>
      <c r="U134" s="41"/>
      <c r="V134" s="41"/>
      <c r="W134" s="102"/>
      <c r="AA134" s="102"/>
      <c r="AB134" s="102"/>
      <c r="AC134" s="102"/>
      <c r="AD134" s="102"/>
      <c r="AF134" s="188"/>
      <c r="AG134" s="188"/>
      <c r="AH134" s="146"/>
      <c r="AI134" s="146"/>
    </row>
    <row r="135" spans="8:35" ht="13.5" customHeight="1">
      <c r="H135" s="41"/>
      <c r="S135" s="41"/>
      <c r="T135" s="41"/>
      <c r="U135" s="41"/>
      <c r="V135" s="41"/>
      <c r="W135" s="102"/>
      <c r="AA135" s="102"/>
      <c r="AB135" s="102"/>
      <c r="AC135" s="102"/>
      <c r="AD135" s="102"/>
      <c r="AF135" s="188"/>
      <c r="AG135" s="188"/>
      <c r="AH135" s="146"/>
      <c r="AI135" s="146"/>
    </row>
    <row r="136" spans="8:35" ht="13.5" customHeight="1">
      <c r="H136" s="41"/>
      <c r="S136" s="41"/>
      <c r="T136" s="41"/>
      <c r="U136" s="41"/>
      <c r="V136" s="41"/>
      <c r="W136" s="102"/>
      <c r="AA136" s="102"/>
      <c r="AB136" s="102"/>
      <c r="AC136" s="102"/>
      <c r="AD136" s="102"/>
      <c r="AF136" s="188"/>
      <c r="AG136" s="188"/>
      <c r="AH136" s="146"/>
      <c r="AI136" s="146"/>
    </row>
    <row r="137" spans="8:35" ht="13.5" customHeight="1">
      <c r="H137" s="41"/>
      <c r="S137" s="41"/>
      <c r="T137" s="41"/>
      <c r="U137" s="41"/>
      <c r="V137" s="41"/>
      <c r="W137" s="102"/>
      <c r="AA137" s="102"/>
      <c r="AB137" s="102"/>
      <c r="AC137" s="102"/>
      <c r="AD137" s="102"/>
      <c r="AF137" s="188"/>
      <c r="AG137" s="188"/>
      <c r="AH137" s="146"/>
      <c r="AI137" s="146"/>
    </row>
    <row r="138" spans="8:35" ht="12.75" customHeight="1">
      <c r="AF138" s="171"/>
      <c r="AG138" s="171"/>
      <c r="AH138" s="171"/>
      <c r="AI138" s="171"/>
    </row>
    <row r="139" spans="8:35" ht="12.75" customHeight="1">
      <c r="AF139" s="171"/>
      <c r="AG139" s="171"/>
      <c r="AH139" s="171"/>
      <c r="AI139" s="171"/>
    </row>
    <row r="140" spans="8:35" ht="12.75" customHeight="1">
      <c r="H140" s="35"/>
      <c r="K140" s="35"/>
      <c r="S140" s="35"/>
      <c r="T140" s="35"/>
      <c r="U140" s="35"/>
      <c r="V140" s="35"/>
      <c r="W140" s="35"/>
      <c r="AA140" s="35"/>
      <c r="AB140" s="35"/>
      <c r="AC140" s="35"/>
      <c r="AD140" s="35"/>
      <c r="AF140" s="171"/>
      <c r="AG140" s="171"/>
      <c r="AH140" s="171"/>
      <c r="AI140" s="171"/>
    </row>
    <row r="141" spans="8:35" ht="12.75" customHeight="1">
      <c r="AF141" s="146"/>
      <c r="AG141" s="146"/>
      <c r="AH141" s="146"/>
      <c r="AI141" s="146"/>
    </row>
    <row r="142" spans="8:35" ht="12.75" customHeight="1">
      <c r="AF142" s="146"/>
      <c r="AG142" s="146"/>
      <c r="AH142" s="146"/>
      <c r="AI142" s="146"/>
    </row>
    <row r="143" spans="8:35" ht="12.75" customHeight="1">
      <c r="AF143" s="146"/>
      <c r="AG143" s="146"/>
      <c r="AH143" s="146"/>
      <c r="AI143" s="146"/>
    </row>
    <row r="144" spans="8:35" ht="12.75" customHeight="1">
      <c r="AF144" s="146"/>
      <c r="AG144" s="146"/>
      <c r="AH144" s="146"/>
      <c r="AI144" s="146"/>
    </row>
    <row r="145" spans="8:35" ht="12.75" customHeight="1">
      <c r="AF145" s="146"/>
      <c r="AG145" s="146"/>
      <c r="AH145" s="146"/>
      <c r="AI145" s="146"/>
    </row>
    <row r="146" spans="8:35" ht="12.75" customHeight="1">
      <c r="AF146" s="146"/>
      <c r="AG146" s="146"/>
      <c r="AH146" s="146"/>
      <c r="AI146" s="146"/>
    </row>
    <row r="147" spans="8:35" ht="12.75" customHeight="1">
      <c r="H147" s="102"/>
      <c r="S147" s="102"/>
      <c r="T147" s="102"/>
      <c r="U147" s="102"/>
      <c r="V147" s="102"/>
      <c r="W147" s="102"/>
      <c r="AA147" s="102"/>
      <c r="AB147" s="102"/>
      <c r="AC147" s="102"/>
      <c r="AD147" s="102"/>
      <c r="AF147" s="146"/>
      <c r="AG147" s="146"/>
      <c r="AH147" s="146"/>
      <c r="AI147" s="146"/>
    </row>
    <row r="148" spans="8:35" ht="12.75" customHeight="1">
      <c r="H148" s="102"/>
      <c r="S148" s="102"/>
      <c r="T148" s="102"/>
      <c r="U148" s="102"/>
      <c r="V148" s="102"/>
      <c r="W148" s="102"/>
      <c r="AA148" s="102"/>
      <c r="AB148" s="102"/>
      <c r="AC148" s="102"/>
      <c r="AD148" s="102"/>
      <c r="AF148" s="146"/>
      <c r="AG148" s="146"/>
      <c r="AH148" s="146"/>
      <c r="AI148" s="146"/>
    </row>
    <row r="149" spans="8:35" ht="12.75" customHeight="1">
      <c r="H149" s="184"/>
      <c r="S149" s="184"/>
      <c r="T149" s="184"/>
      <c r="U149" s="184"/>
      <c r="V149" s="184"/>
      <c r="W149" s="184"/>
      <c r="AA149" s="184"/>
      <c r="AB149" s="184"/>
      <c r="AC149" s="184"/>
      <c r="AD149" s="184"/>
      <c r="AF149" s="146"/>
      <c r="AG149" s="146"/>
      <c r="AH149" s="146"/>
      <c r="AI149" s="146"/>
    </row>
    <row r="150" spans="8:35" ht="12.75" customHeight="1">
      <c r="H150" s="102"/>
      <c r="S150" s="102"/>
      <c r="T150" s="102"/>
      <c r="U150" s="102"/>
      <c r="V150" s="102"/>
      <c r="W150" s="102"/>
      <c r="AA150" s="102"/>
      <c r="AB150" s="102"/>
      <c r="AC150" s="102"/>
      <c r="AD150" s="102"/>
      <c r="AF150" s="146"/>
      <c r="AG150" s="146"/>
      <c r="AH150" s="146"/>
      <c r="AI150" s="146"/>
    </row>
    <row r="151" spans="8:35" ht="12.75" customHeight="1">
      <c r="H151" s="102"/>
      <c r="S151" s="102"/>
      <c r="T151" s="102"/>
      <c r="U151" s="102"/>
      <c r="V151" s="102"/>
      <c r="W151" s="102"/>
      <c r="AA151" s="102"/>
      <c r="AB151" s="102"/>
      <c r="AC151" s="102"/>
      <c r="AD151" s="102"/>
      <c r="AF151" s="146"/>
      <c r="AG151" s="146"/>
      <c r="AH151" s="146"/>
      <c r="AI151" s="146"/>
    </row>
    <row r="152" spans="8:35" ht="12.75" customHeight="1">
      <c r="H152" s="102"/>
      <c r="S152" s="102"/>
      <c r="T152" s="102"/>
      <c r="U152" s="102"/>
      <c r="V152" s="102"/>
      <c r="W152" s="102"/>
      <c r="AA152" s="102"/>
      <c r="AB152" s="102"/>
      <c r="AC152" s="102"/>
      <c r="AD152" s="102"/>
      <c r="AF152" s="146"/>
      <c r="AG152" s="146"/>
      <c r="AH152" s="146"/>
      <c r="AI152" s="146"/>
    </row>
    <row r="153" spans="8:35" ht="12.75" customHeight="1">
      <c r="H153" s="102"/>
      <c r="S153" s="102"/>
      <c r="T153" s="102"/>
      <c r="U153" s="102"/>
      <c r="V153" s="102"/>
      <c r="W153" s="102"/>
      <c r="AA153" s="102"/>
      <c r="AB153" s="102"/>
      <c r="AC153" s="102"/>
      <c r="AD153" s="102"/>
      <c r="AF153" s="146"/>
      <c r="AG153" s="146"/>
      <c r="AH153" s="146"/>
      <c r="AI153" s="146"/>
    </row>
    <row r="154" spans="8:35" ht="12.75" customHeight="1">
      <c r="H154" s="102"/>
      <c r="S154" s="102"/>
      <c r="T154" s="102"/>
      <c r="U154" s="102"/>
      <c r="V154" s="102"/>
      <c r="W154" s="102"/>
      <c r="AA154" s="102"/>
      <c r="AB154" s="102"/>
      <c r="AC154" s="102"/>
      <c r="AD154" s="102"/>
      <c r="AF154" s="146"/>
      <c r="AG154" s="146"/>
      <c r="AH154" s="146"/>
      <c r="AI154" s="146"/>
    </row>
    <row r="155" spans="8:35" ht="12.75" customHeight="1">
      <c r="H155" s="184"/>
      <c r="S155" s="184"/>
      <c r="T155" s="184"/>
      <c r="U155" s="184"/>
      <c r="V155" s="184"/>
      <c r="W155" s="184"/>
      <c r="AA155" s="184"/>
      <c r="AB155" s="184"/>
      <c r="AC155" s="184"/>
      <c r="AD155" s="184"/>
      <c r="AF155" s="146"/>
      <c r="AG155" s="146"/>
      <c r="AH155" s="146"/>
      <c r="AI155" s="146"/>
    </row>
    <row r="156" spans="8:35" ht="12.75" customHeight="1">
      <c r="H156" s="102"/>
      <c r="S156" s="102"/>
      <c r="T156" s="102"/>
      <c r="U156" s="102"/>
      <c r="V156" s="102"/>
      <c r="W156" s="102"/>
      <c r="AA156" s="102"/>
      <c r="AB156" s="102"/>
      <c r="AC156" s="102"/>
      <c r="AD156" s="102"/>
      <c r="AF156" s="146"/>
      <c r="AG156" s="146"/>
      <c r="AH156" s="146"/>
      <c r="AI156" s="146"/>
    </row>
    <row r="157" spans="8:35" ht="12.75" customHeight="1">
      <c r="H157" s="102"/>
      <c r="S157" s="102"/>
      <c r="T157" s="102"/>
      <c r="U157" s="102"/>
      <c r="V157" s="102"/>
      <c r="W157" s="102"/>
      <c r="AA157" s="102"/>
      <c r="AB157" s="102"/>
      <c r="AC157" s="102"/>
      <c r="AD157" s="102"/>
      <c r="AF157" s="146"/>
      <c r="AG157" s="146"/>
      <c r="AH157" s="146"/>
      <c r="AI157" s="146"/>
    </row>
    <row r="158" spans="8:35" ht="12.75" customHeight="1">
      <c r="H158" s="102"/>
      <c r="S158" s="102"/>
      <c r="T158" s="102"/>
      <c r="U158" s="102"/>
      <c r="V158" s="102"/>
      <c r="W158" s="102"/>
      <c r="AA158" s="102"/>
      <c r="AB158" s="102"/>
      <c r="AC158" s="102"/>
      <c r="AD158" s="102"/>
      <c r="AF158" s="146"/>
      <c r="AG158" s="146"/>
      <c r="AH158" s="146"/>
      <c r="AI158" s="146"/>
    </row>
    <row r="159" spans="8:35" ht="12.75" customHeight="1">
      <c r="H159" s="102"/>
      <c r="S159" s="102"/>
      <c r="T159" s="102"/>
      <c r="U159" s="102"/>
      <c r="V159" s="102"/>
      <c r="W159" s="102"/>
      <c r="AA159" s="102"/>
      <c r="AB159" s="102"/>
      <c r="AC159" s="102"/>
      <c r="AD159" s="102"/>
      <c r="AF159" s="146"/>
      <c r="AG159" s="146"/>
      <c r="AH159" s="146"/>
      <c r="AI159" s="146"/>
    </row>
    <row r="160" spans="8:35" ht="12.75" customHeight="1">
      <c r="H160" s="102"/>
      <c r="S160" s="102"/>
      <c r="T160" s="102"/>
      <c r="U160" s="102"/>
      <c r="V160" s="102"/>
      <c r="W160" s="102"/>
      <c r="AA160" s="102"/>
      <c r="AB160" s="102"/>
      <c r="AC160" s="102"/>
      <c r="AD160" s="102"/>
      <c r="AF160" s="146"/>
      <c r="AG160" s="146"/>
      <c r="AH160" s="146"/>
      <c r="AI160" s="146"/>
    </row>
    <row r="161" spans="8:35" ht="12.75" customHeight="1">
      <c r="AF161" s="146"/>
      <c r="AG161" s="146"/>
      <c r="AH161" s="146"/>
      <c r="AI161" s="146"/>
    </row>
    <row r="162" spans="8:35" ht="12.75" customHeight="1">
      <c r="AF162" s="146"/>
      <c r="AG162" s="146"/>
      <c r="AH162" s="146"/>
      <c r="AI162" s="146"/>
    </row>
    <row r="163" spans="8:35" ht="12.75" customHeight="1">
      <c r="H163" s="102"/>
      <c r="S163" s="102"/>
      <c r="T163" s="102"/>
      <c r="U163" s="102"/>
      <c r="V163" s="102"/>
      <c r="W163" s="102"/>
      <c r="AA163" s="102"/>
      <c r="AB163" s="102"/>
      <c r="AC163" s="102"/>
      <c r="AD163" s="102"/>
      <c r="AF163" s="146"/>
      <c r="AG163" s="146"/>
      <c r="AH163" s="146"/>
      <c r="AI163" s="146"/>
    </row>
    <row r="164" spans="8:35" ht="12.75" customHeight="1">
      <c r="H164" s="102"/>
      <c r="S164" s="102"/>
      <c r="T164" s="102"/>
      <c r="U164" s="102"/>
      <c r="V164" s="102"/>
      <c r="W164" s="102"/>
      <c r="AA164" s="102"/>
      <c r="AB164" s="102"/>
      <c r="AC164" s="102"/>
      <c r="AD164" s="102"/>
      <c r="AF164" s="146"/>
      <c r="AG164" s="146"/>
      <c r="AH164" s="146"/>
      <c r="AI164" s="146"/>
    </row>
    <row r="165" spans="8:35" ht="12.75" customHeight="1">
      <c r="H165" s="184"/>
      <c r="S165" s="184"/>
      <c r="T165" s="184"/>
      <c r="U165" s="184"/>
      <c r="V165" s="184"/>
      <c r="W165" s="184"/>
      <c r="AA165" s="184"/>
      <c r="AB165" s="184"/>
      <c r="AC165" s="184"/>
      <c r="AD165" s="184"/>
      <c r="AF165" s="146"/>
      <c r="AG165" s="146"/>
      <c r="AH165" s="146"/>
      <c r="AI165" s="146"/>
    </row>
    <row r="166" spans="8:35" ht="12.75" customHeight="1"/>
    <row r="167" spans="8:35" ht="12.75" customHeight="1">
      <c r="H167" s="102"/>
      <c r="S167" s="102"/>
      <c r="T167" s="102"/>
      <c r="U167" s="102"/>
      <c r="V167" s="102"/>
      <c r="W167" s="102"/>
      <c r="AA167" s="102"/>
      <c r="AB167" s="102"/>
      <c r="AC167" s="102"/>
      <c r="AD167" s="102"/>
      <c r="AF167" s="146"/>
      <c r="AG167" s="146"/>
      <c r="AH167" s="146"/>
      <c r="AI167" s="146"/>
    </row>
    <row r="168" spans="8:35" ht="12.75" customHeight="1">
      <c r="H168" s="102"/>
      <c r="S168" s="102"/>
      <c r="T168" s="102"/>
      <c r="U168" s="102"/>
      <c r="V168" s="102"/>
      <c r="W168" s="102"/>
      <c r="AA168" s="102"/>
      <c r="AB168" s="102"/>
      <c r="AC168" s="102"/>
      <c r="AD168" s="102"/>
      <c r="AF168" s="146"/>
      <c r="AG168" s="146"/>
      <c r="AH168" s="146"/>
      <c r="AI168" s="146"/>
    </row>
    <row r="169" spans="8:35" ht="12.75" customHeight="1">
      <c r="H169" s="184"/>
      <c r="S169" s="184"/>
      <c r="T169" s="184"/>
      <c r="U169" s="184"/>
      <c r="V169" s="184"/>
      <c r="W169" s="184"/>
      <c r="AA169" s="184"/>
      <c r="AB169" s="184"/>
      <c r="AC169" s="184"/>
      <c r="AD169" s="184"/>
      <c r="AF169" s="146"/>
      <c r="AG169" s="146"/>
      <c r="AH169" s="146"/>
      <c r="AI169" s="146"/>
    </row>
    <row r="170" spans="8:35" ht="12.75" customHeight="1"/>
    <row r="171" spans="8:35" ht="12.75" customHeight="1">
      <c r="H171" s="102"/>
      <c r="S171" s="102"/>
      <c r="T171" s="102"/>
      <c r="U171" s="102"/>
      <c r="V171" s="102"/>
      <c r="W171" s="102"/>
      <c r="AA171" s="102"/>
      <c r="AB171" s="102"/>
      <c r="AC171" s="102"/>
      <c r="AD171" s="102"/>
      <c r="AF171" s="146"/>
      <c r="AG171" s="146"/>
      <c r="AH171" s="146"/>
      <c r="AI171" s="146"/>
    </row>
    <row r="172" spans="8:35" ht="12.75" customHeight="1">
      <c r="H172" s="102"/>
      <c r="S172" s="102"/>
      <c r="T172" s="102"/>
      <c r="U172" s="102"/>
      <c r="V172" s="102"/>
      <c r="W172" s="102"/>
      <c r="AA172" s="102"/>
      <c r="AB172" s="102"/>
      <c r="AC172" s="102"/>
      <c r="AD172" s="102"/>
      <c r="AF172" s="146"/>
      <c r="AG172" s="146"/>
      <c r="AH172" s="146"/>
      <c r="AI172" s="146"/>
    </row>
    <row r="173" spans="8:35" ht="12.75" customHeight="1">
      <c r="H173" s="102"/>
      <c r="S173" s="102"/>
      <c r="T173" s="102"/>
      <c r="U173" s="102"/>
      <c r="V173" s="102"/>
      <c r="W173" s="102"/>
      <c r="AA173" s="102"/>
      <c r="AB173" s="102"/>
      <c r="AC173" s="102"/>
      <c r="AD173" s="102"/>
      <c r="AF173" s="146"/>
      <c r="AG173" s="146"/>
      <c r="AH173" s="146"/>
      <c r="AI173" s="146"/>
    </row>
    <row r="174" spans="8:35" ht="12.75" customHeight="1">
      <c r="H174" s="102"/>
      <c r="S174" s="102"/>
      <c r="T174" s="102"/>
      <c r="U174" s="102"/>
      <c r="V174" s="102"/>
      <c r="W174" s="102"/>
      <c r="AA174" s="102"/>
      <c r="AB174" s="102"/>
      <c r="AC174" s="102"/>
      <c r="AD174" s="102"/>
      <c r="AF174" s="146"/>
      <c r="AG174" s="146"/>
      <c r="AH174" s="146"/>
      <c r="AI174" s="146"/>
    </row>
    <row r="175" spans="8:35" ht="12.75" customHeight="1">
      <c r="AF175" s="146"/>
      <c r="AG175" s="146"/>
      <c r="AH175" s="146"/>
      <c r="AI175" s="146"/>
    </row>
    <row r="176" spans="8:35" ht="12.75" customHeight="1">
      <c r="AF176" s="146"/>
      <c r="AG176" s="146"/>
      <c r="AH176" s="146"/>
      <c r="AI176" s="146"/>
    </row>
    <row r="177" spans="8:35" ht="12.75" customHeight="1">
      <c r="AF177" s="146"/>
      <c r="AG177" s="146"/>
      <c r="AH177" s="146"/>
      <c r="AI177" s="146"/>
    </row>
    <row r="178" spans="8:35" ht="12.75" customHeight="1">
      <c r="AF178" s="146"/>
      <c r="AG178" s="146"/>
      <c r="AH178" s="146"/>
      <c r="AI178" s="146"/>
    </row>
    <row r="179" spans="8:35" ht="12.75" customHeight="1">
      <c r="AF179" s="146"/>
      <c r="AG179" s="146"/>
      <c r="AH179" s="146"/>
      <c r="AI179" s="146"/>
    </row>
    <row r="180" spans="8:35" ht="12.75" customHeight="1">
      <c r="AF180" s="146"/>
      <c r="AG180" s="146"/>
      <c r="AH180" s="146"/>
      <c r="AI180" s="146"/>
    </row>
    <row r="181" spans="8:35" ht="12.75" customHeight="1">
      <c r="AF181" s="146"/>
      <c r="AG181" s="146"/>
      <c r="AH181" s="146"/>
      <c r="AI181" s="146"/>
    </row>
    <row r="182" spans="8:35" ht="12.75" customHeight="1"/>
    <row r="183" spans="8:35" ht="12.75" customHeight="1">
      <c r="H183" s="102"/>
      <c r="S183" s="102"/>
      <c r="T183" s="102"/>
      <c r="U183" s="102"/>
      <c r="V183" s="102"/>
      <c r="W183" s="102"/>
      <c r="AA183" s="102"/>
      <c r="AB183" s="102"/>
      <c r="AC183" s="102"/>
      <c r="AD183" s="102"/>
      <c r="AF183" s="146"/>
      <c r="AG183" s="146"/>
      <c r="AH183" s="146"/>
      <c r="AI183" s="146"/>
    </row>
    <row r="184" spans="8:35" ht="12.75" customHeight="1">
      <c r="H184" s="102"/>
      <c r="S184" s="102"/>
      <c r="T184" s="102"/>
      <c r="U184" s="102"/>
      <c r="V184" s="102"/>
      <c r="W184" s="102"/>
      <c r="AA184" s="102"/>
      <c r="AB184" s="102"/>
      <c r="AC184" s="102"/>
      <c r="AD184" s="102"/>
      <c r="AF184" s="146"/>
      <c r="AG184" s="146"/>
      <c r="AH184" s="146"/>
      <c r="AI184" s="146"/>
    </row>
    <row r="185" spans="8:35" ht="12.75" customHeight="1">
      <c r="AF185" s="146"/>
      <c r="AG185" s="146"/>
      <c r="AH185" s="146"/>
      <c r="AI185" s="146"/>
    </row>
    <row r="186" spans="8:35" ht="12.75" customHeight="1"/>
    <row r="187" spans="8:35" ht="12.75" customHeight="1">
      <c r="H187" s="102"/>
      <c r="S187" s="102"/>
      <c r="T187" s="102"/>
      <c r="U187" s="102"/>
      <c r="V187" s="102"/>
      <c r="W187" s="102"/>
      <c r="AA187" s="102"/>
      <c r="AB187" s="102"/>
      <c r="AC187" s="102"/>
      <c r="AD187" s="102"/>
      <c r="AF187" s="146"/>
      <c r="AG187" s="146"/>
      <c r="AH187" s="146"/>
      <c r="AI187" s="146"/>
    </row>
    <row r="188" spans="8:35" ht="12.75" customHeight="1">
      <c r="H188" s="102"/>
      <c r="S188" s="102"/>
      <c r="T188" s="102"/>
      <c r="U188" s="102"/>
      <c r="V188" s="102"/>
      <c r="W188" s="102"/>
      <c r="AA188" s="102"/>
      <c r="AB188" s="102"/>
      <c r="AC188" s="102"/>
      <c r="AD188" s="102"/>
      <c r="AF188" s="146"/>
      <c r="AG188" s="146"/>
      <c r="AH188" s="146"/>
      <c r="AI188" s="146"/>
    </row>
    <row r="189" spans="8:35" ht="12.75" customHeight="1">
      <c r="AF189" s="146"/>
      <c r="AG189" s="146"/>
      <c r="AH189" s="146"/>
      <c r="AI189" s="146"/>
    </row>
    <row r="190" spans="8:35" ht="12.75" customHeight="1"/>
    <row r="191" spans="8:35" ht="12.75" customHeight="1">
      <c r="H191" s="102"/>
      <c r="S191" s="102"/>
      <c r="T191" s="102"/>
      <c r="U191" s="102"/>
      <c r="V191" s="102"/>
      <c r="W191" s="102"/>
      <c r="AA191" s="102"/>
      <c r="AB191" s="102"/>
      <c r="AC191" s="102"/>
      <c r="AD191" s="102"/>
      <c r="AF191" s="146"/>
      <c r="AG191" s="146"/>
      <c r="AH191" s="146"/>
      <c r="AI191" s="146"/>
    </row>
    <row r="192" spans="8:35" ht="12.75" customHeight="1">
      <c r="H192" s="102"/>
      <c r="S192" s="102"/>
      <c r="T192" s="102"/>
      <c r="U192" s="102"/>
      <c r="V192" s="102"/>
      <c r="W192" s="102"/>
      <c r="AA192" s="102"/>
      <c r="AB192" s="102"/>
      <c r="AC192" s="102"/>
      <c r="AD192" s="102"/>
      <c r="AF192" s="146"/>
      <c r="AG192" s="146"/>
      <c r="AH192" s="146"/>
      <c r="AI192" s="146"/>
    </row>
    <row r="193" spans="8:35" ht="12.75" customHeight="1">
      <c r="AF193" s="146"/>
      <c r="AG193" s="146"/>
      <c r="AH193" s="146"/>
      <c r="AI193" s="146"/>
    </row>
    <row r="194" spans="8:35" ht="12.75" customHeight="1"/>
    <row r="195" spans="8:35" ht="12.75" customHeight="1"/>
    <row r="196" spans="8:35" ht="12.75" customHeight="1">
      <c r="H196" s="41"/>
      <c r="S196" s="41"/>
      <c r="T196" s="41"/>
      <c r="U196" s="41"/>
      <c r="V196" s="41"/>
      <c r="W196" s="102"/>
      <c r="AA196" s="102"/>
      <c r="AB196" s="102"/>
      <c r="AC196" s="102"/>
      <c r="AD196" s="102"/>
      <c r="AF196" s="189"/>
      <c r="AG196" s="189"/>
      <c r="AH196" s="146"/>
      <c r="AI196" s="146"/>
    </row>
  </sheetData>
  <mergeCells count="26">
    <mergeCell ref="BY5:BZ5"/>
    <mergeCell ref="BD5:BD6"/>
    <mergeCell ref="BG4:BZ4"/>
    <mergeCell ref="BE5:BE6"/>
    <mergeCell ref="A8:G8"/>
    <mergeCell ref="U6:V6"/>
    <mergeCell ref="BB5:BB6"/>
    <mergeCell ref="BG5:BH5"/>
    <mergeCell ref="L6:Q6"/>
    <mergeCell ref="N8:Q8"/>
    <mergeCell ref="BA3:CE3"/>
    <mergeCell ref="CB4:CE5"/>
    <mergeCell ref="BA5:BA6"/>
    <mergeCell ref="BC5:BC6"/>
    <mergeCell ref="A6:J6"/>
    <mergeCell ref="S6:T6"/>
    <mergeCell ref="BI5:BJ5"/>
    <mergeCell ref="BK5:BL5"/>
    <mergeCell ref="BM5:BN5"/>
    <mergeCell ref="BO5:BP5"/>
    <mergeCell ref="BU5:BV5"/>
    <mergeCell ref="BW5:BX5"/>
    <mergeCell ref="BA4:BE4"/>
    <mergeCell ref="K6:K7"/>
    <mergeCell ref="BQ5:BR5"/>
    <mergeCell ref="BS5:BT5"/>
  </mergeCells>
  <dataValidations count="1">
    <dataValidation type="list" allowBlank="1" showErrorMessage="1" sqref="CB7:CB69" xr:uid="{00000000-0002-0000-0F00-000000000000}">
      <formula1>"A,O"</formula1>
    </dataValidation>
  </dataValidations>
  <printOptions horizontalCentered="1"/>
  <pageMargins left="0.196527777777778" right="0.196527777777778" top="0.78749999999999998" bottom="7.8472222222222193E-2" header="0.511811023622047" footer="0.511811023622047"/>
  <pageSetup paperSize="9" scale="65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FF0000"/>
  </sheetPr>
  <dimension ref="A1:IW140"/>
  <sheetViews>
    <sheetView zoomScale="80" zoomScaleNormal="80" workbookViewId="0">
      <pane ySplit="10" topLeftCell="A14" activePane="bottomLeft" state="frozen"/>
      <selection pane="bottomLeft" activeCell="L20" sqref="L20"/>
    </sheetView>
  </sheetViews>
  <sheetFormatPr defaultColWidth="5.453125" defaultRowHeight="12.5"/>
  <cols>
    <col min="1" max="1" width="15.7265625" style="544" customWidth="1"/>
    <col min="2" max="2" width="9.7265625" style="544" customWidth="1"/>
    <col min="3" max="3" width="15.7265625" style="544" customWidth="1"/>
    <col min="4" max="4" width="8.453125" style="544" customWidth="1"/>
    <col min="5" max="5" width="19.7265625" style="544" customWidth="1"/>
    <col min="6" max="6" width="11.7265625" style="544" customWidth="1"/>
    <col min="7" max="7" width="9.7265625" style="544" customWidth="1"/>
    <col min="8" max="8" width="14.7265625" style="544" hidden="1" customWidth="1"/>
    <col min="9" max="9" width="15.7265625" style="544" customWidth="1"/>
    <col min="10" max="10" width="9.7265625" style="544" customWidth="1"/>
    <col min="11" max="11" width="32.726562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9.7265625" style="544" customWidth="1"/>
    <col min="16" max="16" width="15.7265625" style="544" customWidth="1"/>
    <col min="17" max="17" width="9.7265625" style="544" customWidth="1"/>
    <col min="18" max="18" width="4.453125" style="544" customWidth="1"/>
    <col min="19" max="22" width="15.7265625" style="544" customWidth="1"/>
    <col min="23" max="23" width="2.1796875" style="544" customWidth="1"/>
    <col min="24" max="26" width="15.7265625" style="544" customWidth="1"/>
    <col min="27" max="27" width="16.453125" style="544" customWidth="1"/>
    <col min="28" max="28" width="17.1796875" style="544" customWidth="1"/>
    <col min="29" max="29" width="16.7265625" style="544" customWidth="1"/>
    <col min="30" max="30" width="15.7265625" style="544" customWidth="1"/>
    <col min="31" max="31" width="5.453125" style="544" customWidth="1"/>
    <col min="32" max="32" width="8.26953125" style="544" customWidth="1"/>
    <col min="33" max="33" width="7.7265625" style="544" customWidth="1"/>
    <col min="34" max="35" width="5.81640625" style="544" customWidth="1"/>
    <col min="36" max="52" width="5.453125" style="544" customWidth="1"/>
    <col min="53" max="57" width="10.453125" style="544" customWidth="1"/>
    <col min="58" max="58" width="1.81640625" style="544" customWidth="1"/>
    <col min="59" max="78" width="9.1796875" style="544" customWidth="1"/>
    <col min="79" max="79" width="1.7265625" style="544" customWidth="1"/>
    <col min="80" max="83" width="12.7265625" style="544" customWidth="1"/>
    <col min="84" max="104" width="5.453125" style="544" customWidth="1"/>
    <col min="105" max="106" width="7.7265625" style="544" bestFit="1" customWidth="1"/>
    <col min="107" max="257" width="5.453125" style="544" customWidth="1"/>
  </cols>
  <sheetData>
    <row r="1" spans="1:105" ht="15.75" customHeight="1">
      <c r="A1" s="24" t="str">
        <f>Cover!B2</f>
        <v>Ramada Resort Khao Lak, Phang Nga</v>
      </c>
      <c r="B1" s="113"/>
      <c r="C1" s="112"/>
      <c r="D1" s="113"/>
      <c r="E1" s="39" t="s">
        <v>2261</v>
      </c>
      <c r="G1" s="113"/>
      <c r="I1" s="39" t="s">
        <v>2261</v>
      </c>
      <c r="J1" s="113"/>
      <c r="M1" s="113"/>
      <c r="O1" s="113"/>
      <c r="P1" s="50"/>
      <c r="Q1" s="113"/>
      <c r="R1" s="51" t="str">
        <f>+BS!J1</f>
        <v>6</v>
      </c>
      <c r="W1" s="174"/>
    </row>
    <row r="2" spans="1:105" ht="15.75" customHeight="1" thickBot="1">
      <c r="A2" s="24" t="s">
        <v>2637</v>
      </c>
      <c r="B2" s="112"/>
      <c r="C2" s="112"/>
      <c r="D2" s="112"/>
      <c r="G2" s="112"/>
      <c r="J2" s="112"/>
      <c r="M2" s="112"/>
      <c r="O2" s="112"/>
      <c r="P2" s="50"/>
      <c r="Q2" s="112"/>
      <c r="R2" s="50"/>
      <c r="W2" s="174"/>
    </row>
    <row r="3" spans="1:105" ht="15.75" customHeight="1" thickBot="1">
      <c r="A3" s="24" t="s">
        <v>2424</v>
      </c>
      <c r="B3" s="112"/>
      <c r="C3" s="112"/>
      <c r="D3" s="112"/>
      <c r="G3" s="112"/>
      <c r="J3" s="112"/>
      <c r="M3" s="112"/>
      <c r="O3" s="112"/>
      <c r="P3" s="27"/>
      <c r="Q3" s="112"/>
      <c r="W3" s="174"/>
      <c r="BA3" s="741" t="s">
        <v>2426</v>
      </c>
      <c r="BB3" s="757"/>
      <c r="BC3" s="757"/>
      <c r="BD3" s="757"/>
      <c r="BE3" s="757"/>
      <c r="BF3" s="757"/>
      <c r="BG3" s="757"/>
      <c r="BH3" s="757"/>
      <c r="BI3" s="757"/>
      <c r="BJ3" s="757"/>
      <c r="BK3" s="757"/>
      <c r="BL3" s="757"/>
      <c r="BM3" s="757"/>
      <c r="BN3" s="757"/>
      <c r="BO3" s="757"/>
      <c r="BP3" s="757"/>
      <c r="BQ3" s="757"/>
      <c r="BR3" s="757"/>
      <c r="BS3" s="757"/>
      <c r="BT3" s="757"/>
      <c r="BU3" s="757"/>
      <c r="BV3" s="757"/>
      <c r="BW3" s="757"/>
      <c r="BX3" s="757"/>
      <c r="BY3" s="757"/>
      <c r="BZ3" s="757"/>
      <c r="CA3" s="757"/>
      <c r="CB3" s="757"/>
      <c r="CC3" s="757"/>
      <c r="CD3" s="757"/>
      <c r="CE3" s="758"/>
    </row>
    <row r="4" spans="1:105" ht="15.75" customHeight="1" thickBot="1">
      <c r="A4" s="24" t="str">
        <f>SCH00!J3</f>
        <v>For the PRD of June 2026</v>
      </c>
      <c r="B4" s="112"/>
      <c r="C4" s="112"/>
      <c r="D4" s="112"/>
      <c r="G4" s="112"/>
      <c r="J4" s="112"/>
      <c r="M4" s="112"/>
      <c r="O4" s="112"/>
      <c r="P4" s="27"/>
      <c r="Q4" s="112"/>
      <c r="W4" s="174"/>
      <c r="BA4" s="746" t="s">
        <v>2428</v>
      </c>
      <c r="BB4" s="718"/>
      <c r="BC4" s="718"/>
      <c r="BD4" s="718"/>
      <c r="BE4" s="718"/>
      <c r="BF4" s="516"/>
      <c r="BG4" s="748" t="s">
        <v>2429</v>
      </c>
      <c r="BH4" s="718"/>
      <c r="BI4" s="718"/>
      <c r="BJ4" s="718"/>
      <c r="BK4" s="718"/>
      <c r="BL4" s="718"/>
      <c r="BM4" s="718"/>
      <c r="BN4" s="718"/>
      <c r="BO4" s="718"/>
      <c r="BP4" s="718"/>
      <c r="BQ4" s="718"/>
      <c r="BR4" s="718"/>
      <c r="BS4" s="718"/>
      <c r="BT4" s="718"/>
      <c r="BU4" s="718"/>
      <c r="BV4" s="718"/>
      <c r="BW4" s="718"/>
      <c r="BX4" s="718"/>
      <c r="BY4" s="718"/>
      <c r="BZ4" s="765"/>
      <c r="CA4" s="517"/>
      <c r="CB4" s="741" t="s">
        <v>2430</v>
      </c>
      <c r="CC4" s="759"/>
      <c r="CD4" s="759"/>
      <c r="CE4" s="760"/>
    </row>
    <row r="5" spans="1:105" ht="5.15" customHeight="1" thickBot="1">
      <c r="BA5" s="741" t="s">
        <v>2431</v>
      </c>
      <c r="BB5" s="741" t="s">
        <v>2432</v>
      </c>
      <c r="BC5" s="741" t="s">
        <v>2433</v>
      </c>
      <c r="BD5" s="741" t="s">
        <v>2434</v>
      </c>
      <c r="BE5" s="744" t="s">
        <v>2435</v>
      </c>
      <c r="BF5" s="518"/>
      <c r="BG5" s="744" t="s">
        <v>2436</v>
      </c>
      <c r="BH5" s="757"/>
      <c r="BI5" s="744" t="s">
        <v>2437</v>
      </c>
      <c r="BJ5" s="757"/>
      <c r="BK5" s="744" t="s">
        <v>2438</v>
      </c>
      <c r="BL5" s="757"/>
      <c r="BM5" s="741" t="s">
        <v>2439</v>
      </c>
      <c r="BN5" s="758"/>
      <c r="BO5" s="755" t="s">
        <v>2440</v>
      </c>
      <c r="BP5" s="757"/>
      <c r="BQ5" s="741" t="s">
        <v>2441</v>
      </c>
      <c r="BR5" s="758"/>
      <c r="BS5" s="755" t="s">
        <v>2442</v>
      </c>
      <c r="BT5" s="757"/>
      <c r="BU5" s="741" t="s">
        <v>2443</v>
      </c>
      <c r="BV5" s="758"/>
      <c r="BW5" s="754" t="s">
        <v>2444</v>
      </c>
      <c r="BX5" s="758"/>
      <c r="BY5" s="741" t="s">
        <v>2445</v>
      </c>
      <c r="BZ5" s="758"/>
      <c r="CA5" s="519"/>
      <c r="CB5" s="761"/>
      <c r="CC5" s="762"/>
      <c r="CD5" s="762"/>
      <c r="CE5" s="763"/>
    </row>
    <row r="6" spans="1:105" s="52" customFormat="1" ht="13.5" customHeight="1" thickBot="1">
      <c r="A6" s="697" t="s">
        <v>2446</v>
      </c>
      <c r="B6" s="698"/>
      <c r="C6" s="698"/>
      <c r="D6" s="698"/>
      <c r="E6" s="698"/>
      <c r="F6" s="698"/>
      <c r="G6" s="698"/>
      <c r="H6" s="698"/>
      <c r="I6" s="698"/>
      <c r="J6" s="699"/>
      <c r="K6" s="710" t="s">
        <v>2447</v>
      </c>
      <c r="L6" s="697" t="s">
        <v>2448</v>
      </c>
      <c r="M6" s="698"/>
      <c r="N6" s="698"/>
      <c r="O6" s="698"/>
      <c r="P6" s="698"/>
      <c r="Q6" s="699"/>
      <c r="R6" s="71"/>
      <c r="S6" s="702" t="s">
        <v>2332</v>
      </c>
      <c r="T6" s="703"/>
      <c r="U6" s="702" t="s">
        <v>2333</v>
      </c>
      <c r="V6" s="703"/>
      <c r="W6" s="71"/>
      <c r="X6" s="57" t="s">
        <v>2449</v>
      </c>
      <c r="Y6" s="57"/>
      <c r="Z6" s="57"/>
      <c r="AA6" s="71"/>
      <c r="AB6" s="71"/>
      <c r="AC6" s="71"/>
      <c r="AD6" s="71"/>
      <c r="AF6" s="71"/>
      <c r="AG6" s="71"/>
      <c r="AH6" s="71"/>
      <c r="AI6" s="71"/>
      <c r="BA6" s="764"/>
      <c r="BB6" s="764"/>
      <c r="BC6" s="764"/>
      <c r="BD6" s="764"/>
      <c r="BE6" s="761"/>
      <c r="BF6" s="520"/>
      <c r="BG6" s="521" t="s">
        <v>2450</v>
      </c>
      <c r="BH6" s="522" t="s">
        <v>2451</v>
      </c>
      <c r="BI6" s="521" t="s">
        <v>2450</v>
      </c>
      <c r="BJ6" s="522" t="s">
        <v>2451</v>
      </c>
      <c r="BK6" s="521" t="s">
        <v>2450</v>
      </c>
      <c r="BL6" s="522" t="s">
        <v>2451</v>
      </c>
      <c r="BM6" s="523" t="s">
        <v>2450</v>
      </c>
      <c r="BN6" s="524" t="s">
        <v>2451</v>
      </c>
      <c r="BO6" s="525" t="s">
        <v>2450</v>
      </c>
      <c r="BP6" s="522" t="s">
        <v>2451</v>
      </c>
      <c r="BQ6" s="521" t="s">
        <v>2450</v>
      </c>
      <c r="BR6" s="526" t="s">
        <v>2451</v>
      </c>
      <c r="BS6" s="525" t="s">
        <v>2450</v>
      </c>
      <c r="BT6" s="522" t="s">
        <v>2451</v>
      </c>
      <c r="BU6" s="521" t="s">
        <v>2450</v>
      </c>
      <c r="BV6" s="526" t="s">
        <v>2451</v>
      </c>
      <c r="BW6" s="525" t="s">
        <v>2450</v>
      </c>
      <c r="BX6" s="526" t="s">
        <v>2451</v>
      </c>
      <c r="BY6" s="521" t="s">
        <v>2450</v>
      </c>
      <c r="BZ6" s="526" t="s">
        <v>2451</v>
      </c>
      <c r="CA6" s="527"/>
      <c r="CB6" s="523" t="s">
        <v>2452</v>
      </c>
      <c r="CC6" s="523" t="s">
        <v>2453</v>
      </c>
      <c r="CD6" s="523" t="s">
        <v>2454</v>
      </c>
      <c r="CE6" s="528" t="s">
        <v>2455</v>
      </c>
    </row>
    <row r="7" spans="1:105" s="52" customFormat="1" ht="13.5" customHeight="1" thickBot="1">
      <c r="A7" s="69" t="s">
        <v>2577</v>
      </c>
      <c r="B7" s="69" t="s">
        <v>2297</v>
      </c>
      <c r="C7" s="69" t="s">
        <v>2456</v>
      </c>
      <c r="D7" s="69" t="s">
        <v>2297</v>
      </c>
      <c r="E7" s="69" t="s">
        <v>2457</v>
      </c>
      <c r="F7" s="69" t="s">
        <v>2336</v>
      </c>
      <c r="G7" s="69" t="s">
        <v>2297</v>
      </c>
      <c r="H7" s="69" t="s">
        <v>2342</v>
      </c>
      <c r="I7" s="69" t="s">
        <v>2578</v>
      </c>
      <c r="J7" s="69" t="s">
        <v>2297</v>
      </c>
      <c r="K7" s="711"/>
      <c r="L7" s="69" t="s">
        <v>2578</v>
      </c>
      <c r="M7" s="69" t="s">
        <v>2297</v>
      </c>
      <c r="N7" s="69" t="s">
        <v>2336</v>
      </c>
      <c r="O7" s="69" t="s">
        <v>2297</v>
      </c>
      <c r="P7" s="69" t="s">
        <v>2577</v>
      </c>
      <c r="Q7" s="69" t="s">
        <v>2297</v>
      </c>
      <c r="R7" s="71"/>
      <c r="S7" s="108" t="s">
        <v>2342</v>
      </c>
      <c r="T7" s="108" t="s">
        <v>2343</v>
      </c>
      <c r="U7" s="159" t="s">
        <v>2342</v>
      </c>
      <c r="V7" s="108" t="s">
        <v>2343</v>
      </c>
      <c r="W7" s="71"/>
      <c r="X7" s="108" t="s">
        <v>2335</v>
      </c>
      <c r="Y7" s="108" t="s">
        <v>2342</v>
      </c>
      <c r="Z7" s="108" t="s">
        <v>2343</v>
      </c>
      <c r="AA7" s="71"/>
      <c r="AB7" s="71"/>
      <c r="AC7" s="71"/>
      <c r="AD7" s="71"/>
      <c r="AF7" s="71"/>
      <c r="AG7" s="71"/>
      <c r="AH7" s="71"/>
      <c r="AI7" s="71"/>
      <c r="BA7" s="529"/>
      <c r="BB7" s="530"/>
      <c r="BC7" s="530"/>
      <c r="BD7" s="530"/>
      <c r="BE7" s="531"/>
      <c r="BF7" s="532"/>
      <c r="BG7" s="529"/>
      <c r="BH7" s="531"/>
      <c r="BI7" s="529"/>
      <c r="BJ7" s="531"/>
      <c r="BK7" s="529"/>
      <c r="BL7" s="531"/>
      <c r="BM7" s="529"/>
      <c r="BN7" s="531"/>
      <c r="BO7" s="529"/>
      <c r="BP7" s="531"/>
      <c r="BQ7" s="529"/>
      <c r="BR7" s="531"/>
      <c r="BS7" s="529"/>
      <c r="BT7" s="531"/>
      <c r="BU7" s="529"/>
      <c r="BV7" s="531"/>
      <c r="BW7" s="529"/>
      <c r="BX7" s="531"/>
      <c r="BY7" s="529"/>
      <c r="BZ7" s="531"/>
      <c r="CA7" s="532"/>
      <c r="CB7" s="529"/>
      <c r="CC7" s="530"/>
      <c r="CD7" s="530"/>
      <c r="CE7" s="531"/>
    </row>
    <row r="8" spans="1:105" ht="13.5" customHeight="1" thickBot="1">
      <c r="A8" s="766" t="s">
        <v>2458</v>
      </c>
      <c r="B8" s="698"/>
      <c r="C8" s="698"/>
      <c r="D8" s="698"/>
      <c r="E8" s="698"/>
      <c r="F8" s="698"/>
      <c r="G8" s="699"/>
      <c r="J8" s="172"/>
      <c r="M8" s="112"/>
      <c r="N8" s="766" t="s">
        <v>2458</v>
      </c>
      <c r="O8" s="698"/>
      <c r="P8" s="698"/>
      <c r="Q8" s="699"/>
      <c r="R8" s="118"/>
      <c r="S8" s="162"/>
      <c r="T8" s="162"/>
      <c r="U8" s="162"/>
      <c r="V8" s="162"/>
      <c r="BA8" s="533"/>
      <c r="BB8" s="534"/>
      <c r="BC8" s="534"/>
      <c r="BD8" s="534"/>
      <c r="BE8" s="535"/>
      <c r="BF8" s="536"/>
      <c r="BG8" s="533"/>
      <c r="BH8" s="535"/>
      <c r="BI8" s="533"/>
      <c r="BJ8" s="535"/>
      <c r="BK8" s="533"/>
      <c r="BL8" s="535"/>
      <c r="BM8" s="533"/>
      <c r="BN8" s="535"/>
      <c r="BO8" s="533"/>
      <c r="BP8" s="535"/>
      <c r="BQ8" s="533"/>
      <c r="BR8" s="535"/>
      <c r="BS8" s="533"/>
      <c r="BT8" s="535"/>
      <c r="BU8" s="533"/>
      <c r="BV8" s="535"/>
      <c r="BW8" s="533"/>
      <c r="BX8" s="535"/>
      <c r="BY8" s="533"/>
      <c r="BZ8" s="535"/>
      <c r="CA8" s="536"/>
      <c r="CB8" s="533"/>
      <c r="CC8" s="534"/>
      <c r="CD8" s="534"/>
      <c r="CE8" s="535"/>
    </row>
    <row r="9" spans="1:105" ht="5.15" customHeight="1">
      <c r="S9" s="111"/>
      <c r="T9" s="111"/>
      <c r="U9" s="111"/>
      <c r="V9" s="111"/>
      <c r="X9" s="72"/>
      <c r="Y9" s="72"/>
      <c r="Z9" s="72"/>
      <c r="AF9" s="146"/>
      <c r="AG9" s="146"/>
      <c r="AH9" s="146"/>
      <c r="AI9" s="146"/>
      <c r="BA9" s="533"/>
      <c r="BB9" s="534"/>
      <c r="BC9" s="534"/>
      <c r="BD9" s="534"/>
      <c r="BE9" s="535"/>
      <c r="BF9" s="536"/>
      <c r="BG9" s="533"/>
      <c r="BH9" s="535"/>
      <c r="BI9" s="533"/>
      <c r="BJ9" s="535"/>
      <c r="BK9" s="533"/>
      <c r="BL9" s="535"/>
      <c r="BM9" s="533"/>
      <c r="BN9" s="535"/>
      <c r="BO9" s="533"/>
      <c r="BP9" s="535"/>
      <c r="BQ9" s="533"/>
      <c r="BR9" s="535"/>
      <c r="BS9" s="533"/>
      <c r="BT9" s="535"/>
      <c r="BU9" s="533"/>
      <c r="BV9" s="535"/>
      <c r="BW9" s="533"/>
      <c r="BX9" s="535"/>
      <c r="BY9" s="533"/>
      <c r="BZ9" s="535"/>
      <c r="CA9" s="536"/>
      <c r="CB9" s="533"/>
      <c r="CC9" s="534"/>
      <c r="CD9" s="534"/>
      <c r="CE9" s="535"/>
    </row>
    <row r="10" spans="1:105" ht="12.75" customHeight="1">
      <c r="G10" s="140"/>
      <c r="K10" s="35" t="s">
        <v>2459</v>
      </c>
      <c r="M10" s="140"/>
      <c r="S10" s="111"/>
      <c r="T10" s="111"/>
      <c r="U10" s="214"/>
      <c r="V10" s="214"/>
      <c r="X10" s="72"/>
      <c r="Y10" s="72"/>
      <c r="Z10" s="72"/>
      <c r="AF10" s="146"/>
      <c r="AG10" s="146"/>
      <c r="AH10" s="146"/>
      <c r="AI10" s="146"/>
      <c r="BA10" s="533"/>
      <c r="BB10" s="534"/>
      <c r="BC10" s="534"/>
      <c r="BD10" s="534"/>
      <c r="BE10" s="535"/>
      <c r="BF10" s="536"/>
      <c r="BG10" s="533"/>
      <c r="BH10" s="535"/>
      <c r="BI10" s="533"/>
      <c r="BJ10" s="535"/>
      <c r="BK10" s="533"/>
      <c r="BL10" s="535"/>
      <c r="BM10" s="533"/>
      <c r="BN10" s="535"/>
      <c r="BO10" s="533"/>
      <c r="BP10" s="535"/>
      <c r="BQ10" s="533"/>
      <c r="BR10" s="535"/>
      <c r="BS10" s="533"/>
      <c r="BT10" s="535"/>
      <c r="BU10" s="533"/>
      <c r="BV10" s="535"/>
      <c r="BW10" s="533"/>
      <c r="BX10" s="535"/>
      <c r="BY10" s="533"/>
      <c r="BZ10" s="535"/>
      <c r="CA10" s="536"/>
      <c r="CB10" s="533"/>
      <c r="CC10" s="534"/>
      <c r="CD10" s="534"/>
      <c r="CE10" s="535"/>
    </row>
    <row r="11" spans="1:105" ht="12.75" customHeight="1">
      <c r="A11" s="130">
        <f ca="1">I11-T11</f>
        <v>12568.389999999998</v>
      </c>
      <c r="B11" s="40">
        <f ca="1">IF(I11=0,0,(A11*100/I11))</f>
        <v>45.94085919315031</v>
      </c>
      <c r="C11" s="40">
        <f ca="1">I11-E11</f>
        <v>9090.91</v>
      </c>
      <c r="D11" s="40">
        <f ca="1">IF(I11=0,0,(C11*100/I11))</f>
        <v>33.229730796673415</v>
      </c>
      <c r="E11">
        <f ca="1">IFERROR(_xll.AC_BU(_xll.ArrayBU(DB),_xll.ArrayDPT($BA11:$BE11),_xll.ArrayCOA($BG11:$BZ11),YR,PRD-1,_xll.ArrayDIM($CB11:$CE11)),0)</f>
        <v>18266.849999999999</v>
      </c>
      <c r="F11" s="40">
        <f ca="1">+I11-H11</f>
        <v>27357.759999999998</v>
      </c>
      <c r="G11" s="40">
        <f ca="1">IF(I11=0,0,(F11*100/I11))</f>
        <v>100</v>
      </c>
      <c r="H11"/>
      <c r="I11">
        <f ca="1">IFERROR(_xll.AC_BU(_xll.ArrayBU(DB),_xll.ArrayDPT($BA11:$BE11),_xll.ArrayCOA($BG11:$BZ11),YR,PRD,_xll.ArrayDIM($CB11:$CE11)),0)</f>
        <v>27357.759999999998</v>
      </c>
      <c r="J11" s="135">
        <f ca="1">IF(I11=0,0,(I11/$I$22*100))</f>
        <v>87.121186066092676</v>
      </c>
      <c r="K11" s="40" t="s">
        <v>2403</v>
      </c>
      <c r="L11">
        <f ca="1">IFERROR(_xll.ACC_BU(_xll.ArrayBU(DB),_xll.ArrayDPT($BA11:$BE11),_xll.ArrayCOA($BG11:$BZ11),YR,PRD,_xll.ArrayDIM($CB11:$CE11)),0)</f>
        <v>114087.8</v>
      </c>
      <c r="M11" s="135">
        <f ca="1">IF(L11=0,0,(L11/$L$22*100))</f>
        <v>76.321608830866055</v>
      </c>
      <c r="N11" s="40">
        <f ca="1">L11-U11</f>
        <v>114087.8</v>
      </c>
      <c r="O11" s="40">
        <f ca="1">IF(L11=0,0,(N11*100/L11))</f>
        <v>100</v>
      </c>
      <c r="P11" s="40">
        <f ca="1">L11-V11</f>
        <v>-1601.3300000000017</v>
      </c>
      <c r="Q11" s="40">
        <f ca="1">IF(N11=0,0,(P11*100/N11))</f>
        <v>-1.4035944246448802</v>
      </c>
      <c r="R11" s="40"/>
      <c r="S11" s="119">
        <f ca="1">IFERROR(_xll.BC_BU(_xll.ArrayBU(DB),_xll.ArrayDPT($BA11:$BE11),_xll.ArrayCOA($BG11:$BZ11),YR,PRD,RV,_xll.ArrayDIM($CB11:$CE11)),0)</f>
        <v>0</v>
      </c>
      <c r="T11" s="119">
        <f ca="1">IFERROR(_xll.AC_BU(_xll.ArrayBU(DB),_xll.ArrayDPT($BA11:$BE11),_xll.ArrayCOA($BG11:$BZ11),YR-1,PRD,_xll.ArrayDIM($CB11:$CE11)),0)</f>
        <v>14789.37</v>
      </c>
      <c r="U11" s="119">
        <f ca="1">IFERROR(_xll.BCC_BU(_xll.ArrayBU(DB),_xll.ArrayDPT($BA11:$BE11),_xll.ArrayCOA($BG11:$BZ11),YR,PRD,RV,_xll.ArrayDIM($CB11:$CE11)),0)</f>
        <v>0</v>
      </c>
      <c r="V11" s="119">
        <f ca="1">IFERROR(_xll.ACC_BU(_xll.ArrayBU(DB),_xll.ArrayDPT($BA11:$BE11),_xll.ArrayCOA($BG11:$BZ11),YR-1,PRD,_xll.ArrayDIM($CB11:$CE11)),0)</f>
        <v>115689.13</v>
      </c>
      <c r="W11" s="102"/>
      <c r="X11" s="72">
        <f ca="1">IFERROR(_xll.ACC_BU(_xll.ArrayBU(DB),_xll.ArrayDPT($BA11:$BE11),_xll.ArrayCOA($BG11:$BZ11),YR-1,PRD,_xll.ArrayDIM($CB11:$CE11)),0)</f>
        <v>115689.13</v>
      </c>
      <c r="Y11" s="72">
        <f ca="1">IFERROR(_xll.BCC_BU(_xll.ArrayBU(DB),_xll.ArrayDPT($BA11:$BE11),_xll.ArrayCOA($BG11:$BZ11),YR-1,PRD,RV,_xll.ArrayDIM($CB11:$CE11)),0)</f>
        <v>0</v>
      </c>
      <c r="Z11" s="72">
        <f ca="1">IFERROR(_xll.ACC_BU(_xll.ArrayBU(DB),_xll.ArrayDPT($BA11:$BE11),_xll.ArrayCOA($BG11:$BZ11),YR-1-1,PRD,_xll.ArrayDIM($CB11:$CE11)),0)</f>
        <v>135949.42000000001</v>
      </c>
      <c r="AA11" s="102"/>
      <c r="AB11" s="102"/>
      <c r="AC11" s="102"/>
      <c r="AD11" s="102"/>
      <c r="AF11" s="146"/>
      <c r="AG11" s="146"/>
      <c r="AH11" s="146"/>
      <c r="AI11" s="146"/>
      <c r="BA11" s="533"/>
      <c r="BB11" s="534"/>
      <c r="BC11" s="534"/>
      <c r="BD11" s="534"/>
      <c r="BE11" s="535"/>
      <c r="BF11" s="536"/>
      <c r="BG11" s="533" t="s">
        <v>1433</v>
      </c>
      <c r="BH11" s="535"/>
      <c r="BI11" s="533"/>
      <c r="BJ11" s="535"/>
      <c r="BK11" s="533"/>
      <c r="BL11" s="535"/>
      <c r="BM11" s="533"/>
      <c r="BN11" s="535"/>
      <c r="BO11" s="533"/>
      <c r="BP11" s="535"/>
      <c r="BQ11" s="533"/>
      <c r="BR11" s="535"/>
      <c r="BS11" s="533"/>
      <c r="BT11" s="535"/>
      <c r="BU11" s="533"/>
      <c r="BV11" s="535"/>
      <c r="BW11" s="533"/>
      <c r="BX11" s="535"/>
      <c r="BY11" s="533"/>
      <c r="BZ11" s="535"/>
      <c r="CA11" s="536"/>
      <c r="CB11" s="533"/>
      <c r="CC11" s="534"/>
      <c r="CD11" s="534"/>
      <c r="CE11" s="535"/>
      <c r="DA11" t="s">
        <v>1433</v>
      </c>
    </row>
    <row r="12" spans="1:105" ht="12.75" customHeight="1">
      <c r="A12" s="130">
        <f ca="1">I12-T12</f>
        <v>0</v>
      </c>
      <c r="B12" s="126">
        <f ca="1">IF(I12=0,0,(A12*100/I12))</f>
        <v>0</v>
      </c>
      <c r="C12" s="126">
        <f ca="1">I12-E12</f>
        <v>0</v>
      </c>
      <c r="D12" s="126">
        <f ca="1">IF(I12=0,0,(C12*100/I12))</f>
        <v>0</v>
      </c>
      <c r="E12" s="124">
        <f ca="1">IFERROR(_xll.AC_BU(_xll.ArrayBU(DB),_xll.ArrayDPT($BA12:$BE12),_xll.ArrayCOA($BG12:$BZ12),YR,PRD-1,_xll.ArrayDIM($CB12:$CE12)),0)</f>
        <v>0</v>
      </c>
      <c r="F12" s="126">
        <f ca="1">I12-H12</f>
        <v>0</v>
      </c>
      <c r="G12" s="126">
        <f ca="1">IF(I12=0,0,(F12*100/I12))</f>
        <v>0</v>
      </c>
      <c r="H12" s="124"/>
      <c r="I12" s="124">
        <f ca="1">IFERROR(_xll.AC_BU(_xll.ArrayBU(DB),_xll.ArrayDPT($BA12:$BE12),_xll.ArrayCOA($BG12:$BZ12),YR,PRD,_xll.ArrayDIM($CB12:$CE12)),0)</f>
        <v>0</v>
      </c>
      <c r="J12" s="128">
        <f ca="1">IF(I12=0,0,(I12/$I$22*100))</f>
        <v>0</v>
      </c>
      <c r="K12" s="126" t="s">
        <v>2473</v>
      </c>
      <c r="L12" s="124">
        <f ca="1">IFERROR(_xll.ACC_BU(_xll.ArrayBU(DB),_xll.ArrayDPT($BA12:$BE12),_xll.ArrayCOA($BG12:$BZ12),YR,PRD,_xll.ArrayDIM($CB12:$CE12)),0)</f>
        <v>0</v>
      </c>
      <c r="M12" s="128">
        <f ca="1">IF(L12=0,0,(L12/$L$22*100))</f>
        <v>0</v>
      </c>
      <c r="N12" s="126">
        <f ca="1">L12-U12</f>
        <v>0</v>
      </c>
      <c r="O12" s="126">
        <f ca="1">IF(L12=0,0,(N12*100/L12))</f>
        <v>0</v>
      </c>
      <c r="P12" s="126">
        <f ca="1">L12-V12</f>
        <v>0</v>
      </c>
      <c r="Q12" s="126">
        <f ca="1">IF(N12=0,0,(P12*100/N12))</f>
        <v>0</v>
      </c>
      <c r="R12" s="40"/>
      <c r="S12" s="72">
        <f ca="1">IFERROR(_xll.BC_BU(_xll.ArrayBU(DB),_xll.ArrayDPT($BA12:$BE12),_xll.ArrayCOA($BG12:$BZ12),YR,PRD,RV,_xll.ArrayDIM($CB12:$CE12)),0)</f>
        <v>0</v>
      </c>
      <c r="T12" s="72">
        <f ca="1">IFERROR(_xll.AC_BU(_xll.ArrayBU(DB),_xll.ArrayDPT($BA12:$BE12),_xll.ArrayCOA($BG12:$BZ12),YR-1,PRD,_xll.ArrayDIM($CB12:$CE12)),0)</f>
        <v>0</v>
      </c>
      <c r="U12" s="72">
        <f ca="1">IFERROR(_xll.BCC_BU(_xll.ArrayBU(DB),_xll.ArrayDPT($BA12:$BE12),_xll.ArrayCOA($BG12:$BZ12),YR,PRD,RV,_xll.ArrayDIM($CB12:$CE12)),0)</f>
        <v>0</v>
      </c>
      <c r="V12" s="72">
        <f ca="1">IFERROR(_xll.ACC_BU(_xll.ArrayBU(DB),_xll.ArrayDPT($BA12:$BE12),_xll.ArrayCOA($BG12:$BZ12),YR-1,PRD,_xll.ArrayDIM($CB12:$CE12)),0)</f>
        <v>0</v>
      </c>
      <c r="W12" s="102"/>
      <c r="X12" s="72">
        <f ca="1">IFERROR(_xll.ACC_BU(_xll.ArrayBU(DB),_xll.ArrayDPT($BA12:$BE12),_xll.ArrayCOA($BG12:$BZ12),YR-1,PRD,_xll.ArrayDIM($CB12:$CE12)),0)</f>
        <v>0</v>
      </c>
      <c r="Y12" s="72">
        <f ca="1">IFERROR(_xll.BCC_BU(_xll.ArrayBU(DB),_xll.ArrayDPT($BA12:$BE12),_xll.ArrayCOA($BG12:$BZ12),YR-1,PRD,RV,_xll.ArrayDIM($CB12:$CE12)),0)</f>
        <v>0</v>
      </c>
      <c r="Z12" s="72">
        <f ca="1">IFERROR(_xll.ACC_BU(_xll.ArrayBU(DB),_xll.ArrayDPT($BA12:$BE12),_xll.ArrayCOA($BG12:$BZ12),YR-1-1,PRD,_xll.ArrayDIM($CB12:$CE12)),0)</f>
        <v>0</v>
      </c>
      <c r="AA12" s="102"/>
      <c r="AB12" s="102"/>
      <c r="AC12" s="102"/>
      <c r="AD12" s="102"/>
      <c r="AF12" s="146"/>
      <c r="AG12" s="146"/>
      <c r="AH12" s="146"/>
      <c r="AI12" s="146"/>
      <c r="BA12" s="533"/>
      <c r="BB12" s="534"/>
      <c r="BC12" s="534"/>
      <c r="BD12" s="534"/>
      <c r="BE12" s="535"/>
      <c r="BF12" s="536"/>
      <c r="BG12" s="533" t="s">
        <v>1438</v>
      </c>
      <c r="BH12" s="535"/>
      <c r="BI12" s="533"/>
      <c r="BJ12" s="535"/>
      <c r="BK12" s="533"/>
      <c r="BL12" s="535"/>
      <c r="BM12" s="533"/>
      <c r="BN12" s="535"/>
      <c r="BO12" s="533"/>
      <c r="BP12" s="535"/>
      <c r="BQ12" s="533"/>
      <c r="BR12" s="535"/>
      <c r="BS12" s="533"/>
      <c r="BT12" s="535"/>
      <c r="BU12" s="533"/>
      <c r="BV12" s="535"/>
      <c r="BW12" s="533"/>
      <c r="BX12" s="535"/>
      <c r="BY12" s="533"/>
      <c r="BZ12" s="535"/>
      <c r="CA12" s="536"/>
      <c r="CB12" s="533"/>
      <c r="CC12" s="534"/>
      <c r="CD12" s="534"/>
      <c r="CE12" s="535"/>
      <c r="DA12" t="s">
        <v>1438</v>
      </c>
    </row>
    <row r="13" spans="1:105" ht="12.75" customHeight="1">
      <c r="A13" s="35">
        <f ca="1">A11-A12</f>
        <v>12568.389999999998</v>
      </c>
      <c r="B13" s="40">
        <f ca="1">IF(I13=0,0,(A13*100/I13))</f>
        <v>45.94085919315031</v>
      </c>
      <c r="C13" s="35">
        <f ca="1">I13-E13</f>
        <v>9090.91</v>
      </c>
      <c r="D13" s="40">
        <f ca="1">IF(I13=0,0,(C13*100/I13))</f>
        <v>33.229730796673415</v>
      </c>
      <c r="E13" s="35">
        <f ca="1">E11-E12</f>
        <v>18266.849999999999</v>
      </c>
      <c r="F13" s="35">
        <f ca="1">F11+F12</f>
        <v>27357.759999999998</v>
      </c>
      <c r="G13" s="40">
        <f ca="1">IF(I13=0,0,(F13*100/I13))</f>
        <v>100</v>
      </c>
      <c r="H13" s="35">
        <f>H11-H12</f>
        <v>0</v>
      </c>
      <c r="I13" s="35">
        <f ca="1">I11-I12</f>
        <v>27357.759999999998</v>
      </c>
      <c r="J13" s="135">
        <f ca="1">IF(I13=0,0,(I13/$I$22*100))</f>
        <v>87.121186066092676</v>
      </c>
      <c r="K13" s="112" t="s">
        <v>2608</v>
      </c>
      <c r="L13" s="35">
        <f ca="1">L11-L12</f>
        <v>114087.8</v>
      </c>
      <c r="M13" s="135">
        <f ca="1">IF(L13=0,0,(L13/$L$22*100))</f>
        <v>76.321608830866055</v>
      </c>
      <c r="N13" s="35">
        <f ca="1">N11-N12</f>
        <v>114087.8</v>
      </c>
      <c r="O13" s="40">
        <f ca="1">IF(L13=0,0,(N13*100/L13))</f>
        <v>100</v>
      </c>
      <c r="P13" s="35">
        <f ca="1">P11-P12</f>
        <v>-1601.3300000000017</v>
      </c>
      <c r="Q13" s="40">
        <f ca="1">IF(N13=0,0,(P13*100/N13))</f>
        <v>-1.4035944246448802</v>
      </c>
      <c r="R13" s="40"/>
      <c r="S13" s="145">
        <f ca="1">S11-S12</f>
        <v>0</v>
      </c>
      <c r="T13" s="145">
        <f ca="1">T11-T12</f>
        <v>14789.37</v>
      </c>
      <c r="U13" s="145">
        <f ca="1">U11-U12</f>
        <v>0</v>
      </c>
      <c r="V13" s="145">
        <f ca="1">V11-V12</f>
        <v>115689.13</v>
      </c>
      <c r="W13" s="131"/>
      <c r="X13" s="77">
        <f ca="1">X11-X12</f>
        <v>115689.13</v>
      </c>
      <c r="Y13" s="77">
        <f ca="1">Y11-Y12</f>
        <v>0</v>
      </c>
      <c r="Z13" s="77">
        <f ca="1">Z11-Z12</f>
        <v>135949.42000000001</v>
      </c>
      <c r="AA13" s="46"/>
      <c r="AB13" s="46"/>
      <c r="AC13" s="46"/>
      <c r="AD13" s="46"/>
      <c r="AF13" s="146"/>
      <c r="AG13" s="146"/>
      <c r="AH13" s="146"/>
      <c r="AI13" s="146"/>
      <c r="BA13" s="533"/>
      <c r="BB13" s="534"/>
      <c r="BC13" s="534"/>
      <c r="BD13" s="534"/>
      <c r="BE13" s="535"/>
      <c r="BF13" s="536"/>
      <c r="BG13" s="533"/>
      <c r="BH13" s="535"/>
      <c r="BI13" s="533"/>
      <c r="BJ13" s="535"/>
      <c r="BK13" s="533"/>
      <c r="BL13" s="535"/>
      <c r="BM13" s="533"/>
      <c r="BN13" s="535"/>
      <c r="BO13" s="533"/>
      <c r="BP13" s="535"/>
      <c r="BQ13" s="533"/>
      <c r="BR13" s="535"/>
      <c r="BS13" s="533"/>
      <c r="BT13" s="535"/>
      <c r="BU13" s="533"/>
      <c r="BV13" s="535"/>
      <c r="BW13" s="533"/>
      <c r="BX13" s="535"/>
      <c r="BY13" s="533"/>
      <c r="BZ13" s="535"/>
      <c r="CA13" s="536"/>
      <c r="CB13" s="533"/>
      <c r="CC13" s="534"/>
      <c r="CD13" s="534"/>
      <c r="CE13" s="535"/>
    </row>
    <row r="14" spans="1:105" ht="5.1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144"/>
      <c r="T14" s="144"/>
      <c r="U14" s="144"/>
      <c r="V14" s="144"/>
      <c r="W14" s="131"/>
      <c r="X14" s="144"/>
      <c r="Y14" s="144"/>
      <c r="Z14" s="144"/>
      <c r="AA14" s="46"/>
      <c r="AC14" s="46"/>
      <c r="AD14" s="46"/>
      <c r="AF14" s="146"/>
      <c r="AG14" s="146"/>
      <c r="AH14" s="146"/>
      <c r="AI14" s="146"/>
      <c r="BA14" s="533"/>
      <c r="BB14" s="534"/>
      <c r="BC14" s="534"/>
      <c r="BD14" s="534"/>
      <c r="BE14" s="535"/>
      <c r="BF14" s="536"/>
      <c r="BG14" s="533"/>
      <c r="BH14" s="535"/>
      <c r="BI14" s="533"/>
      <c r="BJ14" s="535"/>
      <c r="BK14" s="533"/>
      <c r="BL14" s="535"/>
      <c r="BM14" s="533"/>
      <c r="BN14" s="535"/>
      <c r="BO14" s="533"/>
      <c r="BP14" s="535"/>
      <c r="BQ14" s="533"/>
      <c r="BR14" s="535"/>
      <c r="BS14" s="533"/>
      <c r="BT14" s="535"/>
      <c r="BU14" s="533"/>
      <c r="BV14" s="535"/>
      <c r="BW14" s="533"/>
      <c r="BX14" s="535"/>
      <c r="BY14" s="533"/>
      <c r="BZ14" s="535"/>
      <c r="CA14" s="536"/>
      <c r="CB14" s="533"/>
      <c r="CC14" s="534"/>
      <c r="CD14" s="534"/>
      <c r="CE14" s="535"/>
    </row>
    <row r="15" spans="1:105" ht="12.75" customHeight="1">
      <c r="A15" s="130">
        <f ca="1">I15-T15</f>
        <v>-2514.91</v>
      </c>
      <c r="B15" s="40">
        <f ca="1">IF(I15=0,0,(A15*100/I15))</f>
        <v>-62.185599129617728</v>
      </c>
      <c r="C15" s="40">
        <f ca="1">I15-E15</f>
        <v>-76.460000000000036</v>
      </c>
      <c r="D15" s="40">
        <f ca="1">IF(I15=0,0,(C15*100/I15))</f>
        <v>-1.8906087730577132</v>
      </c>
      <c r="E15">
        <f ca="1">IFERROR(_xll.AC_BU(_xll.ArrayBU(DB),_xll.ArrayDPT($BA15:$BE15),_xll.ArrayCOA($BG15:$BZ15),YR,PRD-1,_xll.ArrayDIM($CB15:$CE15)),0)</f>
        <v>4120.66</v>
      </c>
      <c r="F15" s="40">
        <f ca="1">I15-H15</f>
        <v>4044.2</v>
      </c>
      <c r="G15" s="40">
        <f ca="1">IF(I15=0,0,(F15*100/I15))</f>
        <v>100</v>
      </c>
      <c r="H15"/>
      <c r="I15" s="141">
        <f ca="1">IFERROR(_xll.AC_BU(_xll.ArrayBU(DB),_xll.ArrayDPT($BA15:$BE15),_xll.ArrayCOA($BG15:$BZ15),YR,PRD,_xll.ArrayDIM($CB15:$CE15)),0)</f>
        <v>4044.2</v>
      </c>
      <c r="J15" s="135">
        <f ca="1">IF(I15=0,0,(I15/$I$22*100))</f>
        <v>12.87881393390731</v>
      </c>
      <c r="K15" s="40" t="s">
        <v>2404</v>
      </c>
      <c r="L15">
        <f ca="1">IFERROR(_xll.ACC_BU(_xll.ArrayBU(DB),_xll.ArrayDPT($BA15:$BE15),_xll.ArrayCOA($BG15:$BZ15),YR,PRD,_xll.ArrayDIM($CB15:$CE15)),0)</f>
        <v>35395.160000000003</v>
      </c>
      <c r="M15" s="135">
        <f ca="1">IF(L15=0,0,(L15/$L$22*100))</f>
        <v>23.678391169133924</v>
      </c>
      <c r="N15" s="40">
        <f ca="1">L15-U15</f>
        <v>35395.160000000003</v>
      </c>
      <c r="O15" s="40">
        <f ca="1">IF(L15=0,0,(N15*100/L15))</f>
        <v>100</v>
      </c>
      <c r="P15" s="40">
        <f ca="1">L15-V15</f>
        <v>-390.92999999999302</v>
      </c>
      <c r="Q15" s="40">
        <f ca="1">IF(N15=0,0,(P15*100/N15))</f>
        <v>-1.1044730409468215</v>
      </c>
      <c r="R15" s="40"/>
      <c r="S15" s="72">
        <f ca="1">IFERROR(_xll.BC_BU(_xll.ArrayBU(DB),_xll.ArrayDPT($BA15:$BE15),_xll.ArrayCOA($BG15:$BZ15),YR,PRD,RV,_xll.ArrayDIM($CB15:$CE15)),0)</f>
        <v>0</v>
      </c>
      <c r="T15" s="72">
        <f ca="1">IFERROR(_xll.AC_BU(_xll.ArrayBU(DB),_xll.ArrayDPT($BA15:$BE15),_xll.ArrayCOA($BG15:$BZ15),YR-1,PRD,_xll.ArrayDIM($CB15:$CE15)),0)</f>
        <v>6559.11</v>
      </c>
      <c r="U15" s="72">
        <f ca="1">IFERROR(_xll.BCC_BU(_xll.ArrayBU(DB),_xll.ArrayDPT($BA15:$BE15),_xll.ArrayCOA($BG15:$BZ15),YR,PRD,RV,_xll.ArrayDIM($CB15:$CE15)),0)</f>
        <v>0</v>
      </c>
      <c r="V15" s="72">
        <f ca="1">IFERROR(_xll.ACC_BU(_xll.ArrayBU(DB),_xll.ArrayDPT($BA15:$BE15),_xll.ArrayCOA($BG15:$BZ15),YR-1,PRD,_xll.ArrayDIM($CB15:$CE15)),0)</f>
        <v>35786.089999999997</v>
      </c>
      <c r="W15" s="102"/>
      <c r="X15" s="72">
        <f ca="1">IFERROR(_xll.ACC_BU(_xll.ArrayBU(DB),_xll.ArrayDPT($BA15:$BE15),_xll.ArrayCOA($BG15:$BZ15),YR-1,PRD,_xll.ArrayDIM($CB15:$CE15)),0)</f>
        <v>35786.089999999997</v>
      </c>
      <c r="Y15" s="72">
        <f ca="1">IFERROR(_xll.BCC_BU(_xll.ArrayBU(DB),_xll.ArrayDPT($BA15:$BE15),_xll.ArrayCOA($BG15:$BZ15),YR-1,PRD,RV,_xll.ArrayDIM($CB15:$CE15)),0)</f>
        <v>0</v>
      </c>
      <c r="Z15" s="72">
        <f ca="1">IFERROR(_xll.ACC_BU(_xll.ArrayBU(DB),_xll.ArrayDPT($BA15:$BE15),_xll.ArrayCOA($BG15:$BZ15),YR-1-1,PRD,_xll.ArrayDIM($CB15:$CE15)),0)</f>
        <v>29312.1</v>
      </c>
      <c r="AA15" s="102"/>
      <c r="AB15" s="102"/>
      <c r="AC15" s="102"/>
      <c r="AD15" s="102"/>
      <c r="AF15" s="146"/>
      <c r="AG15" s="146"/>
      <c r="AH15" s="146"/>
      <c r="AI15" s="146"/>
      <c r="BA15" s="533"/>
      <c r="BB15" s="534"/>
      <c r="BC15" s="534"/>
      <c r="BD15" s="534"/>
      <c r="BE15" s="535"/>
      <c r="BF15" s="536"/>
      <c r="BG15" s="533" t="s">
        <v>1435</v>
      </c>
      <c r="BH15" s="535"/>
      <c r="BI15" s="533"/>
      <c r="BJ15" s="535"/>
      <c r="BK15" s="533"/>
      <c r="BL15" s="535"/>
      <c r="BM15" s="533"/>
      <c r="BN15" s="535"/>
      <c r="BO15" s="533"/>
      <c r="BP15" s="535"/>
      <c r="BQ15" s="533"/>
      <c r="BR15" s="535"/>
      <c r="BS15" s="533"/>
      <c r="BT15" s="535"/>
      <c r="BU15" s="533"/>
      <c r="BV15" s="535"/>
      <c r="BW15" s="533"/>
      <c r="BX15" s="535"/>
      <c r="BY15" s="533"/>
      <c r="BZ15" s="535"/>
      <c r="CA15" s="536"/>
      <c r="CB15" s="533"/>
      <c r="CC15" s="534"/>
      <c r="CD15" s="534"/>
      <c r="CE15" s="535"/>
      <c r="DA15" t="s">
        <v>1435</v>
      </c>
    </row>
    <row r="16" spans="1:105" ht="12.75" customHeight="1">
      <c r="A16" s="130">
        <f ca="1">I16-T16</f>
        <v>0</v>
      </c>
      <c r="B16" s="126">
        <f ca="1">IF(I16=0,0,(A16*100/I16))</f>
        <v>0</v>
      </c>
      <c r="C16" s="126">
        <f ca="1">I16-E16</f>
        <v>0</v>
      </c>
      <c r="D16" s="126">
        <f ca="1">IF(I16=0,0,(C16*100/I16))</f>
        <v>0</v>
      </c>
      <c r="E16" s="124">
        <f ca="1">IFERROR(_xll.AC_BU(_xll.ArrayBU(DB),_xll.ArrayDPT($BA16:$BE16),_xll.ArrayCOA($BG16:$BZ16),YR,PRD-1,_xll.ArrayDIM($CB16:$CE16)),0)</f>
        <v>0</v>
      </c>
      <c r="F16" s="126">
        <f ca="1">I16-H16</f>
        <v>0</v>
      </c>
      <c r="G16" s="126">
        <f ca="1">IF(I16=0,0,(F16*100/I16))</f>
        <v>0</v>
      </c>
      <c r="H16" s="124"/>
      <c r="I16" s="124">
        <f ca="1">IFERROR(_xll.AC_BU(_xll.ArrayBU(DB),_xll.ArrayDPT($BA16:$BE16),_xll.ArrayCOA($BG16:$BZ16),YR,PRD,_xll.ArrayDIM($CB16:$CE16)),0)</f>
        <v>0</v>
      </c>
      <c r="J16" s="128">
        <f ca="1">IF(I16=0,0,(I16/$I$22*100))</f>
        <v>0</v>
      </c>
      <c r="K16" s="126" t="s">
        <v>2473</v>
      </c>
      <c r="L16" s="124">
        <f ca="1">IFERROR(_xll.ACC_BU(_xll.ArrayBU(DB),_xll.ArrayDPT($BA16:$BE16),_xll.ArrayCOA($BG16:$BZ16),YR,PRD,_xll.ArrayDIM($CB16:$CE16)),0)</f>
        <v>0</v>
      </c>
      <c r="M16" s="128">
        <f ca="1">IF(L16=0,0,(L16/$L$22*100))</f>
        <v>0</v>
      </c>
      <c r="N16" s="126">
        <f ca="1">L16-U16</f>
        <v>0</v>
      </c>
      <c r="O16" s="126">
        <f ca="1">IF(L16=0,0,(N16*100/L16))</f>
        <v>0</v>
      </c>
      <c r="P16" s="126">
        <f ca="1">L16-V16</f>
        <v>0</v>
      </c>
      <c r="Q16" s="126">
        <f ca="1">IF(N16=0,0,(P16*100/N16))</f>
        <v>0</v>
      </c>
      <c r="R16" s="40"/>
      <c r="S16" s="72">
        <f ca="1">IFERROR(_xll.BC_BU(_xll.ArrayBU(DB),_xll.ArrayDPT($BA16:$BE16),_xll.ArrayCOA($BG16:$BZ16),YR,PRD,RV,_xll.ArrayDIM($CB16:$CE16)),0)</f>
        <v>0</v>
      </c>
      <c r="T16" s="72">
        <f ca="1">IFERROR(_xll.AC_BU(_xll.ArrayBU(DB),_xll.ArrayDPT($BA16:$BE16),_xll.ArrayCOA($BG16:$BZ16),YR-1,PRD,_xll.ArrayDIM($CB16:$CE16)),0)</f>
        <v>0</v>
      </c>
      <c r="U16" s="72">
        <f ca="1">IFERROR(_xll.BCC_BU(_xll.ArrayBU(DB),_xll.ArrayDPT($BA16:$BE16),_xll.ArrayCOA($BG16:$BZ16),YR,PRD,RV,_xll.ArrayDIM($CB16:$CE16)),0)</f>
        <v>0</v>
      </c>
      <c r="V16" s="72">
        <f ca="1">IFERROR(_xll.ACC_BU(_xll.ArrayBU(DB),_xll.ArrayDPT($BA16:$BE16),_xll.ArrayCOA($BG16:$BZ16),YR-1,PRD,_xll.ArrayDIM($CB16:$CE16)),0)</f>
        <v>0</v>
      </c>
      <c r="W16" s="102"/>
      <c r="X16" s="72">
        <f ca="1">IFERROR(_xll.ACC_BU(_xll.ArrayBU(DB),_xll.ArrayDPT($BA16:$BE16),_xll.ArrayCOA($BG16:$BZ16),YR-1,PRD,_xll.ArrayDIM($CB16:$CE16)),0)</f>
        <v>0</v>
      </c>
      <c r="Y16" s="72">
        <f ca="1">IFERROR(_xll.BCC_BU(_xll.ArrayBU(DB),_xll.ArrayDPT($BA16:$BE16),_xll.ArrayCOA($BG16:$BZ16),YR-1,PRD,RV,_xll.ArrayDIM($CB16:$CE16)),0)</f>
        <v>0</v>
      </c>
      <c r="Z16" s="72">
        <f ca="1">IFERROR(_xll.ACC_BU(_xll.ArrayBU(DB),_xll.ArrayDPT($BA16:$BE16),_xll.ArrayCOA($BG16:$BZ16),YR-1-1,PRD,_xll.ArrayDIM($CB16:$CE16)),0)</f>
        <v>0</v>
      </c>
      <c r="AA16" s="102"/>
      <c r="AB16" s="102"/>
      <c r="AC16" s="102"/>
      <c r="AD16" s="102"/>
      <c r="AF16" s="146"/>
      <c r="AG16" s="146"/>
      <c r="AH16" s="146"/>
      <c r="AI16" s="146"/>
      <c r="BA16" s="537"/>
      <c r="BB16" s="538"/>
      <c r="BC16" s="538"/>
      <c r="BD16" s="538"/>
      <c r="BE16" s="539"/>
      <c r="BF16" s="502"/>
      <c r="BG16" s="537" t="s">
        <v>1439</v>
      </c>
      <c r="BH16" s="539"/>
      <c r="BI16" s="537"/>
      <c r="BJ16" s="539"/>
      <c r="BK16" s="537"/>
      <c r="BL16" s="539"/>
      <c r="BM16" s="537"/>
      <c r="BN16" s="539"/>
      <c r="BO16" s="537"/>
      <c r="BP16" s="539"/>
      <c r="BQ16" s="537"/>
      <c r="BR16" s="539"/>
      <c r="BS16" s="537"/>
      <c r="BT16" s="539"/>
      <c r="BU16" s="537"/>
      <c r="BV16" s="539"/>
      <c r="BW16" s="537"/>
      <c r="BX16" s="539"/>
      <c r="BY16" s="537"/>
      <c r="BZ16" s="539"/>
      <c r="CA16" s="502"/>
      <c r="CB16" s="537"/>
      <c r="CC16" s="538"/>
      <c r="CD16" s="538"/>
      <c r="CE16" s="539"/>
      <c r="DA16" t="s">
        <v>1439</v>
      </c>
    </row>
    <row r="17" spans="1:106" ht="12.75" customHeight="1">
      <c r="A17" s="35">
        <f ca="1">A15-A16</f>
        <v>-2514.91</v>
      </c>
      <c r="B17" s="40">
        <f ca="1">IF(I17=0,0,(A17*100/I17))</f>
        <v>-62.185599129617728</v>
      </c>
      <c r="C17" s="35">
        <f ca="1">I17-E17</f>
        <v>-76.460000000000036</v>
      </c>
      <c r="D17" s="40">
        <f ca="1">IF(I17=0,0,(C17*100/I17))</f>
        <v>-1.8906087730577132</v>
      </c>
      <c r="E17" s="35">
        <f ca="1">E15-E16</f>
        <v>4120.66</v>
      </c>
      <c r="F17" s="35">
        <f ca="1">F15+F16</f>
        <v>4044.2</v>
      </c>
      <c r="G17" s="40">
        <f ca="1">IF(I17=0,0,(F17*100/I17))</f>
        <v>100</v>
      </c>
      <c r="H17" s="35">
        <f>H15-H16</f>
        <v>0</v>
      </c>
      <c r="I17" s="35">
        <f ca="1">I15-I16</f>
        <v>4044.2</v>
      </c>
      <c r="J17" s="135">
        <f ca="1">IF(I17=0,0,(I17/$I$22*100))</f>
        <v>12.87881393390731</v>
      </c>
      <c r="K17" s="112" t="s">
        <v>2609</v>
      </c>
      <c r="L17" s="35">
        <f ca="1">L15-L16</f>
        <v>35395.160000000003</v>
      </c>
      <c r="M17" s="135">
        <f ca="1">IF(L17=0,0,(L17/$L$22*100))</f>
        <v>23.678391169133924</v>
      </c>
      <c r="N17" s="35">
        <f ca="1">N15+N16</f>
        <v>35395.160000000003</v>
      </c>
      <c r="O17" s="40">
        <f ca="1">IF(L17=0,0,(N17*100/L17))</f>
        <v>100</v>
      </c>
      <c r="P17" s="35">
        <f ca="1">P15+P16</f>
        <v>-390.92999999999302</v>
      </c>
      <c r="Q17" s="40">
        <f ca="1">IF(N17=0,0,(P17*100/N17))</f>
        <v>-1.1044730409468215</v>
      </c>
      <c r="R17" s="40"/>
      <c r="S17" s="145">
        <f ca="1">S15-S16</f>
        <v>0</v>
      </c>
      <c r="T17" s="145">
        <f ca="1">T15-T16</f>
        <v>6559.11</v>
      </c>
      <c r="U17" s="145">
        <f ca="1">U15-U16</f>
        <v>0</v>
      </c>
      <c r="V17" s="145">
        <f ca="1">V15-V16</f>
        <v>35786.089999999997</v>
      </c>
      <c r="W17" s="131"/>
      <c r="X17" s="77">
        <f ca="1">X15-X16</f>
        <v>35786.089999999997</v>
      </c>
      <c r="Y17" s="77">
        <f ca="1">Y15-Y16</f>
        <v>0</v>
      </c>
      <c r="Z17" s="77">
        <f ca="1">Z15-Z16</f>
        <v>29312.1</v>
      </c>
      <c r="AA17" s="46"/>
      <c r="AB17" s="46"/>
      <c r="AC17" s="46"/>
      <c r="AD17" s="46"/>
      <c r="AF17" s="146"/>
      <c r="AG17" s="146"/>
      <c r="AH17" s="146"/>
      <c r="AI17" s="146"/>
      <c r="BA17" s="537"/>
      <c r="BB17" s="538"/>
      <c r="BC17" s="538"/>
      <c r="BD17" s="538"/>
      <c r="BE17" s="539"/>
      <c r="BF17" s="502"/>
      <c r="BG17" s="537"/>
      <c r="BH17" s="539"/>
      <c r="BI17" s="537"/>
      <c r="BJ17" s="539"/>
      <c r="BK17" s="537"/>
      <c r="BL17" s="539"/>
      <c r="BM17" s="537"/>
      <c r="BN17" s="539"/>
      <c r="BO17" s="537"/>
      <c r="BP17" s="539"/>
      <c r="BQ17" s="537"/>
      <c r="BR17" s="539"/>
      <c r="BS17" s="537"/>
      <c r="BT17" s="539"/>
      <c r="BU17" s="537"/>
      <c r="BV17" s="539"/>
      <c r="BW17" s="537"/>
      <c r="BX17" s="539"/>
      <c r="BY17" s="537"/>
      <c r="BZ17" s="539"/>
      <c r="CA17" s="502"/>
      <c r="CB17" s="537"/>
      <c r="CC17" s="538"/>
      <c r="CD17" s="538"/>
      <c r="CE17" s="539"/>
    </row>
    <row r="18" spans="1:106" ht="5.1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144"/>
      <c r="T18" s="144"/>
      <c r="U18" s="144"/>
      <c r="V18" s="144"/>
      <c r="W18" s="131"/>
      <c r="X18" s="144"/>
      <c r="Y18" s="144"/>
      <c r="Z18" s="144"/>
      <c r="AA18" s="46"/>
      <c r="AB18" s="46"/>
      <c r="AC18" s="46"/>
      <c r="AD18" s="46"/>
      <c r="AF18" s="146"/>
      <c r="AG18" s="146"/>
      <c r="AH18" s="146"/>
      <c r="AI18" s="146"/>
      <c r="BA18" s="537"/>
      <c r="BB18" s="538"/>
      <c r="BC18" s="538"/>
      <c r="BD18" s="538"/>
      <c r="BE18" s="539"/>
      <c r="BF18" s="502"/>
      <c r="BG18" s="537"/>
      <c r="BH18" s="539"/>
      <c r="BI18" s="537"/>
      <c r="BJ18" s="539"/>
      <c r="BK18" s="537"/>
      <c r="BL18" s="539"/>
      <c r="BM18" s="537"/>
      <c r="BN18" s="539"/>
      <c r="BO18" s="537"/>
      <c r="BP18" s="539"/>
      <c r="BQ18" s="537"/>
      <c r="BR18" s="539"/>
      <c r="BS18" s="537"/>
      <c r="BT18" s="539"/>
      <c r="BU18" s="537"/>
      <c r="BV18" s="539"/>
      <c r="BW18" s="537"/>
      <c r="BX18" s="539"/>
      <c r="BY18" s="537"/>
      <c r="BZ18" s="539"/>
      <c r="CA18" s="502"/>
      <c r="CB18" s="537"/>
      <c r="CC18" s="538"/>
      <c r="CD18" s="538"/>
      <c r="CE18" s="539"/>
    </row>
    <row r="19" spans="1:106" ht="12.75" customHeight="1">
      <c r="A19" s="130">
        <f ca="1">I19-T19</f>
        <v>0</v>
      </c>
      <c r="B19" s="40">
        <f ca="1">IF(I19=0,0,(A19*100/I19))</f>
        <v>0</v>
      </c>
      <c r="C19" s="40">
        <f ca="1">I19-E19</f>
        <v>0</v>
      </c>
      <c r="D19" s="40">
        <f ca="1">IF(I19=0,0,(C19*100/I19))</f>
        <v>0</v>
      </c>
      <c r="E19">
        <f ca="1">IFERROR(_xll.AC_BU(_xll.ArrayBU(DB),_xll.ArrayDPT($BA19:$BE19),_xll.ArrayCOA($BG19:$BZ19),YR,PRD-1,_xll.ArrayDIM($CB19:$CE19)),0)</f>
        <v>0</v>
      </c>
      <c r="F19" s="40">
        <f ca="1">I19-H19</f>
        <v>0</v>
      </c>
      <c r="G19" s="40">
        <f ca="1">IF(I19=0,0,(F19*100/I19))</f>
        <v>0</v>
      </c>
      <c r="H19"/>
      <c r="I19">
        <f ca="1">IFERROR(_xll.AC_BU(_xll.ArrayBU(DB),_xll.ArrayDPT($BA19:$BE19),_xll.ArrayCOA($BG19:$BZ19),YR,PRD,_xll.ArrayDIM($CB19:$CE19)),0)</f>
        <v>0</v>
      </c>
      <c r="J19" s="135">
        <f ca="1">IF(I19=0,0,(I19/$I$22*100))</f>
        <v>0</v>
      </c>
      <c r="K19" s="40" t="s">
        <v>2290</v>
      </c>
      <c r="L19">
        <f ca="1">IFERROR(_xll.ACC_BU(_xll.ArrayBU(DB),_xll.ArrayDPT($BA19:$BE19),_xll.ArrayCOA($BG19:$BZ19),YR,PRD,_xll.ArrayDIM($CB19:$CE19)),0)</f>
        <v>0</v>
      </c>
      <c r="M19" s="135">
        <f ca="1">IF(L19=0,0,(L19/$L$22*100))</f>
        <v>0</v>
      </c>
      <c r="N19" s="40">
        <f ca="1">L19-U19</f>
        <v>0</v>
      </c>
      <c r="O19" s="40">
        <f ca="1">IF(L19=0,0,(N19*100/L19))</f>
        <v>0</v>
      </c>
      <c r="P19" s="40">
        <f ca="1">L19-V19</f>
        <v>0</v>
      </c>
      <c r="Q19" s="40">
        <f ca="1">IF(N19=0,0,(P19*100/N19))</f>
        <v>0</v>
      </c>
      <c r="R19" s="40"/>
      <c r="S19" s="72">
        <f ca="1">IFERROR(_xll.BC_BU(_xll.ArrayBU(DB),_xll.ArrayDPT($BA19:$BE19),_xll.ArrayCOA($BG19:$BZ19),YR,PRD,RV,_xll.ArrayDIM($CB19:$CE19)),0)</f>
        <v>0</v>
      </c>
      <c r="T19" s="72">
        <f ca="1">IFERROR(_xll.AC_BU(_xll.ArrayBU(DB),_xll.ArrayDPT($BA19:$BE19),_xll.ArrayCOA($BG19:$BZ19),YR-1,PRD,_xll.ArrayDIM($CB19:$CE19)),0)</f>
        <v>0</v>
      </c>
      <c r="U19" s="72">
        <f ca="1">IFERROR(_xll.BCC_BU(_xll.ArrayBU(DB),_xll.ArrayDPT($BA19:$BE19),_xll.ArrayCOA($BG19:$BZ19),YR,PRD,RV,_xll.ArrayDIM($CB19:$CE19)),0)</f>
        <v>0</v>
      </c>
      <c r="V19" s="72">
        <f ca="1">IFERROR(_xll.ACC_BU(_xll.ArrayBU(DB),_xll.ArrayDPT($BA19:$BE19),_xll.ArrayCOA($BG19:$BZ19),YR-1,PRD,_xll.ArrayDIM($CB19:$CE19)),0)</f>
        <v>0</v>
      </c>
      <c r="W19" s="131"/>
      <c r="X19" s="72">
        <f ca="1">IFERROR(_xll.ACC_BU(_xll.ArrayBU(DB),_xll.ArrayDPT($BA19:$BE19),_xll.ArrayCOA($BG19:$BZ19),YR-1,PRD,_xll.ArrayDIM($CB19:$CE19)),0)</f>
        <v>0</v>
      </c>
      <c r="Y19" s="72">
        <f ca="1">IFERROR(_xll.BCC_BU(_xll.ArrayBU(DB),_xll.ArrayDPT($BA19:$BE19),_xll.ArrayCOA($BG19:$BZ19),YR-1,PRD,RV,_xll.ArrayDIM($CB19:$CE19)),0)</f>
        <v>0</v>
      </c>
      <c r="Z19" s="72">
        <f ca="1">IFERROR(_xll.ACC_BU(_xll.ArrayBU(DB),_xll.ArrayDPT($BA19:$BE19),_xll.ArrayCOA($BG19:$BZ19),YR-1-1,PRD,_xll.ArrayDIM($CB19:$CE19)),0)</f>
        <v>0</v>
      </c>
      <c r="AA19" s="46"/>
      <c r="AB19" s="46"/>
      <c r="AC19" s="46"/>
      <c r="AD19" s="46"/>
      <c r="AF19" s="146"/>
      <c r="AG19" s="146"/>
      <c r="AH19" s="146"/>
      <c r="AI19" s="146"/>
      <c r="BA19" s="537"/>
      <c r="BB19" s="538"/>
      <c r="BC19" s="538"/>
      <c r="BD19" s="538"/>
      <c r="BE19" s="539"/>
      <c r="BF19" s="502"/>
      <c r="BG19" s="537" t="s">
        <v>2611</v>
      </c>
      <c r="BH19" s="539" t="s">
        <v>2610</v>
      </c>
      <c r="BI19" s="537"/>
      <c r="BJ19" s="539"/>
      <c r="BK19" s="537"/>
      <c r="BL19" s="539"/>
      <c r="BM19" s="537"/>
      <c r="BN19" s="539"/>
      <c r="BO19" s="537"/>
      <c r="BP19" s="539"/>
      <c r="BQ19" s="537"/>
      <c r="BR19" s="539"/>
      <c r="BS19" s="537"/>
      <c r="BT19" s="539"/>
      <c r="BU19" s="537"/>
      <c r="BV19" s="539"/>
      <c r="BW19" s="537"/>
      <c r="BX19" s="539"/>
      <c r="BY19" s="537"/>
      <c r="BZ19" s="539"/>
      <c r="CA19" s="502"/>
      <c r="CB19" s="537"/>
      <c r="CC19" s="538"/>
      <c r="CD19" s="538"/>
      <c r="CE19" s="539"/>
      <c r="DA19" t="s">
        <v>2611</v>
      </c>
      <c r="DB19" t="s">
        <v>2610</v>
      </c>
    </row>
    <row r="20" spans="1:106" ht="12.75" customHeight="1">
      <c r="A20" s="76">
        <f ca="1">A19</f>
        <v>0</v>
      </c>
      <c r="B20" s="137">
        <f ca="1">IF(I20=0,0,(A20*100/I20))</f>
        <v>0</v>
      </c>
      <c r="C20" s="137">
        <f ca="1">I20-E20</f>
        <v>0</v>
      </c>
      <c r="D20" s="137">
        <f ca="1">IF(I20=0,0,(C20*100/I20))</f>
        <v>0</v>
      </c>
      <c r="E20" s="76">
        <f ca="1">E19</f>
        <v>0</v>
      </c>
      <c r="F20" s="76">
        <f ca="1">F19</f>
        <v>0</v>
      </c>
      <c r="G20" s="137">
        <f ca="1">IF(I20=0,0,(F20*100/I20))</f>
        <v>0</v>
      </c>
      <c r="H20" s="76">
        <f>H19</f>
        <v>0</v>
      </c>
      <c r="I20" s="76">
        <f ca="1">I19</f>
        <v>0</v>
      </c>
      <c r="J20" s="138">
        <f ca="1">IF(I20=0,0,(I20/$I$22*100))</f>
        <v>0</v>
      </c>
      <c r="K20" s="139" t="s">
        <v>2615</v>
      </c>
      <c r="L20" s="76">
        <f ca="1">L19</f>
        <v>0</v>
      </c>
      <c r="M20" s="138">
        <f ca="1">IF(L20=0,0,(L20/$L$22*100))</f>
        <v>0</v>
      </c>
      <c r="N20" s="76">
        <f ca="1">N19</f>
        <v>0</v>
      </c>
      <c r="O20" s="137">
        <f ca="1">IF(L20=0,0,(N20*100/L20))</f>
        <v>0</v>
      </c>
      <c r="P20" s="76">
        <f ca="1">P19</f>
        <v>0</v>
      </c>
      <c r="Q20" s="137">
        <f ca="1">IF(N20=0,0,(P20*100/N20))</f>
        <v>0</v>
      </c>
      <c r="R20" s="40"/>
      <c r="S20" s="145">
        <f ca="1">S19</f>
        <v>0</v>
      </c>
      <c r="T20" s="145">
        <f ca="1">T19</f>
        <v>0</v>
      </c>
      <c r="U20" s="145">
        <f ca="1">U19</f>
        <v>0</v>
      </c>
      <c r="V20" s="145">
        <f ca="1">V19</f>
        <v>0</v>
      </c>
      <c r="W20" s="27"/>
      <c r="X20" s="77">
        <f ca="1">X19</f>
        <v>0</v>
      </c>
      <c r="Y20" s="77">
        <f ca="1">Y19</f>
        <v>0</v>
      </c>
      <c r="Z20" s="77">
        <f ca="1">Z19</f>
        <v>0</v>
      </c>
      <c r="AA20" s="27"/>
      <c r="AB20" s="46"/>
      <c r="AC20" s="46"/>
      <c r="AD20" s="46"/>
      <c r="AF20" s="146"/>
      <c r="AG20" s="146"/>
      <c r="AH20" s="146"/>
      <c r="AI20" s="146"/>
      <c r="BA20" s="537"/>
      <c r="BB20" s="538"/>
      <c r="BC20" s="538"/>
      <c r="BD20" s="538"/>
      <c r="BE20" s="539"/>
      <c r="BF20" s="502"/>
      <c r="BG20" s="537"/>
      <c r="BH20" s="539"/>
      <c r="BI20" s="537"/>
      <c r="BJ20" s="539"/>
      <c r="BK20" s="537"/>
      <c r="BL20" s="539"/>
      <c r="BM20" s="537"/>
      <c r="BN20" s="539"/>
      <c r="BO20" s="537"/>
      <c r="BP20" s="539"/>
      <c r="BQ20" s="537"/>
      <c r="BR20" s="539"/>
      <c r="BS20" s="537"/>
      <c r="BT20" s="539"/>
      <c r="BU20" s="537"/>
      <c r="BV20" s="539"/>
      <c r="BW20" s="537"/>
      <c r="BX20" s="539"/>
      <c r="BY20" s="537"/>
      <c r="BZ20" s="539"/>
      <c r="CA20" s="502"/>
      <c r="CB20" s="537"/>
      <c r="CC20" s="538"/>
      <c r="CD20" s="538"/>
      <c r="CE20" s="539"/>
    </row>
    <row r="21" spans="1:106" ht="5.15" customHeight="1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40"/>
      <c r="S21" s="144"/>
      <c r="T21" s="144"/>
      <c r="U21" s="144"/>
      <c r="V21" s="144"/>
      <c r="W21" s="40"/>
      <c r="X21" s="144"/>
      <c r="Y21" s="144"/>
      <c r="Z21" s="144"/>
      <c r="AF21" s="146"/>
      <c r="AG21" s="146"/>
      <c r="AH21" s="146"/>
      <c r="AI21" s="146"/>
      <c r="BA21" s="537"/>
      <c r="BB21" s="538"/>
      <c r="BC21" s="538"/>
      <c r="BD21" s="538"/>
      <c r="BE21" s="539"/>
      <c r="BF21" s="502"/>
      <c r="BG21" s="537"/>
      <c r="BH21" s="539"/>
      <c r="BI21" s="537"/>
      <c r="BJ21" s="539"/>
      <c r="BK21" s="537"/>
      <c r="BL21" s="539"/>
      <c r="BM21" s="537"/>
      <c r="BN21" s="539"/>
      <c r="BO21" s="537"/>
      <c r="BP21" s="539"/>
      <c r="BQ21" s="537"/>
      <c r="BR21" s="539"/>
      <c r="BS21" s="537"/>
      <c r="BT21" s="539"/>
      <c r="BU21" s="537"/>
      <c r="BV21" s="539"/>
      <c r="BW21" s="537"/>
      <c r="BX21" s="539"/>
      <c r="BY21" s="537"/>
      <c r="BZ21" s="539"/>
      <c r="CA21" s="502"/>
      <c r="CB21" s="537"/>
      <c r="CC21" s="538"/>
      <c r="CD21" s="538"/>
      <c r="CE21" s="539"/>
    </row>
    <row r="22" spans="1:106" ht="12.75" customHeight="1">
      <c r="A22" s="35">
        <f ca="1">A13+A17+A20</f>
        <v>10053.479999999998</v>
      </c>
      <c r="B22" s="40">
        <f ca="1">IF(I22=0,0,(A22*100/I22))</f>
        <v>32.01545381243718</v>
      </c>
      <c r="C22" s="35">
        <f ca="1">I22-E22</f>
        <v>9014.4500000000007</v>
      </c>
      <c r="D22" s="40">
        <f ca="1">IF(I22=0,0,(C22*100/I22))</f>
        <v>28.70664761053132</v>
      </c>
      <c r="E22" s="35">
        <f ca="1">E13+E17+E20</f>
        <v>22387.51</v>
      </c>
      <c r="F22" s="35">
        <f ca="1">F13+F17+F20</f>
        <v>31401.96</v>
      </c>
      <c r="G22" s="40">
        <f ca="1">IF(I22=0,0,(F22*100/I22))</f>
        <v>100</v>
      </c>
      <c r="H22" s="35">
        <f>H13+H17+H20</f>
        <v>0</v>
      </c>
      <c r="I22" s="35">
        <f ca="1">I13+I17+I20</f>
        <v>31401.96</v>
      </c>
      <c r="J22" s="135">
        <f ca="1">IF(I22=0,0,(I22/$I$22*100))</f>
        <v>100</v>
      </c>
      <c r="K22" s="112" t="s">
        <v>2581</v>
      </c>
      <c r="L22" s="35">
        <f ca="1">L13+L17+L20</f>
        <v>149482.96000000002</v>
      </c>
      <c r="M22" s="135">
        <f ca="1">IF(L22=0,0,(L22/$L$22*100))</f>
        <v>100</v>
      </c>
      <c r="N22" s="35">
        <f ca="1">N13+N17+N20</f>
        <v>149482.96000000002</v>
      </c>
      <c r="O22" s="40">
        <f ca="1">IF(L22=0,0,(N22*100/L22))</f>
        <v>100</v>
      </c>
      <c r="P22" s="35">
        <f ca="1">P13+P17+P20</f>
        <v>-1992.2599999999948</v>
      </c>
      <c r="Q22" s="40">
        <f ca="1">IF(N22=0,0,(P22*100/N22))</f>
        <v>-1.3327672933423278</v>
      </c>
      <c r="R22" s="40"/>
      <c r="S22" s="145">
        <f ca="1">S13+S17+S20</f>
        <v>0</v>
      </c>
      <c r="T22" s="145">
        <f ca="1">T13+T17+T20</f>
        <v>21348.48</v>
      </c>
      <c r="U22" s="145">
        <f ca="1">U13+U17+U20</f>
        <v>0</v>
      </c>
      <c r="V22" s="145">
        <f ca="1">V13+V17+V20</f>
        <v>151475.22</v>
      </c>
      <c r="W22" s="131"/>
      <c r="X22" s="77">
        <f ca="1">X13+X17+X20</f>
        <v>151475.22</v>
      </c>
      <c r="Y22" s="77">
        <f ca="1">Y13+Y17+Y20</f>
        <v>0</v>
      </c>
      <c r="Z22" s="77">
        <f ca="1">Z13+Z17+Z20</f>
        <v>165261.52000000002</v>
      </c>
      <c r="AA22" s="46"/>
      <c r="AB22" s="46"/>
      <c r="AC22" s="46"/>
      <c r="AD22" s="46"/>
      <c r="AF22" s="146"/>
      <c r="AG22" s="146"/>
      <c r="AH22" s="146"/>
      <c r="AI22" s="146"/>
      <c r="BA22" s="537"/>
      <c r="BB22" s="538"/>
      <c r="BC22" s="538"/>
      <c r="BD22" s="538"/>
      <c r="BE22" s="539"/>
      <c r="BF22" s="502"/>
      <c r="BG22" s="537"/>
      <c r="BH22" s="539"/>
      <c r="BI22" s="537"/>
      <c r="BJ22" s="539"/>
      <c r="BK22" s="537"/>
      <c r="BL22" s="539"/>
      <c r="BM22" s="537"/>
      <c r="BN22" s="539"/>
      <c r="BO22" s="537"/>
      <c r="BP22" s="539"/>
      <c r="BQ22" s="537"/>
      <c r="BR22" s="539"/>
      <c r="BS22" s="537"/>
      <c r="BT22" s="539"/>
      <c r="BU22" s="537"/>
      <c r="BV22" s="539"/>
      <c r="BW22" s="537"/>
      <c r="BX22" s="539"/>
      <c r="BY22" s="537"/>
      <c r="BZ22" s="539"/>
      <c r="CA22" s="502"/>
      <c r="CB22" s="537"/>
      <c r="CC22" s="538"/>
      <c r="CD22" s="538"/>
      <c r="CE22" s="539"/>
    </row>
    <row r="23" spans="1:106" ht="5.1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144"/>
      <c r="T23" s="144"/>
      <c r="U23" s="144"/>
      <c r="V23" s="144"/>
      <c r="W23" s="131"/>
      <c r="X23" s="144"/>
      <c r="Y23" s="144"/>
      <c r="Z23" s="144"/>
      <c r="AA23" s="46"/>
      <c r="AB23" s="46"/>
      <c r="AC23" s="46"/>
      <c r="AD23" s="46"/>
      <c r="AF23" s="146"/>
      <c r="AG23" s="146"/>
      <c r="AH23" s="146"/>
      <c r="AI23" s="146"/>
      <c r="BA23" s="537"/>
      <c r="BB23" s="538"/>
      <c r="BC23" s="538"/>
      <c r="BD23" s="538"/>
      <c r="BE23" s="539"/>
      <c r="BF23" s="502"/>
      <c r="BG23" s="537"/>
      <c r="BH23" s="539"/>
      <c r="BI23" s="537"/>
      <c r="BJ23" s="539"/>
      <c r="BK23" s="537"/>
      <c r="BL23" s="539"/>
      <c r="BM23" s="537"/>
      <c r="BN23" s="539"/>
      <c r="BO23" s="537"/>
      <c r="BP23" s="539"/>
      <c r="BQ23" s="537"/>
      <c r="BR23" s="539"/>
      <c r="BS23" s="537"/>
      <c r="BT23" s="539"/>
      <c r="BU23" s="537"/>
      <c r="BV23" s="539"/>
      <c r="BW23" s="537"/>
      <c r="BX23" s="539"/>
      <c r="BY23" s="537"/>
      <c r="BZ23" s="539"/>
      <c r="CA23" s="502"/>
      <c r="CB23" s="537"/>
      <c r="CC23" s="538"/>
      <c r="CD23" s="538"/>
      <c r="CE23" s="539"/>
    </row>
    <row r="24" spans="1:106" ht="12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35" t="s">
        <v>2348</v>
      </c>
      <c r="L24" s="40"/>
      <c r="M24" s="40"/>
      <c r="N24" s="40"/>
      <c r="O24" s="40"/>
      <c r="P24" s="40"/>
      <c r="Q24" s="40"/>
      <c r="R24" s="40"/>
      <c r="S24" s="144"/>
      <c r="T24" s="144"/>
      <c r="U24" s="144"/>
      <c r="V24" s="144"/>
      <c r="W24" s="40"/>
      <c r="X24" s="144"/>
      <c r="Y24" s="144"/>
      <c r="Z24" s="144"/>
      <c r="AF24" s="146"/>
      <c r="AG24" s="146"/>
      <c r="AH24" s="146"/>
      <c r="AI24" s="146"/>
      <c r="BA24" s="537"/>
      <c r="BB24" s="538"/>
      <c r="BC24" s="538"/>
      <c r="BD24" s="538"/>
      <c r="BE24" s="539"/>
      <c r="BF24" s="502"/>
      <c r="BG24" s="537"/>
      <c r="BH24" s="539"/>
      <c r="BI24" s="537"/>
      <c r="BJ24" s="539"/>
      <c r="BK24" s="537"/>
      <c r="BL24" s="539"/>
      <c r="BM24" s="537"/>
      <c r="BN24" s="539"/>
      <c r="BO24" s="537"/>
      <c r="BP24" s="539"/>
      <c r="BQ24" s="537"/>
      <c r="BR24" s="539"/>
      <c r="BS24" s="537"/>
      <c r="BT24" s="539"/>
      <c r="BU24" s="537"/>
      <c r="BV24" s="539"/>
      <c r="BW24" s="537"/>
      <c r="BX24" s="539"/>
      <c r="BY24" s="537"/>
      <c r="BZ24" s="539"/>
      <c r="CA24" s="502"/>
      <c r="CB24" s="537"/>
      <c r="CC24" s="538"/>
      <c r="CD24" s="538"/>
      <c r="CE24" s="539"/>
    </row>
    <row r="25" spans="1:106" ht="12.75" customHeight="1">
      <c r="A25" s="130">
        <f ca="1">I25-T25</f>
        <v>4983.21</v>
      </c>
      <c r="B25" s="40">
        <f ca="1">IF(I25=0,0,(A25*100/I25))</f>
        <v>46.200380490409863</v>
      </c>
      <c r="C25" s="40">
        <f ca="1">I25-E25</f>
        <v>2454.33</v>
      </c>
      <c r="D25" s="40">
        <f ca="1">IF(I25=0,0,(C25*100/I25))</f>
        <v>22.754605936540429</v>
      </c>
      <c r="E25">
        <f ca="1">IFERROR(_xll.AC_BU(_xll.ArrayBU(DB),_xll.ArrayDPT($BA25:$BE25),_xll.ArrayCOA($BG25:$BZ25),YR,PRD-1,_xll.ArrayDIM($CB25:$CE25)),0)</f>
        <v>8331.75</v>
      </c>
      <c r="F25" s="40">
        <f ca="1">I25-H25</f>
        <v>10786.08</v>
      </c>
      <c r="G25" s="40">
        <f ca="1">IF(I25=0,0,(F25*100/I25))</f>
        <v>100</v>
      </c>
      <c r="H25"/>
      <c r="I25" s="53">
        <f ca="1">IFERROR(_xll.AC_BU(_xll.ArrayBU(DB),_xll.ArrayDPT($BA25:$BE25),_xll.ArrayCOA($BG25:$BZ25),YR,PRD,_xll.ArrayDIM($CB25:$CE25)),0)</f>
        <v>10786.08</v>
      </c>
      <c r="J25" s="135">
        <f ca="1">IF(I25=0,0,(I25/I13*100))</f>
        <v>39.426034880048661</v>
      </c>
      <c r="K25" s="40" t="s">
        <v>2616</v>
      </c>
      <c r="L25">
        <f ca="1">IFERROR(_xll.ACC_BU(_xll.ArrayBU(DB),_xll.ArrayDPT($BA25:$BE25),_xll.ArrayCOA($BG25:$BZ25),YR,PRD,_xll.ArrayDIM($CB25:$CE25)),0)</f>
        <v>45321.96</v>
      </c>
      <c r="M25" s="135">
        <f ca="1">IF(L25=0,0,(L25/L13*100))</f>
        <v>39.725509651338704</v>
      </c>
      <c r="N25" s="40">
        <f ca="1">L25-U25</f>
        <v>45321.96</v>
      </c>
      <c r="O25" s="40">
        <f ca="1">IF(L25=0,0,(N25*100/L25))</f>
        <v>100</v>
      </c>
      <c r="P25" s="40">
        <f ca="1">L25-V25</f>
        <v>-2171.3799999999974</v>
      </c>
      <c r="Q25" s="40">
        <f ca="1">IF(N25=0,0,(P25*100/N25))</f>
        <v>-4.7910108035927781</v>
      </c>
      <c r="R25" s="40"/>
      <c r="S25" s="72">
        <f ca="1">IFERROR(_xll.BC_BU(_xll.ArrayBU(DB),_xll.ArrayDPT($BA25:$BE25),_xll.ArrayCOA($BG25:$BZ25),YR,PRD,RV,_xll.ArrayDIM($CB25:$CE25)),0)</f>
        <v>0</v>
      </c>
      <c r="T25" s="72">
        <f ca="1">IFERROR(_xll.AC_BU(_xll.ArrayBU(DB),_xll.ArrayDPT($BA25:$BE25),_xll.ArrayCOA($BG25:$BZ25),YR-1,PRD,_xll.ArrayDIM($CB25:$CE25)),0)</f>
        <v>5802.87</v>
      </c>
      <c r="U25" s="72">
        <f ca="1">IFERROR(_xll.BCC_BU(_xll.ArrayBU(DB),_xll.ArrayDPT($BA25:$BE25),_xll.ArrayCOA($BG25:$BZ25),YR,PRD,RV,_xll.ArrayDIM($CB25:$CE25)),0)</f>
        <v>0</v>
      </c>
      <c r="V25" s="72">
        <f ca="1">IFERROR(_xll.ACC_BU(_xll.ArrayBU(DB),_xll.ArrayDPT($BA25:$BE25),_xll.ArrayCOA($BG25:$BZ25),YR-1,PRD,_xll.ArrayDIM($CB25:$CE25)),0)</f>
        <v>47493.34</v>
      </c>
      <c r="W25" s="102"/>
      <c r="X25" s="72">
        <f ca="1">IFERROR(_xll.ACC_BU(_xll.ArrayBU(DB),_xll.ArrayDPT($BA25:$BE25),_xll.ArrayCOA($BG25:$BZ25),YR-1,PRD,_xll.ArrayDIM($CB25:$CE25)),0)</f>
        <v>47493.34</v>
      </c>
      <c r="Y25" s="72">
        <f ca="1">IFERROR(_xll.BCC_BU(_xll.ArrayBU(DB),_xll.ArrayDPT($BA25:$BE25),_xll.ArrayCOA($BG25:$BZ25),YR-1,PRD,RV,_xll.ArrayDIM($CB25:$CE25)),0)</f>
        <v>0</v>
      </c>
      <c r="Z25" s="72">
        <f ca="1">IFERROR(_xll.ACC_BU(_xll.ArrayBU(DB),_xll.ArrayDPT($BA25:$BE25),_xll.ArrayCOA($BG25:$BZ25),YR-1-1,PRD,_xll.ArrayDIM($CB25:$CE25)),0)</f>
        <v>51530.78</v>
      </c>
      <c r="AA25" s="102"/>
      <c r="AB25" s="102"/>
      <c r="AC25" s="102"/>
      <c r="AD25" s="102"/>
      <c r="AF25" s="146"/>
      <c r="AG25" s="146"/>
      <c r="AH25" s="146"/>
      <c r="AI25" s="146"/>
      <c r="BA25" s="537"/>
      <c r="BB25" s="538"/>
      <c r="BC25" s="538"/>
      <c r="BD25" s="538"/>
      <c r="BE25" s="539"/>
      <c r="BF25" s="502"/>
      <c r="BG25" s="537" t="s">
        <v>1441</v>
      </c>
      <c r="BH25" s="539"/>
      <c r="BI25" s="537"/>
      <c r="BJ25" s="539"/>
      <c r="BK25" s="537"/>
      <c r="BL25" s="539"/>
      <c r="BM25" s="537"/>
      <c r="BN25" s="539"/>
      <c r="BO25" s="537"/>
      <c r="BP25" s="539"/>
      <c r="BQ25" s="537"/>
      <c r="BR25" s="539"/>
      <c r="BS25" s="537"/>
      <c r="BT25" s="539"/>
      <c r="BU25" s="537"/>
      <c r="BV25" s="539"/>
      <c r="BW25" s="537"/>
      <c r="BX25" s="539"/>
      <c r="BY25" s="537"/>
      <c r="BZ25" s="539"/>
      <c r="CA25" s="502"/>
      <c r="CB25" s="537"/>
      <c r="CC25" s="538"/>
      <c r="CD25" s="538"/>
      <c r="CE25" s="539"/>
      <c r="DA25" t="s">
        <v>1441</v>
      </c>
    </row>
    <row r="26" spans="1:106" ht="12.75" customHeight="1">
      <c r="A26" s="130">
        <f ca="1">I26-T26</f>
        <v>-857.29000000000008</v>
      </c>
      <c r="B26" s="126">
        <f ca="1">IF(I26=0,0,(A26*100/I26))</f>
        <v>-104.44057307148776</v>
      </c>
      <c r="C26" s="126">
        <f ca="1">I26-E26</f>
        <v>-97.509999999999991</v>
      </c>
      <c r="D26" s="126">
        <f ca="1">IF(I26=0,0,(C26*100/I26))</f>
        <v>-11.87929438136543</v>
      </c>
      <c r="E26" s="124">
        <f ca="1">IFERROR(_xll.AC_BU(_xll.ArrayBU(DB),_xll.ArrayDPT($BA26:$BE26),_xll.ArrayCOA($BG26:$BZ26),YR,PRD-1,_xll.ArrayDIM($CB26:$CE26)),0)</f>
        <v>918.35</v>
      </c>
      <c r="F26" s="126">
        <f ca="1">I26-H26</f>
        <v>820.84</v>
      </c>
      <c r="G26" s="126">
        <f ca="1">IF(I26=0,0,(F26*100/I26))</f>
        <v>100</v>
      </c>
      <c r="H26" s="124"/>
      <c r="I26" s="124">
        <f ca="1">IFERROR(_xll.AC_BU(_xll.ArrayBU(DB),_xll.ArrayDPT($BA26:$BE26),_xll.ArrayCOA($BG26:$BZ26),YR,PRD,_xll.ArrayDIM($CB26:$CE26)),0)</f>
        <v>820.84</v>
      </c>
      <c r="J26" s="128">
        <f ca="1">IF(I26=0,0,(I26/I17*100))</f>
        <v>20.296721230404039</v>
      </c>
      <c r="K26" s="126" t="s">
        <v>2617</v>
      </c>
      <c r="L26" s="124">
        <f ca="1">IFERROR(_xll.ACC_BU(_xll.ArrayBU(DB),_xll.ArrayDPT($BA26:$BE26),_xll.ArrayCOA($BG26:$BZ26),YR,PRD,_xll.ArrayDIM($CB26:$CE26)),0)</f>
        <v>7795.72</v>
      </c>
      <c r="M26" s="128">
        <f ca="1">IF(L26=0,0,(L26/L17*100))</f>
        <v>22.024819212570304</v>
      </c>
      <c r="N26" s="126">
        <f ca="1">L26-U26</f>
        <v>7795.72</v>
      </c>
      <c r="O26" s="126">
        <f ca="1">IF(L26=0,0,(N26*100/L26))</f>
        <v>100</v>
      </c>
      <c r="P26" s="126">
        <f ca="1">L26-V26</f>
        <v>-300.71000000000004</v>
      </c>
      <c r="Q26" s="126">
        <f ca="1">IF(N26=0,0,(P26*100/N26))</f>
        <v>-3.8573730200674219</v>
      </c>
      <c r="R26" s="40"/>
      <c r="S26" s="72">
        <f ca="1">IFERROR(_xll.BC_BU(_xll.ArrayBU(DB),_xll.ArrayDPT($BA26:$BE26),_xll.ArrayCOA($BG26:$BZ26),YR,PRD,RV,_xll.ArrayDIM($CB26:$CE26)),0)</f>
        <v>0</v>
      </c>
      <c r="T26" s="72">
        <f ca="1">IFERROR(_xll.AC_BU(_xll.ArrayBU(DB),_xll.ArrayDPT($BA26:$BE26),_xll.ArrayCOA($BG26:$BZ26),YR-1,PRD,_xll.ArrayDIM($CB26:$CE26)),0)</f>
        <v>1678.13</v>
      </c>
      <c r="U26" s="72">
        <f ca="1">IFERROR(_xll.BCC_BU(_xll.ArrayBU(DB),_xll.ArrayDPT($BA26:$BE26),_xll.ArrayCOA($BG26:$BZ26),YR,PRD,RV,_xll.ArrayDIM($CB26:$CE26)),0)</f>
        <v>0</v>
      </c>
      <c r="V26" s="72">
        <f ca="1">IFERROR(_xll.ACC_BU(_xll.ArrayBU(DB),_xll.ArrayDPT($BA26:$BE26),_xll.ArrayCOA($BG26:$BZ26),YR-1,PRD,_xll.ArrayDIM($CB26:$CE26)),0)</f>
        <v>8096.43</v>
      </c>
      <c r="W26" s="102"/>
      <c r="X26" s="72">
        <f ca="1">IFERROR(_xll.ACC_BU(_xll.ArrayBU(DB),_xll.ArrayDPT($BA26:$BE26),_xll.ArrayCOA($BG26:$BZ26),YR-1,PRD,_xll.ArrayDIM($CB26:$CE26)),0)</f>
        <v>8096.43</v>
      </c>
      <c r="Y26" s="72">
        <f ca="1">IFERROR(_xll.BCC_BU(_xll.ArrayBU(DB),_xll.ArrayDPT($BA26:$BE26),_xll.ArrayCOA($BG26:$BZ26),YR-1,PRD,RV,_xll.ArrayDIM($CB26:$CE26)),0)</f>
        <v>0</v>
      </c>
      <c r="Z26" s="72">
        <f ca="1">IFERROR(_xll.ACC_BU(_xll.ArrayBU(DB),_xll.ArrayDPT($BA26:$BE26),_xll.ArrayCOA($BG26:$BZ26),YR-1-1,PRD,_xll.ArrayDIM($CB26:$CE26)),0)</f>
        <v>6167.99</v>
      </c>
      <c r="AA26" s="102"/>
      <c r="AB26" s="102"/>
      <c r="AC26" s="102"/>
      <c r="AD26" s="102"/>
      <c r="AF26" s="146"/>
      <c r="AG26" s="146"/>
      <c r="AH26" s="146"/>
      <c r="AI26" s="146"/>
      <c r="BA26" s="537"/>
      <c r="BB26" s="538"/>
      <c r="BC26" s="538"/>
      <c r="BD26" s="538"/>
      <c r="BE26" s="539"/>
      <c r="BF26" s="502"/>
      <c r="BG26" s="537" t="s">
        <v>1442</v>
      </c>
      <c r="BH26" s="539"/>
      <c r="BI26" s="537"/>
      <c r="BJ26" s="539"/>
      <c r="BK26" s="537"/>
      <c r="BL26" s="539"/>
      <c r="BM26" s="537"/>
      <c r="BN26" s="539"/>
      <c r="BO26" s="537"/>
      <c r="BP26" s="539"/>
      <c r="BQ26" s="537"/>
      <c r="BR26" s="539"/>
      <c r="BS26" s="537"/>
      <c r="BT26" s="539"/>
      <c r="BU26" s="537"/>
      <c r="BV26" s="539"/>
      <c r="BW26" s="537"/>
      <c r="BX26" s="539"/>
      <c r="BY26" s="537"/>
      <c r="BZ26" s="539"/>
      <c r="CA26" s="502"/>
      <c r="CB26" s="537"/>
      <c r="CC26" s="538"/>
      <c r="CD26" s="538"/>
      <c r="CE26" s="539"/>
      <c r="DA26" t="s">
        <v>1442</v>
      </c>
    </row>
    <row r="27" spans="1:106" ht="12.75" customHeight="1">
      <c r="A27" s="76">
        <f ca="1">I27-T27</f>
        <v>4125.92</v>
      </c>
      <c r="B27" s="40">
        <f ca="1">IF(I27=0,0,(A27*100/I27))</f>
        <v>35.547070196055458</v>
      </c>
      <c r="C27" s="35">
        <f ca="1">I27-E27</f>
        <v>2356.8199999999997</v>
      </c>
      <c r="D27" s="40">
        <f ca="1">IF(I27=0,0,(C27*100/I27))</f>
        <v>20.305300631002883</v>
      </c>
      <c r="E27" s="35">
        <f ca="1">E25+E26</f>
        <v>9250.1</v>
      </c>
      <c r="F27" s="35">
        <f ca="1">F25+F26</f>
        <v>11606.92</v>
      </c>
      <c r="G27" s="40">
        <f ca="1">IF(I27=0,0,(F27*100/I27))</f>
        <v>100</v>
      </c>
      <c r="H27" s="35">
        <f>H25+H26</f>
        <v>0</v>
      </c>
      <c r="I27" s="35">
        <f ca="1">I25+I26</f>
        <v>11606.92</v>
      </c>
      <c r="J27" s="135">
        <f ca="1">IF(I27=0,0,(I27/I22*100))</f>
        <v>36.962406168277397</v>
      </c>
      <c r="K27" s="112" t="s">
        <v>2352</v>
      </c>
      <c r="L27" s="35">
        <f ca="1">L25+L26</f>
        <v>53117.68</v>
      </c>
      <c r="M27" s="135">
        <f ca="1">IF(L27=0,0,(L27/L22*100))</f>
        <v>35.534270929609626</v>
      </c>
      <c r="N27" s="35">
        <f ca="1">N25+N26</f>
        <v>53117.68</v>
      </c>
      <c r="O27" s="40">
        <f ca="1">IF(L27=0,0,(N27*100/L27))</f>
        <v>100</v>
      </c>
      <c r="P27" s="35">
        <f ca="1">P25+P26</f>
        <v>-2472.0899999999974</v>
      </c>
      <c r="Q27" s="40">
        <f ca="1">IF(N27=0,0,(P27*100/N27))</f>
        <v>-4.6539871470290066</v>
      </c>
      <c r="R27" s="40"/>
      <c r="S27" s="145">
        <f ca="1">S25+S26</f>
        <v>0</v>
      </c>
      <c r="T27" s="145">
        <f ca="1">T25+T26</f>
        <v>7481</v>
      </c>
      <c r="U27" s="145">
        <f ca="1">U25+U26</f>
        <v>0</v>
      </c>
      <c r="V27" s="145">
        <f ca="1">V25+V26</f>
        <v>55589.77</v>
      </c>
      <c r="W27" s="131"/>
      <c r="X27" s="77">
        <f ca="1">X25+X26</f>
        <v>55589.77</v>
      </c>
      <c r="Y27" s="77">
        <f ca="1">Y25+Y26</f>
        <v>0</v>
      </c>
      <c r="Z27" s="77">
        <f ca="1">Z25+Z26</f>
        <v>57698.77</v>
      </c>
      <c r="AA27" s="46"/>
      <c r="AB27" s="46"/>
      <c r="AC27" s="46"/>
      <c r="AD27" s="46"/>
      <c r="AF27" s="146"/>
      <c r="AG27" s="146"/>
      <c r="AH27" s="146"/>
      <c r="AI27" s="146"/>
      <c r="BA27" s="537"/>
      <c r="BB27" s="538"/>
      <c r="BC27" s="538"/>
      <c r="BD27" s="538"/>
      <c r="BE27" s="539"/>
      <c r="BF27" s="502"/>
      <c r="BG27" s="537"/>
      <c r="BH27" s="539"/>
      <c r="BI27" s="537"/>
      <c r="BJ27" s="539"/>
      <c r="BK27" s="537"/>
      <c r="BL27" s="539"/>
      <c r="BM27" s="537"/>
      <c r="BN27" s="539"/>
      <c r="BO27" s="537"/>
      <c r="BP27" s="539"/>
      <c r="BQ27" s="537"/>
      <c r="BR27" s="539"/>
      <c r="BS27" s="537"/>
      <c r="BT27" s="539"/>
      <c r="BU27" s="537"/>
      <c r="BV27" s="539"/>
      <c r="BW27" s="537"/>
      <c r="BX27" s="539"/>
      <c r="BY27" s="537"/>
      <c r="BZ27" s="539"/>
      <c r="CA27" s="502"/>
      <c r="CB27" s="537"/>
      <c r="CC27" s="538"/>
      <c r="CD27" s="538"/>
      <c r="CE27" s="539"/>
    </row>
    <row r="28" spans="1:106" ht="5.15" customHeight="1">
      <c r="A28" s="35"/>
      <c r="B28" s="40"/>
      <c r="C28" s="40"/>
      <c r="D28" s="40"/>
      <c r="E28" s="40"/>
      <c r="F28" s="40"/>
      <c r="G28" s="40"/>
      <c r="H28" s="40"/>
      <c r="I28" s="40"/>
      <c r="J28" s="135"/>
      <c r="K28" s="40"/>
      <c r="L28" s="40"/>
      <c r="M28" s="135"/>
      <c r="N28" s="40"/>
      <c r="O28" s="40"/>
      <c r="P28" s="40"/>
      <c r="Q28" s="40"/>
      <c r="R28" s="40"/>
      <c r="S28" s="144"/>
      <c r="T28" s="144"/>
      <c r="U28" s="144"/>
      <c r="V28" s="144"/>
      <c r="W28" s="40"/>
      <c r="X28" s="144"/>
      <c r="Y28" s="144"/>
      <c r="Z28" s="144"/>
      <c r="AF28" s="146"/>
      <c r="AG28" s="146"/>
      <c r="AH28" s="146"/>
      <c r="AI28" s="146"/>
      <c r="BA28" s="537"/>
      <c r="BB28" s="538"/>
      <c r="BC28" s="538"/>
      <c r="BD28" s="538"/>
      <c r="BE28" s="539"/>
      <c r="BF28" s="502"/>
      <c r="BG28" s="537"/>
      <c r="BH28" s="539"/>
      <c r="BI28" s="537"/>
      <c r="BJ28" s="539"/>
      <c r="BK28" s="537"/>
      <c r="BL28" s="539"/>
      <c r="BM28" s="537"/>
      <c r="BN28" s="539"/>
      <c r="BO28" s="537"/>
      <c r="BP28" s="539"/>
      <c r="BQ28" s="537"/>
      <c r="BR28" s="539"/>
      <c r="BS28" s="537"/>
      <c r="BT28" s="539"/>
      <c r="BU28" s="537"/>
      <c r="BV28" s="539"/>
      <c r="BW28" s="537"/>
      <c r="BX28" s="539"/>
      <c r="BY28" s="537"/>
      <c r="BZ28" s="539"/>
      <c r="CA28" s="502"/>
      <c r="CB28" s="537"/>
      <c r="CC28" s="538"/>
      <c r="CD28" s="538"/>
      <c r="CE28" s="539"/>
    </row>
    <row r="29" spans="1:106" ht="12.75" hidden="1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35" t="s">
        <v>2298</v>
      </c>
      <c r="L29" s="40"/>
      <c r="M29" s="40"/>
      <c r="N29" s="40"/>
      <c r="O29" s="40"/>
      <c r="P29" s="40"/>
      <c r="Q29" s="40"/>
      <c r="R29" s="40"/>
      <c r="S29" s="144"/>
      <c r="T29" s="144"/>
      <c r="U29" s="144"/>
      <c r="V29" s="144"/>
      <c r="W29" s="40"/>
      <c r="X29" s="144"/>
      <c r="Y29" s="144"/>
      <c r="Z29" s="144"/>
      <c r="AF29" s="146"/>
      <c r="AG29" s="146"/>
      <c r="AH29" s="146"/>
      <c r="AI29" s="146"/>
      <c r="BA29" s="537"/>
      <c r="BB29" s="538"/>
      <c r="BC29" s="538"/>
      <c r="BD29" s="538"/>
      <c r="BE29" s="539"/>
      <c r="BF29" s="502"/>
      <c r="BG29" s="537"/>
      <c r="BH29" s="539"/>
      <c r="BI29" s="537"/>
      <c r="BJ29" s="539"/>
      <c r="BK29" s="537"/>
      <c r="BL29" s="539"/>
      <c r="BM29" s="537"/>
      <c r="BN29" s="539"/>
      <c r="BO29" s="537"/>
      <c r="BP29" s="539"/>
      <c r="BQ29" s="537"/>
      <c r="BR29" s="539"/>
      <c r="BS29" s="537"/>
      <c r="BT29" s="539"/>
      <c r="BU29" s="537"/>
      <c r="BV29" s="539"/>
      <c r="BW29" s="537"/>
      <c r="BX29" s="539"/>
      <c r="BY29" s="537"/>
      <c r="BZ29" s="539"/>
      <c r="CA29" s="502"/>
      <c r="CB29" s="537"/>
      <c r="CC29" s="538"/>
      <c r="CD29" s="538"/>
      <c r="CE29" s="539"/>
    </row>
    <row r="30" spans="1:106" ht="12.75" hidden="1" customHeight="1">
      <c r="A30" s="40">
        <f ca="1">I31-U31</f>
        <v>0</v>
      </c>
      <c r="B30" s="40">
        <f ca="1">IF(I31=0,0,(A30*100/I31))</f>
        <v>0</v>
      </c>
      <c r="C30" s="40">
        <f ca="1">I31-E31</f>
        <v>0</v>
      </c>
      <c r="D30" s="40">
        <f ca="1">IF(I31=0,0,(C30*100/I31))</f>
        <v>0</v>
      </c>
      <c r="E30">
        <f ca="1">IFERROR(_xll.AC_BU(_xll.ArrayBU(DB),_xll.ArrayDPT($BA30:$BE30),_xll.ArrayCOA($BG30:$BZ30),YR,PRD-1,_xll.ArrayDIM($CB30:$CE30)),0)</f>
        <v>0</v>
      </c>
      <c r="F30" s="40">
        <f ca="1">I30-H30</f>
        <v>0</v>
      </c>
      <c r="G30" s="40">
        <f ca="1">IF(I31=0,0,(F31*100/I31))</f>
        <v>0</v>
      </c>
      <c r="H30"/>
      <c r="I30">
        <f ca="1">IFERROR(_xll.AC_BU(_xll.ArrayBU(DB),_xll.ArrayDPT($BA30:$BE30),_xll.ArrayCOA($BG30:$BZ30),YR,PRD,_xll.ArrayDIM($CB30:$CE30)),0)</f>
        <v>0</v>
      </c>
      <c r="J30" s="135">
        <f ca="1">IF(I30=0,0,(I30/$I$22*100))</f>
        <v>0</v>
      </c>
      <c r="K30" s="40" t="s">
        <v>2478</v>
      </c>
      <c r="L30">
        <f ca="1">IFERROR(_xll.ACC_BU(_xll.ArrayBU(DB),_xll.ArrayDPT($BA30:$BE30),_xll.ArrayCOA($BG30:$BZ30),YR,PRD,_xll.ArrayDIM($CB30:$CE30)),0)</f>
        <v>0</v>
      </c>
      <c r="M30" s="135">
        <f ca="1">IF(L30=0,0,(L30/$L$22*100))</f>
        <v>0</v>
      </c>
      <c r="N30" s="40">
        <f ca="1">L30-U30</f>
        <v>0</v>
      </c>
      <c r="O30" s="40">
        <f ca="1">IF(L31=0,0,(N31*100/L31))</f>
        <v>0</v>
      </c>
      <c r="P30" s="40">
        <f ca="1">L30-V30</f>
        <v>0</v>
      </c>
      <c r="Q30" s="40">
        <f ca="1">IF(N31=0,0,(P31*100/N31))</f>
        <v>0</v>
      </c>
      <c r="R30" s="40"/>
      <c r="S30" s="72">
        <f ca="1">IFERROR(_xll.BC_BU(_xll.ArrayBU(DB),_xll.ArrayDPT($BA30:$BE30),_xll.ArrayCOA($BG30:$BZ30),YR,PRD,RV,_xll.ArrayDIM($CB30:$CE30)),0)</f>
        <v>0</v>
      </c>
      <c r="T30" s="72">
        <f ca="1">IFERROR(_xll.AC_BU(_xll.ArrayBU(DB),_xll.ArrayDPT($BA30:$BE30),_xll.ArrayCOA($BG30:$BZ30),YR-1,PRD,_xll.ArrayDIM($CB30:$CE30)),0)</f>
        <v>0</v>
      </c>
      <c r="U30" s="72">
        <f ca="1">IFERROR(_xll.BCC_BU(_xll.ArrayBU(DB),_xll.ArrayDPT($BA30:$BE30),_xll.ArrayCOA($BG30:$BZ30),YR,PRD,RV,_xll.ArrayDIM($CB30:$CE30)),0)</f>
        <v>0</v>
      </c>
      <c r="V30" s="72">
        <f ca="1">IFERROR(_xll.ACC_BU(_xll.ArrayBU(DB),_xll.ArrayDPT($BA30:$BE30),_xll.ArrayCOA($BG30:$BZ30),YR-1,PRD,_xll.ArrayDIM($CB30:$CE30)),0)</f>
        <v>0</v>
      </c>
      <c r="W30" s="102"/>
      <c r="X30" s="72">
        <f ca="1">IFERROR(_xll.ACC_BU(_xll.ArrayBU(DB),_xll.ArrayDPT($BA30:$BE30),_xll.ArrayCOA($BG30:$BZ30),YR-1,PRD,_xll.ArrayDIM($CB30:$CE30)),0)</f>
        <v>0</v>
      </c>
      <c r="Y30" s="72">
        <f ca="1">IFERROR(_xll.BCC_BU(_xll.ArrayBU(DB),_xll.ArrayDPT($BA30:$BE30),_xll.ArrayCOA($BG30:$BZ30),YR-1,PRD,RV,_xll.ArrayDIM($CB30:$CE30)),0)</f>
        <v>0</v>
      </c>
      <c r="Z30" s="72">
        <f ca="1">IFERROR(_xll.ACC_BU(_xll.ArrayBU(DB),_xll.ArrayDPT($BA30:$BE30),_xll.ArrayCOA($BG30:$BZ30),YR-1-1,PRD,_xll.ArrayDIM($CB30:$CE30)),0)</f>
        <v>0</v>
      </c>
      <c r="AA30" s="102"/>
      <c r="AB30" s="102"/>
      <c r="AC30" s="102"/>
      <c r="AD30" s="102"/>
      <c r="AF30" s="146"/>
      <c r="AG30" s="146"/>
      <c r="AH30" s="146"/>
      <c r="AI30" s="146"/>
      <c r="BA30" s="537"/>
      <c r="BB30" s="538"/>
      <c r="BC30" s="538"/>
      <c r="BD30" s="538"/>
      <c r="BE30" s="539"/>
      <c r="BF30" s="502"/>
      <c r="BG30" s="537" t="s">
        <v>1444</v>
      </c>
      <c r="BH30" s="539" t="s">
        <v>1446</v>
      </c>
      <c r="BI30" s="537"/>
      <c r="BJ30" s="539"/>
      <c r="BK30" s="537"/>
      <c r="BL30" s="539"/>
      <c r="BM30" s="537"/>
      <c r="BN30" s="539"/>
      <c r="BO30" s="537"/>
      <c r="BP30" s="539"/>
      <c r="BQ30" s="537"/>
      <c r="BR30" s="539"/>
      <c r="BS30" s="537"/>
      <c r="BT30" s="539"/>
      <c r="BU30" s="537"/>
      <c r="BV30" s="539"/>
      <c r="BW30" s="537"/>
      <c r="BX30" s="539"/>
      <c r="BY30" s="537"/>
      <c r="BZ30" s="539"/>
      <c r="CA30" s="502"/>
      <c r="CB30" s="537"/>
      <c r="CC30" s="538"/>
      <c r="CD30" s="538"/>
      <c r="CE30" s="539"/>
      <c r="DA30" t="s">
        <v>1444</v>
      </c>
      <c r="DB30" t="s">
        <v>1446</v>
      </c>
    </row>
    <row r="31" spans="1:106" ht="12.75" hidden="1" customHeight="1">
      <c r="A31" s="126">
        <f ca="1">I32-U32</f>
        <v>0</v>
      </c>
      <c r="B31" s="126">
        <f ca="1">IF(I32=0,0,(A31*100/I32))</f>
        <v>0</v>
      </c>
      <c r="C31" s="126">
        <f ca="1">I32-E32</f>
        <v>0</v>
      </c>
      <c r="D31" s="126">
        <f ca="1">IF(I32=0,0,(C31*100/I32))</f>
        <v>0</v>
      </c>
      <c r="E31" s="124">
        <f ca="1">IFERROR(_xll.AC_BU(_xll.ArrayBU(DB),_xll.ArrayDPT($BA31:$BE31),_xll.ArrayCOA($BG31:$BZ31),YR,PRD-1,_xll.ArrayDIM($CB31:$CE31)),0)</f>
        <v>0</v>
      </c>
      <c r="F31" s="126">
        <f ca="1">I31-H31</f>
        <v>0</v>
      </c>
      <c r="G31" s="126">
        <f ca="1">IF(I32=0,0,(F32*100/I32))</f>
        <v>0</v>
      </c>
      <c r="H31" s="124"/>
      <c r="I31" s="124">
        <f ca="1">IFERROR(_xll.AC_BU(_xll.ArrayBU(DB),_xll.ArrayDPT($BA31:$BE31),_xll.ArrayCOA($BG31:$BZ31),YR,PRD,_xll.ArrayDIM($CB31:$CE31)),0)</f>
        <v>0</v>
      </c>
      <c r="J31" s="128">
        <f ca="1">IF(I31=0,0,(I31/$I$22*100))</f>
        <v>0</v>
      </c>
      <c r="K31" s="126" t="s">
        <v>2479</v>
      </c>
      <c r="L31" s="124">
        <f ca="1">IFERROR(_xll.ACC_BU(_xll.ArrayBU(DB),_xll.ArrayDPT($BA31:$BE31),_xll.ArrayCOA($BG31:$BZ31),YR,PRD,_xll.ArrayDIM($CB31:$CE31)),0)</f>
        <v>0</v>
      </c>
      <c r="M31" s="128">
        <f ca="1">IF(L31=0,0,(L31/$L$22*100))</f>
        <v>0</v>
      </c>
      <c r="N31" s="126">
        <f ca="1">L31-U31</f>
        <v>0</v>
      </c>
      <c r="O31" s="126">
        <f ca="1">IF(L32=0,0,(N32*100/L32))</f>
        <v>0</v>
      </c>
      <c r="P31" s="126">
        <f ca="1">L31-V31</f>
        <v>0</v>
      </c>
      <c r="Q31" s="126">
        <f ca="1">IF(N32=0,0,(P32*100/N32))</f>
        <v>0</v>
      </c>
      <c r="R31" s="40"/>
      <c r="S31" s="72">
        <f ca="1">IFERROR(_xll.BC_BU(_xll.ArrayBU(DB),_xll.ArrayDPT($BA31:$BE31),_xll.ArrayCOA($BG31:$BZ31),YR,PRD,RV,_xll.ArrayDIM($CB31:$CE31)),0)</f>
        <v>0</v>
      </c>
      <c r="T31" s="72">
        <f ca="1">IFERROR(_xll.AC_BU(_xll.ArrayBU(DB),_xll.ArrayDPT($BA31:$BE31),_xll.ArrayCOA($BG31:$BZ31),YR-1,PRD,_xll.ArrayDIM($CB31:$CE31)),0)</f>
        <v>0</v>
      </c>
      <c r="U31" s="72">
        <f ca="1">IFERROR(_xll.BCC_BU(_xll.ArrayBU(DB),_xll.ArrayDPT($BA31:$BE31),_xll.ArrayCOA($BG31:$BZ31),YR,PRD,RV,_xll.ArrayDIM($CB31:$CE31)),0)</f>
        <v>0</v>
      </c>
      <c r="V31" s="72">
        <f ca="1">IFERROR(_xll.ACC_BU(_xll.ArrayBU(DB),_xll.ArrayDPT($BA31:$BE31),_xll.ArrayCOA($BG31:$BZ31),YR-1,PRD,_xll.ArrayDIM($CB31:$CE31)),0)</f>
        <v>0</v>
      </c>
      <c r="W31" s="102"/>
      <c r="X31" s="72">
        <f ca="1">IFERROR(_xll.ACC_BU(_xll.ArrayBU(DB),_xll.ArrayDPT($BA31:$BE31),_xll.ArrayCOA($BG31:$BZ31),YR-1,PRD,_xll.ArrayDIM($CB31:$CE31)),0)</f>
        <v>0</v>
      </c>
      <c r="Y31" s="72">
        <f ca="1">IFERROR(_xll.BCC_BU(_xll.ArrayBU(DB),_xll.ArrayDPT($BA31:$BE31),_xll.ArrayCOA($BG31:$BZ31),YR-1,PRD,RV,_xll.ArrayDIM($CB31:$CE31)),0)</f>
        <v>0</v>
      </c>
      <c r="Z31" s="72">
        <f ca="1">IFERROR(_xll.ACC_BU(_xll.ArrayBU(DB),_xll.ArrayDPT($BA31:$BE31),_xll.ArrayCOA($BG31:$BZ31),YR-1-1,PRD,_xll.ArrayDIM($CB31:$CE31)),0)</f>
        <v>0</v>
      </c>
      <c r="AA31" s="102"/>
      <c r="AB31" s="102"/>
      <c r="AC31" s="102"/>
      <c r="AD31" s="102"/>
      <c r="AF31" s="146"/>
      <c r="AG31" s="146"/>
      <c r="AH31" s="146"/>
      <c r="AI31" s="146"/>
      <c r="BA31" s="537"/>
      <c r="BB31" s="538"/>
      <c r="BC31" s="538"/>
      <c r="BD31" s="538"/>
      <c r="BE31" s="539"/>
      <c r="BF31" s="502"/>
      <c r="BG31" s="537" t="s">
        <v>1447</v>
      </c>
      <c r="BH31" s="539" t="s">
        <v>1454</v>
      </c>
      <c r="BI31" s="537"/>
      <c r="BJ31" s="539"/>
      <c r="BK31" s="537"/>
      <c r="BL31" s="539"/>
      <c r="BM31" s="537"/>
      <c r="BN31" s="539"/>
      <c r="BO31" s="537"/>
      <c r="BP31" s="539"/>
      <c r="BQ31" s="537"/>
      <c r="BR31" s="539"/>
      <c r="BS31" s="537"/>
      <c r="BT31" s="539"/>
      <c r="BU31" s="537"/>
      <c r="BV31" s="539"/>
      <c r="BW31" s="537"/>
      <c r="BX31" s="539"/>
      <c r="BY31" s="537"/>
      <c r="BZ31" s="539"/>
      <c r="CA31" s="502"/>
      <c r="CB31" s="537"/>
      <c r="CC31" s="538"/>
      <c r="CD31" s="538"/>
      <c r="CE31" s="539"/>
      <c r="DA31" t="s">
        <v>1447</v>
      </c>
      <c r="DB31" t="s">
        <v>1454</v>
      </c>
    </row>
    <row r="32" spans="1:106" ht="12.75" hidden="1" customHeight="1">
      <c r="A32" s="35">
        <f ca="1">A30+A31</f>
        <v>0</v>
      </c>
      <c r="B32" s="40">
        <f ca="1">IF(I33=0,0,(A32*100/I33))</f>
        <v>0</v>
      </c>
      <c r="C32" s="40">
        <f>I33-E33</f>
        <v>0</v>
      </c>
      <c r="D32" s="40">
        <f>IF(I33=0,0,(C32*100/I33))</f>
        <v>0</v>
      </c>
      <c r="E32" s="35">
        <f ca="1">E30+E31</f>
        <v>0</v>
      </c>
      <c r="F32" s="35">
        <f ca="1">F30+F31</f>
        <v>0</v>
      </c>
      <c r="G32" s="40">
        <f>IF(I33=0,0,(F33*100/I33))</f>
        <v>0</v>
      </c>
      <c r="H32" s="35">
        <f>H30+H31</f>
        <v>0</v>
      </c>
      <c r="I32" s="35">
        <f ca="1">I30+I31</f>
        <v>0</v>
      </c>
      <c r="J32" s="135">
        <f ca="1">IF(I32=0,0,(I32/$I$22*100))</f>
        <v>0</v>
      </c>
      <c r="K32" s="112" t="s">
        <v>2480</v>
      </c>
      <c r="L32" s="35">
        <f ca="1">L30+L31</f>
        <v>0</v>
      </c>
      <c r="M32" s="135">
        <f ca="1">IF(L32=0,0,(L32/$L$22*100))</f>
        <v>0</v>
      </c>
      <c r="N32" s="35">
        <f ca="1">N30+N31</f>
        <v>0</v>
      </c>
      <c r="O32" s="40">
        <f>IF(L33=0,0,(N33*100/L33))</f>
        <v>0</v>
      </c>
      <c r="P32" s="35">
        <f ca="1">P30+P31</f>
        <v>0</v>
      </c>
      <c r="Q32" s="40">
        <f>IF(N33=0,0,(P33*100/N33))</f>
        <v>0</v>
      </c>
      <c r="R32" s="40"/>
      <c r="S32" s="145">
        <f ca="1">S30+S31</f>
        <v>0</v>
      </c>
      <c r="T32" s="145">
        <f ca="1">T30+T31</f>
        <v>0</v>
      </c>
      <c r="U32" s="145">
        <f ca="1">U30+U31</f>
        <v>0</v>
      </c>
      <c r="V32" s="145">
        <f ca="1">V30+V31</f>
        <v>0</v>
      </c>
      <c r="W32" s="131"/>
      <c r="X32" s="77">
        <f ca="1">X30+X31</f>
        <v>0</v>
      </c>
      <c r="Y32" s="77">
        <f ca="1">Y30+Y31</f>
        <v>0</v>
      </c>
      <c r="Z32" s="77">
        <f ca="1">Z30+Z31</f>
        <v>0</v>
      </c>
      <c r="AA32" s="46"/>
      <c r="AB32" s="46"/>
      <c r="AC32" s="46"/>
      <c r="AD32" s="46"/>
      <c r="AF32" s="146"/>
      <c r="AG32" s="146"/>
      <c r="AH32" s="146"/>
      <c r="AI32" s="146"/>
      <c r="BA32" s="537"/>
      <c r="BB32" s="538"/>
      <c r="BC32" s="538"/>
      <c r="BD32" s="538"/>
      <c r="BE32" s="539"/>
      <c r="BF32" s="502"/>
      <c r="BG32" s="537"/>
      <c r="BH32" s="539"/>
      <c r="BI32" s="537"/>
      <c r="BJ32" s="539"/>
      <c r="BK32" s="537"/>
      <c r="BL32" s="539"/>
      <c r="BM32" s="537"/>
      <c r="BN32" s="539"/>
      <c r="BO32" s="537"/>
      <c r="BP32" s="539"/>
      <c r="BQ32" s="537"/>
      <c r="BR32" s="539"/>
      <c r="BS32" s="537"/>
      <c r="BT32" s="539"/>
      <c r="BU32" s="537"/>
      <c r="BV32" s="539"/>
      <c r="BW32" s="537"/>
      <c r="BX32" s="539"/>
      <c r="BY32" s="537"/>
      <c r="BZ32" s="539"/>
      <c r="CA32" s="502"/>
      <c r="CB32" s="537"/>
      <c r="CC32" s="538"/>
      <c r="CD32" s="538"/>
      <c r="CE32" s="539"/>
    </row>
    <row r="33" spans="1:105" ht="5.15" hidden="1" customHeight="1">
      <c r="A33" s="40"/>
      <c r="B33" s="40"/>
      <c r="C33" s="40"/>
      <c r="D33" s="40"/>
      <c r="E33" s="40"/>
      <c r="F33" s="40"/>
      <c r="G33" s="40"/>
      <c r="H33" s="40"/>
      <c r="I33" s="40"/>
      <c r="J33" s="135"/>
      <c r="K33" s="40"/>
      <c r="L33" s="40"/>
      <c r="M33" s="135"/>
      <c r="N33" s="40"/>
      <c r="O33" s="40"/>
      <c r="P33" s="40"/>
      <c r="Q33" s="40"/>
      <c r="R33" s="40"/>
      <c r="S33" s="144"/>
      <c r="T33" s="144"/>
      <c r="U33" s="144"/>
      <c r="V33" s="144"/>
      <c r="W33" s="40"/>
      <c r="X33" s="144"/>
      <c r="Y33" s="144"/>
      <c r="Z33" s="144"/>
      <c r="AF33" s="146"/>
      <c r="AG33" s="146"/>
      <c r="AH33" s="146"/>
      <c r="AI33" s="146"/>
      <c r="BA33" s="537"/>
      <c r="BB33" s="538"/>
      <c r="BC33" s="538"/>
      <c r="BD33" s="538"/>
      <c r="BE33" s="539"/>
      <c r="BF33" s="502"/>
      <c r="BG33" s="537"/>
      <c r="BH33" s="539"/>
      <c r="BI33" s="537"/>
      <c r="BJ33" s="539"/>
      <c r="BK33" s="537"/>
      <c r="BL33" s="539"/>
      <c r="BM33" s="537"/>
      <c r="BN33" s="539"/>
      <c r="BO33" s="537"/>
      <c r="BP33" s="539"/>
      <c r="BQ33" s="537"/>
      <c r="BR33" s="539"/>
      <c r="BS33" s="537"/>
      <c r="BT33" s="539"/>
      <c r="BU33" s="537"/>
      <c r="BV33" s="539"/>
      <c r="BW33" s="537"/>
      <c r="BX33" s="539"/>
      <c r="BY33" s="537"/>
      <c r="BZ33" s="539"/>
      <c r="CA33" s="502"/>
      <c r="CB33" s="537"/>
      <c r="CC33" s="538"/>
      <c r="CD33" s="538"/>
      <c r="CE33" s="539"/>
    </row>
    <row r="34" spans="1:105" ht="12.75" hidden="1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35" t="s">
        <v>2354</v>
      </c>
      <c r="L34" s="40"/>
      <c r="M34" s="40"/>
      <c r="N34" s="40"/>
      <c r="O34" s="40"/>
      <c r="P34" s="40"/>
      <c r="Q34" s="40"/>
      <c r="R34" s="40"/>
      <c r="S34" s="144"/>
      <c r="T34" s="144"/>
      <c r="U34" s="144"/>
      <c r="V34" s="144"/>
      <c r="W34" s="40"/>
      <c r="X34" s="144"/>
      <c r="Y34" s="144"/>
      <c r="Z34" s="144"/>
      <c r="AF34" s="146"/>
      <c r="AG34" s="146"/>
      <c r="AH34" s="146"/>
      <c r="AI34" s="146"/>
      <c r="BA34" s="537"/>
      <c r="BB34" s="538"/>
      <c r="BC34" s="538"/>
      <c r="BD34" s="538"/>
      <c r="BE34" s="539"/>
      <c r="BF34" s="502"/>
      <c r="BG34" s="537"/>
      <c r="BH34" s="539"/>
      <c r="BI34" s="537"/>
      <c r="BJ34" s="539"/>
      <c r="BK34" s="537"/>
      <c r="BL34" s="539"/>
      <c r="BM34" s="537"/>
      <c r="BN34" s="539"/>
      <c r="BO34" s="537"/>
      <c r="BP34" s="539"/>
      <c r="BQ34" s="537"/>
      <c r="BR34" s="539"/>
      <c r="BS34" s="537"/>
      <c r="BT34" s="539"/>
      <c r="BU34" s="537"/>
      <c r="BV34" s="539"/>
      <c r="BW34" s="537"/>
      <c r="BX34" s="539"/>
      <c r="BY34" s="537"/>
      <c r="BZ34" s="539"/>
      <c r="CA34" s="502"/>
      <c r="CB34" s="537"/>
      <c r="CC34" s="538"/>
      <c r="CD34" s="538"/>
      <c r="CE34" s="539"/>
    </row>
    <row r="35" spans="1:105" ht="12.75" hidden="1" customHeight="1">
      <c r="A35" s="130">
        <f t="shared" ref="A35:A53" ca="1" si="0">I35-V35</f>
        <v>0</v>
      </c>
      <c r="B35" s="130">
        <f t="shared" ref="B35:B54" ca="1" si="1">IF(I35=0,0,(A35*100/I35))</f>
        <v>0</v>
      </c>
      <c r="C35" s="130">
        <f t="shared" ref="C35:C53" ca="1" si="2">I35-E35</f>
        <v>0</v>
      </c>
      <c r="D35" s="130">
        <f t="shared" ref="D35:D56" ca="1" si="3">IF(I35=0,0,(C35*100/I35))</f>
        <v>0</v>
      </c>
      <c r="E35" s="74">
        <f ca="1">IFERROR(_xll.AC_BU(_xll.ArrayBU(DB),_xll.ArrayDPT($BA35:$BE35),_xll.ArrayCOA($BG35:$BZ35),YR,PRD-1,_xll.ArrayDIM($CB35:$CE35)),0)</f>
        <v>0</v>
      </c>
      <c r="F35" s="130">
        <f ca="1">I35-H35</f>
        <v>0</v>
      </c>
      <c r="G35" s="130">
        <f t="shared" ref="G35:G54" ca="1" si="4">IF(I35=0,0,(F35*100/I35))</f>
        <v>0</v>
      </c>
      <c r="H35" s="74"/>
      <c r="I35" s="74">
        <f ca="1">IFERROR(_xll.AC_BU(_xll.ArrayBU(DB),_xll.ArrayDPT($BA35:$BE35),_xll.ArrayCOA($BG35:$BZ35),YR,PRD,_xll.ArrayDIM($CB35:$CE35)),0)</f>
        <v>0</v>
      </c>
      <c r="J35" s="129">
        <f t="shared" ref="J35:J54" ca="1" si="5">IF(I35=0,0,(I35/$I$22*100))</f>
        <v>0</v>
      </c>
      <c r="K35" s="130" t="s">
        <v>2484</v>
      </c>
      <c r="L35" s="74">
        <f ca="1">IFERROR(_xll.ACC_BU(_xll.ArrayBU(DB),_xll.ArrayDPT($BA35:$BE35),_xll.ArrayCOA($BG35:$BZ35),YR,PRD,_xll.ArrayDIM($CB35:$CE35)),0)</f>
        <v>0</v>
      </c>
      <c r="M35" s="129">
        <f t="shared" ref="M35:M54" ca="1" si="6">IF(L35=0,0,(L35/$L$22*100))</f>
        <v>0</v>
      </c>
      <c r="N35" s="130">
        <f ca="1">L35-U35</f>
        <v>0</v>
      </c>
      <c r="O35" s="130">
        <f t="shared" ref="O35:O54" ca="1" si="7">IF(L35=0,0,(N35*100/L35))</f>
        <v>0</v>
      </c>
      <c r="P35" s="130">
        <f ca="1">L35-V35</f>
        <v>0</v>
      </c>
      <c r="Q35" s="130">
        <f t="shared" ref="Q35:Q48" ca="1" si="8">IF(N35=0,0,(P35*100/N35))</f>
        <v>0</v>
      </c>
      <c r="R35" s="40"/>
      <c r="S35" s="72">
        <f ca="1">IFERROR(_xll.BC_BU(_xll.ArrayBU(DB),_xll.ArrayDPT($BA35:$BE35),_xll.ArrayCOA($BG35:$BZ35),YR,PRD,RV,_xll.ArrayDIM($CB35:$CE35)),0)</f>
        <v>0</v>
      </c>
      <c r="T35" s="72">
        <f ca="1">IFERROR(_xll.AC_BU(_xll.ArrayBU(DB),_xll.ArrayDPT($BA35:$BE35),_xll.ArrayCOA($BG35:$BZ35),YR-1,PRD,_xll.ArrayDIM($CB35:$CE35)),0)</f>
        <v>0</v>
      </c>
      <c r="U35" s="72">
        <f ca="1">IFERROR(_xll.BCC_BU(_xll.ArrayBU(DB),_xll.ArrayDPT($BA35:$BE35),_xll.ArrayCOA($BG35:$BZ35),YR,PRD,RV,_xll.ArrayDIM($CB35:$CE35)),0)</f>
        <v>0</v>
      </c>
      <c r="V35" s="72">
        <f ca="1">IFERROR(_xll.ACC_BU(_xll.ArrayBU(DB),_xll.ArrayDPT($BA35:$BE35),_xll.ArrayCOA($BG35:$BZ35),YR-1,PRD,_xll.ArrayDIM($CB35:$CE35)),0)</f>
        <v>0</v>
      </c>
      <c r="W35" s="102"/>
      <c r="X35" s="72">
        <f ca="1">IFERROR(_xll.ACC_BU(_xll.ArrayBU(DB),_xll.ArrayDPT($BA35:$BE35),_xll.ArrayCOA($BG35:$BZ35),YR-1,PRD,_xll.ArrayDIM($CB35:$CE35)),0)</f>
        <v>0</v>
      </c>
      <c r="Y35" s="72">
        <f ca="1">IFERROR(_xll.BCC_BU(_xll.ArrayBU(DB),_xll.ArrayDPT($BA35:$BE35),_xll.ArrayCOA($BG35:$BZ35),YR-1,PRD,RV,_xll.ArrayDIM($CB35:$CE35)),0)</f>
        <v>0</v>
      </c>
      <c r="Z35" s="72">
        <f ca="1">IFERROR(_xll.ACC_BU(_xll.ArrayBU(DB),_xll.ArrayDPT($BA35:$BE35),_xll.ArrayCOA($BG35:$BZ35),YR-1-1,PRD,_xll.ArrayDIM($CB35:$CE35)),0)</f>
        <v>0</v>
      </c>
      <c r="AA35" s="102"/>
      <c r="AB35" s="102"/>
      <c r="AC35" s="102"/>
      <c r="AD35" s="102"/>
      <c r="AF35" s="146"/>
      <c r="AG35" s="146"/>
      <c r="AH35" s="146"/>
      <c r="AI35" s="146"/>
      <c r="BA35" s="537"/>
      <c r="BB35" s="538"/>
      <c r="BC35" s="538"/>
      <c r="BD35" s="538"/>
      <c r="BE35" s="539"/>
      <c r="BF35" s="502"/>
      <c r="BG35" s="537" t="s">
        <v>1466</v>
      </c>
      <c r="BH35" s="539"/>
      <c r="BI35" s="537"/>
      <c r="BJ35" s="539"/>
      <c r="BK35" s="537"/>
      <c r="BL35" s="539"/>
      <c r="BM35" s="537"/>
      <c r="BN35" s="539"/>
      <c r="BO35" s="537"/>
      <c r="BP35" s="539"/>
      <c r="BQ35" s="537"/>
      <c r="BR35" s="539"/>
      <c r="BS35" s="537"/>
      <c r="BT35" s="539"/>
      <c r="BU35" s="537"/>
      <c r="BV35" s="539"/>
      <c r="BW35" s="537"/>
      <c r="BX35" s="539"/>
      <c r="BY35" s="537"/>
      <c r="BZ35" s="539"/>
      <c r="CA35" s="502"/>
      <c r="CB35" s="537"/>
      <c r="CC35" s="538"/>
      <c r="CD35" s="538"/>
      <c r="CE35" s="539"/>
      <c r="DA35" t="s">
        <v>1466</v>
      </c>
    </row>
    <row r="36" spans="1:105" ht="12.75" hidden="1" customHeight="1">
      <c r="A36" s="126">
        <f t="shared" ca="1" si="0"/>
        <v>0</v>
      </c>
      <c r="B36" s="126">
        <f t="shared" ca="1" si="1"/>
        <v>0</v>
      </c>
      <c r="C36" s="126">
        <f t="shared" ca="1" si="2"/>
        <v>0</v>
      </c>
      <c r="D36" s="126">
        <f t="shared" ca="1" si="3"/>
        <v>0</v>
      </c>
      <c r="E36" s="124">
        <f ca="1">IFERROR(_xll.AC_BU(_xll.ArrayBU(DB),_xll.ArrayDPT($BA36:$BE36),_xll.ArrayCOA($BG36:$BZ36),YR,PRD-1,_xll.ArrayDIM($CB36:$CE36)),0)</f>
        <v>0</v>
      </c>
      <c r="F36" s="126">
        <f ca="1">I36-H36</f>
        <v>0</v>
      </c>
      <c r="G36" s="126">
        <f t="shared" ca="1" si="4"/>
        <v>0</v>
      </c>
      <c r="H36" s="124"/>
      <c r="I36" s="124">
        <f ca="1">IFERROR(_xll.AC_BU(_xll.ArrayBU(DB),_xll.ArrayDPT($BA36:$BE36),_xll.ArrayCOA($BG36:$BZ36),YR,PRD,_xll.ArrayDIM($CB36:$CE36)),0)</f>
        <v>0</v>
      </c>
      <c r="J36" s="128">
        <f t="shared" ca="1" si="5"/>
        <v>0</v>
      </c>
      <c r="K36" s="126" t="s">
        <v>2485</v>
      </c>
      <c r="L36" s="124">
        <f ca="1">IFERROR(_xll.ACC_BU(_xll.ArrayBU(DB),_xll.ArrayDPT($BA36:$BE36),_xll.ArrayCOA($BG36:$BZ36),YR,PRD,_xll.ArrayDIM($CB36:$CE36)),0)</f>
        <v>0</v>
      </c>
      <c r="M36" s="128">
        <f t="shared" ca="1" si="6"/>
        <v>0</v>
      </c>
      <c r="N36" s="126">
        <f ca="1">L36-U36</f>
        <v>0</v>
      </c>
      <c r="O36" s="126">
        <f t="shared" ca="1" si="7"/>
        <v>0</v>
      </c>
      <c r="P36" s="126">
        <f ca="1">L36-V36</f>
        <v>0</v>
      </c>
      <c r="Q36" s="126">
        <f t="shared" ca="1" si="8"/>
        <v>0</v>
      </c>
      <c r="R36" s="40"/>
      <c r="S36" s="72">
        <f ca="1">IFERROR(_xll.BC_BU(_xll.ArrayBU(DB),_xll.ArrayDPT($BA36:$BE36),_xll.ArrayCOA($BG36:$BZ36),YR,PRD,RV,_xll.ArrayDIM($CB36:$CE36)),0)</f>
        <v>0</v>
      </c>
      <c r="T36" s="72">
        <f ca="1">IFERROR(_xll.AC_BU(_xll.ArrayBU(DB),_xll.ArrayDPT($BA36:$BE36),_xll.ArrayCOA($BG36:$BZ36),YR-1,PRD,_xll.ArrayDIM($CB36:$CE36)),0)</f>
        <v>0</v>
      </c>
      <c r="U36" s="72">
        <f ca="1">IFERROR(_xll.BCC_BU(_xll.ArrayBU(DB),_xll.ArrayDPT($BA36:$BE36),_xll.ArrayCOA($BG36:$BZ36),YR,PRD,RV,_xll.ArrayDIM($CB36:$CE36)),0)</f>
        <v>0</v>
      </c>
      <c r="V36" s="72">
        <f ca="1">IFERROR(_xll.ACC_BU(_xll.ArrayBU(DB),_xll.ArrayDPT($BA36:$BE36),_xll.ArrayCOA($BG36:$BZ36),YR-1,PRD,_xll.ArrayDIM($CB36:$CE36)),0)</f>
        <v>0</v>
      </c>
      <c r="W36" s="184"/>
      <c r="X36" s="72">
        <f ca="1">IFERROR(_xll.ACC_BU(_xll.ArrayBU(DB),_xll.ArrayDPT($BA36:$BE36),_xll.ArrayCOA($BG36:$BZ36),YR-1,PRD,_xll.ArrayDIM($CB36:$CE36)),0)</f>
        <v>0</v>
      </c>
      <c r="Y36" s="72">
        <f ca="1">IFERROR(_xll.BCC_BU(_xll.ArrayBU(DB),_xll.ArrayDPT($BA36:$BE36),_xll.ArrayCOA($BG36:$BZ36),YR-1,PRD,RV,_xll.ArrayDIM($CB36:$CE36)),0)</f>
        <v>0</v>
      </c>
      <c r="Z36" s="72">
        <f ca="1">IFERROR(_xll.ACC_BU(_xll.ArrayBU(DB),_xll.ArrayDPT($BA36:$BE36),_xll.ArrayCOA($BG36:$BZ36),YR-1-1,PRD,_xll.ArrayDIM($CB36:$CE36)),0)</f>
        <v>0</v>
      </c>
      <c r="AA36" s="184"/>
      <c r="AB36" s="184"/>
      <c r="AC36" s="184"/>
      <c r="AD36" s="184"/>
      <c r="AF36" s="146"/>
      <c r="AG36" s="146"/>
      <c r="AH36" s="146"/>
      <c r="AI36" s="146"/>
      <c r="BA36" s="537"/>
      <c r="BB36" s="538"/>
      <c r="BC36" s="538"/>
      <c r="BD36" s="538"/>
      <c r="BE36" s="539"/>
      <c r="BF36" s="502"/>
      <c r="BG36" s="537" t="s">
        <v>1467</v>
      </c>
      <c r="BH36" s="539"/>
      <c r="BI36" s="537"/>
      <c r="BJ36" s="539"/>
      <c r="BK36" s="537"/>
      <c r="BL36" s="539"/>
      <c r="BM36" s="537"/>
      <c r="BN36" s="539"/>
      <c r="BO36" s="537"/>
      <c r="BP36" s="539"/>
      <c r="BQ36" s="537"/>
      <c r="BR36" s="539"/>
      <c r="BS36" s="537"/>
      <c r="BT36" s="539"/>
      <c r="BU36" s="537"/>
      <c r="BV36" s="539"/>
      <c r="BW36" s="537"/>
      <c r="BX36" s="539"/>
      <c r="BY36" s="537"/>
      <c r="BZ36" s="539"/>
      <c r="CA36" s="502"/>
      <c r="CB36" s="537"/>
      <c r="CC36" s="538"/>
      <c r="CD36" s="538"/>
      <c r="CE36" s="539"/>
      <c r="DA36" t="s">
        <v>1467</v>
      </c>
    </row>
    <row r="37" spans="1:105" ht="12.75" hidden="1" customHeight="1">
      <c r="A37" s="126">
        <f t="shared" ca="1" si="0"/>
        <v>0</v>
      </c>
      <c r="B37" s="126">
        <f t="shared" ca="1" si="1"/>
        <v>0</v>
      </c>
      <c r="C37" s="126">
        <f t="shared" ca="1" si="2"/>
        <v>0</v>
      </c>
      <c r="D37" s="126">
        <f t="shared" ca="1" si="3"/>
        <v>0</v>
      </c>
      <c r="E37" s="124">
        <f ca="1">IFERROR(_xll.AC_BU(_xll.ArrayBU(DB),_xll.ArrayDPT($BA37:$BE37),_xll.ArrayCOA($BG37:$BZ37),YR,PRD-1,_xll.ArrayDIM($CB37:$CE37)),0)</f>
        <v>0</v>
      </c>
      <c r="F37" s="126">
        <f ca="1">I37-H37</f>
        <v>0</v>
      </c>
      <c r="G37" s="126">
        <f t="shared" ca="1" si="4"/>
        <v>0</v>
      </c>
      <c r="H37" s="124"/>
      <c r="I37" s="124">
        <f ca="1">IFERROR(_xll.AC_BU(_xll.ArrayBU(DB),_xll.ArrayDPT($BA37:$BE37),_xll.ArrayCOA($BG37:$BZ37),YR,PRD,_xll.ArrayDIM($CB37:$CE37)),0)</f>
        <v>0</v>
      </c>
      <c r="J37" s="128">
        <f t="shared" ca="1" si="5"/>
        <v>0</v>
      </c>
      <c r="K37" s="126" t="s">
        <v>2486</v>
      </c>
      <c r="L37" s="124">
        <f ca="1">IFERROR(_xll.ACC_BU(_xll.ArrayBU(DB),_xll.ArrayDPT($BA37:$BE37),_xll.ArrayCOA($BG37:$BZ37),YR,PRD,_xll.ArrayDIM($CB37:$CE37)),0)</f>
        <v>0</v>
      </c>
      <c r="M37" s="128">
        <f t="shared" ca="1" si="6"/>
        <v>0</v>
      </c>
      <c r="N37" s="126">
        <f ca="1">L37-U37</f>
        <v>0</v>
      </c>
      <c r="O37" s="126">
        <f t="shared" ca="1" si="7"/>
        <v>0</v>
      </c>
      <c r="P37" s="126">
        <f ca="1">L37-V37</f>
        <v>0</v>
      </c>
      <c r="Q37" s="126">
        <f t="shared" ca="1" si="8"/>
        <v>0</v>
      </c>
      <c r="R37" s="40"/>
      <c r="S37" s="72">
        <f ca="1">IFERROR(_xll.BC_BU(_xll.ArrayBU(DB),_xll.ArrayDPT($BA37:$BE37),_xll.ArrayCOA($BG37:$BZ37),YR,PRD,RV,_xll.ArrayDIM($CB37:$CE37)),0)</f>
        <v>0</v>
      </c>
      <c r="T37" s="72">
        <f ca="1">IFERROR(_xll.AC_BU(_xll.ArrayBU(DB),_xll.ArrayDPT($BA37:$BE37),_xll.ArrayCOA($BG37:$BZ37),YR-1,PRD,_xll.ArrayDIM($CB37:$CE37)),0)</f>
        <v>0</v>
      </c>
      <c r="U37" s="72">
        <f ca="1">IFERROR(_xll.BCC_BU(_xll.ArrayBU(DB),_xll.ArrayDPT($BA37:$BE37),_xll.ArrayCOA($BG37:$BZ37),YR,PRD,RV,_xll.ArrayDIM($CB37:$CE37)),0)</f>
        <v>0</v>
      </c>
      <c r="V37" s="72">
        <f ca="1">IFERROR(_xll.ACC_BU(_xll.ArrayBU(DB),_xll.ArrayDPT($BA37:$BE37),_xll.ArrayCOA($BG37:$BZ37),YR-1,PRD,_xll.ArrayDIM($CB37:$CE37)),0)</f>
        <v>0</v>
      </c>
      <c r="W37" s="184"/>
      <c r="X37" s="72">
        <f ca="1">IFERROR(_xll.ACC_BU(_xll.ArrayBU(DB),_xll.ArrayDPT($BA37:$BE37),_xll.ArrayCOA($BG37:$BZ37),YR-1,PRD,_xll.ArrayDIM($CB37:$CE37)),0)</f>
        <v>0</v>
      </c>
      <c r="Y37" s="72">
        <f ca="1">IFERROR(_xll.BCC_BU(_xll.ArrayBU(DB),_xll.ArrayDPT($BA37:$BE37),_xll.ArrayCOA($BG37:$BZ37),YR-1,PRD,RV,_xll.ArrayDIM($CB37:$CE37)),0)</f>
        <v>0</v>
      </c>
      <c r="Z37" s="72">
        <f ca="1">IFERROR(_xll.ACC_BU(_xll.ArrayBU(DB),_xll.ArrayDPT($BA37:$BE37),_xll.ArrayCOA($BG37:$BZ37),YR-1-1,PRD,_xll.ArrayDIM($CB37:$CE37)),0)</f>
        <v>0</v>
      </c>
      <c r="AA37" s="184"/>
      <c r="AB37" s="184"/>
      <c r="AC37" s="184"/>
      <c r="AD37" s="184"/>
      <c r="AF37" s="146"/>
      <c r="AG37" s="146"/>
      <c r="AH37" s="146"/>
      <c r="AI37" s="146"/>
      <c r="BA37" s="537"/>
      <c r="BB37" s="538"/>
      <c r="BC37" s="538"/>
      <c r="BD37" s="538"/>
      <c r="BE37" s="539"/>
      <c r="BF37" s="502"/>
      <c r="BG37" s="537" t="s">
        <v>1470</v>
      </c>
      <c r="BH37" s="539"/>
      <c r="BI37" s="537"/>
      <c r="BJ37" s="539"/>
      <c r="BK37" s="537"/>
      <c r="BL37" s="539"/>
      <c r="BM37" s="537"/>
      <c r="BN37" s="539"/>
      <c r="BO37" s="537"/>
      <c r="BP37" s="539"/>
      <c r="BQ37" s="537"/>
      <c r="BR37" s="539"/>
      <c r="BS37" s="537"/>
      <c r="BT37" s="539"/>
      <c r="BU37" s="537"/>
      <c r="BV37" s="539"/>
      <c r="BW37" s="537"/>
      <c r="BX37" s="539"/>
      <c r="BY37" s="537"/>
      <c r="BZ37" s="539"/>
      <c r="CA37" s="502"/>
      <c r="CB37" s="537"/>
      <c r="CC37" s="538"/>
      <c r="CD37" s="538"/>
      <c r="CE37" s="539"/>
      <c r="DA37" t="s">
        <v>1470</v>
      </c>
    </row>
    <row r="38" spans="1:105" ht="12.75" hidden="1" customHeight="1">
      <c r="A38" s="126">
        <f t="shared" si="0"/>
        <v>0</v>
      </c>
      <c r="B38" s="126">
        <f t="shared" si="1"/>
        <v>0</v>
      </c>
      <c r="C38" s="126">
        <f t="shared" si="2"/>
        <v>0</v>
      </c>
      <c r="D38" s="126">
        <f t="shared" si="3"/>
        <v>0</v>
      </c>
      <c r="E38" s="124"/>
      <c r="F38" s="126">
        <v>0</v>
      </c>
      <c r="G38" s="126">
        <f t="shared" si="4"/>
        <v>0</v>
      </c>
      <c r="H38" s="124"/>
      <c r="I38" s="124">
        <v>0</v>
      </c>
      <c r="J38" s="128">
        <f t="shared" ca="1" si="5"/>
        <v>0</v>
      </c>
      <c r="K38" s="126" t="s">
        <v>2545</v>
      </c>
      <c r="L38" s="124">
        <v>0</v>
      </c>
      <c r="M38" s="128">
        <f t="shared" ca="1" si="6"/>
        <v>0</v>
      </c>
      <c r="N38" s="126">
        <v>0</v>
      </c>
      <c r="O38" s="126">
        <f t="shared" si="7"/>
        <v>0</v>
      </c>
      <c r="P38" s="126">
        <v>0</v>
      </c>
      <c r="Q38" s="126">
        <f t="shared" si="8"/>
        <v>0</v>
      </c>
      <c r="R38" s="40"/>
      <c r="S38" s="72"/>
      <c r="T38" s="72"/>
      <c r="U38" s="72"/>
      <c r="V38" s="72"/>
      <c r="W38" s="184"/>
      <c r="X38" s="72"/>
      <c r="Y38" s="72"/>
      <c r="Z38" s="72"/>
      <c r="AA38" s="184"/>
      <c r="AB38" s="184"/>
      <c r="AC38" s="184"/>
      <c r="AD38" s="184"/>
      <c r="AF38" s="146"/>
      <c r="AG38" s="146"/>
      <c r="AH38" s="146"/>
      <c r="AI38" s="146"/>
      <c r="BA38" s="537"/>
      <c r="BB38" s="538"/>
      <c r="BC38" s="538"/>
      <c r="BD38" s="538"/>
      <c r="BE38" s="539"/>
      <c r="BF38" s="502"/>
      <c r="BG38" s="537"/>
      <c r="BH38" s="539"/>
      <c r="BI38" s="537"/>
      <c r="BJ38" s="539"/>
      <c r="BK38" s="537"/>
      <c r="BL38" s="539"/>
      <c r="BM38" s="537"/>
      <c r="BN38" s="539"/>
      <c r="BO38" s="537"/>
      <c r="BP38" s="539"/>
      <c r="BQ38" s="537"/>
      <c r="BR38" s="539"/>
      <c r="BS38" s="537"/>
      <c r="BT38" s="539"/>
      <c r="BU38" s="537"/>
      <c r="BV38" s="539"/>
      <c r="BW38" s="537"/>
      <c r="BX38" s="539"/>
      <c r="BY38" s="537"/>
      <c r="BZ38" s="539"/>
      <c r="CA38" s="502"/>
      <c r="CB38" s="537"/>
      <c r="CC38" s="538"/>
      <c r="CD38" s="538"/>
      <c r="CE38" s="539"/>
    </row>
    <row r="39" spans="1:105" ht="12.75" hidden="1" customHeight="1">
      <c r="A39" s="126">
        <f t="shared" ca="1" si="0"/>
        <v>0</v>
      </c>
      <c r="B39" s="126">
        <f t="shared" ca="1" si="1"/>
        <v>0</v>
      </c>
      <c r="C39" s="126">
        <f t="shared" ca="1" si="2"/>
        <v>0</v>
      </c>
      <c r="D39" s="126">
        <f t="shared" ca="1" si="3"/>
        <v>0</v>
      </c>
      <c r="E39" s="124">
        <f ca="1">IFERROR(_xll.AC_BU(_xll.ArrayBU(DB),_xll.ArrayDPT($BA39:$BE39),_xll.ArrayCOA($BG39:$BZ39),YR,PRD-1,_xll.ArrayDIM($CB39:$CE39)),0)</f>
        <v>0</v>
      </c>
      <c r="F39" s="126">
        <f t="shared" ref="F39:F53" ca="1" si="9">I39-H39</f>
        <v>0</v>
      </c>
      <c r="G39" s="126">
        <f t="shared" ca="1" si="4"/>
        <v>0</v>
      </c>
      <c r="H39" s="124"/>
      <c r="I39" s="124">
        <f ca="1">IFERROR(_xll.AC_BU(_xll.ArrayBU(DB),_xll.ArrayDPT($BA39:$BE39),_xll.ArrayCOA($BG39:$BZ39),YR,PRD,_xll.ArrayDIM($CB39:$CE39)),0)</f>
        <v>0</v>
      </c>
      <c r="J39" s="128">
        <f t="shared" ca="1" si="5"/>
        <v>0</v>
      </c>
      <c r="K39" s="126" t="s">
        <v>2491</v>
      </c>
      <c r="L39" s="124">
        <f ca="1">IFERROR(_xll.ACC_BU(_xll.ArrayBU(DB),_xll.ArrayDPT($BA39:$BE39),_xll.ArrayCOA($BG39:$BZ39),YR,PRD,_xll.ArrayDIM($CB39:$CE39)),0)</f>
        <v>0</v>
      </c>
      <c r="M39" s="128">
        <f t="shared" ca="1" si="6"/>
        <v>0</v>
      </c>
      <c r="N39" s="126">
        <f t="shared" ref="N39:N53" ca="1" si="10">L39-U39</f>
        <v>0</v>
      </c>
      <c r="O39" s="126">
        <f t="shared" ca="1" si="7"/>
        <v>0</v>
      </c>
      <c r="P39" s="126">
        <f t="shared" ref="P39:P53" ca="1" si="11">L39-V39</f>
        <v>0</v>
      </c>
      <c r="Q39" s="126">
        <f t="shared" ca="1" si="8"/>
        <v>0</v>
      </c>
      <c r="R39" s="40"/>
      <c r="S39" s="72">
        <f ca="1">IFERROR(_xll.BC_BU(_xll.ArrayBU(DB),_xll.ArrayDPT($BA39:$BE39),_xll.ArrayCOA($BG39:$BZ39),YR,PRD,RV,_xll.ArrayDIM($CB39:$CE39)),0)</f>
        <v>0</v>
      </c>
      <c r="T39" s="72">
        <f ca="1">IFERROR(_xll.AC_BU(_xll.ArrayBU(DB),_xll.ArrayDPT($BA39:$BE39),_xll.ArrayCOA($BG39:$BZ39),YR-1,PRD,_xll.ArrayDIM($CB39:$CE39)),0)</f>
        <v>0</v>
      </c>
      <c r="U39" s="72">
        <f ca="1">IFERROR(_xll.BCC_BU(_xll.ArrayBU(DB),_xll.ArrayDPT($BA39:$BE39),_xll.ArrayCOA($BG39:$BZ39),YR,PRD,RV,_xll.ArrayDIM($CB39:$CE39)),0)</f>
        <v>0</v>
      </c>
      <c r="V39" s="72">
        <f ca="1">IFERROR(_xll.ACC_BU(_xll.ArrayBU(DB),_xll.ArrayDPT($BA39:$BE39),_xll.ArrayCOA($BG39:$BZ39),YR-1,PRD,_xll.ArrayDIM($CB39:$CE39)),0)</f>
        <v>0</v>
      </c>
      <c r="W39" s="184"/>
      <c r="X39" s="72">
        <f ca="1">IFERROR(_xll.ACC_BU(_xll.ArrayBU(DB),_xll.ArrayDPT($BA39:$BE39),_xll.ArrayCOA($BG39:$BZ39),YR-1,PRD,_xll.ArrayDIM($CB39:$CE39)),0)</f>
        <v>0</v>
      </c>
      <c r="Y39" s="72">
        <f ca="1">IFERROR(_xll.BCC_BU(_xll.ArrayBU(DB),_xll.ArrayDPT($BA39:$BE39),_xll.ArrayCOA($BG39:$BZ39),YR-1,PRD,RV,_xll.ArrayDIM($CB39:$CE39)),0)</f>
        <v>0</v>
      </c>
      <c r="Z39" s="72">
        <f ca="1">IFERROR(_xll.ACC_BU(_xll.ArrayBU(DB),_xll.ArrayDPT($BA39:$BE39),_xll.ArrayCOA($BG39:$BZ39),YR-1-1,PRD,_xll.ArrayDIM($CB39:$CE39)),0)</f>
        <v>0</v>
      </c>
      <c r="AA39" s="184"/>
      <c r="AB39" s="184"/>
      <c r="AC39" s="184"/>
      <c r="AD39" s="184"/>
      <c r="AF39" s="146"/>
      <c r="AG39" s="146"/>
      <c r="AH39" s="146"/>
      <c r="AI39" s="146"/>
      <c r="BA39" s="537"/>
      <c r="BB39" s="538"/>
      <c r="BC39" s="538"/>
      <c r="BD39" s="538"/>
      <c r="BE39" s="539"/>
      <c r="BF39" s="502"/>
      <c r="BG39" s="537" t="s">
        <v>1481</v>
      </c>
      <c r="BH39" s="539"/>
      <c r="BI39" s="537"/>
      <c r="BJ39" s="539"/>
      <c r="BK39" s="537"/>
      <c r="BL39" s="539"/>
      <c r="BM39" s="537"/>
      <c r="BN39" s="539"/>
      <c r="BO39" s="537"/>
      <c r="BP39" s="539"/>
      <c r="BQ39" s="537"/>
      <c r="BR39" s="539"/>
      <c r="BS39" s="537"/>
      <c r="BT39" s="539"/>
      <c r="BU39" s="537"/>
      <c r="BV39" s="539"/>
      <c r="BW39" s="537"/>
      <c r="BX39" s="539"/>
      <c r="BY39" s="537"/>
      <c r="BZ39" s="539"/>
      <c r="CA39" s="502"/>
      <c r="CB39" s="537"/>
      <c r="CC39" s="538"/>
      <c r="CD39" s="538"/>
      <c r="CE39" s="539"/>
      <c r="DA39" t="s">
        <v>1481</v>
      </c>
    </row>
    <row r="40" spans="1:105" ht="12.75" hidden="1" customHeight="1">
      <c r="A40" s="126">
        <f t="shared" ca="1" si="0"/>
        <v>0</v>
      </c>
      <c r="B40" s="126">
        <f t="shared" ca="1" si="1"/>
        <v>0</v>
      </c>
      <c r="C40" s="126">
        <f t="shared" ca="1" si="2"/>
        <v>0</v>
      </c>
      <c r="D40" s="126">
        <f t="shared" ca="1" si="3"/>
        <v>0</v>
      </c>
      <c r="E40" s="124">
        <f ca="1">IFERROR(_xll.AC_BU(_xll.ArrayBU(DB),_xll.ArrayDPT($BA40:$BE40),_xll.ArrayCOA($BG40:$BZ40),YR,PRD-1,_xll.ArrayDIM($CB40:$CE40)),0)</f>
        <v>0</v>
      </c>
      <c r="F40" s="126">
        <f t="shared" ca="1" si="9"/>
        <v>0</v>
      </c>
      <c r="G40" s="126">
        <f t="shared" ca="1" si="4"/>
        <v>0</v>
      </c>
      <c r="H40" s="124"/>
      <c r="I40" s="124">
        <f ca="1">IFERROR(_xll.AC_BU(_xll.ArrayBU(DB),_xll.ArrayDPT($BA40:$BE40),_xll.ArrayCOA($BG40:$BZ40),YR,PRD,_xll.ArrayDIM($CB40:$CE40)),0)</f>
        <v>0</v>
      </c>
      <c r="J40" s="128">
        <f t="shared" ca="1" si="5"/>
        <v>0</v>
      </c>
      <c r="K40" s="126" t="s">
        <v>2489</v>
      </c>
      <c r="L40" s="124">
        <f ca="1">IFERROR(_xll.ACC_BU(_xll.ArrayBU(DB),_xll.ArrayDPT($BA40:$BE40),_xll.ArrayCOA($BG40:$BZ40),YR,PRD,_xll.ArrayDIM($CB40:$CE40)),0)</f>
        <v>0</v>
      </c>
      <c r="M40" s="128">
        <f t="shared" ca="1" si="6"/>
        <v>0</v>
      </c>
      <c r="N40" s="126">
        <f t="shared" ca="1" si="10"/>
        <v>0</v>
      </c>
      <c r="O40" s="126">
        <f t="shared" ca="1" si="7"/>
        <v>0</v>
      </c>
      <c r="P40" s="126">
        <f t="shared" ca="1" si="11"/>
        <v>0</v>
      </c>
      <c r="Q40" s="126">
        <f t="shared" ca="1" si="8"/>
        <v>0</v>
      </c>
      <c r="R40" s="40"/>
      <c r="S40" s="72">
        <f ca="1">IFERROR(_xll.BC_BU(_xll.ArrayBU(DB),_xll.ArrayDPT($BA40:$BE40),_xll.ArrayCOA($BG40:$BZ40),YR,PRD,RV,_xll.ArrayDIM($CB40:$CE40)),0)</f>
        <v>0</v>
      </c>
      <c r="T40" s="72">
        <f ca="1">IFERROR(_xll.AC_BU(_xll.ArrayBU(DB),_xll.ArrayDPT($BA40:$BE40),_xll.ArrayCOA($BG40:$BZ40),YR-1,PRD,_xll.ArrayDIM($CB40:$CE40)),0)</f>
        <v>0</v>
      </c>
      <c r="U40" s="72">
        <f ca="1">IFERROR(_xll.BCC_BU(_xll.ArrayBU(DB),_xll.ArrayDPT($BA40:$BE40),_xll.ArrayCOA($BG40:$BZ40),YR,PRD,RV,_xll.ArrayDIM($CB40:$CE40)),0)</f>
        <v>0</v>
      </c>
      <c r="V40" s="72">
        <f ca="1">IFERROR(_xll.ACC_BU(_xll.ArrayBU(DB),_xll.ArrayDPT($BA40:$BE40),_xll.ArrayCOA($BG40:$BZ40),YR-1,PRD,_xll.ArrayDIM($CB40:$CE40)),0)</f>
        <v>0</v>
      </c>
      <c r="W40" s="184"/>
      <c r="X40" s="72">
        <f ca="1">IFERROR(_xll.ACC_BU(_xll.ArrayBU(DB),_xll.ArrayDPT($BA40:$BE40),_xll.ArrayCOA($BG40:$BZ40),YR-1,PRD,_xll.ArrayDIM($CB40:$CE40)),0)</f>
        <v>0</v>
      </c>
      <c r="Y40" s="72">
        <f ca="1">IFERROR(_xll.BCC_BU(_xll.ArrayBU(DB),_xll.ArrayDPT($BA40:$BE40),_xll.ArrayCOA($BG40:$BZ40),YR-1,PRD,RV,_xll.ArrayDIM($CB40:$CE40)),0)</f>
        <v>0</v>
      </c>
      <c r="Z40" s="72">
        <f ca="1">IFERROR(_xll.ACC_BU(_xll.ArrayBU(DB),_xll.ArrayDPT($BA40:$BE40),_xll.ArrayCOA($BG40:$BZ40),YR-1-1,PRD,_xll.ArrayDIM($CB40:$CE40)),0)</f>
        <v>0</v>
      </c>
      <c r="AA40" s="184"/>
      <c r="AB40" s="184"/>
      <c r="AC40" s="184"/>
      <c r="AD40" s="184"/>
      <c r="AF40" s="146"/>
      <c r="AG40" s="146"/>
      <c r="AH40" s="146"/>
      <c r="AI40" s="146"/>
      <c r="BA40" s="537"/>
      <c r="BB40" s="538"/>
      <c r="BC40" s="538"/>
      <c r="BD40" s="538"/>
      <c r="BE40" s="539"/>
      <c r="BF40" s="502"/>
      <c r="BG40" s="537" t="s">
        <v>1482</v>
      </c>
      <c r="BH40" s="539"/>
      <c r="BI40" s="537"/>
      <c r="BJ40" s="539"/>
      <c r="BK40" s="537"/>
      <c r="BL40" s="539"/>
      <c r="BM40" s="537"/>
      <c r="BN40" s="539"/>
      <c r="BO40" s="537"/>
      <c r="BP40" s="539"/>
      <c r="BQ40" s="537"/>
      <c r="BR40" s="539"/>
      <c r="BS40" s="537"/>
      <c r="BT40" s="539"/>
      <c r="BU40" s="537"/>
      <c r="BV40" s="539"/>
      <c r="BW40" s="537"/>
      <c r="BX40" s="539"/>
      <c r="BY40" s="537"/>
      <c r="BZ40" s="539"/>
      <c r="CA40" s="502"/>
      <c r="CB40" s="537"/>
      <c r="CC40" s="538"/>
      <c r="CD40" s="538"/>
      <c r="CE40" s="539"/>
      <c r="DA40" t="s">
        <v>1482</v>
      </c>
    </row>
    <row r="41" spans="1:105" ht="12.75" hidden="1" customHeight="1">
      <c r="A41" s="126">
        <f t="shared" ca="1" si="0"/>
        <v>0</v>
      </c>
      <c r="B41" s="126">
        <f t="shared" ca="1" si="1"/>
        <v>0</v>
      </c>
      <c r="C41" s="126">
        <f t="shared" ca="1" si="2"/>
        <v>0</v>
      </c>
      <c r="D41" s="126">
        <f t="shared" ca="1" si="3"/>
        <v>0</v>
      </c>
      <c r="E41" s="124">
        <f ca="1">IFERROR(_xll.AC_BU(_xll.ArrayBU(DB),_xll.ArrayDPT($BA41:$BE41),_xll.ArrayCOA($BG41:$BZ41),YR,PRD-1,_xll.ArrayDIM($CB41:$CE41)),0)</f>
        <v>0</v>
      </c>
      <c r="F41" s="126">
        <f t="shared" ca="1" si="9"/>
        <v>0</v>
      </c>
      <c r="G41" s="126">
        <f t="shared" ca="1" si="4"/>
        <v>0</v>
      </c>
      <c r="H41" s="124"/>
      <c r="I41" s="124">
        <f ca="1">IFERROR(_xll.AC_BU(_xll.ArrayBU(DB),_xll.ArrayDPT($BA41:$BE41),_xll.ArrayCOA($BG41:$BZ41),YR,PRD,_xll.ArrayDIM($CB41:$CE41)),0)</f>
        <v>0</v>
      </c>
      <c r="J41" s="128">
        <f t="shared" ca="1" si="5"/>
        <v>0</v>
      </c>
      <c r="K41" s="126" t="s">
        <v>2495</v>
      </c>
      <c r="L41" s="124">
        <f ca="1">IFERROR(_xll.ACC_BU(_xll.ArrayBU(DB),_xll.ArrayDPT($BA41:$BE41),_xll.ArrayCOA($BG41:$BZ41),YR,PRD,_xll.ArrayDIM($CB41:$CE41)),0)</f>
        <v>0</v>
      </c>
      <c r="M41" s="128">
        <f t="shared" ca="1" si="6"/>
        <v>0</v>
      </c>
      <c r="N41" s="126">
        <f t="shared" ca="1" si="10"/>
        <v>0</v>
      </c>
      <c r="O41" s="126">
        <f t="shared" ca="1" si="7"/>
        <v>0</v>
      </c>
      <c r="P41" s="126">
        <f t="shared" ca="1" si="11"/>
        <v>0</v>
      </c>
      <c r="Q41" s="126">
        <f t="shared" ca="1" si="8"/>
        <v>0</v>
      </c>
      <c r="R41" s="40"/>
      <c r="S41" s="72">
        <f ca="1">IFERROR(_xll.BC_BU(_xll.ArrayBU(DB),_xll.ArrayDPT($BA41:$BE41),_xll.ArrayCOA($BG41:$BZ41),YR,PRD,RV,_xll.ArrayDIM($CB41:$CE41)),0)</f>
        <v>0</v>
      </c>
      <c r="T41" s="72">
        <f ca="1">IFERROR(_xll.AC_BU(_xll.ArrayBU(DB),_xll.ArrayDPT($BA41:$BE41),_xll.ArrayCOA($BG41:$BZ41),YR-1,PRD,_xll.ArrayDIM($CB41:$CE41)),0)</f>
        <v>0</v>
      </c>
      <c r="U41" s="72">
        <f ca="1">IFERROR(_xll.BCC_BU(_xll.ArrayBU(DB),_xll.ArrayDPT($BA41:$BE41),_xll.ArrayCOA($BG41:$BZ41),YR,PRD,RV,_xll.ArrayDIM($CB41:$CE41)),0)</f>
        <v>0</v>
      </c>
      <c r="V41" s="72">
        <f ca="1">IFERROR(_xll.ACC_BU(_xll.ArrayBU(DB),_xll.ArrayDPT($BA41:$BE41),_xll.ArrayCOA($BG41:$BZ41),YR-1,PRD,_xll.ArrayDIM($CB41:$CE41)),0)</f>
        <v>0</v>
      </c>
      <c r="W41" s="184"/>
      <c r="X41" s="72">
        <f ca="1">IFERROR(_xll.ACC_BU(_xll.ArrayBU(DB),_xll.ArrayDPT($BA41:$BE41),_xll.ArrayCOA($BG41:$BZ41),YR-1,PRD,_xll.ArrayDIM($CB41:$CE41)),0)</f>
        <v>0</v>
      </c>
      <c r="Y41" s="72">
        <f ca="1">IFERROR(_xll.BCC_BU(_xll.ArrayBU(DB),_xll.ArrayDPT($BA41:$BE41),_xll.ArrayCOA($BG41:$BZ41),YR-1,PRD,RV,_xll.ArrayDIM($CB41:$CE41)),0)</f>
        <v>0</v>
      </c>
      <c r="Z41" s="72">
        <f ca="1">IFERROR(_xll.ACC_BU(_xll.ArrayBU(DB),_xll.ArrayDPT($BA41:$BE41),_xll.ArrayCOA($BG41:$BZ41),YR-1-1,PRD,_xll.ArrayDIM($CB41:$CE41)),0)</f>
        <v>0</v>
      </c>
      <c r="AA41" s="184"/>
      <c r="AB41" s="184"/>
      <c r="AC41" s="184"/>
      <c r="AD41" s="184"/>
      <c r="AF41" s="146"/>
      <c r="AG41" s="146"/>
      <c r="AH41" s="146"/>
      <c r="AI41" s="146"/>
      <c r="BA41" s="537"/>
      <c r="BB41" s="538"/>
      <c r="BC41" s="538"/>
      <c r="BD41" s="538"/>
      <c r="BE41" s="539"/>
      <c r="BF41" s="502"/>
      <c r="BG41" s="537" t="s">
        <v>1484</v>
      </c>
      <c r="BH41" s="539"/>
      <c r="BI41" s="537"/>
      <c r="BJ41" s="539"/>
      <c r="BK41" s="537"/>
      <c r="BL41" s="539"/>
      <c r="BM41" s="537"/>
      <c r="BN41" s="539"/>
      <c r="BO41" s="537"/>
      <c r="BP41" s="539"/>
      <c r="BQ41" s="537"/>
      <c r="BR41" s="539"/>
      <c r="BS41" s="537"/>
      <c r="BT41" s="539"/>
      <c r="BU41" s="537"/>
      <c r="BV41" s="539"/>
      <c r="BW41" s="537"/>
      <c r="BX41" s="539"/>
      <c r="BY41" s="537"/>
      <c r="BZ41" s="539"/>
      <c r="CA41" s="502"/>
      <c r="CB41" s="537"/>
      <c r="CC41" s="538"/>
      <c r="CD41" s="538"/>
      <c r="CE41" s="539"/>
      <c r="DA41" t="s">
        <v>1484</v>
      </c>
    </row>
    <row r="42" spans="1:105" ht="12.75" hidden="1" customHeight="1">
      <c r="A42" s="126">
        <f t="shared" ca="1" si="0"/>
        <v>0</v>
      </c>
      <c r="B42" s="126">
        <f t="shared" ca="1" si="1"/>
        <v>0</v>
      </c>
      <c r="C42" s="126">
        <f t="shared" ca="1" si="2"/>
        <v>0</v>
      </c>
      <c r="D42" s="126">
        <f t="shared" ca="1" si="3"/>
        <v>0</v>
      </c>
      <c r="E42" s="124">
        <f ca="1">IFERROR(_xll.AC_BU(_xll.ArrayBU(DB),_xll.ArrayDPT($BA42:$BE42),_xll.ArrayCOA($BG42:$BZ42),YR,PRD-1,_xll.ArrayDIM($CB42:$CE42)),0)</f>
        <v>0</v>
      </c>
      <c r="F42" s="126">
        <f t="shared" ca="1" si="9"/>
        <v>0</v>
      </c>
      <c r="G42" s="126">
        <f t="shared" ca="1" si="4"/>
        <v>0</v>
      </c>
      <c r="H42" s="124"/>
      <c r="I42" s="124">
        <f ca="1">IFERROR(_xll.AC_BU(_xll.ArrayBU(DB),_xll.ArrayDPT($BA42:$BE42),_xll.ArrayCOA($BG42:$BZ42),YR,PRD,_xll.ArrayDIM($CB42:$CE42)),0)</f>
        <v>0</v>
      </c>
      <c r="J42" s="128">
        <f t="shared" ca="1" si="5"/>
        <v>0</v>
      </c>
      <c r="K42" s="126" t="s">
        <v>2496</v>
      </c>
      <c r="L42" s="124">
        <f ca="1">IFERROR(_xll.ACC_BU(_xll.ArrayBU(DB),_xll.ArrayDPT($BA42:$BE42),_xll.ArrayCOA($BG42:$BZ42),YR,PRD,_xll.ArrayDIM($CB42:$CE42)),0)</f>
        <v>0</v>
      </c>
      <c r="M42" s="128">
        <f t="shared" ca="1" si="6"/>
        <v>0</v>
      </c>
      <c r="N42" s="126">
        <f t="shared" ca="1" si="10"/>
        <v>0</v>
      </c>
      <c r="O42" s="126">
        <f t="shared" ca="1" si="7"/>
        <v>0</v>
      </c>
      <c r="P42" s="126">
        <f t="shared" ca="1" si="11"/>
        <v>0</v>
      </c>
      <c r="Q42" s="126">
        <f t="shared" ca="1" si="8"/>
        <v>0</v>
      </c>
      <c r="R42" s="40"/>
      <c r="S42" s="72">
        <f ca="1">IFERROR(_xll.BC_BU(_xll.ArrayBU(DB),_xll.ArrayDPT($BA42:$BE42),_xll.ArrayCOA($BG42:$BZ42),YR,PRD,RV,_xll.ArrayDIM($CB42:$CE42)),0)</f>
        <v>0</v>
      </c>
      <c r="T42" s="72">
        <f ca="1">IFERROR(_xll.AC_BU(_xll.ArrayBU(DB),_xll.ArrayDPT($BA42:$BE42),_xll.ArrayCOA($BG42:$BZ42),YR-1,PRD,_xll.ArrayDIM($CB42:$CE42)),0)</f>
        <v>0</v>
      </c>
      <c r="U42" s="72">
        <f ca="1">IFERROR(_xll.BCC_BU(_xll.ArrayBU(DB),_xll.ArrayDPT($BA42:$BE42),_xll.ArrayCOA($BG42:$BZ42),YR,PRD,RV,_xll.ArrayDIM($CB42:$CE42)),0)</f>
        <v>0</v>
      </c>
      <c r="V42" s="72">
        <f ca="1">IFERROR(_xll.ACC_BU(_xll.ArrayBU(DB),_xll.ArrayDPT($BA42:$BE42),_xll.ArrayCOA($BG42:$BZ42),YR-1,PRD,_xll.ArrayDIM($CB42:$CE42)),0)</f>
        <v>0</v>
      </c>
      <c r="W42" s="184"/>
      <c r="X42" s="72">
        <f ca="1">IFERROR(_xll.ACC_BU(_xll.ArrayBU(DB),_xll.ArrayDPT($BA42:$BE42),_xll.ArrayCOA($BG42:$BZ42),YR-1,PRD,_xll.ArrayDIM($CB42:$CE42)),0)</f>
        <v>0</v>
      </c>
      <c r="Y42" s="72">
        <f ca="1">IFERROR(_xll.BCC_BU(_xll.ArrayBU(DB),_xll.ArrayDPT($BA42:$BE42),_xll.ArrayCOA($BG42:$BZ42),YR-1,PRD,RV,_xll.ArrayDIM($CB42:$CE42)),0)</f>
        <v>0</v>
      </c>
      <c r="Z42" s="72">
        <f ca="1">IFERROR(_xll.ACC_BU(_xll.ArrayBU(DB),_xll.ArrayDPT($BA42:$BE42),_xll.ArrayCOA($BG42:$BZ42),YR-1-1,PRD,_xll.ArrayDIM($CB42:$CE42)),0)</f>
        <v>0</v>
      </c>
      <c r="AA42" s="184"/>
      <c r="AB42" s="184"/>
      <c r="AC42" s="184"/>
      <c r="AD42" s="184"/>
      <c r="AF42" s="146"/>
      <c r="AG42" s="146"/>
      <c r="AH42" s="146"/>
      <c r="AI42" s="146"/>
      <c r="BA42" s="537"/>
      <c r="BB42" s="538"/>
      <c r="BC42" s="538"/>
      <c r="BD42" s="538"/>
      <c r="BE42" s="539"/>
      <c r="BF42" s="502"/>
      <c r="BG42" s="537" t="s">
        <v>1471</v>
      </c>
      <c r="BH42" s="539"/>
      <c r="BI42" s="537"/>
      <c r="BJ42" s="539"/>
      <c r="BK42" s="537"/>
      <c r="BL42" s="539"/>
      <c r="BM42" s="537"/>
      <c r="BN42" s="539"/>
      <c r="BO42" s="537"/>
      <c r="BP42" s="539"/>
      <c r="BQ42" s="537"/>
      <c r="BR42" s="539"/>
      <c r="BS42" s="537"/>
      <c r="BT42" s="539"/>
      <c r="BU42" s="537"/>
      <c r="BV42" s="539"/>
      <c r="BW42" s="537"/>
      <c r="BX42" s="539"/>
      <c r="BY42" s="537"/>
      <c r="BZ42" s="539"/>
      <c r="CA42" s="502"/>
      <c r="CB42" s="537"/>
      <c r="CC42" s="538"/>
      <c r="CD42" s="538"/>
      <c r="CE42" s="539"/>
      <c r="DA42" t="s">
        <v>1471</v>
      </c>
    </row>
    <row r="43" spans="1:105" ht="12.75" hidden="1" customHeight="1">
      <c r="A43" s="126">
        <f t="shared" ca="1" si="0"/>
        <v>0</v>
      </c>
      <c r="B43" s="126">
        <f t="shared" ca="1" si="1"/>
        <v>0</v>
      </c>
      <c r="C43" s="126">
        <f t="shared" ca="1" si="2"/>
        <v>0</v>
      </c>
      <c r="D43" s="126">
        <f t="shared" ca="1" si="3"/>
        <v>0</v>
      </c>
      <c r="E43" s="124">
        <f ca="1">IFERROR(_xll.AC_BU(_xll.ArrayBU(DB),_xll.ArrayDPT($BA43:$BE43),_xll.ArrayCOA($BG43:$BZ43),YR,PRD-1,_xll.ArrayDIM($CB43:$CE43)),0)</f>
        <v>0</v>
      </c>
      <c r="F43" s="126">
        <f t="shared" ca="1" si="9"/>
        <v>0</v>
      </c>
      <c r="G43" s="126">
        <f t="shared" ca="1" si="4"/>
        <v>0</v>
      </c>
      <c r="H43" s="124"/>
      <c r="I43" s="124">
        <f ca="1">IFERROR(_xll.AC_BU(_xll.ArrayBU(DB),_xll.ArrayDPT($BA43:$BE43),_xll.ArrayCOA($BG43:$BZ43),YR,PRD,_xll.ArrayDIM($CB43:$CE43)),0)</f>
        <v>0</v>
      </c>
      <c r="J43" s="128">
        <f t="shared" ca="1" si="5"/>
        <v>0</v>
      </c>
      <c r="K43" s="126" t="s">
        <v>2497</v>
      </c>
      <c r="L43" s="124">
        <f ca="1">IFERROR(_xll.ACC_BU(_xll.ArrayBU(DB),_xll.ArrayDPT($BA43:$BE43),_xll.ArrayCOA($BG43:$BZ43),YR,PRD,_xll.ArrayDIM($CB43:$CE43)),0)</f>
        <v>0</v>
      </c>
      <c r="M43" s="128">
        <f t="shared" ca="1" si="6"/>
        <v>0</v>
      </c>
      <c r="N43" s="126">
        <f t="shared" ca="1" si="10"/>
        <v>0</v>
      </c>
      <c r="O43" s="126">
        <f t="shared" ca="1" si="7"/>
        <v>0</v>
      </c>
      <c r="P43" s="126">
        <f t="shared" ca="1" si="11"/>
        <v>0</v>
      </c>
      <c r="Q43" s="126">
        <f t="shared" ca="1" si="8"/>
        <v>0</v>
      </c>
      <c r="R43" s="40"/>
      <c r="S43" s="72">
        <f ca="1">IFERROR(_xll.BC_BU(_xll.ArrayBU(DB),_xll.ArrayDPT($BA43:$BE43),_xll.ArrayCOA($BG43:$BZ43),YR,PRD,RV,_xll.ArrayDIM($CB43:$CE43)),0)</f>
        <v>0</v>
      </c>
      <c r="T43" s="72">
        <f ca="1">IFERROR(_xll.AC_BU(_xll.ArrayBU(DB),_xll.ArrayDPT($BA43:$BE43),_xll.ArrayCOA($BG43:$BZ43),YR-1,PRD,_xll.ArrayDIM($CB43:$CE43)),0)</f>
        <v>0</v>
      </c>
      <c r="U43" s="72">
        <f ca="1">IFERROR(_xll.BCC_BU(_xll.ArrayBU(DB),_xll.ArrayDPT($BA43:$BE43),_xll.ArrayCOA($BG43:$BZ43),YR,PRD,RV,_xll.ArrayDIM($CB43:$CE43)),0)</f>
        <v>0</v>
      </c>
      <c r="V43" s="72">
        <f ca="1">IFERROR(_xll.ACC_BU(_xll.ArrayBU(DB),_xll.ArrayDPT($BA43:$BE43),_xll.ArrayCOA($BG43:$BZ43),YR-1,PRD,_xll.ArrayDIM($CB43:$CE43)),0)</f>
        <v>0</v>
      </c>
      <c r="W43" s="184"/>
      <c r="X43" s="72">
        <f ca="1">IFERROR(_xll.ACC_BU(_xll.ArrayBU(DB),_xll.ArrayDPT($BA43:$BE43),_xll.ArrayCOA($BG43:$BZ43),YR-1,PRD,_xll.ArrayDIM($CB43:$CE43)),0)</f>
        <v>0</v>
      </c>
      <c r="Y43" s="72">
        <f ca="1">IFERROR(_xll.BCC_BU(_xll.ArrayBU(DB),_xll.ArrayDPT($BA43:$BE43),_xll.ArrayCOA($BG43:$BZ43),YR-1,PRD,RV,_xll.ArrayDIM($CB43:$CE43)),0)</f>
        <v>0</v>
      </c>
      <c r="Z43" s="72">
        <f ca="1">IFERROR(_xll.ACC_BU(_xll.ArrayBU(DB),_xll.ArrayDPT($BA43:$BE43),_xll.ArrayCOA($BG43:$BZ43),YR-1-1,PRD,_xll.ArrayDIM($CB43:$CE43)),0)</f>
        <v>0</v>
      </c>
      <c r="AA43" s="184"/>
      <c r="AB43" s="184"/>
      <c r="AC43" s="184"/>
      <c r="AD43" s="184"/>
      <c r="AF43" s="146"/>
      <c r="AG43" s="146"/>
      <c r="AH43" s="146"/>
      <c r="AI43" s="146"/>
      <c r="BA43" s="537"/>
      <c r="BB43" s="538"/>
      <c r="BC43" s="538"/>
      <c r="BD43" s="538"/>
      <c r="BE43" s="539"/>
      <c r="BF43" s="502"/>
      <c r="BG43" s="537" t="s">
        <v>1477</v>
      </c>
      <c r="BH43" s="539"/>
      <c r="BI43" s="537"/>
      <c r="BJ43" s="539"/>
      <c r="BK43" s="537"/>
      <c r="BL43" s="539"/>
      <c r="BM43" s="537"/>
      <c r="BN43" s="539"/>
      <c r="BO43" s="537"/>
      <c r="BP43" s="539"/>
      <c r="BQ43" s="537"/>
      <c r="BR43" s="539"/>
      <c r="BS43" s="537"/>
      <c r="BT43" s="539"/>
      <c r="BU43" s="537"/>
      <c r="BV43" s="539"/>
      <c r="BW43" s="537"/>
      <c r="BX43" s="539"/>
      <c r="BY43" s="537"/>
      <c r="BZ43" s="539"/>
      <c r="CA43" s="502"/>
      <c r="CB43" s="537"/>
      <c r="CC43" s="538"/>
      <c r="CD43" s="538"/>
      <c r="CE43" s="539"/>
      <c r="DA43" t="s">
        <v>1477</v>
      </c>
    </row>
    <row r="44" spans="1:105" ht="12.75" hidden="1" customHeight="1">
      <c r="A44" s="126">
        <f t="shared" ca="1" si="0"/>
        <v>0</v>
      </c>
      <c r="B44" s="126">
        <f t="shared" ca="1" si="1"/>
        <v>0</v>
      </c>
      <c r="C44" s="126">
        <f t="shared" ca="1" si="2"/>
        <v>0</v>
      </c>
      <c r="D44" s="126">
        <f t="shared" ca="1" si="3"/>
        <v>0</v>
      </c>
      <c r="E44" s="124">
        <f ca="1">IFERROR(_xll.AC_BU(_xll.ArrayBU(DB),_xll.ArrayDPT($BA44:$BE44),_xll.ArrayCOA($BG44:$BZ44),YR,PRD-1,_xll.ArrayDIM($CB44:$CE44)),0)</f>
        <v>0</v>
      </c>
      <c r="F44" s="126">
        <f t="shared" ca="1" si="9"/>
        <v>0</v>
      </c>
      <c r="G44" s="126">
        <f t="shared" ca="1" si="4"/>
        <v>0</v>
      </c>
      <c r="H44" s="124"/>
      <c r="I44" s="124">
        <f ca="1">IFERROR(_xll.AC_BU(_xll.ArrayBU(DB),_xll.ArrayDPT($BA44:$BE44),_xll.ArrayCOA($BG44:$BZ44),YR,PRD,_xll.ArrayDIM($CB44:$CE44)),0)</f>
        <v>0</v>
      </c>
      <c r="J44" s="128">
        <f t="shared" ca="1" si="5"/>
        <v>0</v>
      </c>
      <c r="K44" s="126" t="s">
        <v>2501</v>
      </c>
      <c r="L44" s="124">
        <f ca="1">IFERROR(_xll.ACC_BU(_xll.ArrayBU(DB),_xll.ArrayDPT($BA44:$BE44),_xll.ArrayCOA($BG44:$BZ44),YR,PRD,_xll.ArrayDIM($CB44:$CE44)),0)</f>
        <v>0</v>
      </c>
      <c r="M44" s="128">
        <f t="shared" ca="1" si="6"/>
        <v>0</v>
      </c>
      <c r="N44" s="126">
        <f t="shared" ca="1" si="10"/>
        <v>0</v>
      </c>
      <c r="O44" s="126">
        <f t="shared" ca="1" si="7"/>
        <v>0</v>
      </c>
      <c r="P44" s="126">
        <f t="shared" ca="1" si="11"/>
        <v>0</v>
      </c>
      <c r="Q44" s="126">
        <f t="shared" ca="1" si="8"/>
        <v>0</v>
      </c>
      <c r="R44" s="40"/>
      <c r="S44" s="72">
        <f ca="1">IFERROR(_xll.BC_BU(_xll.ArrayBU(DB),_xll.ArrayDPT($BA44:$BE44),_xll.ArrayCOA($BG44:$BZ44),YR,PRD,RV,_xll.ArrayDIM($CB44:$CE44)),0)</f>
        <v>0</v>
      </c>
      <c r="T44" s="72">
        <f ca="1">IFERROR(_xll.AC_BU(_xll.ArrayBU(DB),_xll.ArrayDPT($BA44:$BE44),_xll.ArrayCOA($BG44:$BZ44),YR-1,PRD,_xll.ArrayDIM($CB44:$CE44)),0)</f>
        <v>0</v>
      </c>
      <c r="U44" s="72">
        <f ca="1">IFERROR(_xll.BCC_BU(_xll.ArrayBU(DB),_xll.ArrayDPT($BA44:$BE44),_xll.ArrayCOA($BG44:$BZ44),YR,PRD,RV,_xll.ArrayDIM($CB44:$CE44)),0)</f>
        <v>0</v>
      </c>
      <c r="V44" s="72">
        <f ca="1">IFERROR(_xll.ACC_BU(_xll.ArrayBU(DB),_xll.ArrayDPT($BA44:$BE44),_xll.ArrayCOA($BG44:$BZ44),YR-1,PRD,_xll.ArrayDIM($CB44:$CE44)),0)</f>
        <v>0</v>
      </c>
      <c r="W44" s="184"/>
      <c r="X44" s="72">
        <f ca="1">IFERROR(_xll.ACC_BU(_xll.ArrayBU(DB),_xll.ArrayDPT($BA44:$BE44),_xll.ArrayCOA($BG44:$BZ44),YR-1,PRD,_xll.ArrayDIM($CB44:$CE44)),0)</f>
        <v>0</v>
      </c>
      <c r="Y44" s="72">
        <f ca="1">IFERROR(_xll.BCC_BU(_xll.ArrayBU(DB),_xll.ArrayDPT($BA44:$BE44),_xll.ArrayCOA($BG44:$BZ44),YR-1,PRD,RV,_xll.ArrayDIM($CB44:$CE44)),0)</f>
        <v>0</v>
      </c>
      <c r="Z44" s="72">
        <f ca="1">IFERROR(_xll.ACC_BU(_xll.ArrayBU(DB),_xll.ArrayDPT($BA44:$BE44),_xll.ArrayCOA($BG44:$BZ44),YR-1-1,PRD,_xll.ArrayDIM($CB44:$CE44)),0)</f>
        <v>0</v>
      </c>
      <c r="AA44" s="184"/>
      <c r="AB44" s="184"/>
      <c r="AC44" s="184"/>
      <c r="AD44" s="184"/>
      <c r="AF44" s="146"/>
      <c r="AG44" s="146"/>
      <c r="AH44" s="146"/>
      <c r="AI44" s="146"/>
      <c r="BA44" s="537"/>
      <c r="BB44" s="538"/>
      <c r="BC44" s="538"/>
      <c r="BD44" s="538"/>
      <c r="BE44" s="539"/>
      <c r="BF44" s="502"/>
      <c r="BG44" s="537" t="s">
        <v>1476</v>
      </c>
      <c r="BH44" s="539"/>
      <c r="BI44" s="537"/>
      <c r="BJ44" s="539"/>
      <c r="BK44" s="537"/>
      <c r="BL44" s="539"/>
      <c r="BM44" s="537"/>
      <c r="BN44" s="539"/>
      <c r="BO44" s="537"/>
      <c r="BP44" s="539"/>
      <c r="BQ44" s="537"/>
      <c r="BR44" s="539"/>
      <c r="BS44" s="537"/>
      <c r="BT44" s="539"/>
      <c r="BU44" s="537"/>
      <c r="BV44" s="539"/>
      <c r="BW44" s="537"/>
      <c r="BX44" s="539"/>
      <c r="BY44" s="537"/>
      <c r="BZ44" s="539"/>
      <c r="CA44" s="502"/>
      <c r="CB44" s="537"/>
      <c r="CC44" s="538"/>
      <c r="CD44" s="538"/>
      <c r="CE44" s="539"/>
      <c r="DA44" t="s">
        <v>1476</v>
      </c>
    </row>
    <row r="45" spans="1:105" ht="12.75" hidden="1" customHeight="1">
      <c r="A45" s="126">
        <f t="shared" ca="1" si="0"/>
        <v>0</v>
      </c>
      <c r="B45" s="126">
        <f t="shared" ca="1" si="1"/>
        <v>0</v>
      </c>
      <c r="C45" s="126">
        <f t="shared" ca="1" si="2"/>
        <v>0</v>
      </c>
      <c r="D45" s="126">
        <f t="shared" ca="1" si="3"/>
        <v>0</v>
      </c>
      <c r="E45" s="124">
        <f ca="1">IFERROR(_xll.AC_BU(_xll.ArrayBU(DB),_xll.ArrayDPT($BA45:$BE45),_xll.ArrayCOA($BG45:$BZ45),YR,PRD-1,_xll.ArrayDIM($CB45:$CE45)),0)</f>
        <v>0</v>
      </c>
      <c r="F45" s="126">
        <f t="shared" ca="1" si="9"/>
        <v>0</v>
      </c>
      <c r="G45" s="126">
        <f t="shared" ca="1" si="4"/>
        <v>0</v>
      </c>
      <c r="H45" s="124"/>
      <c r="I45" s="124">
        <f ca="1">IFERROR(_xll.AC_BU(_xll.ArrayBU(DB),_xll.ArrayDPT($BA45:$BE45),_xll.ArrayCOA($BG45:$BZ45),YR,PRD,_xll.ArrayDIM($CB45:$CE45)),0)</f>
        <v>0</v>
      </c>
      <c r="J45" s="128">
        <f t="shared" ca="1" si="5"/>
        <v>0</v>
      </c>
      <c r="K45" s="126" t="s">
        <v>2647</v>
      </c>
      <c r="L45" s="124">
        <f ca="1">IFERROR(_xll.ACC_BU(_xll.ArrayBU(DB),_xll.ArrayDPT($BA45:$BE45),_xll.ArrayCOA($BG45:$BZ45),YR,PRD,_xll.ArrayDIM($CB45:$CE45)),0)</f>
        <v>0</v>
      </c>
      <c r="M45" s="128">
        <f t="shared" ca="1" si="6"/>
        <v>0</v>
      </c>
      <c r="N45" s="126">
        <f t="shared" ca="1" si="10"/>
        <v>0</v>
      </c>
      <c r="O45" s="126">
        <f t="shared" ca="1" si="7"/>
        <v>0</v>
      </c>
      <c r="P45" s="126">
        <f t="shared" ca="1" si="11"/>
        <v>0</v>
      </c>
      <c r="Q45" s="126">
        <f t="shared" ca="1" si="8"/>
        <v>0</v>
      </c>
      <c r="R45" s="40"/>
      <c r="S45" s="72">
        <f ca="1">IFERROR(_xll.BC_BU(_xll.ArrayBU(DB),_xll.ArrayDPT($BA45:$BE45),_xll.ArrayCOA($BG45:$BZ45),YR,PRD,RV,_xll.ArrayDIM($CB45:$CE45)),0)</f>
        <v>0</v>
      </c>
      <c r="T45" s="72">
        <f ca="1">IFERROR(_xll.AC_BU(_xll.ArrayBU(DB),_xll.ArrayDPT($BA45:$BE45),_xll.ArrayCOA($BG45:$BZ45),YR-1,PRD,_xll.ArrayDIM($CB45:$CE45)),0)</f>
        <v>0</v>
      </c>
      <c r="U45" s="72">
        <f ca="1">IFERROR(_xll.BCC_BU(_xll.ArrayBU(DB),_xll.ArrayDPT($BA45:$BE45),_xll.ArrayCOA($BG45:$BZ45),YR,PRD,RV,_xll.ArrayDIM($CB45:$CE45)),0)</f>
        <v>0</v>
      </c>
      <c r="V45" s="72">
        <f ca="1">IFERROR(_xll.ACC_BU(_xll.ArrayBU(DB),_xll.ArrayDPT($BA45:$BE45),_xll.ArrayCOA($BG45:$BZ45),YR-1,PRD,_xll.ArrayDIM($CB45:$CE45)),0)</f>
        <v>0</v>
      </c>
      <c r="W45" s="184"/>
      <c r="X45" s="72">
        <f ca="1">IFERROR(_xll.ACC_BU(_xll.ArrayBU(DB),_xll.ArrayDPT($BA45:$BE45),_xll.ArrayCOA($BG45:$BZ45),YR-1,PRD,_xll.ArrayDIM($CB45:$CE45)),0)</f>
        <v>0</v>
      </c>
      <c r="Y45" s="72">
        <f ca="1">IFERROR(_xll.BCC_BU(_xll.ArrayBU(DB),_xll.ArrayDPT($BA45:$BE45),_xll.ArrayCOA($BG45:$BZ45),YR-1,PRD,RV,_xll.ArrayDIM($CB45:$CE45)),0)</f>
        <v>0</v>
      </c>
      <c r="Z45" s="72">
        <f ca="1">IFERROR(_xll.ACC_BU(_xll.ArrayBU(DB),_xll.ArrayDPT($BA45:$BE45),_xll.ArrayCOA($BG45:$BZ45),YR-1-1,PRD,_xll.ArrayDIM($CB45:$CE45)),0)</f>
        <v>0</v>
      </c>
      <c r="AA45" s="184"/>
      <c r="AB45" s="184"/>
      <c r="AC45" s="184"/>
      <c r="AD45" s="184"/>
      <c r="AF45" s="146"/>
      <c r="AG45" s="146"/>
      <c r="AH45" s="146"/>
      <c r="AI45" s="146"/>
      <c r="BA45" s="537"/>
      <c r="BB45" s="538"/>
      <c r="BC45" s="538"/>
      <c r="BD45" s="538"/>
      <c r="BE45" s="539"/>
      <c r="BF45" s="502"/>
      <c r="BG45" s="537" t="s">
        <v>1468</v>
      </c>
      <c r="BH45" s="539"/>
      <c r="BI45" s="537"/>
      <c r="BJ45" s="539"/>
      <c r="BK45" s="537"/>
      <c r="BL45" s="539"/>
      <c r="BM45" s="537"/>
      <c r="BN45" s="539"/>
      <c r="BO45" s="537"/>
      <c r="BP45" s="539"/>
      <c r="BQ45" s="537"/>
      <c r="BR45" s="539"/>
      <c r="BS45" s="537"/>
      <c r="BT45" s="539"/>
      <c r="BU45" s="537"/>
      <c r="BV45" s="539"/>
      <c r="BW45" s="537"/>
      <c r="BX45" s="539"/>
      <c r="BY45" s="537"/>
      <c r="BZ45" s="539"/>
      <c r="CA45" s="502"/>
      <c r="CB45" s="537"/>
      <c r="CC45" s="538"/>
      <c r="CD45" s="538"/>
      <c r="CE45" s="539"/>
      <c r="DA45" t="s">
        <v>1468</v>
      </c>
    </row>
    <row r="46" spans="1:105" ht="12.75" hidden="1" customHeight="1">
      <c r="A46" s="126">
        <f t="shared" ca="1" si="0"/>
        <v>0</v>
      </c>
      <c r="B46" s="126">
        <f t="shared" ca="1" si="1"/>
        <v>0</v>
      </c>
      <c r="C46" s="126">
        <f t="shared" ca="1" si="2"/>
        <v>0</v>
      </c>
      <c r="D46" s="126">
        <f t="shared" ca="1" si="3"/>
        <v>0</v>
      </c>
      <c r="E46" s="124">
        <f ca="1">IFERROR(_xll.AC_BU(_xll.ArrayBU(DB),_xll.ArrayDPT($BA46:$BE46),_xll.ArrayCOA($BG46:$BZ46),YR,PRD-1,_xll.ArrayDIM($CB46:$CE46)),0)</f>
        <v>0</v>
      </c>
      <c r="F46" s="126">
        <f t="shared" ca="1" si="9"/>
        <v>0</v>
      </c>
      <c r="G46" s="126">
        <f t="shared" ca="1" si="4"/>
        <v>0</v>
      </c>
      <c r="H46" s="124"/>
      <c r="I46" s="124">
        <f ca="1">IFERROR(_xll.AC_BU(_xll.ArrayBU(DB),_xll.ArrayDPT($BA46:$BE46),_xll.ArrayCOA($BG46:$BZ46),YR,PRD,_xll.ArrayDIM($CB46:$CE46)),0)</f>
        <v>0</v>
      </c>
      <c r="J46" s="128">
        <f t="shared" ca="1" si="5"/>
        <v>0</v>
      </c>
      <c r="K46" s="126" t="s">
        <v>2543</v>
      </c>
      <c r="L46" s="124">
        <f ca="1">IFERROR(_xll.ACC_BU(_xll.ArrayBU(DB),_xll.ArrayDPT($BA46:$BE46),_xll.ArrayCOA($BG46:$BZ46),YR,PRD,_xll.ArrayDIM($CB46:$CE46)),0)</f>
        <v>0</v>
      </c>
      <c r="M46" s="128">
        <f t="shared" ca="1" si="6"/>
        <v>0</v>
      </c>
      <c r="N46" s="126">
        <f t="shared" ca="1" si="10"/>
        <v>0</v>
      </c>
      <c r="O46" s="126">
        <f t="shared" ca="1" si="7"/>
        <v>0</v>
      </c>
      <c r="P46" s="126">
        <f t="shared" ca="1" si="11"/>
        <v>0</v>
      </c>
      <c r="Q46" s="126">
        <f t="shared" ca="1" si="8"/>
        <v>0</v>
      </c>
      <c r="R46" s="40"/>
      <c r="S46" s="72">
        <f ca="1">IFERROR(_xll.BC_BU(_xll.ArrayBU(DB),_xll.ArrayDPT($BA46:$BE46),_xll.ArrayCOA($BG46:$BZ46),YR,PRD,RV,_xll.ArrayDIM($CB46:$CE46)),0)</f>
        <v>0</v>
      </c>
      <c r="T46" s="72">
        <f ca="1">IFERROR(_xll.AC_BU(_xll.ArrayBU(DB),_xll.ArrayDPT($BA46:$BE46),_xll.ArrayCOA($BG46:$BZ46),YR-1,PRD,_xll.ArrayDIM($CB46:$CE46)),0)</f>
        <v>0</v>
      </c>
      <c r="U46" s="72">
        <f ca="1">IFERROR(_xll.BCC_BU(_xll.ArrayBU(DB),_xll.ArrayDPT($BA46:$BE46),_xll.ArrayCOA($BG46:$BZ46),YR,PRD,RV,_xll.ArrayDIM($CB46:$CE46)),0)</f>
        <v>0</v>
      </c>
      <c r="V46" s="72">
        <f ca="1">IFERROR(_xll.ACC_BU(_xll.ArrayBU(DB),_xll.ArrayDPT($BA46:$BE46),_xll.ArrayCOA($BG46:$BZ46),YR-1,PRD,_xll.ArrayDIM($CB46:$CE46)),0)</f>
        <v>0</v>
      </c>
      <c r="W46" s="184"/>
      <c r="X46" s="72">
        <f ca="1">IFERROR(_xll.ACC_BU(_xll.ArrayBU(DB),_xll.ArrayDPT($BA46:$BE46),_xll.ArrayCOA($BG46:$BZ46),YR-1,PRD,_xll.ArrayDIM($CB46:$CE46)),0)</f>
        <v>0</v>
      </c>
      <c r="Y46" s="72">
        <f ca="1">IFERROR(_xll.BCC_BU(_xll.ArrayBU(DB),_xll.ArrayDPT($BA46:$BE46),_xll.ArrayCOA($BG46:$BZ46),YR-1,PRD,RV,_xll.ArrayDIM($CB46:$CE46)),0)</f>
        <v>0</v>
      </c>
      <c r="Z46" s="72">
        <f ca="1">IFERROR(_xll.ACC_BU(_xll.ArrayBU(DB),_xll.ArrayDPT($BA46:$BE46),_xll.ArrayCOA($BG46:$BZ46),YR-1-1,PRD,_xll.ArrayDIM($CB46:$CE46)),0)</f>
        <v>0</v>
      </c>
      <c r="AA46" s="184"/>
      <c r="AB46" s="184"/>
      <c r="AC46" s="184"/>
      <c r="AD46" s="184"/>
      <c r="AF46" s="146"/>
      <c r="AG46" s="146"/>
      <c r="AH46" s="146"/>
      <c r="AI46" s="146"/>
      <c r="BA46" s="537"/>
      <c r="BB46" s="538"/>
      <c r="BC46" s="538"/>
      <c r="BD46" s="538"/>
      <c r="BE46" s="539"/>
      <c r="BF46" s="502"/>
      <c r="BG46" s="537" t="s">
        <v>1465</v>
      </c>
      <c r="BH46" s="539"/>
      <c r="BI46" s="537"/>
      <c r="BJ46" s="539"/>
      <c r="BK46" s="537"/>
      <c r="BL46" s="539"/>
      <c r="BM46" s="537"/>
      <c r="BN46" s="539"/>
      <c r="BO46" s="537"/>
      <c r="BP46" s="539"/>
      <c r="BQ46" s="537"/>
      <c r="BR46" s="539"/>
      <c r="BS46" s="537"/>
      <c r="BT46" s="539"/>
      <c r="BU46" s="537"/>
      <c r="BV46" s="539"/>
      <c r="BW46" s="537"/>
      <c r="BX46" s="539"/>
      <c r="BY46" s="537"/>
      <c r="BZ46" s="539"/>
      <c r="CA46" s="502"/>
      <c r="CB46" s="537"/>
      <c r="CC46" s="538"/>
      <c r="CD46" s="538"/>
      <c r="CE46" s="539"/>
      <c r="DA46" t="s">
        <v>1465</v>
      </c>
    </row>
    <row r="47" spans="1:105" ht="12.75" hidden="1" customHeight="1">
      <c r="A47" s="126">
        <f t="shared" ca="1" si="0"/>
        <v>0</v>
      </c>
      <c r="B47" s="126">
        <f t="shared" ca="1" si="1"/>
        <v>0</v>
      </c>
      <c r="C47" s="126">
        <f t="shared" ca="1" si="2"/>
        <v>0</v>
      </c>
      <c r="D47" s="126">
        <f t="shared" ca="1" si="3"/>
        <v>0</v>
      </c>
      <c r="E47" s="124">
        <f ca="1">IFERROR(_xll.AC_BU(_xll.ArrayBU(DB),_xll.ArrayDPT($BA47:$BE47),_xll.ArrayCOA($BG47:$BZ47),YR,PRD-1,_xll.ArrayDIM($CB47:$CE47)),0)</f>
        <v>0</v>
      </c>
      <c r="F47" s="126">
        <f t="shared" ca="1" si="9"/>
        <v>0</v>
      </c>
      <c r="G47" s="126">
        <f t="shared" ca="1" si="4"/>
        <v>0</v>
      </c>
      <c r="H47" s="124"/>
      <c r="I47" s="124">
        <f ca="1">IFERROR(_xll.AC_BU(_xll.ArrayBU(DB),_xll.ArrayDPT($BA47:$BE47),_xll.ArrayCOA($BG47:$BZ47),YR,PRD,_xll.ArrayDIM($CB47:$CE47)),0)</f>
        <v>0</v>
      </c>
      <c r="J47" s="128">
        <f t="shared" ca="1" si="5"/>
        <v>0</v>
      </c>
      <c r="K47" s="126" t="s">
        <v>2688</v>
      </c>
      <c r="L47" s="124">
        <f ca="1">IFERROR(_xll.ACC_BU(_xll.ArrayBU(DB),_xll.ArrayDPT($BA47:$BE47),_xll.ArrayCOA($BG47:$BZ47),YR,PRD,_xll.ArrayDIM($CB47:$CE47)),0)</f>
        <v>0</v>
      </c>
      <c r="M47" s="128">
        <f t="shared" ca="1" si="6"/>
        <v>0</v>
      </c>
      <c r="N47" s="126">
        <f t="shared" ca="1" si="10"/>
        <v>0</v>
      </c>
      <c r="O47" s="126">
        <f t="shared" ca="1" si="7"/>
        <v>0</v>
      </c>
      <c r="P47" s="126">
        <f t="shared" ca="1" si="11"/>
        <v>0</v>
      </c>
      <c r="Q47" s="126">
        <f t="shared" ca="1" si="8"/>
        <v>0</v>
      </c>
      <c r="R47" s="40"/>
      <c r="S47" s="72">
        <f ca="1">IFERROR(_xll.BC_BU(_xll.ArrayBU(DB),_xll.ArrayDPT($BA47:$BE47),_xll.ArrayCOA($BG47:$BZ47),YR,PRD,RV,_xll.ArrayDIM($CB47:$CE47)),0)</f>
        <v>0</v>
      </c>
      <c r="T47" s="72">
        <f ca="1">IFERROR(_xll.AC_BU(_xll.ArrayBU(DB),_xll.ArrayDPT($BA47:$BE47),_xll.ArrayCOA($BG47:$BZ47),YR-1,PRD,_xll.ArrayDIM($CB47:$CE47)),0)</f>
        <v>0</v>
      </c>
      <c r="U47" s="72">
        <f ca="1">IFERROR(_xll.BCC_BU(_xll.ArrayBU(DB),_xll.ArrayDPT($BA47:$BE47),_xll.ArrayCOA($BG47:$BZ47),YR,PRD,RV,_xll.ArrayDIM($CB47:$CE47)),0)</f>
        <v>0</v>
      </c>
      <c r="V47" s="72">
        <f ca="1">IFERROR(_xll.ACC_BU(_xll.ArrayBU(DB),_xll.ArrayDPT($BA47:$BE47),_xll.ArrayCOA($BG47:$BZ47),YR-1,PRD,_xll.ArrayDIM($CB47:$CE47)),0)</f>
        <v>0</v>
      </c>
      <c r="W47" s="184"/>
      <c r="X47" s="72">
        <f ca="1">IFERROR(_xll.ACC_BU(_xll.ArrayBU(DB),_xll.ArrayDPT($BA47:$BE47),_xll.ArrayCOA($BG47:$BZ47),YR-1,PRD,_xll.ArrayDIM($CB47:$CE47)),0)</f>
        <v>0</v>
      </c>
      <c r="Y47" s="72">
        <f ca="1">IFERROR(_xll.BCC_BU(_xll.ArrayBU(DB),_xll.ArrayDPT($BA47:$BE47),_xll.ArrayCOA($BG47:$BZ47),YR-1,PRD,RV,_xll.ArrayDIM($CB47:$CE47)),0)</f>
        <v>0</v>
      </c>
      <c r="Z47" s="72">
        <f ca="1">IFERROR(_xll.ACC_BU(_xll.ArrayBU(DB),_xll.ArrayDPT($BA47:$BE47),_xll.ArrayCOA($BG47:$BZ47),YR-1-1,PRD,_xll.ArrayDIM($CB47:$CE47)),0)</f>
        <v>0</v>
      </c>
      <c r="AA47" s="184"/>
      <c r="AB47" s="184"/>
      <c r="AC47" s="184"/>
      <c r="AD47" s="184"/>
      <c r="AF47" s="146"/>
      <c r="AG47" s="146"/>
      <c r="AH47" s="146"/>
      <c r="AI47" s="146"/>
      <c r="BA47" s="537"/>
      <c r="BB47" s="538"/>
      <c r="BC47" s="538"/>
      <c r="BD47" s="538"/>
      <c r="BE47" s="539"/>
      <c r="BF47" s="502"/>
      <c r="BG47" s="537" t="s">
        <v>1464</v>
      </c>
      <c r="BH47" s="539"/>
      <c r="BI47" s="537"/>
      <c r="BJ47" s="539"/>
      <c r="BK47" s="537"/>
      <c r="BL47" s="539"/>
      <c r="BM47" s="537"/>
      <c r="BN47" s="539"/>
      <c r="BO47" s="537"/>
      <c r="BP47" s="539"/>
      <c r="BQ47" s="537"/>
      <c r="BR47" s="539"/>
      <c r="BS47" s="537"/>
      <c r="BT47" s="539"/>
      <c r="BU47" s="537"/>
      <c r="BV47" s="539"/>
      <c r="BW47" s="537"/>
      <c r="BX47" s="539"/>
      <c r="BY47" s="537"/>
      <c r="BZ47" s="539"/>
      <c r="CA47" s="502"/>
      <c r="CB47" s="537"/>
      <c r="CC47" s="538"/>
      <c r="CD47" s="538"/>
      <c r="CE47" s="539"/>
      <c r="DA47" t="s">
        <v>1464</v>
      </c>
    </row>
    <row r="48" spans="1:105" ht="12.75" hidden="1" customHeight="1">
      <c r="A48" s="126">
        <f t="shared" ca="1" si="0"/>
        <v>0</v>
      </c>
      <c r="B48" s="126">
        <f t="shared" ca="1" si="1"/>
        <v>0</v>
      </c>
      <c r="C48" s="126">
        <f t="shared" ca="1" si="2"/>
        <v>0</v>
      </c>
      <c r="D48" s="126">
        <f t="shared" ca="1" si="3"/>
        <v>0</v>
      </c>
      <c r="E48" s="124">
        <f ca="1">IFERROR(_xll.AC_BU(_xll.ArrayBU(DB),_xll.ArrayDPT($BA48:$BE48),_xll.ArrayCOA($BG48:$BZ48),YR,PRD-1,_xll.ArrayDIM($CB48:$CE48)),0)</f>
        <v>0</v>
      </c>
      <c r="F48" s="126">
        <f t="shared" ca="1" si="9"/>
        <v>0</v>
      </c>
      <c r="G48" s="126">
        <f t="shared" ca="1" si="4"/>
        <v>0</v>
      </c>
      <c r="H48" s="124"/>
      <c r="I48" s="124">
        <f ca="1">IFERROR(_xll.AC_BU(_xll.ArrayBU(DB),_xll.ArrayDPT($BA48:$BE48),_xll.ArrayCOA($BG48:$BZ48),YR,PRD,_xll.ArrayDIM($CB48:$CE48)),0)</f>
        <v>0</v>
      </c>
      <c r="J48" s="128">
        <f t="shared" ca="1" si="5"/>
        <v>0</v>
      </c>
      <c r="K48" s="126" t="s">
        <v>2649</v>
      </c>
      <c r="L48" s="124">
        <f ca="1">IFERROR(_xll.ACC_BU(_xll.ArrayBU(DB),_xll.ArrayDPT($BA48:$BE48),_xll.ArrayCOA($BG48:$BZ48),YR,PRD,_xll.ArrayDIM($CB48:$CE48)),0)</f>
        <v>0</v>
      </c>
      <c r="M48" s="128">
        <f t="shared" ca="1" si="6"/>
        <v>0</v>
      </c>
      <c r="N48" s="126">
        <f t="shared" ca="1" si="10"/>
        <v>0</v>
      </c>
      <c r="O48" s="126">
        <f t="shared" ca="1" si="7"/>
        <v>0</v>
      </c>
      <c r="P48" s="126">
        <f t="shared" ca="1" si="11"/>
        <v>0</v>
      </c>
      <c r="Q48" s="126">
        <f t="shared" ca="1" si="8"/>
        <v>0</v>
      </c>
      <c r="R48" s="40"/>
      <c r="S48" s="72">
        <f ca="1">IFERROR(_xll.BC_BU(_xll.ArrayBU(DB),_xll.ArrayDPT($BA48:$BE48),_xll.ArrayCOA($BG48:$BZ48),YR,PRD,RV,_xll.ArrayDIM($CB48:$CE48)),0)</f>
        <v>0</v>
      </c>
      <c r="T48" s="72">
        <f ca="1">IFERROR(_xll.AC_BU(_xll.ArrayBU(DB),_xll.ArrayDPT($BA48:$BE48),_xll.ArrayCOA($BG48:$BZ48),YR-1,PRD,_xll.ArrayDIM($CB48:$CE48)),0)</f>
        <v>0</v>
      </c>
      <c r="U48" s="72">
        <f ca="1">IFERROR(_xll.BCC_BU(_xll.ArrayBU(DB),_xll.ArrayDPT($BA48:$BE48),_xll.ArrayCOA($BG48:$BZ48),YR,PRD,RV,_xll.ArrayDIM($CB48:$CE48)),0)</f>
        <v>0</v>
      </c>
      <c r="V48" s="72">
        <f ca="1">IFERROR(_xll.ACC_BU(_xll.ArrayBU(DB),_xll.ArrayDPT($BA48:$BE48),_xll.ArrayCOA($BG48:$BZ48),YR-1,PRD,_xll.ArrayDIM($CB48:$CE48)),0)</f>
        <v>0</v>
      </c>
      <c r="W48" s="102"/>
      <c r="X48" s="72">
        <f ca="1">IFERROR(_xll.ACC_BU(_xll.ArrayBU(DB),_xll.ArrayDPT($BA48:$BE48),_xll.ArrayCOA($BG48:$BZ48),YR-1,PRD,_xll.ArrayDIM($CB48:$CE48)),0)</f>
        <v>0</v>
      </c>
      <c r="Y48" s="72">
        <f ca="1">IFERROR(_xll.BCC_BU(_xll.ArrayBU(DB),_xll.ArrayDPT($BA48:$BE48),_xll.ArrayCOA($BG48:$BZ48),YR-1,PRD,RV,_xll.ArrayDIM($CB48:$CE48)),0)</f>
        <v>0</v>
      </c>
      <c r="Z48" s="72">
        <f ca="1">IFERROR(_xll.ACC_BU(_xll.ArrayBU(DB),_xll.ArrayDPT($BA48:$BE48),_xll.ArrayCOA($BG48:$BZ48),YR-1-1,PRD,_xll.ArrayDIM($CB48:$CE48)),0)</f>
        <v>0</v>
      </c>
      <c r="AA48" s="102"/>
      <c r="AB48" s="102"/>
      <c r="AC48" s="102"/>
      <c r="AD48" s="102"/>
      <c r="AF48" s="146"/>
      <c r="AG48" s="146"/>
      <c r="AH48" s="146"/>
      <c r="AI48" s="146"/>
      <c r="BA48" s="537"/>
      <c r="BB48" s="538"/>
      <c r="BC48" s="538"/>
      <c r="BD48" s="538"/>
      <c r="BE48" s="539"/>
      <c r="BF48" s="502"/>
      <c r="BG48" s="537" t="s">
        <v>1472</v>
      </c>
      <c r="BH48" s="539"/>
      <c r="BI48" s="537"/>
      <c r="BJ48" s="539"/>
      <c r="BK48" s="537"/>
      <c r="BL48" s="539"/>
      <c r="BM48" s="537"/>
      <c r="BN48" s="539"/>
      <c r="BO48" s="537"/>
      <c r="BP48" s="539"/>
      <c r="BQ48" s="537"/>
      <c r="BR48" s="539"/>
      <c r="BS48" s="537"/>
      <c r="BT48" s="539"/>
      <c r="BU48" s="537"/>
      <c r="BV48" s="539"/>
      <c r="BW48" s="537"/>
      <c r="BX48" s="539"/>
      <c r="BY48" s="537"/>
      <c r="BZ48" s="539"/>
      <c r="CA48" s="502"/>
      <c r="CB48" s="537"/>
      <c r="CC48" s="538"/>
      <c r="CD48" s="538"/>
      <c r="CE48" s="539"/>
      <c r="DA48" t="s">
        <v>1472</v>
      </c>
    </row>
    <row r="49" spans="1:105" ht="12.75" hidden="1" customHeight="1">
      <c r="A49" s="126">
        <f t="shared" ca="1" si="0"/>
        <v>0</v>
      </c>
      <c r="B49" s="126">
        <f t="shared" ca="1" si="1"/>
        <v>0</v>
      </c>
      <c r="C49" s="126">
        <f t="shared" ca="1" si="2"/>
        <v>0</v>
      </c>
      <c r="D49" s="126">
        <f t="shared" ca="1" si="3"/>
        <v>0</v>
      </c>
      <c r="E49" s="124">
        <f ca="1">IFERROR(_xll.AC_BU(_xll.ArrayBU(DB),_xll.ArrayDPT($BA49:$BE49),_xll.ArrayCOA($BG49:$BZ49),YR,PRD-1,_xll.ArrayDIM($CB49:$CE49)),0)</f>
        <v>0</v>
      </c>
      <c r="F49" s="126">
        <f t="shared" ca="1" si="9"/>
        <v>0</v>
      </c>
      <c r="G49" s="126">
        <f t="shared" ca="1" si="4"/>
        <v>0</v>
      </c>
      <c r="H49" s="124"/>
      <c r="I49" s="124">
        <f ca="1">IFERROR(_xll.AC_BU(_xll.ArrayBU(DB),_xll.ArrayDPT($BA49:$BE49),_xll.ArrayCOA($BG49:$BZ49),YR,PRD,_xll.ArrayDIM($CB49:$CE49)),0)</f>
        <v>0</v>
      </c>
      <c r="J49" s="128">
        <f t="shared" ca="1" si="5"/>
        <v>0</v>
      </c>
      <c r="K49" s="126" t="s">
        <v>2650</v>
      </c>
      <c r="L49" s="124">
        <f ca="1">IFERROR(_xll.ACC_BU(_xll.ArrayBU(DB),_xll.ArrayDPT($BA49:$BE49),_xll.ArrayCOA($BG49:$BZ49),YR,PRD,_xll.ArrayDIM($CB49:$CE49)),0)</f>
        <v>0</v>
      </c>
      <c r="M49" s="128">
        <f t="shared" ca="1" si="6"/>
        <v>0</v>
      </c>
      <c r="N49" s="126">
        <f t="shared" ca="1" si="10"/>
        <v>0</v>
      </c>
      <c r="O49" s="126">
        <f t="shared" ca="1" si="7"/>
        <v>0</v>
      </c>
      <c r="P49" s="126">
        <f t="shared" ca="1" si="11"/>
        <v>0</v>
      </c>
      <c r="Q49" s="126"/>
      <c r="R49" s="40"/>
      <c r="S49" s="72">
        <f ca="1">IFERROR(_xll.BC_BU(_xll.ArrayBU(DB),_xll.ArrayDPT($BA49:$BE49),_xll.ArrayCOA($BG49:$BZ49),YR,PRD,RV,_xll.ArrayDIM($CB49:$CE49)),0)</f>
        <v>0</v>
      </c>
      <c r="T49" s="72">
        <f ca="1">IFERROR(_xll.AC_BU(_xll.ArrayBU(DB),_xll.ArrayDPT($BA49:$BE49),_xll.ArrayCOA($BG49:$BZ49),YR-1,PRD,_xll.ArrayDIM($CB49:$CE49)),0)</f>
        <v>0</v>
      </c>
      <c r="U49" s="72">
        <f ca="1">IFERROR(_xll.BCC_BU(_xll.ArrayBU(DB),_xll.ArrayDPT($BA49:$BE49),_xll.ArrayCOA($BG49:$BZ49),YR,PRD,RV,_xll.ArrayDIM($CB49:$CE49)),0)</f>
        <v>0</v>
      </c>
      <c r="V49" s="72">
        <f ca="1">IFERROR(_xll.ACC_BU(_xll.ArrayBU(DB),_xll.ArrayDPT($BA49:$BE49),_xll.ArrayCOA($BG49:$BZ49),YR-1,PRD,_xll.ArrayDIM($CB49:$CE49)),0)</f>
        <v>0</v>
      </c>
      <c r="W49" s="102"/>
      <c r="X49" s="72">
        <f ca="1">IFERROR(_xll.ACC_BU(_xll.ArrayBU(DB),_xll.ArrayDPT($BA49:$BE49),_xll.ArrayCOA($BG49:$BZ49),YR-1,PRD,_xll.ArrayDIM($CB49:$CE49)),0)</f>
        <v>0</v>
      </c>
      <c r="Y49" s="72">
        <f ca="1">IFERROR(_xll.BCC_BU(_xll.ArrayBU(DB),_xll.ArrayDPT($BA49:$BE49),_xll.ArrayCOA($BG49:$BZ49),YR-1,PRD,RV,_xll.ArrayDIM($CB49:$CE49)),0)</f>
        <v>0</v>
      </c>
      <c r="Z49" s="72">
        <f ca="1">IFERROR(_xll.ACC_BU(_xll.ArrayBU(DB),_xll.ArrayDPT($BA49:$BE49),_xll.ArrayCOA($BG49:$BZ49),YR-1-1,PRD,_xll.ArrayDIM($CB49:$CE49)),0)</f>
        <v>0</v>
      </c>
      <c r="AA49" s="102"/>
      <c r="AB49" s="102"/>
      <c r="AC49" s="102"/>
      <c r="AD49" s="102"/>
      <c r="AF49" s="146"/>
      <c r="AG49" s="146"/>
      <c r="AH49" s="146"/>
      <c r="AI49" s="146"/>
      <c r="BA49" s="537"/>
      <c r="BB49" s="538"/>
      <c r="BC49" s="538"/>
      <c r="BD49" s="538"/>
      <c r="BE49" s="539"/>
      <c r="BF49" s="502"/>
      <c r="BG49" s="537" t="s">
        <v>1478</v>
      </c>
      <c r="BH49" s="539"/>
      <c r="BI49" s="537"/>
      <c r="BJ49" s="539"/>
      <c r="BK49" s="537"/>
      <c r="BL49" s="539"/>
      <c r="BM49" s="537"/>
      <c r="BN49" s="539"/>
      <c r="BO49" s="537"/>
      <c r="BP49" s="539"/>
      <c r="BQ49" s="537"/>
      <c r="BR49" s="539"/>
      <c r="BS49" s="537"/>
      <c r="BT49" s="539"/>
      <c r="BU49" s="537"/>
      <c r="BV49" s="539"/>
      <c r="BW49" s="537"/>
      <c r="BX49" s="539"/>
      <c r="BY49" s="537"/>
      <c r="BZ49" s="539"/>
      <c r="CA49" s="502"/>
      <c r="CB49" s="537"/>
      <c r="CC49" s="538"/>
      <c r="CD49" s="538"/>
      <c r="CE49" s="539"/>
      <c r="DA49" t="s">
        <v>1478</v>
      </c>
    </row>
    <row r="50" spans="1:105" ht="12.75" hidden="1" customHeight="1">
      <c r="A50" s="126">
        <f t="shared" ca="1" si="0"/>
        <v>0</v>
      </c>
      <c r="B50" s="126">
        <f t="shared" ca="1" si="1"/>
        <v>0</v>
      </c>
      <c r="C50" s="126">
        <f t="shared" ca="1" si="2"/>
        <v>0</v>
      </c>
      <c r="D50" s="126">
        <f t="shared" ca="1" si="3"/>
        <v>0</v>
      </c>
      <c r="E50" s="124">
        <f ca="1">IFERROR(_xll.AC_BU(_xll.ArrayBU(DB),_xll.ArrayDPT($BA50:$BE50),_xll.ArrayCOA($BG50:$BZ50),YR,PRD-1,_xll.ArrayDIM($CB50:$CE50)),0)</f>
        <v>0</v>
      </c>
      <c r="F50" s="126">
        <f t="shared" ca="1" si="9"/>
        <v>0</v>
      </c>
      <c r="G50" s="126">
        <f t="shared" ca="1" si="4"/>
        <v>0</v>
      </c>
      <c r="H50" s="124"/>
      <c r="I50" s="124">
        <f ca="1">IFERROR(_xll.AC_BU(_xll.ArrayBU(DB),_xll.ArrayDPT($BA50:$BE50),_xll.ArrayCOA($BG50:$BZ50),YR,PRD,_xll.ArrayDIM($CB50:$CE50)),0)</f>
        <v>0</v>
      </c>
      <c r="J50" s="128">
        <f t="shared" ca="1" si="5"/>
        <v>0</v>
      </c>
      <c r="K50" s="126" t="s">
        <v>2493</v>
      </c>
      <c r="L50" s="124">
        <f ca="1">IFERROR(_xll.ACC_BU(_xll.ArrayBU(DB),_xll.ArrayDPT($BA50:$BE50),_xll.ArrayCOA($BG50:$BZ50),YR,PRD,_xll.ArrayDIM($CB50:$CE50)),0)</f>
        <v>0</v>
      </c>
      <c r="M50" s="128">
        <f t="shared" ca="1" si="6"/>
        <v>0</v>
      </c>
      <c r="N50" s="126">
        <f t="shared" ca="1" si="10"/>
        <v>0</v>
      </c>
      <c r="O50" s="126">
        <f t="shared" ca="1" si="7"/>
        <v>0</v>
      </c>
      <c r="P50" s="126">
        <f t="shared" ca="1" si="11"/>
        <v>0</v>
      </c>
      <c r="Q50" s="126"/>
      <c r="R50" s="40"/>
      <c r="S50" s="72">
        <f ca="1">IFERROR(_xll.BC_BU(_xll.ArrayBU(DB),_xll.ArrayDPT($BA50:$BE50),_xll.ArrayCOA($BG50:$BZ50),YR,PRD,RV,_xll.ArrayDIM($CB50:$CE50)),0)</f>
        <v>0</v>
      </c>
      <c r="T50" s="72">
        <f ca="1">IFERROR(_xll.AC_BU(_xll.ArrayBU(DB),_xll.ArrayDPT($BA50:$BE50),_xll.ArrayCOA($BG50:$BZ50),YR-1,PRD,_xll.ArrayDIM($CB50:$CE50)),0)</f>
        <v>0</v>
      </c>
      <c r="U50" s="72">
        <f ca="1">IFERROR(_xll.BCC_BU(_xll.ArrayBU(DB),_xll.ArrayDPT($BA50:$BE50),_xll.ArrayCOA($BG50:$BZ50),YR,PRD,RV,_xll.ArrayDIM($CB50:$CE50)),0)</f>
        <v>0</v>
      </c>
      <c r="V50" s="72">
        <f ca="1">IFERROR(_xll.ACC_BU(_xll.ArrayBU(DB),_xll.ArrayDPT($BA50:$BE50),_xll.ArrayCOA($BG50:$BZ50),YR-1,PRD,_xll.ArrayDIM($CB50:$CE50)),0)</f>
        <v>0</v>
      </c>
      <c r="W50" s="102"/>
      <c r="X50" s="72">
        <f ca="1">IFERROR(_xll.ACC_BU(_xll.ArrayBU(DB),_xll.ArrayDPT($BA50:$BE50),_xll.ArrayCOA($BG50:$BZ50),YR-1,PRD,_xll.ArrayDIM($CB50:$CE50)),0)</f>
        <v>0</v>
      </c>
      <c r="Y50" s="72">
        <f ca="1">IFERROR(_xll.BCC_BU(_xll.ArrayBU(DB),_xll.ArrayDPT($BA50:$BE50),_xll.ArrayCOA($BG50:$BZ50),YR-1,PRD,RV,_xll.ArrayDIM($CB50:$CE50)),0)</f>
        <v>0</v>
      </c>
      <c r="Z50" s="72">
        <f ca="1">IFERROR(_xll.ACC_BU(_xll.ArrayBU(DB),_xll.ArrayDPT($BA50:$BE50),_xll.ArrayCOA($BG50:$BZ50),YR-1-1,PRD,_xll.ArrayDIM($CB50:$CE50)),0)</f>
        <v>0</v>
      </c>
      <c r="AA50" s="102"/>
      <c r="AB50" s="102"/>
      <c r="AC50" s="102"/>
      <c r="AD50" s="102"/>
      <c r="AF50" s="146"/>
      <c r="AG50" s="146"/>
      <c r="AH50" s="146"/>
      <c r="AI50" s="146"/>
      <c r="BA50" s="537"/>
      <c r="BB50" s="538"/>
      <c r="BC50" s="538"/>
      <c r="BD50" s="538"/>
      <c r="BE50" s="539"/>
      <c r="BF50" s="502"/>
      <c r="BG50" s="537" t="s">
        <v>1473</v>
      </c>
      <c r="BH50" s="539"/>
      <c r="BI50" s="537"/>
      <c r="BJ50" s="539"/>
      <c r="BK50" s="537"/>
      <c r="BL50" s="539"/>
      <c r="BM50" s="537"/>
      <c r="BN50" s="539"/>
      <c r="BO50" s="537"/>
      <c r="BP50" s="539"/>
      <c r="BQ50" s="537"/>
      <c r="BR50" s="539"/>
      <c r="BS50" s="537"/>
      <c r="BT50" s="539"/>
      <c r="BU50" s="537"/>
      <c r="BV50" s="539"/>
      <c r="BW50" s="537"/>
      <c r="BX50" s="539"/>
      <c r="BY50" s="537"/>
      <c r="BZ50" s="539"/>
      <c r="CA50" s="502"/>
      <c r="CB50" s="537"/>
      <c r="CC50" s="538"/>
      <c r="CD50" s="538"/>
      <c r="CE50" s="539"/>
      <c r="DA50" t="s">
        <v>1473</v>
      </c>
    </row>
    <row r="51" spans="1:105" ht="12.75" hidden="1" customHeight="1">
      <c r="A51" s="126">
        <f t="shared" ca="1" si="0"/>
        <v>0</v>
      </c>
      <c r="B51" s="126">
        <f t="shared" ca="1" si="1"/>
        <v>0</v>
      </c>
      <c r="C51" s="126">
        <f t="shared" ca="1" si="2"/>
        <v>0</v>
      </c>
      <c r="D51" s="126">
        <f t="shared" ca="1" si="3"/>
        <v>0</v>
      </c>
      <c r="E51" s="124">
        <f ca="1">IFERROR(_xll.AC_BU(_xll.ArrayBU(DB),_xll.ArrayDPT($BA51:$BE51),_xll.ArrayCOA($BG51:$BZ51),YR,PRD-1,_xll.ArrayDIM($CB51:$CE51)),0)</f>
        <v>0</v>
      </c>
      <c r="F51" s="126">
        <f t="shared" ca="1" si="9"/>
        <v>0</v>
      </c>
      <c r="G51" s="126">
        <f t="shared" ca="1" si="4"/>
        <v>0</v>
      </c>
      <c r="H51" s="124"/>
      <c r="I51" s="124">
        <f ca="1">IFERROR(_xll.AC_BU(_xll.ArrayBU(DB),_xll.ArrayDPT($BA51:$BE51),_xll.ArrayCOA($BG51:$BZ51),YR,PRD,_xll.ArrayDIM($CB51:$CE51)),0)</f>
        <v>0</v>
      </c>
      <c r="J51" s="128">
        <f t="shared" ca="1" si="5"/>
        <v>0</v>
      </c>
      <c r="K51" s="126" t="s">
        <v>2651</v>
      </c>
      <c r="L51" s="124">
        <f ca="1">IFERROR(_xll.ACC_BU(_xll.ArrayBU(DB),_xll.ArrayDPT($BA51:$BE51),_xll.ArrayCOA($BG51:$BZ51),YR,PRD,_xll.ArrayDIM($CB51:$CE51)),0)</f>
        <v>0</v>
      </c>
      <c r="M51" s="128">
        <f t="shared" ca="1" si="6"/>
        <v>0</v>
      </c>
      <c r="N51" s="126">
        <f t="shared" ca="1" si="10"/>
        <v>0</v>
      </c>
      <c r="O51" s="126">
        <f t="shared" ca="1" si="7"/>
        <v>0</v>
      </c>
      <c r="P51" s="126">
        <f t="shared" ca="1" si="11"/>
        <v>0</v>
      </c>
      <c r="Q51" s="126"/>
      <c r="R51" s="40"/>
      <c r="S51" s="72">
        <f ca="1">IFERROR(_xll.BC_BU(_xll.ArrayBU(DB),_xll.ArrayDPT($BA51:$BE51),_xll.ArrayCOA($BG51:$BZ51),YR,PRD,RV,_xll.ArrayDIM($CB51:$CE51)),0)</f>
        <v>0</v>
      </c>
      <c r="T51" s="72">
        <f ca="1">IFERROR(_xll.AC_BU(_xll.ArrayBU(DB),_xll.ArrayDPT($BA51:$BE51),_xll.ArrayCOA($BG51:$BZ51),YR-1,PRD,_xll.ArrayDIM($CB51:$CE51)),0)</f>
        <v>0</v>
      </c>
      <c r="U51" s="72">
        <f ca="1">IFERROR(_xll.BCC_BU(_xll.ArrayBU(DB),_xll.ArrayDPT($BA51:$BE51),_xll.ArrayCOA($BG51:$BZ51),YR,PRD,RV,_xll.ArrayDIM($CB51:$CE51)),0)</f>
        <v>0</v>
      </c>
      <c r="V51" s="72">
        <f ca="1">IFERROR(_xll.ACC_BU(_xll.ArrayBU(DB),_xll.ArrayDPT($BA51:$BE51),_xll.ArrayCOA($BG51:$BZ51),YR-1,PRD,_xll.ArrayDIM($CB51:$CE51)),0)</f>
        <v>0</v>
      </c>
      <c r="W51" s="102"/>
      <c r="X51" s="72">
        <f ca="1">IFERROR(_xll.ACC_BU(_xll.ArrayBU(DB),_xll.ArrayDPT($BA51:$BE51),_xll.ArrayCOA($BG51:$BZ51),YR-1,PRD,_xll.ArrayDIM($CB51:$CE51)),0)</f>
        <v>0</v>
      </c>
      <c r="Y51" s="72">
        <f ca="1">IFERROR(_xll.BCC_BU(_xll.ArrayBU(DB),_xll.ArrayDPT($BA51:$BE51),_xll.ArrayCOA($BG51:$BZ51),YR-1,PRD,RV,_xll.ArrayDIM($CB51:$CE51)),0)</f>
        <v>0</v>
      </c>
      <c r="Z51" s="72">
        <f ca="1">IFERROR(_xll.ACC_BU(_xll.ArrayBU(DB),_xll.ArrayDPT($BA51:$BE51),_xll.ArrayCOA($BG51:$BZ51),YR-1-1,PRD,_xll.ArrayDIM($CB51:$CE51)),0)</f>
        <v>0</v>
      </c>
      <c r="AA51" s="102"/>
      <c r="AB51" s="102"/>
      <c r="AC51" s="102"/>
      <c r="AD51" s="102"/>
      <c r="AF51" s="146"/>
      <c r="AG51" s="146"/>
      <c r="AH51" s="146"/>
      <c r="AI51" s="146"/>
      <c r="BA51" s="537"/>
      <c r="BB51" s="538"/>
      <c r="BC51" s="538"/>
      <c r="BD51" s="538"/>
      <c r="BE51" s="539"/>
      <c r="BF51" s="502"/>
      <c r="BG51" s="537" t="s">
        <v>1480</v>
      </c>
      <c r="BH51" s="539"/>
      <c r="BI51" s="537"/>
      <c r="BJ51" s="539"/>
      <c r="BK51" s="537"/>
      <c r="BL51" s="539"/>
      <c r="BM51" s="537"/>
      <c r="BN51" s="539"/>
      <c r="BO51" s="537"/>
      <c r="BP51" s="539"/>
      <c r="BQ51" s="537"/>
      <c r="BR51" s="539"/>
      <c r="BS51" s="537"/>
      <c r="BT51" s="539"/>
      <c r="BU51" s="537"/>
      <c r="BV51" s="539"/>
      <c r="BW51" s="537"/>
      <c r="BX51" s="539"/>
      <c r="BY51" s="537"/>
      <c r="BZ51" s="539"/>
      <c r="CA51" s="502"/>
      <c r="CB51" s="537"/>
      <c r="CC51" s="538"/>
      <c r="CD51" s="538"/>
      <c r="CE51" s="539"/>
      <c r="DA51" t="s">
        <v>1480</v>
      </c>
    </row>
    <row r="52" spans="1:105" ht="12.75" hidden="1" customHeight="1">
      <c r="A52" s="126">
        <f t="shared" ca="1" si="0"/>
        <v>0</v>
      </c>
      <c r="B52" s="126">
        <f t="shared" ca="1" si="1"/>
        <v>0</v>
      </c>
      <c r="C52" s="126">
        <f t="shared" ca="1" si="2"/>
        <v>0</v>
      </c>
      <c r="D52" s="126">
        <f t="shared" ca="1" si="3"/>
        <v>0</v>
      </c>
      <c r="E52" s="124">
        <f ca="1">IFERROR(_xll.AC_BU(_xll.ArrayBU(DB),_xll.ArrayDPT($BA52:$BE52),_xll.ArrayCOA($BG52:$BZ52),YR,PRD-1,_xll.ArrayDIM($CB52:$CE52)),0)</f>
        <v>0</v>
      </c>
      <c r="F52" s="126">
        <f t="shared" ca="1" si="9"/>
        <v>0</v>
      </c>
      <c r="G52" s="126">
        <f t="shared" ca="1" si="4"/>
        <v>0</v>
      </c>
      <c r="H52" s="124"/>
      <c r="I52" s="124">
        <f ca="1">IFERROR(_xll.AC_BU(_xll.ArrayBU(DB),_xll.ArrayDPT($BA52:$BE52),_xll.ArrayCOA($BG52:$BZ52),YR,PRD,_xll.ArrayDIM($CB52:$CE52)),0)</f>
        <v>0</v>
      </c>
      <c r="J52" s="128">
        <f t="shared" ca="1" si="5"/>
        <v>0</v>
      </c>
      <c r="K52" s="126" t="s">
        <v>2689</v>
      </c>
      <c r="L52" s="124">
        <f ca="1">IFERROR(_xll.ACC_BU(_xll.ArrayBU(DB),_xll.ArrayDPT($BA52:$BE52),_xll.ArrayCOA($BG52:$BZ52),YR,PRD,_xll.ArrayDIM($CB52:$CE52)),0)</f>
        <v>0</v>
      </c>
      <c r="M52" s="128">
        <f t="shared" ca="1" si="6"/>
        <v>0</v>
      </c>
      <c r="N52" s="126">
        <f t="shared" ca="1" si="10"/>
        <v>0</v>
      </c>
      <c r="O52" s="126">
        <f t="shared" ca="1" si="7"/>
        <v>0</v>
      </c>
      <c r="P52" s="126">
        <f t="shared" ca="1" si="11"/>
        <v>0</v>
      </c>
      <c r="Q52" s="126">
        <f ca="1">IF(N52=0,0,(P52*100/N52))</f>
        <v>0</v>
      </c>
      <c r="R52" s="40"/>
      <c r="S52" s="72">
        <f ca="1">IFERROR(_xll.BC_BU(_xll.ArrayBU(DB),_xll.ArrayDPT($BA52:$BE52),_xll.ArrayCOA($BG52:$BZ52),YR,PRD,RV,_xll.ArrayDIM($CB52:$CE52)),0)</f>
        <v>0</v>
      </c>
      <c r="T52" s="72">
        <f ca="1">IFERROR(_xll.AC_BU(_xll.ArrayBU(DB),_xll.ArrayDPT($BA52:$BE52),_xll.ArrayCOA($BG52:$BZ52),YR-1,PRD,_xll.ArrayDIM($CB52:$CE52)),0)</f>
        <v>0</v>
      </c>
      <c r="U52" s="72">
        <f ca="1">IFERROR(_xll.BCC_BU(_xll.ArrayBU(DB),_xll.ArrayDPT($BA52:$BE52),_xll.ArrayCOA($BG52:$BZ52),YR,PRD,RV,_xll.ArrayDIM($CB52:$CE52)),0)</f>
        <v>0</v>
      </c>
      <c r="V52" s="72">
        <f ca="1">IFERROR(_xll.ACC_BU(_xll.ArrayBU(DB),_xll.ArrayDPT($BA52:$BE52),_xll.ArrayCOA($BG52:$BZ52),YR-1,PRD,_xll.ArrayDIM($CB52:$CE52)),0)</f>
        <v>0</v>
      </c>
      <c r="W52" s="102"/>
      <c r="X52" s="72">
        <f ca="1">IFERROR(_xll.ACC_BU(_xll.ArrayBU(DB),_xll.ArrayDPT($BA52:$BE52),_xll.ArrayCOA($BG52:$BZ52),YR-1,PRD,_xll.ArrayDIM($CB52:$CE52)),0)</f>
        <v>0</v>
      </c>
      <c r="Y52" s="72">
        <f ca="1">IFERROR(_xll.BCC_BU(_xll.ArrayBU(DB),_xll.ArrayDPT($BA52:$BE52),_xll.ArrayCOA($BG52:$BZ52),YR-1,PRD,RV,_xll.ArrayDIM($CB52:$CE52)),0)</f>
        <v>0</v>
      </c>
      <c r="Z52" s="72">
        <f ca="1">IFERROR(_xll.ACC_BU(_xll.ArrayBU(DB),_xll.ArrayDPT($BA52:$BE52),_xll.ArrayCOA($BG52:$BZ52),YR-1-1,PRD,_xll.ArrayDIM($CB52:$CE52)),0)</f>
        <v>0</v>
      </c>
      <c r="AA52" s="102"/>
      <c r="AB52" s="102"/>
      <c r="AC52" s="102"/>
      <c r="AD52" s="102"/>
      <c r="AF52" s="146"/>
      <c r="AG52" s="146"/>
      <c r="AH52" s="146"/>
      <c r="AI52" s="146"/>
      <c r="BA52" s="537"/>
      <c r="BB52" s="538"/>
      <c r="BC52" s="538"/>
      <c r="BD52" s="538"/>
      <c r="BE52" s="539"/>
      <c r="BF52" s="502"/>
      <c r="BG52" s="537" t="s">
        <v>1475</v>
      </c>
      <c r="BH52" s="539"/>
      <c r="BI52" s="537"/>
      <c r="BJ52" s="539"/>
      <c r="BK52" s="537"/>
      <c r="BL52" s="539"/>
      <c r="BM52" s="537"/>
      <c r="BN52" s="539"/>
      <c r="BO52" s="537"/>
      <c r="BP52" s="539"/>
      <c r="BQ52" s="537"/>
      <c r="BR52" s="539"/>
      <c r="BS52" s="537"/>
      <c r="BT52" s="539"/>
      <c r="BU52" s="537"/>
      <c r="BV52" s="539"/>
      <c r="BW52" s="537"/>
      <c r="BX52" s="539"/>
      <c r="BY52" s="537"/>
      <c r="BZ52" s="539"/>
      <c r="CA52" s="502"/>
      <c r="CB52" s="537"/>
      <c r="CC52" s="538"/>
      <c r="CD52" s="538"/>
      <c r="CE52" s="539"/>
      <c r="DA52" t="s">
        <v>1475</v>
      </c>
    </row>
    <row r="53" spans="1:105" ht="12.75" hidden="1" customHeight="1">
      <c r="A53" s="126">
        <f t="shared" ca="1" si="0"/>
        <v>0</v>
      </c>
      <c r="B53" s="126">
        <f t="shared" ca="1" si="1"/>
        <v>0</v>
      </c>
      <c r="C53" s="126">
        <f t="shared" ca="1" si="2"/>
        <v>0</v>
      </c>
      <c r="D53" s="126">
        <f t="shared" ca="1" si="3"/>
        <v>0</v>
      </c>
      <c r="E53" s="124">
        <f ca="1">IFERROR(_xll.AC_BU(_xll.ArrayBU(DB),_xll.ArrayDPT($BA53:$BE53),_xll.ArrayCOA($BG53:$BZ53),YR,PRD-1,_xll.ArrayDIM($CB53:$CE53)),0)</f>
        <v>0</v>
      </c>
      <c r="F53" s="126">
        <f t="shared" ca="1" si="9"/>
        <v>0</v>
      </c>
      <c r="G53" s="126">
        <f t="shared" ca="1" si="4"/>
        <v>0</v>
      </c>
      <c r="H53" s="124"/>
      <c r="I53" s="124">
        <f ca="1">IFERROR(_xll.AC_BU(_xll.ArrayBU(DB),_xll.ArrayDPT($BA53:$BE53),_xll.ArrayCOA($BG53:$BZ53),YR,PRD,_xll.ArrayDIM($CB53:$CE53)),0)</f>
        <v>0</v>
      </c>
      <c r="J53" s="128">
        <f t="shared" ca="1" si="5"/>
        <v>0</v>
      </c>
      <c r="K53" s="126" t="s">
        <v>2507</v>
      </c>
      <c r="L53" s="124">
        <f ca="1">IFERROR(_xll.ACC_BU(_xll.ArrayBU(DB),_xll.ArrayDPT($BA53:$BE53),_xll.ArrayCOA($BG53:$BZ53),YR,PRD,_xll.ArrayDIM($CB53:$CE53)),0)</f>
        <v>0</v>
      </c>
      <c r="M53" s="128">
        <f t="shared" ca="1" si="6"/>
        <v>0</v>
      </c>
      <c r="N53" s="126">
        <f t="shared" ca="1" si="10"/>
        <v>0</v>
      </c>
      <c r="O53" s="126">
        <f t="shared" ca="1" si="7"/>
        <v>0</v>
      </c>
      <c r="P53" s="126">
        <f t="shared" ca="1" si="11"/>
        <v>0</v>
      </c>
      <c r="Q53" s="126">
        <f ca="1">IF(N53=0,0,(P53*100/N53))</f>
        <v>0</v>
      </c>
      <c r="R53" s="40"/>
      <c r="S53" s="75">
        <f ca="1">IFERROR(_xll.BC_BU(_xll.ArrayBU(DB),_xll.ArrayDPT($BA53:$BE53),_xll.ArrayCOA($BG53:$BZ53),YR,PRD,RV,_xll.ArrayDIM($CB53:$CE53)),0)</f>
        <v>0</v>
      </c>
      <c r="T53" s="75">
        <f ca="1">IFERROR(_xll.AC_BU(_xll.ArrayBU(DB),_xll.ArrayDPT($BA53:$BE53),_xll.ArrayCOA($BG53:$BZ53),YR-1,PRD,_xll.ArrayDIM($CB53:$CE53)),0)</f>
        <v>0</v>
      </c>
      <c r="U53" s="75">
        <f ca="1">IFERROR(_xll.BCC_BU(_xll.ArrayBU(DB),_xll.ArrayDPT($BA53:$BE53),_xll.ArrayCOA($BG53:$BZ53),YR,PRD,RV,_xll.ArrayDIM($CB53:$CE53)),0)</f>
        <v>0</v>
      </c>
      <c r="V53" s="75">
        <f ca="1">IFERROR(_xll.ACC_BU(_xll.ArrayBU(DB),_xll.ArrayDPT($BA53:$BE53),_xll.ArrayCOA($BG53:$BZ53),YR-1,PRD,_xll.ArrayDIM($CB53:$CE53)),0)</f>
        <v>0</v>
      </c>
      <c r="W53" s="102"/>
      <c r="X53" s="72">
        <f ca="1">IFERROR(_xll.ACC_BU(_xll.ArrayBU(DB),_xll.ArrayDPT($BA53:$BE53),_xll.ArrayCOA($BG53:$BZ53),YR-1,PRD,_xll.ArrayDIM($CB53:$CE53)),0)</f>
        <v>0</v>
      </c>
      <c r="Y53" s="72">
        <f ca="1">IFERROR(_xll.BCC_BU(_xll.ArrayBU(DB),_xll.ArrayDPT($BA53:$BE53),_xll.ArrayCOA($BG53:$BZ53),YR-1,PRD,RV,_xll.ArrayDIM($CB53:$CE53)),0)</f>
        <v>0</v>
      </c>
      <c r="Z53" s="72">
        <f ca="1">IFERROR(_xll.ACC_BU(_xll.ArrayBU(DB),_xll.ArrayDPT($BA53:$BE53),_xll.ArrayCOA($BG53:$BZ53),YR-1-1,PRD,_xll.ArrayDIM($CB53:$CE53)),0)</f>
        <v>0</v>
      </c>
      <c r="AA53" s="102"/>
      <c r="AB53" s="102"/>
      <c r="AC53" s="102"/>
      <c r="AD53" s="102"/>
      <c r="AF53" s="146"/>
      <c r="AG53" s="146"/>
      <c r="AH53" s="146"/>
      <c r="AI53" s="146"/>
      <c r="BA53" s="537"/>
      <c r="BB53" s="538"/>
      <c r="BC53" s="538"/>
      <c r="BD53" s="538"/>
      <c r="BE53" s="539"/>
      <c r="BF53" s="502"/>
      <c r="BG53" s="537" t="s">
        <v>1485</v>
      </c>
      <c r="BH53" s="539"/>
      <c r="BI53" s="537"/>
      <c r="BJ53" s="539"/>
      <c r="BK53" s="537"/>
      <c r="BL53" s="539"/>
      <c r="BM53" s="537"/>
      <c r="BN53" s="539"/>
      <c r="BO53" s="537"/>
      <c r="BP53" s="539"/>
      <c r="BQ53" s="537"/>
      <c r="BR53" s="539"/>
      <c r="BS53" s="537"/>
      <c r="BT53" s="539"/>
      <c r="BU53" s="537"/>
      <c r="BV53" s="539"/>
      <c r="BW53" s="537"/>
      <c r="BX53" s="539"/>
      <c r="BY53" s="537"/>
      <c r="BZ53" s="539"/>
      <c r="CA53" s="502"/>
      <c r="CB53" s="537"/>
      <c r="CC53" s="538"/>
      <c r="CD53" s="538"/>
      <c r="CE53" s="539"/>
      <c r="DA53" t="s">
        <v>1485</v>
      </c>
    </row>
    <row r="54" spans="1:105" ht="12.75" hidden="1" customHeight="1">
      <c r="A54" s="35">
        <f ca="1">SUM(A35:A53)</f>
        <v>0</v>
      </c>
      <c r="B54" s="40">
        <f t="shared" ca="1" si="1"/>
        <v>0</v>
      </c>
      <c r="C54" s="35">
        <f ca="1">SUM(C35:C53)</f>
        <v>0</v>
      </c>
      <c r="D54" s="40">
        <f t="shared" ca="1" si="3"/>
        <v>0</v>
      </c>
      <c r="E54" s="35">
        <f ca="1">SUM(E35:E53)</f>
        <v>0</v>
      </c>
      <c r="F54" s="35">
        <f ca="1">SUM(F35:F53)</f>
        <v>0</v>
      </c>
      <c r="G54" s="40">
        <f t="shared" ca="1" si="4"/>
        <v>0</v>
      </c>
      <c r="H54" s="35">
        <f>SUM(H35:H53)</f>
        <v>0</v>
      </c>
      <c r="I54" s="35">
        <f ca="1">SUM(I35:I53)</f>
        <v>0</v>
      </c>
      <c r="J54" s="135">
        <f t="shared" ca="1" si="5"/>
        <v>0</v>
      </c>
      <c r="K54" s="35" t="s">
        <v>2570</v>
      </c>
      <c r="L54" s="35">
        <f ca="1">SUM(L35:L53)</f>
        <v>0</v>
      </c>
      <c r="M54" s="135">
        <f t="shared" ca="1" si="6"/>
        <v>0</v>
      </c>
      <c r="N54" s="35">
        <f ca="1">SUM(N35:N53)</f>
        <v>0</v>
      </c>
      <c r="O54" s="40">
        <f t="shared" ca="1" si="7"/>
        <v>0</v>
      </c>
      <c r="P54" s="35">
        <f ca="1">SUM(P35:P53)</f>
        <v>0</v>
      </c>
      <c r="Q54" s="40">
        <f ca="1">IF(N54=0,0,(P54*100/N54))</f>
        <v>0</v>
      </c>
      <c r="R54" s="40"/>
      <c r="S54" s="76">
        <f ca="1">SUM(S35:S53)</f>
        <v>0</v>
      </c>
      <c r="T54" s="76">
        <f ca="1">SUM(T35:T53)</f>
        <v>0</v>
      </c>
      <c r="U54" s="76">
        <f ca="1">SUM(U35:U53)</f>
        <v>0</v>
      </c>
      <c r="V54" s="76">
        <f ca="1">SUM(V35:V53)</f>
        <v>0</v>
      </c>
      <c r="W54" s="76"/>
      <c r="X54" s="76">
        <f ca="1">SUM(X35:X53)</f>
        <v>0</v>
      </c>
      <c r="Y54" s="76">
        <f ca="1">SUM(Y35:Y53)</f>
        <v>0</v>
      </c>
      <c r="Z54" s="76">
        <f ca="1">SUM(Z35:Z53)</f>
        <v>0</v>
      </c>
      <c r="AA54" s="46"/>
      <c r="AB54" s="46"/>
      <c r="AC54" s="46"/>
      <c r="AD54" s="46"/>
      <c r="AF54" s="146"/>
      <c r="AG54" s="146"/>
      <c r="AH54" s="146"/>
      <c r="AI54" s="146"/>
      <c r="BA54" s="537"/>
      <c r="BB54" s="538"/>
      <c r="BC54" s="538"/>
      <c r="BD54" s="538"/>
      <c r="BE54" s="539"/>
      <c r="BF54" s="502"/>
      <c r="BG54" s="537"/>
      <c r="BH54" s="539"/>
      <c r="BI54" s="537"/>
      <c r="BJ54" s="539"/>
      <c r="BK54" s="537"/>
      <c r="BL54" s="539"/>
      <c r="BM54" s="537"/>
      <c r="BN54" s="539"/>
      <c r="BO54" s="537"/>
      <c r="BP54" s="539"/>
      <c r="BQ54" s="537"/>
      <c r="BR54" s="539"/>
      <c r="BS54" s="537"/>
      <c r="BT54" s="539"/>
      <c r="BU54" s="537"/>
      <c r="BV54" s="539"/>
      <c r="BW54" s="537"/>
      <c r="BX54" s="539"/>
      <c r="BY54" s="537"/>
      <c r="BZ54" s="539"/>
      <c r="CA54" s="502"/>
      <c r="CB54" s="537"/>
      <c r="CC54" s="538"/>
      <c r="CD54" s="538"/>
      <c r="CE54" s="539"/>
    </row>
    <row r="55" spans="1:105" ht="5.15" hidden="1" customHeight="1">
      <c r="A55" s="40"/>
      <c r="B55" s="40"/>
      <c r="C55" s="40"/>
      <c r="D55" s="40">
        <f t="shared" si="3"/>
        <v>0</v>
      </c>
      <c r="E55" s="40"/>
      <c r="F55" s="40"/>
      <c r="G55" s="40"/>
      <c r="H55" s="40"/>
      <c r="I55" s="40"/>
      <c r="J55" s="135"/>
      <c r="K55" s="40"/>
      <c r="L55" s="40"/>
      <c r="M55" s="135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F55" s="146"/>
      <c r="AG55" s="146"/>
      <c r="AH55" s="146"/>
      <c r="AI55" s="146"/>
      <c r="BA55" s="537"/>
      <c r="BB55" s="538"/>
      <c r="BC55" s="538"/>
      <c r="BD55" s="538"/>
      <c r="BE55" s="539"/>
      <c r="BF55" s="502"/>
      <c r="BG55" s="537"/>
      <c r="BH55" s="539"/>
      <c r="BI55" s="537"/>
      <c r="BJ55" s="539"/>
      <c r="BK55" s="537"/>
      <c r="BL55" s="539"/>
      <c r="BM55" s="537"/>
      <c r="BN55" s="539"/>
      <c r="BO55" s="537"/>
      <c r="BP55" s="539"/>
      <c r="BQ55" s="537"/>
      <c r="BR55" s="539"/>
      <c r="BS55" s="537"/>
      <c r="BT55" s="539"/>
      <c r="BU55" s="537"/>
      <c r="BV55" s="539"/>
      <c r="BW55" s="537"/>
      <c r="BX55" s="539"/>
      <c r="BY55" s="537"/>
      <c r="BZ55" s="539"/>
      <c r="CA55" s="502"/>
      <c r="CB55" s="537"/>
      <c r="CC55" s="538"/>
      <c r="CD55" s="538"/>
      <c r="CE55" s="539"/>
    </row>
    <row r="56" spans="1:105" ht="12.75" customHeight="1">
      <c r="A56" s="76">
        <f ca="1">A32+A54</f>
        <v>0</v>
      </c>
      <c r="B56" s="137">
        <f ca="1">IF(I56=0,0,(A56*100/I56))</f>
        <v>0</v>
      </c>
      <c r="C56" s="76">
        <f ca="1">C32+C54</f>
        <v>0</v>
      </c>
      <c r="D56" s="137">
        <f t="shared" ca="1" si="3"/>
        <v>0</v>
      </c>
      <c r="E56" s="76">
        <f ca="1">E32+E54</f>
        <v>0</v>
      </c>
      <c r="F56" s="76">
        <f ca="1">F27+F32+F54</f>
        <v>11606.92</v>
      </c>
      <c r="G56" s="137">
        <f ca="1">IF(I56=0,0,(F56*100/I56))</f>
        <v>0</v>
      </c>
      <c r="H56" s="76">
        <f>H32+H54</f>
        <v>0</v>
      </c>
      <c r="I56" s="76">
        <f ca="1">I32+I54</f>
        <v>0</v>
      </c>
      <c r="J56" s="138">
        <f ca="1">IF(I56=0,0,(I56/$I$22*100))</f>
        <v>0</v>
      </c>
      <c r="K56" s="76" t="s">
        <v>2508</v>
      </c>
      <c r="L56" s="76">
        <f ca="1">L32+L54</f>
        <v>0</v>
      </c>
      <c r="M56" s="138">
        <f ca="1">IF(L56=0,0,(L56/$L$22*100))</f>
        <v>0</v>
      </c>
      <c r="N56" s="76">
        <f ca="1">N32+N54</f>
        <v>0</v>
      </c>
      <c r="O56" s="137">
        <f ca="1">IF(L56=0,0,(N56*100/L56))</f>
        <v>0</v>
      </c>
      <c r="P56" s="76">
        <f ca="1">P32+P54</f>
        <v>0</v>
      </c>
      <c r="Q56" s="137">
        <f ca="1">IF(N56=0,0,(P56*100/N56))</f>
        <v>0</v>
      </c>
      <c r="R56" s="40"/>
      <c r="S56" s="76">
        <f ca="1">S32+S54</f>
        <v>0</v>
      </c>
      <c r="T56" s="76">
        <f ca="1">T32+T54</f>
        <v>0</v>
      </c>
      <c r="U56" s="76">
        <f ca="1">U32+U54</f>
        <v>0</v>
      </c>
      <c r="V56" s="76">
        <f ca="1">V32+V54</f>
        <v>0</v>
      </c>
      <c r="W56" s="76"/>
      <c r="X56" s="76">
        <f ca="1">X32+X54</f>
        <v>0</v>
      </c>
      <c r="Y56" s="76">
        <f ca="1">Y32+Y54</f>
        <v>0</v>
      </c>
      <c r="Z56" s="76">
        <f ca="1">Z32+Z54</f>
        <v>0</v>
      </c>
      <c r="AA56" s="27"/>
      <c r="AB56" s="27"/>
      <c r="AC56" s="27"/>
      <c r="AD56" s="27"/>
      <c r="AF56" s="146"/>
      <c r="AG56" s="146"/>
      <c r="AH56" s="146"/>
      <c r="AI56" s="146"/>
      <c r="BA56" s="537"/>
      <c r="BB56" s="538"/>
      <c r="BC56" s="538"/>
      <c r="BD56" s="538"/>
      <c r="BE56" s="539"/>
      <c r="BF56" s="502"/>
      <c r="BG56" s="537"/>
      <c r="BH56" s="539"/>
      <c r="BI56" s="537"/>
      <c r="BJ56" s="539"/>
      <c r="BK56" s="537"/>
      <c r="BL56" s="539"/>
      <c r="BM56" s="537"/>
      <c r="BN56" s="539"/>
      <c r="BO56" s="537"/>
      <c r="BP56" s="539"/>
      <c r="BQ56" s="537"/>
      <c r="BR56" s="539"/>
      <c r="BS56" s="537"/>
      <c r="BT56" s="539"/>
      <c r="BU56" s="537"/>
      <c r="BV56" s="539"/>
      <c r="BW56" s="537"/>
      <c r="BX56" s="539"/>
      <c r="BY56" s="537"/>
      <c r="BZ56" s="539"/>
      <c r="CA56" s="502"/>
      <c r="CB56" s="537"/>
      <c r="CC56" s="538"/>
      <c r="CD56" s="538"/>
      <c r="CE56" s="539"/>
    </row>
    <row r="57" spans="1:105" ht="5.15" customHeight="1">
      <c r="A57" s="130"/>
      <c r="B57" s="130"/>
      <c r="C57" s="130"/>
      <c r="D57" s="130"/>
      <c r="E57" s="130"/>
      <c r="F57" s="130"/>
      <c r="G57" s="130"/>
      <c r="H57" s="130"/>
      <c r="I57" s="130"/>
      <c r="J57" s="129"/>
      <c r="K57" s="130"/>
      <c r="L57" s="130"/>
      <c r="M57" s="129"/>
      <c r="N57" s="130"/>
      <c r="O57" s="130"/>
      <c r="P57" s="130"/>
      <c r="Q57" s="130"/>
      <c r="R57" s="40"/>
      <c r="S57" s="40"/>
      <c r="T57" s="40"/>
      <c r="U57" s="40"/>
      <c r="V57" s="40"/>
      <c r="W57" s="40"/>
      <c r="X57" s="40"/>
      <c r="Y57" s="40"/>
      <c r="Z57" s="40"/>
      <c r="AF57" s="146"/>
      <c r="AG57" s="146"/>
      <c r="AH57" s="146"/>
      <c r="AI57" s="146"/>
      <c r="BA57" s="537"/>
      <c r="BB57" s="538"/>
      <c r="BC57" s="538"/>
      <c r="BD57" s="538"/>
      <c r="BE57" s="539"/>
      <c r="BF57" s="502"/>
      <c r="BG57" s="537"/>
      <c r="BH57" s="539"/>
      <c r="BI57" s="537"/>
      <c r="BJ57" s="539"/>
      <c r="BK57" s="537"/>
      <c r="BL57" s="539"/>
      <c r="BM57" s="537"/>
      <c r="BN57" s="539"/>
      <c r="BO57" s="537"/>
      <c r="BP57" s="539"/>
      <c r="BQ57" s="537"/>
      <c r="BR57" s="539"/>
      <c r="BS57" s="537"/>
      <c r="BT57" s="539"/>
      <c r="BU57" s="537"/>
      <c r="BV57" s="539"/>
      <c r="BW57" s="537"/>
      <c r="BX57" s="539"/>
      <c r="BY57" s="537"/>
      <c r="BZ57" s="539"/>
      <c r="CA57" s="502"/>
      <c r="CB57" s="537"/>
      <c r="CC57" s="538"/>
      <c r="CD57" s="538"/>
      <c r="CE57" s="539"/>
    </row>
    <row r="58" spans="1:105" ht="12.75" customHeight="1">
      <c r="A58" s="35">
        <f ca="1">A22-A56-A27</f>
        <v>5927.5599999999977</v>
      </c>
      <c r="B58" s="40">
        <f ca="1">IF(I58=0,0,(A58*100/I58))</f>
        <v>29.94467300899618</v>
      </c>
      <c r="C58" s="35">
        <f ca="1">C22-C56-C27</f>
        <v>6657.630000000001</v>
      </c>
      <c r="D58" s="40">
        <f ca="1">IF(I58=0,0,(C58*100/I58))</f>
        <v>33.632819130448844</v>
      </c>
      <c r="E58" s="35">
        <f ca="1">E22-E56-E27</f>
        <v>13137.409999999998</v>
      </c>
      <c r="F58" s="35">
        <f ca="1">F22-F56</f>
        <v>19795.04</v>
      </c>
      <c r="G58" s="40">
        <f ca="1">IF(I58=0,0,(F58*100/I58))</f>
        <v>100</v>
      </c>
      <c r="H58" s="35">
        <f>H22-H56-H27</f>
        <v>0</v>
      </c>
      <c r="I58" s="35">
        <f ca="1">I22-I56-I27</f>
        <v>19795.04</v>
      </c>
      <c r="J58" s="135">
        <f ca="1">IF(I58=0,0,(I58/$I$22*100))</f>
        <v>63.037593831722617</v>
      </c>
      <c r="K58" s="35" t="s">
        <v>2509</v>
      </c>
      <c r="L58" s="35">
        <f ca="1">L22-L56-L27</f>
        <v>96365.280000000028</v>
      </c>
      <c r="M58" s="135">
        <f ca="1">IF(L58=0,0,(L58/$L$22*100))</f>
        <v>64.465729070390381</v>
      </c>
      <c r="N58" s="35">
        <f ca="1">N22-N56-N27</f>
        <v>96365.280000000028</v>
      </c>
      <c r="O58" s="40">
        <f ca="1">IF(L58=0,0,(N58*100/L58))</f>
        <v>100.00000000000001</v>
      </c>
      <c r="P58" s="35">
        <f ca="1">P22-P56-P27</f>
        <v>479.83000000000266</v>
      </c>
      <c r="Q58" s="40">
        <f ca="1">IF(N58=0,0,(P58*100/N58))</f>
        <v>0.49792829948712075</v>
      </c>
      <c r="R58" s="40"/>
      <c r="S58" s="76">
        <f ca="1">S22-S56-S27</f>
        <v>0</v>
      </c>
      <c r="T58" s="76">
        <f ca="1">T22-T56-T27</f>
        <v>13867.48</v>
      </c>
      <c r="U58" s="76">
        <f ca="1">U22-U56-U27</f>
        <v>0</v>
      </c>
      <c r="V58" s="76">
        <f ca="1">V22-V56-V27</f>
        <v>95885.450000000012</v>
      </c>
      <c r="W58" s="76"/>
      <c r="X58" s="76">
        <f ca="1">X22-X56-X27</f>
        <v>95885.450000000012</v>
      </c>
      <c r="Y58" s="76">
        <f ca="1">Y22-Y56-Y27</f>
        <v>0</v>
      </c>
      <c r="Z58" s="76">
        <f ca="1">Z22-Z56-Z27</f>
        <v>107562.75000000003</v>
      </c>
      <c r="AA58" s="27"/>
      <c r="AB58" s="27"/>
      <c r="AC58" s="27"/>
      <c r="AD58" s="27"/>
      <c r="AF58" s="146"/>
      <c r="AG58" s="146"/>
      <c r="AH58" s="146"/>
      <c r="AI58" s="146"/>
      <c r="BA58" s="537"/>
      <c r="BB58" s="538"/>
      <c r="BC58" s="538"/>
      <c r="BD58" s="538"/>
      <c r="BE58" s="539"/>
      <c r="BF58" s="502"/>
      <c r="BG58" s="537"/>
      <c r="BH58" s="539"/>
      <c r="BI58" s="537"/>
      <c r="BJ58" s="539"/>
      <c r="BK58" s="537"/>
      <c r="BL58" s="539"/>
      <c r="BM58" s="537"/>
      <c r="BN58" s="539"/>
      <c r="BO58" s="537"/>
      <c r="BP58" s="539"/>
      <c r="BQ58" s="537"/>
      <c r="BR58" s="539"/>
      <c r="BS58" s="537"/>
      <c r="BT58" s="539"/>
      <c r="BU58" s="537"/>
      <c r="BV58" s="539"/>
      <c r="BW58" s="537"/>
      <c r="BX58" s="539"/>
      <c r="BY58" s="537"/>
      <c r="BZ58" s="539"/>
      <c r="CA58" s="502"/>
      <c r="CB58" s="537"/>
      <c r="CC58" s="538"/>
      <c r="CD58" s="538"/>
      <c r="CE58" s="539"/>
    </row>
    <row r="59" spans="1:105" ht="5.15" customHeight="1" thickBot="1">
      <c r="A59" s="40"/>
      <c r="B59" s="40"/>
      <c r="C59" s="40"/>
      <c r="D59" s="40"/>
      <c r="E59" s="40"/>
      <c r="F59" s="40"/>
      <c r="G59" s="40"/>
      <c r="H59" s="40"/>
      <c r="I59" s="40"/>
      <c r="J59" s="135"/>
      <c r="K59" s="40"/>
      <c r="L59" s="40"/>
      <c r="M59" s="135"/>
      <c r="N59" s="40"/>
      <c r="O59" s="40"/>
      <c r="P59" s="40"/>
      <c r="Q59" s="40"/>
      <c r="R59" s="40"/>
      <c r="S59" s="153"/>
      <c r="T59" s="153"/>
      <c r="U59" s="153"/>
      <c r="V59" s="153"/>
      <c r="W59" s="153"/>
      <c r="X59" s="153"/>
      <c r="Y59" s="153"/>
      <c r="Z59" s="153"/>
      <c r="AA59" s="46"/>
      <c r="AB59" s="46"/>
      <c r="AC59" s="46"/>
      <c r="AD59" s="46"/>
      <c r="AF59" s="146"/>
      <c r="AG59" s="146"/>
      <c r="AH59" s="146"/>
      <c r="AI59" s="146"/>
      <c r="BA59" s="537"/>
      <c r="BB59" s="538"/>
      <c r="BC59" s="538"/>
      <c r="BD59" s="538"/>
      <c r="BE59" s="539"/>
      <c r="BF59" s="502"/>
      <c r="BG59" s="537"/>
      <c r="BH59" s="539"/>
      <c r="BI59" s="537"/>
      <c r="BJ59" s="539"/>
      <c r="BK59" s="537"/>
      <c r="BL59" s="539"/>
      <c r="BM59" s="537"/>
      <c r="BN59" s="539"/>
      <c r="BO59" s="537"/>
      <c r="BP59" s="539"/>
      <c r="BQ59" s="537"/>
      <c r="BR59" s="539"/>
      <c r="BS59" s="537"/>
      <c r="BT59" s="539"/>
      <c r="BU59" s="537"/>
      <c r="BV59" s="539"/>
      <c r="BW59" s="537"/>
      <c r="BX59" s="539"/>
      <c r="BY59" s="537"/>
      <c r="BZ59" s="539"/>
      <c r="CA59" s="502"/>
      <c r="CB59" s="537"/>
      <c r="CC59" s="538"/>
      <c r="CD59" s="538"/>
      <c r="CE59" s="539"/>
    </row>
    <row r="60" spans="1:105" ht="13.5" customHeight="1" thickTop="1">
      <c r="H60" s="41"/>
      <c r="S60" s="41"/>
      <c r="T60" s="41"/>
      <c r="U60" s="41"/>
      <c r="V60" s="41"/>
      <c r="W60" s="102"/>
      <c r="AA60" s="102"/>
      <c r="AB60" s="102"/>
      <c r="AC60" s="102"/>
      <c r="AD60" s="102"/>
      <c r="AF60" s="188"/>
      <c r="AG60" s="188"/>
      <c r="AH60" s="146"/>
      <c r="AI60" s="146"/>
    </row>
    <row r="61" spans="1:105" ht="13.5" customHeight="1">
      <c r="H61" s="41"/>
      <c r="S61" s="41"/>
      <c r="T61" s="41"/>
      <c r="U61" s="41"/>
      <c r="V61" s="41"/>
      <c r="W61" s="102"/>
      <c r="AA61" s="102"/>
      <c r="AB61" s="102"/>
      <c r="AC61" s="102"/>
      <c r="AD61" s="102"/>
      <c r="AF61" s="188"/>
      <c r="AG61" s="188"/>
      <c r="AH61" s="146"/>
      <c r="AI61" s="146"/>
    </row>
    <row r="62" spans="1:105" ht="13.5" customHeight="1">
      <c r="H62" s="41"/>
      <c r="S62" s="41"/>
      <c r="T62" s="41"/>
      <c r="U62" s="41"/>
      <c r="V62" s="41"/>
      <c r="W62" s="102"/>
      <c r="AA62" s="102"/>
      <c r="AB62" s="102"/>
      <c r="AC62" s="102"/>
      <c r="AD62" s="102"/>
      <c r="AF62" s="188"/>
      <c r="AG62" s="188"/>
      <c r="AH62" s="146"/>
      <c r="AI62" s="146"/>
    </row>
    <row r="63" spans="1:105" ht="13.5" customHeight="1">
      <c r="H63" s="41"/>
      <c r="S63" s="41"/>
      <c r="T63" s="41"/>
      <c r="U63" s="41"/>
      <c r="V63" s="41"/>
      <c r="W63" s="102"/>
      <c r="AA63" s="102"/>
      <c r="AB63" s="102"/>
      <c r="AC63" s="102"/>
      <c r="AD63" s="102"/>
      <c r="AF63" s="188"/>
      <c r="AG63" s="188"/>
      <c r="AH63" s="146"/>
      <c r="AI63" s="146"/>
    </row>
    <row r="64" spans="1:105" ht="13.5" customHeight="1">
      <c r="AF64" s="188"/>
      <c r="AG64" s="188"/>
      <c r="AH64" s="171"/>
      <c r="AI64" s="171"/>
    </row>
    <row r="65" spans="8:35" ht="13.5" customHeight="1">
      <c r="AF65" s="188"/>
      <c r="AG65" s="188"/>
      <c r="AH65" s="171"/>
      <c r="AI65" s="171"/>
    </row>
    <row r="66" spans="8:35" ht="13.5" customHeight="1">
      <c r="K66" s="35"/>
      <c r="AF66" s="188"/>
      <c r="AG66" s="188"/>
      <c r="AH66" s="171"/>
      <c r="AI66" s="171"/>
    </row>
    <row r="67" spans="8:35" ht="13.5" customHeight="1">
      <c r="H67" s="41"/>
      <c r="S67" s="41"/>
      <c r="T67" s="41"/>
      <c r="U67" s="41"/>
      <c r="V67" s="41"/>
      <c r="W67" s="102"/>
      <c r="AA67" s="102"/>
      <c r="AB67" s="102"/>
      <c r="AC67" s="102"/>
      <c r="AD67" s="102"/>
      <c r="AF67" s="188"/>
      <c r="AG67" s="188"/>
      <c r="AH67" s="146"/>
      <c r="AI67" s="146"/>
    </row>
    <row r="68" spans="8:35" ht="13.5" customHeight="1">
      <c r="H68" s="41"/>
      <c r="S68" s="41"/>
      <c r="T68" s="41"/>
      <c r="U68" s="41"/>
      <c r="V68" s="41"/>
      <c r="W68" s="102"/>
      <c r="AA68" s="102"/>
      <c r="AB68" s="102"/>
      <c r="AC68" s="102"/>
      <c r="AD68" s="102"/>
      <c r="AF68" s="188"/>
      <c r="AG68" s="188"/>
      <c r="AH68" s="146"/>
      <c r="AI68" s="146"/>
    </row>
    <row r="69" spans="8:35" ht="13.5" customHeight="1">
      <c r="H69" s="41"/>
      <c r="S69" s="41"/>
      <c r="T69" s="41"/>
      <c r="U69" s="41"/>
      <c r="V69" s="41"/>
      <c r="W69" s="102"/>
      <c r="AA69" s="102"/>
      <c r="AB69" s="102"/>
      <c r="AC69" s="102"/>
      <c r="AD69" s="102"/>
      <c r="AF69" s="188"/>
      <c r="AG69" s="188"/>
      <c r="AH69" s="146"/>
      <c r="AI69" s="146"/>
    </row>
    <row r="70" spans="8:35" ht="13.5" customHeight="1">
      <c r="H70" s="41"/>
      <c r="S70" s="41"/>
      <c r="T70" s="41"/>
      <c r="U70" s="41"/>
      <c r="V70" s="41"/>
      <c r="W70" s="102"/>
      <c r="AA70" s="102"/>
      <c r="AB70" s="102"/>
      <c r="AC70" s="102"/>
      <c r="AD70" s="102"/>
      <c r="AF70" s="188"/>
      <c r="AG70" s="188"/>
      <c r="AH70" s="146"/>
      <c r="AI70" s="146"/>
    </row>
    <row r="71" spans="8:35" ht="13.5" customHeight="1">
      <c r="H71" s="41"/>
      <c r="S71" s="41"/>
      <c r="T71" s="41"/>
      <c r="U71" s="41"/>
      <c r="V71" s="41"/>
      <c r="W71" s="102"/>
      <c r="AA71" s="102"/>
      <c r="AB71" s="102"/>
      <c r="AC71" s="102"/>
      <c r="AD71" s="102"/>
      <c r="AF71" s="188"/>
      <c r="AG71" s="188"/>
      <c r="AH71" s="146"/>
      <c r="AI71" s="146"/>
    </row>
    <row r="72" spans="8:35" ht="13.5" customHeight="1">
      <c r="H72" s="41"/>
      <c r="S72" s="41"/>
      <c r="T72" s="41"/>
      <c r="U72" s="41"/>
      <c r="V72" s="41"/>
      <c r="W72" s="102"/>
      <c r="AA72" s="102"/>
      <c r="AB72" s="102"/>
      <c r="AC72" s="102"/>
      <c r="AD72" s="102"/>
      <c r="AF72" s="188"/>
      <c r="AG72" s="188"/>
      <c r="AH72" s="146"/>
      <c r="AI72" s="146"/>
    </row>
    <row r="73" spans="8:35" ht="13.5" customHeight="1">
      <c r="H73" s="41"/>
      <c r="S73" s="41"/>
      <c r="T73" s="41"/>
      <c r="U73" s="41"/>
      <c r="V73" s="41"/>
      <c r="W73" s="102"/>
      <c r="AA73" s="102"/>
      <c r="AB73" s="102"/>
      <c r="AC73" s="102"/>
      <c r="AD73" s="102"/>
      <c r="AF73" s="188"/>
      <c r="AG73" s="188"/>
      <c r="AH73" s="146"/>
      <c r="AI73" s="146"/>
    </row>
    <row r="74" spans="8:35" ht="13.5" customHeight="1">
      <c r="H74" s="41"/>
      <c r="S74" s="41"/>
      <c r="T74" s="41"/>
      <c r="U74" s="41"/>
      <c r="V74" s="41"/>
      <c r="W74" s="102"/>
      <c r="AA74" s="102"/>
      <c r="AB74" s="102"/>
      <c r="AC74" s="102"/>
      <c r="AD74" s="102"/>
      <c r="AF74" s="188"/>
      <c r="AG74" s="188"/>
      <c r="AH74" s="146"/>
      <c r="AI74" s="146"/>
    </row>
    <row r="75" spans="8:35" ht="13.5" customHeight="1">
      <c r="H75" s="41"/>
      <c r="S75" s="41"/>
      <c r="T75" s="41"/>
      <c r="U75" s="41"/>
      <c r="V75" s="41"/>
      <c r="W75" s="102"/>
      <c r="AA75" s="102"/>
      <c r="AB75" s="102"/>
      <c r="AC75" s="102"/>
      <c r="AD75" s="102"/>
      <c r="AF75" s="188"/>
      <c r="AG75" s="188"/>
      <c r="AH75" s="146"/>
      <c r="AI75" s="146"/>
    </row>
    <row r="76" spans="8:35" ht="13.5" customHeight="1">
      <c r="H76" s="41"/>
      <c r="S76" s="41"/>
      <c r="T76" s="41"/>
      <c r="U76" s="41"/>
      <c r="V76" s="41"/>
      <c r="W76" s="102"/>
      <c r="AA76" s="102"/>
      <c r="AB76" s="102"/>
      <c r="AC76" s="102"/>
      <c r="AD76" s="102"/>
      <c r="AF76" s="188"/>
      <c r="AG76" s="188"/>
      <c r="AH76" s="146"/>
      <c r="AI76" s="146"/>
    </row>
    <row r="77" spans="8:35" ht="13.5" customHeight="1">
      <c r="H77" s="41"/>
      <c r="S77" s="41"/>
      <c r="T77" s="41"/>
      <c r="U77" s="41"/>
      <c r="V77" s="41"/>
      <c r="W77" s="102"/>
      <c r="AA77" s="102"/>
      <c r="AB77" s="102"/>
      <c r="AC77" s="102"/>
      <c r="AD77" s="102"/>
      <c r="AF77" s="188"/>
      <c r="AG77" s="188"/>
      <c r="AH77" s="146"/>
      <c r="AI77" s="146"/>
    </row>
    <row r="78" spans="8:35" ht="13.5" customHeight="1">
      <c r="H78" s="41"/>
      <c r="S78" s="41"/>
      <c r="T78" s="41"/>
      <c r="U78" s="41"/>
      <c r="V78" s="41"/>
      <c r="W78" s="102"/>
      <c r="AA78" s="102"/>
      <c r="AB78" s="102"/>
      <c r="AC78" s="102"/>
      <c r="AD78" s="102"/>
      <c r="AF78" s="188"/>
      <c r="AG78" s="188"/>
      <c r="AH78" s="146"/>
      <c r="AI78" s="146"/>
    </row>
    <row r="79" spans="8:35" ht="13.5" customHeight="1">
      <c r="H79" s="41"/>
      <c r="S79" s="41"/>
      <c r="T79" s="41"/>
      <c r="U79" s="41"/>
      <c r="V79" s="41"/>
      <c r="W79" s="102"/>
      <c r="AA79" s="102"/>
      <c r="AB79" s="102"/>
      <c r="AC79" s="102"/>
      <c r="AD79" s="102"/>
      <c r="AF79" s="188"/>
      <c r="AG79" s="188"/>
      <c r="AH79" s="146"/>
      <c r="AI79" s="146"/>
    </row>
    <row r="80" spans="8:35" ht="13.5" customHeight="1">
      <c r="H80" s="41"/>
      <c r="S80" s="41"/>
      <c r="T80" s="41"/>
      <c r="U80" s="41"/>
      <c r="V80" s="41"/>
      <c r="W80" s="102"/>
      <c r="AA80" s="102"/>
      <c r="AB80" s="102"/>
      <c r="AC80" s="102"/>
      <c r="AD80" s="102"/>
      <c r="AF80" s="188"/>
      <c r="AG80" s="188"/>
      <c r="AH80" s="146"/>
      <c r="AI80" s="146"/>
    </row>
    <row r="81" spans="8:35" ht="13.5" customHeight="1">
      <c r="H81" s="41"/>
      <c r="S81" s="41"/>
      <c r="T81" s="41"/>
      <c r="U81" s="41"/>
      <c r="V81" s="41"/>
      <c r="W81" s="102"/>
      <c r="AA81" s="102"/>
      <c r="AB81" s="102"/>
      <c r="AC81" s="102"/>
      <c r="AD81" s="102"/>
      <c r="AF81" s="188"/>
      <c r="AG81" s="188"/>
      <c r="AH81" s="146"/>
      <c r="AI81" s="146"/>
    </row>
    <row r="82" spans="8:35" ht="12.75" customHeight="1">
      <c r="AF82" s="171"/>
      <c r="AG82" s="171"/>
      <c r="AH82" s="171"/>
      <c r="AI82" s="171"/>
    </row>
    <row r="83" spans="8:35" ht="12.75" customHeight="1">
      <c r="AF83" s="171"/>
      <c r="AG83" s="171"/>
      <c r="AH83" s="171"/>
      <c r="AI83" s="171"/>
    </row>
    <row r="84" spans="8:35" ht="12.75" customHeight="1">
      <c r="H84" s="35"/>
      <c r="K84" s="35"/>
      <c r="S84" s="35"/>
      <c r="T84" s="35"/>
      <c r="U84" s="35"/>
      <c r="V84" s="35"/>
      <c r="W84" s="35"/>
      <c r="AA84" s="35"/>
      <c r="AB84" s="35"/>
      <c r="AC84" s="35"/>
      <c r="AD84" s="35"/>
      <c r="AF84" s="171"/>
      <c r="AG84" s="171"/>
      <c r="AH84" s="171"/>
      <c r="AI84" s="171"/>
    </row>
    <row r="85" spans="8:35" ht="12.75" customHeight="1">
      <c r="AF85" s="146"/>
      <c r="AG85" s="146"/>
      <c r="AH85" s="146"/>
      <c r="AI85" s="146"/>
    </row>
    <row r="86" spans="8:35" ht="12.75" customHeight="1">
      <c r="AF86" s="146"/>
      <c r="AG86" s="146"/>
      <c r="AH86" s="146"/>
      <c r="AI86" s="146"/>
    </row>
    <row r="87" spans="8:35" ht="12.75" customHeight="1">
      <c r="AF87" s="146"/>
      <c r="AG87" s="146"/>
      <c r="AH87" s="146"/>
      <c r="AI87" s="146"/>
    </row>
    <row r="88" spans="8:35" ht="12.75" customHeight="1">
      <c r="AF88" s="146"/>
      <c r="AG88" s="146"/>
      <c r="AH88" s="146"/>
      <c r="AI88" s="146"/>
    </row>
    <row r="89" spans="8:35" ht="12.75" customHeight="1">
      <c r="AF89" s="146"/>
      <c r="AG89" s="146"/>
      <c r="AH89" s="146"/>
      <c r="AI89" s="146"/>
    </row>
    <row r="90" spans="8:35" ht="12.75" customHeight="1">
      <c r="AF90" s="146"/>
      <c r="AG90" s="146"/>
      <c r="AH90" s="146"/>
      <c r="AI90" s="146"/>
    </row>
    <row r="91" spans="8:35" ht="12.75" customHeight="1">
      <c r="H91" s="102"/>
      <c r="S91" s="102"/>
      <c r="T91" s="102"/>
      <c r="U91" s="102"/>
      <c r="V91" s="102"/>
      <c r="W91" s="102"/>
      <c r="AA91" s="102"/>
      <c r="AB91" s="102"/>
      <c r="AC91" s="102"/>
      <c r="AD91" s="102"/>
      <c r="AF91" s="146"/>
      <c r="AG91" s="146"/>
      <c r="AH91" s="146"/>
      <c r="AI91" s="146"/>
    </row>
    <row r="92" spans="8:35" ht="12.75" customHeight="1">
      <c r="H92" s="102"/>
      <c r="S92" s="102"/>
      <c r="T92" s="102"/>
      <c r="U92" s="102"/>
      <c r="V92" s="102"/>
      <c r="W92" s="102"/>
      <c r="AA92" s="102"/>
      <c r="AB92" s="102"/>
      <c r="AC92" s="102"/>
      <c r="AD92" s="102"/>
      <c r="AF92" s="146"/>
      <c r="AG92" s="146"/>
      <c r="AH92" s="146"/>
      <c r="AI92" s="146"/>
    </row>
    <row r="93" spans="8:35" ht="12.75" customHeight="1">
      <c r="H93" s="184"/>
      <c r="S93" s="184"/>
      <c r="T93" s="184"/>
      <c r="U93" s="184"/>
      <c r="V93" s="184"/>
      <c r="W93" s="184"/>
      <c r="AA93" s="184"/>
      <c r="AB93" s="184"/>
      <c r="AC93" s="184"/>
      <c r="AD93" s="184"/>
      <c r="AF93" s="146"/>
      <c r="AG93" s="146"/>
      <c r="AH93" s="146"/>
      <c r="AI93" s="146"/>
    </row>
    <row r="94" spans="8:35" ht="12.75" customHeight="1">
      <c r="H94" s="102"/>
      <c r="S94" s="102"/>
      <c r="T94" s="102"/>
      <c r="U94" s="102"/>
      <c r="V94" s="102"/>
      <c r="W94" s="102"/>
      <c r="AA94" s="102"/>
      <c r="AB94" s="102"/>
      <c r="AC94" s="102"/>
      <c r="AD94" s="102"/>
      <c r="AF94" s="146"/>
      <c r="AG94" s="146"/>
      <c r="AH94" s="146"/>
      <c r="AI94" s="146"/>
    </row>
    <row r="95" spans="8:35" ht="12.75" customHeight="1">
      <c r="H95" s="102"/>
      <c r="S95" s="102"/>
      <c r="T95" s="102"/>
      <c r="U95" s="102"/>
      <c r="V95" s="102"/>
      <c r="W95" s="102"/>
      <c r="AA95" s="102"/>
      <c r="AB95" s="102"/>
      <c r="AC95" s="102"/>
      <c r="AD95" s="102"/>
      <c r="AF95" s="146"/>
      <c r="AG95" s="146"/>
      <c r="AH95" s="146"/>
      <c r="AI95" s="146"/>
    </row>
    <row r="96" spans="8:35" ht="12.75" customHeight="1">
      <c r="H96" s="102"/>
      <c r="S96" s="102"/>
      <c r="T96" s="102"/>
      <c r="U96" s="102"/>
      <c r="V96" s="102"/>
      <c r="W96" s="102"/>
      <c r="AA96" s="102"/>
      <c r="AB96" s="102"/>
      <c r="AC96" s="102"/>
      <c r="AD96" s="102"/>
      <c r="AF96" s="146"/>
      <c r="AG96" s="146"/>
      <c r="AH96" s="146"/>
      <c r="AI96" s="146"/>
    </row>
    <row r="97" spans="8:35" ht="12.75" customHeight="1">
      <c r="H97" s="102"/>
      <c r="S97" s="102"/>
      <c r="T97" s="102"/>
      <c r="U97" s="102"/>
      <c r="V97" s="102"/>
      <c r="W97" s="102"/>
      <c r="AA97" s="102"/>
      <c r="AB97" s="102"/>
      <c r="AC97" s="102"/>
      <c r="AD97" s="102"/>
      <c r="AF97" s="146"/>
      <c r="AG97" s="146"/>
      <c r="AH97" s="146"/>
      <c r="AI97" s="146"/>
    </row>
    <row r="98" spans="8:35" ht="12.75" customHeight="1">
      <c r="H98" s="102"/>
      <c r="S98" s="102"/>
      <c r="T98" s="102"/>
      <c r="U98" s="102"/>
      <c r="V98" s="102"/>
      <c r="W98" s="102"/>
      <c r="AA98" s="102"/>
      <c r="AB98" s="102"/>
      <c r="AC98" s="102"/>
      <c r="AD98" s="102"/>
      <c r="AF98" s="146"/>
      <c r="AG98" s="146"/>
      <c r="AH98" s="146"/>
      <c r="AI98" s="146"/>
    </row>
    <row r="99" spans="8:35" ht="12.75" customHeight="1">
      <c r="H99" s="184"/>
      <c r="S99" s="184"/>
      <c r="T99" s="184"/>
      <c r="U99" s="184"/>
      <c r="V99" s="184"/>
      <c r="W99" s="184"/>
      <c r="AA99" s="184"/>
      <c r="AB99" s="184"/>
      <c r="AC99" s="184"/>
      <c r="AD99" s="184"/>
      <c r="AF99" s="146"/>
      <c r="AG99" s="146"/>
      <c r="AH99" s="146"/>
      <c r="AI99" s="146"/>
    </row>
    <row r="100" spans="8:35" ht="12.75" customHeight="1">
      <c r="H100" s="102"/>
      <c r="S100" s="102"/>
      <c r="T100" s="102"/>
      <c r="U100" s="102"/>
      <c r="V100" s="102"/>
      <c r="W100" s="102"/>
      <c r="AA100" s="102"/>
      <c r="AB100" s="102"/>
      <c r="AC100" s="102"/>
      <c r="AD100" s="102"/>
      <c r="AF100" s="146"/>
      <c r="AG100" s="146"/>
      <c r="AH100" s="146"/>
      <c r="AI100" s="146"/>
    </row>
    <row r="101" spans="8:35" ht="12.75" customHeight="1">
      <c r="H101" s="102"/>
      <c r="S101" s="102"/>
      <c r="T101" s="102"/>
      <c r="U101" s="102"/>
      <c r="V101" s="102"/>
      <c r="W101" s="102"/>
      <c r="AA101" s="102"/>
      <c r="AB101" s="102"/>
      <c r="AC101" s="102"/>
      <c r="AD101" s="102"/>
      <c r="AF101" s="146"/>
      <c r="AG101" s="146"/>
      <c r="AH101" s="146"/>
      <c r="AI101" s="146"/>
    </row>
    <row r="102" spans="8:35" ht="12.75" customHeight="1">
      <c r="H102" s="102"/>
      <c r="S102" s="102"/>
      <c r="T102" s="102"/>
      <c r="U102" s="102"/>
      <c r="V102" s="102"/>
      <c r="W102" s="102"/>
      <c r="AA102" s="102"/>
      <c r="AB102" s="102"/>
      <c r="AC102" s="102"/>
      <c r="AD102" s="102"/>
      <c r="AF102" s="146"/>
      <c r="AG102" s="146"/>
      <c r="AH102" s="146"/>
      <c r="AI102" s="146"/>
    </row>
    <row r="103" spans="8:35" ht="12.75" customHeight="1">
      <c r="H103" s="102"/>
      <c r="S103" s="102"/>
      <c r="T103" s="102"/>
      <c r="U103" s="102"/>
      <c r="V103" s="102"/>
      <c r="W103" s="102"/>
      <c r="AA103" s="102"/>
      <c r="AB103" s="102"/>
      <c r="AC103" s="102"/>
      <c r="AD103" s="102"/>
      <c r="AF103" s="146"/>
      <c r="AG103" s="146"/>
      <c r="AH103" s="146"/>
      <c r="AI103" s="146"/>
    </row>
    <row r="104" spans="8:35" ht="12.75" customHeight="1">
      <c r="H104" s="102"/>
      <c r="S104" s="102"/>
      <c r="T104" s="102"/>
      <c r="U104" s="102"/>
      <c r="V104" s="102"/>
      <c r="W104" s="102"/>
      <c r="AA104" s="102"/>
      <c r="AB104" s="102"/>
      <c r="AC104" s="102"/>
      <c r="AD104" s="102"/>
      <c r="AF104" s="146"/>
      <c r="AG104" s="146"/>
      <c r="AH104" s="146"/>
      <c r="AI104" s="146"/>
    </row>
    <row r="105" spans="8:35" ht="12.75" customHeight="1">
      <c r="AF105" s="146"/>
      <c r="AG105" s="146"/>
      <c r="AH105" s="146"/>
      <c r="AI105" s="146"/>
    </row>
    <row r="106" spans="8:35" ht="12.75" customHeight="1">
      <c r="AF106" s="146"/>
      <c r="AG106" s="146"/>
      <c r="AH106" s="146"/>
      <c r="AI106" s="146"/>
    </row>
    <row r="107" spans="8:35" ht="12.75" customHeight="1">
      <c r="H107" s="102"/>
      <c r="S107" s="102"/>
      <c r="T107" s="102"/>
      <c r="U107" s="102"/>
      <c r="V107" s="102"/>
      <c r="W107" s="102"/>
      <c r="AA107" s="102"/>
      <c r="AB107" s="102"/>
      <c r="AC107" s="102"/>
      <c r="AD107" s="102"/>
      <c r="AF107" s="146"/>
      <c r="AG107" s="146"/>
      <c r="AH107" s="146"/>
      <c r="AI107" s="146"/>
    </row>
    <row r="108" spans="8:35" ht="12.75" customHeight="1">
      <c r="H108" s="102"/>
      <c r="S108" s="102"/>
      <c r="T108" s="102"/>
      <c r="U108" s="102"/>
      <c r="V108" s="102"/>
      <c r="W108" s="102"/>
      <c r="AA108" s="102"/>
      <c r="AB108" s="102"/>
      <c r="AC108" s="102"/>
      <c r="AD108" s="102"/>
      <c r="AF108" s="146"/>
      <c r="AG108" s="146"/>
      <c r="AH108" s="146"/>
      <c r="AI108" s="146"/>
    </row>
    <row r="109" spans="8:35" ht="12.75" customHeight="1">
      <c r="H109" s="184"/>
      <c r="S109" s="184"/>
      <c r="T109" s="184"/>
      <c r="U109" s="184"/>
      <c r="V109" s="184"/>
      <c r="W109" s="184"/>
      <c r="AA109" s="184"/>
      <c r="AB109" s="184"/>
      <c r="AC109" s="184"/>
      <c r="AD109" s="184"/>
      <c r="AF109" s="146"/>
      <c r="AG109" s="146"/>
      <c r="AH109" s="146"/>
      <c r="AI109" s="146"/>
    </row>
    <row r="110" spans="8:35" ht="12.75" customHeight="1"/>
    <row r="111" spans="8:35" ht="12.75" customHeight="1">
      <c r="H111" s="102"/>
      <c r="S111" s="102"/>
      <c r="T111" s="102"/>
      <c r="U111" s="102"/>
      <c r="V111" s="102"/>
      <c r="W111" s="102"/>
      <c r="AA111" s="102"/>
      <c r="AB111" s="102"/>
      <c r="AC111" s="102"/>
      <c r="AD111" s="102"/>
      <c r="AF111" s="146"/>
      <c r="AG111" s="146"/>
      <c r="AH111" s="146"/>
      <c r="AI111" s="146"/>
    </row>
    <row r="112" spans="8:35" ht="12.75" customHeight="1">
      <c r="H112" s="102"/>
      <c r="S112" s="102"/>
      <c r="T112" s="102"/>
      <c r="U112" s="102"/>
      <c r="V112" s="102"/>
      <c r="W112" s="102"/>
      <c r="AA112" s="102"/>
      <c r="AB112" s="102"/>
      <c r="AC112" s="102"/>
      <c r="AD112" s="102"/>
      <c r="AF112" s="146"/>
      <c r="AG112" s="146"/>
      <c r="AH112" s="146"/>
      <c r="AI112" s="146"/>
    </row>
    <row r="113" spans="8:35" ht="12.75" customHeight="1">
      <c r="H113" s="184"/>
      <c r="S113" s="184"/>
      <c r="T113" s="184"/>
      <c r="U113" s="184"/>
      <c r="V113" s="184"/>
      <c r="W113" s="184"/>
      <c r="AA113" s="184"/>
      <c r="AB113" s="184"/>
      <c r="AC113" s="184"/>
      <c r="AD113" s="184"/>
      <c r="AF113" s="146"/>
      <c r="AG113" s="146"/>
      <c r="AH113" s="146"/>
      <c r="AI113" s="146"/>
    </row>
    <row r="114" spans="8:35" ht="12.75" customHeight="1"/>
    <row r="115" spans="8:35" ht="12.75" customHeight="1">
      <c r="H115" s="102"/>
      <c r="S115" s="102"/>
      <c r="T115" s="102"/>
      <c r="U115" s="102"/>
      <c r="V115" s="102"/>
      <c r="W115" s="102"/>
      <c r="AA115" s="102"/>
      <c r="AB115" s="102"/>
      <c r="AC115" s="102"/>
      <c r="AD115" s="102"/>
      <c r="AF115" s="146"/>
      <c r="AG115" s="146"/>
      <c r="AH115" s="146"/>
      <c r="AI115" s="146"/>
    </row>
    <row r="116" spans="8:35" ht="12.75" customHeight="1">
      <c r="H116" s="102"/>
      <c r="S116" s="102"/>
      <c r="T116" s="102"/>
      <c r="U116" s="102"/>
      <c r="V116" s="102"/>
      <c r="W116" s="102"/>
      <c r="AA116" s="102"/>
      <c r="AB116" s="102"/>
      <c r="AC116" s="102"/>
      <c r="AD116" s="102"/>
      <c r="AF116" s="146"/>
      <c r="AG116" s="146"/>
      <c r="AH116" s="146"/>
      <c r="AI116" s="146"/>
    </row>
    <row r="117" spans="8:35" ht="12.75" customHeight="1">
      <c r="H117" s="102"/>
      <c r="S117" s="102"/>
      <c r="T117" s="102"/>
      <c r="U117" s="102"/>
      <c r="V117" s="102"/>
      <c r="W117" s="102"/>
      <c r="AA117" s="102"/>
      <c r="AB117" s="102"/>
      <c r="AC117" s="102"/>
      <c r="AD117" s="102"/>
      <c r="AF117" s="146"/>
      <c r="AG117" s="146"/>
      <c r="AH117" s="146"/>
      <c r="AI117" s="146"/>
    </row>
    <row r="118" spans="8:35" ht="12.75" customHeight="1">
      <c r="H118" s="102"/>
      <c r="S118" s="102"/>
      <c r="T118" s="102"/>
      <c r="U118" s="102"/>
      <c r="V118" s="102"/>
      <c r="W118" s="102"/>
      <c r="AA118" s="102"/>
      <c r="AB118" s="102"/>
      <c r="AC118" s="102"/>
      <c r="AD118" s="102"/>
      <c r="AF118" s="146"/>
      <c r="AG118" s="146"/>
      <c r="AH118" s="146"/>
      <c r="AI118" s="146"/>
    </row>
    <row r="119" spans="8:35" ht="12.75" customHeight="1">
      <c r="AF119" s="146"/>
      <c r="AG119" s="146"/>
      <c r="AH119" s="146"/>
      <c r="AI119" s="146"/>
    </row>
    <row r="120" spans="8:35" ht="12.75" customHeight="1">
      <c r="AF120" s="146"/>
      <c r="AG120" s="146"/>
      <c r="AH120" s="146"/>
      <c r="AI120" s="146"/>
    </row>
    <row r="121" spans="8:35" ht="12.75" customHeight="1">
      <c r="AF121" s="146"/>
      <c r="AG121" s="146"/>
      <c r="AH121" s="146"/>
      <c r="AI121" s="146"/>
    </row>
    <row r="122" spans="8:35" ht="12.75" customHeight="1">
      <c r="AF122" s="146"/>
      <c r="AG122" s="146"/>
      <c r="AH122" s="146"/>
      <c r="AI122" s="146"/>
    </row>
    <row r="123" spans="8:35" ht="12.75" customHeight="1">
      <c r="AF123" s="146"/>
      <c r="AG123" s="146"/>
      <c r="AH123" s="146"/>
      <c r="AI123" s="146"/>
    </row>
    <row r="124" spans="8:35" ht="12.75" customHeight="1">
      <c r="AF124" s="146"/>
      <c r="AG124" s="146"/>
      <c r="AH124" s="146"/>
      <c r="AI124" s="146"/>
    </row>
    <row r="125" spans="8:35" ht="12.75" customHeight="1">
      <c r="AF125" s="146"/>
      <c r="AG125" s="146"/>
      <c r="AH125" s="146"/>
      <c r="AI125" s="146"/>
    </row>
    <row r="126" spans="8:35" ht="12.75" customHeight="1"/>
    <row r="127" spans="8:35" ht="12.75" customHeight="1">
      <c r="H127" s="102"/>
      <c r="S127" s="102"/>
      <c r="T127" s="102"/>
      <c r="U127" s="102"/>
      <c r="V127" s="102"/>
      <c r="W127" s="102"/>
      <c r="AA127" s="102"/>
      <c r="AB127" s="102"/>
      <c r="AC127" s="102"/>
      <c r="AD127" s="102"/>
      <c r="AF127" s="146"/>
      <c r="AG127" s="146"/>
      <c r="AH127" s="146"/>
      <c r="AI127" s="146"/>
    </row>
    <row r="128" spans="8:35" ht="12.75" customHeight="1">
      <c r="H128" s="102"/>
      <c r="S128" s="102"/>
      <c r="T128" s="102"/>
      <c r="U128" s="102"/>
      <c r="V128" s="102"/>
      <c r="W128" s="102"/>
      <c r="AA128" s="102"/>
      <c r="AB128" s="102"/>
      <c r="AC128" s="102"/>
      <c r="AD128" s="102"/>
      <c r="AF128" s="146"/>
      <c r="AG128" s="146"/>
      <c r="AH128" s="146"/>
      <c r="AI128" s="146"/>
    </row>
    <row r="129" spans="8:35" ht="12.75" customHeight="1">
      <c r="AF129" s="146"/>
      <c r="AG129" s="146"/>
      <c r="AH129" s="146"/>
      <c r="AI129" s="146"/>
    </row>
    <row r="130" spans="8:35" ht="12.75" customHeight="1"/>
    <row r="131" spans="8:35" ht="12.75" customHeight="1">
      <c r="H131" s="102"/>
      <c r="S131" s="102"/>
      <c r="T131" s="102"/>
      <c r="U131" s="102"/>
      <c r="V131" s="102"/>
      <c r="W131" s="102"/>
      <c r="AA131" s="102"/>
      <c r="AB131" s="102"/>
      <c r="AC131" s="102"/>
      <c r="AD131" s="102"/>
      <c r="AF131" s="146"/>
      <c r="AG131" s="146"/>
      <c r="AH131" s="146"/>
      <c r="AI131" s="146"/>
    </row>
    <row r="132" spans="8:35" ht="12.75" customHeight="1">
      <c r="H132" s="102"/>
      <c r="S132" s="102"/>
      <c r="T132" s="102"/>
      <c r="U132" s="102"/>
      <c r="V132" s="102"/>
      <c r="W132" s="102"/>
      <c r="AA132" s="102"/>
      <c r="AB132" s="102"/>
      <c r="AC132" s="102"/>
      <c r="AD132" s="102"/>
      <c r="AF132" s="146"/>
      <c r="AG132" s="146"/>
      <c r="AH132" s="146"/>
      <c r="AI132" s="146"/>
    </row>
    <row r="133" spans="8:35" ht="12.75" customHeight="1">
      <c r="AF133" s="146"/>
      <c r="AG133" s="146"/>
      <c r="AH133" s="146"/>
      <c r="AI133" s="146"/>
    </row>
    <row r="134" spans="8:35" ht="12.75" customHeight="1"/>
    <row r="135" spans="8:35" ht="12.75" customHeight="1">
      <c r="H135" s="102"/>
      <c r="S135" s="102"/>
      <c r="T135" s="102"/>
      <c r="U135" s="102"/>
      <c r="V135" s="102"/>
      <c r="W135" s="102"/>
      <c r="AA135" s="102"/>
      <c r="AB135" s="102"/>
      <c r="AC135" s="102"/>
      <c r="AD135" s="102"/>
      <c r="AF135" s="146"/>
      <c r="AG135" s="146"/>
      <c r="AH135" s="146"/>
      <c r="AI135" s="146"/>
    </row>
    <row r="136" spans="8:35" ht="12.75" customHeight="1">
      <c r="H136" s="102"/>
      <c r="S136" s="102"/>
      <c r="T136" s="102"/>
      <c r="U136" s="102"/>
      <c r="V136" s="102"/>
      <c r="W136" s="102"/>
      <c r="AA136" s="102"/>
      <c r="AB136" s="102"/>
      <c r="AC136" s="102"/>
      <c r="AD136" s="102"/>
      <c r="AF136" s="146"/>
      <c r="AG136" s="146"/>
      <c r="AH136" s="146"/>
      <c r="AI136" s="146"/>
    </row>
    <row r="137" spans="8:35" ht="12.75" customHeight="1">
      <c r="AF137" s="146"/>
      <c r="AG137" s="146"/>
      <c r="AH137" s="146"/>
      <c r="AI137" s="146"/>
    </row>
    <row r="138" spans="8:35" ht="12.75" customHeight="1"/>
    <row r="139" spans="8:35" ht="12.75" customHeight="1"/>
    <row r="140" spans="8:35" ht="12.75" customHeight="1">
      <c r="H140" s="41"/>
      <c r="S140" s="41"/>
      <c r="T140" s="41"/>
      <c r="U140" s="41"/>
      <c r="V140" s="41"/>
      <c r="W140" s="102"/>
      <c r="AA140" s="102"/>
      <c r="AB140" s="102"/>
      <c r="AC140" s="102"/>
      <c r="AD140" s="102"/>
      <c r="AF140" s="189"/>
      <c r="AG140" s="189"/>
      <c r="AH140" s="146"/>
      <c r="AI140" s="146"/>
    </row>
  </sheetData>
  <mergeCells count="26">
    <mergeCell ref="BY5:BZ5"/>
    <mergeCell ref="BD5:BD6"/>
    <mergeCell ref="BG4:BZ4"/>
    <mergeCell ref="BE5:BE6"/>
    <mergeCell ref="A8:G8"/>
    <mergeCell ref="U6:V6"/>
    <mergeCell ref="BB5:BB6"/>
    <mergeCell ref="BG5:BH5"/>
    <mergeCell ref="L6:Q6"/>
    <mergeCell ref="N8:Q8"/>
    <mergeCell ref="BA3:CE3"/>
    <mergeCell ref="CB4:CE5"/>
    <mergeCell ref="BA5:BA6"/>
    <mergeCell ref="BC5:BC6"/>
    <mergeCell ref="A6:J6"/>
    <mergeCell ref="S6:T6"/>
    <mergeCell ref="BI5:BJ5"/>
    <mergeCell ref="BK5:BL5"/>
    <mergeCell ref="BM5:BN5"/>
    <mergeCell ref="BO5:BP5"/>
    <mergeCell ref="BU5:BV5"/>
    <mergeCell ref="BW5:BX5"/>
    <mergeCell ref="BA4:BE4"/>
    <mergeCell ref="K6:K7"/>
    <mergeCell ref="BQ5:BR5"/>
    <mergeCell ref="BS5:BT5"/>
  </mergeCells>
  <dataValidations count="1">
    <dataValidation type="list" allowBlank="1" showErrorMessage="1" sqref="CB7:CB59" xr:uid="{00000000-0002-0000-1000-000000000000}">
      <formula1>"A,O"</formula1>
    </dataValidation>
  </dataValidations>
  <printOptions horizontalCentered="1"/>
  <pageMargins left="0.196527777777778" right="0.196527777777778" top="0.55138888888888904" bottom="7.8472222222222193E-2" header="0.511811023622047" footer="0.511811023622047"/>
  <pageSetup paperSize="9" scale="65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0000"/>
  </sheetPr>
  <dimension ref="A1:IW197"/>
  <sheetViews>
    <sheetView topLeftCell="B1" zoomScale="80" zoomScaleNormal="80" workbookViewId="0">
      <selection activeCell="O42" sqref="O42"/>
    </sheetView>
  </sheetViews>
  <sheetFormatPr defaultColWidth="5.453125" defaultRowHeight="12.5"/>
  <cols>
    <col min="1" max="1" width="15.7265625" style="544" customWidth="1"/>
    <col min="2" max="2" width="9.7265625" style="544" customWidth="1"/>
    <col min="3" max="3" width="15.7265625" style="544" customWidth="1"/>
    <col min="4" max="4" width="9.7265625" style="544" customWidth="1"/>
    <col min="5" max="5" width="17.81640625" style="544" customWidth="1"/>
    <col min="6" max="6" width="15.7265625" style="544" customWidth="1"/>
    <col min="7" max="7" width="9.7265625" style="544" customWidth="1"/>
    <col min="8" max="8" width="22.7265625" style="544" hidden="1" customWidth="1"/>
    <col min="9" max="9" width="15.7265625" style="544" customWidth="1"/>
    <col min="10" max="10" width="9.7265625" style="544" customWidth="1"/>
    <col min="11" max="11" width="32.726562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9.7265625" style="544" customWidth="1"/>
    <col min="16" max="16" width="15.7265625" style="544" customWidth="1"/>
    <col min="17" max="17" width="9.7265625" style="544" customWidth="1"/>
    <col min="18" max="18" width="4.453125" style="544" customWidth="1"/>
    <col min="19" max="22" width="15.7265625" style="544" customWidth="1"/>
    <col min="23" max="23" width="2.1796875" style="544" customWidth="1"/>
    <col min="24" max="26" width="15.7265625" style="544" customWidth="1"/>
    <col min="27" max="27" width="16.453125" style="544" customWidth="1"/>
    <col min="28" max="28" width="17.1796875" style="544" customWidth="1"/>
    <col min="29" max="29" width="16.7265625" style="544" customWidth="1"/>
    <col min="30" max="30" width="15.7265625" style="544" customWidth="1"/>
    <col min="31" max="31" width="5.453125" style="544" customWidth="1"/>
    <col min="32" max="32" width="8.26953125" style="544" customWidth="1"/>
    <col min="33" max="33" width="7.7265625" style="544" customWidth="1"/>
    <col min="34" max="35" width="5.81640625" style="544" customWidth="1"/>
    <col min="36" max="52" width="5.453125" style="544" customWidth="1"/>
    <col min="53" max="57" width="10.453125" style="544" customWidth="1"/>
    <col min="58" max="58" width="1.81640625" style="544" customWidth="1"/>
    <col min="59" max="78" width="9.1796875" style="544" customWidth="1"/>
    <col min="79" max="79" width="1.7265625" style="544" customWidth="1"/>
    <col min="80" max="83" width="12.7265625" style="544" customWidth="1"/>
    <col min="84" max="257" width="5.453125" style="544" customWidth="1"/>
  </cols>
  <sheetData>
    <row r="1" spans="1:105" ht="15.75" customHeight="1">
      <c r="A1" s="24" t="str">
        <f>Cover!B2</f>
        <v>Ramada Resort Khao Lak, Phang Nga</v>
      </c>
      <c r="B1" s="113"/>
      <c r="C1" s="112"/>
      <c r="D1" s="113"/>
      <c r="E1" s="39" t="s">
        <v>2261</v>
      </c>
      <c r="G1" s="113"/>
      <c r="I1" s="39" t="s">
        <v>2261</v>
      </c>
      <c r="J1" s="113"/>
      <c r="M1" s="113"/>
      <c r="O1" s="113"/>
      <c r="P1" s="50"/>
      <c r="Q1" s="113"/>
      <c r="R1" s="51" t="str">
        <f>+BS!J1</f>
        <v>6</v>
      </c>
      <c r="W1" s="174"/>
    </row>
    <row r="2" spans="1:105" ht="15.75" customHeight="1" thickBot="1">
      <c r="A2" s="24" t="s">
        <v>2636</v>
      </c>
      <c r="B2" s="112"/>
      <c r="C2" s="112"/>
      <c r="D2" s="112"/>
      <c r="G2" s="112"/>
      <c r="J2" s="112"/>
      <c r="M2" s="112"/>
      <c r="O2" s="112"/>
      <c r="P2" s="50"/>
      <c r="Q2" s="112"/>
      <c r="R2" s="50"/>
      <c r="W2" s="174"/>
    </row>
    <row r="3" spans="1:105" ht="15.75" customHeight="1" thickBot="1">
      <c r="A3" s="24" t="s">
        <v>2424</v>
      </c>
      <c r="B3" s="112"/>
      <c r="C3" s="112"/>
      <c r="D3" s="112"/>
      <c r="G3" s="112"/>
      <c r="J3" s="112"/>
      <c r="M3" s="112"/>
      <c r="O3" s="112"/>
      <c r="P3" s="27"/>
      <c r="Q3" s="112"/>
      <c r="W3" s="174"/>
      <c r="BA3" s="741" t="s">
        <v>2426</v>
      </c>
      <c r="BB3" s="757"/>
      <c r="BC3" s="757"/>
      <c r="BD3" s="757"/>
      <c r="BE3" s="757"/>
      <c r="BF3" s="757"/>
      <c r="BG3" s="757"/>
      <c r="BH3" s="757"/>
      <c r="BI3" s="757"/>
      <c r="BJ3" s="757"/>
      <c r="BK3" s="757"/>
      <c r="BL3" s="757"/>
      <c r="BM3" s="757"/>
      <c r="BN3" s="757"/>
      <c r="BO3" s="757"/>
      <c r="BP3" s="757"/>
      <c r="BQ3" s="757"/>
      <c r="BR3" s="757"/>
      <c r="BS3" s="757"/>
      <c r="BT3" s="757"/>
      <c r="BU3" s="757"/>
      <c r="BV3" s="757"/>
      <c r="BW3" s="757"/>
      <c r="BX3" s="757"/>
      <c r="BY3" s="757"/>
      <c r="BZ3" s="757"/>
      <c r="CA3" s="757"/>
      <c r="CB3" s="757"/>
      <c r="CC3" s="757"/>
      <c r="CD3" s="757"/>
      <c r="CE3" s="758"/>
    </row>
    <row r="4" spans="1:105" ht="15.75" customHeight="1" thickBot="1">
      <c r="A4" s="24" t="str">
        <f>SCH00!J3</f>
        <v>For the PRD of June 2026</v>
      </c>
      <c r="B4" s="112"/>
      <c r="C4" s="112"/>
      <c r="D4" s="112"/>
      <c r="G4" s="112"/>
      <c r="J4" s="112"/>
      <c r="M4" s="112"/>
      <c r="O4" s="112"/>
      <c r="P4" s="27"/>
      <c r="Q4" s="112"/>
      <c r="W4" s="174"/>
      <c r="BA4" s="746" t="s">
        <v>2428</v>
      </c>
      <c r="BB4" s="718"/>
      <c r="BC4" s="718"/>
      <c r="BD4" s="718"/>
      <c r="BE4" s="718"/>
      <c r="BF4" s="516"/>
      <c r="BG4" s="748" t="s">
        <v>2429</v>
      </c>
      <c r="BH4" s="718"/>
      <c r="BI4" s="718"/>
      <c r="BJ4" s="718"/>
      <c r="BK4" s="718"/>
      <c r="BL4" s="718"/>
      <c r="BM4" s="718"/>
      <c r="BN4" s="718"/>
      <c r="BO4" s="718"/>
      <c r="BP4" s="718"/>
      <c r="BQ4" s="718"/>
      <c r="BR4" s="718"/>
      <c r="BS4" s="718"/>
      <c r="BT4" s="718"/>
      <c r="BU4" s="718"/>
      <c r="BV4" s="718"/>
      <c r="BW4" s="718"/>
      <c r="BX4" s="718"/>
      <c r="BY4" s="718"/>
      <c r="BZ4" s="765"/>
      <c r="CA4" s="517"/>
      <c r="CB4" s="741" t="s">
        <v>2430</v>
      </c>
      <c r="CC4" s="759"/>
      <c r="CD4" s="759"/>
      <c r="CE4" s="760"/>
    </row>
    <row r="5" spans="1:105" ht="5.15" customHeight="1" thickBot="1">
      <c r="BA5" s="741" t="s">
        <v>2431</v>
      </c>
      <c r="BB5" s="741" t="s">
        <v>2432</v>
      </c>
      <c r="BC5" s="741" t="s">
        <v>2433</v>
      </c>
      <c r="BD5" s="741" t="s">
        <v>2434</v>
      </c>
      <c r="BE5" s="744" t="s">
        <v>2435</v>
      </c>
      <c r="BF5" s="518"/>
      <c r="BG5" s="744" t="s">
        <v>2436</v>
      </c>
      <c r="BH5" s="757"/>
      <c r="BI5" s="744" t="s">
        <v>2437</v>
      </c>
      <c r="BJ5" s="757"/>
      <c r="BK5" s="744" t="s">
        <v>2438</v>
      </c>
      <c r="BL5" s="757"/>
      <c r="BM5" s="741" t="s">
        <v>2439</v>
      </c>
      <c r="BN5" s="758"/>
      <c r="BO5" s="755" t="s">
        <v>2440</v>
      </c>
      <c r="BP5" s="757"/>
      <c r="BQ5" s="741" t="s">
        <v>2441</v>
      </c>
      <c r="BR5" s="758"/>
      <c r="BS5" s="755" t="s">
        <v>2442</v>
      </c>
      <c r="BT5" s="757"/>
      <c r="BU5" s="741" t="s">
        <v>2443</v>
      </c>
      <c r="BV5" s="758"/>
      <c r="BW5" s="754" t="s">
        <v>2444</v>
      </c>
      <c r="BX5" s="758"/>
      <c r="BY5" s="741" t="s">
        <v>2445</v>
      </c>
      <c r="BZ5" s="758"/>
      <c r="CA5" s="519"/>
      <c r="CB5" s="761"/>
      <c r="CC5" s="762"/>
      <c r="CD5" s="762"/>
      <c r="CE5" s="763"/>
    </row>
    <row r="6" spans="1:105" s="52" customFormat="1" ht="13.5" customHeight="1" thickBot="1">
      <c r="A6" s="697" t="s">
        <v>2446</v>
      </c>
      <c r="B6" s="698"/>
      <c r="C6" s="698"/>
      <c r="D6" s="698"/>
      <c r="E6" s="698"/>
      <c r="F6" s="698"/>
      <c r="G6" s="698"/>
      <c r="H6" s="698"/>
      <c r="I6" s="698"/>
      <c r="J6" s="699"/>
      <c r="K6" s="710" t="s">
        <v>2447</v>
      </c>
      <c r="L6" s="697" t="s">
        <v>2448</v>
      </c>
      <c r="M6" s="698"/>
      <c r="N6" s="698"/>
      <c r="O6" s="698"/>
      <c r="P6" s="698"/>
      <c r="Q6" s="699"/>
      <c r="R6" s="71"/>
      <c r="S6" s="702" t="s">
        <v>2332</v>
      </c>
      <c r="T6" s="703"/>
      <c r="U6" s="702" t="s">
        <v>2333</v>
      </c>
      <c r="V6" s="703"/>
      <c r="W6" s="71"/>
      <c r="X6" s="57" t="s">
        <v>2449</v>
      </c>
      <c r="Y6" s="57"/>
      <c r="Z6" s="57"/>
      <c r="AA6" s="71"/>
      <c r="AB6" s="71"/>
      <c r="AC6" s="71"/>
      <c r="AD6" s="71"/>
      <c r="AF6" s="71"/>
      <c r="AG6" s="71"/>
      <c r="AH6" s="71"/>
      <c r="AI6" s="71"/>
      <c r="BA6" s="764"/>
      <c r="BB6" s="764"/>
      <c r="BC6" s="764"/>
      <c r="BD6" s="764"/>
      <c r="BE6" s="761"/>
      <c r="BF6" s="520"/>
      <c r="BG6" s="521" t="s">
        <v>2450</v>
      </c>
      <c r="BH6" s="522" t="s">
        <v>2451</v>
      </c>
      <c r="BI6" s="521" t="s">
        <v>2450</v>
      </c>
      <c r="BJ6" s="522" t="s">
        <v>2451</v>
      </c>
      <c r="BK6" s="521" t="s">
        <v>2450</v>
      </c>
      <c r="BL6" s="522" t="s">
        <v>2451</v>
      </c>
      <c r="BM6" s="523" t="s">
        <v>2450</v>
      </c>
      <c r="BN6" s="524" t="s">
        <v>2451</v>
      </c>
      <c r="BO6" s="525" t="s">
        <v>2450</v>
      </c>
      <c r="BP6" s="522" t="s">
        <v>2451</v>
      </c>
      <c r="BQ6" s="521" t="s">
        <v>2450</v>
      </c>
      <c r="BR6" s="526" t="s">
        <v>2451</v>
      </c>
      <c r="BS6" s="525" t="s">
        <v>2450</v>
      </c>
      <c r="BT6" s="522" t="s">
        <v>2451</v>
      </c>
      <c r="BU6" s="521" t="s">
        <v>2450</v>
      </c>
      <c r="BV6" s="526" t="s">
        <v>2451</v>
      </c>
      <c r="BW6" s="525" t="s">
        <v>2450</v>
      </c>
      <c r="BX6" s="526" t="s">
        <v>2451</v>
      </c>
      <c r="BY6" s="521" t="s">
        <v>2450</v>
      </c>
      <c r="BZ6" s="526" t="s">
        <v>2451</v>
      </c>
      <c r="CA6" s="527"/>
      <c r="CB6" s="523" t="s">
        <v>2452</v>
      </c>
      <c r="CC6" s="523" t="s">
        <v>2453</v>
      </c>
      <c r="CD6" s="523" t="s">
        <v>2454</v>
      </c>
      <c r="CE6" s="528" t="s">
        <v>2455</v>
      </c>
    </row>
    <row r="7" spans="1:105" s="52" customFormat="1" ht="13.5" customHeight="1" thickBot="1">
      <c r="A7" s="69" t="s">
        <v>2577</v>
      </c>
      <c r="B7" s="69" t="s">
        <v>2297</v>
      </c>
      <c r="C7" s="69" t="s">
        <v>2456</v>
      </c>
      <c r="D7" s="69" t="s">
        <v>2297</v>
      </c>
      <c r="E7" s="69" t="s">
        <v>2457</v>
      </c>
      <c r="F7" s="69" t="s">
        <v>2336</v>
      </c>
      <c r="G7" s="69" t="s">
        <v>2297</v>
      </c>
      <c r="H7" s="69" t="s">
        <v>2342</v>
      </c>
      <c r="I7" s="69" t="s">
        <v>2578</v>
      </c>
      <c r="J7" s="69" t="s">
        <v>2297</v>
      </c>
      <c r="K7" s="711"/>
      <c r="L7" s="69" t="s">
        <v>2578</v>
      </c>
      <c r="M7" s="69" t="s">
        <v>2297</v>
      </c>
      <c r="N7" s="69" t="s">
        <v>2336</v>
      </c>
      <c r="O7" s="69" t="s">
        <v>2297</v>
      </c>
      <c r="P7" s="69" t="s">
        <v>2577</v>
      </c>
      <c r="Q7" s="69" t="s">
        <v>2297</v>
      </c>
      <c r="R7" s="71"/>
      <c r="S7" s="108" t="s">
        <v>2342</v>
      </c>
      <c r="T7" s="108" t="s">
        <v>2343</v>
      </c>
      <c r="U7" s="159" t="s">
        <v>2342</v>
      </c>
      <c r="V7" s="108" t="s">
        <v>2343</v>
      </c>
      <c r="W7" s="71"/>
      <c r="X7" s="108" t="s">
        <v>2335</v>
      </c>
      <c r="Y7" s="108" t="s">
        <v>2342</v>
      </c>
      <c r="Z7" s="108" t="s">
        <v>2343</v>
      </c>
      <c r="AA7" s="71"/>
      <c r="AB7" s="71"/>
      <c r="AC7" s="71"/>
      <c r="AD7" s="71"/>
      <c r="AF7" s="71"/>
      <c r="AG7" s="71"/>
      <c r="AH7" s="71"/>
      <c r="AI7" s="71"/>
      <c r="BA7" s="529"/>
      <c r="BB7" s="530"/>
      <c r="BC7" s="530"/>
      <c r="BD7" s="530"/>
      <c r="BE7" s="531"/>
      <c r="BF7" s="532"/>
      <c r="BG7" s="529"/>
      <c r="BH7" s="531"/>
      <c r="BI7" s="529"/>
      <c r="BJ7" s="531"/>
      <c r="BK7" s="529"/>
      <c r="BL7" s="531"/>
      <c r="BM7" s="529"/>
      <c r="BN7" s="531"/>
      <c r="BO7" s="529"/>
      <c r="BP7" s="531"/>
      <c r="BQ7" s="529"/>
      <c r="BR7" s="531"/>
      <c r="BS7" s="529"/>
      <c r="BT7" s="531"/>
      <c r="BU7" s="529"/>
      <c r="BV7" s="531"/>
      <c r="BW7" s="529"/>
      <c r="BX7" s="531"/>
      <c r="BY7" s="529"/>
      <c r="BZ7" s="531"/>
      <c r="CA7" s="532"/>
      <c r="CB7" s="529"/>
      <c r="CC7" s="530"/>
      <c r="CD7" s="530"/>
      <c r="CE7" s="531"/>
    </row>
    <row r="8" spans="1:105" ht="13.5" customHeight="1" thickBot="1">
      <c r="A8" s="766" t="s">
        <v>2458</v>
      </c>
      <c r="B8" s="698"/>
      <c r="C8" s="698"/>
      <c r="D8" s="698"/>
      <c r="E8" s="698"/>
      <c r="F8" s="698"/>
      <c r="G8" s="699"/>
      <c r="J8" s="172"/>
      <c r="M8" s="112"/>
      <c r="N8" s="766" t="s">
        <v>2458</v>
      </c>
      <c r="O8" s="698"/>
      <c r="P8" s="698"/>
      <c r="Q8" s="699"/>
      <c r="R8" s="118"/>
      <c r="S8" s="162"/>
      <c r="T8" s="162"/>
      <c r="U8" s="162"/>
      <c r="V8" s="162"/>
      <c r="BA8" s="533"/>
      <c r="BB8" s="534"/>
      <c r="BC8" s="534"/>
      <c r="BD8" s="534"/>
      <c r="BE8" s="535"/>
      <c r="BF8" s="536"/>
      <c r="BG8" s="533"/>
      <c r="BH8" s="535"/>
      <c r="BI8" s="533"/>
      <c r="BJ8" s="535"/>
      <c r="BK8" s="533"/>
      <c r="BL8" s="535"/>
      <c r="BM8" s="533"/>
      <c r="BN8" s="535"/>
      <c r="BO8" s="533"/>
      <c r="BP8" s="535"/>
      <c r="BQ8" s="533"/>
      <c r="BR8" s="535"/>
      <c r="BS8" s="533"/>
      <c r="BT8" s="535"/>
      <c r="BU8" s="533"/>
      <c r="BV8" s="535"/>
      <c r="BW8" s="533"/>
      <c r="BX8" s="535"/>
      <c r="BY8" s="533"/>
      <c r="BZ8" s="535"/>
      <c r="CA8" s="536"/>
      <c r="CB8" s="533"/>
      <c r="CC8" s="534"/>
      <c r="CD8" s="534"/>
      <c r="CE8" s="535"/>
    </row>
    <row r="9" spans="1:105" ht="5.15" customHeight="1">
      <c r="S9" s="111"/>
      <c r="T9" s="111"/>
      <c r="U9" s="111"/>
      <c r="V9" s="111"/>
      <c r="X9" s="72"/>
      <c r="Y9" s="72"/>
      <c r="Z9" s="72"/>
      <c r="AF9" s="146"/>
      <c r="AG9" s="146"/>
      <c r="AH9" s="146"/>
      <c r="AI9" s="146"/>
      <c r="BA9" s="533"/>
      <c r="BB9" s="534"/>
      <c r="BC9" s="534"/>
      <c r="BD9" s="534"/>
      <c r="BE9" s="535"/>
      <c r="BF9" s="536"/>
      <c r="BG9" s="533"/>
      <c r="BH9" s="535"/>
      <c r="BI9" s="533"/>
      <c r="BJ9" s="535"/>
      <c r="BK9" s="533"/>
      <c r="BL9" s="535"/>
      <c r="BM9" s="533"/>
      <c r="BN9" s="535"/>
      <c r="BO9" s="533"/>
      <c r="BP9" s="535"/>
      <c r="BQ9" s="533"/>
      <c r="BR9" s="535"/>
      <c r="BS9" s="533"/>
      <c r="BT9" s="535"/>
      <c r="BU9" s="533"/>
      <c r="BV9" s="535"/>
      <c r="BW9" s="533"/>
      <c r="BX9" s="535"/>
      <c r="BY9" s="533"/>
      <c r="BZ9" s="535"/>
      <c r="CA9" s="536"/>
      <c r="CB9" s="533"/>
      <c r="CC9" s="534"/>
      <c r="CD9" s="534"/>
      <c r="CE9" s="535"/>
    </row>
    <row r="10" spans="1:105" ht="12.75" customHeight="1">
      <c r="G10" s="140"/>
      <c r="K10" s="35" t="s">
        <v>2459</v>
      </c>
      <c r="M10" s="140"/>
      <c r="S10" s="111"/>
      <c r="T10" s="111"/>
      <c r="U10" s="214"/>
      <c r="V10" s="214"/>
      <c r="X10" s="72"/>
      <c r="Y10" s="72"/>
      <c r="Z10" s="72"/>
      <c r="AF10" s="146"/>
      <c r="AG10" s="146"/>
      <c r="AH10" s="146"/>
      <c r="AI10" s="146"/>
      <c r="BA10" s="533"/>
      <c r="BB10" s="534"/>
      <c r="BC10" s="534"/>
      <c r="BD10" s="534"/>
      <c r="BE10" s="535"/>
      <c r="BF10" s="536"/>
      <c r="BG10" s="533"/>
      <c r="BH10" s="535"/>
      <c r="BI10" s="533"/>
      <c r="BJ10" s="535"/>
      <c r="BK10" s="533"/>
      <c r="BL10" s="535"/>
      <c r="BM10" s="533"/>
      <c r="BN10" s="535"/>
      <c r="BO10" s="533"/>
      <c r="BP10" s="535"/>
      <c r="BQ10" s="533"/>
      <c r="BR10" s="535"/>
      <c r="BS10" s="533"/>
      <c r="BT10" s="535"/>
      <c r="BU10" s="533"/>
      <c r="BV10" s="535"/>
      <c r="BW10" s="533"/>
      <c r="BX10" s="535"/>
      <c r="BY10" s="533"/>
      <c r="BZ10" s="535"/>
      <c r="CA10" s="536"/>
      <c r="CB10" s="533"/>
      <c r="CC10" s="534"/>
      <c r="CD10" s="534"/>
      <c r="CE10" s="535"/>
    </row>
    <row r="11" spans="1:105" ht="12.75" customHeight="1">
      <c r="A11" s="74">
        <f ca="1">I11-T11</f>
        <v>10638.94</v>
      </c>
      <c r="B11">
        <f ca="1">IF(I11=0,0,(A11*100/I11))</f>
        <v>92.810807604265534</v>
      </c>
      <c r="C11">
        <f ca="1">I11-E11</f>
        <v>3158.8300000000017</v>
      </c>
      <c r="D11">
        <f ca="1">IF(I11=0,0,(C11*100/I11))</f>
        <v>27.556651638657822</v>
      </c>
      <c r="E11">
        <f ca="1">IFERROR(_xll.AC_BU(_xll.ArrayBU(DB),_xll.ArrayDPT($BA11:$BE11),_xll.ArrayCOA($BG11:$BZ11),YR,PRD-1,_xll.ArrayDIM($CB11:$CE11)),0)</f>
        <v>8304.2099999999991</v>
      </c>
      <c r="F11">
        <f ca="1">+I11-H11</f>
        <v>11463.04</v>
      </c>
      <c r="G11">
        <f ca="1">IF(I11=0,0,(F11*100/I11))</f>
        <v>99.999999999999986</v>
      </c>
      <c r="H11"/>
      <c r="I11">
        <f ca="1">IFERROR(_xll.AC_BU(_xll.ArrayBU(DB),_xll.ArrayDPT($BA11:$BE11),_xll.ArrayCOA($BG11:$BZ11),YR,PRD,_xll.ArrayDIM($CB11:$CE11)),0)</f>
        <v>11463.04</v>
      </c>
      <c r="J11" s="140">
        <f ca="1">IF(I11=0,0,(I11/$I$23*100))</f>
        <v>95.742189392306912</v>
      </c>
      <c r="K11" t="s">
        <v>2403</v>
      </c>
      <c r="L11">
        <f ca="1">IFERROR(_xll.ACC_BU(_xll.ArrayBU(DB),_xll.ArrayDPT($BA11:$BE11),_xll.ArrayCOA($BG11:$BZ11),YR,PRD,_xll.ArrayDIM($CB11:$CE11)),0)</f>
        <v>187994.68</v>
      </c>
      <c r="M11" s="140">
        <f ca="1">L11/$L$23*100</f>
        <v>96.838873377632538</v>
      </c>
      <c r="N11">
        <f ca="1">L11-U11</f>
        <v>187994.68</v>
      </c>
      <c r="O11">
        <f ca="1">IF(L11=0,0,(N11*100/L11))</f>
        <v>100</v>
      </c>
      <c r="P11">
        <f ca="1">L11-V11</f>
        <v>170225.56</v>
      </c>
      <c r="Q11">
        <f ca="1">IF(L11=0,0,(P11*100/L11))</f>
        <v>90.548072956107063</v>
      </c>
      <c r="S11" s="119">
        <f ca="1">IFERROR(_xll.BC_BU(_xll.ArrayBU(DB),_xll.ArrayDPT($BA11:$BE11),_xll.ArrayCOA($BG11:$BZ11),YR,PRD,RV,_xll.ArrayDIM($CB11:$CE11)),0)</f>
        <v>0</v>
      </c>
      <c r="T11" s="119">
        <f ca="1">IFERROR(_xll.AC_BU(_xll.ArrayBU(DB),_xll.ArrayDPT($BA11:$BE11),_xll.ArrayCOA($BG11:$BZ11),YR-1,PRD,_xll.ArrayDIM($CB11:$CE11)),0)</f>
        <v>824.1</v>
      </c>
      <c r="U11" s="119">
        <f ca="1">IFERROR(_xll.BCC_BU(_xll.ArrayBU(DB),_xll.ArrayDPT($BA11:$BE11),_xll.ArrayCOA($BG11:$BZ11),YR,PRD,RV,_xll.ArrayDIM($CB11:$CE11)),0)</f>
        <v>0</v>
      </c>
      <c r="V11" s="119">
        <f ca="1">IFERROR(_xll.ACC_BU(_xll.ArrayBU(DB),_xll.ArrayDPT($BA11:$BE11),_xll.ArrayCOA($BG11:$BZ11),YR-1,PRD,_xll.ArrayDIM($CB11:$CE11)),0)</f>
        <v>17769.12</v>
      </c>
      <c r="W11" s="102"/>
      <c r="X11" s="72">
        <f ca="1">IFERROR(_xll.ACC_BU(_xll.ArrayBU(DB),_xll.ArrayDPT($BA11:$BE11),_xll.ArrayCOA($BG11:$BZ11),YR-1,PRD,_xll.ArrayDIM($CB11:$CE11)),0)</f>
        <v>17769.12</v>
      </c>
      <c r="Y11" s="72">
        <f ca="1">IFERROR(_xll.BCC_BU(_xll.ArrayBU(DB),_xll.ArrayDPT($BA11:$BE11),_xll.ArrayCOA($BG11:$BZ11),YR-1,PRD,RV,_xll.ArrayDIM($CB11:$CE11)),0)</f>
        <v>0</v>
      </c>
      <c r="Z11" s="72">
        <f ca="1">IFERROR(_xll.ACC_BU(_xll.ArrayBU(DB),_xll.ArrayDPT($BA11:$BE11),_xll.ArrayCOA($BG11:$BZ11),YR-1-1,PRD,_xll.ArrayDIM($CB11:$CE11)),0)</f>
        <v>27343.51</v>
      </c>
      <c r="AA11" s="102"/>
      <c r="AB11" s="102"/>
      <c r="AC11" s="102"/>
      <c r="AD11" s="102"/>
      <c r="AF11" s="146"/>
      <c r="AG11" s="146"/>
      <c r="AH11" s="146"/>
      <c r="AI11" s="146"/>
      <c r="BA11" s="533"/>
      <c r="BB11" s="534"/>
      <c r="BC11" s="534"/>
      <c r="BD11" s="534"/>
      <c r="BE11" s="535"/>
      <c r="BF11" s="536"/>
      <c r="BG11" s="533" t="s">
        <v>1488</v>
      </c>
      <c r="BH11" s="535"/>
      <c r="BI11" s="533"/>
      <c r="BJ11" s="535"/>
      <c r="BK11" s="533"/>
      <c r="BL11" s="535"/>
      <c r="BM11" s="533"/>
      <c r="BN11" s="535"/>
      <c r="BO11" s="533"/>
      <c r="BP11" s="535"/>
      <c r="BQ11" s="533"/>
      <c r="BR11" s="535"/>
      <c r="BS11" s="533"/>
      <c r="BT11" s="535"/>
      <c r="BU11" s="533"/>
      <c r="BV11" s="535"/>
      <c r="BW11" s="533"/>
      <c r="BX11" s="535"/>
      <c r="BY11" s="533"/>
      <c r="BZ11" s="535"/>
      <c r="CA11" s="536"/>
      <c r="CB11" s="533"/>
      <c r="CC11" s="534"/>
      <c r="CD11" s="534"/>
      <c r="CE11" s="535"/>
      <c r="DA11" t="s">
        <v>1488</v>
      </c>
    </row>
    <row r="12" spans="1:105" ht="12.75" customHeight="1">
      <c r="A12" s="74">
        <f ca="1">I12-T12</f>
        <v>0</v>
      </c>
      <c r="B12" s="124">
        <f ca="1">IF(I12=0,0,(A12*100/I12))</f>
        <v>0</v>
      </c>
      <c r="C12" s="124">
        <f ca="1">I12-E12</f>
        <v>0</v>
      </c>
      <c r="D12" s="124">
        <f ca="1">IF(I12=0,0,(C12*100/I12))</f>
        <v>0</v>
      </c>
      <c r="E12" s="124">
        <f ca="1">IFERROR(_xll.AC_BU(_xll.ArrayBU(DB),_xll.ArrayDPT($BA12:$BE12),_xll.ArrayCOA($BG12:$BZ12),YR,PRD-1,_xll.ArrayDIM($CB12:$CE12)),0)</f>
        <v>0</v>
      </c>
      <c r="F12" s="124">
        <f ca="1">I12-H12</f>
        <v>0</v>
      </c>
      <c r="G12" s="124">
        <f ca="1">IF(I12=0,0,(F12*100/I12))</f>
        <v>0</v>
      </c>
      <c r="H12" s="124"/>
      <c r="I12" s="124">
        <f ca="1">IFERROR(_xll.AC_BU(_xll.ArrayBU(DB),_xll.ArrayDPT($BA12:$BE12),_xll.ArrayCOA($BG12:$BZ12),YR,PRD,_xll.ArrayDIM($CB12:$CE12)),0)</f>
        <v>0</v>
      </c>
      <c r="J12" s="127">
        <f ca="1">IF(I12=0,0,(I12/$I$23*100))</f>
        <v>0</v>
      </c>
      <c r="K12" s="124" t="s">
        <v>2473</v>
      </c>
      <c r="L12" s="124">
        <f ca="1">IFERROR(_xll.ACC_BU(_xll.ArrayBU(DB),_xll.ArrayDPT($BA12:$BE12),_xll.ArrayCOA($BG12:$BZ12),YR,PRD,_xll.ArrayDIM($CB12:$CE12)),0)</f>
        <v>0</v>
      </c>
      <c r="M12" s="127">
        <f ca="1">L12/$L$23*100</f>
        <v>0</v>
      </c>
      <c r="N12" s="124">
        <f ca="1">L12-U12</f>
        <v>0</v>
      </c>
      <c r="O12" s="124">
        <f ca="1">IF(L12=0,0,(N12*100/L12))</f>
        <v>0</v>
      </c>
      <c r="P12" s="124">
        <f ca="1">L12-V12</f>
        <v>0</v>
      </c>
      <c r="Q12" s="124">
        <f ca="1">IF(L12=0,0,(P12*100/L12))</f>
        <v>0</v>
      </c>
      <c r="S12" s="72">
        <f ca="1">IFERROR(_xll.BC_BU(_xll.ArrayBU(DB),_xll.ArrayDPT($BA12:$BE12),_xll.ArrayCOA($BG12:$BZ12),YR,PRD,RV,_xll.ArrayDIM($CB12:$CE12)),0)</f>
        <v>0</v>
      </c>
      <c r="T12" s="72">
        <f ca="1">IFERROR(_xll.AC_BU(_xll.ArrayBU(DB),_xll.ArrayDPT($BA12:$BE12),_xll.ArrayCOA($BG12:$BZ12),YR-1,PRD,_xll.ArrayDIM($CB12:$CE12)),0)</f>
        <v>0</v>
      </c>
      <c r="U12" s="72">
        <f ca="1">IFERROR(_xll.BCC_BU(_xll.ArrayBU(DB),_xll.ArrayDPT($BA12:$BE12),_xll.ArrayCOA($BG12:$BZ12),YR,PRD,RV,_xll.ArrayDIM($CB12:$CE12)),0)</f>
        <v>0</v>
      </c>
      <c r="V12" s="72">
        <f ca="1">IFERROR(_xll.ACC_BU(_xll.ArrayBU(DB),_xll.ArrayDPT($BA12:$BE12),_xll.ArrayCOA($BG12:$BZ12),YR-1,PRD,_xll.ArrayDIM($CB12:$CE12)),0)</f>
        <v>0</v>
      </c>
      <c r="W12" s="102"/>
      <c r="X12" s="72">
        <f ca="1">IFERROR(_xll.ACC_BU(_xll.ArrayBU(DB),_xll.ArrayDPT($BA12:$BE12),_xll.ArrayCOA($BG12:$BZ12),YR-1,PRD,_xll.ArrayDIM($CB12:$CE12)),0)</f>
        <v>0</v>
      </c>
      <c r="Y12" s="72">
        <f ca="1">IFERROR(_xll.BCC_BU(_xll.ArrayBU(DB),_xll.ArrayDPT($BA12:$BE12),_xll.ArrayCOA($BG12:$BZ12),YR-1,PRD,RV,_xll.ArrayDIM($CB12:$CE12)),0)</f>
        <v>0</v>
      </c>
      <c r="Z12" s="72">
        <f ca="1">IFERROR(_xll.ACC_BU(_xll.ArrayBU(DB),_xll.ArrayDPT($BA12:$BE12),_xll.ArrayCOA($BG12:$BZ12),YR-1-1,PRD,_xll.ArrayDIM($CB12:$CE12)),0)</f>
        <v>0</v>
      </c>
      <c r="AA12" s="102"/>
      <c r="AB12" s="102"/>
      <c r="AC12" s="102"/>
      <c r="AD12" s="102"/>
      <c r="AF12" s="146"/>
      <c r="AG12" s="146"/>
      <c r="AH12" s="146"/>
      <c r="AI12" s="146"/>
      <c r="BA12" s="533"/>
      <c r="BB12" s="534"/>
      <c r="BC12" s="534"/>
      <c r="BD12" s="534"/>
      <c r="BE12" s="535"/>
      <c r="BF12" s="536"/>
      <c r="BG12" s="533" t="s">
        <v>1497</v>
      </c>
      <c r="BH12" s="535"/>
      <c r="BI12" s="533"/>
      <c r="BJ12" s="535"/>
      <c r="BK12" s="533"/>
      <c r="BL12" s="535"/>
      <c r="BM12" s="533"/>
      <c r="BN12" s="535"/>
      <c r="BO12" s="533"/>
      <c r="BP12" s="535"/>
      <c r="BQ12" s="533"/>
      <c r="BR12" s="535"/>
      <c r="BS12" s="533"/>
      <c r="BT12" s="535"/>
      <c r="BU12" s="533"/>
      <c r="BV12" s="535"/>
      <c r="BW12" s="533"/>
      <c r="BX12" s="535"/>
      <c r="BY12" s="533"/>
      <c r="BZ12" s="535"/>
      <c r="CA12" s="536"/>
      <c r="CB12" s="533"/>
      <c r="CC12" s="534"/>
      <c r="CD12" s="534"/>
      <c r="CE12" s="535"/>
      <c r="DA12" t="s">
        <v>1497</v>
      </c>
    </row>
    <row r="13" spans="1:105" ht="12.75" customHeight="1">
      <c r="A13" s="35">
        <f ca="1">A11-A12</f>
        <v>10638.94</v>
      </c>
      <c r="B13">
        <f ca="1">IF(I13=0,0,(A13*100/I13))</f>
        <v>92.810807604265534</v>
      </c>
      <c r="C13" s="35">
        <f ca="1">I13-E13</f>
        <v>3158.8300000000017</v>
      </c>
      <c r="D13">
        <f ca="1">IF(I13=0,0,(C13*100/I13))</f>
        <v>27.556651638657822</v>
      </c>
      <c r="E13" s="35">
        <f ca="1">E11-E12</f>
        <v>8304.2099999999991</v>
      </c>
      <c r="F13" s="35">
        <f ca="1">F11-F12</f>
        <v>11463.04</v>
      </c>
      <c r="G13">
        <f ca="1">IF(I13=0,0,(F13*100/I13))</f>
        <v>99.999999999999986</v>
      </c>
      <c r="H13" s="35">
        <f>H11-H12</f>
        <v>0</v>
      </c>
      <c r="I13" s="35">
        <f ca="1">I11-I12</f>
        <v>11463.04</v>
      </c>
      <c r="J13" s="140">
        <f ca="1">IF(I13=0,0,(I13/$I$23*100))</f>
        <v>95.742189392306912</v>
      </c>
      <c r="K13" s="112" t="s">
        <v>2608</v>
      </c>
      <c r="L13" s="35">
        <f ca="1">L11-L12</f>
        <v>187994.68</v>
      </c>
      <c r="M13" s="140">
        <f ca="1">L13/$L$23*100</f>
        <v>96.838873377632538</v>
      </c>
      <c r="N13" s="35">
        <f ca="1">N11-N12</f>
        <v>187994.68</v>
      </c>
      <c r="O13">
        <f ca="1">IF(L13=0,0,(N13*100/L13))</f>
        <v>100</v>
      </c>
      <c r="P13" s="35">
        <f ca="1">P11-P12</f>
        <v>170225.56</v>
      </c>
      <c r="Q13">
        <f ca="1">IF(L13=0,0,(P13*100/L13))</f>
        <v>90.548072956107063</v>
      </c>
      <c r="S13" s="145">
        <f ca="1">S11-S12</f>
        <v>0</v>
      </c>
      <c r="T13" s="145">
        <f ca="1">T11-T12</f>
        <v>824.1</v>
      </c>
      <c r="U13" s="145">
        <f ca="1">U11-U12</f>
        <v>0</v>
      </c>
      <c r="V13" s="145">
        <f ca="1">V11-V12</f>
        <v>17769.12</v>
      </c>
      <c r="W13" s="46"/>
      <c r="X13" s="77">
        <f ca="1">X11-X12</f>
        <v>17769.12</v>
      </c>
      <c r="Y13" s="77">
        <f ca="1">Y11-Y12</f>
        <v>0</v>
      </c>
      <c r="Z13" s="77">
        <f ca="1">Z11-Z12</f>
        <v>27343.51</v>
      </c>
      <c r="AA13" s="46"/>
      <c r="AB13" s="46"/>
      <c r="AC13" s="46"/>
      <c r="AD13" s="46"/>
      <c r="AF13" s="146"/>
      <c r="AG13" s="146"/>
      <c r="AH13" s="146"/>
      <c r="AI13" s="146"/>
      <c r="BA13" s="533"/>
      <c r="BB13" s="534"/>
      <c r="BC13" s="534"/>
      <c r="BD13" s="534"/>
      <c r="BE13" s="535"/>
      <c r="BF13" s="536"/>
      <c r="BG13" s="533"/>
      <c r="BH13" s="535"/>
      <c r="BI13" s="533"/>
      <c r="BJ13" s="535"/>
      <c r="BK13" s="533"/>
      <c r="BL13" s="535"/>
      <c r="BM13" s="533"/>
      <c r="BN13" s="535"/>
      <c r="BO13" s="533"/>
      <c r="BP13" s="535"/>
      <c r="BQ13" s="533"/>
      <c r="BR13" s="535"/>
      <c r="BS13" s="533"/>
      <c r="BT13" s="535"/>
      <c r="BU13" s="533"/>
      <c r="BV13" s="535"/>
      <c r="BW13" s="533"/>
      <c r="BX13" s="535"/>
      <c r="BY13" s="533"/>
      <c r="BZ13" s="535"/>
      <c r="CA13" s="536"/>
      <c r="CB13" s="533"/>
      <c r="CC13" s="534"/>
      <c r="CD13" s="534"/>
      <c r="CE13" s="535"/>
    </row>
    <row r="14" spans="1:105" ht="5.15" customHeight="1">
      <c r="S14" s="72"/>
      <c r="T14" s="72"/>
      <c r="U14" s="72"/>
      <c r="V14" s="72"/>
      <c r="W14" s="46"/>
      <c r="X14" s="72"/>
      <c r="Y14" s="72"/>
      <c r="Z14" s="72"/>
      <c r="AA14" s="46"/>
      <c r="AC14" s="46"/>
      <c r="AD14" s="46"/>
      <c r="AF14" s="146"/>
      <c r="AG14" s="146"/>
      <c r="AH14" s="146"/>
      <c r="AI14" s="146"/>
      <c r="BA14" s="533"/>
      <c r="BB14" s="534"/>
      <c r="BC14" s="534"/>
      <c r="BD14" s="534"/>
      <c r="BE14" s="535"/>
      <c r="BF14" s="536"/>
      <c r="BG14" s="533"/>
      <c r="BH14" s="535"/>
      <c r="BI14" s="533"/>
      <c r="BJ14" s="535"/>
      <c r="BK14" s="533"/>
      <c r="BL14" s="535"/>
      <c r="BM14" s="533"/>
      <c r="BN14" s="535"/>
      <c r="BO14" s="533"/>
      <c r="BP14" s="535"/>
      <c r="BQ14" s="533"/>
      <c r="BR14" s="535"/>
      <c r="BS14" s="533"/>
      <c r="BT14" s="535"/>
      <c r="BU14" s="533"/>
      <c r="BV14" s="535"/>
      <c r="BW14" s="533"/>
      <c r="BX14" s="535"/>
      <c r="BY14" s="533"/>
      <c r="BZ14" s="535"/>
      <c r="CA14" s="536"/>
      <c r="CB14" s="533"/>
      <c r="CC14" s="534"/>
      <c r="CD14" s="534"/>
      <c r="CE14" s="535"/>
    </row>
    <row r="15" spans="1:105" ht="12.75" customHeight="1">
      <c r="A15" s="74">
        <f ca="1">I15-T15</f>
        <v>402.71999999999997</v>
      </c>
      <c r="B15">
        <f ca="1">IF(I15=0,0,(A15*100/I15))</f>
        <v>78.998783789085493</v>
      </c>
      <c r="C15">
        <f ca="1">I15-E15</f>
        <v>122.35999999999996</v>
      </c>
      <c r="D15">
        <f ca="1">IF(I15=0,0,(C15*100/I15))</f>
        <v>24.002510887049308</v>
      </c>
      <c r="E15">
        <f ca="1">IFERROR(_xll.AC_BU(_xll.ArrayBU(DB),_xll.ArrayDPT($BA15:$BE15),_xll.ArrayCOA($BG15:$BZ15),YR,PRD-1,_xll.ArrayDIM($CB15:$CE15)),0)</f>
        <v>387.42</v>
      </c>
      <c r="F15">
        <f ca="1">I15-H15</f>
        <v>509.78</v>
      </c>
      <c r="G15">
        <f ca="1">IF(I15=0,0,(F15*100/I15))</f>
        <v>100</v>
      </c>
      <c r="H15"/>
      <c r="I15">
        <f ca="1">IFERROR(_xll.AC_BU(_xll.ArrayBU(DB),_xll.ArrayDPT($BA15:$BE15),_xll.ArrayCOA($BG15:$BZ15),YR,PRD,_xll.ArrayDIM($CB15:$CE15)),0)</f>
        <v>509.78</v>
      </c>
      <c r="J15" s="140">
        <f ca="1">IF(I15=0,0,(I15/$I$23*100))</f>
        <v>4.2578106076930915</v>
      </c>
      <c r="K15" t="s">
        <v>2404</v>
      </c>
      <c r="L15">
        <f ca="1">IFERROR(_xll.ACC_BU(_xll.ArrayBU(DB),_xll.ArrayDPT($BA15:$BE15),_xll.ArrayCOA($BG15:$BZ15),YR,PRD,_xll.ArrayDIM($CB15:$CE15)),0)</f>
        <v>6136.74</v>
      </c>
      <c r="M15" s="140">
        <f ca="1">L15/$L$23*100</f>
        <v>3.1611266223674668</v>
      </c>
      <c r="N15">
        <f ca="1">L15-U15</f>
        <v>6136.74</v>
      </c>
      <c r="O15">
        <f ca="1">IF(L15=0,0,(N15*100/L15))</f>
        <v>100</v>
      </c>
      <c r="P15">
        <f ca="1">L15-V15</f>
        <v>19.550000000000182</v>
      </c>
      <c r="Q15">
        <f ca="1">IF(L15=0,0,(P15*100/L15))</f>
        <v>0.31857305344531761</v>
      </c>
      <c r="S15" s="72">
        <f ca="1">IFERROR(_xll.BC_BU(_xll.ArrayBU(DB),_xll.ArrayDPT($BA15:$BE15),_xll.ArrayCOA($BG15:$BZ15),YR,PRD,RV,_xll.ArrayDIM($CB15:$CE15)),0)</f>
        <v>0</v>
      </c>
      <c r="T15" s="72">
        <f ca="1">IFERROR(_xll.AC_BU(_xll.ArrayBU(DB),_xll.ArrayDPT($BA15:$BE15),_xll.ArrayCOA($BG15:$BZ15),YR-1,PRD,_xll.ArrayDIM($CB15:$CE15)),0)</f>
        <v>107.06</v>
      </c>
      <c r="U15" s="72">
        <f ca="1">IFERROR(_xll.BCC_BU(_xll.ArrayBU(DB),_xll.ArrayDPT($BA15:$BE15),_xll.ArrayCOA($BG15:$BZ15),YR,PRD,RV,_xll.ArrayDIM($CB15:$CE15)),0)</f>
        <v>0</v>
      </c>
      <c r="V15" s="72">
        <f ca="1">IFERROR(_xll.ACC_BU(_xll.ArrayBU(DB),_xll.ArrayDPT($BA15:$BE15),_xll.ArrayCOA($BG15:$BZ15),YR-1,PRD,_xll.ArrayDIM($CB15:$CE15)),0)</f>
        <v>6117.19</v>
      </c>
      <c r="W15" s="102"/>
      <c r="X15" s="72">
        <f ca="1">IFERROR(_xll.ACC_BU(_xll.ArrayBU(DB),_xll.ArrayDPT($BA15:$BE15),_xll.ArrayCOA($BG15:$BZ15),YR-1,PRD,_xll.ArrayDIM($CB15:$CE15)),0)</f>
        <v>6117.19</v>
      </c>
      <c r="Y15" s="72">
        <f ca="1">IFERROR(_xll.BCC_BU(_xll.ArrayBU(DB),_xll.ArrayDPT($BA15:$BE15),_xll.ArrayCOA($BG15:$BZ15),YR-1,PRD,RV,_xll.ArrayDIM($CB15:$CE15)),0)</f>
        <v>0</v>
      </c>
      <c r="Z15" s="72">
        <f ca="1">IFERROR(_xll.ACC_BU(_xll.ArrayBU(DB),_xll.ArrayDPT($BA15:$BE15),_xll.ArrayCOA($BG15:$BZ15),YR-1-1,PRD,_xll.ArrayDIM($CB15:$CE15)),0)</f>
        <v>9470.9699999999993</v>
      </c>
      <c r="AA15" s="102"/>
      <c r="AB15" s="102"/>
      <c r="AC15" s="102"/>
      <c r="AD15" s="102"/>
      <c r="AF15" s="146"/>
      <c r="AG15" s="146"/>
      <c r="AH15" s="146"/>
      <c r="AI15" s="146"/>
      <c r="BA15" s="533"/>
      <c r="BB15" s="534"/>
      <c r="BC15" s="534"/>
      <c r="BD15" s="534"/>
      <c r="BE15" s="535"/>
      <c r="BF15" s="536"/>
      <c r="BG15" s="533" t="s">
        <v>1495</v>
      </c>
      <c r="BH15" s="535"/>
      <c r="BI15" s="533"/>
      <c r="BJ15" s="535"/>
      <c r="BK15" s="533"/>
      <c r="BL15" s="535"/>
      <c r="BM15" s="533"/>
      <c r="BN15" s="535"/>
      <c r="BO15" s="533"/>
      <c r="BP15" s="535"/>
      <c r="BQ15" s="533"/>
      <c r="BR15" s="535"/>
      <c r="BS15" s="533"/>
      <c r="BT15" s="535"/>
      <c r="BU15" s="533"/>
      <c r="BV15" s="535"/>
      <c r="BW15" s="533"/>
      <c r="BX15" s="535"/>
      <c r="BY15" s="533"/>
      <c r="BZ15" s="535"/>
      <c r="CA15" s="536"/>
      <c r="CB15" s="533"/>
      <c r="CC15" s="534"/>
      <c r="CD15" s="534"/>
      <c r="CE15" s="535"/>
      <c r="DA15" t="s">
        <v>1495</v>
      </c>
    </row>
    <row r="16" spans="1:105" ht="12.75" customHeight="1">
      <c r="A16" s="74">
        <f ca="1">I16-T16</f>
        <v>0</v>
      </c>
      <c r="B16" s="124">
        <f ca="1">IF(I16=0,0,(A16*100/I16))</f>
        <v>0</v>
      </c>
      <c r="C16" s="124">
        <f ca="1">I16-E16</f>
        <v>0</v>
      </c>
      <c r="D16" s="124">
        <f ca="1">IF(I16=0,0,(C16*100/I16))</f>
        <v>0</v>
      </c>
      <c r="E16" s="124">
        <f ca="1">IFERROR(_xll.AC_BU(_xll.ArrayBU(DB),_xll.ArrayDPT($BA16:$BE16),_xll.ArrayCOA($BG16:$BZ16),YR,PRD-1,_xll.ArrayDIM($CB16:$CE16)),0)</f>
        <v>0</v>
      </c>
      <c r="F16" s="124">
        <f ca="1">I16-H16</f>
        <v>0</v>
      </c>
      <c r="G16" s="124">
        <f ca="1">IF(I16=0,0,(F16*100/I16))</f>
        <v>0</v>
      </c>
      <c r="H16" s="124"/>
      <c r="I16" s="124">
        <f ca="1">IFERROR(_xll.AC_BU(_xll.ArrayBU(DB),_xll.ArrayDPT($BA16:$BE16),_xll.ArrayCOA($BG16:$BZ16),YR,PRD,_xll.ArrayDIM($CB16:$CE16)),0)</f>
        <v>0</v>
      </c>
      <c r="J16" s="127">
        <f ca="1">IF(I16=0,0,(I16/$I$23*100))</f>
        <v>0</v>
      </c>
      <c r="K16" s="124" t="s">
        <v>2473</v>
      </c>
      <c r="L16" s="124">
        <f ca="1">IFERROR(_xll.ACC_BU(_xll.ArrayBU(DB),_xll.ArrayDPT($BA16:$BE16),_xll.ArrayCOA($BG16:$BZ16),YR,PRD,_xll.ArrayDIM($CB16:$CE16)),0)</f>
        <v>0</v>
      </c>
      <c r="M16" s="127">
        <f ca="1">L16/$L$23*100</f>
        <v>0</v>
      </c>
      <c r="N16" s="124">
        <f ca="1">L16-U16</f>
        <v>0</v>
      </c>
      <c r="O16" s="124">
        <f ca="1">IF(L16=0,0,(N16*100/L16))</f>
        <v>0</v>
      </c>
      <c r="P16" s="124">
        <f ca="1">L16-V16</f>
        <v>0</v>
      </c>
      <c r="Q16" s="124">
        <f ca="1">IF(L16=0,0,(P16*100/L16))</f>
        <v>0</v>
      </c>
      <c r="S16" s="72">
        <f ca="1">IFERROR(_xll.BC_BU(_xll.ArrayBU(DB),_xll.ArrayDPT($BA16:$BE16),_xll.ArrayCOA($BG16:$BZ16),YR,PRD,RV,_xll.ArrayDIM($CB16:$CE16)),0)</f>
        <v>0</v>
      </c>
      <c r="T16" s="72">
        <f ca="1">IFERROR(_xll.AC_BU(_xll.ArrayBU(DB),_xll.ArrayDPT($BA16:$BE16),_xll.ArrayCOA($BG16:$BZ16),YR-1,PRD,_xll.ArrayDIM($CB16:$CE16)),0)</f>
        <v>0</v>
      </c>
      <c r="U16" s="72">
        <f ca="1">IFERROR(_xll.BCC_BU(_xll.ArrayBU(DB),_xll.ArrayDPT($BA16:$BE16),_xll.ArrayCOA($BG16:$BZ16),YR,PRD,RV,_xll.ArrayDIM($CB16:$CE16)),0)</f>
        <v>0</v>
      </c>
      <c r="V16" s="72">
        <f ca="1">IFERROR(_xll.ACC_BU(_xll.ArrayBU(DB),_xll.ArrayDPT($BA16:$BE16),_xll.ArrayCOA($BG16:$BZ16),YR-1,PRD,_xll.ArrayDIM($CB16:$CE16)),0)</f>
        <v>0</v>
      </c>
      <c r="W16" s="102"/>
      <c r="X16" s="72">
        <f ca="1">IFERROR(_xll.ACC_BU(_xll.ArrayBU(DB),_xll.ArrayDPT($BA16:$BE16),_xll.ArrayCOA($BG16:$BZ16),YR-1,PRD,_xll.ArrayDIM($CB16:$CE16)),0)</f>
        <v>0</v>
      </c>
      <c r="Y16" s="72">
        <f ca="1">IFERROR(_xll.BCC_BU(_xll.ArrayBU(DB),_xll.ArrayDPT($BA16:$BE16),_xll.ArrayCOA($BG16:$BZ16),YR-1,PRD,RV,_xll.ArrayDIM($CB16:$CE16)),0)</f>
        <v>0</v>
      </c>
      <c r="Z16" s="72">
        <f ca="1">IFERROR(_xll.ACC_BU(_xll.ArrayBU(DB),_xll.ArrayDPT($BA16:$BE16),_xll.ArrayCOA($BG16:$BZ16),YR-1-1,PRD,_xll.ArrayDIM($CB16:$CE16)),0)</f>
        <v>0</v>
      </c>
      <c r="AA16" s="102"/>
      <c r="AB16" s="102"/>
      <c r="AC16" s="102"/>
      <c r="AD16" s="102"/>
      <c r="AF16" s="146"/>
      <c r="AG16" s="146"/>
      <c r="AH16" s="146"/>
      <c r="AI16" s="146"/>
      <c r="BA16" s="537"/>
      <c r="BB16" s="538"/>
      <c r="BC16" s="538"/>
      <c r="BD16" s="538"/>
      <c r="BE16" s="539"/>
      <c r="BF16" s="502"/>
      <c r="BG16" s="537" t="s">
        <v>1499</v>
      </c>
      <c r="BH16" s="539"/>
      <c r="BI16" s="537"/>
      <c r="BJ16" s="539"/>
      <c r="BK16" s="537"/>
      <c r="BL16" s="539"/>
      <c r="BM16" s="537"/>
      <c r="BN16" s="539"/>
      <c r="BO16" s="537"/>
      <c r="BP16" s="539"/>
      <c r="BQ16" s="537"/>
      <c r="BR16" s="539"/>
      <c r="BS16" s="537"/>
      <c r="BT16" s="539"/>
      <c r="BU16" s="537"/>
      <c r="BV16" s="539"/>
      <c r="BW16" s="537"/>
      <c r="BX16" s="539"/>
      <c r="BY16" s="537"/>
      <c r="BZ16" s="539"/>
      <c r="CA16" s="502"/>
      <c r="CB16" s="537"/>
      <c r="CC16" s="538"/>
      <c r="CD16" s="538"/>
      <c r="CE16" s="539"/>
      <c r="DA16" t="s">
        <v>1499</v>
      </c>
    </row>
    <row r="17" spans="1:106" ht="12.75" customHeight="1">
      <c r="A17" s="35">
        <f ca="1">A15-A16</f>
        <v>402.71999999999997</v>
      </c>
      <c r="B17">
        <f ca="1">IF(I17=0,0,(A17*100/I17))</f>
        <v>78.998783789085493</v>
      </c>
      <c r="C17" s="35">
        <f ca="1">I17-E17</f>
        <v>122.35999999999996</v>
      </c>
      <c r="D17">
        <f ca="1">IF(I17=0,0,(C17*100/I17))</f>
        <v>24.002510887049308</v>
      </c>
      <c r="E17" s="35">
        <f ca="1">E15-E16</f>
        <v>387.42</v>
      </c>
      <c r="F17" s="35">
        <f ca="1">F15+F16</f>
        <v>509.78</v>
      </c>
      <c r="G17">
        <f ca="1">IF(I17=0,0,(F17*100/I17))</f>
        <v>100</v>
      </c>
      <c r="H17" s="35">
        <f>H15-H16</f>
        <v>0</v>
      </c>
      <c r="I17" s="35">
        <f ca="1">I15-I16</f>
        <v>509.78</v>
      </c>
      <c r="J17" s="140">
        <f ca="1">IF(I17=0,0,(I17/$I$23*100))</f>
        <v>4.2578106076930915</v>
      </c>
      <c r="K17" s="112" t="s">
        <v>2609</v>
      </c>
      <c r="L17" s="35">
        <f ca="1">L15-L16</f>
        <v>6136.74</v>
      </c>
      <c r="M17" s="140">
        <f ca="1">L17/$L$23*100</f>
        <v>3.1611266223674668</v>
      </c>
      <c r="N17" s="35">
        <f ca="1">N15-N16</f>
        <v>6136.74</v>
      </c>
      <c r="O17">
        <f ca="1">IF(L17=0,0,(N17*100/L17))</f>
        <v>100</v>
      </c>
      <c r="P17" s="35">
        <f ca="1">P15-P16</f>
        <v>19.550000000000182</v>
      </c>
      <c r="Q17">
        <f ca="1">IF(L17=0,0,(P17*100/L17))</f>
        <v>0.31857305344531761</v>
      </c>
      <c r="S17" s="145">
        <f ca="1">S15-S16</f>
        <v>0</v>
      </c>
      <c r="T17" s="145">
        <f ca="1">T15-T16</f>
        <v>107.06</v>
      </c>
      <c r="U17" s="145">
        <f ca="1">U15-U16</f>
        <v>0</v>
      </c>
      <c r="V17" s="145">
        <f ca="1">V15-V16</f>
        <v>6117.19</v>
      </c>
      <c r="W17" s="46"/>
      <c r="X17" s="77">
        <f ca="1">X15-X16</f>
        <v>6117.19</v>
      </c>
      <c r="Y17" s="77">
        <f ca="1">Y15-Y16</f>
        <v>0</v>
      </c>
      <c r="Z17" s="77">
        <f ca="1">Z15-Z16</f>
        <v>9470.9699999999993</v>
      </c>
      <c r="AA17" s="46"/>
      <c r="AB17" s="46"/>
      <c r="AC17" s="46"/>
      <c r="AD17" s="46"/>
      <c r="AF17" s="146"/>
      <c r="AG17" s="146"/>
      <c r="AH17" s="146"/>
      <c r="AI17" s="146"/>
      <c r="BA17" s="537"/>
      <c r="BB17" s="538"/>
      <c r="BC17" s="538"/>
      <c r="BD17" s="538"/>
      <c r="BE17" s="539"/>
      <c r="BF17" s="502"/>
      <c r="BG17" s="537"/>
      <c r="BH17" s="539"/>
      <c r="BI17" s="537"/>
      <c r="BJ17" s="539"/>
      <c r="BK17" s="537"/>
      <c r="BL17" s="539"/>
      <c r="BM17" s="537"/>
      <c r="BN17" s="539"/>
      <c r="BO17" s="537"/>
      <c r="BP17" s="539"/>
      <c r="BQ17" s="537"/>
      <c r="BR17" s="539"/>
      <c r="BS17" s="537"/>
      <c r="BT17" s="539"/>
      <c r="BU17" s="537"/>
      <c r="BV17" s="539"/>
      <c r="BW17" s="537"/>
      <c r="BX17" s="539"/>
      <c r="BY17" s="537"/>
      <c r="BZ17" s="539"/>
      <c r="CA17" s="502"/>
      <c r="CB17" s="537"/>
      <c r="CC17" s="538"/>
      <c r="CD17" s="538"/>
      <c r="CE17" s="539"/>
    </row>
    <row r="18" spans="1:106" ht="5.15" customHeight="1">
      <c r="S18" s="72"/>
      <c r="T18" s="72"/>
      <c r="U18" s="72"/>
      <c r="V18" s="72"/>
      <c r="W18" s="46"/>
      <c r="X18" s="72"/>
      <c r="Y18" s="72"/>
      <c r="Z18" s="72"/>
      <c r="AA18" s="46"/>
      <c r="AB18" s="46"/>
      <c r="AC18" s="46"/>
      <c r="AD18" s="46"/>
      <c r="AF18" s="146"/>
      <c r="AG18" s="146"/>
      <c r="AH18" s="146"/>
      <c r="AI18" s="146"/>
      <c r="BA18" s="537"/>
      <c r="BB18" s="538"/>
      <c r="BC18" s="538"/>
      <c r="BD18" s="538"/>
      <c r="BE18" s="539"/>
      <c r="BF18" s="502"/>
      <c r="BG18" s="537"/>
      <c r="BH18" s="539"/>
      <c r="BI18" s="537"/>
      <c r="BJ18" s="539"/>
      <c r="BK18" s="537"/>
      <c r="BL18" s="539"/>
      <c r="BM18" s="537"/>
      <c r="BN18" s="539"/>
      <c r="BO18" s="537"/>
      <c r="BP18" s="539"/>
      <c r="BQ18" s="537"/>
      <c r="BR18" s="539"/>
      <c r="BS18" s="537"/>
      <c r="BT18" s="539"/>
      <c r="BU18" s="537"/>
      <c r="BV18" s="539"/>
      <c r="BW18" s="537"/>
      <c r="BX18" s="539"/>
      <c r="BY18" s="537"/>
      <c r="BZ18" s="539"/>
      <c r="CA18" s="502"/>
      <c r="CB18" s="537"/>
      <c r="CC18" s="538"/>
      <c r="CD18" s="538"/>
      <c r="CE18" s="539"/>
    </row>
    <row r="19" spans="1:106" ht="12.75" customHeight="1">
      <c r="A19" s="74">
        <f ca="1">I19-T19</f>
        <v>0</v>
      </c>
      <c r="B19" s="74">
        <f ca="1">IF(I19=0,0,(A19*100/I19))</f>
        <v>0</v>
      </c>
      <c r="C19" s="74">
        <f ca="1">I19-E19</f>
        <v>0</v>
      </c>
      <c r="D19" s="74">
        <f ca="1">IF(I19=0,0,(C19*100/I19))</f>
        <v>0</v>
      </c>
      <c r="E19" s="74">
        <f ca="1">IFERROR(_xll.AC_BU(_xll.ArrayBU(DB),_xll.ArrayDPT($BA19:$BE19),_xll.ArrayCOA($BG19:$BZ19),YR,PRD-1,_xll.ArrayDIM($CB19:$CE19)),0)</f>
        <v>0</v>
      </c>
      <c r="F19" s="74">
        <f ca="1">I19-H19</f>
        <v>0</v>
      </c>
      <c r="G19" s="74">
        <f ca="1">IF(I19=0,0,(F19*100/I19))</f>
        <v>0</v>
      </c>
      <c r="H19" s="74"/>
      <c r="I19" s="74">
        <f ca="1">IFERROR(_xll.AC_BU(_xll.ArrayBU(DB),_xll.ArrayDPT($BA19:$BE19),_xll.ArrayCOA($BG19:$BZ19),YR,PRD,_xll.ArrayDIM($CB19:$CE19)),0)</f>
        <v>0</v>
      </c>
      <c r="J19" s="122">
        <f ca="1">IF(I19=0,0,(I19/$I$23*100))</f>
        <v>0</v>
      </c>
      <c r="K19" s="74" t="s">
        <v>2290</v>
      </c>
      <c r="L19" s="74">
        <f ca="1">IFERROR(_xll.ACC_BU(_xll.ArrayBU(DB),_xll.ArrayDPT($BA19:$BE19),_xll.ArrayCOA($BG19:$BZ19),YR,PRD,_xll.ArrayDIM($CB19:$CE19)),0)</f>
        <v>0</v>
      </c>
      <c r="M19" s="122">
        <f ca="1">L19/$L$23*100</f>
        <v>0</v>
      </c>
      <c r="N19" s="74">
        <f ca="1">L19-U19</f>
        <v>0</v>
      </c>
      <c r="O19" s="74">
        <f ca="1">IF(L19=0,0,(N19*100/L19))</f>
        <v>0</v>
      </c>
      <c r="P19" s="74">
        <f ca="1">L19-V19</f>
        <v>-1841.12</v>
      </c>
      <c r="Q19" s="74">
        <f ca="1">IF(L19=0,0,(P19*100/L19))</f>
        <v>0</v>
      </c>
      <c r="S19" s="72">
        <f ca="1">IFERROR(_xll.BC_BU(_xll.ArrayBU(DB),_xll.ArrayDPT($BA19:$BE19),_xll.ArrayCOA($BG19:$BZ19),YR,PRD,RV,_xll.ArrayDIM($CB19:$CE19)),0)</f>
        <v>0</v>
      </c>
      <c r="T19" s="72">
        <f ca="1">IFERROR(_xll.AC_BU(_xll.ArrayBU(DB),_xll.ArrayDPT($BA19:$BE19),_xll.ArrayCOA($BG19:$BZ19),YR-1,PRD,_xll.ArrayDIM($CB19:$CE19)),0)</f>
        <v>0</v>
      </c>
      <c r="U19" s="72">
        <f ca="1">IFERROR(_xll.BCC_BU(_xll.ArrayBU(DB),_xll.ArrayDPT($BA19:$BE19),_xll.ArrayCOA($BG19:$BZ19),YR,PRD,RV,_xll.ArrayDIM($CB19:$CE19)),0)</f>
        <v>0</v>
      </c>
      <c r="V19" s="72">
        <f ca="1">IFERROR(_xll.ACC_BU(_xll.ArrayBU(DB),_xll.ArrayDPT($BA19:$BE19),_xll.ArrayCOA($BG19:$BZ19),YR-1,PRD,_xll.ArrayDIM($CB19:$CE19)),0)</f>
        <v>1841.12</v>
      </c>
      <c r="W19" s="46"/>
      <c r="X19" s="72">
        <f ca="1">IFERROR(_xll.ACC_BU(_xll.ArrayBU(DB),_xll.ArrayDPT($BA19:$BE19),_xll.ArrayCOA($BG19:$BZ19),YR-1,PRD,_xll.ArrayDIM($CB19:$CE19)),0)</f>
        <v>1841.12</v>
      </c>
      <c r="Y19" s="72">
        <f ca="1">IFERROR(_xll.BCC_BU(_xll.ArrayBU(DB),_xll.ArrayDPT($BA19:$BE19),_xll.ArrayCOA($BG19:$BZ19),YR-1,PRD,RV,_xll.ArrayDIM($CB19:$CE19)),0)</f>
        <v>0</v>
      </c>
      <c r="Z19" s="72">
        <f ca="1">IFERROR(_xll.ACC_BU(_xll.ArrayBU(DB),_xll.ArrayDPT($BA19:$BE19),_xll.ArrayCOA($BG19:$BZ19),YR-1-1,PRD,_xll.ArrayDIM($CB19:$CE19)),0)</f>
        <v>31290.880000000001</v>
      </c>
      <c r="AA19" s="46"/>
      <c r="AB19" s="46"/>
      <c r="AC19" s="46"/>
      <c r="AD19" s="46"/>
      <c r="AF19" s="146"/>
      <c r="AG19" s="146"/>
      <c r="AH19" s="146"/>
      <c r="AI19" s="146"/>
      <c r="BA19" s="537"/>
      <c r="BB19" s="538"/>
      <c r="BC19" s="538"/>
      <c r="BD19" s="538"/>
      <c r="BE19" s="539"/>
      <c r="BF19" s="502"/>
      <c r="BG19" s="537" t="s">
        <v>1493</v>
      </c>
      <c r="BH19" s="539" t="s">
        <v>1490</v>
      </c>
      <c r="BI19" s="537"/>
      <c r="BJ19" s="539"/>
      <c r="BK19" s="537"/>
      <c r="BL19" s="539"/>
      <c r="BM19" s="537"/>
      <c r="BN19" s="539"/>
      <c r="BO19" s="537"/>
      <c r="BP19" s="539"/>
      <c r="BQ19" s="537"/>
      <c r="BR19" s="539"/>
      <c r="BS19" s="537"/>
      <c r="BT19" s="539"/>
      <c r="BU19" s="537"/>
      <c r="BV19" s="539"/>
      <c r="BW19" s="537"/>
      <c r="BX19" s="539"/>
      <c r="BY19" s="537"/>
      <c r="BZ19" s="539"/>
      <c r="CA19" s="502"/>
      <c r="CB19" s="537"/>
      <c r="CC19" s="538"/>
      <c r="CD19" s="538"/>
      <c r="CE19" s="539"/>
      <c r="DA19" t="s">
        <v>1493</v>
      </c>
      <c r="DB19" t="s">
        <v>1490</v>
      </c>
    </row>
    <row r="20" spans="1:106" ht="12.75" customHeight="1">
      <c r="A20">
        <f ca="1">I20-T20</f>
        <v>0</v>
      </c>
      <c r="B20">
        <f ca="1">IF(I20=0,0,(A20*100/I20))</f>
        <v>0</v>
      </c>
      <c r="C20">
        <f ca="1">I20-E20</f>
        <v>0</v>
      </c>
      <c r="D20">
        <f ca="1">IF(I20=0,0,(C20*100/I20))</f>
        <v>0</v>
      </c>
      <c r="E20">
        <f ca="1">IFERROR(_xll.AC_BU(_xll.ArrayBU(DB),_xll.ArrayDPT($BA20:$BE20),_xll.ArrayCOA($BG20:$BZ20),YR,PRD-1,_xll.ArrayDIM($CB20:$CE20)),0)</f>
        <v>0</v>
      </c>
      <c r="F20">
        <f ca="1">I20-H20</f>
        <v>0</v>
      </c>
      <c r="G20">
        <f ca="1">IF(I20=0,0,(F20*100/I20))</f>
        <v>0</v>
      </c>
      <c r="H20"/>
      <c r="I20">
        <f ca="1">IFERROR(_xll.AC_BU(_xll.ArrayBU(DB),_xll.ArrayDPT($BA20:$BE20),_xll.ArrayCOA($BG20:$BZ20),YR,PRD,_xll.ArrayDIM($CB20:$CE20)),0)</f>
        <v>0</v>
      </c>
      <c r="J20" s="140">
        <f ca="1">IF(I20=0,0,(I20/$I$23*100))</f>
        <v>0</v>
      </c>
      <c r="K20" s="74" t="s">
        <v>2473</v>
      </c>
      <c r="L20">
        <f ca="1">IFERROR(_xll.ACC_BU(_xll.ArrayBU(DB),_xll.ArrayDPT($BA20:$BE20),_xll.ArrayCOA($BG20:$BZ20),YR,PRD,_xll.ArrayDIM($CB20:$CE20)),0)</f>
        <v>0</v>
      </c>
      <c r="M20" s="140">
        <f ca="1">L20/$L$23*100</f>
        <v>0</v>
      </c>
      <c r="N20">
        <f ca="1">L20-U20</f>
        <v>0</v>
      </c>
      <c r="O20">
        <f ca="1">IF(L20=0,0,(N20*100/L20))</f>
        <v>0</v>
      </c>
      <c r="P20">
        <f ca="1">L20-V20</f>
        <v>0</v>
      </c>
      <c r="Q20">
        <f ca="1">IF(L20=0,0,(P20*100/L20))</f>
        <v>0</v>
      </c>
      <c r="S20" s="72">
        <f ca="1">IFERROR(_xll.BC_BU(_xll.ArrayBU(DB),_xll.ArrayDPT($BA20:$BE20),_xll.ArrayCOA($BG20:$BZ20),YR,PRD,RV,_xll.ArrayDIM($CB20:$CE20)),0)</f>
        <v>0</v>
      </c>
      <c r="T20" s="72">
        <f ca="1">IFERROR(_xll.AC_BU(_xll.ArrayBU(DB),_xll.ArrayDPT($BA20:$BE20),_xll.ArrayCOA($BG20:$BZ20),YR-1,PRD,_xll.ArrayDIM($CB20:$CE20)),0)</f>
        <v>0</v>
      </c>
      <c r="U20" s="72">
        <f ca="1">IFERROR(_xll.BCC_BU(_xll.ArrayBU(DB),_xll.ArrayDPT($BA20:$BE20),_xll.ArrayCOA($BG20:$BZ20),YR,PRD,RV,_xll.ArrayDIM($CB20:$CE20)),0)</f>
        <v>0</v>
      </c>
      <c r="V20" s="72">
        <f ca="1">IFERROR(_xll.ACC_BU(_xll.ArrayBU(DB),_xll.ArrayDPT($BA20:$BE20),_xll.ArrayCOA($BG20:$BZ20),YR-1,PRD,_xll.ArrayDIM($CB20:$CE20)),0)</f>
        <v>0</v>
      </c>
      <c r="W20" s="46"/>
      <c r="X20" s="72">
        <f ca="1">IFERROR(_xll.ACC_BU(_xll.ArrayBU(DB),_xll.ArrayDPT($BA20:$BE20),_xll.ArrayCOA($BG20:$BZ20),YR-1,PRD,_xll.ArrayDIM($CB20:$CE20)),0)</f>
        <v>0</v>
      </c>
      <c r="Y20" s="72">
        <f ca="1">IFERROR(_xll.BCC_BU(_xll.ArrayBU(DB),_xll.ArrayDPT($BA20:$BE20),_xll.ArrayCOA($BG20:$BZ20),YR-1,PRD,RV,_xll.ArrayDIM($CB20:$CE20)),0)</f>
        <v>0</v>
      </c>
      <c r="Z20" s="72">
        <f ca="1">IFERROR(_xll.ACC_BU(_xll.ArrayBU(DB),_xll.ArrayDPT($BA20:$BE20),_xll.ArrayCOA($BG20:$BZ20),YR-1-1,PRD,_xll.ArrayDIM($CB20:$CE20)),0)</f>
        <v>0</v>
      </c>
      <c r="AA20" s="46"/>
      <c r="AB20" s="46"/>
      <c r="AC20" s="46"/>
      <c r="AD20" s="46"/>
      <c r="AF20" s="146"/>
      <c r="AG20" s="146"/>
      <c r="AH20" s="146"/>
      <c r="AI20" s="146"/>
      <c r="BA20" s="537"/>
      <c r="BB20" s="538"/>
      <c r="BC20" s="538"/>
      <c r="BD20" s="538"/>
      <c r="BE20" s="539"/>
      <c r="BF20" s="502"/>
      <c r="BG20" s="537" t="s">
        <v>1502</v>
      </c>
      <c r="BH20" s="539"/>
      <c r="BI20" s="537"/>
      <c r="BJ20" s="539"/>
      <c r="BK20" s="537"/>
      <c r="BL20" s="539"/>
      <c r="BM20" s="537"/>
      <c r="BN20" s="539"/>
      <c r="BO20" s="537"/>
      <c r="BP20" s="539"/>
      <c r="BQ20" s="537"/>
      <c r="BR20" s="539"/>
      <c r="BS20" s="537"/>
      <c r="BT20" s="539"/>
      <c r="BU20" s="537"/>
      <c r="BV20" s="539"/>
      <c r="BW20" s="537"/>
      <c r="BX20" s="539"/>
      <c r="BY20" s="537"/>
      <c r="BZ20" s="539"/>
      <c r="CA20" s="502"/>
      <c r="CB20" s="537"/>
      <c r="CC20" s="538"/>
      <c r="CD20" s="538"/>
      <c r="CE20" s="539"/>
      <c r="DA20" t="s">
        <v>1502</v>
      </c>
    </row>
    <row r="21" spans="1:106" ht="12.75" customHeight="1">
      <c r="A21" s="76">
        <f ca="1">A19</f>
        <v>0</v>
      </c>
      <c r="B21" s="162">
        <f ca="1">IF(I21=0,0,(A21*100/I21))</f>
        <v>0</v>
      </c>
      <c r="C21" s="162">
        <f ca="1">I21-E21</f>
        <v>0</v>
      </c>
      <c r="D21" s="162">
        <f ca="1">IF(I21=0,0,(C21*100/I21))</f>
        <v>0</v>
      </c>
      <c r="E21" s="76">
        <f ca="1">E19</f>
        <v>0</v>
      </c>
      <c r="F21" s="76">
        <f ca="1">F19</f>
        <v>0</v>
      </c>
      <c r="G21" s="162">
        <f ca="1">IF(I21=0,0,(F21*100/I21))</f>
        <v>0</v>
      </c>
      <c r="H21" s="76">
        <f>H19</f>
        <v>0</v>
      </c>
      <c r="I21" s="76">
        <f ca="1">I19-I20</f>
        <v>0</v>
      </c>
      <c r="J21" s="163">
        <f ca="1">IF(I21=0,0,(I21/$I$23*100))</f>
        <v>0</v>
      </c>
      <c r="K21" s="139" t="s">
        <v>2615</v>
      </c>
      <c r="L21" s="76">
        <f ca="1">L19-L20</f>
        <v>0</v>
      </c>
      <c r="M21" s="163">
        <f ca="1">L21/$L$23*100</f>
        <v>0</v>
      </c>
      <c r="N21" s="76">
        <f ca="1">N19</f>
        <v>0</v>
      </c>
      <c r="O21" s="162">
        <f ca="1">IF(L21=0,0,(N21*100/L21))</f>
        <v>0</v>
      </c>
      <c r="P21" s="76">
        <f ca="1">P19</f>
        <v>-1841.12</v>
      </c>
      <c r="Q21" s="162">
        <f ca="1">IF(L21=0,0,(P21*100/L21))</f>
        <v>0</v>
      </c>
      <c r="S21" s="145">
        <f ca="1">S19-S20</f>
        <v>0</v>
      </c>
      <c r="T21" s="145">
        <f ca="1">T19-T20</f>
        <v>0</v>
      </c>
      <c r="U21" s="145">
        <f ca="1">U19-U20</f>
        <v>0</v>
      </c>
      <c r="V21" s="145">
        <f ca="1">V19-V20</f>
        <v>1841.12</v>
      </c>
      <c r="W21" s="27"/>
      <c r="X21" s="77">
        <f ca="1">X19-X20</f>
        <v>1841.12</v>
      </c>
      <c r="Y21" s="77">
        <f ca="1">Y19-Y20</f>
        <v>0</v>
      </c>
      <c r="Z21" s="77">
        <f ca="1">Z19-Z20</f>
        <v>31290.880000000001</v>
      </c>
      <c r="AF21" s="146"/>
      <c r="AG21" s="146"/>
      <c r="AH21" s="146"/>
      <c r="AI21" s="146"/>
      <c r="BA21" s="537"/>
      <c r="BB21" s="538"/>
      <c r="BC21" s="538"/>
      <c r="BD21" s="538"/>
      <c r="BE21" s="539"/>
      <c r="BF21" s="502"/>
      <c r="BG21" s="537"/>
      <c r="BH21" s="539"/>
      <c r="BI21" s="537"/>
      <c r="BJ21" s="539"/>
      <c r="BK21" s="537"/>
      <c r="BL21" s="539"/>
      <c r="BM21" s="537"/>
      <c r="BN21" s="539"/>
      <c r="BO21" s="537"/>
      <c r="BP21" s="539"/>
      <c r="BQ21" s="537"/>
      <c r="BR21" s="539"/>
      <c r="BS21" s="537"/>
      <c r="BT21" s="539"/>
      <c r="BU21" s="537"/>
      <c r="BV21" s="539"/>
      <c r="BW21" s="537"/>
      <c r="BX21" s="539"/>
      <c r="BY21" s="537"/>
      <c r="BZ21" s="539"/>
      <c r="CA21" s="502"/>
      <c r="CB21" s="537"/>
      <c r="CC21" s="538"/>
      <c r="CD21" s="538"/>
      <c r="CE21" s="539"/>
    </row>
    <row r="22" spans="1:106" ht="12.7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S22" s="72"/>
      <c r="T22" s="72"/>
      <c r="U22" s="72"/>
      <c r="V22" s="72"/>
      <c r="X22" s="72"/>
      <c r="Y22" s="72"/>
      <c r="Z22" s="72"/>
      <c r="AA22" s="27"/>
      <c r="AB22" s="27"/>
      <c r="AC22" s="27"/>
      <c r="AD22" s="27"/>
      <c r="AF22" s="146"/>
      <c r="AG22" s="146"/>
      <c r="AH22" s="146"/>
      <c r="AI22" s="146"/>
      <c r="BA22" s="537"/>
      <c r="BB22" s="538"/>
      <c r="BC22" s="538"/>
      <c r="BD22" s="538"/>
      <c r="BE22" s="539"/>
      <c r="BF22" s="502"/>
      <c r="BG22" s="537"/>
      <c r="BH22" s="539"/>
      <c r="BI22" s="537"/>
      <c r="BJ22" s="539"/>
      <c r="BK22" s="537"/>
      <c r="BL22" s="539"/>
      <c r="BM22" s="537"/>
      <c r="BN22" s="539"/>
      <c r="BO22" s="537"/>
      <c r="BP22" s="539"/>
      <c r="BQ22" s="537"/>
      <c r="BR22" s="539"/>
      <c r="BS22" s="537"/>
      <c r="BT22" s="539"/>
      <c r="BU22" s="537"/>
      <c r="BV22" s="539"/>
      <c r="BW22" s="537"/>
      <c r="BX22" s="539"/>
      <c r="BY22" s="537"/>
      <c r="BZ22" s="539"/>
      <c r="CA22" s="502"/>
      <c r="CB22" s="537"/>
      <c r="CC22" s="538"/>
      <c r="CD22" s="538"/>
      <c r="CE22" s="539"/>
    </row>
    <row r="23" spans="1:106" ht="12.75" customHeight="1">
      <c r="A23" s="35">
        <f ca="1">A13+A17+A21</f>
        <v>11041.66</v>
      </c>
      <c r="B23">
        <f ca="1">IF(I23=0,0,(A23*100/I23))</f>
        <v>92.222717789125696</v>
      </c>
      <c r="C23" s="35">
        <f ca="1">I23-E23</f>
        <v>3281.1900000000023</v>
      </c>
      <c r="D23">
        <f ca="1">IF(I23=0,0,(C23*100/I23))</f>
        <v>27.405323056723496</v>
      </c>
      <c r="E23" s="35">
        <f ca="1">E13+E17+E21</f>
        <v>8691.6299999999992</v>
      </c>
      <c r="F23" s="35">
        <f ca="1">F13+F17+F21</f>
        <v>11972.820000000002</v>
      </c>
      <c r="G23">
        <f ca="1">IF(I23=0,0,(F23*100/I23))</f>
        <v>100</v>
      </c>
      <c r="H23" s="35">
        <f>H13+H17+H21</f>
        <v>0</v>
      </c>
      <c r="I23" s="35">
        <f ca="1">I13+I17+I21</f>
        <v>11972.820000000002</v>
      </c>
      <c r="J23" s="140">
        <f ca="1">IF(I23=0,0,(I23/$I$23*100))</f>
        <v>100</v>
      </c>
      <c r="K23" s="112" t="s">
        <v>2581</v>
      </c>
      <c r="L23" s="35">
        <f ca="1">L13+L17+L21</f>
        <v>194131.41999999998</v>
      </c>
      <c r="M23" s="140">
        <f ca="1">L23/$L$23*100</f>
        <v>100</v>
      </c>
      <c r="N23" s="35">
        <f ca="1">N13+N17+N21</f>
        <v>194131.41999999998</v>
      </c>
      <c r="O23">
        <f ca="1">IF(L23=0,0,(N23*100/L23))</f>
        <v>100.00000000000001</v>
      </c>
      <c r="P23" s="35">
        <f ca="1">P13+P17+P21</f>
        <v>168403.99</v>
      </c>
      <c r="Q23">
        <f ca="1">IF(L23=0,0,(P23*100/L23))</f>
        <v>86.747415745477994</v>
      </c>
      <c r="S23" s="145">
        <f ca="1">S13+S17+S21</f>
        <v>0</v>
      </c>
      <c r="T23" s="145">
        <f ca="1">T13+T17+T21</f>
        <v>931.16000000000008</v>
      </c>
      <c r="U23" s="145">
        <f ca="1">U13+U17+U21</f>
        <v>0</v>
      </c>
      <c r="V23" s="145">
        <f ca="1">V13+V17+V21</f>
        <v>25727.429999999997</v>
      </c>
      <c r="W23" s="46"/>
      <c r="X23" s="77">
        <f ca="1">X13+X17+X21</f>
        <v>25727.429999999997</v>
      </c>
      <c r="Y23" s="77">
        <f ca="1">Y13+Y17+Y21</f>
        <v>0</v>
      </c>
      <c r="Z23" s="77">
        <f ca="1">Z13+Z17+Z21</f>
        <v>68105.36</v>
      </c>
      <c r="AF23" s="146"/>
      <c r="AG23" s="146"/>
      <c r="AH23" s="146"/>
      <c r="AI23" s="146"/>
      <c r="BA23" s="537"/>
      <c r="BB23" s="538"/>
      <c r="BC23" s="538"/>
      <c r="BD23" s="538"/>
      <c r="BE23" s="539"/>
      <c r="BF23" s="502"/>
      <c r="BG23" s="537"/>
      <c r="BH23" s="539"/>
      <c r="BI23" s="537"/>
      <c r="BJ23" s="539"/>
      <c r="BK23" s="537"/>
      <c r="BL23" s="539"/>
      <c r="BM23" s="537"/>
      <c r="BN23" s="539"/>
      <c r="BO23" s="537"/>
      <c r="BP23" s="539"/>
      <c r="BQ23" s="537"/>
      <c r="BR23" s="539"/>
      <c r="BS23" s="537"/>
      <c r="BT23" s="539"/>
      <c r="BU23" s="537"/>
      <c r="BV23" s="539"/>
      <c r="BW23" s="537"/>
      <c r="BX23" s="539"/>
      <c r="BY23" s="537"/>
      <c r="BZ23" s="539"/>
      <c r="CA23" s="502"/>
      <c r="CB23" s="537"/>
      <c r="CC23" s="538"/>
      <c r="CD23" s="538"/>
      <c r="CE23" s="539"/>
    </row>
    <row r="24" spans="1:106" ht="12.75" customHeight="1">
      <c r="S24" s="72"/>
      <c r="T24" s="72"/>
      <c r="U24" s="72"/>
      <c r="V24" s="72"/>
      <c r="X24" s="72"/>
      <c r="Y24" s="72"/>
      <c r="Z24" s="72"/>
      <c r="AF24" s="146"/>
      <c r="AG24" s="146"/>
      <c r="AH24" s="146"/>
      <c r="AI24" s="146"/>
      <c r="BA24" s="537"/>
      <c r="BB24" s="538"/>
      <c r="BC24" s="538"/>
      <c r="BD24" s="538"/>
      <c r="BE24" s="539"/>
      <c r="BF24" s="502"/>
      <c r="BG24" s="537"/>
      <c r="BH24" s="539"/>
      <c r="BI24" s="537"/>
      <c r="BJ24" s="539"/>
      <c r="BK24" s="537"/>
      <c r="BL24" s="539"/>
      <c r="BM24" s="537"/>
      <c r="BN24" s="539"/>
      <c r="BO24" s="537"/>
      <c r="BP24" s="539"/>
      <c r="BQ24" s="537"/>
      <c r="BR24" s="539"/>
      <c r="BS24" s="537"/>
      <c r="BT24" s="539"/>
      <c r="BU24" s="537"/>
      <c r="BV24" s="539"/>
      <c r="BW24" s="537"/>
      <c r="BX24" s="539"/>
      <c r="BY24" s="537"/>
      <c r="BZ24" s="539"/>
      <c r="CA24" s="502"/>
      <c r="CB24" s="537"/>
      <c r="CC24" s="538"/>
      <c r="CD24" s="538"/>
      <c r="CE24" s="539"/>
    </row>
    <row r="25" spans="1:106" ht="12.75" customHeight="1">
      <c r="K25" s="35" t="s">
        <v>2348</v>
      </c>
      <c r="S25" s="72"/>
      <c r="T25" s="72"/>
      <c r="U25" s="72"/>
      <c r="V25" s="72"/>
      <c r="X25" s="72"/>
      <c r="Y25" s="72"/>
      <c r="Z25" s="72"/>
      <c r="AA25" s="102"/>
      <c r="AB25" s="102"/>
      <c r="AC25" s="102"/>
      <c r="AD25" s="102"/>
      <c r="AF25" s="146"/>
      <c r="AG25" s="146"/>
      <c r="AH25" s="146"/>
      <c r="AI25" s="146"/>
      <c r="BA25" s="537"/>
      <c r="BB25" s="538"/>
      <c r="BC25" s="538"/>
      <c r="BD25" s="538"/>
      <c r="BE25" s="539"/>
      <c r="BF25" s="502"/>
      <c r="BG25" s="537"/>
      <c r="BH25" s="539"/>
      <c r="BI25" s="537"/>
      <c r="BJ25" s="539"/>
      <c r="BK25" s="537"/>
      <c r="BL25" s="539"/>
      <c r="BM25" s="537"/>
      <c r="BN25" s="539"/>
      <c r="BO25" s="537"/>
      <c r="BP25" s="539"/>
      <c r="BQ25" s="537"/>
      <c r="BR25" s="539"/>
      <c r="BS25" s="537"/>
      <c r="BT25" s="539"/>
      <c r="BU25" s="537"/>
      <c r="BV25" s="539"/>
      <c r="BW25" s="537"/>
      <c r="BX25" s="539"/>
      <c r="BY25" s="537"/>
      <c r="BZ25" s="539"/>
      <c r="CA25" s="502"/>
      <c r="CB25" s="537"/>
      <c r="CC25" s="538"/>
      <c r="CD25" s="538"/>
      <c r="CE25" s="539"/>
    </row>
    <row r="26" spans="1:106" ht="12.75" customHeight="1">
      <c r="A26" s="74">
        <f ca="1">I26-T26</f>
        <v>-180.89</v>
      </c>
      <c r="B26">
        <f ca="1">IF(I26=0,0,(A26*100/I26))</f>
        <v>-131.250906980119</v>
      </c>
      <c r="C26">
        <f ca="1">I26-E26</f>
        <v>-348.63</v>
      </c>
      <c r="D26">
        <f ca="1">IF(I26=0,0,(C26*100/I26))</f>
        <v>-252.96038310840228</v>
      </c>
      <c r="E26">
        <f ca="1">IFERROR(_xll.AC_BU(_xll.ArrayBU(DB),_xll.ArrayDPT($BA26:$BE26),_xll.ArrayCOA($BG26:$BZ26),YR,PRD-1,_xll.ArrayDIM($CB26:$CE26)),0)</f>
        <v>486.45</v>
      </c>
      <c r="F26">
        <f ca="1">I26-H26</f>
        <v>137.82</v>
      </c>
      <c r="G26">
        <f ca="1">IF(I26=0,0,(F26*100/I26))</f>
        <v>100</v>
      </c>
      <c r="H26"/>
      <c r="I26">
        <f ca="1">IFERROR(_xll.AC_BU(_xll.ArrayBU(DB),_xll.ArrayDPT($BA26:$BE26),_xll.ArrayCOA($BG26:$BZ26),YR,PRD,_xll.ArrayDIM($CB26:$CE26)),0)</f>
        <v>137.82</v>
      </c>
      <c r="J26" s="140">
        <f ca="1">IF(I26=0,0,(I26/I13*100))</f>
        <v>1.2022988666182792</v>
      </c>
      <c r="K26" t="s">
        <v>2616</v>
      </c>
      <c r="L26">
        <f ca="1">IFERROR(_xll.ACC_BU(_xll.ArrayBU(DB),_xll.ArrayDPT($BA26:$BE26),_xll.ArrayCOA($BG26:$BZ26),YR,PRD,_xll.ArrayDIM($CB26:$CE26)),0)</f>
        <v>9732.65</v>
      </c>
      <c r="M26" s="140">
        <f ca="1">IF(L26=0,0,(L26/L13*100))</f>
        <v>5.1770879899367364</v>
      </c>
      <c r="N26">
        <f ca="1">L26-U26</f>
        <v>9732.65</v>
      </c>
      <c r="O26">
        <f ca="1">IF(L26=0,0,(N26*100/L26))</f>
        <v>100</v>
      </c>
      <c r="P26">
        <f ca="1">L26-V26</f>
        <v>5921.92</v>
      </c>
      <c r="Q26">
        <f ca="1">IF(L26=0,0,(P26*100/L26))</f>
        <v>60.845915552290485</v>
      </c>
      <c r="S26" s="72">
        <f ca="1">IFERROR(_xll.BC_BU(_xll.ArrayBU(DB),_xll.ArrayDPT($BA26:$BE26),_xll.ArrayCOA($BG26:$BZ26),YR,PRD,RV,_xll.ArrayDIM($CB26:$CE26)),0)</f>
        <v>0</v>
      </c>
      <c r="T26" s="72">
        <f ca="1">IFERROR(_xll.AC_BU(_xll.ArrayBU(DB),_xll.ArrayDPT($BA26:$BE26),_xll.ArrayCOA($BG26:$BZ26),YR-1,PRD,_xll.ArrayDIM($CB26:$CE26)),0)</f>
        <v>318.70999999999998</v>
      </c>
      <c r="U26" s="72">
        <f ca="1">IFERROR(_xll.BCC_BU(_xll.ArrayBU(DB),_xll.ArrayDPT($BA26:$BE26),_xll.ArrayCOA($BG26:$BZ26),YR,PRD,RV,_xll.ArrayDIM($CB26:$CE26)),0)</f>
        <v>0</v>
      </c>
      <c r="V26" s="72">
        <f ca="1">IFERROR(_xll.ACC_BU(_xll.ArrayBU(DB),_xll.ArrayDPT($BA26:$BE26),_xll.ArrayCOA($BG26:$BZ26),YR-1,PRD,_xll.ArrayDIM($CB26:$CE26)),0)</f>
        <v>3810.73</v>
      </c>
      <c r="W26" s="102"/>
      <c r="X26" s="72">
        <f ca="1">IFERROR(_xll.ACC_BU(_xll.ArrayBU(DB),_xll.ArrayDPT($BA26:$BE26),_xll.ArrayCOA($BG26:$BZ26),YR-1,PRD,_xll.ArrayDIM($CB26:$CE26)),0)</f>
        <v>3810.73</v>
      </c>
      <c r="Y26" s="72">
        <f ca="1">IFERROR(_xll.BCC_BU(_xll.ArrayBU(DB),_xll.ArrayDPT($BA26:$BE26),_xll.ArrayCOA($BG26:$BZ26),YR-1,PRD,RV,_xll.ArrayDIM($CB26:$CE26)),0)</f>
        <v>0</v>
      </c>
      <c r="Z26" s="72">
        <f ca="1">IFERROR(_xll.ACC_BU(_xll.ArrayBU(DB),_xll.ArrayDPT($BA26:$BE26),_xll.ArrayCOA($BG26:$BZ26),YR-1-1,PRD,_xll.ArrayDIM($CB26:$CE26)),0)</f>
        <v>9635.69</v>
      </c>
      <c r="AA26" s="102"/>
      <c r="AB26" s="102"/>
      <c r="AC26" s="102"/>
      <c r="AD26" s="102"/>
      <c r="AF26" s="146"/>
      <c r="AG26" s="146"/>
      <c r="AH26" s="146"/>
      <c r="AI26" s="146"/>
      <c r="BA26" s="537"/>
      <c r="BB26" s="538"/>
      <c r="BC26" s="538"/>
      <c r="BD26" s="538"/>
      <c r="BE26" s="539"/>
      <c r="BF26" s="502"/>
      <c r="BG26" s="537" t="s">
        <v>1504</v>
      </c>
      <c r="BH26" s="539"/>
      <c r="BI26" s="537"/>
      <c r="BJ26" s="539"/>
      <c r="BK26" s="537"/>
      <c r="BL26" s="539"/>
      <c r="BM26" s="537"/>
      <c r="BN26" s="539"/>
      <c r="BO26" s="537"/>
      <c r="BP26" s="539"/>
      <c r="BQ26" s="537"/>
      <c r="BR26" s="539"/>
      <c r="BS26" s="537"/>
      <c r="BT26" s="539"/>
      <c r="BU26" s="537"/>
      <c r="BV26" s="539"/>
      <c r="BW26" s="537"/>
      <c r="BX26" s="539"/>
      <c r="BY26" s="537"/>
      <c r="BZ26" s="539"/>
      <c r="CA26" s="502"/>
      <c r="CB26" s="537"/>
      <c r="CC26" s="538"/>
      <c r="CD26" s="538"/>
      <c r="CE26" s="539"/>
      <c r="DA26" t="s">
        <v>1504</v>
      </c>
    </row>
    <row r="27" spans="1:106" ht="12.75" customHeight="1">
      <c r="A27" s="74">
        <f ca="1">I27-T27</f>
        <v>119.21000000000001</v>
      </c>
      <c r="B27" s="124">
        <f ca="1">IF(I27=0,0,(A27*100/I27))</f>
        <v>83.026883967126338</v>
      </c>
      <c r="C27" s="124">
        <f ca="1">I27-E27</f>
        <v>143.58000000000001</v>
      </c>
      <c r="D27" s="124">
        <f ca="1">IF(I27=0,0,(C27*100/I27))</f>
        <v>100</v>
      </c>
      <c r="E27" s="124">
        <f ca="1">IFERROR(_xll.AC_BU(_xll.ArrayBU(DB),_xll.ArrayDPT($BA27:$BE27),_xll.ArrayCOA($BG27:$BZ27),YR,PRD-1,_xll.ArrayDIM($CB27:$CE27)),0)</f>
        <v>0</v>
      </c>
      <c r="F27" s="124">
        <f ca="1">I27-H27</f>
        <v>143.58000000000001</v>
      </c>
      <c r="G27" s="124">
        <f ca="1">IF(I27=0,0,(F27*100/I27))</f>
        <v>100</v>
      </c>
      <c r="H27" s="124"/>
      <c r="I27" s="124">
        <f ca="1">IFERROR(_xll.AC_BU(_xll.ArrayBU(DB),_xll.ArrayDPT($BA27:$BE27),_xll.ArrayCOA($BG27:$BZ27),YR,PRD,_xll.ArrayDIM($CB27:$CE27)),0)</f>
        <v>143.58000000000001</v>
      </c>
      <c r="J27" s="127">
        <f ca="1">IF(I27=0,0,(I27/I17*100))</f>
        <v>28.165090823492488</v>
      </c>
      <c r="K27" s="124" t="s">
        <v>2617</v>
      </c>
      <c r="L27" s="124">
        <f ca="1">IFERROR(_xll.ACC_BU(_xll.ArrayBU(DB),_xll.ArrayDPT($BA27:$BE27),_xll.ArrayCOA($BG27:$BZ27),YR,PRD,_xll.ArrayDIM($CB27:$CE27)),0)</f>
        <v>1403.82</v>
      </c>
      <c r="M27" s="127">
        <f ca="1">IF(L27=0,0,(L27/L17*100))</f>
        <v>22.875663625964275</v>
      </c>
      <c r="N27" s="124">
        <f ca="1">L27-U27</f>
        <v>1403.82</v>
      </c>
      <c r="O27" s="124">
        <f ca="1">IF(L27=0,0,(N27*100/L27))</f>
        <v>100</v>
      </c>
      <c r="P27" s="124">
        <f ca="1">L27-V27</f>
        <v>53.379999999999882</v>
      </c>
      <c r="Q27" s="124">
        <f ca="1">IF(L27=0,0,(P27*100/L27))</f>
        <v>3.8024817996609168</v>
      </c>
      <c r="S27" s="72">
        <f ca="1">IFERROR(_xll.BC_BU(_xll.ArrayBU(DB),_xll.ArrayDPT($BA27:$BE27),_xll.ArrayCOA($BG27:$BZ27),YR,PRD,RV,_xll.ArrayDIM($CB27:$CE27)),0)</f>
        <v>0</v>
      </c>
      <c r="T27" s="72">
        <f ca="1">IFERROR(_xll.AC_BU(_xll.ArrayBU(DB),_xll.ArrayDPT($BA27:$BE27),_xll.ArrayCOA($BG27:$BZ27),YR-1,PRD,_xll.ArrayDIM($CB27:$CE27)),0)</f>
        <v>24.37</v>
      </c>
      <c r="U27" s="72">
        <f ca="1">IFERROR(_xll.BCC_BU(_xll.ArrayBU(DB),_xll.ArrayDPT($BA27:$BE27),_xll.ArrayCOA($BG27:$BZ27),YR,PRD,RV,_xll.ArrayDIM($CB27:$CE27)),0)</f>
        <v>0</v>
      </c>
      <c r="V27" s="72">
        <f ca="1">IFERROR(_xll.ACC_BU(_xll.ArrayBU(DB),_xll.ArrayDPT($BA27:$BE27),_xll.ArrayCOA($BG27:$BZ27),YR-1,PRD,_xll.ArrayDIM($CB27:$CE27)),0)</f>
        <v>1350.44</v>
      </c>
      <c r="W27" s="102"/>
      <c r="X27" s="72">
        <f ca="1">IFERROR(_xll.ACC_BU(_xll.ArrayBU(DB),_xll.ArrayDPT($BA27:$BE27),_xll.ArrayCOA($BG27:$BZ27),YR-1,PRD,_xll.ArrayDIM($CB27:$CE27)),0)</f>
        <v>1350.44</v>
      </c>
      <c r="Y27" s="72">
        <f ca="1">IFERROR(_xll.BCC_BU(_xll.ArrayBU(DB),_xll.ArrayDPT($BA27:$BE27),_xll.ArrayCOA($BG27:$BZ27),YR-1,PRD,RV,_xll.ArrayDIM($CB27:$CE27)),0)</f>
        <v>0</v>
      </c>
      <c r="Z27" s="72">
        <f ca="1">IFERROR(_xll.ACC_BU(_xll.ArrayBU(DB),_xll.ArrayDPT($BA27:$BE27),_xll.ArrayCOA($BG27:$BZ27),YR-1-1,PRD,_xll.ArrayDIM($CB27:$CE27)),0)</f>
        <v>1604.48</v>
      </c>
      <c r="AA27" s="102"/>
      <c r="AB27" s="102"/>
      <c r="AC27" s="102"/>
      <c r="AD27" s="102"/>
      <c r="AF27" s="146"/>
      <c r="AG27" s="146"/>
      <c r="AH27" s="146"/>
      <c r="AI27" s="146"/>
      <c r="BA27" s="537"/>
      <c r="BB27" s="538"/>
      <c r="BC27" s="538"/>
      <c r="BD27" s="538"/>
      <c r="BE27" s="539"/>
      <c r="BF27" s="502"/>
      <c r="BG27" s="537" t="s">
        <v>1505</v>
      </c>
      <c r="BH27" s="539"/>
      <c r="BI27" s="537"/>
      <c r="BJ27" s="539"/>
      <c r="BK27" s="537"/>
      <c r="BL27" s="539"/>
      <c r="BM27" s="537"/>
      <c r="BN27" s="539"/>
      <c r="BO27" s="537"/>
      <c r="BP27" s="539"/>
      <c r="BQ27" s="537"/>
      <c r="BR27" s="539"/>
      <c r="BS27" s="537"/>
      <c r="BT27" s="539"/>
      <c r="BU27" s="537"/>
      <c r="BV27" s="539"/>
      <c r="BW27" s="537"/>
      <c r="BX27" s="539"/>
      <c r="BY27" s="537"/>
      <c r="BZ27" s="539"/>
      <c r="CA27" s="502"/>
      <c r="CB27" s="537"/>
      <c r="CC27" s="538"/>
      <c r="CD27" s="538"/>
      <c r="CE27" s="539"/>
      <c r="DA27" t="s">
        <v>1505</v>
      </c>
    </row>
    <row r="28" spans="1:106" ht="12.75" customHeight="1">
      <c r="A28" s="74">
        <f ca="1">I28-T28</f>
        <v>0</v>
      </c>
      <c r="B28" s="124">
        <f ca="1">IF(I28=0,0,(A28*100/I28))</f>
        <v>0</v>
      </c>
      <c r="C28" s="124">
        <f ca="1">I28-E28</f>
        <v>0</v>
      </c>
      <c r="D28" s="124">
        <f ca="1">IF(I28=0,0,(C28*100/I28))</f>
        <v>0</v>
      </c>
      <c r="E28" s="124">
        <f ca="1">IFERROR(_xll.AC_BU(_xll.ArrayBU(DB),_xll.ArrayDPT($BA28:$BE28),_xll.ArrayCOA($BG28:$BZ28),YR,PRD-1,_xll.ArrayDIM($CB28:$CE28)),0)</f>
        <v>0</v>
      </c>
      <c r="F28" s="124">
        <f ca="1">I28-H28</f>
        <v>0</v>
      </c>
      <c r="G28" s="124">
        <f ca="1">IF(I28=0,0,(F28*100/I28))</f>
        <v>0</v>
      </c>
      <c r="H28" s="124"/>
      <c r="I28" s="124">
        <f ca="1">IFERROR(_xll.AC_BU(_xll.ArrayBU(DB),_xll.ArrayDPT($BA28:$BE28),_xll.ArrayCOA($BG28:$BZ28),YR,PRD,_xll.ArrayDIM($CB28:$CE28)),0)</f>
        <v>0</v>
      </c>
      <c r="J28" s="127">
        <f ca="1">IF(I28=0,0,(I28/I21*100))</f>
        <v>0</v>
      </c>
      <c r="K28" s="124" t="s">
        <v>2619</v>
      </c>
      <c r="L28" s="124">
        <f ca="1">IFERROR(_xll.ACC_BU(_xll.ArrayBU(DB),_xll.ArrayDPT($BA28:$BE28),_xll.ArrayCOA($BG28:$BZ28),YR,PRD,_xll.ArrayDIM($CB28:$CE28)),0)</f>
        <v>0</v>
      </c>
      <c r="M28" s="127">
        <f ca="1">IF(L28=0,0,(L28/L21*100))</f>
        <v>0</v>
      </c>
      <c r="N28" s="124">
        <f ca="1">L28-U28</f>
        <v>0</v>
      </c>
      <c r="O28" s="124">
        <f ca="1">IF(L28=0,0,(N28*100/L28))</f>
        <v>0</v>
      </c>
      <c r="P28" s="124">
        <f ca="1">L28-V28</f>
        <v>-2425.6799999999998</v>
      </c>
      <c r="Q28" s="124">
        <f ca="1">IF(L28=0,0,(P28*100/L28))</f>
        <v>0</v>
      </c>
      <c r="S28" s="72">
        <f ca="1">IFERROR(_xll.BC_BU(_xll.ArrayBU(DB),_xll.ArrayDPT($BA28:$BE28),_xll.ArrayCOA($BG28:$BZ28),YR,PRD,RV,_xll.ArrayDIM($CB28:$CE28)),0)</f>
        <v>0</v>
      </c>
      <c r="T28" s="72">
        <f ca="1">IFERROR(_xll.AC_BU(_xll.ArrayBU(DB),_xll.ArrayDPT($BA28:$BE28),_xll.ArrayCOA($BG28:$BZ28),YR-1,PRD,_xll.ArrayDIM($CB28:$CE28)),0)</f>
        <v>0</v>
      </c>
      <c r="U28" s="72">
        <f ca="1">IFERROR(_xll.BCC_BU(_xll.ArrayBU(DB),_xll.ArrayDPT($BA28:$BE28),_xll.ArrayCOA($BG28:$BZ28),YR,PRD,RV,_xll.ArrayDIM($CB28:$CE28)),0)</f>
        <v>0</v>
      </c>
      <c r="V28" s="72">
        <f ca="1">IFERROR(_xll.ACC_BU(_xll.ArrayBU(DB),_xll.ArrayDPT($BA28:$BE28),_xll.ArrayCOA($BG28:$BZ28),YR-1,PRD,_xll.ArrayDIM($CB28:$CE28)),0)</f>
        <v>2425.6799999999998</v>
      </c>
      <c r="W28" s="102"/>
      <c r="X28" s="72">
        <f ca="1">IFERROR(_xll.ACC_BU(_xll.ArrayBU(DB),_xll.ArrayDPT($BA28:$BE28),_xll.ArrayCOA($BG28:$BZ28),YR-1,PRD,_xll.ArrayDIM($CB28:$CE28)),0)</f>
        <v>2425.6799999999998</v>
      </c>
      <c r="Y28" s="72">
        <f ca="1">IFERROR(_xll.BCC_BU(_xll.ArrayBU(DB),_xll.ArrayDPT($BA28:$BE28),_xll.ArrayCOA($BG28:$BZ28),YR-1,PRD,RV,_xll.ArrayDIM($CB28:$CE28)),0)</f>
        <v>0</v>
      </c>
      <c r="Z28" s="72">
        <f ca="1">IFERROR(_xll.ACC_BU(_xll.ArrayBU(DB),_xll.ArrayDPT($BA28:$BE28),_xll.ArrayCOA($BG28:$BZ28),YR-1-1,PRD,_xll.ArrayDIM($CB28:$CE28)),0)</f>
        <v>9434.25</v>
      </c>
      <c r="AA28" s="46"/>
      <c r="AB28" s="46"/>
      <c r="AC28" s="46"/>
      <c r="AD28" s="46"/>
      <c r="AF28" s="146"/>
      <c r="AG28" s="146"/>
      <c r="AH28" s="146"/>
      <c r="AI28" s="146"/>
      <c r="BA28" s="537"/>
      <c r="BB28" s="538"/>
      <c r="BC28" s="538"/>
      <c r="BD28" s="538"/>
      <c r="BE28" s="539"/>
      <c r="BF28" s="502"/>
      <c r="BG28" s="537" t="s">
        <v>1508</v>
      </c>
      <c r="BH28" s="539" t="s">
        <v>1506</v>
      </c>
      <c r="BI28" s="537"/>
      <c r="BJ28" s="539"/>
      <c r="BK28" s="537"/>
      <c r="BL28" s="539"/>
      <c r="BM28" s="537"/>
      <c r="BN28" s="539"/>
      <c r="BO28" s="537"/>
      <c r="BP28" s="539"/>
      <c r="BQ28" s="537"/>
      <c r="BR28" s="539"/>
      <c r="BS28" s="537"/>
      <c r="BT28" s="539"/>
      <c r="BU28" s="537"/>
      <c r="BV28" s="539"/>
      <c r="BW28" s="537"/>
      <c r="BX28" s="539"/>
      <c r="BY28" s="537"/>
      <c r="BZ28" s="539"/>
      <c r="CA28" s="502"/>
      <c r="CB28" s="537"/>
      <c r="CC28" s="538"/>
      <c r="CD28" s="538"/>
      <c r="CE28" s="539"/>
      <c r="DA28" t="s">
        <v>1508</v>
      </c>
      <c r="DB28" t="s">
        <v>1506</v>
      </c>
    </row>
    <row r="29" spans="1:106" ht="12.75" customHeight="1">
      <c r="A29" s="35">
        <f ca="1">A26+A27+A28</f>
        <v>-61.679999999999978</v>
      </c>
      <c r="B29">
        <f ca="1">IF(I29=0,0,(A29*100/I29))</f>
        <v>-21.918976545842213</v>
      </c>
      <c r="C29" s="35">
        <f ca="1">I29-E29</f>
        <v>-205.05</v>
      </c>
      <c r="D29">
        <f ca="1">IF(I29=0,0,(C29*100/I29))</f>
        <v>-72.867803837953105</v>
      </c>
      <c r="E29" s="35">
        <f ca="1">E26+E27+E28</f>
        <v>486.45</v>
      </c>
      <c r="F29" s="35">
        <f ca="1">F26+F27+F28</f>
        <v>281.39999999999998</v>
      </c>
      <c r="G29">
        <f ca="1">IF(I29=0,0,(F29*100/I29))</f>
        <v>100</v>
      </c>
      <c r="H29" s="35">
        <f>H26+H27+H28</f>
        <v>0</v>
      </c>
      <c r="I29" s="35">
        <f ca="1">I26+I27+I28</f>
        <v>281.39999999999998</v>
      </c>
      <c r="J29" s="140">
        <f ca="1">IF(I29=0,0,(I29/I23*100))</f>
        <v>2.3503234826882888</v>
      </c>
      <c r="K29" s="112" t="s">
        <v>2352</v>
      </c>
      <c r="L29" s="35">
        <f ca="1">L26+L27+L28</f>
        <v>11136.47</v>
      </c>
      <c r="M29" s="140">
        <f ca="1">IF(L29=0,0,(L29/L23*100))</f>
        <v>5.7365623761470452</v>
      </c>
      <c r="N29" s="35">
        <f ca="1">N26+N27+N28</f>
        <v>11136.47</v>
      </c>
      <c r="O29">
        <f ca="1">IF(L29=0,0,(N29*100/L29))</f>
        <v>100</v>
      </c>
      <c r="P29" s="35">
        <f ca="1">P26+P27+P28</f>
        <v>3549.6200000000003</v>
      </c>
      <c r="Q29">
        <f ca="1">IF(L29=0,0,(P29*100/L29))</f>
        <v>31.873834347867867</v>
      </c>
      <c r="S29" s="145">
        <f ca="1">S26+S27+S28</f>
        <v>0</v>
      </c>
      <c r="T29" s="145">
        <f ca="1">T26+T27+T28</f>
        <v>343.08</v>
      </c>
      <c r="U29" s="145">
        <f ca="1">U26+U27+U28</f>
        <v>0</v>
      </c>
      <c r="V29" s="145">
        <f ca="1">V26+V27+V28</f>
        <v>7586.85</v>
      </c>
      <c r="W29" s="46"/>
      <c r="X29" s="77">
        <f ca="1">X26+X27+X28</f>
        <v>7586.85</v>
      </c>
      <c r="Y29" s="77">
        <f ca="1">Y26+Y27+Y28</f>
        <v>0</v>
      </c>
      <c r="Z29" s="77">
        <f ca="1">Z26+Z27+Z28</f>
        <v>20674.419999999998</v>
      </c>
      <c r="AF29" s="146"/>
      <c r="AG29" s="146"/>
      <c r="AH29" s="146"/>
      <c r="AI29" s="146"/>
      <c r="BA29" s="537"/>
      <c r="BB29" s="538"/>
      <c r="BC29" s="538"/>
      <c r="BD29" s="538"/>
      <c r="BE29" s="539"/>
      <c r="BF29" s="502"/>
      <c r="BG29" s="537"/>
      <c r="BH29" s="539"/>
      <c r="BI29" s="537"/>
      <c r="BJ29" s="539"/>
      <c r="BK29" s="537"/>
      <c r="BL29" s="539"/>
      <c r="BM29" s="537"/>
      <c r="BN29" s="539"/>
      <c r="BO29" s="537"/>
      <c r="BP29" s="539"/>
      <c r="BQ29" s="537"/>
      <c r="BR29" s="539"/>
      <c r="BS29" s="537"/>
      <c r="BT29" s="539"/>
      <c r="BU29" s="537"/>
      <c r="BV29" s="539"/>
      <c r="BW29" s="537"/>
      <c r="BX29" s="539"/>
      <c r="BY29" s="537"/>
      <c r="BZ29" s="539"/>
      <c r="CA29" s="502"/>
      <c r="CB29" s="537"/>
      <c r="CC29" s="538"/>
      <c r="CD29" s="538"/>
      <c r="CE29" s="539"/>
    </row>
    <row r="30" spans="1:106" ht="12.75" customHeight="1">
      <c r="S30" s="72"/>
      <c r="T30" s="72"/>
      <c r="U30" s="72"/>
      <c r="V30" s="72"/>
      <c r="X30" s="72"/>
      <c r="Y30" s="72"/>
      <c r="Z30" s="72"/>
      <c r="AF30" s="146"/>
      <c r="AG30" s="146"/>
      <c r="AH30" s="146"/>
      <c r="AI30" s="146"/>
      <c r="BA30" s="537"/>
      <c r="BB30" s="538"/>
      <c r="BC30" s="538"/>
      <c r="BD30" s="538"/>
      <c r="BE30" s="539"/>
      <c r="BF30" s="502"/>
      <c r="BG30" s="537"/>
      <c r="BH30" s="539"/>
      <c r="BI30" s="537"/>
      <c r="BJ30" s="539"/>
      <c r="BK30" s="537"/>
      <c r="BL30" s="539"/>
      <c r="BM30" s="537"/>
      <c r="BN30" s="539"/>
      <c r="BO30" s="537"/>
      <c r="BP30" s="539"/>
      <c r="BQ30" s="537"/>
      <c r="BR30" s="539"/>
      <c r="BS30" s="537"/>
      <c r="BT30" s="539"/>
      <c r="BU30" s="537"/>
      <c r="BV30" s="539"/>
      <c r="BW30" s="537"/>
      <c r="BX30" s="539"/>
      <c r="BY30" s="537"/>
      <c r="BZ30" s="539"/>
      <c r="CA30" s="502"/>
      <c r="CB30" s="537"/>
      <c r="CC30" s="538"/>
      <c r="CD30" s="538"/>
      <c r="CE30" s="539"/>
    </row>
    <row r="31" spans="1:106" ht="12.75" customHeight="1">
      <c r="K31" s="35" t="s">
        <v>2298</v>
      </c>
      <c r="S31" s="72"/>
      <c r="T31" s="72"/>
      <c r="U31" s="72"/>
      <c r="V31" s="72"/>
      <c r="X31" s="72"/>
      <c r="Y31" s="72"/>
      <c r="Z31" s="72"/>
      <c r="AA31" s="102"/>
      <c r="AB31" s="102"/>
      <c r="AC31" s="102"/>
      <c r="AD31" s="102"/>
      <c r="AF31" s="146"/>
      <c r="AG31" s="146"/>
      <c r="AH31" s="146"/>
      <c r="AI31" s="146"/>
      <c r="BA31" s="537"/>
      <c r="BB31" s="538"/>
      <c r="BC31" s="538"/>
      <c r="BD31" s="538"/>
      <c r="BE31" s="539"/>
      <c r="BF31" s="502"/>
      <c r="BG31" s="537"/>
      <c r="BH31" s="539"/>
      <c r="BI31" s="537"/>
      <c r="BJ31" s="539"/>
      <c r="BK31" s="537"/>
      <c r="BL31" s="539"/>
      <c r="BM31" s="537"/>
      <c r="BN31" s="539"/>
      <c r="BO31" s="537"/>
      <c r="BP31" s="539"/>
      <c r="BQ31" s="537"/>
      <c r="BR31" s="539"/>
      <c r="BS31" s="537"/>
      <c r="BT31" s="539"/>
      <c r="BU31" s="537"/>
      <c r="BV31" s="539"/>
      <c r="BW31" s="537"/>
      <c r="BX31" s="539"/>
      <c r="BY31" s="537"/>
      <c r="BZ31" s="539"/>
      <c r="CA31" s="502"/>
      <c r="CB31" s="537"/>
      <c r="CC31" s="538"/>
      <c r="CD31" s="538"/>
      <c r="CE31" s="539"/>
    </row>
    <row r="32" spans="1:106" ht="12.75" customHeight="1">
      <c r="A32" s="74">
        <f ca="1">I32-T32</f>
        <v>0</v>
      </c>
      <c r="B32">
        <f ca="1">IF(I32=0,0,(A32*100/I32))</f>
        <v>0</v>
      </c>
      <c r="C32">
        <f ca="1">I32-E32</f>
        <v>0</v>
      </c>
      <c r="D32">
        <f ca="1">IF(I32=0,0,(C32*100/I32))</f>
        <v>0</v>
      </c>
      <c r="E32">
        <f ca="1">IFERROR(_xll.AC_BU(_xll.ArrayBU(DB),_xll.ArrayDPT($BA32:$BE32),_xll.ArrayCOA($BG32:$BZ32),YR,PRD-1,_xll.ArrayDIM($CB32:$CE32)),0)</f>
        <v>0</v>
      </c>
      <c r="F32">
        <f ca="1">I32-H32</f>
        <v>0</v>
      </c>
      <c r="G32">
        <f ca="1">IF(I32=0,0,(F32*100/I32))</f>
        <v>0</v>
      </c>
      <c r="H32"/>
      <c r="I32">
        <f ca="1">IFERROR(_xll.AC_BU(_xll.ArrayBU(DB),_xll.ArrayDPT($BA32:$BE32),_xll.ArrayCOA($BG32:$BZ32),YR,PRD,_xll.ArrayDIM($CB32:$CE32)),0)</f>
        <v>0</v>
      </c>
      <c r="J32" s="140">
        <f ca="1">IF(I32=0,0,(I32/$I$23*100))</f>
        <v>0</v>
      </c>
      <c r="K32" t="s">
        <v>2478</v>
      </c>
      <c r="L32">
        <f ca="1">IFERROR(_xll.ACC_BU(_xll.ArrayBU(DB),_xll.ArrayDPT($BA32:$BE32),_xll.ArrayCOA($BG32:$BZ32),YR,PRD,_xll.ArrayDIM($CB32:$CE32)),0)</f>
        <v>0</v>
      </c>
      <c r="M32" s="140">
        <f ca="1">L32/$L$23*100</f>
        <v>0</v>
      </c>
      <c r="N32">
        <f ca="1">L32-U32</f>
        <v>0</v>
      </c>
      <c r="O32">
        <f ca="1">IF(L32=0,0,(N32*100/L32))</f>
        <v>0</v>
      </c>
      <c r="P32">
        <f ca="1">L32-V32</f>
        <v>0</v>
      </c>
      <c r="Q32">
        <f ca="1">IF(L32=0,0,(P32*100/L32))</f>
        <v>0</v>
      </c>
      <c r="S32" s="72">
        <f ca="1">IFERROR(_xll.BC_BU(_xll.ArrayBU(DB),_xll.ArrayDPT($BA32:$BE32),_xll.ArrayCOA($BG32:$BZ32),YR,PRD,RV,_xll.ArrayDIM($CB32:$CE32)),0)</f>
        <v>0</v>
      </c>
      <c r="T32" s="72">
        <f ca="1">IFERROR(_xll.AC_BU(_xll.ArrayBU(DB),_xll.ArrayDPT($BA32:$BE32),_xll.ArrayCOA($BG32:$BZ32),YR-1,PRD,_xll.ArrayDIM($CB32:$CE32)),0)</f>
        <v>0</v>
      </c>
      <c r="U32" s="72">
        <f ca="1">IFERROR(_xll.BCC_BU(_xll.ArrayBU(DB),_xll.ArrayDPT($BA32:$BE32),_xll.ArrayCOA($BG32:$BZ32),YR,PRD,RV,_xll.ArrayDIM($CB32:$CE32)),0)</f>
        <v>0</v>
      </c>
      <c r="V32" s="72">
        <f ca="1">IFERROR(_xll.ACC_BU(_xll.ArrayBU(DB),_xll.ArrayDPT($BA32:$BE32),_xll.ArrayCOA($BG32:$BZ32),YR-1,PRD,_xll.ArrayDIM($CB32:$CE32)),0)</f>
        <v>0</v>
      </c>
      <c r="W32" s="102"/>
      <c r="X32" s="72">
        <f ca="1">IFERROR(_xll.ACC_BU(_xll.ArrayBU(DB),_xll.ArrayDPT($BA32:$BE32),_xll.ArrayCOA($BG32:$BZ32),YR-1,PRD,_xll.ArrayDIM($CB32:$CE32)),0)</f>
        <v>0</v>
      </c>
      <c r="Y32" s="72">
        <f ca="1">IFERROR(_xll.BCC_BU(_xll.ArrayBU(DB),_xll.ArrayDPT($BA32:$BE32),_xll.ArrayCOA($BG32:$BZ32),YR-1,PRD,RV,_xll.ArrayDIM($CB32:$CE32)),0)</f>
        <v>0</v>
      </c>
      <c r="Z32" s="72">
        <f ca="1">IFERROR(_xll.ACC_BU(_xll.ArrayBU(DB),_xll.ArrayDPT($BA32:$BE32),_xll.ArrayCOA($BG32:$BZ32),YR-1-1,PRD,_xll.ArrayDIM($CB32:$CE32)),0)</f>
        <v>0</v>
      </c>
      <c r="AA32" s="102"/>
      <c r="AB32" s="102"/>
      <c r="AC32" s="102"/>
      <c r="AD32" s="102"/>
      <c r="AF32" s="146"/>
      <c r="AG32" s="146"/>
      <c r="AH32" s="146"/>
      <c r="AI32" s="146"/>
      <c r="BA32" s="537"/>
      <c r="BB32" s="538"/>
      <c r="BC32" s="538"/>
      <c r="BD32" s="538"/>
      <c r="BE32" s="539"/>
      <c r="BF32" s="502"/>
      <c r="BG32" s="537" t="s">
        <v>1509</v>
      </c>
      <c r="BH32" s="539" t="s">
        <v>1512</v>
      </c>
      <c r="BI32" s="537"/>
      <c r="BJ32" s="539"/>
      <c r="BK32" s="537"/>
      <c r="BL32" s="539"/>
      <c r="BM32" s="537"/>
      <c r="BN32" s="539"/>
      <c r="BO32" s="537"/>
      <c r="BP32" s="539"/>
      <c r="BQ32" s="537"/>
      <c r="BR32" s="539"/>
      <c r="BS32" s="537"/>
      <c r="BT32" s="539"/>
      <c r="BU32" s="537"/>
      <c r="BV32" s="539"/>
      <c r="BW32" s="537"/>
      <c r="BX32" s="539"/>
      <c r="BY32" s="537"/>
      <c r="BZ32" s="539"/>
      <c r="CA32" s="502"/>
      <c r="CB32" s="537"/>
      <c r="CC32" s="538"/>
      <c r="CD32" s="538"/>
      <c r="CE32" s="539"/>
      <c r="DA32" t="s">
        <v>1509</v>
      </c>
      <c r="DB32" t="s">
        <v>1512</v>
      </c>
    </row>
    <row r="33" spans="1:106" ht="12.75" customHeight="1">
      <c r="A33" s="74">
        <f ca="1">I33-T33</f>
        <v>0</v>
      </c>
      <c r="B33" s="124">
        <f ca="1">IF(I33=0,0,(A33*100/I33))</f>
        <v>0</v>
      </c>
      <c r="C33" s="124">
        <f ca="1">I33-E33</f>
        <v>0</v>
      </c>
      <c r="D33" s="124">
        <f ca="1">IF(I33=0,0,(C33*100/I33))</f>
        <v>0</v>
      </c>
      <c r="E33" s="124">
        <f ca="1">IFERROR(_xll.AC_BU(_xll.ArrayBU(DB),_xll.ArrayDPT($BA33:$BE33),_xll.ArrayCOA($BG33:$BZ33),YR,PRD-1,_xll.ArrayDIM($CB33:$CE33)),0)</f>
        <v>0</v>
      </c>
      <c r="F33" s="124">
        <f ca="1">I33-H33</f>
        <v>0</v>
      </c>
      <c r="G33" s="124">
        <f ca="1">IF(I33=0,0,(F33*100/I33))</f>
        <v>0</v>
      </c>
      <c r="H33" s="124"/>
      <c r="I33" s="124">
        <f ca="1">IFERROR(_xll.AC_BU(_xll.ArrayBU(DB),_xll.ArrayDPT($BA33:$BE33),_xll.ArrayCOA($BG33:$BZ33),YR,PRD,_xll.ArrayDIM($CB33:$CE33)),0)</f>
        <v>0</v>
      </c>
      <c r="J33" s="127">
        <f ca="1">IF(I33=0,0,(I33/$I$23*100))</f>
        <v>0</v>
      </c>
      <c r="K33" s="124" t="s">
        <v>2479</v>
      </c>
      <c r="L33" s="124">
        <f ca="1">IFERROR(_xll.ACC_BU(_xll.ArrayBU(DB),_xll.ArrayDPT($BA33:$BE33),_xll.ArrayCOA($BG33:$BZ33),YR,PRD,_xll.ArrayDIM($CB33:$CE33)),0)</f>
        <v>0</v>
      </c>
      <c r="M33" s="127">
        <f ca="1">L33/$L$23*100</f>
        <v>0</v>
      </c>
      <c r="N33" s="124">
        <f ca="1">L33-U33</f>
        <v>0</v>
      </c>
      <c r="O33" s="124">
        <f ca="1">IF(L33=0,0,(N33*100/L33))</f>
        <v>0</v>
      </c>
      <c r="P33" s="124">
        <f ca="1">L33-V33</f>
        <v>0</v>
      </c>
      <c r="Q33" s="124">
        <f ca="1">IF(L33=0,0,(P33*100/L33))</f>
        <v>0</v>
      </c>
      <c r="S33" s="72">
        <f ca="1">IFERROR(_xll.BC_BU(_xll.ArrayBU(DB),_xll.ArrayDPT($BA33:$BE33),_xll.ArrayCOA($BG33:$BZ33),YR,PRD,RV,_xll.ArrayDIM($CB33:$CE33)),0)</f>
        <v>0</v>
      </c>
      <c r="T33" s="72">
        <f ca="1">IFERROR(_xll.AC_BU(_xll.ArrayBU(DB),_xll.ArrayDPT($BA33:$BE33),_xll.ArrayCOA($BG33:$BZ33),YR-1,PRD,_xll.ArrayDIM($CB33:$CE33)),0)</f>
        <v>0</v>
      </c>
      <c r="U33" s="72">
        <f ca="1">IFERROR(_xll.BCC_BU(_xll.ArrayBU(DB),_xll.ArrayDPT($BA33:$BE33),_xll.ArrayCOA($BG33:$BZ33),YR,PRD,RV,_xll.ArrayDIM($CB33:$CE33)),0)</f>
        <v>0</v>
      </c>
      <c r="V33" s="72">
        <f ca="1">IFERROR(_xll.ACC_BU(_xll.ArrayBU(DB),_xll.ArrayDPT($BA33:$BE33),_xll.ArrayCOA($BG33:$BZ33),YR-1,PRD,_xll.ArrayDIM($CB33:$CE33)),0)</f>
        <v>0</v>
      </c>
      <c r="W33" s="102"/>
      <c r="X33" s="72">
        <f ca="1">IFERROR(_xll.ACC_BU(_xll.ArrayBU(DB),_xll.ArrayDPT($BA33:$BE33),_xll.ArrayCOA($BG33:$BZ33),YR-1,PRD,_xll.ArrayDIM($CB33:$CE33)),0)</f>
        <v>0</v>
      </c>
      <c r="Y33" s="72">
        <f ca="1">IFERROR(_xll.BCC_BU(_xll.ArrayBU(DB),_xll.ArrayDPT($BA33:$BE33),_xll.ArrayCOA($BG33:$BZ33),YR-1,PRD,RV,_xll.ArrayDIM($CB33:$CE33)),0)</f>
        <v>0</v>
      </c>
      <c r="Z33" s="72">
        <f ca="1">IFERROR(_xll.ACC_BU(_xll.ArrayBU(DB),_xll.ArrayDPT($BA33:$BE33),_xll.ArrayCOA($BG33:$BZ33),YR-1-1,PRD,_xll.ArrayDIM($CB33:$CE33)),0)</f>
        <v>0</v>
      </c>
      <c r="AA33" s="46"/>
      <c r="AB33" s="46"/>
      <c r="AC33" s="46"/>
      <c r="AD33" s="46"/>
      <c r="AF33" s="146"/>
      <c r="AG33" s="146"/>
      <c r="AH33" s="146"/>
      <c r="AI33" s="146"/>
      <c r="BA33" s="537"/>
      <c r="BB33" s="538"/>
      <c r="BC33" s="538"/>
      <c r="BD33" s="538"/>
      <c r="BE33" s="539"/>
      <c r="BF33" s="502"/>
      <c r="BG33" s="537" t="s">
        <v>1513</v>
      </c>
      <c r="BH33" s="539" t="s">
        <v>1520</v>
      </c>
      <c r="BI33" s="537"/>
      <c r="BJ33" s="539"/>
      <c r="BK33" s="537"/>
      <c r="BL33" s="539"/>
      <c r="BM33" s="537"/>
      <c r="BN33" s="539"/>
      <c r="BO33" s="537"/>
      <c r="BP33" s="539"/>
      <c r="BQ33" s="537"/>
      <c r="BR33" s="539"/>
      <c r="BS33" s="537"/>
      <c r="BT33" s="539"/>
      <c r="BU33" s="537"/>
      <c r="BV33" s="539"/>
      <c r="BW33" s="537"/>
      <c r="BX33" s="539"/>
      <c r="BY33" s="537"/>
      <c r="BZ33" s="539"/>
      <c r="CA33" s="502"/>
      <c r="CB33" s="537"/>
      <c r="CC33" s="538"/>
      <c r="CD33" s="538"/>
      <c r="CE33" s="539"/>
      <c r="DA33" t="s">
        <v>1513</v>
      </c>
      <c r="DB33" t="s">
        <v>1520</v>
      </c>
    </row>
    <row r="34" spans="1:106" ht="12.75" customHeight="1">
      <c r="A34" s="35">
        <f ca="1">A32+A33</f>
        <v>0</v>
      </c>
      <c r="B34">
        <f ca="1">IF(I34=0,0,(A34*100/I34))</f>
        <v>0</v>
      </c>
      <c r="C34" s="35">
        <f ca="1">I34-E34</f>
        <v>0</v>
      </c>
      <c r="D34">
        <f ca="1">IF(I34=0,0,(C34*100/I34))</f>
        <v>0</v>
      </c>
      <c r="E34" s="35">
        <f ca="1">E32+E33</f>
        <v>0</v>
      </c>
      <c r="F34" s="35">
        <f ca="1">F32+F33</f>
        <v>0</v>
      </c>
      <c r="G34">
        <f ca="1">IF(I34=0,0,(F34*100/I34))</f>
        <v>0</v>
      </c>
      <c r="H34" s="35">
        <f>H32+H33</f>
        <v>0</v>
      </c>
      <c r="I34" s="35">
        <f ca="1">I32+I33</f>
        <v>0</v>
      </c>
      <c r="J34" s="140">
        <f ca="1">IF(I34=0,0,(I34/$I$23*100))</f>
        <v>0</v>
      </c>
      <c r="K34" s="112" t="s">
        <v>2480</v>
      </c>
      <c r="L34" s="35">
        <f ca="1">L32+L33</f>
        <v>0</v>
      </c>
      <c r="M34" s="140">
        <f ca="1">L34/$L$23*100</f>
        <v>0</v>
      </c>
      <c r="N34" s="35">
        <f ca="1">N32+N33</f>
        <v>0</v>
      </c>
      <c r="O34">
        <f ca="1">IF(L34=0,0,(N34*100/L34))</f>
        <v>0</v>
      </c>
      <c r="P34" s="35">
        <f ca="1">P32+P33</f>
        <v>0</v>
      </c>
      <c r="Q34">
        <f ca="1">IF(L34=0,0,(P34*100/L34))</f>
        <v>0</v>
      </c>
      <c r="S34" s="145">
        <f ca="1">S32+S33</f>
        <v>0</v>
      </c>
      <c r="T34" s="145">
        <f ca="1">T32+T33</f>
        <v>0</v>
      </c>
      <c r="U34" s="145">
        <f ca="1">U32+U33</f>
        <v>0</v>
      </c>
      <c r="V34" s="145">
        <f ca="1">V32+V33</f>
        <v>0</v>
      </c>
      <c r="W34" s="46"/>
      <c r="X34" s="77">
        <f ca="1">X32+X33</f>
        <v>0</v>
      </c>
      <c r="Y34" s="77">
        <f ca="1">Y32+Y33</f>
        <v>0</v>
      </c>
      <c r="Z34" s="77">
        <f ca="1">Z32+Z33</f>
        <v>0</v>
      </c>
      <c r="AF34" s="146"/>
      <c r="AG34" s="146"/>
      <c r="AH34" s="146"/>
      <c r="AI34" s="146"/>
      <c r="BA34" s="537"/>
      <c r="BB34" s="538"/>
      <c r="BC34" s="538"/>
      <c r="BD34" s="538"/>
      <c r="BE34" s="539"/>
      <c r="BF34" s="502"/>
      <c r="BG34" s="537"/>
      <c r="BH34" s="539"/>
      <c r="BI34" s="537"/>
      <c r="BJ34" s="539"/>
      <c r="BK34" s="537"/>
      <c r="BL34" s="539"/>
      <c r="BM34" s="537"/>
      <c r="BN34" s="539"/>
      <c r="BO34" s="537"/>
      <c r="BP34" s="539"/>
      <c r="BQ34" s="537"/>
      <c r="BR34" s="539"/>
      <c r="BS34" s="537"/>
      <c r="BT34" s="539"/>
      <c r="BU34" s="537"/>
      <c r="BV34" s="539"/>
      <c r="BW34" s="537"/>
      <c r="BX34" s="539"/>
      <c r="BY34" s="537"/>
      <c r="BZ34" s="539"/>
      <c r="CA34" s="502"/>
      <c r="CB34" s="537"/>
      <c r="CC34" s="538"/>
      <c r="CD34" s="538"/>
      <c r="CE34" s="539"/>
    </row>
    <row r="35" spans="1:106" ht="12.75" customHeight="1">
      <c r="J35" s="140"/>
      <c r="M35" s="140"/>
      <c r="S35" s="72"/>
      <c r="T35" s="72"/>
      <c r="U35" s="72"/>
      <c r="V35" s="72"/>
      <c r="X35" s="72"/>
      <c r="Y35" s="72"/>
      <c r="Z35" s="72"/>
      <c r="AF35" s="146"/>
      <c r="AG35" s="146"/>
      <c r="AH35" s="146"/>
      <c r="AI35" s="146"/>
      <c r="BA35" s="537"/>
      <c r="BB35" s="538"/>
      <c r="BC35" s="538"/>
      <c r="BD35" s="538"/>
      <c r="BE35" s="539"/>
      <c r="BF35" s="502"/>
      <c r="BG35" s="537"/>
      <c r="BH35" s="539"/>
      <c r="BI35" s="537"/>
      <c r="BJ35" s="539"/>
      <c r="BK35" s="537"/>
      <c r="BL35" s="539"/>
      <c r="BM35" s="537"/>
      <c r="BN35" s="539"/>
      <c r="BO35" s="537"/>
      <c r="BP35" s="539"/>
      <c r="BQ35" s="537"/>
      <c r="BR35" s="539"/>
      <c r="BS35" s="537"/>
      <c r="BT35" s="539"/>
      <c r="BU35" s="537"/>
      <c r="BV35" s="539"/>
      <c r="BW35" s="537"/>
      <c r="BX35" s="539"/>
      <c r="BY35" s="537"/>
      <c r="BZ35" s="539"/>
      <c r="CA35" s="502"/>
      <c r="CB35" s="537"/>
      <c r="CC35" s="538"/>
      <c r="CD35" s="538"/>
      <c r="CE35" s="539"/>
    </row>
    <row r="36" spans="1:106" ht="12.75" customHeight="1">
      <c r="J36" s="140"/>
      <c r="K36" s="35" t="s">
        <v>2354</v>
      </c>
      <c r="M36" s="140"/>
      <c r="S36" s="72"/>
      <c r="T36" s="72"/>
      <c r="U36" s="72"/>
      <c r="V36" s="72"/>
      <c r="X36" s="72"/>
      <c r="Y36" s="72"/>
      <c r="Z36" s="72"/>
      <c r="AA36" s="102"/>
      <c r="AB36" s="102"/>
      <c r="AC36" s="102"/>
      <c r="AD36" s="102"/>
      <c r="AF36" s="146"/>
      <c r="AG36" s="146"/>
      <c r="AH36" s="146"/>
      <c r="AI36" s="146"/>
      <c r="BA36" s="537"/>
      <c r="BB36" s="538"/>
      <c r="BC36" s="538"/>
      <c r="BD36" s="538"/>
      <c r="BE36" s="539"/>
      <c r="BF36" s="502"/>
      <c r="BG36" s="537"/>
      <c r="BH36" s="539"/>
      <c r="BI36" s="537"/>
      <c r="BJ36" s="539"/>
      <c r="BK36" s="537"/>
      <c r="BL36" s="539"/>
      <c r="BM36" s="537"/>
      <c r="BN36" s="539"/>
      <c r="BO36" s="537"/>
      <c r="BP36" s="539"/>
      <c r="BQ36" s="537"/>
      <c r="BR36" s="539"/>
      <c r="BS36" s="537"/>
      <c r="BT36" s="539"/>
      <c r="BU36" s="537"/>
      <c r="BV36" s="539"/>
      <c r="BW36" s="537"/>
      <c r="BX36" s="539"/>
      <c r="BY36" s="537"/>
      <c r="BZ36" s="539"/>
      <c r="CA36" s="502"/>
      <c r="CB36" s="537"/>
      <c r="CC36" s="538"/>
      <c r="CD36" s="538"/>
      <c r="CE36" s="539"/>
    </row>
    <row r="37" spans="1:106" ht="12.75" customHeight="1">
      <c r="A37" s="74">
        <f t="shared" ref="A37:A62" ca="1" si="0">I37-T37</f>
        <v>0</v>
      </c>
      <c r="B37">
        <f t="shared" ref="B37:B63" ca="1" si="1">IF(I37=0,0,(A37*100/I37))</f>
        <v>0</v>
      </c>
      <c r="C37">
        <f t="shared" ref="C37:C62" ca="1" si="2">I37-E37</f>
        <v>0</v>
      </c>
      <c r="D37">
        <f t="shared" ref="D37:D63" ca="1" si="3">IF(I37=0,0,(C37*100/I37))</f>
        <v>0</v>
      </c>
      <c r="E37">
        <f ca="1">IFERROR(_xll.AC_BU(_xll.ArrayBU(DB),_xll.ArrayDPT($BA37:$BE37),_xll.ArrayCOA($BG37:$BZ37),YR,PRD-1,_xll.ArrayDIM($CB37:$CE37)),0)</f>
        <v>0</v>
      </c>
      <c r="F37">
        <f t="shared" ref="F37:F62" ca="1" si="4">I37-H37</f>
        <v>0</v>
      </c>
      <c r="G37">
        <f t="shared" ref="G37:G63" ca="1" si="5">IF(I37=0,0,(F37*100/I37))</f>
        <v>0</v>
      </c>
      <c r="H37"/>
      <c r="I37">
        <f ca="1">IFERROR(_xll.AC_BU(_xll.ArrayBU(DB),_xll.ArrayDPT($BA37:$BE37),_xll.ArrayCOA($BG37:$BZ37),YR,PRD,_xll.ArrayDIM($CB37:$CE37)),0)</f>
        <v>0</v>
      </c>
      <c r="J37" s="140">
        <f t="shared" ref="J37:J63" ca="1" si="6">IF(I37=0,0,(I37/$I$23*100))</f>
        <v>0</v>
      </c>
      <c r="K37" t="s">
        <v>2483</v>
      </c>
      <c r="L37">
        <f ca="1">IFERROR(_xll.ACC_BU(_xll.ArrayBU(DB),_xll.ArrayDPT($BA37:$BE37),_xll.ArrayCOA($BG37:$BZ37),YR,PRD,_xll.ArrayDIM($CB37:$CE37)),0)</f>
        <v>0</v>
      </c>
      <c r="M37" s="140">
        <f t="shared" ref="M37:M63" ca="1" si="7">L37/$L$23*100</f>
        <v>0</v>
      </c>
      <c r="N37">
        <f t="shared" ref="N37:N62" ca="1" si="8">L37-U37</f>
        <v>0</v>
      </c>
      <c r="O37">
        <f t="shared" ref="O37:O63" ca="1" si="9">IF(L37=0,0,(N37*100/L37))</f>
        <v>0</v>
      </c>
      <c r="P37">
        <f t="shared" ref="P37:P62" ca="1" si="10">L37-V37</f>
        <v>0</v>
      </c>
      <c r="Q37">
        <f t="shared" ref="Q37:Q63" ca="1" si="11">IF(L37=0,0,(P37*100/L37))</f>
        <v>0</v>
      </c>
      <c r="S37" s="72">
        <f ca="1">IFERROR(_xll.BC_BU(_xll.ArrayBU(DB),_xll.ArrayDPT($BA37:$BE37),_xll.ArrayCOA($BG37:$BZ37),YR,PRD,RV,_xll.ArrayDIM($CB37:$CE37)),0)</f>
        <v>0</v>
      </c>
      <c r="T37" s="72">
        <f ca="1">IFERROR(_xll.AC_BU(_xll.ArrayBU(DB),_xll.ArrayDPT($BA37:$BE37),_xll.ArrayCOA($BG37:$BZ37),YR-1,PRD,_xll.ArrayDIM($CB37:$CE37)),0)</f>
        <v>0</v>
      </c>
      <c r="U37" s="72">
        <f ca="1">IFERROR(_xll.BCC_BU(_xll.ArrayBU(DB),_xll.ArrayDPT($BA37:$BE37),_xll.ArrayCOA($BG37:$BZ37),YR,PRD,RV,_xll.ArrayDIM($CB37:$CE37)),0)</f>
        <v>0</v>
      </c>
      <c r="V37" s="72">
        <f ca="1">IFERROR(_xll.ACC_BU(_xll.ArrayBU(DB),_xll.ArrayDPT($BA37:$BE37),_xll.ArrayCOA($BG37:$BZ37),YR-1,PRD,_xll.ArrayDIM($CB37:$CE37)),0)</f>
        <v>0</v>
      </c>
      <c r="W37" s="102"/>
      <c r="X37" s="72">
        <f ca="1">IFERROR(_xll.ACC_BU(_xll.ArrayBU(DB),_xll.ArrayDPT($BA37:$BE37),_xll.ArrayCOA($BG37:$BZ37),YR-1,PRD,_xll.ArrayDIM($CB37:$CE37)),0)</f>
        <v>0</v>
      </c>
      <c r="Y37" s="72">
        <f ca="1">IFERROR(_xll.BCC_BU(_xll.ArrayBU(DB),_xll.ArrayDPT($BA37:$BE37),_xll.ArrayCOA($BG37:$BZ37),YR-1,PRD,RV,_xll.ArrayDIM($CB37:$CE37)),0)</f>
        <v>0</v>
      </c>
      <c r="Z37" s="72">
        <f ca="1">IFERROR(_xll.ACC_BU(_xll.ArrayBU(DB),_xll.ArrayDPT($BA37:$BE37),_xll.ArrayCOA($BG37:$BZ37),YR-1-1,PRD,_xll.ArrayDIM($CB37:$CE37)),0)</f>
        <v>0</v>
      </c>
      <c r="AA37" s="102"/>
      <c r="AB37" s="102"/>
      <c r="AC37" s="102"/>
      <c r="AD37" s="102"/>
      <c r="AF37" s="146"/>
      <c r="AG37" s="146"/>
      <c r="AH37" s="146"/>
      <c r="AI37" s="146"/>
      <c r="BA37" s="537"/>
      <c r="BB37" s="538"/>
      <c r="BC37" s="538"/>
      <c r="BD37" s="538"/>
      <c r="BE37" s="539"/>
      <c r="BF37" s="502"/>
      <c r="BG37" s="537" t="s">
        <v>1530</v>
      </c>
      <c r="BH37" s="539"/>
      <c r="BI37" s="537"/>
      <c r="BJ37" s="539"/>
      <c r="BK37" s="537"/>
      <c r="BL37" s="539"/>
      <c r="BM37" s="537"/>
      <c r="BN37" s="539"/>
      <c r="BO37" s="537"/>
      <c r="BP37" s="539"/>
      <c r="BQ37" s="537"/>
      <c r="BR37" s="539"/>
      <c r="BS37" s="537"/>
      <c r="BT37" s="539"/>
      <c r="BU37" s="537"/>
      <c r="BV37" s="539"/>
      <c r="BW37" s="537"/>
      <c r="BX37" s="539"/>
      <c r="BY37" s="537"/>
      <c r="BZ37" s="539"/>
      <c r="CA37" s="502"/>
      <c r="CB37" s="537"/>
      <c r="CC37" s="538"/>
      <c r="CD37" s="538"/>
      <c r="CE37" s="539"/>
      <c r="DA37" t="s">
        <v>1530</v>
      </c>
    </row>
    <row r="38" spans="1:106" ht="12.75" customHeight="1">
      <c r="A38" s="74">
        <f t="shared" ca="1" si="0"/>
        <v>0</v>
      </c>
      <c r="B38" s="124">
        <f t="shared" ca="1" si="1"/>
        <v>0</v>
      </c>
      <c r="C38" s="124">
        <f t="shared" ca="1" si="2"/>
        <v>0</v>
      </c>
      <c r="D38" s="124">
        <f t="shared" ca="1" si="3"/>
        <v>0</v>
      </c>
      <c r="E38" s="124">
        <f ca="1">IFERROR(_xll.AC_BU(_xll.ArrayBU(DB),_xll.ArrayDPT($BA38:$BE38),_xll.ArrayCOA($BG38:$BZ38),YR,PRD-1,_xll.ArrayDIM($CB38:$CE38)),0)</f>
        <v>0</v>
      </c>
      <c r="F38" s="124">
        <f t="shared" ca="1" si="4"/>
        <v>0</v>
      </c>
      <c r="G38" s="124">
        <f t="shared" ca="1" si="5"/>
        <v>0</v>
      </c>
      <c r="H38" s="124"/>
      <c r="I38" s="125">
        <f ca="1">IFERROR(_xll.AC_BU(_xll.ArrayBU(DB),_xll.ArrayDPT($BA38:$BE38),_xll.ArrayCOA($BG38:$BZ38),YR,PRD,_xll.ArrayDIM($CB38:$CE38)),0)</f>
        <v>0</v>
      </c>
      <c r="J38" s="200">
        <f t="shared" ca="1" si="6"/>
        <v>0</v>
      </c>
      <c r="K38" s="124" t="s">
        <v>2484</v>
      </c>
      <c r="L38" s="124">
        <f ca="1">IFERROR(_xll.ACC_BU(_xll.ArrayBU(DB),_xll.ArrayDPT($BA38:$BE38),_xll.ArrayCOA($BG38:$BZ38),YR,PRD,_xll.ArrayDIM($CB38:$CE38)),0)</f>
        <v>0</v>
      </c>
      <c r="M38" s="127">
        <f t="shared" ca="1" si="7"/>
        <v>0</v>
      </c>
      <c r="N38" s="124">
        <f t="shared" ca="1" si="8"/>
        <v>0</v>
      </c>
      <c r="O38" s="124">
        <f t="shared" ca="1" si="9"/>
        <v>0</v>
      </c>
      <c r="P38" s="124">
        <f t="shared" ca="1" si="10"/>
        <v>0</v>
      </c>
      <c r="Q38" s="124">
        <f t="shared" ca="1" si="11"/>
        <v>0</v>
      </c>
      <c r="S38" s="72">
        <f ca="1">IFERROR(_xll.BC_BU(_xll.ArrayBU(DB),_xll.ArrayDPT($BA38:$BE38),_xll.ArrayCOA($BG38:$BZ38),YR,PRD,RV,_xll.ArrayDIM($CB38:$CE38)),0)</f>
        <v>0</v>
      </c>
      <c r="T38" s="72">
        <f ca="1">IFERROR(_xll.AC_BU(_xll.ArrayBU(DB),_xll.ArrayDPT($BA38:$BE38),_xll.ArrayCOA($BG38:$BZ38),YR-1,PRD,_xll.ArrayDIM($CB38:$CE38)),0)</f>
        <v>0</v>
      </c>
      <c r="U38" s="72">
        <f ca="1">IFERROR(_xll.BCC_BU(_xll.ArrayBU(DB),_xll.ArrayDPT($BA38:$BE38),_xll.ArrayCOA($BG38:$BZ38),YR,PRD,RV,_xll.ArrayDIM($CB38:$CE38)),0)</f>
        <v>0</v>
      </c>
      <c r="V38" s="72">
        <f ca="1">IFERROR(_xll.ACC_BU(_xll.ArrayBU(DB),_xll.ArrayDPT($BA38:$BE38),_xll.ArrayCOA($BG38:$BZ38),YR-1,PRD,_xll.ArrayDIM($CB38:$CE38)),0)</f>
        <v>0</v>
      </c>
      <c r="W38" s="102"/>
      <c r="X38" s="72">
        <f ca="1">IFERROR(_xll.ACC_BU(_xll.ArrayBU(DB),_xll.ArrayDPT($BA38:$BE38),_xll.ArrayCOA($BG38:$BZ38),YR-1,PRD,_xll.ArrayDIM($CB38:$CE38)),0)</f>
        <v>0</v>
      </c>
      <c r="Y38" s="72">
        <f ca="1">IFERROR(_xll.BCC_BU(_xll.ArrayBU(DB),_xll.ArrayDPT($BA38:$BE38),_xll.ArrayCOA($BG38:$BZ38),YR-1,PRD,RV,_xll.ArrayDIM($CB38:$CE38)),0)</f>
        <v>0</v>
      </c>
      <c r="Z38" s="72">
        <f ca="1">IFERROR(_xll.ACC_BU(_xll.ArrayBU(DB),_xll.ArrayDPT($BA38:$BE38),_xll.ArrayCOA($BG38:$BZ38),YR-1-1,PRD,_xll.ArrayDIM($CB38:$CE38)),0)</f>
        <v>990</v>
      </c>
      <c r="AA38" s="184"/>
      <c r="AB38" s="184"/>
      <c r="AC38" s="184"/>
      <c r="AD38" s="184"/>
      <c r="AF38" s="146"/>
      <c r="AG38" s="146"/>
      <c r="AH38" s="146"/>
      <c r="AI38" s="146"/>
      <c r="BA38" s="537"/>
      <c r="BB38" s="538"/>
      <c r="BC38" s="538"/>
      <c r="BD38" s="538"/>
      <c r="BE38" s="539"/>
      <c r="BF38" s="502"/>
      <c r="BG38" s="537" t="s">
        <v>1533</v>
      </c>
      <c r="BH38" s="539"/>
      <c r="BI38" s="537"/>
      <c r="BJ38" s="539"/>
      <c r="BK38" s="537"/>
      <c r="BL38" s="539"/>
      <c r="BM38" s="537"/>
      <c r="BN38" s="539"/>
      <c r="BO38" s="537"/>
      <c r="BP38" s="539"/>
      <c r="BQ38" s="537"/>
      <c r="BR38" s="539"/>
      <c r="BS38" s="537"/>
      <c r="BT38" s="539"/>
      <c r="BU38" s="537"/>
      <c r="BV38" s="539"/>
      <c r="BW38" s="537"/>
      <c r="BX38" s="539"/>
      <c r="BY38" s="537"/>
      <c r="BZ38" s="539"/>
      <c r="CA38" s="502"/>
      <c r="CB38" s="537"/>
      <c r="CC38" s="538"/>
      <c r="CD38" s="538"/>
      <c r="CE38" s="539"/>
      <c r="DA38" t="s">
        <v>1533</v>
      </c>
    </row>
    <row r="39" spans="1:106" ht="12.75" customHeight="1">
      <c r="A39" s="74">
        <f t="shared" ca="1" si="0"/>
        <v>0</v>
      </c>
      <c r="B39" s="124">
        <f t="shared" ca="1" si="1"/>
        <v>0</v>
      </c>
      <c r="C39" s="124">
        <f t="shared" ca="1" si="2"/>
        <v>0</v>
      </c>
      <c r="D39" s="124">
        <f t="shared" ca="1" si="3"/>
        <v>0</v>
      </c>
      <c r="E39" s="124">
        <f ca="1">IFERROR(_xll.AC_BU(_xll.ArrayBU(DB),_xll.ArrayDPT($BA39:$BE39),_xll.ArrayCOA($BG39:$BZ39),YR,PRD-1,_xll.ArrayDIM($CB39:$CE39)),0)</f>
        <v>0</v>
      </c>
      <c r="F39" s="124">
        <f t="shared" ca="1" si="4"/>
        <v>0</v>
      </c>
      <c r="G39" s="124">
        <f t="shared" ca="1" si="5"/>
        <v>0</v>
      </c>
      <c r="H39" s="124"/>
      <c r="I39" s="125">
        <f ca="1">IFERROR(_xll.AC_BU(_xll.ArrayBU(DB),_xll.ArrayDPT($BA39:$BE39),_xll.ArrayCOA($BG39:$BZ39),YR,PRD,_xll.ArrayDIM($CB39:$CE39)),0)</f>
        <v>0</v>
      </c>
      <c r="J39" s="200">
        <f t="shared" ca="1" si="6"/>
        <v>0</v>
      </c>
      <c r="K39" s="124" t="s">
        <v>2485</v>
      </c>
      <c r="L39" s="124">
        <f ca="1">IFERROR(_xll.ACC_BU(_xll.ArrayBU(DB),_xll.ArrayDPT($BA39:$BE39),_xll.ArrayCOA($BG39:$BZ39),YR,PRD,_xll.ArrayDIM($CB39:$CE39)),0)</f>
        <v>900</v>
      </c>
      <c r="M39" s="127">
        <f t="shared" ca="1" si="7"/>
        <v>0.4636034702677187</v>
      </c>
      <c r="N39" s="124">
        <f t="shared" ca="1" si="8"/>
        <v>900</v>
      </c>
      <c r="O39" s="124">
        <f t="shared" ca="1" si="9"/>
        <v>100</v>
      </c>
      <c r="P39" s="124">
        <f t="shared" ca="1" si="10"/>
        <v>900</v>
      </c>
      <c r="Q39" s="124">
        <f t="shared" ca="1" si="11"/>
        <v>100</v>
      </c>
      <c r="S39" s="72">
        <f ca="1">IFERROR(_xll.BC_BU(_xll.ArrayBU(DB),_xll.ArrayDPT($BA39:$BE39),_xll.ArrayCOA($BG39:$BZ39),YR,PRD,RV,_xll.ArrayDIM($CB39:$CE39)),0)</f>
        <v>0</v>
      </c>
      <c r="T39" s="72">
        <f ca="1">IFERROR(_xll.AC_BU(_xll.ArrayBU(DB),_xll.ArrayDPT($BA39:$BE39),_xll.ArrayCOA($BG39:$BZ39),YR-1,PRD,_xll.ArrayDIM($CB39:$CE39)),0)</f>
        <v>0</v>
      </c>
      <c r="U39" s="72">
        <f ca="1">IFERROR(_xll.BCC_BU(_xll.ArrayBU(DB),_xll.ArrayDPT($BA39:$BE39),_xll.ArrayCOA($BG39:$BZ39),YR,PRD,RV,_xll.ArrayDIM($CB39:$CE39)),0)</f>
        <v>0</v>
      </c>
      <c r="V39" s="72">
        <f ca="1">IFERROR(_xll.ACC_BU(_xll.ArrayBU(DB),_xll.ArrayDPT($BA39:$BE39),_xll.ArrayCOA($BG39:$BZ39),YR-1,PRD,_xll.ArrayDIM($CB39:$CE39)),0)</f>
        <v>0</v>
      </c>
      <c r="W39" s="184"/>
      <c r="X39" s="72">
        <f ca="1">IFERROR(_xll.ACC_BU(_xll.ArrayBU(DB),_xll.ArrayDPT($BA39:$BE39),_xll.ArrayCOA($BG39:$BZ39),YR-1,PRD,_xll.ArrayDIM($CB39:$CE39)),0)</f>
        <v>0</v>
      </c>
      <c r="Y39" s="72">
        <f ca="1">IFERROR(_xll.BCC_BU(_xll.ArrayBU(DB),_xll.ArrayDPT($BA39:$BE39),_xll.ArrayCOA($BG39:$BZ39),YR-1,PRD,RV,_xll.ArrayDIM($CB39:$CE39)),0)</f>
        <v>0</v>
      </c>
      <c r="Z39" s="72">
        <f ca="1">IFERROR(_xll.ACC_BU(_xll.ArrayBU(DB),_xll.ArrayDPT($BA39:$BE39),_xll.ArrayCOA($BG39:$BZ39),YR-1-1,PRD,_xll.ArrayDIM($CB39:$CE39)),0)</f>
        <v>1754.79</v>
      </c>
      <c r="AA39" s="184"/>
      <c r="AB39" s="184"/>
      <c r="AC39" s="184"/>
      <c r="AD39" s="184"/>
      <c r="AF39" s="146"/>
      <c r="AG39" s="146"/>
      <c r="AH39" s="146"/>
      <c r="AI39" s="146"/>
      <c r="BA39" s="537"/>
      <c r="BB39" s="538"/>
      <c r="BC39" s="538"/>
      <c r="BD39" s="538"/>
      <c r="BE39" s="539"/>
      <c r="BF39" s="502"/>
      <c r="BG39" s="537" t="s">
        <v>1534</v>
      </c>
      <c r="BH39" s="539"/>
      <c r="BI39" s="537"/>
      <c r="BJ39" s="539"/>
      <c r="BK39" s="537"/>
      <c r="BL39" s="539"/>
      <c r="BM39" s="537"/>
      <c r="BN39" s="539"/>
      <c r="BO39" s="537"/>
      <c r="BP39" s="539"/>
      <c r="BQ39" s="537"/>
      <c r="BR39" s="539"/>
      <c r="BS39" s="537"/>
      <c r="BT39" s="539"/>
      <c r="BU39" s="537"/>
      <c r="BV39" s="539"/>
      <c r="BW39" s="537"/>
      <c r="BX39" s="539"/>
      <c r="BY39" s="537"/>
      <c r="BZ39" s="539"/>
      <c r="CA39" s="502"/>
      <c r="CB39" s="537"/>
      <c r="CC39" s="538"/>
      <c r="CD39" s="538"/>
      <c r="CE39" s="539"/>
      <c r="DA39" t="s">
        <v>1534</v>
      </c>
    </row>
    <row r="40" spans="1:106" ht="12.75" customHeight="1">
      <c r="A40" s="74">
        <f t="shared" ca="1" si="0"/>
        <v>0</v>
      </c>
      <c r="B40" s="124">
        <f t="shared" ca="1" si="1"/>
        <v>0</v>
      </c>
      <c r="C40" s="124">
        <f t="shared" ca="1" si="2"/>
        <v>0</v>
      </c>
      <c r="D40" s="124">
        <f t="shared" ca="1" si="3"/>
        <v>0</v>
      </c>
      <c r="E40" s="124">
        <f ca="1">IFERROR(_xll.AC_BU(_xll.ArrayBU(DB),_xll.ArrayDPT($BA40:$BE40),_xll.ArrayCOA($BG40:$BZ40),YR,PRD-1,_xll.ArrayDIM($CB40:$CE40)),0)</f>
        <v>0</v>
      </c>
      <c r="F40" s="124">
        <f t="shared" ca="1" si="4"/>
        <v>0</v>
      </c>
      <c r="G40" s="124">
        <f t="shared" ca="1" si="5"/>
        <v>0</v>
      </c>
      <c r="H40" s="124"/>
      <c r="I40" s="124">
        <f ca="1">IFERROR(_xll.AC_BU(_xll.ArrayBU(DB),_xll.ArrayDPT($BA40:$BE40),_xll.ArrayCOA($BG40:$BZ40),YR,PRD,_xll.ArrayDIM($CB40:$CE40)),0)</f>
        <v>0</v>
      </c>
      <c r="J40" s="127">
        <f t="shared" ca="1" si="6"/>
        <v>0</v>
      </c>
      <c r="K40" s="124" t="s">
        <v>2486</v>
      </c>
      <c r="L40" s="124">
        <f ca="1">IFERROR(_xll.ACC_BU(_xll.ArrayBU(DB),_xll.ArrayDPT($BA40:$BE40),_xll.ArrayCOA($BG40:$BZ40),YR,PRD,_xll.ArrayDIM($CB40:$CE40)),0)</f>
        <v>0</v>
      </c>
      <c r="M40" s="127">
        <f t="shared" ca="1" si="7"/>
        <v>0</v>
      </c>
      <c r="N40" s="124">
        <f t="shared" ca="1" si="8"/>
        <v>0</v>
      </c>
      <c r="O40" s="124">
        <f t="shared" ca="1" si="9"/>
        <v>0</v>
      </c>
      <c r="P40" s="124">
        <f t="shared" ca="1" si="10"/>
        <v>0</v>
      </c>
      <c r="Q40" s="124">
        <f t="shared" ca="1" si="11"/>
        <v>0</v>
      </c>
      <c r="S40" s="72">
        <f ca="1">IFERROR(_xll.BC_BU(_xll.ArrayBU(DB),_xll.ArrayDPT($BA40:$BE40),_xll.ArrayCOA($BG40:$BZ40),YR,PRD,RV,_xll.ArrayDIM($CB40:$CE40)),0)</f>
        <v>0</v>
      </c>
      <c r="T40" s="72">
        <f ca="1">IFERROR(_xll.AC_BU(_xll.ArrayBU(DB),_xll.ArrayDPT($BA40:$BE40),_xll.ArrayCOA($BG40:$BZ40),YR-1,PRD,_xll.ArrayDIM($CB40:$CE40)),0)</f>
        <v>0</v>
      </c>
      <c r="U40" s="72">
        <f ca="1">IFERROR(_xll.BCC_BU(_xll.ArrayBU(DB),_xll.ArrayDPT($BA40:$BE40),_xll.ArrayCOA($BG40:$BZ40),YR,PRD,RV,_xll.ArrayDIM($CB40:$CE40)),0)</f>
        <v>0</v>
      </c>
      <c r="V40" s="72">
        <f ca="1">IFERROR(_xll.ACC_BU(_xll.ArrayBU(DB),_xll.ArrayDPT($BA40:$BE40),_xll.ArrayCOA($BG40:$BZ40),YR-1,PRD,_xll.ArrayDIM($CB40:$CE40)),0)</f>
        <v>0</v>
      </c>
      <c r="W40" s="184"/>
      <c r="X40" s="72">
        <f ca="1">IFERROR(_xll.ACC_BU(_xll.ArrayBU(DB),_xll.ArrayDPT($BA40:$BE40),_xll.ArrayCOA($BG40:$BZ40),YR-1,PRD,_xll.ArrayDIM($CB40:$CE40)),0)</f>
        <v>0</v>
      </c>
      <c r="Y40" s="72">
        <f ca="1">IFERROR(_xll.BCC_BU(_xll.ArrayBU(DB),_xll.ArrayDPT($BA40:$BE40),_xll.ArrayCOA($BG40:$BZ40),YR-1,PRD,RV,_xll.ArrayDIM($CB40:$CE40)),0)</f>
        <v>0</v>
      </c>
      <c r="Z40" s="72">
        <f ca="1">IFERROR(_xll.ACC_BU(_xll.ArrayBU(DB),_xll.ArrayDPT($BA40:$BE40),_xll.ArrayCOA($BG40:$BZ40),YR-1-1,PRD,_xll.ArrayDIM($CB40:$CE40)),0)</f>
        <v>0</v>
      </c>
      <c r="AA40" s="184"/>
      <c r="AB40" s="184"/>
      <c r="AC40" s="184"/>
      <c r="AD40" s="184"/>
      <c r="AF40" s="146"/>
      <c r="AG40" s="146"/>
      <c r="AH40" s="146"/>
      <c r="AI40" s="146"/>
      <c r="BA40" s="537"/>
      <c r="BB40" s="538"/>
      <c r="BC40" s="538"/>
      <c r="BD40" s="538"/>
      <c r="BE40" s="539"/>
      <c r="BF40" s="502"/>
      <c r="BG40" s="537" t="s">
        <v>1538</v>
      </c>
      <c r="BH40" s="539"/>
      <c r="BI40" s="537"/>
      <c r="BJ40" s="539"/>
      <c r="BK40" s="537"/>
      <c r="BL40" s="539"/>
      <c r="BM40" s="537"/>
      <c r="BN40" s="539"/>
      <c r="BO40" s="537"/>
      <c r="BP40" s="539"/>
      <c r="BQ40" s="537"/>
      <c r="BR40" s="539"/>
      <c r="BS40" s="537"/>
      <c r="BT40" s="539"/>
      <c r="BU40" s="537"/>
      <c r="BV40" s="539"/>
      <c r="BW40" s="537"/>
      <c r="BX40" s="539"/>
      <c r="BY40" s="537"/>
      <c r="BZ40" s="539"/>
      <c r="CA40" s="502"/>
      <c r="CB40" s="537"/>
      <c r="CC40" s="538"/>
      <c r="CD40" s="538"/>
      <c r="CE40" s="539"/>
      <c r="DA40" t="s">
        <v>1538</v>
      </c>
    </row>
    <row r="41" spans="1:106" ht="12.75" customHeight="1">
      <c r="A41" s="74">
        <f t="shared" ca="1" si="0"/>
        <v>0</v>
      </c>
      <c r="B41" s="124">
        <f t="shared" ca="1" si="1"/>
        <v>0</v>
      </c>
      <c r="C41" s="124">
        <f t="shared" ca="1" si="2"/>
        <v>0</v>
      </c>
      <c r="D41" s="124">
        <f t="shared" ca="1" si="3"/>
        <v>0</v>
      </c>
      <c r="E41" s="124">
        <f ca="1">IFERROR(_xll.AC_BU(_xll.ArrayBU(DB),_xll.ArrayDPT($BA41:$BE41),_xll.ArrayCOA($BG41:$BZ41),YR,PRD-1,_xll.ArrayDIM($CB41:$CE41)),0)</f>
        <v>0</v>
      </c>
      <c r="F41" s="124">
        <f t="shared" ca="1" si="4"/>
        <v>0</v>
      </c>
      <c r="G41" s="124">
        <f t="shared" ca="1" si="5"/>
        <v>0</v>
      </c>
      <c r="H41" s="124"/>
      <c r="I41" s="124">
        <f ca="1">IFERROR(_xll.AC_BU(_xll.ArrayBU(DB),_xll.ArrayDPT($BA41:$BE41),_xll.ArrayCOA($BG41:$BZ41),YR,PRD,_xll.ArrayDIM($CB41:$CE41)),0)</f>
        <v>0</v>
      </c>
      <c r="J41" s="127">
        <f t="shared" ca="1" si="6"/>
        <v>0</v>
      </c>
      <c r="K41" s="143" t="s">
        <v>2633</v>
      </c>
      <c r="L41" s="124">
        <f ca="1">IFERROR(_xll.ACC_BU(_xll.ArrayBU(DB),_xll.ArrayDPT($BA41:$BE41),_xll.ArrayCOA($BG41:$BZ41),YR,PRD,_xll.ArrayDIM($CB41:$CE41)),0)</f>
        <v>0</v>
      </c>
      <c r="M41" s="127">
        <f t="shared" ca="1" si="7"/>
        <v>0</v>
      </c>
      <c r="N41" s="124">
        <f t="shared" ca="1" si="8"/>
        <v>0</v>
      </c>
      <c r="O41" s="124">
        <f t="shared" ca="1" si="9"/>
        <v>0</v>
      </c>
      <c r="P41" s="124">
        <f t="shared" ca="1" si="10"/>
        <v>0</v>
      </c>
      <c r="Q41" s="124">
        <f t="shared" ca="1" si="11"/>
        <v>0</v>
      </c>
      <c r="S41" s="72">
        <f ca="1">IFERROR(_xll.BC_BU(_xll.ArrayBU(DB),_xll.ArrayDPT($BA41:$BE41),_xll.ArrayCOA($BG41:$BZ41),YR,PRD,RV,_xll.ArrayDIM($CB41:$CE41)),0)</f>
        <v>0</v>
      </c>
      <c r="T41" s="72">
        <f ca="1">IFERROR(_xll.AC_BU(_xll.ArrayBU(DB),_xll.ArrayDPT($BA41:$BE41),_xll.ArrayCOA($BG41:$BZ41),YR-1,PRD,_xll.ArrayDIM($CB41:$CE41)),0)</f>
        <v>0</v>
      </c>
      <c r="U41" s="72">
        <f ca="1">IFERROR(_xll.BCC_BU(_xll.ArrayBU(DB),_xll.ArrayDPT($BA41:$BE41),_xll.ArrayCOA($BG41:$BZ41),YR,PRD,RV,_xll.ArrayDIM($CB41:$CE41)),0)</f>
        <v>0</v>
      </c>
      <c r="V41" s="72">
        <f ca="1">IFERROR(_xll.ACC_BU(_xll.ArrayBU(DB),_xll.ArrayDPT($BA41:$BE41),_xll.ArrayCOA($BG41:$BZ41),YR-1,PRD,_xll.ArrayDIM($CB41:$CE41)),0)</f>
        <v>0</v>
      </c>
      <c r="W41" s="184"/>
      <c r="X41" s="72">
        <f ca="1">IFERROR(_xll.ACC_BU(_xll.ArrayBU(DB),_xll.ArrayDPT($BA41:$BE41),_xll.ArrayCOA($BG41:$BZ41),YR-1,PRD,_xll.ArrayDIM($CB41:$CE41)),0)</f>
        <v>0</v>
      </c>
      <c r="Y41" s="72">
        <f ca="1">IFERROR(_xll.BCC_BU(_xll.ArrayBU(DB),_xll.ArrayDPT($BA41:$BE41),_xll.ArrayCOA($BG41:$BZ41),YR-1,PRD,RV,_xll.ArrayDIM($CB41:$CE41)),0)</f>
        <v>0</v>
      </c>
      <c r="Z41" s="72">
        <f ca="1">IFERROR(_xll.ACC_BU(_xll.ArrayBU(DB),_xll.ArrayDPT($BA41:$BE41),_xll.ArrayCOA($BG41:$BZ41),YR-1-1,PRD,_xll.ArrayDIM($CB41:$CE41)),0)</f>
        <v>0</v>
      </c>
      <c r="AA41" s="184"/>
      <c r="AB41" s="184"/>
      <c r="AC41" s="184"/>
      <c r="AD41" s="184"/>
      <c r="AF41" s="146"/>
      <c r="AG41" s="146"/>
      <c r="AH41" s="146"/>
      <c r="AI41" s="146"/>
      <c r="BA41" s="537"/>
      <c r="BB41" s="538"/>
      <c r="BC41" s="538"/>
      <c r="BD41" s="538"/>
      <c r="BE41" s="539"/>
      <c r="BF41" s="502"/>
      <c r="BG41" s="537" t="s">
        <v>1537</v>
      </c>
      <c r="BH41" s="539" t="s">
        <v>1538</v>
      </c>
      <c r="BI41" s="537"/>
      <c r="BJ41" s="539"/>
      <c r="BK41" s="537"/>
      <c r="BL41" s="539"/>
      <c r="BM41" s="537"/>
      <c r="BN41" s="539"/>
      <c r="BO41" s="537"/>
      <c r="BP41" s="539"/>
      <c r="BQ41" s="537"/>
      <c r="BR41" s="539"/>
      <c r="BS41" s="537"/>
      <c r="BT41" s="539"/>
      <c r="BU41" s="537"/>
      <c r="BV41" s="539"/>
      <c r="BW41" s="537"/>
      <c r="BX41" s="539"/>
      <c r="BY41" s="537"/>
      <c r="BZ41" s="539"/>
      <c r="CA41" s="502"/>
      <c r="CB41" s="537"/>
      <c r="CC41" s="538"/>
      <c r="CD41" s="538"/>
      <c r="CE41" s="539"/>
      <c r="DA41" t="s">
        <v>1537</v>
      </c>
      <c r="DB41" t="s">
        <v>1538</v>
      </c>
    </row>
    <row r="42" spans="1:106" ht="12.75" customHeight="1">
      <c r="A42" s="74">
        <f t="shared" ca="1" si="0"/>
        <v>0</v>
      </c>
      <c r="B42" s="124">
        <f t="shared" ca="1" si="1"/>
        <v>0</v>
      </c>
      <c r="C42" s="124">
        <f t="shared" ca="1" si="2"/>
        <v>0</v>
      </c>
      <c r="D42" s="124">
        <f t="shared" ca="1" si="3"/>
        <v>0</v>
      </c>
      <c r="E42" s="124">
        <f ca="1">IFERROR(_xll.AC_BU(_xll.ArrayBU(DB),_xll.ArrayDPT($BA42:$BE42),_xll.ArrayCOA($BG42:$BZ42),YR,PRD-1,_xll.ArrayDIM($CB42:$CE42)),0)</f>
        <v>0</v>
      </c>
      <c r="F42" s="124">
        <f t="shared" ca="1" si="4"/>
        <v>0</v>
      </c>
      <c r="G42" s="124">
        <f t="shared" ca="1" si="5"/>
        <v>0</v>
      </c>
      <c r="H42" s="124"/>
      <c r="I42" s="124">
        <f ca="1">IFERROR(_xll.AC_BU(_xll.ArrayBU(DB),_xll.ArrayDPT($BA42:$BE42),_xll.ArrayCOA($BG42:$BZ42),YR,PRD,_xll.ArrayDIM($CB42:$CE42)),0)</f>
        <v>0</v>
      </c>
      <c r="J42" s="127">
        <f t="shared" ca="1" si="6"/>
        <v>0</v>
      </c>
      <c r="K42" s="143" t="s">
        <v>2492</v>
      </c>
      <c r="L42" s="124">
        <f ca="1">IFERROR(_xll.ACC_BU(_xll.ArrayBU(DB),_xll.ArrayDPT($BA42:$BE42),_xll.ArrayCOA($BG42:$BZ42),YR,PRD,_xll.ArrayDIM($CB42:$CE42)),0)</f>
        <v>0</v>
      </c>
      <c r="M42" s="127">
        <f t="shared" ca="1" si="7"/>
        <v>0</v>
      </c>
      <c r="N42" s="124">
        <f t="shared" ca="1" si="8"/>
        <v>0</v>
      </c>
      <c r="O42" s="124">
        <f t="shared" ca="1" si="9"/>
        <v>0</v>
      </c>
      <c r="P42" s="124">
        <f t="shared" ca="1" si="10"/>
        <v>0</v>
      </c>
      <c r="Q42" s="124">
        <f t="shared" ca="1" si="11"/>
        <v>0</v>
      </c>
      <c r="S42" s="72">
        <f ca="1">IFERROR(_xll.BC_BU(_xll.ArrayBU(DB),_xll.ArrayDPT($BA42:$BE42),_xll.ArrayCOA($BG42:$BZ42),YR,PRD,RV,_xll.ArrayDIM($CB42:$CE42)),0)</f>
        <v>0</v>
      </c>
      <c r="T42" s="72">
        <f ca="1">IFERROR(_xll.AC_BU(_xll.ArrayBU(DB),_xll.ArrayDPT($BA42:$BE42),_xll.ArrayCOA($BG42:$BZ42),YR-1,PRD,_xll.ArrayDIM($CB42:$CE42)),0)</f>
        <v>0</v>
      </c>
      <c r="U42" s="72">
        <f ca="1">IFERROR(_xll.BCC_BU(_xll.ArrayBU(DB),_xll.ArrayDPT($BA42:$BE42),_xll.ArrayCOA($BG42:$BZ42),YR,PRD,RV,_xll.ArrayDIM($CB42:$CE42)),0)</f>
        <v>0</v>
      </c>
      <c r="V42" s="72">
        <f ca="1">IFERROR(_xll.ACC_BU(_xll.ArrayBU(DB),_xll.ArrayDPT($BA42:$BE42),_xll.ArrayCOA($BG42:$BZ42),YR-1,PRD,_xll.ArrayDIM($CB42:$CE42)),0)</f>
        <v>0</v>
      </c>
      <c r="W42" s="184"/>
      <c r="X42" s="72">
        <f ca="1">IFERROR(_xll.ACC_BU(_xll.ArrayBU(DB),_xll.ArrayDPT($BA42:$BE42),_xll.ArrayCOA($BG42:$BZ42),YR-1,PRD,_xll.ArrayDIM($CB42:$CE42)),0)</f>
        <v>0</v>
      </c>
      <c r="Y42" s="72">
        <f ca="1">IFERROR(_xll.BCC_BU(_xll.ArrayBU(DB),_xll.ArrayDPT($BA42:$BE42),_xll.ArrayCOA($BG42:$BZ42),YR-1,PRD,RV,_xll.ArrayDIM($CB42:$CE42)),0)</f>
        <v>0</v>
      </c>
      <c r="Z42" s="72">
        <f ca="1">IFERROR(_xll.ACC_BU(_xll.ArrayBU(DB),_xll.ArrayDPT($BA42:$BE42),_xll.ArrayCOA($BG42:$BZ42),YR-1-1,PRD,_xll.ArrayDIM($CB42:$CE42)),0)</f>
        <v>0</v>
      </c>
      <c r="AA42" s="184"/>
      <c r="AB42" s="184"/>
      <c r="AC42" s="184"/>
      <c r="AD42" s="184"/>
      <c r="AF42" s="146"/>
      <c r="AG42" s="146"/>
      <c r="AH42" s="146"/>
      <c r="AI42" s="146"/>
      <c r="BA42" s="537"/>
      <c r="BB42" s="538"/>
      <c r="BC42" s="538"/>
      <c r="BD42" s="538"/>
      <c r="BE42" s="539"/>
      <c r="BF42" s="502"/>
      <c r="BG42" s="537" t="s">
        <v>1543</v>
      </c>
      <c r="BH42" s="539" t="s">
        <v>1538</v>
      </c>
      <c r="BI42" s="537"/>
      <c r="BJ42" s="539"/>
      <c r="BK42" s="537"/>
      <c r="BL42" s="539"/>
      <c r="BM42" s="537"/>
      <c r="BN42" s="539"/>
      <c r="BO42" s="537"/>
      <c r="BP42" s="539"/>
      <c r="BQ42" s="537"/>
      <c r="BR42" s="539"/>
      <c r="BS42" s="537"/>
      <c r="BT42" s="539"/>
      <c r="BU42" s="537"/>
      <c r="BV42" s="539"/>
      <c r="BW42" s="537"/>
      <c r="BX42" s="539"/>
      <c r="BY42" s="537"/>
      <c r="BZ42" s="539"/>
      <c r="CA42" s="502"/>
      <c r="CB42" s="537"/>
      <c r="CC42" s="538"/>
      <c r="CD42" s="538"/>
      <c r="CE42" s="539"/>
      <c r="DA42" t="s">
        <v>1543</v>
      </c>
      <c r="DB42" t="s">
        <v>1538</v>
      </c>
    </row>
    <row r="43" spans="1:106" ht="12.75" customHeight="1">
      <c r="A43" s="74">
        <f t="shared" ca="1" si="0"/>
        <v>0</v>
      </c>
      <c r="B43" s="124">
        <f t="shared" ca="1" si="1"/>
        <v>0</v>
      </c>
      <c r="C43" s="124">
        <f t="shared" ca="1" si="2"/>
        <v>0</v>
      </c>
      <c r="D43" s="124">
        <f t="shared" ca="1" si="3"/>
        <v>0</v>
      </c>
      <c r="E43" s="124">
        <f ca="1">IFERROR(_xll.AC_BU(_xll.ArrayBU(DB),_xll.ArrayDPT($BA43:$BE43),_xll.ArrayCOA($BG43:$BZ43),YR,PRD-1,_xll.ArrayDIM($CB43:$CE43)),0)</f>
        <v>0</v>
      </c>
      <c r="F43" s="124">
        <f t="shared" ca="1" si="4"/>
        <v>0</v>
      </c>
      <c r="G43" s="124">
        <f t="shared" ca="1" si="5"/>
        <v>0</v>
      </c>
      <c r="H43" s="124"/>
      <c r="I43" s="124">
        <f ca="1">IFERROR(_xll.AC_BU(_xll.ArrayBU(DB),_xll.ArrayDPT($BA43:$BE43),_xll.ArrayCOA($BG43:$BZ43),YR,PRD,_xll.ArrayDIM($CB43:$CE43)),0)</f>
        <v>0</v>
      </c>
      <c r="J43" s="127">
        <f t="shared" ca="1" si="6"/>
        <v>0</v>
      </c>
      <c r="K43" s="124" t="s">
        <v>2491</v>
      </c>
      <c r="L43" s="124">
        <f ca="1">IFERROR(_xll.ACC_BU(_xll.ArrayBU(DB),_xll.ArrayDPT($BA43:$BE43),_xll.ArrayCOA($BG43:$BZ43),YR,PRD,_xll.ArrayDIM($CB43:$CE43)),0)</f>
        <v>0</v>
      </c>
      <c r="M43" s="127">
        <f t="shared" ca="1" si="7"/>
        <v>0</v>
      </c>
      <c r="N43" s="124">
        <f t="shared" ca="1" si="8"/>
        <v>0</v>
      </c>
      <c r="O43" s="124">
        <f t="shared" ca="1" si="9"/>
        <v>0</v>
      </c>
      <c r="P43" s="124">
        <f t="shared" ca="1" si="10"/>
        <v>0</v>
      </c>
      <c r="Q43" s="124">
        <f t="shared" ca="1" si="11"/>
        <v>0</v>
      </c>
      <c r="S43" s="72">
        <f ca="1">IFERROR(_xll.BC_BU(_xll.ArrayBU(DB),_xll.ArrayDPT($BA43:$BE43),_xll.ArrayCOA($BG43:$BZ43),YR,PRD,RV,_xll.ArrayDIM($CB43:$CE43)),0)</f>
        <v>0</v>
      </c>
      <c r="T43" s="72">
        <f ca="1">IFERROR(_xll.AC_BU(_xll.ArrayBU(DB),_xll.ArrayDPT($BA43:$BE43),_xll.ArrayCOA($BG43:$BZ43),YR-1,PRD,_xll.ArrayDIM($CB43:$CE43)),0)</f>
        <v>0</v>
      </c>
      <c r="U43" s="72">
        <f ca="1">IFERROR(_xll.BCC_BU(_xll.ArrayBU(DB),_xll.ArrayDPT($BA43:$BE43),_xll.ArrayCOA($BG43:$BZ43),YR,PRD,RV,_xll.ArrayDIM($CB43:$CE43)),0)</f>
        <v>0</v>
      </c>
      <c r="V43" s="72">
        <f ca="1">IFERROR(_xll.ACC_BU(_xll.ArrayBU(DB),_xll.ArrayDPT($BA43:$BE43),_xll.ArrayCOA($BG43:$BZ43),YR-1,PRD,_xll.ArrayDIM($CB43:$CE43)),0)</f>
        <v>0</v>
      </c>
      <c r="W43" s="184"/>
      <c r="X43" s="72">
        <f ca="1">IFERROR(_xll.ACC_BU(_xll.ArrayBU(DB),_xll.ArrayDPT($BA43:$BE43),_xll.ArrayCOA($BG43:$BZ43),YR-1,PRD,_xll.ArrayDIM($CB43:$CE43)),0)</f>
        <v>0</v>
      </c>
      <c r="Y43" s="72">
        <f ca="1">IFERROR(_xll.BCC_BU(_xll.ArrayBU(DB),_xll.ArrayDPT($BA43:$BE43),_xll.ArrayCOA($BG43:$BZ43),YR-1,PRD,RV,_xll.ArrayDIM($CB43:$CE43)),0)</f>
        <v>0</v>
      </c>
      <c r="Z43" s="72">
        <f ca="1">IFERROR(_xll.ACC_BU(_xll.ArrayBU(DB),_xll.ArrayDPT($BA43:$BE43),_xll.ArrayCOA($BG43:$BZ43),YR-1-1,PRD,_xll.ArrayDIM($CB43:$CE43)),0)</f>
        <v>0</v>
      </c>
      <c r="AA43" s="184"/>
      <c r="AB43" s="184"/>
      <c r="AC43" s="184"/>
      <c r="AD43" s="184"/>
      <c r="AF43" s="146"/>
      <c r="AG43" s="146"/>
      <c r="AH43" s="146"/>
      <c r="AI43" s="146"/>
      <c r="BA43" s="537"/>
      <c r="BB43" s="538"/>
      <c r="BC43" s="538"/>
      <c r="BD43" s="538"/>
      <c r="BE43" s="539"/>
      <c r="BF43" s="502"/>
      <c r="BG43" s="537" t="s">
        <v>1550</v>
      </c>
      <c r="BH43" s="539"/>
      <c r="BI43" s="537"/>
      <c r="BJ43" s="539"/>
      <c r="BK43" s="537"/>
      <c r="BL43" s="539"/>
      <c r="BM43" s="537"/>
      <c r="BN43" s="539"/>
      <c r="BO43" s="537"/>
      <c r="BP43" s="539"/>
      <c r="BQ43" s="537"/>
      <c r="BR43" s="539"/>
      <c r="BS43" s="537"/>
      <c r="BT43" s="539"/>
      <c r="BU43" s="537"/>
      <c r="BV43" s="539"/>
      <c r="BW43" s="537"/>
      <c r="BX43" s="539"/>
      <c r="BY43" s="537"/>
      <c r="BZ43" s="539"/>
      <c r="CA43" s="502"/>
      <c r="CB43" s="537"/>
      <c r="CC43" s="538"/>
      <c r="CD43" s="538"/>
      <c r="CE43" s="539"/>
      <c r="DA43" t="s">
        <v>1550</v>
      </c>
    </row>
    <row r="44" spans="1:106" ht="12.75" customHeight="1">
      <c r="A44" s="74">
        <f t="shared" ca="1" si="0"/>
        <v>0</v>
      </c>
      <c r="B44" s="124">
        <f t="shared" ca="1" si="1"/>
        <v>0</v>
      </c>
      <c r="C44" s="124">
        <f t="shared" ca="1" si="2"/>
        <v>0</v>
      </c>
      <c r="D44" s="124">
        <f t="shared" ca="1" si="3"/>
        <v>0</v>
      </c>
      <c r="E44" s="124">
        <f ca="1">IFERROR(_xll.AC_BU(_xll.ArrayBU(DB),_xll.ArrayDPT($BA44:$BE44),_xll.ArrayCOA($BG44:$BZ44),YR,PRD-1,_xll.ArrayDIM($CB44:$CE44)),0)</f>
        <v>0</v>
      </c>
      <c r="F44" s="124">
        <f t="shared" ca="1" si="4"/>
        <v>0</v>
      </c>
      <c r="G44" s="124">
        <f t="shared" ca="1" si="5"/>
        <v>0</v>
      </c>
      <c r="H44" s="124"/>
      <c r="I44" s="124">
        <f ca="1">IFERROR(_xll.AC_BU(_xll.ArrayBU(DB),_xll.ArrayDPT($BA44:$BE44),_xll.ArrayCOA($BG44:$BZ44),YR,PRD,_xll.ArrayDIM($CB44:$CE44)),0)</f>
        <v>0</v>
      </c>
      <c r="J44" s="127">
        <f t="shared" ca="1" si="6"/>
        <v>0</v>
      </c>
      <c r="K44" s="124" t="s">
        <v>2489</v>
      </c>
      <c r="L44" s="124">
        <f ca="1">IFERROR(_xll.ACC_BU(_xll.ArrayBU(DB),_xll.ArrayDPT($BA44:$BE44),_xll.ArrayCOA($BG44:$BZ44),YR,PRD,_xll.ArrayDIM($CB44:$CE44)),0)</f>
        <v>0</v>
      </c>
      <c r="M44" s="127">
        <f t="shared" ca="1" si="7"/>
        <v>0</v>
      </c>
      <c r="N44" s="124">
        <f t="shared" ca="1" si="8"/>
        <v>0</v>
      </c>
      <c r="O44" s="124">
        <f t="shared" ca="1" si="9"/>
        <v>0</v>
      </c>
      <c r="P44" s="124">
        <f t="shared" ca="1" si="10"/>
        <v>0</v>
      </c>
      <c r="Q44" s="124">
        <f t="shared" ca="1" si="11"/>
        <v>0</v>
      </c>
      <c r="S44" s="72">
        <f ca="1">IFERROR(_xll.BC_BU(_xll.ArrayBU(DB),_xll.ArrayDPT($BA44:$BE44),_xll.ArrayCOA($BG44:$BZ44),YR,PRD,RV,_xll.ArrayDIM($CB44:$CE44)),0)</f>
        <v>0</v>
      </c>
      <c r="T44" s="72">
        <f ca="1">IFERROR(_xll.AC_BU(_xll.ArrayBU(DB),_xll.ArrayDPT($BA44:$BE44),_xll.ArrayCOA($BG44:$BZ44),YR-1,PRD,_xll.ArrayDIM($CB44:$CE44)),0)</f>
        <v>0</v>
      </c>
      <c r="U44" s="72">
        <f ca="1">IFERROR(_xll.BCC_BU(_xll.ArrayBU(DB),_xll.ArrayDPT($BA44:$BE44),_xll.ArrayCOA($BG44:$BZ44),YR,PRD,RV,_xll.ArrayDIM($CB44:$CE44)),0)</f>
        <v>0</v>
      </c>
      <c r="V44" s="72">
        <f ca="1">IFERROR(_xll.ACC_BU(_xll.ArrayBU(DB),_xll.ArrayDPT($BA44:$BE44),_xll.ArrayCOA($BG44:$BZ44),YR-1,PRD,_xll.ArrayDIM($CB44:$CE44)),0)</f>
        <v>0</v>
      </c>
      <c r="W44" s="184"/>
      <c r="X44" s="72">
        <f ca="1">IFERROR(_xll.ACC_BU(_xll.ArrayBU(DB),_xll.ArrayDPT($BA44:$BE44),_xll.ArrayCOA($BG44:$BZ44),YR-1,PRD,_xll.ArrayDIM($CB44:$CE44)),0)</f>
        <v>0</v>
      </c>
      <c r="Y44" s="72">
        <f ca="1">IFERROR(_xll.BCC_BU(_xll.ArrayBU(DB),_xll.ArrayDPT($BA44:$BE44),_xll.ArrayCOA($BG44:$BZ44),YR-1,PRD,RV,_xll.ArrayDIM($CB44:$CE44)),0)</f>
        <v>0</v>
      </c>
      <c r="Z44" s="72">
        <f ca="1">IFERROR(_xll.ACC_BU(_xll.ArrayBU(DB),_xll.ArrayDPT($BA44:$BE44),_xll.ArrayCOA($BG44:$BZ44),YR-1-1,PRD,_xll.ArrayDIM($CB44:$CE44)),0)</f>
        <v>0</v>
      </c>
      <c r="AA44" s="184"/>
      <c r="AB44" s="184"/>
      <c r="AC44" s="184"/>
      <c r="AD44" s="184"/>
      <c r="AF44" s="146"/>
      <c r="AG44" s="146"/>
      <c r="AH44" s="146"/>
      <c r="AI44" s="146"/>
      <c r="BA44" s="537"/>
      <c r="BB44" s="538"/>
      <c r="BC44" s="538"/>
      <c r="BD44" s="538"/>
      <c r="BE44" s="539"/>
      <c r="BF44" s="502"/>
      <c r="BG44" s="537" t="s">
        <v>1551</v>
      </c>
      <c r="BH44" s="539"/>
      <c r="BI44" s="537"/>
      <c r="BJ44" s="539"/>
      <c r="BK44" s="537"/>
      <c r="BL44" s="539"/>
      <c r="BM44" s="537"/>
      <c r="BN44" s="539"/>
      <c r="BO44" s="537"/>
      <c r="BP44" s="539"/>
      <c r="BQ44" s="537"/>
      <c r="BR44" s="539"/>
      <c r="BS44" s="537"/>
      <c r="BT44" s="539"/>
      <c r="BU44" s="537"/>
      <c r="BV44" s="539"/>
      <c r="BW44" s="537"/>
      <c r="BX44" s="539"/>
      <c r="BY44" s="537"/>
      <c r="BZ44" s="539"/>
      <c r="CA44" s="502"/>
      <c r="CB44" s="537"/>
      <c r="CC44" s="538"/>
      <c r="CD44" s="538"/>
      <c r="CE44" s="539"/>
      <c r="DA44" t="s">
        <v>1551</v>
      </c>
    </row>
    <row r="45" spans="1:106" ht="12.75" customHeight="1">
      <c r="A45" s="74">
        <f t="shared" ca="1" si="0"/>
        <v>0</v>
      </c>
      <c r="B45" s="124">
        <f t="shared" ca="1" si="1"/>
        <v>0</v>
      </c>
      <c r="C45" s="124">
        <f t="shared" ca="1" si="2"/>
        <v>0</v>
      </c>
      <c r="D45" s="124">
        <f t="shared" ca="1" si="3"/>
        <v>0</v>
      </c>
      <c r="E45" s="124">
        <f ca="1">IFERROR(_xll.AC_BU(_xll.ArrayBU(DB),_xll.ArrayDPT($BA45:$BE45),_xll.ArrayCOA($BG45:$BZ45),YR,PRD-1,_xll.ArrayDIM($CB45:$CE45)),0)</f>
        <v>0</v>
      </c>
      <c r="F45" s="124">
        <f t="shared" ca="1" si="4"/>
        <v>0</v>
      </c>
      <c r="G45" s="124">
        <f t="shared" ca="1" si="5"/>
        <v>0</v>
      </c>
      <c r="H45" s="124"/>
      <c r="I45" s="124">
        <f ca="1">IFERROR(_xll.AC_BU(_xll.ArrayBU(DB),_xll.ArrayDPT($BA45:$BE45),_xll.ArrayCOA($BG45:$BZ45),YR,PRD,_xll.ArrayDIM($CB45:$CE45)),0)</f>
        <v>0</v>
      </c>
      <c r="J45" s="127">
        <f t="shared" ca="1" si="6"/>
        <v>0</v>
      </c>
      <c r="K45" s="124" t="s">
        <v>2495</v>
      </c>
      <c r="L45" s="124">
        <f ca="1">IFERROR(_xll.ACC_BU(_xll.ArrayBU(DB),_xll.ArrayDPT($BA45:$BE45),_xll.ArrayCOA($BG45:$BZ45),YR,PRD,_xll.ArrayDIM($CB45:$CE45)),0)</f>
        <v>0</v>
      </c>
      <c r="M45" s="127">
        <f t="shared" ca="1" si="7"/>
        <v>0</v>
      </c>
      <c r="N45" s="124">
        <f t="shared" ca="1" si="8"/>
        <v>0</v>
      </c>
      <c r="O45" s="124">
        <f t="shared" ca="1" si="9"/>
        <v>0</v>
      </c>
      <c r="P45" s="124">
        <f t="shared" ca="1" si="10"/>
        <v>0</v>
      </c>
      <c r="Q45" s="124">
        <f t="shared" ca="1" si="11"/>
        <v>0</v>
      </c>
      <c r="S45" s="72">
        <f ca="1">IFERROR(_xll.BC_BU(_xll.ArrayBU(DB),_xll.ArrayDPT($BA45:$BE45),_xll.ArrayCOA($BG45:$BZ45),YR,PRD,RV,_xll.ArrayDIM($CB45:$CE45)),0)</f>
        <v>0</v>
      </c>
      <c r="T45" s="72">
        <f ca="1">IFERROR(_xll.AC_BU(_xll.ArrayBU(DB),_xll.ArrayDPT($BA45:$BE45),_xll.ArrayCOA($BG45:$BZ45),YR-1,PRD,_xll.ArrayDIM($CB45:$CE45)),0)</f>
        <v>0</v>
      </c>
      <c r="U45" s="72">
        <f ca="1">IFERROR(_xll.BCC_BU(_xll.ArrayBU(DB),_xll.ArrayDPT($BA45:$BE45),_xll.ArrayCOA($BG45:$BZ45),YR,PRD,RV,_xll.ArrayDIM($CB45:$CE45)),0)</f>
        <v>0</v>
      </c>
      <c r="V45" s="72">
        <f ca="1">IFERROR(_xll.ACC_BU(_xll.ArrayBU(DB),_xll.ArrayDPT($BA45:$BE45),_xll.ArrayCOA($BG45:$BZ45),YR-1,PRD,_xll.ArrayDIM($CB45:$CE45)),0)</f>
        <v>0</v>
      </c>
      <c r="W45" s="184"/>
      <c r="X45" s="72">
        <f ca="1">IFERROR(_xll.ACC_BU(_xll.ArrayBU(DB),_xll.ArrayDPT($BA45:$BE45),_xll.ArrayCOA($BG45:$BZ45),YR-1,PRD,_xll.ArrayDIM($CB45:$CE45)),0)</f>
        <v>0</v>
      </c>
      <c r="Y45" s="72">
        <f ca="1">IFERROR(_xll.BCC_BU(_xll.ArrayBU(DB),_xll.ArrayDPT($BA45:$BE45),_xll.ArrayCOA($BG45:$BZ45),YR-1,PRD,RV,_xll.ArrayDIM($CB45:$CE45)),0)</f>
        <v>0</v>
      </c>
      <c r="Z45" s="72">
        <f ca="1">IFERROR(_xll.ACC_BU(_xll.ArrayBU(DB),_xll.ArrayDPT($BA45:$BE45),_xll.ArrayCOA($BG45:$BZ45),YR-1-1,PRD,_xll.ArrayDIM($CB45:$CE45)),0)</f>
        <v>0</v>
      </c>
      <c r="AA45" s="184"/>
      <c r="AB45" s="184"/>
      <c r="AC45" s="184"/>
      <c r="AD45" s="184"/>
      <c r="AF45" s="146"/>
      <c r="AG45" s="146"/>
      <c r="AH45" s="146"/>
      <c r="AI45" s="146"/>
      <c r="BA45" s="537"/>
      <c r="BB45" s="538"/>
      <c r="BC45" s="538"/>
      <c r="BD45" s="538"/>
      <c r="BE45" s="539"/>
      <c r="BF45" s="502"/>
      <c r="BG45" s="537" t="s">
        <v>1553</v>
      </c>
      <c r="BH45" s="539"/>
      <c r="BI45" s="537"/>
      <c r="BJ45" s="539"/>
      <c r="BK45" s="537"/>
      <c r="BL45" s="539"/>
      <c r="BM45" s="537"/>
      <c r="BN45" s="539"/>
      <c r="BO45" s="537"/>
      <c r="BP45" s="539"/>
      <c r="BQ45" s="537"/>
      <c r="BR45" s="539"/>
      <c r="BS45" s="537"/>
      <c r="BT45" s="539"/>
      <c r="BU45" s="537"/>
      <c r="BV45" s="539"/>
      <c r="BW45" s="537"/>
      <c r="BX45" s="539"/>
      <c r="BY45" s="537"/>
      <c r="BZ45" s="539"/>
      <c r="CA45" s="502"/>
      <c r="CB45" s="537"/>
      <c r="CC45" s="538"/>
      <c r="CD45" s="538"/>
      <c r="CE45" s="539"/>
      <c r="DA45" t="s">
        <v>1553</v>
      </c>
    </row>
    <row r="46" spans="1:106" ht="12.75" customHeight="1">
      <c r="A46" s="74">
        <f t="shared" ca="1" si="0"/>
        <v>0</v>
      </c>
      <c r="B46" s="124">
        <f t="shared" ca="1" si="1"/>
        <v>0</v>
      </c>
      <c r="C46" s="124">
        <f t="shared" ca="1" si="2"/>
        <v>0</v>
      </c>
      <c r="D46" s="124">
        <f t="shared" ca="1" si="3"/>
        <v>0</v>
      </c>
      <c r="E46" s="124">
        <f ca="1">IFERROR(_xll.AC_BU(_xll.ArrayBU(DB),_xll.ArrayDPT($BA46:$BE46),_xll.ArrayCOA($BG46:$BZ46),YR,PRD-1,_xll.ArrayDIM($CB46:$CE46)),0)</f>
        <v>0</v>
      </c>
      <c r="F46" s="124">
        <f t="shared" ca="1" si="4"/>
        <v>0</v>
      </c>
      <c r="G46" s="124">
        <f t="shared" ca="1" si="5"/>
        <v>0</v>
      </c>
      <c r="H46" s="124"/>
      <c r="I46" s="124">
        <f ca="1">IFERROR(_xll.AC_BU(_xll.ArrayBU(DB),_xll.ArrayDPT($BA46:$BE46),_xll.ArrayCOA($BG46:$BZ46),YR,PRD,_xll.ArrayDIM($CB46:$CE46)),0)</f>
        <v>0</v>
      </c>
      <c r="J46" s="127">
        <f t="shared" ca="1" si="6"/>
        <v>0</v>
      </c>
      <c r="K46" s="124" t="s">
        <v>2496</v>
      </c>
      <c r="L46" s="124">
        <f ca="1">IFERROR(_xll.ACC_BU(_xll.ArrayBU(DB),_xll.ArrayDPT($BA46:$BE46),_xll.ArrayCOA($BG46:$BZ46),YR,PRD,_xll.ArrayDIM($CB46:$CE46)),0)</f>
        <v>0</v>
      </c>
      <c r="M46" s="127">
        <f t="shared" ca="1" si="7"/>
        <v>0</v>
      </c>
      <c r="N46" s="124">
        <f t="shared" ca="1" si="8"/>
        <v>0</v>
      </c>
      <c r="O46" s="124">
        <f t="shared" ca="1" si="9"/>
        <v>0</v>
      </c>
      <c r="P46" s="124">
        <f t="shared" ca="1" si="10"/>
        <v>0</v>
      </c>
      <c r="Q46" s="124">
        <f t="shared" ca="1" si="11"/>
        <v>0</v>
      </c>
      <c r="S46" s="72">
        <f ca="1">IFERROR(_xll.BC_BU(_xll.ArrayBU(DB),_xll.ArrayDPT($BA46:$BE46),_xll.ArrayCOA($BG46:$BZ46),YR,PRD,RV,_xll.ArrayDIM($CB46:$CE46)),0)</f>
        <v>0</v>
      </c>
      <c r="T46" s="72">
        <f ca="1">IFERROR(_xll.AC_BU(_xll.ArrayBU(DB),_xll.ArrayDPT($BA46:$BE46),_xll.ArrayCOA($BG46:$BZ46),YR-1,PRD,_xll.ArrayDIM($CB46:$CE46)),0)</f>
        <v>0</v>
      </c>
      <c r="U46" s="72">
        <f ca="1">IFERROR(_xll.BCC_BU(_xll.ArrayBU(DB),_xll.ArrayDPT($BA46:$BE46),_xll.ArrayCOA($BG46:$BZ46),YR,PRD,RV,_xll.ArrayDIM($CB46:$CE46)),0)</f>
        <v>0</v>
      </c>
      <c r="V46" s="72">
        <f ca="1">IFERROR(_xll.ACC_BU(_xll.ArrayBU(DB),_xll.ArrayDPT($BA46:$BE46),_xll.ArrayCOA($BG46:$BZ46),YR-1,PRD,_xll.ArrayDIM($CB46:$CE46)),0)</f>
        <v>0</v>
      </c>
      <c r="W46" s="184"/>
      <c r="X46" s="72">
        <f ca="1">IFERROR(_xll.ACC_BU(_xll.ArrayBU(DB),_xll.ArrayDPT($BA46:$BE46),_xll.ArrayCOA($BG46:$BZ46),YR-1,PRD,_xll.ArrayDIM($CB46:$CE46)),0)</f>
        <v>0</v>
      </c>
      <c r="Y46" s="72">
        <f ca="1">IFERROR(_xll.BCC_BU(_xll.ArrayBU(DB),_xll.ArrayDPT($BA46:$BE46),_xll.ArrayCOA($BG46:$BZ46),YR-1,PRD,RV,_xll.ArrayDIM($CB46:$CE46)),0)</f>
        <v>0</v>
      </c>
      <c r="Z46" s="72">
        <f ca="1">IFERROR(_xll.ACC_BU(_xll.ArrayBU(DB),_xll.ArrayDPT($BA46:$BE46),_xll.ArrayCOA($BG46:$BZ46),YR-1-1,PRD,_xll.ArrayDIM($CB46:$CE46)),0)</f>
        <v>0</v>
      </c>
      <c r="AA46" s="184"/>
      <c r="AB46" s="184"/>
      <c r="AC46" s="184"/>
      <c r="AD46" s="184"/>
      <c r="AF46" s="146"/>
      <c r="AG46" s="146"/>
      <c r="AH46" s="146"/>
      <c r="AI46" s="146"/>
      <c r="BA46" s="537"/>
      <c r="BB46" s="538"/>
      <c r="BC46" s="538"/>
      <c r="BD46" s="538"/>
      <c r="BE46" s="539"/>
      <c r="BF46" s="502"/>
      <c r="BG46" s="537" t="s">
        <v>1540</v>
      </c>
      <c r="BH46" s="539"/>
      <c r="BI46" s="537"/>
      <c r="BJ46" s="539"/>
      <c r="BK46" s="537"/>
      <c r="BL46" s="539"/>
      <c r="BM46" s="537"/>
      <c r="BN46" s="539"/>
      <c r="BO46" s="537"/>
      <c r="BP46" s="539"/>
      <c r="BQ46" s="537"/>
      <c r="BR46" s="539"/>
      <c r="BS46" s="537"/>
      <c r="BT46" s="539"/>
      <c r="BU46" s="537"/>
      <c r="BV46" s="539"/>
      <c r="BW46" s="537"/>
      <c r="BX46" s="539"/>
      <c r="BY46" s="537"/>
      <c r="BZ46" s="539"/>
      <c r="CA46" s="502"/>
      <c r="CB46" s="537"/>
      <c r="CC46" s="538"/>
      <c r="CD46" s="538"/>
      <c r="CE46" s="539"/>
      <c r="DA46" t="s">
        <v>1540</v>
      </c>
    </row>
    <row r="47" spans="1:106" ht="12.75" customHeight="1">
      <c r="A47" s="74">
        <f t="shared" ca="1" si="0"/>
        <v>0</v>
      </c>
      <c r="B47" s="124">
        <f t="shared" ca="1" si="1"/>
        <v>0</v>
      </c>
      <c r="C47" s="124">
        <f t="shared" ca="1" si="2"/>
        <v>0</v>
      </c>
      <c r="D47" s="124">
        <f t="shared" ca="1" si="3"/>
        <v>0</v>
      </c>
      <c r="E47" s="124">
        <f ca="1">IFERROR(_xll.AC_BU(_xll.ArrayBU(DB),_xll.ArrayDPT($BA47:$BE47),_xll.ArrayCOA($BG47:$BZ47),YR,PRD-1,_xll.ArrayDIM($CB47:$CE47)),0)</f>
        <v>0</v>
      </c>
      <c r="F47" s="124">
        <f t="shared" ca="1" si="4"/>
        <v>0</v>
      </c>
      <c r="G47" s="124">
        <f t="shared" ca="1" si="5"/>
        <v>0</v>
      </c>
      <c r="H47" s="124"/>
      <c r="I47" s="124">
        <f ca="1">IFERROR(_xll.AC_BU(_xll.ArrayBU(DB),_xll.ArrayDPT($BA47:$BE47),_xll.ArrayCOA($BG47:$BZ47),YR,PRD,_xll.ArrayDIM($CB47:$CE47)),0)</f>
        <v>0</v>
      </c>
      <c r="J47" s="127">
        <f t="shared" ca="1" si="6"/>
        <v>0</v>
      </c>
      <c r="K47" s="126" t="s">
        <v>2497</v>
      </c>
      <c r="L47" s="124">
        <f ca="1">IFERROR(_xll.ACC_BU(_xll.ArrayBU(DB),_xll.ArrayDPT($BA47:$BE47),_xll.ArrayCOA($BG47:$BZ47),YR,PRD,_xll.ArrayDIM($CB47:$CE47)),0)</f>
        <v>0</v>
      </c>
      <c r="M47" s="127">
        <f t="shared" ca="1" si="7"/>
        <v>0</v>
      </c>
      <c r="N47" s="124">
        <f t="shared" ca="1" si="8"/>
        <v>0</v>
      </c>
      <c r="O47" s="124">
        <f t="shared" ca="1" si="9"/>
        <v>0</v>
      </c>
      <c r="P47" s="124">
        <f t="shared" ca="1" si="10"/>
        <v>0</v>
      </c>
      <c r="Q47" s="124">
        <f t="shared" ca="1" si="11"/>
        <v>0</v>
      </c>
      <c r="S47" s="72">
        <f ca="1">IFERROR(_xll.BC_BU(_xll.ArrayBU(DB),_xll.ArrayDPT($BA47:$BE47),_xll.ArrayCOA($BG47:$BZ47),YR,PRD,RV,_xll.ArrayDIM($CB47:$CE47)),0)</f>
        <v>0</v>
      </c>
      <c r="T47" s="72">
        <f ca="1">IFERROR(_xll.AC_BU(_xll.ArrayBU(DB),_xll.ArrayDPT($BA47:$BE47),_xll.ArrayCOA($BG47:$BZ47),YR-1,PRD,_xll.ArrayDIM($CB47:$CE47)),0)</f>
        <v>0</v>
      </c>
      <c r="U47" s="72">
        <f ca="1">IFERROR(_xll.BCC_BU(_xll.ArrayBU(DB),_xll.ArrayDPT($BA47:$BE47),_xll.ArrayCOA($BG47:$BZ47),YR,PRD,RV,_xll.ArrayDIM($CB47:$CE47)),0)</f>
        <v>0</v>
      </c>
      <c r="V47" s="72">
        <f ca="1">IFERROR(_xll.ACC_BU(_xll.ArrayBU(DB),_xll.ArrayDPT($BA47:$BE47),_xll.ArrayCOA($BG47:$BZ47),YR-1,PRD,_xll.ArrayDIM($CB47:$CE47)),0)</f>
        <v>0</v>
      </c>
      <c r="W47" s="184"/>
      <c r="X47" s="72">
        <f ca="1">IFERROR(_xll.ACC_BU(_xll.ArrayBU(DB),_xll.ArrayDPT($BA47:$BE47),_xll.ArrayCOA($BG47:$BZ47),YR-1,PRD,_xll.ArrayDIM($CB47:$CE47)),0)</f>
        <v>0</v>
      </c>
      <c r="Y47" s="72">
        <f ca="1">IFERROR(_xll.BCC_BU(_xll.ArrayBU(DB),_xll.ArrayDPT($BA47:$BE47),_xll.ArrayCOA($BG47:$BZ47),YR-1,PRD,RV,_xll.ArrayDIM($CB47:$CE47)),0)</f>
        <v>0</v>
      </c>
      <c r="Z47" s="72">
        <f ca="1">IFERROR(_xll.ACC_BU(_xll.ArrayBU(DB),_xll.ArrayDPT($BA47:$BE47),_xll.ArrayCOA($BG47:$BZ47),YR-1-1,PRD,_xll.ArrayDIM($CB47:$CE47)),0)</f>
        <v>0</v>
      </c>
      <c r="AA47" s="184"/>
      <c r="AB47" s="184"/>
      <c r="AC47" s="184"/>
      <c r="AD47" s="184"/>
      <c r="AF47" s="146"/>
      <c r="AG47" s="146"/>
      <c r="AH47" s="146"/>
      <c r="AI47" s="146"/>
      <c r="BA47" s="537"/>
      <c r="BB47" s="538"/>
      <c r="BC47" s="538"/>
      <c r="BD47" s="538"/>
      <c r="BE47" s="539"/>
      <c r="BF47" s="502"/>
      <c r="BG47" s="537" t="s">
        <v>1546</v>
      </c>
      <c r="BH47" s="539"/>
      <c r="BI47" s="537"/>
      <c r="BJ47" s="539"/>
      <c r="BK47" s="537"/>
      <c r="BL47" s="539"/>
      <c r="BM47" s="537"/>
      <c r="BN47" s="539"/>
      <c r="BO47" s="537"/>
      <c r="BP47" s="539"/>
      <c r="BQ47" s="537"/>
      <c r="BR47" s="539"/>
      <c r="BS47" s="537"/>
      <c r="BT47" s="539"/>
      <c r="BU47" s="537"/>
      <c r="BV47" s="539"/>
      <c r="BW47" s="537"/>
      <c r="BX47" s="539"/>
      <c r="BY47" s="537"/>
      <c r="BZ47" s="539"/>
      <c r="CA47" s="502"/>
      <c r="CB47" s="537"/>
      <c r="CC47" s="538"/>
      <c r="CD47" s="538"/>
      <c r="CE47" s="539"/>
      <c r="DA47" t="s">
        <v>1546</v>
      </c>
    </row>
    <row r="48" spans="1:106" ht="12.75" customHeight="1">
      <c r="A48" s="74">
        <f t="shared" ca="1" si="0"/>
        <v>0</v>
      </c>
      <c r="B48" s="124">
        <f t="shared" ca="1" si="1"/>
        <v>0</v>
      </c>
      <c r="C48" s="124">
        <f t="shared" ca="1" si="2"/>
        <v>0</v>
      </c>
      <c r="D48" s="124">
        <f t="shared" ca="1" si="3"/>
        <v>0</v>
      </c>
      <c r="E48" s="124">
        <f ca="1">IFERROR(_xll.AC_BU(_xll.ArrayBU(DB),_xll.ArrayDPT($BA48:$BE48),_xll.ArrayCOA($BG48:$BZ48),YR,PRD-1,_xll.ArrayDIM($CB48:$CE48)),0)</f>
        <v>0</v>
      </c>
      <c r="F48" s="124">
        <f t="shared" ca="1" si="4"/>
        <v>0</v>
      </c>
      <c r="G48" s="124">
        <f t="shared" ca="1" si="5"/>
        <v>0</v>
      </c>
      <c r="H48" s="124"/>
      <c r="I48" s="124">
        <f ca="1">IFERROR(_xll.AC_BU(_xll.ArrayBU(DB),_xll.ArrayDPT($BA48:$BE48),_xll.ArrayCOA($BG48:$BZ48),YR,PRD,_xll.ArrayDIM($CB48:$CE48)),0)</f>
        <v>0</v>
      </c>
      <c r="J48" s="127">
        <f t="shared" ca="1" si="6"/>
        <v>0</v>
      </c>
      <c r="K48" s="124" t="s">
        <v>2501</v>
      </c>
      <c r="L48" s="124">
        <f ca="1">IFERROR(_xll.ACC_BU(_xll.ArrayBU(DB),_xll.ArrayDPT($BA48:$BE48),_xll.ArrayCOA($BG48:$BZ48),YR,PRD,_xll.ArrayDIM($CB48:$CE48)),0)</f>
        <v>0</v>
      </c>
      <c r="M48" s="127">
        <f t="shared" ca="1" si="7"/>
        <v>0</v>
      </c>
      <c r="N48" s="124">
        <f t="shared" ca="1" si="8"/>
        <v>0</v>
      </c>
      <c r="O48" s="124">
        <f t="shared" ca="1" si="9"/>
        <v>0</v>
      </c>
      <c r="P48" s="124">
        <f t="shared" ca="1" si="10"/>
        <v>0</v>
      </c>
      <c r="Q48" s="124">
        <f t="shared" ca="1" si="11"/>
        <v>0</v>
      </c>
      <c r="S48" s="72">
        <f ca="1">IFERROR(_xll.BC_BU(_xll.ArrayBU(DB),_xll.ArrayDPT($BA48:$BE48),_xll.ArrayCOA($BG48:$BZ48),YR,PRD,RV,_xll.ArrayDIM($CB48:$CE48)),0)</f>
        <v>0</v>
      </c>
      <c r="T48" s="72">
        <f ca="1">IFERROR(_xll.AC_BU(_xll.ArrayBU(DB),_xll.ArrayDPT($BA48:$BE48),_xll.ArrayCOA($BG48:$BZ48),YR-1,PRD,_xll.ArrayDIM($CB48:$CE48)),0)</f>
        <v>0</v>
      </c>
      <c r="U48" s="72">
        <f ca="1">IFERROR(_xll.BCC_BU(_xll.ArrayBU(DB),_xll.ArrayDPT($BA48:$BE48),_xll.ArrayCOA($BG48:$BZ48),YR,PRD,RV,_xll.ArrayDIM($CB48:$CE48)),0)</f>
        <v>0</v>
      </c>
      <c r="V48" s="72">
        <f ca="1">IFERROR(_xll.ACC_BU(_xll.ArrayBU(DB),_xll.ArrayDPT($BA48:$BE48),_xll.ArrayCOA($BG48:$BZ48),YR-1,PRD,_xll.ArrayDIM($CB48:$CE48)),0)</f>
        <v>0</v>
      </c>
      <c r="W48" s="184"/>
      <c r="X48" s="72">
        <f ca="1">IFERROR(_xll.ACC_BU(_xll.ArrayBU(DB),_xll.ArrayDPT($BA48:$BE48),_xll.ArrayCOA($BG48:$BZ48),YR-1,PRD,_xll.ArrayDIM($CB48:$CE48)),0)</f>
        <v>0</v>
      </c>
      <c r="Y48" s="72">
        <f ca="1">IFERROR(_xll.BCC_BU(_xll.ArrayBU(DB),_xll.ArrayDPT($BA48:$BE48),_xll.ArrayCOA($BG48:$BZ48),YR-1,PRD,RV,_xll.ArrayDIM($CB48:$CE48)),0)</f>
        <v>0</v>
      </c>
      <c r="Z48" s="72">
        <f ca="1">IFERROR(_xll.ACC_BU(_xll.ArrayBU(DB),_xll.ArrayDPT($BA48:$BE48),_xll.ArrayCOA($BG48:$BZ48),YR-1-1,PRD,_xll.ArrayDIM($CB48:$CE48)),0)</f>
        <v>0</v>
      </c>
      <c r="AA48" s="184"/>
      <c r="AB48" s="184"/>
      <c r="AC48" s="184"/>
      <c r="AD48" s="184"/>
      <c r="AF48" s="146"/>
      <c r="AG48" s="146"/>
      <c r="AH48" s="146"/>
      <c r="AI48" s="146"/>
      <c r="BA48" s="537"/>
      <c r="BB48" s="538"/>
      <c r="BC48" s="538"/>
      <c r="BD48" s="538"/>
      <c r="BE48" s="539"/>
      <c r="BF48" s="502"/>
      <c r="BG48" s="537" t="s">
        <v>1545</v>
      </c>
      <c r="BH48" s="539"/>
      <c r="BI48" s="537"/>
      <c r="BJ48" s="539"/>
      <c r="BK48" s="537"/>
      <c r="BL48" s="539"/>
      <c r="BM48" s="537"/>
      <c r="BN48" s="539"/>
      <c r="BO48" s="537"/>
      <c r="BP48" s="539"/>
      <c r="BQ48" s="537"/>
      <c r="BR48" s="539"/>
      <c r="BS48" s="537"/>
      <c r="BT48" s="539"/>
      <c r="BU48" s="537"/>
      <c r="BV48" s="539"/>
      <c r="BW48" s="537"/>
      <c r="BX48" s="539"/>
      <c r="BY48" s="537"/>
      <c r="BZ48" s="539"/>
      <c r="CA48" s="502"/>
      <c r="CB48" s="537"/>
      <c r="CC48" s="538"/>
      <c r="CD48" s="538"/>
      <c r="CE48" s="539"/>
      <c r="DA48" t="s">
        <v>1545</v>
      </c>
    </row>
    <row r="49" spans="1:107" ht="12.75" customHeight="1">
      <c r="A49" s="74">
        <f t="shared" ca="1" si="0"/>
        <v>0</v>
      </c>
      <c r="B49" s="124">
        <f t="shared" ca="1" si="1"/>
        <v>0</v>
      </c>
      <c r="C49" s="124">
        <f t="shared" ca="1" si="2"/>
        <v>0</v>
      </c>
      <c r="D49" s="124">
        <f t="shared" ca="1" si="3"/>
        <v>0</v>
      </c>
      <c r="E49" s="124">
        <f ca="1">IFERROR(_xll.AC_BU(_xll.ArrayBU(DB),_xll.ArrayDPT($BA49:$BE49),_xll.ArrayCOA($BG49:$BZ49),YR,PRD-1,_xll.ArrayDIM($CB49:$CE49)),0)</f>
        <v>0</v>
      </c>
      <c r="F49" s="124">
        <f t="shared" ca="1" si="4"/>
        <v>0</v>
      </c>
      <c r="G49" s="124">
        <f t="shared" ca="1" si="5"/>
        <v>0</v>
      </c>
      <c r="H49" s="124"/>
      <c r="I49" s="124">
        <f ca="1">IFERROR(_xll.AC_BU(_xll.ArrayBU(DB),_xll.ArrayDPT($BA49:$BE49),_xll.ArrayCOA($BG49:$BZ49),YR,PRD,_xll.ArrayDIM($CB49:$CE49)),0)</f>
        <v>0</v>
      </c>
      <c r="J49" s="127">
        <f t="shared" ca="1" si="6"/>
        <v>0</v>
      </c>
      <c r="K49" s="124" t="s">
        <v>2547</v>
      </c>
      <c r="L49" s="124">
        <f ca="1">IFERROR(_xll.ACC_BU(_xll.ArrayBU(DB),_xll.ArrayDPT($BA49:$BE49),_xll.ArrayCOA($BG49:$BZ49),YR,PRD,_xll.ArrayDIM($CB49:$CE49)),0)</f>
        <v>0</v>
      </c>
      <c r="M49" s="127">
        <f t="shared" ca="1" si="7"/>
        <v>0</v>
      </c>
      <c r="N49" s="124">
        <f t="shared" ca="1" si="8"/>
        <v>0</v>
      </c>
      <c r="O49" s="124">
        <f t="shared" ca="1" si="9"/>
        <v>0</v>
      </c>
      <c r="P49" s="124">
        <f t="shared" ca="1" si="10"/>
        <v>0</v>
      </c>
      <c r="Q49" s="124">
        <f t="shared" ca="1" si="11"/>
        <v>0</v>
      </c>
      <c r="S49" s="72">
        <f ca="1">IFERROR(_xll.BC_BU(_xll.ArrayBU(DB),_xll.ArrayDPT($BA49:$BE49),_xll.ArrayCOA($BG49:$BZ49),YR,PRD,RV,_xll.ArrayDIM($CB49:$CE49)),0)</f>
        <v>0</v>
      </c>
      <c r="T49" s="72">
        <f ca="1">IFERROR(_xll.AC_BU(_xll.ArrayBU(DB),_xll.ArrayDPT($BA49:$BE49),_xll.ArrayCOA($BG49:$BZ49),YR-1,PRD,_xll.ArrayDIM($CB49:$CE49)),0)</f>
        <v>0</v>
      </c>
      <c r="U49" s="72">
        <f ca="1">IFERROR(_xll.BCC_BU(_xll.ArrayBU(DB),_xll.ArrayDPT($BA49:$BE49),_xll.ArrayCOA($BG49:$BZ49),YR,PRD,RV,_xll.ArrayDIM($CB49:$CE49)),0)</f>
        <v>0</v>
      </c>
      <c r="V49" s="72">
        <f ca="1">IFERROR(_xll.ACC_BU(_xll.ArrayBU(DB),_xll.ArrayDPT($BA49:$BE49),_xll.ArrayCOA($BG49:$BZ49),YR-1,PRD,_xll.ArrayDIM($CB49:$CE49)),0)</f>
        <v>0</v>
      </c>
      <c r="W49" s="184"/>
      <c r="X49" s="72">
        <f ca="1">IFERROR(_xll.ACC_BU(_xll.ArrayBU(DB),_xll.ArrayDPT($BA49:$BE49),_xll.ArrayCOA($BG49:$BZ49),YR-1,PRD,_xll.ArrayDIM($CB49:$CE49)),0)</f>
        <v>0</v>
      </c>
      <c r="Y49" s="72">
        <f ca="1">IFERROR(_xll.BCC_BU(_xll.ArrayBU(DB),_xll.ArrayDPT($BA49:$BE49),_xll.ArrayCOA($BG49:$BZ49),YR-1,PRD,RV,_xll.ArrayDIM($CB49:$CE49)),0)</f>
        <v>0</v>
      </c>
      <c r="Z49" s="72">
        <f ca="1">IFERROR(_xll.ACC_BU(_xll.ArrayBU(DB),_xll.ArrayDPT($BA49:$BE49),_xll.ArrayCOA($BG49:$BZ49),YR-1-1,PRD,_xll.ArrayDIM($CB49:$CE49)),0)</f>
        <v>0</v>
      </c>
      <c r="AA49" s="184"/>
      <c r="AB49" s="184"/>
      <c r="AC49" s="184"/>
      <c r="AD49" s="184"/>
      <c r="AF49" s="146"/>
      <c r="AG49" s="146"/>
      <c r="AH49" s="146"/>
      <c r="AI49" s="146"/>
      <c r="BA49" s="537"/>
      <c r="BB49" s="538"/>
      <c r="BC49" s="538"/>
      <c r="BD49" s="538"/>
      <c r="BE49" s="539"/>
      <c r="BF49" s="502"/>
      <c r="BG49" s="537" t="s">
        <v>1521</v>
      </c>
      <c r="BH49" s="539"/>
      <c r="BI49" s="537"/>
      <c r="BJ49" s="539"/>
      <c r="BK49" s="537"/>
      <c r="BL49" s="539"/>
      <c r="BM49" s="537"/>
      <c r="BN49" s="539"/>
      <c r="BO49" s="537"/>
      <c r="BP49" s="539"/>
      <c r="BQ49" s="537"/>
      <c r="BR49" s="539"/>
      <c r="BS49" s="537"/>
      <c r="BT49" s="539"/>
      <c r="BU49" s="537"/>
      <c r="BV49" s="539"/>
      <c r="BW49" s="537"/>
      <c r="BX49" s="539"/>
      <c r="BY49" s="537"/>
      <c r="BZ49" s="539"/>
      <c r="CA49" s="502"/>
      <c r="CB49" s="537"/>
      <c r="CC49" s="538"/>
      <c r="CD49" s="538"/>
      <c r="CE49" s="539"/>
      <c r="DA49" t="s">
        <v>1521</v>
      </c>
    </row>
    <row r="50" spans="1:107" ht="12.75" customHeight="1">
      <c r="A50" s="74">
        <f t="shared" ca="1" si="0"/>
        <v>0</v>
      </c>
      <c r="B50" s="124">
        <f t="shared" ca="1" si="1"/>
        <v>0</v>
      </c>
      <c r="C50" s="124">
        <f t="shared" ca="1" si="2"/>
        <v>0</v>
      </c>
      <c r="D50" s="124">
        <f t="shared" ca="1" si="3"/>
        <v>0</v>
      </c>
      <c r="E50" s="124">
        <f ca="1">IFERROR(_xll.AC_BU(_xll.ArrayBU(DB),_xll.ArrayDPT($BA50:$BE50),_xll.ArrayCOA($BG50:$BZ50),YR,PRD-1,_xll.ArrayDIM($CB50:$CE50)),0)</f>
        <v>0</v>
      </c>
      <c r="F50" s="124">
        <f t="shared" ca="1" si="4"/>
        <v>0</v>
      </c>
      <c r="G50" s="124">
        <f t="shared" ca="1" si="5"/>
        <v>0</v>
      </c>
      <c r="H50" s="124"/>
      <c r="I50" s="124">
        <f ca="1">IFERROR(_xll.AC_BU(_xll.ArrayBU(DB),_xll.ArrayDPT($BA50:$BE50),_xll.ArrayCOA($BG50:$BZ50),YR,PRD,_xll.ArrayDIM($CB50:$CE50)),0)</f>
        <v>0</v>
      </c>
      <c r="J50" s="127">
        <f t="shared" ca="1" si="6"/>
        <v>0</v>
      </c>
      <c r="K50" s="124" t="s">
        <v>2500</v>
      </c>
      <c r="L50" s="124">
        <f ca="1">IFERROR(_xll.ACC_BU(_xll.ArrayBU(DB),_xll.ArrayDPT($BA50:$BE50),_xll.ArrayCOA($BG50:$BZ50),YR,PRD,_xll.ArrayDIM($CB50:$CE50)),0)</f>
        <v>0</v>
      </c>
      <c r="M50" s="127">
        <f t="shared" ca="1" si="7"/>
        <v>0</v>
      </c>
      <c r="N50" s="124">
        <f t="shared" ca="1" si="8"/>
        <v>0</v>
      </c>
      <c r="O50" s="124">
        <f t="shared" ca="1" si="9"/>
        <v>0</v>
      </c>
      <c r="P50" s="124">
        <f t="shared" ca="1" si="10"/>
        <v>0</v>
      </c>
      <c r="Q50" s="124">
        <f t="shared" ca="1" si="11"/>
        <v>0</v>
      </c>
      <c r="S50" s="72">
        <f ca="1">IFERROR(_xll.BC_BU(_xll.ArrayBU(DB),_xll.ArrayDPT($BA50:$BE50),_xll.ArrayCOA($BG50:$BZ50),YR,PRD,RV,_xll.ArrayDIM($CB50:$CE50)),0)</f>
        <v>0</v>
      </c>
      <c r="T50" s="72">
        <f ca="1">IFERROR(_xll.AC_BU(_xll.ArrayBU(DB),_xll.ArrayDPT($BA50:$BE50),_xll.ArrayCOA($BG50:$BZ50),YR-1,PRD,_xll.ArrayDIM($CB50:$CE50)),0)</f>
        <v>0</v>
      </c>
      <c r="U50" s="72">
        <f ca="1">IFERROR(_xll.BCC_BU(_xll.ArrayBU(DB),_xll.ArrayDPT($BA50:$BE50),_xll.ArrayCOA($BG50:$BZ50),YR,PRD,RV,_xll.ArrayDIM($CB50:$CE50)),0)</f>
        <v>0</v>
      </c>
      <c r="V50" s="72">
        <f ca="1">IFERROR(_xll.ACC_BU(_xll.ArrayBU(DB),_xll.ArrayDPT($BA50:$BE50),_xll.ArrayCOA($BG50:$BZ50),YR-1,PRD,_xll.ArrayDIM($CB50:$CE50)),0)</f>
        <v>0</v>
      </c>
      <c r="W50" s="184"/>
      <c r="X50" s="72">
        <f ca="1">IFERROR(_xll.ACC_BU(_xll.ArrayBU(DB),_xll.ArrayDPT($BA50:$BE50),_xll.ArrayCOA($BG50:$BZ50),YR-1,PRD,_xll.ArrayDIM($CB50:$CE50)),0)</f>
        <v>0</v>
      </c>
      <c r="Y50" s="72">
        <f ca="1">IFERROR(_xll.BCC_BU(_xll.ArrayBU(DB),_xll.ArrayDPT($BA50:$BE50),_xll.ArrayCOA($BG50:$BZ50),YR-1,PRD,RV,_xll.ArrayDIM($CB50:$CE50)),0)</f>
        <v>0</v>
      </c>
      <c r="Z50" s="72">
        <f ca="1">IFERROR(_xll.ACC_BU(_xll.ArrayBU(DB),_xll.ArrayDPT($BA50:$BE50),_xll.ArrayCOA($BG50:$BZ50),YR-1-1,PRD,_xll.ArrayDIM($CB50:$CE50)),0)</f>
        <v>0</v>
      </c>
      <c r="AA50" s="184"/>
      <c r="AB50" s="184"/>
      <c r="AC50" s="184"/>
      <c r="AD50" s="184"/>
      <c r="AF50" s="146"/>
      <c r="AG50" s="146"/>
      <c r="AH50" s="146"/>
      <c r="AI50" s="146"/>
      <c r="BA50" s="537"/>
      <c r="BB50" s="538"/>
      <c r="BC50" s="538"/>
      <c r="BD50" s="538"/>
      <c r="BE50" s="539"/>
      <c r="BF50" s="502"/>
      <c r="BG50" s="537" t="s">
        <v>1522</v>
      </c>
      <c r="BH50" s="539" t="s">
        <v>1521</v>
      </c>
      <c r="BI50" s="537"/>
      <c r="BJ50" s="539"/>
      <c r="BK50" s="537"/>
      <c r="BL50" s="539"/>
      <c r="BM50" s="537"/>
      <c r="BN50" s="539"/>
      <c r="BO50" s="537"/>
      <c r="BP50" s="539"/>
      <c r="BQ50" s="537"/>
      <c r="BR50" s="539"/>
      <c r="BS50" s="537"/>
      <c r="BT50" s="539"/>
      <c r="BU50" s="537"/>
      <c r="BV50" s="539"/>
      <c r="BW50" s="537"/>
      <c r="BX50" s="539"/>
      <c r="BY50" s="537"/>
      <c r="BZ50" s="539"/>
      <c r="CA50" s="502"/>
      <c r="CB50" s="537"/>
      <c r="CC50" s="538"/>
      <c r="CD50" s="538"/>
      <c r="CE50" s="539"/>
      <c r="DA50" t="s">
        <v>1522</v>
      </c>
      <c r="DB50" t="s">
        <v>1521</v>
      </c>
    </row>
    <row r="51" spans="1:107" ht="12.75" customHeight="1">
      <c r="A51" s="74">
        <f t="shared" ca="1" si="0"/>
        <v>0</v>
      </c>
      <c r="B51" s="124">
        <f t="shared" ca="1" si="1"/>
        <v>0</v>
      </c>
      <c r="C51" s="124">
        <f t="shared" ca="1" si="2"/>
        <v>0</v>
      </c>
      <c r="D51" s="124">
        <f t="shared" ca="1" si="3"/>
        <v>0</v>
      </c>
      <c r="E51" s="124">
        <f ca="1">IFERROR(_xll.AC_BU(_xll.ArrayBU(DB),_xll.ArrayDPT($BA51:$BE51),_xll.ArrayCOA($BG51:$BZ51),YR,PRD-1,_xll.ArrayDIM($CB51:$CE51)),0)</f>
        <v>0</v>
      </c>
      <c r="F51" s="124">
        <f t="shared" ca="1" si="4"/>
        <v>0</v>
      </c>
      <c r="G51" s="124">
        <f t="shared" ca="1" si="5"/>
        <v>0</v>
      </c>
      <c r="H51" s="124"/>
      <c r="I51" s="124">
        <f ca="1">IFERROR(_xll.AC_BU(_xll.ArrayBU(DB),_xll.ArrayDPT($BA51:$BE51),_xll.ArrayCOA($BG51:$BZ51),YR,PRD,_xll.ArrayDIM($CB51:$CE51)),0)</f>
        <v>0</v>
      </c>
      <c r="J51" s="127">
        <f t="shared" ca="1" si="6"/>
        <v>0</v>
      </c>
      <c r="K51" s="143" t="s">
        <v>2503</v>
      </c>
      <c r="L51" s="124">
        <f ca="1">IFERROR(_xll.ACC_BU(_xll.ArrayBU(DB),_xll.ArrayDPT($BA51:$BE51),_xll.ArrayCOA($BG51:$BZ51),YR,PRD,_xll.ArrayDIM($CB51:$CE51)),0)</f>
        <v>0</v>
      </c>
      <c r="M51" s="127">
        <f t="shared" ca="1" si="7"/>
        <v>0</v>
      </c>
      <c r="N51" s="124">
        <f t="shared" ca="1" si="8"/>
        <v>0</v>
      </c>
      <c r="O51" s="124">
        <f t="shared" ca="1" si="9"/>
        <v>0</v>
      </c>
      <c r="P51" s="124">
        <f t="shared" ca="1" si="10"/>
        <v>0</v>
      </c>
      <c r="Q51" s="124">
        <f t="shared" ca="1" si="11"/>
        <v>0</v>
      </c>
      <c r="S51" s="72">
        <f ca="1">IFERROR(_xll.BC_BU(_xll.ArrayBU(DB),_xll.ArrayDPT($BA51:$BE51),_xll.ArrayCOA($BG51:$BZ51),YR,PRD,RV,_xll.ArrayDIM($CB51:$CE51)),0)</f>
        <v>0</v>
      </c>
      <c r="T51" s="72">
        <f ca="1">IFERROR(_xll.AC_BU(_xll.ArrayBU(DB),_xll.ArrayDPT($BA51:$BE51),_xll.ArrayCOA($BG51:$BZ51),YR-1,PRD,_xll.ArrayDIM($CB51:$CE51)),0)</f>
        <v>0</v>
      </c>
      <c r="U51" s="72">
        <f ca="1">IFERROR(_xll.BCC_BU(_xll.ArrayBU(DB),_xll.ArrayDPT($BA51:$BE51),_xll.ArrayCOA($BG51:$BZ51),YR,PRD,RV,_xll.ArrayDIM($CB51:$CE51)),0)</f>
        <v>0</v>
      </c>
      <c r="V51" s="72">
        <f ca="1">IFERROR(_xll.ACC_BU(_xll.ArrayBU(DB),_xll.ArrayDPT($BA51:$BE51),_xll.ArrayCOA($BG51:$BZ51),YR-1,PRD,_xll.ArrayDIM($CB51:$CE51)),0)</f>
        <v>0</v>
      </c>
      <c r="W51" s="184"/>
      <c r="X51" s="72">
        <f ca="1">IFERROR(_xll.ACC_BU(_xll.ArrayBU(DB),_xll.ArrayDPT($BA51:$BE51),_xll.ArrayCOA($BG51:$BZ51),YR-1,PRD,_xll.ArrayDIM($CB51:$CE51)),0)</f>
        <v>0</v>
      </c>
      <c r="Y51" s="72">
        <f ca="1">IFERROR(_xll.BCC_BU(_xll.ArrayBU(DB),_xll.ArrayDPT($BA51:$BE51),_xll.ArrayCOA($BG51:$BZ51),YR-1,PRD,RV,_xll.ArrayDIM($CB51:$CE51)),0)</f>
        <v>0</v>
      </c>
      <c r="Z51" s="72">
        <f ca="1">IFERROR(_xll.ACC_BU(_xll.ArrayBU(DB),_xll.ArrayDPT($BA51:$BE51),_xll.ArrayCOA($BG51:$BZ51),YR-1-1,PRD,_xll.ArrayDIM($CB51:$CE51)),0)</f>
        <v>0</v>
      </c>
      <c r="AA51" s="184"/>
      <c r="AB51" s="184"/>
      <c r="AC51" s="184"/>
      <c r="AD51" s="184"/>
      <c r="AF51" s="146"/>
      <c r="AG51" s="146"/>
      <c r="AH51" s="146"/>
      <c r="AI51" s="146"/>
      <c r="BA51" s="537"/>
      <c r="BB51" s="538"/>
      <c r="BC51" s="538"/>
      <c r="BD51" s="538"/>
      <c r="BE51" s="539"/>
      <c r="BF51" s="502"/>
      <c r="BG51" s="537" t="s">
        <v>1523</v>
      </c>
      <c r="BH51" s="539" t="s">
        <v>1529</v>
      </c>
      <c r="BI51" s="537" t="s">
        <v>1521</v>
      </c>
      <c r="BJ51" s="539"/>
      <c r="BK51" s="537"/>
      <c r="BL51" s="539"/>
      <c r="BM51" s="537"/>
      <c r="BN51" s="539"/>
      <c r="BO51" s="537"/>
      <c r="BP51" s="539"/>
      <c r="BQ51" s="537"/>
      <c r="BR51" s="539"/>
      <c r="BS51" s="537"/>
      <c r="BT51" s="539"/>
      <c r="BU51" s="537"/>
      <c r="BV51" s="539"/>
      <c r="BW51" s="537"/>
      <c r="BX51" s="539"/>
      <c r="BY51" s="537"/>
      <c r="BZ51" s="539"/>
      <c r="CA51" s="502"/>
      <c r="CB51" s="537"/>
      <c r="CC51" s="538"/>
      <c r="CD51" s="538"/>
      <c r="CE51" s="539"/>
      <c r="DA51" t="s">
        <v>1523</v>
      </c>
      <c r="DB51" t="s">
        <v>1529</v>
      </c>
      <c r="DC51" t="s">
        <v>1521</v>
      </c>
    </row>
    <row r="52" spans="1:107" ht="12.75" customHeight="1">
      <c r="A52" s="74">
        <f t="shared" ca="1" si="0"/>
        <v>0</v>
      </c>
      <c r="B52" s="124">
        <f t="shared" ca="1" si="1"/>
        <v>0</v>
      </c>
      <c r="C52" s="124">
        <f t="shared" ca="1" si="2"/>
        <v>0</v>
      </c>
      <c r="D52" s="124">
        <f t="shared" ca="1" si="3"/>
        <v>0</v>
      </c>
      <c r="E52" s="124">
        <f ca="1">IFERROR(_xll.AC_BU(_xll.ArrayBU(DB),_xll.ArrayDPT($BA52:$BE52),_xll.ArrayCOA($BG52:$BZ52),YR,PRD-1,_xll.ArrayDIM($CB52:$CE52)),0)</f>
        <v>0</v>
      </c>
      <c r="F52" s="124">
        <f t="shared" ca="1" si="4"/>
        <v>0</v>
      </c>
      <c r="G52" s="124">
        <f t="shared" ca="1" si="5"/>
        <v>0</v>
      </c>
      <c r="H52" s="124"/>
      <c r="I52" s="124">
        <f ca="1">IFERROR(_xll.AC_BU(_xll.ArrayBU(DB),_xll.ArrayDPT($BA52:$BE52),_xll.ArrayCOA($BG52:$BZ52),YR,PRD,_xll.ArrayDIM($CB52:$CE52)),0)</f>
        <v>0</v>
      </c>
      <c r="J52" s="127">
        <f t="shared" ca="1" si="6"/>
        <v>0</v>
      </c>
      <c r="K52" s="124" t="s">
        <v>2647</v>
      </c>
      <c r="L52" s="124">
        <f ca="1">IFERROR(_xll.ACC_BU(_xll.ArrayBU(DB),_xll.ArrayDPT($BA52:$BE52),_xll.ArrayCOA($BG52:$BZ52),YR,PRD,_xll.ArrayDIM($CB52:$CE52)),0)</f>
        <v>0</v>
      </c>
      <c r="M52" s="127">
        <f t="shared" ca="1" si="7"/>
        <v>0</v>
      </c>
      <c r="N52" s="124">
        <f t="shared" ca="1" si="8"/>
        <v>0</v>
      </c>
      <c r="O52" s="124">
        <f t="shared" ca="1" si="9"/>
        <v>0</v>
      </c>
      <c r="P52" s="124">
        <f t="shared" ca="1" si="10"/>
        <v>0</v>
      </c>
      <c r="Q52" s="124">
        <f t="shared" ca="1" si="11"/>
        <v>0</v>
      </c>
      <c r="S52" s="72">
        <f ca="1">IFERROR(_xll.BC_BU(_xll.ArrayBU(DB),_xll.ArrayDPT($BA52:$BE52),_xll.ArrayCOA($BG52:$BZ52),YR,PRD,RV,_xll.ArrayDIM($CB52:$CE52)),0)</f>
        <v>0</v>
      </c>
      <c r="T52" s="72">
        <f ca="1">IFERROR(_xll.AC_BU(_xll.ArrayBU(DB),_xll.ArrayDPT($BA52:$BE52),_xll.ArrayCOA($BG52:$BZ52),YR-1,PRD,_xll.ArrayDIM($CB52:$CE52)),0)</f>
        <v>0</v>
      </c>
      <c r="U52" s="72">
        <f ca="1">IFERROR(_xll.BCC_BU(_xll.ArrayBU(DB),_xll.ArrayDPT($BA52:$BE52),_xll.ArrayCOA($BG52:$BZ52),YR,PRD,RV,_xll.ArrayDIM($CB52:$CE52)),0)</f>
        <v>0</v>
      </c>
      <c r="V52" s="72">
        <f ca="1">IFERROR(_xll.ACC_BU(_xll.ArrayBU(DB),_xll.ArrayDPT($BA52:$BE52),_xll.ArrayCOA($BG52:$BZ52),YR-1,PRD,_xll.ArrayDIM($CB52:$CE52)),0)</f>
        <v>0</v>
      </c>
      <c r="W52" s="184"/>
      <c r="X52" s="72">
        <f ca="1">IFERROR(_xll.ACC_BU(_xll.ArrayBU(DB),_xll.ArrayDPT($BA52:$BE52),_xll.ArrayCOA($BG52:$BZ52),YR-1,PRD,_xll.ArrayDIM($CB52:$CE52)),0)</f>
        <v>0</v>
      </c>
      <c r="Y52" s="72">
        <f ca="1">IFERROR(_xll.BCC_BU(_xll.ArrayBU(DB),_xll.ArrayDPT($BA52:$BE52),_xll.ArrayCOA($BG52:$BZ52),YR-1,PRD,RV,_xll.ArrayDIM($CB52:$CE52)),0)</f>
        <v>0</v>
      </c>
      <c r="Z52" s="72">
        <f ca="1">IFERROR(_xll.ACC_BU(_xll.ArrayBU(DB),_xll.ArrayDPT($BA52:$BE52),_xll.ArrayCOA($BG52:$BZ52),YR-1-1,PRD,_xll.ArrayDIM($CB52:$CE52)),0)</f>
        <v>0</v>
      </c>
      <c r="AA52" s="184"/>
      <c r="AB52" s="184"/>
      <c r="AC52" s="184"/>
      <c r="AD52" s="184"/>
      <c r="AF52" s="146"/>
      <c r="AG52" s="146"/>
      <c r="AH52" s="146"/>
      <c r="AI52" s="146"/>
      <c r="BA52" s="537"/>
      <c r="BB52" s="538"/>
      <c r="BC52" s="538"/>
      <c r="BD52" s="538"/>
      <c r="BE52" s="539"/>
      <c r="BF52" s="502"/>
      <c r="BG52" s="537" t="s">
        <v>2690</v>
      </c>
      <c r="BH52" s="539"/>
      <c r="BI52" s="537"/>
      <c r="BJ52" s="539"/>
      <c r="BK52" s="537"/>
      <c r="BL52" s="539"/>
      <c r="BM52" s="537"/>
      <c r="BN52" s="539"/>
      <c r="BO52" s="537"/>
      <c r="BP52" s="539"/>
      <c r="BQ52" s="537"/>
      <c r="BR52" s="539"/>
      <c r="BS52" s="537"/>
      <c r="BT52" s="539"/>
      <c r="BU52" s="537"/>
      <c r="BV52" s="539"/>
      <c r="BW52" s="537"/>
      <c r="BX52" s="539"/>
      <c r="BY52" s="537"/>
      <c r="BZ52" s="539"/>
      <c r="CA52" s="502"/>
      <c r="CB52" s="537"/>
      <c r="CC52" s="538"/>
      <c r="CD52" s="538"/>
      <c r="CE52" s="539"/>
      <c r="DA52" t="s">
        <v>2690</v>
      </c>
    </row>
    <row r="53" spans="1:107" ht="12.75" customHeight="1">
      <c r="A53" s="74">
        <f t="shared" ca="1" si="0"/>
        <v>0</v>
      </c>
      <c r="B53" s="124">
        <f t="shared" ca="1" si="1"/>
        <v>0</v>
      </c>
      <c r="C53" s="124">
        <f t="shared" ca="1" si="2"/>
        <v>0</v>
      </c>
      <c r="D53" s="124">
        <f t="shared" ca="1" si="3"/>
        <v>0</v>
      </c>
      <c r="E53" s="124">
        <f ca="1">IFERROR(_xll.AC_BU(_xll.ArrayBU(DB),_xll.ArrayDPT($BA53:$BE53),_xll.ArrayCOA($BG53:$BZ53),YR,PRD-1,_xll.ArrayDIM($CB53:$CE53)),0)</f>
        <v>0</v>
      </c>
      <c r="F53" s="124">
        <f t="shared" ca="1" si="4"/>
        <v>0</v>
      </c>
      <c r="G53" s="124">
        <f t="shared" ca="1" si="5"/>
        <v>0</v>
      </c>
      <c r="H53" s="124"/>
      <c r="I53" s="124">
        <f ca="1">IFERROR(_xll.AC_BU(_xll.ArrayBU(DB),_xll.ArrayDPT($BA53:$BE53),_xll.ArrayCOA($BG53:$BZ53),YR,PRD,_xll.ArrayDIM($CB53:$CE53)),0)</f>
        <v>0</v>
      </c>
      <c r="J53" s="127">
        <f t="shared" ca="1" si="6"/>
        <v>0</v>
      </c>
      <c r="K53" s="124" t="s">
        <v>2543</v>
      </c>
      <c r="L53" s="124">
        <f ca="1">IFERROR(_xll.ACC_BU(_xll.ArrayBU(DB),_xll.ArrayDPT($BA53:$BE53),_xll.ArrayCOA($BG53:$BZ53),YR,PRD,_xll.ArrayDIM($CB53:$CE53)),0)</f>
        <v>0</v>
      </c>
      <c r="M53" s="127">
        <f t="shared" ca="1" si="7"/>
        <v>0</v>
      </c>
      <c r="N53" s="124">
        <f t="shared" ca="1" si="8"/>
        <v>0</v>
      </c>
      <c r="O53" s="124">
        <f t="shared" ca="1" si="9"/>
        <v>0</v>
      </c>
      <c r="P53" s="124">
        <f t="shared" ca="1" si="10"/>
        <v>-455.3</v>
      </c>
      <c r="Q53" s="124">
        <f t="shared" ca="1" si="11"/>
        <v>0</v>
      </c>
      <c r="S53" s="72">
        <f ca="1">IFERROR(_xll.BC_BU(_xll.ArrayBU(DB),_xll.ArrayDPT($BA53:$BE53),_xll.ArrayCOA($BG53:$BZ53),YR,PRD,RV,_xll.ArrayDIM($CB53:$CE53)),0)</f>
        <v>0</v>
      </c>
      <c r="T53" s="72">
        <f ca="1">IFERROR(_xll.AC_BU(_xll.ArrayBU(DB),_xll.ArrayDPT($BA53:$BE53),_xll.ArrayCOA($BG53:$BZ53),YR-1,PRD,_xll.ArrayDIM($CB53:$CE53)),0)</f>
        <v>0</v>
      </c>
      <c r="U53" s="72">
        <f ca="1">IFERROR(_xll.BCC_BU(_xll.ArrayBU(DB),_xll.ArrayDPT($BA53:$BE53),_xll.ArrayCOA($BG53:$BZ53),YR,PRD,RV,_xll.ArrayDIM($CB53:$CE53)),0)</f>
        <v>0</v>
      </c>
      <c r="V53" s="72">
        <f ca="1">IFERROR(_xll.ACC_BU(_xll.ArrayBU(DB),_xll.ArrayDPT($BA53:$BE53),_xll.ArrayCOA($BG53:$BZ53),YR-1,PRD,_xll.ArrayDIM($CB53:$CE53)),0)</f>
        <v>455.3</v>
      </c>
      <c r="W53" s="184"/>
      <c r="X53" s="72">
        <f ca="1">IFERROR(_xll.ACC_BU(_xll.ArrayBU(DB),_xll.ArrayDPT($BA53:$BE53),_xll.ArrayCOA($BG53:$BZ53),YR-1,PRD,_xll.ArrayDIM($CB53:$CE53)),0)</f>
        <v>455.3</v>
      </c>
      <c r="Y53" s="72">
        <f ca="1">IFERROR(_xll.BCC_BU(_xll.ArrayBU(DB),_xll.ArrayDPT($BA53:$BE53),_xll.ArrayCOA($BG53:$BZ53),YR-1,PRD,RV,_xll.ArrayDIM($CB53:$CE53)),0)</f>
        <v>0</v>
      </c>
      <c r="Z53" s="72">
        <f ca="1">IFERROR(_xll.ACC_BU(_xll.ArrayBU(DB),_xll.ArrayDPT($BA53:$BE53),_xll.ArrayCOA($BG53:$BZ53),YR-1-1,PRD,_xll.ArrayDIM($CB53:$CE53)),0)</f>
        <v>1358.71</v>
      </c>
      <c r="AA53" s="184"/>
      <c r="AB53" s="184"/>
      <c r="AC53" s="184"/>
      <c r="AD53" s="184"/>
      <c r="AF53" s="146"/>
      <c r="AG53" s="146"/>
      <c r="AH53" s="146"/>
      <c r="AI53" s="146"/>
      <c r="BA53" s="537"/>
      <c r="BB53" s="538"/>
      <c r="BC53" s="538"/>
      <c r="BD53" s="538"/>
      <c r="BE53" s="539"/>
      <c r="BF53" s="502"/>
      <c r="BG53" s="537" t="s">
        <v>1532</v>
      </c>
      <c r="BH53" s="539"/>
      <c r="BI53" s="537"/>
      <c r="BJ53" s="539"/>
      <c r="BK53" s="537"/>
      <c r="BL53" s="539"/>
      <c r="BM53" s="537"/>
      <c r="BN53" s="539"/>
      <c r="BO53" s="537"/>
      <c r="BP53" s="539"/>
      <c r="BQ53" s="537"/>
      <c r="BR53" s="539"/>
      <c r="BS53" s="537"/>
      <c r="BT53" s="539"/>
      <c r="BU53" s="537"/>
      <c r="BV53" s="539"/>
      <c r="BW53" s="537"/>
      <c r="BX53" s="539"/>
      <c r="BY53" s="537"/>
      <c r="BZ53" s="539"/>
      <c r="CA53" s="502"/>
      <c r="CB53" s="537"/>
      <c r="CC53" s="538"/>
      <c r="CD53" s="538"/>
      <c r="CE53" s="539"/>
      <c r="DA53" t="s">
        <v>1532</v>
      </c>
    </row>
    <row r="54" spans="1:107" ht="12.75" customHeight="1">
      <c r="A54" s="74">
        <f t="shared" ca="1" si="0"/>
        <v>0</v>
      </c>
      <c r="B54" s="124">
        <f t="shared" ca="1" si="1"/>
        <v>0</v>
      </c>
      <c r="C54" s="124">
        <f t="shared" ca="1" si="2"/>
        <v>0</v>
      </c>
      <c r="D54" s="124">
        <f t="shared" ca="1" si="3"/>
        <v>0</v>
      </c>
      <c r="E54" s="124">
        <f ca="1">IFERROR(_xll.AC_BU(_xll.ArrayBU(DB),_xll.ArrayDPT($BA54:$BE54),_xll.ArrayCOA($BG54:$BZ54),YR,PRD-1,_xll.ArrayDIM($CB54:$CE54)),0)</f>
        <v>0</v>
      </c>
      <c r="F54" s="124">
        <f t="shared" ca="1" si="4"/>
        <v>0</v>
      </c>
      <c r="G54" s="124">
        <f t="shared" ca="1" si="5"/>
        <v>0</v>
      </c>
      <c r="H54" s="124"/>
      <c r="I54" s="124">
        <f ca="1">IFERROR(_xll.AC_BU(_xll.ArrayBU(DB),_xll.ArrayDPT($BA54:$BE54),_xll.ArrayCOA($BG54:$BZ54),YR,PRD,_xll.ArrayDIM($CB54:$CE54)),0)</f>
        <v>0</v>
      </c>
      <c r="J54" s="127">
        <f t="shared" ca="1" si="6"/>
        <v>0</v>
      </c>
      <c r="K54" s="124" t="s">
        <v>2627</v>
      </c>
      <c r="L54" s="124">
        <f ca="1">IFERROR(_xll.ACC_BU(_xll.ArrayBU(DB),_xll.ArrayDPT($BA54:$BE54),_xll.ArrayCOA($BG54:$BZ54),YR,PRD,_xll.ArrayDIM($CB54:$CE54)),0)</f>
        <v>0</v>
      </c>
      <c r="M54" s="127">
        <f t="shared" ca="1" si="7"/>
        <v>0</v>
      </c>
      <c r="N54" s="124">
        <f t="shared" ca="1" si="8"/>
        <v>0</v>
      </c>
      <c r="O54" s="124">
        <f t="shared" ca="1" si="9"/>
        <v>0</v>
      </c>
      <c r="P54" s="124">
        <f t="shared" ca="1" si="10"/>
        <v>0</v>
      </c>
      <c r="Q54" s="124">
        <f t="shared" ca="1" si="11"/>
        <v>0</v>
      </c>
      <c r="S54" s="72">
        <f ca="1">IFERROR(_xll.BC_BU(_xll.ArrayBU(DB),_xll.ArrayDPT($BA54:$BE54),_xll.ArrayCOA($BG54:$BZ54),YR,PRD,RV,_xll.ArrayDIM($CB54:$CE54)),0)</f>
        <v>0</v>
      </c>
      <c r="T54" s="72">
        <f ca="1">IFERROR(_xll.AC_BU(_xll.ArrayBU(DB),_xll.ArrayDPT($BA54:$BE54),_xll.ArrayCOA($BG54:$BZ54),YR-1,PRD,_xll.ArrayDIM($CB54:$CE54)),0)</f>
        <v>0</v>
      </c>
      <c r="U54" s="72">
        <f ca="1">IFERROR(_xll.BCC_BU(_xll.ArrayBU(DB),_xll.ArrayDPT($BA54:$BE54),_xll.ArrayCOA($BG54:$BZ54),YR,PRD,RV,_xll.ArrayDIM($CB54:$CE54)),0)</f>
        <v>0</v>
      </c>
      <c r="V54" s="72">
        <f ca="1">IFERROR(_xll.ACC_BU(_xll.ArrayBU(DB),_xll.ArrayDPT($BA54:$BE54),_xll.ArrayCOA($BG54:$BZ54),YR-1,PRD,_xll.ArrayDIM($CB54:$CE54)),0)</f>
        <v>0</v>
      </c>
      <c r="W54" s="184"/>
      <c r="X54" s="72">
        <f ca="1">IFERROR(_xll.ACC_BU(_xll.ArrayBU(DB),_xll.ArrayDPT($BA54:$BE54),_xll.ArrayCOA($BG54:$BZ54),YR-1,PRD,_xll.ArrayDIM($CB54:$CE54)),0)</f>
        <v>0</v>
      </c>
      <c r="Y54" s="72">
        <f ca="1">IFERROR(_xll.BCC_BU(_xll.ArrayBU(DB),_xll.ArrayDPT($BA54:$BE54),_xll.ArrayCOA($BG54:$BZ54),YR-1,PRD,RV,_xll.ArrayDIM($CB54:$CE54)),0)</f>
        <v>0</v>
      </c>
      <c r="Z54" s="72">
        <f ca="1">IFERROR(_xll.ACC_BU(_xll.ArrayBU(DB),_xll.ArrayDPT($BA54:$BE54),_xll.ArrayCOA($BG54:$BZ54),YR-1-1,PRD,_xll.ArrayDIM($CB54:$CE54)),0)</f>
        <v>0</v>
      </c>
      <c r="AA54" s="102"/>
      <c r="AB54" s="102"/>
      <c r="AC54" s="102"/>
      <c r="AD54" s="102"/>
      <c r="AF54" s="146"/>
      <c r="AG54" s="146"/>
      <c r="AH54" s="146"/>
      <c r="AI54" s="146"/>
      <c r="BA54" s="537"/>
      <c r="BB54" s="538"/>
      <c r="BC54" s="538"/>
      <c r="BD54" s="538"/>
      <c r="BE54" s="539"/>
      <c r="BF54" s="502"/>
      <c r="BG54" s="537" t="s">
        <v>1531</v>
      </c>
      <c r="BH54" s="539"/>
      <c r="BI54" s="537"/>
      <c r="BJ54" s="539"/>
      <c r="BK54" s="537"/>
      <c r="BL54" s="539"/>
      <c r="BM54" s="537"/>
      <c r="BN54" s="539"/>
      <c r="BO54" s="537"/>
      <c r="BP54" s="539"/>
      <c r="BQ54" s="537"/>
      <c r="BR54" s="539"/>
      <c r="BS54" s="537"/>
      <c r="BT54" s="539"/>
      <c r="BU54" s="537"/>
      <c r="BV54" s="539"/>
      <c r="BW54" s="537"/>
      <c r="BX54" s="539"/>
      <c r="BY54" s="537"/>
      <c r="BZ54" s="539"/>
      <c r="CA54" s="502"/>
      <c r="CB54" s="537"/>
      <c r="CC54" s="538"/>
      <c r="CD54" s="538"/>
      <c r="CE54" s="539"/>
      <c r="DA54" t="s">
        <v>1531</v>
      </c>
    </row>
    <row r="55" spans="1:107" ht="12.75" customHeight="1">
      <c r="A55" s="74">
        <f t="shared" ca="1" si="0"/>
        <v>1247.04</v>
      </c>
      <c r="B55" s="124">
        <f t="shared" ca="1" si="1"/>
        <v>100</v>
      </c>
      <c r="C55" s="124">
        <f t="shared" ca="1" si="2"/>
        <v>1247.04</v>
      </c>
      <c r="D55" s="124">
        <f t="shared" ca="1" si="3"/>
        <v>100</v>
      </c>
      <c r="E55" s="124">
        <f ca="1">IFERROR(_xll.AC_BU(_xll.ArrayBU(DB),_xll.ArrayDPT($BA55:$BE55),_xll.ArrayCOA($BG55:$BZ55),YR,PRD-1,_xll.ArrayDIM($CB55:$CE55)),0)</f>
        <v>0</v>
      </c>
      <c r="F55" s="124">
        <f t="shared" ca="1" si="4"/>
        <v>1247.04</v>
      </c>
      <c r="G55" s="124">
        <f t="shared" ca="1" si="5"/>
        <v>100</v>
      </c>
      <c r="H55" s="124"/>
      <c r="I55" s="124">
        <f ca="1">IFERROR(_xll.AC_BU(_xll.ArrayBU(DB),_xll.ArrayDPT($BA55:$BE55),_xll.ArrayCOA($BG55:$BZ55),YR,PRD,_xll.ArrayDIM($CB55:$CE55)),0)</f>
        <v>1247.04</v>
      </c>
      <c r="J55" s="127">
        <f t="shared" ca="1" si="6"/>
        <v>10.415591314326948</v>
      </c>
      <c r="K55" s="216" t="s">
        <v>2631</v>
      </c>
      <c r="L55" s="124">
        <f ca="1">IFERROR(_xll.ACC_BU(_xll.ArrayBU(DB),_xll.ArrayDPT($BA55:$BE55),_xll.ArrayCOA($BG55:$BZ55),YR,PRD,_xll.ArrayDIM($CB55:$CE55)),0)</f>
        <v>2147.04</v>
      </c>
      <c r="M55" s="127">
        <f t="shared" ca="1" si="7"/>
        <v>1.1059724386706695</v>
      </c>
      <c r="N55" s="124">
        <f t="shared" ca="1" si="8"/>
        <v>2147.04</v>
      </c>
      <c r="O55" s="124">
        <f t="shared" ca="1" si="9"/>
        <v>100</v>
      </c>
      <c r="P55" s="124">
        <f t="shared" ca="1" si="10"/>
        <v>1691.74</v>
      </c>
      <c r="Q55" s="124">
        <f t="shared" ca="1" si="11"/>
        <v>78.794060660257841</v>
      </c>
      <c r="S55" s="72">
        <f ca="1">IFERROR(_xll.BC_BU(_xll.ArrayBU(DB),_xll.ArrayDPT($BA55:$BE55),_xll.ArrayCOA($BG55:$BZ55),YR,PRD,RV,_xll.ArrayDIM($CB55:$CE55)),0)</f>
        <v>0</v>
      </c>
      <c r="T55" s="72">
        <f ca="1">IFERROR(_xll.AC_BU(_xll.ArrayBU(DB),_xll.ArrayDPT($BA55:$BE55),_xll.ArrayCOA($BG55:$BZ55),YR-1,PRD,_xll.ArrayDIM($CB55:$CE55)),0)</f>
        <v>0</v>
      </c>
      <c r="U55" s="72">
        <f ca="1">IFERROR(_xll.BCC_BU(_xll.ArrayBU(DB),_xll.ArrayDPT($BA55:$BE55),_xll.ArrayCOA($BG55:$BZ55),YR,PRD,RV,_xll.ArrayDIM($CB55:$CE55)),0)</f>
        <v>0</v>
      </c>
      <c r="V55" s="72">
        <f ca="1">IFERROR(_xll.ACC_BU(_xll.ArrayBU(DB),_xll.ArrayDPT($BA55:$BE55),_xll.ArrayCOA($BG55:$BZ55),YR-1,PRD,_xll.ArrayDIM($CB55:$CE55)),0)</f>
        <v>455.3</v>
      </c>
      <c r="W55" s="184"/>
      <c r="X55" s="72">
        <f ca="1">IFERROR(_xll.ACC_BU(_xll.ArrayBU(DB),_xll.ArrayDPT($BA55:$BE55),_xll.ArrayCOA($BG55:$BZ55),YR-1,PRD,_xll.ArrayDIM($CB55:$CE55)),0)</f>
        <v>455.3</v>
      </c>
      <c r="Y55" s="72">
        <f ca="1">IFERROR(_xll.BCC_BU(_xll.ArrayBU(DB),_xll.ArrayDPT($BA55:$BE55),_xll.ArrayCOA($BG55:$BZ55),YR-1,PRD,RV,_xll.ArrayDIM($CB55:$CE55)),0)</f>
        <v>0</v>
      </c>
      <c r="Z55" s="72">
        <f ca="1">IFERROR(_xll.ACC_BU(_xll.ArrayBU(DB),_xll.ArrayDPT($BA55:$BE55),_xll.ArrayCOA($BG55:$BZ55),YR-1-1,PRD,_xll.ArrayDIM($CB55:$CE55)),0)</f>
        <v>4103.5</v>
      </c>
      <c r="AA55" s="102"/>
      <c r="AB55" s="102"/>
      <c r="AC55" s="102"/>
      <c r="AD55" s="102"/>
      <c r="AF55" s="146"/>
      <c r="AG55" s="146"/>
      <c r="AH55" s="146"/>
      <c r="AI55" s="146"/>
      <c r="BA55" s="537"/>
      <c r="BB55" s="538"/>
      <c r="BC55" s="538"/>
      <c r="BD55" s="538"/>
      <c r="BE55" s="539"/>
      <c r="BF55" s="502"/>
      <c r="BG55" s="537" t="s">
        <v>1548</v>
      </c>
      <c r="BH55" s="539" t="s">
        <v>1531</v>
      </c>
      <c r="BI55" s="537"/>
      <c r="BJ55" s="539"/>
      <c r="BK55" s="537"/>
      <c r="BL55" s="539"/>
      <c r="BM55" s="537"/>
      <c r="BN55" s="539"/>
      <c r="BO55" s="537"/>
      <c r="BP55" s="539"/>
      <c r="BQ55" s="537"/>
      <c r="BR55" s="539"/>
      <c r="BS55" s="537"/>
      <c r="BT55" s="539"/>
      <c r="BU55" s="537"/>
      <c r="BV55" s="539"/>
      <c r="BW55" s="537"/>
      <c r="BX55" s="539"/>
      <c r="BY55" s="537"/>
      <c r="BZ55" s="539"/>
      <c r="CA55" s="502"/>
      <c r="CB55" s="537"/>
      <c r="CC55" s="538"/>
      <c r="CD55" s="538"/>
      <c r="CE55" s="539"/>
      <c r="DA55" t="s">
        <v>1548</v>
      </c>
      <c r="DB55" t="s">
        <v>1531</v>
      </c>
    </row>
    <row r="56" spans="1:107" ht="12.75" customHeight="1">
      <c r="A56" s="74">
        <f t="shared" ca="1" si="0"/>
        <v>0</v>
      </c>
      <c r="B56" s="124">
        <f t="shared" ca="1" si="1"/>
        <v>0</v>
      </c>
      <c r="C56" s="124">
        <f t="shared" ca="1" si="2"/>
        <v>0</v>
      </c>
      <c r="D56" s="124">
        <f t="shared" ca="1" si="3"/>
        <v>0</v>
      </c>
      <c r="E56" s="124">
        <f ca="1">IFERROR(_xll.AC_BU(_xll.ArrayBU(DB),_xll.ArrayDPT($BA56:$BE56),_xll.ArrayCOA($BG56:$BZ56),YR,PRD-1,_xll.ArrayDIM($CB56:$CE56)),0)</f>
        <v>0</v>
      </c>
      <c r="F56" s="124">
        <f t="shared" ca="1" si="4"/>
        <v>0</v>
      </c>
      <c r="G56" s="124">
        <f t="shared" ca="1" si="5"/>
        <v>0</v>
      </c>
      <c r="H56" s="124"/>
      <c r="I56" s="124">
        <f ca="1">IFERROR(_xll.AC_BU(_xll.ArrayBU(DB),_xll.ArrayDPT($BA56:$BE56),_xll.ArrayCOA($BG56:$BZ56),YR,PRD,_xll.ArrayDIM($CB56:$CE56)),0)</f>
        <v>0</v>
      </c>
      <c r="J56" s="127">
        <f t="shared" ca="1" si="6"/>
        <v>0</v>
      </c>
      <c r="K56" s="124" t="s">
        <v>2494</v>
      </c>
      <c r="L56" s="124">
        <f ca="1">IFERROR(_xll.ACC_BU(_xll.ArrayBU(DB),_xll.ArrayDPT($BA56:$BE56),_xll.ArrayCOA($BG56:$BZ56),YR,PRD,_xll.ArrayDIM($CB56:$CE56)),0)</f>
        <v>0</v>
      </c>
      <c r="M56" s="127">
        <f t="shared" ca="1" si="7"/>
        <v>0</v>
      </c>
      <c r="N56" s="124">
        <f t="shared" ca="1" si="8"/>
        <v>0</v>
      </c>
      <c r="O56" s="124">
        <f t="shared" ca="1" si="9"/>
        <v>0</v>
      </c>
      <c r="P56" s="124">
        <f t="shared" ca="1" si="10"/>
        <v>0</v>
      </c>
      <c r="Q56" s="124">
        <f t="shared" ca="1" si="11"/>
        <v>0</v>
      </c>
      <c r="S56" s="72">
        <f ca="1">IFERROR(_xll.BC_BU(_xll.ArrayBU(DB),_xll.ArrayDPT($BA56:$BE56),_xll.ArrayCOA($BG56:$BZ56),YR,PRD,RV,_xll.ArrayDIM($CB56:$CE56)),0)</f>
        <v>0</v>
      </c>
      <c r="T56" s="72">
        <f ca="1">IFERROR(_xll.AC_BU(_xll.ArrayBU(DB),_xll.ArrayDPT($BA56:$BE56),_xll.ArrayCOA($BG56:$BZ56),YR-1,PRD,_xll.ArrayDIM($CB56:$CE56)),0)</f>
        <v>0</v>
      </c>
      <c r="U56" s="72">
        <f ca="1">IFERROR(_xll.BCC_BU(_xll.ArrayBU(DB),_xll.ArrayDPT($BA56:$BE56),_xll.ArrayCOA($BG56:$BZ56),YR,PRD,RV,_xll.ArrayDIM($CB56:$CE56)),0)</f>
        <v>0</v>
      </c>
      <c r="V56" s="72">
        <f ca="1">IFERROR(_xll.ACC_BU(_xll.ArrayBU(DB),_xll.ArrayDPT($BA56:$BE56),_xll.ArrayCOA($BG56:$BZ56),YR-1,PRD,_xll.ArrayDIM($CB56:$CE56)),0)</f>
        <v>0</v>
      </c>
      <c r="W56" s="184"/>
      <c r="X56" s="72">
        <f ca="1">IFERROR(_xll.ACC_BU(_xll.ArrayBU(DB),_xll.ArrayDPT($BA56:$BE56),_xll.ArrayCOA($BG56:$BZ56),YR-1,PRD,_xll.ArrayDIM($CB56:$CE56)),0)</f>
        <v>0</v>
      </c>
      <c r="Y56" s="72">
        <f ca="1">IFERROR(_xll.BCC_BU(_xll.ArrayBU(DB),_xll.ArrayDPT($BA56:$BE56),_xll.ArrayCOA($BG56:$BZ56),YR-1,PRD,RV,_xll.ArrayDIM($CB56:$CE56)),0)</f>
        <v>0</v>
      </c>
      <c r="Z56" s="72">
        <f ca="1">IFERROR(_xll.ACC_BU(_xll.ArrayBU(DB),_xll.ArrayDPT($BA56:$BE56),_xll.ArrayCOA($BG56:$BZ56),YR-1-1,PRD,_xll.ArrayDIM($CB56:$CE56)),0)</f>
        <v>0</v>
      </c>
      <c r="AA56" s="102"/>
      <c r="AB56" s="102"/>
      <c r="AC56" s="102"/>
      <c r="AD56" s="102"/>
      <c r="AF56" s="146"/>
      <c r="AG56" s="146"/>
      <c r="AH56" s="146"/>
      <c r="AI56" s="146"/>
      <c r="BA56" s="537"/>
      <c r="BB56" s="538"/>
      <c r="BC56" s="538"/>
      <c r="BD56" s="538"/>
      <c r="BE56" s="539"/>
      <c r="BF56" s="502"/>
      <c r="BG56" s="537" t="s">
        <v>1552</v>
      </c>
      <c r="BH56" s="539"/>
      <c r="BI56" s="537"/>
      <c r="BJ56" s="539"/>
      <c r="BK56" s="537"/>
      <c r="BL56" s="539"/>
      <c r="BM56" s="537"/>
      <c r="BN56" s="539"/>
      <c r="BO56" s="537"/>
      <c r="BP56" s="539"/>
      <c r="BQ56" s="537"/>
      <c r="BR56" s="539"/>
      <c r="BS56" s="537"/>
      <c r="BT56" s="539"/>
      <c r="BU56" s="537"/>
      <c r="BV56" s="539"/>
      <c r="BW56" s="537"/>
      <c r="BX56" s="539"/>
      <c r="BY56" s="537"/>
      <c r="BZ56" s="539"/>
      <c r="CA56" s="502"/>
      <c r="CB56" s="537"/>
      <c r="CC56" s="538"/>
      <c r="CD56" s="538"/>
      <c r="CE56" s="539"/>
      <c r="DA56" t="s">
        <v>1552</v>
      </c>
    </row>
    <row r="57" spans="1:107" ht="12.75" customHeight="1">
      <c r="A57" s="74">
        <f t="shared" ca="1" si="0"/>
        <v>0</v>
      </c>
      <c r="B57" s="124">
        <f t="shared" ca="1" si="1"/>
        <v>0</v>
      </c>
      <c r="C57" s="124">
        <f t="shared" ca="1" si="2"/>
        <v>0</v>
      </c>
      <c r="D57" s="124">
        <f t="shared" ca="1" si="3"/>
        <v>0</v>
      </c>
      <c r="E57" s="124">
        <f ca="1">IFERROR(_xll.AC_BU(_xll.ArrayBU(DB),_xll.ArrayDPT($BA57:$BE57),_xll.ArrayCOA($BG57:$BZ57),YR,PRD-1,_xll.ArrayDIM($CB57:$CE57)),0)</f>
        <v>0</v>
      </c>
      <c r="F57" s="124">
        <f t="shared" ca="1" si="4"/>
        <v>0</v>
      </c>
      <c r="G57" s="124">
        <f t="shared" ca="1" si="5"/>
        <v>0</v>
      </c>
      <c r="H57" s="124"/>
      <c r="I57" s="124">
        <f ca="1">IFERROR(_xll.AC_BU(_xll.ArrayBU(DB),_xll.ArrayDPT($BA57:$BE57),_xll.ArrayCOA($BG57:$BZ57),YR,PRD,_xll.ArrayDIM($CB57:$CE57)),0)</f>
        <v>0</v>
      </c>
      <c r="J57" s="127">
        <f t="shared" ca="1" si="6"/>
        <v>0</v>
      </c>
      <c r="K57" s="124" t="s">
        <v>2649</v>
      </c>
      <c r="L57" s="124">
        <f ca="1">IFERROR(_xll.ACC_BU(_xll.ArrayBU(DB),_xll.ArrayDPT($BA57:$BE57),_xll.ArrayCOA($BG57:$BZ57),YR,PRD,_xll.ArrayDIM($CB57:$CE57)),0)</f>
        <v>0</v>
      </c>
      <c r="M57" s="127">
        <f t="shared" ca="1" si="7"/>
        <v>0</v>
      </c>
      <c r="N57" s="124">
        <f t="shared" ca="1" si="8"/>
        <v>0</v>
      </c>
      <c r="O57" s="124">
        <f t="shared" ca="1" si="9"/>
        <v>0</v>
      </c>
      <c r="P57" s="124">
        <f t="shared" ca="1" si="10"/>
        <v>0</v>
      </c>
      <c r="Q57" s="124">
        <f t="shared" ca="1" si="11"/>
        <v>0</v>
      </c>
      <c r="S57" s="72">
        <f ca="1">IFERROR(_xll.BC_BU(_xll.ArrayBU(DB),_xll.ArrayDPT($BA57:$BE57),_xll.ArrayCOA($BG57:$BZ57),YR,PRD,RV,_xll.ArrayDIM($CB57:$CE57)),0)</f>
        <v>0</v>
      </c>
      <c r="T57" s="72">
        <f ca="1">IFERROR(_xll.AC_BU(_xll.ArrayBU(DB),_xll.ArrayDPT($BA57:$BE57),_xll.ArrayCOA($BG57:$BZ57),YR-1,PRD,_xll.ArrayDIM($CB57:$CE57)),0)</f>
        <v>0</v>
      </c>
      <c r="U57" s="72">
        <f ca="1">IFERROR(_xll.BCC_BU(_xll.ArrayBU(DB),_xll.ArrayDPT($BA57:$BE57),_xll.ArrayCOA($BG57:$BZ57),YR,PRD,RV,_xll.ArrayDIM($CB57:$CE57)),0)</f>
        <v>0</v>
      </c>
      <c r="V57" s="72">
        <f ca="1">IFERROR(_xll.ACC_BU(_xll.ArrayBU(DB),_xll.ArrayDPT($BA57:$BE57),_xll.ArrayCOA($BG57:$BZ57),YR-1,PRD,_xll.ArrayDIM($CB57:$CE57)),0)</f>
        <v>0</v>
      </c>
      <c r="W57" s="102"/>
      <c r="X57" s="72">
        <f ca="1">IFERROR(_xll.ACC_BU(_xll.ArrayBU(DB),_xll.ArrayDPT($BA57:$BE57),_xll.ArrayCOA($BG57:$BZ57),YR-1,PRD,_xll.ArrayDIM($CB57:$CE57)),0)</f>
        <v>0</v>
      </c>
      <c r="Y57" s="72">
        <f ca="1">IFERROR(_xll.BCC_BU(_xll.ArrayBU(DB),_xll.ArrayDPT($BA57:$BE57),_xll.ArrayCOA($BG57:$BZ57),YR-1,PRD,RV,_xll.ArrayDIM($CB57:$CE57)),0)</f>
        <v>0</v>
      </c>
      <c r="Z57" s="72">
        <f ca="1">IFERROR(_xll.ACC_BU(_xll.ArrayBU(DB),_xll.ArrayDPT($BA57:$BE57),_xll.ArrayCOA($BG57:$BZ57),YR-1-1,PRD,_xll.ArrayDIM($CB57:$CE57)),0)</f>
        <v>0</v>
      </c>
      <c r="AA57" s="102"/>
      <c r="AB57" s="102"/>
      <c r="AC57" s="102"/>
      <c r="AD57" s="102"/>
      <c r="AF57" s="146"/>
      <c r="AG57" s="146"/>
      <c r="AH57" s="146"/>
      <c r="AI57" s="146"/>
      <c r="BA57" s="537"/>
      <c r="BB57" s="538"/>
      <c r="BC57" s="538"/>
      <c r="BD57" s="538"/>
      <c r="BE57" s="539"/>
      <c r="BF57" s="502"/>
      <c r="BG57" s="537" t="s">
        <v>1541</v>
      </c>
      <c r="BH57" s="539"/>
      <c r="BI57" s="537"/>
      <c r="BJ57" s="539"/>
      <c r="BK57" s="537"/>
      <c r="BL57" s="539"/>
      <c r="BM57" s="537"/>
      <c r="BN57" s="539"/>
      <c r="BO57" s="537"/>
      <c r="BP57" s="539"/>
      <c r="BQ57" s="537"/>
      <c r="BR57" s="539"/>
      <c r="BS57" s="537"/>
      <c r="BT57" s="539"/>
      <c r="BU57" s="537"/>
      <c r="BV57" s="539"/>
      <c r="BW57" s="537"/>
      <c r="BX57" s="539"/>
      <c r="BY57" s="537"/>
      <c r="BZ57" s="539"/>
      <c r="CA57" s="502"/>
      <c r="CB57" s="537"/>
      <c r="CC57" s="538"/>
      <c r="CD57" s="538"/>
      <c r="CE57" s="539"/>
      <c r="DA57" t="s">
        <v>1541</v>
      </c>
    </row>
    <row r="58" spans="1:107" ht="12.75" customHeight="1">
      <c r="A58" s="74">
        <f t="shared" ca="1" si="0"/>
        <v>0</v>
      </c>
      <c r="B58" s="124">
        <f t="shared" ca="1" si="1"/>
        <v>0</v>
      </c>
      <c r="C58" s="124">
        <f t="shared" ca="1" si="2"/>
        <v>0</v>
      </c>
      <c r="D58" s="124">
        <f t="shared" ca="1" si="3"/>
        <v>0</v>
      </c>
      <c r="E58" s="124">
        <f ca="1">IFERROR(_xll.AC_BU(_xll.ArrayBU(DB),_xll.ArrayDPT($BA58:$BE58),_xll.ArrayCOA($BG58:$BZ58),YR,PRD-1,_xll.ArrayDIM($CB58:$CE58)),0)</f>
        <v>0</v>
      </c>
      <c r="F58" s="124">
        <f t="shared" ca="1" si="4"/>
        <v>0</v>
      </c>
      <c r="G58" s="124">
        <f t="shared" ca="1" si="5"/>
        <v>0</v>
      </c>
      <c r="H58" s="124"/>
      <c r="I58" s="124">
        <f ca="1">IFERROR(_xll.AC_BU(_xll.ArrayBU(DB),_xll.ArrayDPT($BA58:$BE58),_xll.ArrayCOA($BG58:$BZ58),YR,PRD,_xll.ArrayDIM($CB58:$CE58)),0)</f>
        <v>0</v>
      </c>
      <c r="J58" s="127">
        <f t="shared" ca="1" si="6"/>
        <v>0</v>
      </c>
      <c r="K58" s="124" t="s">
        <v>2650</v>
      </c>
      <c r="L58" s="124">
        <f ca="1">IFERROR(_xll.ACC_BU(_xll.ArrayBU(DB),_xll.ArrayDPT($BA58:$BE58),_xll.ArrayCOA($BG58:$BZ58),YR,PRD,_xll.ArrayDIM($CB58:$CE58)),0)</f>
        <v>0</v>
      </c>
      <c r="M58" s="127">
        <f t="shared" ca="1" si="7"/>
        <v>0</v>
      </c>
      <c r="N58" s="124">
        <f t="shared" ca="1" si="8"/>
        <v>0</v>
      </c>
      <c r="O58" s="124">
        <f t="shared" ca="1" si="9"/>
        <v>0</v>
      </c>
      <c r="P58" s="124">
        <f t="shared" ca="1" si="10"/>
        <v>0</v>
      </c>
      <c r="Q58" s="124">
        <f t="shared" ca="1" si="11"/>
        <v>0</v>
      </c>
      <c r="S58" s="72">
        <f ca="1">IFERROR(_xll.BC_BU(_xll.ArrayBU(DB),_xll.ArrayDPT($BA58:$BE58),_xll.ArrayCOA($BG58:$BZ58),YR,PRD,RV,_xll.ArrayDIM($CB58:$CE58)),0)</f>
        <v>0</v>
      </c>
      <c r="T58" s="72">
        <f ca="1">IFERROR(_xll.AC_BU(_xll.ArrayBU(DB),_xll.ArrayDPT($BA58:$BE58),_xll.ArrayCOA($BG58:$BZ58),YR-1,PRD,_xll.ArrayDIM($CB58:$CE58)),0)</f>
        <v>0</v>
      </c>
      <c r="U58" s="72">
        <f ca="1">IFERROR(_xll.BCC_BU(_xll.ArrayBU(DB),_xll.ArrayDPT($BA58:$BE58),_xll.ArrayCOA($BG58:$BZ58),YR,PRD,RV,_xll.ArrayDIM($CB58:$CE58)),0)</f>
        <v>0</v>
      </c>
      <c r="V58" s="72">
        <f ca="1">IFERROR(_xll.ACC_BU(_xll.ArrayBU(DB),_xll.ArrayDPT($BA58:$BE58),_xll.ArrayCOA($BG58:$BZ58),YR-1,PRD,_xll.ArrayDIM($CB58:$CE58)),0)</f>
        <v>0</v>
      </c>
      <c r="W58" s="102"/>
      <c r="X58" s="72">
        <f ca="1">IFERROR(_xll.ACC_BU(_xll.ArrayBU(DB),_xll.ArrayDPT($BA58:$BE58),_xll.ArrayCOA($BG58:$BZ58),YR-1,PRD,_xll.ArrayDIM($CB58:$CE58)),0)</f>
        <v>0</v>
      </c>
      <c r="Y58" s="72">
        <f ca="1">IFERROR(_xll.BCC_BU(_xll.ArrayBU(DB),_xll.ArrayDPT($BA58:$BE58),_xll.ArrayCOA($BG58:$BZ58),YR-1,PRD,RV,_xll.ArrayDIM($CB58:$CE58)),0)</f>
        <v>0</v>
      </c>
      <c r="Z58" s="72">
        <f ca="1">IFERROR(_xll.ACC_BU(_xll.ArrayBU(DB),_xll.ArrayDPT($BA58:$BE58),_xll.ArrayCOA($BG58:$BZ58),YR-1-1,PRD,_xll.ArrayDIM($CB58:$CE58)),0)</f>
        <v>0</v>
      </c>
      <c r="AA58" s="102"/>
      <c r="AB58" s="102"/>
      <c r="AC58" s="102"/>
      <c r="AD58" s="102"/>
      <c r="AF58" s="146"/>
      <c r="AG58" s="146"/>
      <c r="AH58" s="146"/>
      <c r="AI58" s="146"/>
      <c r="BA58" s="537"/>
      <c r="BB58" s="538"/>
      <c r="BC58" s="538"/>
      <c r="BD58" s="538"/>
      <c r="BE58" s="539"/>
      <c r="BF58" s="502"/>
      <c r="BG58" s="537" t="s">
        <v>1547</v>
      </c>
      <c r="BH58" s="539"/>
      <c r="BI58" s="537"/>
      <c r="BJ58" s="539"/>
      <c r="BK58" s="537"/>
      <c r="BL58" s="539"/>
      <c r="BM58" s="537"/>
      <c r="BN58" s="539"/>
      <c r="BO58" s="537"/>
      <c r="BP58" s="539"/>
      <c r="BQ58" s="537"/>
      <c r="BR58" s="539"/>
      <c r="BS58" s="537"/>
      <c r="BT58" s="539"/>
      <c r="BU58" s="537"/>
      <c r="BV58" s="539"/>
      <c r="BW58" s="537"/>
      <c r="BX58" s="539"/>
      <c r="BY58" s="537"/>
      <c r="BZ58" s="539"/>
      <c r="CA58" s="502"/>
      <c r="CB58" s="537"/>
      <c r="CC58" s="538"/>
      <c r="CD58" s="538"/>
      <c r="CE58" s="539"/>
      <c r="DA58" t="s">
        <v>1547</v>
      </c>
    </row>
    <row r="59" spans="1:107" ht="12.75" customHeight="1">
      <c r="A59" s="74">
        <f t="shared" ca="1" si="0"/>
        <v>0</v>
      </c>
      <c r="B59" s="124">
        <f t="shared" ca="1" si="1"/>
        <v>0</v>
      </c>
      <c r="C59" s="124">
        <f t="shared" ca="1" si="2"/>
        <v>0</v>
      </c>
      <c r="D59" s="124">
        <f t="shared" ca="1" si="3"/>
        <v>0</v>
      </c>
      <c r="E59" s="124">
        <f ca="1">IFERROR(_xll.AC_BU(_xll.ArrayBU(DB),_xll.ArrayDPT($BA59:$BE59),_xll.ArrayCOA($BG59:$BZ59),YR,PRD-1,_xll.ArrayDIM($CB59:$CE59)),0)</f>
        <v>0</v>
      </c>
      <c r="F59" s="124">
        <f t="shared" ca="1" si="4"/>
        <v>0</v>
      </c>
      <c r="G59" s="124">
        <f t="shared" ca="1" si="5"/>
        <v>0</v>
      </c>
      <c r="H59" s="124"/>
      <c r="I59" s="124">
        <f ca="1">IFERROR(_xll.AC_BU(_xll.ArrayBU(DB),_xll.ArrayDPT($BA59:$BE59),_xll.ArrayCOA($BG59:$BZ59),YR,PRD,_xll.ArrayDIM($CB59:$CE59)),0)</f>
        <v>0</v>
      </c>
      <c r="J59" s="127">
        <f t="shared" ca="1" si="6"/>
        <v>0</v>
      </c>
      <c r="K59" s="124" t="s">
        <v>2493</v>
      </c>
      <c r="L59" s="124">
        <f ca="1">IFERROR(_xll.ACC_BU(_xll.ArrayBU(DB),_xll.ArrayDPT($BA59:$BE59),_xll.ArrayCOA($BG59:$BZ59),YR,PRD,_xll.ArrayDIM($CB59:$CE59)),0)</f>
        <v>0</v>
      </c>
      <c r="M59" s="127">
        <f t="shared" ca="1" si="7"/>
        <v>0</v>
      </c>
      <c r="N59" s="124">
        <f t="shared" ca="1" si="8"/>
        <v>0</v>
      </c>
      <c r="O59" s="124">
        <f t="shared" ca="1" si="9"/>
        <v>0</v>
      </c>
      <c r="P59" s="124">
        <f t="shared" ca="1" si="10"/>
        <v>0</v>
      </c>
      <c r="Q59" s="124">
        <f t="shared" ca="1" si="11"/>
        <v>0</v>
      </c>
      <c r="S59" s="72">
        <f ca="1">IFERROR(_xll.BC_BU(_xll.ArrayBU(DB),_xll.ArrayDPT($BA59:$BE59),_xll.ArrayCOA($BG59:$BZ59),YR,PRD,RV,_xll.ArrayDIM($CB59:$CE59)),0)</f>
        <v>0</v>
      </c>
      <c r="T59" s="72">
        <f ca="1">IFERROR(_xll.AC_BU(_xll.ArrayBU(DB),_xll.ArrayDPT($BA59:$BE59),_xll.ArrayCOA($BG59:$BZ59),YR-1,PRD,_xll.ArrayDIM($CB59:$CE59)),0)</f>
        <v>0</v>
      </c>
      <c r="U59" s="72">
        <f ca="1">IFERROR(_xll.BCC_BU(_xll.ArrayBU(DB),_xll.ArrayDPT($BA59:$BE59),_xll.ArrayCOA($BG59:$BZ59),YR,PRD,RV,_xll.ArrayDIM($CB59:$CE59)),0)</f>
        <v>0</v>
      </c>
      <c r="V59" s="72">
        <f ca="1">IFERROR(_xll.ACC_BU(_xll.ArrayBU(DB),_xll.ArrayDPT($BA59:$BE59),_xll.ArrayCOA($BG59:$BZ59),YR-1,PRD,_xll.ArrayDIM($CB59:$CE59)),0)</f>
        <v>0</v>
      </c>
      <c r="W59" s="102"/>
      <c r="X59" s="72">
        <f ca="1">IFERROR(_xll.ACC_BU(_xll.ArrayBU(DB),_xll.ArrayDPT($BA59:$BE59),_xll.ArrayCOA($BG59:$BZ59),YR-1,PRD,_xll.ArrayDIM($CB59:$CE59)),0)</f>
        <v>0</v>
      </c>
      <c r="Y59" s="72">
        <f ca="1">IFERROR(_xll.BCC_BU(_xll.ArrayBU(DB),_xll.ArrayDPT($BA59:$BE59),_xll.ArrayCOA($BG59:$BZ59),YR-1,PRD,RV,_xll.ArrayDIM($CB59:$CE59)),0)</f>
        <v>0</v>
      </c>
      <c r="Z59" s="72">
        <f ca="1">IFERROR(_xll.ACC_BU(_xll.ArrayBU(DB),_xll.ArrayDPT($BA59:$BE59),_xll.ArrayCOA($BG59:$BZ59),YR-1-1,PRD,_xll.ArrayDIM($CB59:$CE59)),0)</f>
        <v>0</v>
      </c>
      <c r="AA59" s="102"/>
      <c r="AB59" s="102"/>
      <c r="AC59" s="102"/>
      <c r="AD59" s="102"/>
      <c r="AF59" s="146"/>
      <c r="AG59" s="146"/>
      <c r="AH59" s="146"/>
      <c r="AI59" s="146"/>
      <c r="BA59" s="537"/>
      <c r="BB59" s="538"/>
      <c r="BC59" s="538"/>
      <c r="BD59" s="538"/>
      <c r="BE59" s="539"/>
      <c r="BF59" s="502"/>
      <c r="BG59" s="537" t="s">
        <v>1542</v>
      </c>
      <c r="BH59" s="539"/>
      <c r="BI59" s="537"/>
      <c r="BJ59" s="539"/>
      <c r="BK59" s="537"/>
      <c r="BL59" s="539"/>
      <c r="BM59" s="537"/>
      <c r="BN59" s="539"/>
      <c r="BO59" s="537"/>
      <c r="BP59" s="539"/>
      <c r="BQ59" s="537"/>
      <c r="BR59" s="539"/>
      <c r="BS59" s="537"/>
      <c r="BT59" s="539"/>
      <c r="BU59" s="537"/>
      <c r="BV59" s="539"/>
      <c r="BW59" s="537"/>
      <c r="BX59" s="539"/>
      <c r="BY59" s="537"/>
      <c r="BZ59" s="539"/>
      <c r="CA59" s="502"/>
      <c r="CB59" s="537"/>
      <c r="CC59" s="538"/>
      <c r="CD59" s="538"/>
      <c r="CE59" s="539"/>
      <c r="DA59" t="s">
        <v>1542</v>
      </c>
    </row>
    <row r="60" spans="1:107" ht="12.75" customHeight="1">
      <c r="A60" s="74">
        <f t="shared" ca="1" si="0"/>
        <v>0</v>
      </c>
      <c r="B60" s="124">
        <f t="shared" ca="1" si="1"/>
        <v>0</v>
      </c>
      <c r="C60" s="124">
        <f t="shared" ca="1" si="2"/>
        <v>0</v>
      </c>
      <c r="D60" s="124">
        <f t="shared" ca="1" si="3"/>
        <v>0</v>
      </c>
      <c r="E60" s="124">
        <f ca="1">IFERROR(_xll.AC_BU(_xll.ArrayBU(DB),_xll.ArrayDPT($BA60:$BE60),_xll.ArrayCOA($BG60:$BZ60),YR,PRD-1,_xll.ArrayDIM($CB60:$CE60)),0)</f>
        <v>0</v>
      </c>
      <c r="F60" s="124">
        <f t="shared" ca="1" si="4"/>
        <v>0</v>
      </c>
      <c r="G60" s="124">
        <f t="shared" ca="1" si="5"/>
        <v>0</v>
      </c>
      <c r="H60" s="124"/>
      <c r="I60" s="124">
        <f ca="1">IFERROR(_xll.AC_BU(_xll.ArrayBU(DB),_xll.ArrayDPT($BA60:$BE60),_xll.ArrayCOA($BG60:$BZ60),YR,PRD,_xll.ArrayDIM($CB60:$CE60)),0)</f>
        <v>0</v>
      </c>
      <c r="J60" s="127">
        <f t="shared" ca="1" si="6"/>
        <v>0</v>
      </c>
      <c r="K60" s="124" t="s">
        <v>2651</v>
      </c>
      <c r="L60" s="124">
        <f ca="1">IFERROR(_xll.ACC_BU(_xll.ArrayBU(DB),_xll.ArrayDPT($BA60:$BE60),_xll.ArrayCOA($BG60:$BZ60),YR,PRD,_xll.ArrayDIM($CB60:$CE60)),0)</f>
        <v>0</v>
      </c>
      <c r="M60" s="127">
        <f t="shared" ca="1" si="7"/>
        <v>0</v>
      </c>
      <c r="N60" s="124">
        <f t="shared" ca="1" si="8"/>
        <v>0</v>
      </c>
      <c r="O60" s="124">
        <f t="shared" ca="1" si="9"/>
        <v>0</v>
      </c>
      <c r="P60" s="124">
        <f t="shared" ca="1" si="10"/>
        <v>0</v>
      </c>
      <c r="Q60" s="124">
        <f t="shared" ca="1" si="11"/>
        <v>0</v>
      </c>
      <c r="S60" s="72">
        <f ca="1">IFERROR(_xll.BC_BU(_xll.ArrayBU(DB),_xll.ArrayDPT($BA60:$BE60),_xll.ArrayCOA($BG60:$BZ60),YR,PRD,RV,_xll.ArrayDIM($CB60:$CE60)),0)</f>
        <v>0</v>
      </c>
      <c r="T60" s="72">
        <f ca="1">IFERROR(_xll.AC_BU(_xll.ArrayBU(DB),_xll.ArrayDPT($BA60:$BE60),_xll.ArrayCOA($BG60:$BZ60),YR-1,PRD,_xll.ArrayDIM($CB60:$CE60)),0)</f>
        <v>0</v>
      </c>
      <c r="U60" s="72">
        <f ca="1">IFERROR(_xll.BCC_BU(_xll.ArrayBU(DB),_xll.ArrayDPT($BA60:$BE60),_xll.ArrayCOA($BG60:$BZ60),YR,PRD,RV,_xll.ArrayDIM($CB60:$CE60)),0)</f>
        <v>0</v>
      </c>
      <c r="V60" s="72">
        <f ca="1">IFERROR(_xll.ACC_BU(_xll.ArrayBU(DB),_xll.ArrayDPT($BA60:$BE60),_xll.ArrayCOA($BG60:$BZ60),YR-1,PRD,_xll.ArrayDIM($CB60:$CE60)),0)</f>
        <v>0</v>
      </c>
      <c r="W60" s="102"/>
      <c r="X60" s="72">
        <f ca="1">IFERROR(_xll.ACC_BU(_xll.ArrayBU(DB),_xll.ArrayDPT($BA60:$BE60),_xll.ArrayCOA($BG60:$BZ60),YR-1,PRD,_xll.ArrayDIM($CB60:$CE60)),0)</f>
        <v>0</v>
      </c>
      <c r="Y60" s="72">
        <f ca="1">IFERROR(_xll.BCC_BU(_xll.ArrayBU(DB),_xll.ArrayDPT($BA60:$BE60),_xll.ArrayCOA($BG60:$BZ60),YR-1,PRD,RV,_xll.ArrayDIM($CB60:$CE60)),0)</f>
        <v>0</v>
      </c>
      <c r="Z60" s="72">
        <f ca="1">IFERROR(_xll.ACC_BU(_xll.ArrayBU(DB),_xll.ArrayDPT($BA60:$BE60),_xll.ArrayCOA($BG60:$BZ60),YR-1-1,PRD,_xll.ArrayDIM($CB60:$CE60)),0)</f>
        <v>0</v>
      </c>
      <c r="AA60" s="102"/>
      <c r="AB60" s="102"/>
      <c r="AC60" s="102"/>
      <c r="AD60" s="102"/>
      <c r="AF60" s="146"/>
      <c r="AG60" s="146"/>
      <c r="AH60" s="146"/>
      <c r="AI60" s="146"/>
      <c r="BA60" s="537"/>
      <c r="BB60" s="538"/>
      <c r="BC60" s="538"/>
      <c r="BD60" s="538"/>
      <c r="BE60" s="539"/>
      <c r="BF60" s="502"/>
      <c r="BG60" s="537" t="s">
        <v>1549</v>
      </c>
      <c r="BH60" s="539"/>
      <c r="BI60" s="537"/>
      <c r="BJ60" s="539"/>
      <c r="BK60" s="537"/>
      <c r="BL60" s="539"/>
      <c r="BM60" s="537"/>
      <c r="BN60" s="539"/>
      <c r="BO60" s="537"/>
      <c r="BP60" s="539"/>
      <c r="BQ60" s="537"/>
      <c r="BR60" s="539"/>
      <c r="BS60" s="537"/>
      <c r="BT60" s="539"/>
      <c r="BU60" s="537"/>
      <c r="BV60" s="539"/>
      <c r="BW60" s="537"/>
      <c r="BX60" s="539"/>
      <c r="BY60" s="537"/>
      <c r="BZ60" s="539"/>
      <c r="CA60" s="502"/>
      <c r="CB60" s="537"/>
      <c r="CC60" s="538"/>
      <c r="CD60" s="538"/>
      <c r="CE60" s="539"/>
      <c r="DA60" t="s">
        <v>1549</v>
      </c>
    </row>
    <row r="61" spans="1:107" ht="12.75" customHeight="1">
      <c r="A61" s="74">
        <f t="shared" ca="1" si="0"/>
        <v>1247.04</v>
      </c>
      <c r="B61" s="124">
        <f t="shared" ca="1" si="1"/>
        <v>100</v>
      </c>
      <c r="C61" s="124">
        <f t="shared" ca="1" si="2"/>
        <v>1247.04</v>
      </c>
      <c r="D61" s="124">
        <f t="shared" ca="1" si="3"/>
        <v>100</v>
      </c>
      <c r="E61" s="124">
        <f ca="1">IFERROR(_xll.AC_BU(_xll.ArrayBU(DB),_xll.ArrayDPT($BA61:$BE61),_xll.ArrayCOA($BG61:$BZ61),YR,PRD-1,_xll.ArrayDIM($CB61:$CE61)),0)</f>
        <v>0</v>
      </c>
      <c r="F61" s="124">
        <f t="shared" ca="1" si="4"/>
        <v>1247.04</v>
      </c>
      <c r="G61" s="124">
        <f t="shared" ca="1" si="5"/>
        <v>100</v>
      </c>
      <c r="H61" s="124"/>
      <c r="I61" s="124">
        <f ca="1">IFERROR(_xll.AC_BU(_xll.ArrayBU(DB),_xll.ArrayDPT($BA61:$BE61),_xll.ArrayCOA($BG61:$BZ61),YR,PRD,_xll.ArrayDIM($CB61:$CE61)),0)</f>
        <v>1247.04</v>
      </c>
      <c r="J61" s="127">
        <f t="shared" ca="1" si="6"/>
        <v>10.415591314326948</v>
      </c>
      <c r="K61" s="124" t="s">
        <v>2586</v>
      </c>
      <c r="L61" s="124">
        <f ca="1">IFERROR(_xll.ACC_BU(_xll.ArrayBU(DB),_xll.ArrayDPT($BA61:$BE61),_xll.ArrayCOA($BG61:$BZ61),YR,PRD,_xll.ArrayDIM($CB61:$CE61)),0)</f>
        <v>1247.04</v>
      </c>
      <c r="M61" s="127">
        <f t="shared" ca="1" si="7"/>
        <v>0.64236896840295099</v>
      </c>
      <c r="N61" s="124">
        <f t="shared" ca="1" si="8"/>
        <v>1247.04</v>
      </c>
      <c r="O61" s="124">
        <f t="shared" ca="1" si="9"/>
        <v>100</v>
      </c>
      <c r="P61" s="124">
        <f t="shared" ca="1" si="10"/>
        <v>1247.04</v>
      </c>
      <c r="Q61" s="124">
        <f t="shared" ca="1" si="11"/>
        <v>100</v>
      </c>
      <c r="S61" s="72">
        <f ca="1">IFERROR(_xll.BC_BU(_xll.ArrayBU(DB),_xll.ArrayDPT($BA61:$BE61),_xll.ArrayCOA($BG61:$BZ61),YR,PRD,RV,_xll.ArrayDIM($CB61:$CE61)),0)</f>
        <v>0</v>
      </c>
      <c r="T61" s="72">
        <f ca="1">IFERROR(_xll.AC_BU(_xll.ArrayBU(DB),_xll.ArrayDPT($BA61:$BE61),_xll.ArrayCOA($BG61:$BZ61),YR-1,PRD,_xll.ArrayDIM($CB61:$CE61)),0)</f>
        <v>0</v>
      </c>
      <c r="U61" s="72">
        <f ca="1">IFERROR(_xll.BCC_BU(_xll.ArrayBU(DB),_xll.ArrayDPT($BA61:$BE61),_xll.ArrayCOA($BG61:$BZ61),YR,PRD,RV,_xll.ArrayDIM($CB61:$CE61)),0)</f>
        <v>0</v>
      </c>
      <c r="V61" s="72">
        <f ca="1">IFERROR(_xll.ACC_BU(_xll.ArrayBU(DB),_xll.ArrayDPT($BA61:$BE61),_xll.ArrayCOA($BG61:$BZ61),YR-1,PRD,_xll.ArrayDIM($CB61:$CE61)),0)</f>
        <v>0</v>
      </c>
      <c r="W61" s="102"/>
      <c r="X61" s="72">
        <f ca="1">IFERROR(_xll.ACC_BU(_xll.ArrayBU(DB),_xll.ArrayDPT($BA61:$BE61),_xll.ArrayCOA($BG61:$BZ61),YR-1,PRD,_xll.ArrayDIM($CB61:$CE61)),0)</f>
        <v>0</v>
      </c>
      <c r="Y61" s="72">
        <f ca="1">IFERROR(_xll.BCC_BU(_xll.ArrayBU(DB),_xll.ArrayDPT($BA61:$BE61),_xll.ArrayCOA($BG61:$BZ61),YR-1,PRD,RV,_xll.ArrayDIM($CB61:$CE61)),0)</f>
        <v>0</v>
      </c>
      <c r="Z61" s="72">
        <f ca="1">IFERROR(_xll.ACC_BU(_xll.ArrayBU(DB),_xll.ArrayDPT($BA61:$BE61),_xll.ArrayCOA($BG61:$BZ61),YR-1-1,PRD,_xll.ArrayDIM($CB61:$CE61)),0)</f>
        <v>0</v>
      </c>
      <c r="AA61" s="102"/>
      <c r="AB61" s="102"/>
      <c r="AC61" s="102"/>
      <c r="AD61" s="102"/>
      <c r="AF61" s="146"/>
      <c r="AG61" s="146"/>
      <c r="AH61" s="146"/>
      <c r="AI61" s="146"/>
      <c r="BA61" s="537"/>
      <c r="BB61" s="538"/>
      <c r="BC61" s="538"/>
      <c r="BD61" s="538"/>
      <c r="BE61" s="539"/>
      <c r="BF61" s="502"/>
      <c r="BG61" s="537" t="s">
        <v>1544</v>
      </c>
      <c r="BH61" s="539"/>
      <c r="BI61" s="537"/>
      <c r="BJ61" s="539"/>
      <c r="BK61" s="537"/>
      <c r="BL61" s="539"/>
      <c r="BM61" s="537"/>
      <c r="BN61" s="539"/>
      <c r="BO61" s="537"/>
      <c r="BP61" s="539"/>
      <c r="BQ61" s="537"/>
      <c r="BR61" s="539"/>
      <c r="BS61" s="537"/>
      <c r="BT61" s="539"/>
      <c r="BU61" s="537"/>
      <c r="BV61" s="539"/>
      <c r="BW61" s="537"/>
      <c r="BX61" s="539"/>
      <c r="BY61" s="537"/>
      <c r="BZ61" s="539"/>
      <c r="CA61" s="502"/>
      <c r="CB61" s="537"/>
      <c r="CC61" s="538"/>
      <c r="CD61" s="538"/>
      <c r="CE61" s="539"/>
      <c r="DA61" t="s">
        <v>1544</v>
      </c>
    </row>
    <row r="62" spans="1:107" ht="12.75" customHeight="1">
      <c r="A62" s="74">
        <f t="shared" ca="1" si="0"/>
        <v>0</v>
      </c>
      <c r="B62" s="124">
        <f t="shared" ca="1" si="1"/>
        <v>0</v>
      </c>
      <c r="C62" s="124">
        <f t="shared" ca="1" si="2"/>
        <v>0</v>
      </c>
      <c r="D62" s="124">
        <f t="shared" ca="1" si="3"/>
        <v>0</v>
      </c>
      <c r="E62" s="124">
        <f ca="1">IFERROR(_xll.AC_BU(_xll.ArrayBU(DB),_xll.ArrayDPT($BA62:$BE62),_xll.ArrayCOA($BG62:$BZ62),YR,PRD-1,_xll.ArrayDIM($CB62:$CE62)),0)</f>
        <v>0</v>
      </c>
      <c r="F62" s="124">
        <f t="shared" ca="1" si="4"/>
        <v>0</v>
      </c>
      <c r="G62" s="124">
        <f t="shared" ca="1" si="5"/>
        <v>0</v>
      </c>
      <c r="H62" s="124"/>
      <c r="I62" s="124">
        <f ca="1">IFERROR(_xll.AC_BU(_xll.ArrayBU(DB),_xll.ArrayDPT($BA62:$BE62),_xll.ArrayCOA($BG62:$BZ62),YR,PRD,_xll.ArrayDIM($CB62:$CE62)),0)</f>
        <v>0</v>
      </c>
      <c r="J62" s="127">
        <f t="shared" ca="1" si="6"/>
        <v>0</v>
      </c>
      <c r="K62" s="124" t="s">
        <v>2507</v>
      </c>
      <c r="L62" s="124">
        <f ca="1">IFERROR(_xll.ACC_BU(_xll.ArrayBU(DB),_xll.ArrayDPT($BA62:$BE62),_xll.ArrayCOA($BG62:$BZ62),YR,PRD,_xll.ArrayDIM($CB62:$CE62)),0)</f>
        <v>0</v>
      </c>
      <c r="M62" s="127">
        <f t="shared" ca="1" si="7"/>
        <v>0</v>
      </c>
      <c r="N62" s="124">
        <f t="shared" ca="1" si="8"/>
        <v>0</v>
      </c>
      <c r="O62" s="124">
        <f t="shared" ca="1" si="9"/>
        <v>0</v>
      </c>
      <c r="P62" s="124">
        <f t="shared" ca="1" si="10"/>
        <v>0</v>
      </c>
      <c r="Q62" s="124">
        <f t="shared" ca="1" si="11"/>
        <v>0</v>
      </c>
      <c r="S62" s="75">
        <f ca="1">IFERROR(_xll.BC_BU(_xll.ArrayBU(DB),_xll.ArrayDPT($BA62:$BE62),_xll.ArrayCOA($BG62:$BZ62),YR,PRD,RV,_xll.ArrayDIM($CB62:$CE62)),0)</f>
        <v>0</v>
      </c>
      <c r="T62" s="75">
        <f ca="1">IFERROR(_xll.AC_BU(_xll.ArrayBU(DB),_xll.ArrayDPT($BA62:$BE62),_xll.ArrayCOA($BG62:$BZ62),YR-1,PRD,_xll.ArrayDIM($CB62:$CE62)),0)</f>
        <v>0</v>
      </c>
      <c r="U62" s="75">
        <f ca="1">IFERROR(_xll.BCC_BU(_xll.ArrayBU(DB),_xll.ArrayDPT($BA62:$BE62),_xll.ArrayCOA($BG62:$BZ62),YR,PRD,RV,_xll.ArrayDIM($CB62:$CE62)),0)</f>
        <v>0</v>
      </c>
      <c r="V62" s="75">
        <f ca="1">IFERROR(_xll.ACC_BU(_xll.ArrayBU(DB),_xll.ArrayDPT($BA62:$BE62),_xll.ArrayCOA($BG62:$BZ62),YR-1,PRD,_xll.ArrayDIM($CB62:$CE62)),0)</f>
        <v>0</v>
      </c>
      <c r="W62" s="102"/>
      <c r="X62" s="72">
        <f ca="1">IFERROR(_xll.ACC_BU(_xll.ArrayBU(DB),_xll.ArrayDPT($BA62:$BE62),_xll.ArrayCOA($BG62:$BZ62),YR-1,PRD,_xll.ArrayDIM($CB62:$CE62)),0)</f>
        <v>0</v>
      </c>
      <c r="Y62" s="72">
        <f ca="1">IFERROR(_xll.BCC_BU(_xll.ArrayBU(DB),_xll.ArrayDPT($BA62:$BE62),_xll.ArrayCOA($BG62:$BZ62),YR-1,PRD,RV,_xll.ArrayDIM($CB62:$CE62)),0)</f>
        <v>0</v>
      </c>
      <c r="Z62" s="72">
        <f ca="1">IFERROR(_xll.ACC_BU(_xll.ArrayBU(DB),_xll.ArrayDPT($BA62:$BE62),_xll.ArrayCOA($BG62:$BZ62),YR-1-1,PRD,_xll.ArrayDIM($CB62:$CE62)),0)</f>
        <v>0</v>
      </c>
      <c r="AA62" s="46"/>
      <c r="AB62" s="46"/>
      <c r="AC62" s="46"/>
      <c r="AD62" s="46"/>
      <c r="AF62" s="146"/>
      <c r="AG62" s="146"/>
      <c r="AH62" s="146"/>
      <c r="AI62" s="146"/>
      <c r="BA62" s="537"/>
      <c r="BB62" s="538"/>
      <c r="BC62" s="538"/>
      <c r="BD62" s="538"/>
      <c r="BE62" s="539"/>
      <c r="BF62" s="502"/>
      <c r="BG62" s="537" t="s">
        <v>1554</v>
      </c>
      <c r="BH62" s="539"/>
      <c r="BI62" s="537"/>
      <c r="BJ62" s="539"/>
      <c r="BK62" s="537"/>
      <c r="BL62" s="539"/>
      <c r="BM62" s="537"/>
      <c r="BN62" s="539"/>
      <c r="BO62" s="537"/>
      <c r="BP62" s="539"/>
      <c r="BQ62" s="537"/>
      <c r="BR62" s="539"/>
      <c r="BS62" s="537"/>
      <c r="BT62" s="539"/>
      <c r="BU62" s="537"/>
      <c r="BV62" s="539"/>
      <c r="BW62" s="537"/>
      <c r="BX62" s="539"/>
      <c r="BY62" s="537"/>
      <c r="BZ62" s="539"/>
      <c r="CA62" s="502"/>
      <c r="CB62" s="537"/>
      <c r="CC62" s="538"/>
      <c r="CD62" s="538"/>
      <c r="CE62" s="539"/>
      <c r="DA62" t="s">
        <v>1554</v>
      </c>
    </row>
    <row r="63" spans="1:107" ht="12.75" customHeight="1">
      <c r="A63" s="35">
        <f ca="1">SUM(A37:A62)</f>
        <v>2494.08</v>
      </c>
      <c r="B63">
        <f t="shared" ca="1" si="1"/>
        <v>100</v>
      </c>
      <c r="C63" s="35">
        <f ca="1">SUM(C37:C62)</f>
        <v>2494.08</v>
      </c>
      <c r="D63">
        <f t="shared" ca="1" si="3"/>
        <v>100</v>
      </c>
      <c r="E63" s="35">
        <f ca="1">SUM(E37:E62)</f>
        <v>0</v>
      </c>
      <c r="F63" s="35">
        <f ca="1">SUM(F37:F62)</f>
        <v>2494.08</v>
      </c>
      <c r="G63">
        <f t="shared" ca="1" si="5"/>
        <v>100</v>
      </c>
      <c r="H63" s="217">
        <f>SUM(H37:H62)</f>
        <v>0</v>
      </c>
      <c r="I63" s="35">
        <f ca="1">SUM(I37:I62)</f>
        <v>2494.08</v>
      </c>
      <c r="J63" s="140">
        <f t="shared" ca="1" si="6"/>
        <v>20.831182628653895</v>
      </c>
      <c r="K63" s="35" t="s">
        <v>2570</v>
      </c>
      <c r="L63" s="35">
        <f ca="1">SUM(L37:L62)</f>
        <v>4294.08</v>
      </c>
      <c r="M63" s="140">
        <f t="shared" ca="1" si="7"/>
        <v>2.211944877341339</v>
      </c>
      <c r="N63" s="35">
        <f ca="1">SUM(N37:N62)</f>
        <v>4294.08</v>
      </c>
      <c r="O63">
        <f t="shared" ca="1" si="9"/>
        <v>100</v>
      </c>
      <c r="P63" s="35">
        <f ca="1">SUM(P37:P62)</f>
        <v>3383.48</v>
      </c>
      <c r="Q63">
        <f t="shared" ca="1" si="11"/>
        <v>78.794060660257841</v>
      </c>
      <c r="S63" s="215">
        <f ca="1">SUM(S37:S62)</f>
        <v>0</v>
      </c>
      <c r="T63" s="215">
        <f ca="1">SUM(T37:T62)</f>
        <v>0</v>
      </c>
      <c r="U63" s="215">
        <f ca="1">SUM(U37:U62)</f>
        <v>0</v>
      </c>
      <c r="V63" s="215">
        <f ca="1">SUM(V37:V62)</f>
        <v>910.6</v>
      </c>
      <c r="W63" s="46"/>
      <c r="X63" s="77">
        <f ca="1">SUM(X37:X62)</f>
        <v>910.6</v>
      </c>
      <c r="Y63" s="77">
        <f ca="1">SUM(Y37:Y62)</f>
        <v>0</v>
      </c>
      <c r="Z63" s="77">
        <f ca="1">SUM(Z37:Z62)</f>
        <v>8207</v>
      </c>
      <c r="AF63" s="146"/>
      <c r="AG63" s="146"/>
      <c r="AH63" s="146"/>
      <c r="AI63" s="146"/>
      <c r="BA63" s="537"/>
      <c r="BB63" s="538"/>
      <c r="BC63" s="538"/>
      <c r="BD63" s="538"/>
      <c r="BE63" s="539"/>
      <c r="BF63" s="502"/>
      <c r="BG63" s="537"/>
      <c r="BH63" s="539"/>
      <c r="BI63" s="537"/>
      <c r="BJ63" s="539"/>
      <c r="BK63" s="537"/>
      <c r="BL63" s="539"/>
      <c r="BM63" s="537"/>
      <c r="BN63" s="539"/>
      <c r="BO63" s="537"/>
      <c r="BP63" s="539"/>
      <c r="BQ63" s="537"/>
      <c r="BR63" s="539"/>
      <c r="BS63" s="537"/>
      <c r="BT63" s="539"/>
      <c r="BU63" s="537"/>
      <c r="BV63" s="539"/>
      <c r="BW63" s="537"/>
      <c r="BX63" s="539"/>
      <c r="BY63" s="537"/>
      <c r="BZ63" s="539"/>
      <c r="CA63" s="502"/>
      <c r="CB63" s="537"/>
      <c r="CC63" s="538"/>
      <c r="CD63" s="538"/>
      <c r="CE63" s="539"/>
    </row>
    <row r="64" spans="1:107" ht="12.75" customHeight="1">
      <c r="H64" s="162"/>
      <c r="J64" s="140"/>
      <c r="M64" s="140"/>
      <c r="S64" s="111"/>
      <c r="T64" s="111"/>
      <c r="U64" s="111"/>
      <c r="V64" s="111"/>
      <c r="X64" s="72"/>
      <c r="Y64" s="72"/>
      <c r="Z64" s="72"/>
      <c r="AA64" s="27"/>
      <c r="AB64" s="27"/>
      <c r="AC64" s="27"/>
      <c r="AD64" s="27"/>
      <c r="AF64" s="146"/>
      <c r="AG64" s="146"/>
      <c r="AH64" s="146"/>
      <c r="AI64" s="146"/>
      <c r="BA64" s="537"/>
      <c r="BB64" s="538"/>
      <c r="BC64" s="538"/>
      <c r="BD64" s="538"/>
      <c r="BE64" s="539"/>
      <c r="BF64" s="502"/>
      <c r="BG64" s="537"/>
      <c r="BH64" s="539"/>
      <c r="BI64" s="537"/>
      <c r="BJ64" s="539"/>
      <c r="BK64" s="537"/>
      <c r="BL64" s="539"/>
      <c r="BM64" s="537"/>
      <c r="BN64" s="539"/>
      <c r="BO64" s="537"/>
      <c r="BP64" s="539"/>
      <c r="BQ64" s="537"/>
      <c r="BR64" s="539"/>
      <c r="BS64" s="537"/>
      <c r="BT64" s="539"/>
      <c r="BU64" s="537"/>
      <c r="BV64" s="539"/>
      <c r="BW64" s="537"/>
      <c r="BX64" s="539"/>
      <c r="BY64" s="537"/>
      <c r="BZ64" s="539"/>
      <c r="CA64" s="502"/>
      <c r="CB64" s="537"/>
      <c r="CC64" s="538"/>
      <c r="CD64" s="538"/>
      <c r="CE64" s="539"/>
    </row>
    <row r="65" spans="1:83" ht="12.75" customHeight="1">
      <c r="A65" s="76">
        <f ca="1">A34+A63</f>
        <v>2494.08</v>
      </c>
      <c r="B65" s="162">
        <f ca="1">IF(I65=0,0,(A65*100/I65))</f>
        <v>89.861213195555365</v>
      </c>
      <c r="C65" s="76">
        <f ca="1">C34+C63</f>
        <v>2494.08</v>
      </c>
      <c r="D65" s="162">
        <f ca="1">IF(I65=0,0,(C65*100/I65))</f>
        <v>89.861213195555365</v>
      </c>
      <c r="E65" s="76">
        <f ca="1">E29+E34+E63</f>
        <v>486.45</v>
      </c>
      <c r="F65" s="76">
        <f ca="1">F29+F34+F63</f>
        <v>2775.48</v>
      </c>
      <c r="G65" s="162">
        <f ca="1">IF(I65=0,0,(F65*100/I65))</f>
        <v>100</v>
      </c>
      <c r="H65" s="133">
        <f>H29+H34+H63</f>
        <v>0</v>
      </c>
      <c r="I65" s="76">
        <f ca="1">I29+I34+I63</f>
        <v>2775.48</v>
      </c>
      <c r="J65" s="163">
        <f ca="1">IF(I65=0,0,(I65/$I$23*100))</f>
        <v>23.181506111342188</v>
      </c>
      <c r="K65" s="76" t="s">
        <v>2508</v>
      </c>
      <c r="L65" s="76">
        <f ca="1">L29+L34+L63</f>
        <v>15430.55</v>
      </c>
      <c r="M65" s="163">
        <f ca="1">L65/$L$23*100</f>
        <v>7.9485072534883852</v>
      </c>
      <c r="N65" s="76">
        <f ca="1">N29+N34+N63</f>
        <v>15430.55</v>
      </c>
      <c r="O65" s="162">
        <f ca="1">IF(L65=0,0,(N65*100/L65))</f>
        <v>100</v>
      </c>
      <c r="P65" s="76">
        <f ca="1">P29+P34+P63</f>
        <v>6933.1</v>
      </c>
      <c r="Q65" s="162">
        <f ca="1">IF(L65=0,0,(P65*100/L65))</f>
        <v>44.930997274886508</v>
      </c>
      <c r="S65" s="215">
        <f ca="1">S29+S34+S63</f>
        <v>0</v>
      </c>
      <c r="T65" s="215">
        <f ca="1">T29+T34+T63</f>
        <v>343.08</v>
      </c>
      <c r="U65" s="215">
        <f ca="1">U29+U34+U63</f>
        <v>0</v>
      </c>
      <c r="V65" s="215">
        <f ca="1">V29+V34+V63</f>
        <v>8497.4500000000007</v>
      </c>
      <c r="W65" s="27"/>
      <c r="X65" s="77">
        <f ca="1">X29+X34+X63</f>
        <v>8497.4500000000007</v>
      </c>
      <c r="Y65" s="77">
        <f ca="1">Y29+Y34+Y63</f>
        <v>0</v>
      </c>
      <c r="Z65" s="77">
        <f ca="1">Z29+Z34+Z63</f>
        <v>28881.42</v>
      </c>
      <c r="AF65" s="146"/>
      <c r="AG65" s="146"/>
      <c r="AH65" s="146"/>
      <c r="AI65" s="146"/>
      <c r="BA65" s="537"/>
      <c r="BB65" s="538"/>
      <c r="BC65" s="538"/>
      <c r="BD65" s="538"/>
      <c r="BE65" s="539"/>
      <c r="BF65" s="502"/>
      <c r="BG65" s="537"/>
      <c r="BH65" s="539"/>
      <c r="BI65" s="537"/>
      <c r="BJ65" s="539"/>
      <c r="BK65" s="537"/>
      <c r="BL65" s="539"/>
      <c r="BM65" s="537"/>
      <c r="BN65" s="539"/>
      <c r="BO65" s="537"/>
      <c r="BP65" s="539"/>
      <c r="BQ65" s="537"/>
      <c r="BR65" s="539"/>
      <c r="BS65" s="537"/>
      <c r="BT65" s="539"/>
      <c r="BU65" s="537"/>
      <c r="BV65" s="539"/>
      <c r="BW65" s="537"/>
      <c r="BX65" s="539"/>
      <c r="BY65" s="537"/>
      <c r="BZ65" s="539"/>
      <c r="CA65" s="502"/>
      <c r="CB65" s="537"/>
      <c r="CC65" s="538"/>
      <c r="CD65" s="538"/>
      <c r="CE65" s="539"/>
    </row>
    <row r="66" spans="1:83" ht="12.75" customHeight="1">
      <c r="H66" s="162"/>
      <c r="J66" s="140"/>
      <c r="M66" s="140"/>
      <c r="S66" s="111"/>
      <c r="T66" s="111"/>
      <c r="U66" s="111"/>
      <c r="V66" s="111"/>
      <c r="X66" s="72"/>
      <c r="Y66" s="72"/>
      <c r="Z66" s="72"/>
      <c r="AA66" s="27"/>
      <c r="AB66" s="27"/>
      <c r="AC66" s="27"/>
      <c r="AD66" s="27"/>
      <c r="AF66" s="146"/>
      <c r="AG66" s="146"/>
      <c r="AH66" s="146"/>
      <c r="AI66" s="146"/>
      <c r="BA66" s="537"/>
      <c r="BB66" s="538"/>
      <c r="BC66" s="538"/>
      <c r="BD66" s="538"/>
      <c r="BE66" s="539"/>
      <c r="BF66" s="502"/>
      <c r="BG66" s="537"/>
      <c r="BH66" s="539"/>
      <c r="BI66" s="537"/>
      <c r="BJ66" s="539"/>
      <c r="BK66" s="537"/>
      <c r="BL66" s="539"/>
      <c r="BM66" s="537"/>
      <c r="BN66" s="539"/>
      <c r="BO66" s="537"/>
      <c r="BP66" s="539"/>
      <c r="BQ66" s="537"/>
      <c r="BR66" s="539"/>
      <c r="BS66" s="537"/>
      <c r="BT66" s="539"/>
      <c r="BU66" s="537"/>
      <c r="BV66" s="539"/>
      <c r="BW66" s="537"/>
      <c r="BX66" s="539"/>
      <c r="BY66" s="537"/>
      <c r="BZ66" s="539"/>
      <c r="CA66" s="502"/>
      <c r="CB66" s="537"/>
      <c r="CC66" s="538"/>
      <c r="CD66" s="538"/>
      <c r="CE66" s="539"/>
    </row>
    <row r="67" spans="1:83" ht="12.75" customHeight="1">
      <c r="A67" s="76">
        <f ca="1">A23-A65-A29</f>
        <v>8609.26</v>
      </c>
      <c r="B67" s="162">
        <f ca="1">IF(I67=0,0,(A67*100/I67))</f>
        <v>93.605977380416491</v>
      </c>
      <c r="C67" s="76">
        <f ca="1">C23-C65-C29</f>
        <v>992.16000000000236</v>
      </c>
      <c r="D67" s="162">
        <f ca="1">IF(I67=0,0,(C67*100/I67))</f>
        <v>10.787466811056262</v>
      </c>
      <c r="E67" s="76">
        <f ca="1">E23-E65</f>
        <v>8205.1799999999985</v>
      </c>
      <c r="F67" s="76">
        <f ca="1">F23-F65</f>
        <v>9197.340000000002</v>
      </c>
      <c r="G67" s="162">
        <f ca="1">IF(I67=0,0,(F67*100/I67))</f>
        <v>100</v>
      </c>
      <c r="H67" s="133">
        <f>H23-H65</f>
        <v>0</v>
      </c>
      <c r="I67" s="76">
        <f ca="1">I23-I65</f>
        <v>9197.340000000002</v>
      </c>
      <c r="J67" s="163">
        <f ca="1">IF(I67=0,0,(I67/$I$23*100))</f>
        <v>76.818493888657812</v>
      </c>
      <c r="K67" s="76" t="s">
        <v>2509</v>
      </c>
      <c r="L67" s="76">
        <f ca="1">L23-L65</f>
        <v>178700.87</v>
      </c>
      <c r="M67" s="163">
        <f ca="1">L67/$L$23*100</f>
        <v>92.051492746511627</v>
      </c>
      <c r="N67" s="76">
        <f ca="1">N23-N65</f>
        <v>178700.87</v>
      </c>
      <c r="O67" s="162">
        <f ca="1">IF(L67=0,0,(N67*100/L67))</f>
        <v>100</v>
      </c>
      <c r="P67" s="76">
        <f ca="1">P23-P65</f>
        <v>161470.88999999998</v>
      </c>
      <c r="Q67" s="162">
        <f ca="1">IF(L67=0,0,(P67*100/L67))</f>
        <v>90.358200270653398</v>
      </c>
      <c r="S67" s="215">
        <f ca="1">S23-S65</f>
        <v>0</v>
      </c>
      <c r="T67" s="215">
        <f ca="1">T23-T65</f>
        <v>588.08000000000015</v>
      </c>
      <c r="U67" s="215">
        <f ca="1">U23-U65</f>
        <v>0</v>
      </c>
      <c r="V67" s="215">
        <f ca="1">V23-V65</f>
        <v>17229.979999999996</v>
      </c>
      <c r="W67" s="27"/>
      <c r="X67" s="77">
        <f ca="1">X23-X65</f>
        <v>17229.979999999996</v>
      </c>
      <c r="Y67" s="77">
        <f ca="1">Y23-Y65</f>
        <v>0</v>
      </c>
      <c r="Z67" s="77">
        <f ca="1">Z23-Z65</f>
        <v>39223.94</v>
      </c>
      <c r="AA67" s="46"/>
      <c r="AB67" s="46"/>
      <c r="AC67" s="46"/>
      <c r="AD67" s="46"/>
      <c r="AF67" s="146"/>
      <c r="AG67" s="146"/>
      <c r="AH67" s="146"/>
      <c r="AI67" s="146"/>
      <c r="BA67" s="537"/>
      <c r="BB67" s="538"/>
      <c r="BC67" s="538"/>
      <c r="BD67" s="538"/>
      <c r="BE67" s="539"/>
      <c r="BF67" s="502"/>
      <c r="BG67" s="537"/>
      <c r="BH67" s="539"/>
      <c r="BI67" s="537"/>
      <c r="BJ67" s="539"/>
      <c r="BK67" s="537"/>
      <c r="BL67" s="539"/>
      <c r="BM67" s="537"/>
      <c r="BN67" s="539"/>
      <c r="BO67" s="537"/>
      <c r="BP67" s="539"/>
      <c r="BQ67" s="537"/>
      <c r="BR67" s="539"/>
      <c r="BS67" s="537"/>
      <c r="BT67" s="539"/>
      <c r="BU67" s="537"/>
      <c r="BV67" s="539"/>
      <c r="BW67" s="537"/>
      <c r="BX67" s="539"/>
      <c r="BY67" s="537"/>
      <c r="BZ67" s="539"/>
      <c r="CA67" s="502"/>
      <c r="CB67" s="537"/>
      <c r="CC67" s="538"/>
      <c r="CD67" s="538"/>
      <c r="CE67" s="539"/>
    </row>
    <row r="68" spans="1:83" ht="13.5" customHeight="1" thickBot="1">
      <c r="A68" s="81"/>
      <c r="B68" s="81"/>
      <c r="C68" s="81"/>
      <c r="D68" s="81"/>
      <c r="E68" s="81"/>
      <c r="F68" s="81"/>
      <c r="G68" s="81"/>
      <c r="H68" s="209"/>
      <c r="I68" s="81"/>
      <c r="J68" s="182"/>
      <c r="K68" s="81"/>
      <c r="L68" s="81"/>
      <c r="M68" s="81"/>
      <c r="N68" s="81"/>
      <c r="O68" s="81"/>
      <c r="P68" s="81"/>
      <c r="Q68" s="81"/>
      <c r="S68" s="218"/>
      <c r="T68" s="219"/>
      <c r="U68" s="218"/>
      <c r="V68" s="219"/>
      <c r="W68" s="46"/>
      <c r="X68" s="167"/>
      <c r="Y68" s="167"/>
      <c r="Z68" s="167"/>
      <c r="AF68" s="146"/>
      <c r="AG68" s="146"/>
      <c r="AH68" s="146"/>
      <c r="AI68" s="146"/>
      <c r="BA68" s="537"/>
      <c r="BB68" s="538"/>
      <c r="BC68" s="538"/>
      <c r="BD68" s="538"/>
      <c r="BE68" s="539"/>
      <c r="BF68" s="502"/>
      <c r="BG68" s="537"/>
      <c r="BH68" s="539"/>
      <c r="BI68" s="537"/>
      <c r="BJ68" s="539"/>
      <c r="BK68" s="537"/>
      <c r="BL68" s="539"/>
      <c r="BM68" s="537"/>
      <c r="BN68" s="539"/>
      <c r="BO68" s="537"/>
      <c r="BP68" s="539"/>
      <c r="BQ68" s="537"/>
      <c r="BR68" s="539"/>
      <c r="BS68" s="537"/>
      <c r="BT68" s="539"/>
      <c r="BU68" s="537"/>
      <c r="BV68" s="539"/>
      <c r="BW68" s="537"/>
      <c r="BX68" s="539"/>
      <c r="BY68" s="537"/>
      <c r="BZ68" s="539"/>
      <c r="CA68" s="502"/>
      <c r="CB68" s="537"/>
      <c r="CC68" s="538"/>
      <c r="CD68" s="538"/>
      <c r="CE68" s="539"/>
    </row>
    <row r="69" spans="1:83" ht="13.5" customHeight="1" thickTop="1">
      <c r="K69" s="35"/>
      <c r="AF69" s="146"/>
      <c r="AG69" s="146"/>
      <c r="AH69" s="146"/>
      <c r="AI69" s="146"/>
    </row>
    <row r="70" spans="1:83" ht="12.75" customHeight="1">
      <c r="K70" s="35"/>
      <c r="AA70" s="46"/>
      <c r="AB70" s="46"/>
      <c r="AC70" s="46"/>
      <c r="AD70" s="46"/>
      <c r="AF70" s="146"/>
      <c r="AG70" s="146"/>
      <c r="AH70" s="146"/>
      <c r="AI70" s="146"/>
    </row>
    <row r="71" spans="1:83" ht="12.75" customHeight="1">
      <c r="B71" s="46"/>
      <c r="D71" s="46"/>
      <c r="G71" s="46"/>
      <c r="H71" s="46"/>
      <c r="J71" s="46"/>
      <c r="K71" s="40"/>
      <c r="M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F71" s="146"/>
      <c r="AG71" s="146"/>
      <c r="AH71" s="146"/>
      <c r="AI71" s="146"/>
    </row>
    <row r="72" spans="1:83" ht="12.75" customHeight="1">
      <c r="H72" s="46"/>
      <c r="K72" s="40"/>
      <c r="O72" s="46"/>
      <c r="Q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F72" s="146"/>
      <c r="AG72" s="146"/>
      <c r="AH72" s="146"/>
      <c r="AI72" s="146"/>
    </row>
    <row r="73" spans="1:83" ht="12.75" customHeight="1">
      <c r="H73" s="46"/>
      <c r="K73" s="40"/>
      <c r="O73" s="46"/>
      <c r="Q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F73" s="146"/>
      <c r="AG73" s="146"/>
      <c r="AH73" s="146"/>
      <c r="AI73" s="146"/>
    </row>
    <row r="74" spans="1:83" ht="12.75" customHeight="1">
      <c r="H74" s="46"/>
      <c r="K74" s="40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F74" s="146"/>
      <c r="AG74" s="146"/>
      <c r="AH74" s="146"/>
      <c r="AI74" s="146"/>
    </row>
    <row r="75" spans="1:83" ht="16.5" customHeight="1">
      <c r="A75" s="104"/>
      <c r="B75" s="46"/>
      <c r="D75" s="46"/>
      <c r="G75" s="46"/>
      <c r="H75" s="46"/>
      <c r="J75" s="46"/>
      <c r="K75" s="40"/>
      <c r="M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F75" s="146"/>
      <c r="AG75" s="146"/>
      <c r="AH75" s="146"/>
      <c r="AI75" s="146"/>
    </row>
    <row r="76" spans="1:83" ht="16.5" customHeight="1">
      <c r="B76" s="46"/>
      <c r="D76" s="46"/>
      <c r="F76" s="104"/>
      <c r="G76" s="46"/>
      <c r="H76" s="46"/>
      <c r="J76" s="46"/>
      <c r="K76" s="40"/>
      <c r="M76" s="46"/>
      <c r="N76" s="104"/>
      <c r="O76" s="46"/>
      <c r="P76" s="104"/>
      <c r="Q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F76" s="146"/>
      <c r="AG76" s="146"/>
      <c r="AH76" s="146"/>
      <c r="AI76" s="146"/>
    </row>
    <row r="77" spans="1:83" ht="6" customHeight="1">
      <c r="B77" s="46"/>
      <c r="D77" s="46"/>
      <c r="G77" s="46"/>
      <c r="H77" s="46"/>
      <c r="J77" s="46"/>
      <c r="K77" s="40"/>
      <c r="M77" s="46"/>
      <c r="O77" s="46"/>
      <c r="Q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F77" s="146"/>
      <c r="AG77" s="146"/>
      <c r="AH77" s="146"/>
      <c r="AI77" s="146"/>
    </row>
    <row r="78" spans="1:83" ht="12.75" customHeight="1">
      <c r="B78" s="46"/>
      <c r="D78" s="46"/>
      <c r="G78" s="46"/>
      <c r="H78" s="46"/>
      <c r="J78" s="46"/>
      <c r="K78" s="40"/>
      <c r="M78" s="46"/>
      <c r="O78" s="46"/>
      <c r="Q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F78" s="146"/>
      <c r="AG78" s="146"/>
      <c r="AH78" s="146"/>
      <c r="AI78" s="146"/>
    </row>
    <row r="79" spans="1:83" ht="12.75" customHeight="1">
      <c r="B79" s="46"/>
      <c r="D79" s="46"/>
      <c r="G79" s="46"/>
      <c r="H79" s="46"/>
      <c r="J79" s="46"/>
      <c r="K79" s="40"/>
      <c r="M79" s="46"/>
      <c r="O79" s="46"/>
      <c r="Q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F79" s="146"/>
      <c r="AG79" s="146"/>
      <c r="AH79" s="146"/>
      <c r="AI79" s="146"/>
    </row>
    <row r="80" spans="1:83" ht="12.75" customHeight="1">
      <c r="B80" s="46"/>
      <c r="D80" s="46"/>
      <c r="G80" s="46"/>
      <c r="H80" s="46"/>
      <c r="J80" s="46"/>
      <c r="K80" s="40"/>
      <c r="M80" s="46"/>
      <c r="O80" s="46"/>
      <c r="Q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F80" s="146"/>
      <c r="AG80" s="146"/>
      <c r="AH80" s="146"/>
      <c r="AI80" s="146"/>
    </row>
    <row r="81" spans="2:35" ht="6" customHeight="1">
      <c r="B81" s="46"/>
      <c r="D81" s="46"/>
      <c r="G81" s="46"/>
      <c r="H81" s="46"/>
      <c r="J81" s="46"/>
      <c r="K81" s="40"/>
      <c r="M81" s="46"/>
      <c r="O81" s="46"/>
      <c r="Q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F81" s="146"/>
      <c r="AG81" s="146"/>
      <c r="AH81" s="146"/>
      <c r="AI81" s="146"/>
    </row>
    <row r="82" spans="2:35" ht="12.75" customHeight="1">
      <c r="B82" s="46"/>
      <c r="D82" s="46"/>
      <c r="G82" s="46"/>
      <c r="H82" s="46"/>
      <c r="J82" s="46"/>
      <c r="K82" s="40"/>
      <c r="M82" s="46"/>
      <c r="O82" s="46"/>
      <c r="Q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F82" s="146"/>
      <c r="AG82" s="146"/>
      <c r="AH82" s="146"/>
      <c r="AI82" s="146"/>
    </row>
    <row r="83" spans="2:35" ht="12.75" customHeight="1">
      <c r="B83" s="46"/>
      <c r="D83" s="46"/>
      <c r="G83" s="46"/>
      <c r="H83" s="46"/>
      <c r="J83" s="46"/>
      <c r="K83" s="40"/>
      <c r="M83" s="46"/>
      <c r="O83" s="46"/>
      <c r="Q83" s="46"/>
      <c r="S83" s="46"/>
      <c r="T83" s="46"/>
      <c r="U83" s="46"/>
      <c r="V83" s="46"/>
      <c r="W83" s="46"/>
      <c r="AA83" s="46"/>
      <c r="AB83" s="46"/>
      <c r="AC83" s="46"/>
      <c r="AD83" s="46"/>
      <c r="AF83" s="146"/>
      <c r="AG83" s="146"/>
      <c r="AH83" s="146"/>
      <c r="AI83" s="146"/>
    </row>
    <row r="84" spans="2:35" ht="12.75" customHeight="1">
      <c r="B84" s="46"/>
      <c r="C84" s="46"/>
      <c r="D84" s="46"/>
      <c r="G84" s="46"/>
      <c r="H84" s="46"/>
      <c r="J84" s="46"/>
      <c r="K84" s="40"/>
      <c r="M84" s="46"/>
      <c r="O84" s="46"/>
      <c r="Q84" s="46"/>
      <c r="S84" s="46"/>
      <c r="T84" s="46"/>
      <c r="U84" s="46"/>
      <c r="V84" s="46"/>
      <c r="W84" s="46"/>
      <c r="AA84" s="46"/>
      <c r="AB84" s="46"/>
      <c r="AC84" s="46"/>
      <c r="AD84" s="46"/>
      <c r="AF84" s="146"/>
      <c r="AG84" s="146"/>
      <c r="AH84" s="146"/>
      <c r="AI84" s="146"/>
    </row>
    <row r="85" spans="2:35" ht="12.75" customHeight="1">
      <c r="G85" s="46"/>
      <c r="H85" s="46"/>
      <c r="J85" s="46"/>
      <c r="O85" s="46"/>
      <c r="Q85" s="46"/>
      <c r="AF85" s="146"/>
      <c r="AG85" s="146"/>
      <c r="AH85" s="146"/>
      <c r="AI85" s="146"/>
    </row>
    <row r="86" spans="2:35" ht="12.75" customHeight="1">
      <c r="G86" s="46"/>
      <c r="H86" s="46"/>
      <c r="J86" s="46"/>
      <c r="AF86" s="146"/>
      <c r="AG86" s="146"/>
      <c r="AH86" s="146"/>
      <c r="AI86" s="146"/>
    </row>
    <row r="87" spans="2:35" ht="12.75" customHeight="1">
      <c r="G87" s="46"/>
      <c r="H87" s="46"/>
      <c r="J87" s="46"/>
      <c r="K87" s="35"/>
      <c r="AF87" s="171"/>
      <c r="AG87" s="171"/>
      <c r="AH87" s="171"/>
      <c r="AI87" s="171"/>
    </row>
    <row r="88" spans="2:35" ht="12.75" customHeight="1">
      <c r="H88" s="102"/>
      <c r="S88" s="102"/>
      <c r="T88" s="102"/>
      <c r="U88" s="102"/>
      <c r="V88" s="102"/>
      <c r="W88" s="102"/>
      <c r="AA88" s="102"/>
      <c r="AB88" s="102"/>
      <c r="AC88" s="102"/>
      <c r="AD88" s="102"/>
      <c r="AF88" s="171"/>
      <c r="AG88" s="171"/>
      <c r="AH88" s="146"/>
      <c r="AI88" s="146"/>
    </row>
    <row r="89" spans="2:35" ht="12.75" customHeight="1">
      <c r="H89" s="102"/>
      <c r="S89" s="102"/>
      <c r="T89" s="102"/>
      <c r="U89" s="102"/>
      <c r="V89" s="102"/>
      <c r="W89" s="102"/>
      <c r="AA89" s="102"/>
      <c r="AB89" s="102"/>
      <c r="AC89" s="102"/>
      <c r="AD89" s="102"/>
      <c r="AF89" s="171"/>
      <c r="AG89" s="171"/>
      <c r="AH89" s="146"/>
      <c r="AI89" s="146"/>
    </row>
    <row r="90" spans="2:35" ht="12.75" customHeight="1">
      <c r="H90" s="102"/>
      <c r="S90" s="102"/>
      <c r="T90" s="102"/>
      <c r="U90" s="102"/>
      <c r="V90" s="102"/>
      <c r="W90" s="102"/>
      <c r="AA90" s="102"/>
      <c r="AB90" s="102"/>
      <c r="AC90" s="102"/>
      <c r="AD90" s="102"/>
      <c r="AF90" s="171"/>
      <c r="AG90" s="171"/>
      <c r="AH90" s="146"/>
      <c r="AI90" s="146"/>
    </row>
    <row r="91" spans="2:35" ht="12.75" customHeight="1">
      <c r="H91" s="102"/>
      <c r="S91" s="102"/>
      <c r="T91" s="102"/>
      <c r="U91" s="102"/>
      <c r="V91" s="102"/>
      <c r="W91" s="102"/>
      <c r="AA91" s="102"/>
      <c r="AB91" s="102"/>
      <c r="AC91" s="102"/>
      <c r="AD91" s="102"/>
      <c r="AF91" s="171"/>
      <c r="AG91" s="171"/>
      <c r="AH91" s="146"/>
      <c r="AI91" s="146"/>
    </row>
    <row r="92" spans="2:35" ht="12.75" customHeight="1">
      <c r="H92" s="102"/>
      <c r="S92" s="102"/>
      <c r="T92" s="102"/>
      <c r="U92" s="102"/>
      <c r="V92" s="102"/>
      <c r="W92" s="102"/>
      <c r="AA92" s="102"/>
      <c r="AB92" s="102"/>
      <c r="AC92" s="102"/>
      <c r="AD92" s="102"/>
      <c r="AF92" s="171"/>
      <c r="AG92" s="171"/>
      <c r="AH92" s="146"/>
      <c r="AI92" s="146"/>
    </row>
    <row r="93" spans="2:35" ht="12.75" customHeight="1">
      <c r="H93" s="102"/>
      <c r="S93" s="102"/>
      <c r="T93" s="102"/>
      <c r="U93" s="102"/>
      <c r="V93" s="102"/>
      <c r="W93" s="102"/>
      <c r="AA93" s="102"/>
      <c r="AB93" s="102"/>
      <c r="AC93" s="102"/>
      <c r="AD93" s="102"/>
      <c r="AF93" s="171"/>
      <c r="AG93" s="171"/>
      <c r="AH93" s="146"/>
      <c r="AI93" s="146"/>
    </row>
    <row r="94" spans="2:35" ht="12.75" customHeight="1">
      <c r="H94" s="102"/>
      <c r="S94" s="102"/>
      <c r="T94" s="102"/>
      <c r="U94" s="102"/>
      <c r="V94" s="102"/>
      <c r="W94" s="102"/>
      <c r="AA94" s="102"/>
      <c r="AB94" s="102"/>
      <c r="AC94" s="102"/>
      <c r="AD94" s="102"/>
      <c r="AF94" s="171"/>
      <c r="AG94" s="171"/>
      <c r="AH94" s="146"/>
      <c r="AI94" s="146"/>
    </row>
    <row r="95" spans="2:35" ht="12.75" customHeight="1">
      <c r="H95" s="102"/>
      <c r="S95" s="102"/>
      <c r="T95" s="102"/>
      <c r="U95" s="102"/>
      <c r="V95" s="102"/>
      <c r="W95" s="102"/>
      <c r="AA95" s="102"/>
      <c r="AB95" s="102"/>
      <c r="AC95" s="102"/>
      <c r="AD95" s="102"/>
      <c r="AF95" s="171"/>
      <c r="AG95" s="171"/>
      <c r="AH95" s="146"/>
      <c r="AI95" s="146"/>
    </row>
    <row r="96" spans="2:35" ht="12.75" customHeight="1">
      <c r="H96" s="102"/>
      <c r="S96" s="102"/>
      <c r="T96" s="102"/>
      <c r="U96" s="102"/>
      <c r="V96" s="102"/>
      <c r="W96" s="102"/>
      <c r="AA96" s="102"/>
      <c r="AB96" s="102"/>
      <c r="AC96" s="102"/>
      <c r="AD96" s="102"/>
      <c r="AF96" s="171"/>
      <c r="AG96" s="171"/>
      <c r="AH96" s="146"/>
      <c r="AI96" s="146"/>
    </row>
    <row r="97" spans="8:35" ht="12.75" customHeight="1">
      <c r="H97" s="102"/>
      <c r="S97" s="102"/>
      <c r="T97" s="102"/>
      <c r="U97" s="102"/>
      <c r="V97" s="102"/>
      <c r="W97" s="102"/>
      <c r="AA97" s="102"/>
      <c r="AB97" s="102"/>
      <c r="AC97" s="102"/>
      <c r="AD97" s="102"/>
      <c r="AF97" s="171"/>
      <c r="AG97" s="171"/>
      <c r="AH97" s="146"/>
      <c r="AI97" s="146"/>
    </row>
    <row r="98" spans="8:35" ht="12.75" customHeight="1">
      <c r="H98" s="102"/>
      <c r="S98" s="102"/>
      <c r="T98" s="102"/>
      <c r="U98" s="102"/>
      <c r="V98" s="102"/>
      <c r="W98" s="102"/>
      <c r="AA98" s="102"/>
      <c r="AB98" s="102"/>
      <c r="AC98" s="102"/>
      <c r="AD98" s="102"/>
      <c r="AF98" s="171"/>
      <c r="AG98" s="171"/>
      <c r="AH98" s="146"/>
      <c r="AI98" s="146"/>
    </row>
    <row r="99" spans="8:35" ht="12.75" customHeight="1">
      <c r="H99" s="102"/>
      <c r="S99" s="102"/>
      <c r="T99" s="102"/>
      <c r="U99" s="102"/>
      <c r="V99" s="102"/>
      <c r="W99" s="102"/>
      <c r="AA99" s="102"/>
      <c r="AB99" s="102"/>
      <c r="AC99" s="102"/>
      <c r="AD99" s="102"/>
      <c r="AF99" s="171"/>
      <c r="AG99" s="171"/>
      <c r="AH99" s="146"/>
      <c r="AI99" s="146"/>
    </row>
    <row r="100" spans="8:35" ht="12.75" customHeight="1">
      <c r="H100" s="102"/>
      <c r="S100" s="102"/>
      <c r="T100" s="102"/>
      <c r="U100" s="102"/>
      <c r="V100" s="102"/>
      <c r="W100" s="102"/>
      <c r="AA100" s="102"/>
      <c r="AB100" s="102"/>
      <c r="AC100" s="102"/>
      <c r="AD100" s="102"/>
      <c r="AF100" s="171"/>
      <c r="AG100" s="171"/>
      <c r="AH100" s="146"/>
      <c r="AI100" s="146"/>
    </row>
    <row r="101" spans="8:35" ht="12.75" customHeight="1">
      <c r="H101" s="102"/>
      <c r="S101" s="102"/>
      <c r="T101" s="102"/>
      <c r="U101" s="102"/>
      <c r="V101" s="102"/>
      <c r="W101" s="102"/>
      <c r="AA101" s="102"/>
      <c r="AB101" s="102"/>
      <c r="AC101" s="102"/>
      <c r="AD101" s="102"/>
      <c r="AF101" s="171"/>
      <c r="AG101" s="171"/>
      <c r="AH101" s="146"/>
      <c r="AI101" s="146"/>
    </row>
    <row r="102" spans="8:35" ht="12.75" customHeight="1">
      <c r="H102" s="102"/>
      <c r="S102" s="102"/>
      <c r="T102" s="102"/>
      <c r="U102" s="102"/>
      <c r="V102" s="102"/>
      <c r="W102" s="102"/>
      <c r="AA102" s="102"/>
      <c r="AB102" s="102"/>
      <c r="AC102" s="102"/>
      <c r="AD102" s="102"/>
      <c r="AF102" s="171"/>
      <c r="AG102" s="171"/>
      <c r="AH102" s="146"/>
      <c r="AI102" s="146"/>
    </row>
    <row r="103" spans="8:35" ht="12.75" customHeight="1">
      <c r="H103" s="102"/>
      <c r="S103" s="102"/>
      <c r="T103" s="102"/>
      <c r="U103" s="102"/>
      <c r="V103" s="102"/>
      <c r="W103" s="102"/>
      <c r="AA103" s="102"/>
      <c r="AB103" s="102"/>
      <c r="AC103" s="102"/>
      <c r="AD103" s="102"/>
      <c r="AF103" s="171"/>
      <c r="AG103" s="171"/>
      <c r="AH103" s="146"/>
      <c r="AI103" s="146"/>
    </row>
    <row r="104" spans="8:35" ht="12.75" customHeight="1">
      <c r="H104" s="102"/>
      <c r="S104" s="102"/>
      <c r="T104" s="102"/>
      <c r="U104" s="102"/>
      <c r="V104" s="102"/>
      <c r="W104" s="102"/>
      <c r="AA104" s="102"/>
      <c r="AB104" s="102"/>
      <c r="AC104" s="102"/>
      <c r="AD104" s="102"/>
      <c r="AF104" s="171"/>
      <c r="AG104" s="171"/>
      <c r="AH104" s="146"/>
      <c r="AI104" s="146"/>
    </row>
    <row r="105" spans="8:35" ht="12.75" customHeight="1">
      <c r="H105" s="102"/>
      <c r="S105" s="102"/>
      <c r="T105" s="102"/>
      <c r="U105" s="102"/>
      <c r="V105" s="102"/>
      <c r="W105" s="102"/>
      <c r="AA105" s="102"/>
      <c r="AB105" s="102"/>
      <c r="AC105" s="102"/>
      <c r="AD105" s="102"/>
      <c r="AF105" s="171"/>
      <c r="AG105" s="171"/>
      <c r="AH105" s="146"/>
      <c r="AI105" s="146"/>
    </row>
    <row r="106" spans="8:35" ht="12.75" customHeight="1">
      <c r="H106" s="102"/>
      <c r="S106" s="102"/>
      <c r="T106" s="102"/>
      <c r="U106" s="102"/>
      <c r="V106" s="102"/>
      <c r="W106" s="102"/>
      <c r="AA106" s="102"/>
      <c r="AB106" s="102"/>
      <c r="AC106" s="102"/>
      <c r="AD106" s="102"/>
      <c r="AF106" s="171"/>
      <c r="AG106" s="171"/>
      <c r="AH106" s="146"/>
      <c r="AI106" s="146"/>
    </row>
    <row r="107" spans="8:35" ht="12.75" customHeight="1">
      <c r="H107" s="102"/>
      <c r="S107" s="102"/>
      <c r="T107" s="102"/>
      <c r="U107" s="102"/>
      <c r="V107" s="102"/>
      <c r="W107" s="102"/>
      <c r="AA107" s="102"/>
      <c r="AB107" s="102"/>
      <c r="AC107" s="102"/>
      <c r="AD107" s="102"/>
      <c r="AF107" s="171"/>
      <c r="AG107" s="171"/>
      <c r="AH107" s="146"/>
      <c r="AI107" s="146"/>
    </row>
    <row r="108" spans="8:35" ht="12.75" customHeight="1">
      <c r="H108" s="102"/>
      <c r="S108" s="102"/>
      <c r="T108" s="102"/>
      <c r="U108" s="102"/>
      <c r="V108" s="102"/>
      <c r="W108" s="102"/>
      <c r="AA108" s="102"/>
      <c r="AB108" s="102"/>
      <c r="AC108" s="102"/>
      <c r="AD108" s="102"/>
      <c r="AF108" s="171"/>
      <c r="AG108" s="171"/>
      <c r="AH108" s="146"/>
      <c r="AI108" s="146"/>
    </row>
    <row r="109" spans="8:35" ht="12.75" customHeight="1">
      <c r="H109" s="102"/>
      <c r="S109" s="102"/>
      <c r="T109" s="102"/>
      <c r="U109" s="102"/>
      <c r="V109" s="102"/>
      <c r="W109" s="102"/>
      <c r="AA109" s="102"/>
      <c r="AB109" s="102"/>
      <c r="AC109" s="102"/>
      <c r="AD109" s="102"/>
      <c r="AF109" s="171"/>
      <c r="AG109" s="171"/>
      <c r="AH109" s="146"/>
      <c r="AI109" s="146"/>
    </row>
    <row r="110" spans="8:35" ht="12.75" customHeight="1">
      <c r="H110" s="40"/>
      <c r="S110" s="40"/>
      <c r="T110" s="40"/>
      <c r="U110" s="40"/>
      <c r="V110" s="40"/>
      <c r="W110" s="40"/>
      <c r="AA110" s="40"/>
      <c r="AB110" s="40"/>
      <c r="AC110" s="40"/>
      <c r="AD110" s="40"/>
      <c r="AF110" s="171"/>
      <c r="AG110" s="171"/>
      <c r="AH110" s="171"/>
      <c r="AI110" s="171"/>
    </row>
    <row r="111" spans="8:35" ht="12.75" customHeight="1">
      <c r="AF111" s="171"/>
      <c r="AG111" s="171"/>
      <c r="AH111" s="171"/>
      <c r="AI111" s="171"/>
    </row>
    <row r="112" spans="8:35" ht="12.75" customHeight="1">
      <c r="AF112" s="171"/>
      <c r="AG112" s="171"/>
      <c r="AH112" s="171"/>
      <c r="AI112" s="171"/>
    </row>
    <row r="113" spans="8:35" ht="12.75" customHeight="1">
      <c r="K113" s="35"/>
      <c r="AF113" s="171"/>
      <c r="AG113" s="171"/>
      <c r="AH113" s="171"/>
      <c r="AI113" s="171"/>
    </row>
    <row r="114" spans="8:35" ht="12.75" customHeight="1">
      <c r="K114" s="35"/>
      <c r="AF114" s="171"/>
      <c r="AG114" s="171"/>
      <c r="AH114" s="171"/>
      <c r="AI114" s="171"/>
    </row>
    <row r="115" spans="8:35" ht="13.5" customHeight="1">
      <c r="H115" s="41"/>
      <c r="S115" s="41"/>
      <c r="T115" s="41"/>
      <c r="U115" s="41"/>
      <c r="V115" s="41"/>
      <c r="W115" s="102"/>
      <c r="AA115" s="102"/>
      <c r="AB115" s="102"/>
      <c r="AC115" s="102"/>
      <c r="AD115" s="102"/>
      <c r="AF115" s="188"/>
      <c r="AG115" s="188"/>
      <c r="AH115" s="146"/>
      <c r="AI115" s="146"/>
    </row>
    <row r="116" spans="8:35" ht="13.5" customHeight="1">
      <c r="H116" s="41"/>
      <c r="S116" s="41"/>
      <c r="T116" s="41"/>
      <c r="U116" s="41"/>
      <c r="V116" s="41"/>
      <c r="W116" s="102"/>
      <c r="AA116" s="102"/>
      <c r="AB116" s="102"/>
      <c r="AC116" s="102"/>
      <c r="AD116" s="102"/>
      <c r="AF116" s="188"/>
      <c r="AG116" s="188"/>
      <c r="AH116" s="146"/>
      <c r="AI116" s="146"/>
    </row>
    <row r="117" spans="8:35" ht="13.5" customHeight="1">
      <c r="H117" s="41"/>
      <c r="S117" s="41"/>
      <c r="T117" s="41"/>
      <c r="U117" s="41"/>
      <c r="V117" s="41"/>
      <c r="W117" s="102"/>
      <c r="AA117" s="102"/>
      <c r="AB117" s="102"/>
      <c r="AC117" s="102"/>
      <c r="AD117" s="102"/>
      <c r="AF117" s="188"/>
      <c r="AG117" s="188"/>
      <c r="AH117" s="146"/>
      <c r="AI117" s="146"/>
    </row>
    <row r="118" spans="8:35" ht="13.5" customHeight="1">
      <c r="H118" s="41"/>
      <c r="S118" s="41"/>
      <c r="T118" s="41"/>
      <c r="U118" s="41"/>
      <c r="V118" s="41"/>
      <c r="W118" s="102"/>
      <c r="AA118" s="102"/>
      <c r="AB118" s="102"/>
      <c r="AC118" s="102"/>
      <c r="AD118" s="102"/>
      <c r="AF118" s="188"/>
      <c r="AG118" s="188"/>
      <c r="AH118" s="146"/>
      <c r="AI118" s="146"/>
    </row>
    <row r="119" spans="8:35" ht="13.5" customHeight="1">
      <c r="H119" s="41"/>
      <c r="S119" s="41"/>
      <c r="T119" s="41"/>
      <c r="U119" s="41"/>
      <c r="V119" s="41"/>
      <c r="W119" s="102"/>
      <c r="AA119" s="102"/>
      <c r="AB119" s="102"/>
      <c r="AC119" s="102"/>
      <c r="AD119" s="102"/>
      <c r="AF119" s="188"/>
      <c r="AG119" s="188"/>
      <c r="AH119" s="146"/>
      <c r="AI119" s="146"/>
    </row>
    <row r="120" spans="8:35" ht="13.5" customHeight="1">
      <c r="H120" s="41"/>
      <c r="S120" s="41"/>
      <c r="T120" s="41"/>
      <c r="U120" s="41"/>
      <c r="V120" s="41"/>
      <c r="W120" s="102"/>
      <c r="AA120" s="102"/>
      <c r="AB120" s="102"/>
      <c r="AC120" s="102"/>
      <c r="AD120" s="102"/>
      <c r="AF120" s="188"/>
      <c r="AG120" s="188"/>
      <c r="AH120" s="146"/>
      <c r="AI120" s="146"/>
    </row>
    <row r="121" spans="8:35" ht="13.5" customHeight="1">
      <c r="AF121" s="188"/>
      <c r="AG121" s="188"/>
      <c r="AH121" s="171"/>
      <c r="AI121" s="171"/>
    </row>
    <row r="122" spans="8:35" ht="13.5" customHeight="1">
      <c r="AF122" s="188"/>
      <c r="AG122" s="188"/>
      <c r="AH122" s="171"/>
      <c r="AI122" s="171"/>
    </row>
    <row r="123" spans="8:35" ht="13.5" customHeight="1">
      <c r="K123" s="35"/>
      <c r="AF123" s="188"/>
      <c r="AG123" s="188"/>
      <c r="AH123" s="171"/>
      <c r="AI123" s="171"/>
    </row>
    <row r="124" spans="8:35" ht="13.5" customHeight="1">
      <c r="H124" s="41"/>
      <c r="S124" s="41"/>
      <c r="T124" s="41"/>
      <c r="U124" s="41"/>
      <c r="V124" s="41"/>
      <c r="W124" s="102"/>
      <c r="AA124" s="102"/>
      <c r="AB124" s="102"/>
      <c r="AC124" s="102"/>
      <c r="AD124" s="102"/>
      <c r="AF124" s="188"/>
      <c r="AG124" s="188"/>
      <c r="AH124" s="146"/>
      <c r="AI124" s="146"/>
    </row>
    <row r="125" spans="8:35" ht="13.5" customHeight="1">
      <c r="H125" s="41"/>
      <c r="S125" s="41"/>
      <c r="T125" s="41"/>
      <c r="U125" s="41"/>
      <c r="V125" s="41"/>
      <c r="W125" s="102"/>
      <c r="AA125" s="102"/>
      <c r="AB125" s="102"/>
      <c r="AC125" s="102"/>
      <c r="AD125" s="102"/>
      <c r="AF125" s="188"/>
      <c r="AG125" s="188"/>
      <c r="AH125" s="146"/>
      <c r="AI125" s="146"/>
    </row>
    <row r="126" spans="8:35" ht="13.5" customHeight="1">
      <c r="H126" s="41"/>
      <c r="S126" s="41"/>
      <c r="T126" s="41"/>
      <c r="U126" s="41"/>
      <c r="V126" s="41"/>
      <c r="W126" s="102"/>
      <c r="AA126" s="102"/>
      <c r="AB126" s="102"/>
      <c r="AC126" s="102"/>
      <c r="AD126" s="102"/>
      <c r="AF126" s="188"/>
      <c r="AG126" s="188"/>
      <c r="AH126" s="146"/>
      <c r="AI126" s="146"/>
    </row>
    <row r="127" spans="8:35" ht="13.5" customHeight="1">
      <c r="H127" s="41"/>
      <c r="S127" s="41"/>
      <c r="T127" s="41"/>
      <c r="U127" s="41"/>
      <c r="V127" s="41"/>
      <c r="W127" s="102"/>
      <c r="AA127" s="102"/>
      <c r="AB127" s="102"/>
      <c r="AC127" s="102"/>
      <c r="AD127" s="102"/>
      <c r="AF127" s="188"/>
      <c r="AG127" s="188"/>
      <c r="AH127" s="146"/>
      <c r="AI127" s="146"/>
    </row>
    <row r="128" spans="8:35" ht="13.5" customHeight="1">
      <c r="H128" s="41"/>
      <c r="S128" s="41"/>
      <c r="T128" s="41"/>
      <c r="U128" s="41"/>
      <c r="V128" s="41"/>
      <c r="W128" s="102"/>
      <c r="AA128" s="102"/>
      <c r="AB128" s="102"/>
      <c r="AC128" s="102"/>
      <c r="AD128" s="102"/>
      <c r="AF128" s="188"/>
      <c r="AG128" s="188"/>
      <c r="AH128" s="146"/>
      <c r="AI128" s="146"/>
    </row>
    <row r="129" spans="8:35" ht="13.5" customHeight="1">
      <c r="H129" s="41"/>
      <c r="S129" s="41"/>
      <c r="T129" s="41"/>
      <c r="U129" s="41"/>
      <c r="V129" s="41"/>
      <c r="W129" s="102"/>
      <c r="AA129" s="102"/>
      <c r="AB129" s="102"/>
      <c r="AC129" s="102"/>
      <c r="AD129" s="102"/>
      <c r="AF129" s="188"/>
      <c r="AG129" s="188"/>
      <c r="AH129" s="146"/>
      <c r="AI129" s="146"/>
    </row>
    <row r="130" spans="8:35" ht="13.5" customHeight="1">
      <c r="H130" s="41"/>
      <c r="S130" s="41"/>
      <c r="T130" s="41"/>
      <c r="U130" s="41"/>
      <c r="V130" s="41"/>
      <c r="W130" s="102"/>
      <c r="AA130" s="102"/>
      <c r="AB130" s="102"/>
      <c r="AC130" s="102"/>
      <c r="AD130" s="102"/>
      <c r="AF130" s="188"/>
      <c r="AG130" s="188"/>
      <c r="AH130" s="146"/>
      <c r="AI130" s="146"/>
    </row>
    <row r="131" spans="8:35" ht="13.5" customHeight="1">
      <c r="H131" s="41"/>
      <c r="S131" s="41"/>
      <c r="T131" s="41"/>
      <c r="U131" s="41"/>
      <c r="V131" s="41"/>
      <c r="W131" s="102"/>
      <c r="AA131" s="102"/>
      <c r="AB131" s="102"/>
      <c r="AC131" s="102"/>
      <c r="AD131" s="102"/>
      <c r="AF131" s="188"/>
      <c r="AG131" s="188"/>
      <c r="AH131" s="146"/>
      <c r="AI131" s="146"/>
    </row>
    <row r="132" spans="8:35" ht="13.5" customHeight="1">
      <c r="H132" s="41"/>
      <c r="S132" s="41"/>
      <c r="T132" s="41"/>
      <c r="U132" s="41"/>
      <c r="V132" s="41"/>
      <c r="W132" s="102"/>
      <c r="AA132" s="102"/>
      <c r="AB132" s="102"/>
      <c r="AC132" s="102"/>
      <c r="AD132" s="102"/>
      <c r="AF132" s="188"/>
      <c r="AG132" s="188"/>
      <c r="AH132" s="146"/>
      <c r="AI132" s="146"/>
    </row>
    <row r="133" spans="8:35" ht="13.5" customHeight="1">
      <c r="H133" s="41"/>
      <c r="S133" s="41"/>
      <c r="T133" s="41"/>
      <c r="U133" s="41"/>
      <c r="V133" s="41"/>
      <c r="W133" s="102"/>
      <c r="AA133" s="102"/>
      <c r="AB133" s="102"/>
      <c r="AC133" s="102"/>
      <c r="AD133" s="102"/>
      <c r="AF133" s="188"/>
      <c r="AG133" s="188"/>
      <c r="AH133" s="146"/>
      <c r="AI133" s="146"/>
    </row>
    <row r="134" spans="8:35" ht="13.5" customHeight="1">
      <c r="H134" s="41"/>
      <c r="S134" s="41"/>
      <c r="T134" s="41"/>
      <c r="U134" s="41"/>
      <c r="V134" s="41"/>
      <c r="W134" s="102"/>
      <c r="AA134" s="102"/>
      <c r="AB134" s="102"/>
      <c r="AC134" s="102"/>
      <c r="AD134" s="102"/>
      <c r="AF134" s="188"/>
      <c r="AG134" s="188"/>
      <c r="AH134" s="146"/>
      <c r="AI134" s="146"/>
    </row>
    <row r="135" spans="8:35" ht="13.5" customHeight="1">
      <c r="H135" s="41"/>
      <c r="S135" s="41"/>
      <c r="T135" s="41"/>
      <c r="U135" s="41"/>
      <c r="V135" s="41"/>
      <c r="W135" s="102"/>
      <c r="AA135" s="102"/>
      <c r="AB135" s="102"/>
      <c r="AC135" s="102"/>
      <c r="AD135" s="102"/>
      <c r="AF135" s="188"/>
      <c r="AG135" s="188"/>
      <c r="AH135" s="146"/>
      <c r="AI135" s="146"/>
    </row>
    <row r="136" spans="8:35" ht="13.5" customHeight="1">
      <c r="H136" s="41"/>
      <c r="S136" s="41"/>
      <c r="T136" s="41"/>
      <c r="U136" s="41"/>
      <c r="V136" s="41"/>
      <c r="W136" s="102"/>
      <c r="AA136" s="102"/>
      <c r="AB136" s="102"/>
      <c r="AC136" s="102"/>
      <c r="AD136" s="102"/>
      <c r="AF136" s="188"/>
      <c r="AG136" s="188"/>
      <c r="AH136" s="146"/>
      <c r="AI136" s="146"/>
    </row>
    <row r="137" spans="8:35" ht="13.5" customHeight="1">
      <c r="H137" s="41"/>
      <c r="S137" s="41"/>
      <c r="T137" s="41"/>
      <c r="U137" s="41"/>
      <c r="V137" s="41"/>
      <c r="W137" s="102"/>
      <c r="AA137" s="102"/>
      <c r="AB137" s="102"/>
      <c r="AC137" s="102"/>
      <c r="AD137" s="102"/>
      <c r="AF137" s="188"/>
      <c r="AG137" s="188"/>
      <c r="AH137" s="146"/>
      <c r="AI137" s="146"/>
    </row>
    <row r="138" spans="8:35" ht="13.5" customHeight="1">
      <c r="H138" s="41"/>
      <c r="S138" s="41"/>
      <c r="T138" s="41"/>
      <c r="U138" s="41"/>
      <c r="V138" s="41"/>
      <c r="W138" s="102"/>
      <c r="AA138" s="102"/>
      <c r="AB138" s="102"/>
      <c r="AC138" s="102"/>
      <c r="AD138" s="102"/>
      <c r="AF138" s="188"/>
      <c r="AG138" s="188"/>
      <c r="AH138" s="146"/>
      <c r="AI138" s="146"/>
    </row>
    <row r="139" spans="8:35" ht="12.75" customHeight="1">
      <c r="AF139" s="171"/>
      <c r="AG139" s="171"/>
      <c r="AH139" s="171"/>
      <c r="AI139" s="171"/>
    </row>
    <row r="140" spans="8:35" ht="12.75" customHeight="1">
      <c r="AF140" s="171"/>
      <c r="AG140" s="171"/>
      <c r="AH140" s="171"/>
      <c r="AI140" s="171"/>
    </row>
    <row r="141" spans="8:35" ht="12.75" customHeight="1">
      <c r="H141" s="35"/>
      <c r="K141" s="35"/>
      <c r="S141" s="35"/>
      <c r="T141" s="35"/>
      <c r="U141" s="35"/>
      <c r="V141" s="35"/>
      <c r="W141" s="35"/>
      <c r="AA141" s="35"/>
      <c r="AB141" s="35"/>
      <c r="AC141" s="35"/>
      <c r="AD141" s="35"/>
      <c r="AF141" s="171"/>
      <c r="AG141" s="171"/>
      <c r="AH141" s="171"/>
      <c r="AI141" s="171"/>
    </row>
    <row r="142" spans="8:35" ht="12.75" customHeight="1">
      <c r="AF142" s="146"/>
      <c r="AG142" s="146"/>
      <c r="AH142" s="146"/>
      <c r="AI142" s="146"/>
    </row>
    <row r="143" spans="8:35" ht="12.75" customHeight="1">
      <c r="AF143" s="146"/>
      <c r="AG143" s="146"/>
      <c r="AH143" s="146"/>
      <c r="AI143" s="146"/>
    </row>
    <row r="144" spans="8:35" ht="12.75" customHeight="1">
      <c r="AF144" s="146"/>
      <c r="AG144" s="146"/>
      <c r="AH144" s="146"/>
      <c r="AI144" s="146"/>
    </row>
    <row r="145" spans="8:35" ht="12.75" customHeight="1">
      <c r="AF145" s="146"/>
      <c r="AG145" s="146"/>
      <c r="AH145" s="146"/>
      <c r="AI145" s="146"/>
    </row>
    <row r="146" spans="8:35" ht="12.75" customHeight="1">
      <c r="AF146" s="146"/>
      <c r="AG146" s="146"/>
      <c r="AH146" s="146"/>
      <c r="AI146" s="146"/>
    </row>
    <row r="147" spans="8:35" ht="12.75" customHeight="1">
      <c r="AF147" s="146"/>
      <c r="AG147" s="146"/>
      <c r="AH147" s="146"/>
      <c r="AI147" s="146"/>
    </row>
    <row r="148" spans="8:35" ht="12.75" customHeight="1">
      <c r="H148" s="102"/>
      <c r="S148" s="102"/>
      <c r="T148" s="102"/>
      <c r="U148" s="102"/>
      <c r="V148" s="102"/>
      <c r="W148" s="102"/>
      <c r="AA148" s="102"/>
      <c r="AB148" s="102"/>
      <c r="AC148" s="102"/>
      <c r="AD148" s="102"/>
      <c r="AF148" s="146"/>
      <c r="AG148" s="146"/>
      <c r="AH148" s="146"/>
      <c r="AI148" s="146"/>
    </row>
    <row r="149" spans="8:35" ht="12.75" customHeight="1">
      <c r="H149" s="102"/>
      <c r="S149" s="102"/>
      <c r="T149" s="102"/>
      <c r="U149" s="102"/>
      <c r="V149" s="102"/>
      <c r="W149" s="102"/>
      <c r="AA149" s="102"/>
      <c r="AB149" s="102"/>
      <c r="AC149" s="102"/>
      <c r="AD149" s="102"/>
      <c r="AF149" s="146"/>
      <c r="AG149" s="146"/>
      <c r="AH149" s="146"/>
      <c r="AI149" s="146"/>
    </row>
    <row r="150" spans="8:35" ht="12.75" customHeight="1">
      <c r="H150" s="184"/>
      <c r="S150" s="184"/>
      <c r="T150" s="184"/>
      <c r="U150" s="184"/>
      <c r="V150" s="184"/>
      <c r="W150" s="184"/>
      <c r="AA150" s="184"/>
      <c r="AB150" s="184"/>
      <c r="AC150" s="184"/>
      <c r="AD150" s="184"/>
      <c r="AF150" s="146"/>
      <c r="AG150" s="146"/>
      <c r="AH150" s="146"/>
      <c r="AI150" s="146"/>
    </row>
    <row r="151" spans="8:35" ht="12.75" customHeight="1">
      <c r="H151" s="102"/>
      <c r="S151" s="102"/>
      <c r="T151" s="102"/>
      <c r="U151" s="102"/>
      <c r="V151" s="102"/>
      <c r="W151" s="102"/>
      <c r="AA151" s="102"/>
      <c r="AB151" s="102"/>
      <c r="AC151" s="102"/>
      <c r="AD151" s="102"/>
      <c r="AF151" s="146"/>
      <c r="AG151" s="146"/>
      <c r="AH151" s="146"/>
      <c r="AI151" s="146"/>
    </row>
    <row r="152" spans="8:35" ht="12.75" customHeight="1">
      <c r="H152" s="102"/>
      <c r="S152" s="102"/>
      <c r="T152" s="102"/>
      <c r="U152" s="102"/>
      <c r="V152" s="102"/>
      <c r="W152" s="102"/>
      <c r="AA152" s="102"/>
      <c r="AB152" s="102"/>
      <c r="AC152" s="102"/>
      <c r="AD152" s="102"/>
      <c r="AF152" s="146"/>
      <c r="AG152" s="146"/>
      <c r="AH152" s="146"/>
      <c r="AI152" s="146"/>
    </row>
    <row r="153" spans="8:35" ht="12.75" customHeight="1">
      <c r="H153" s="102"/>
      <c r="S153" s="102"/>
      <c r="T153" s="102"/>
      <c r="U153" s="102"/>
      <c r="V153" s="102"/>
      <c r="W153" s="102"/>
      <c r="AA153" s="102"/>
      <c r="AB153" s="102"/>
      <c r="AC153" s="102"/>
      <c r="AD153" s="102"/>
      <c r="AF153" s="146"/>
      <c r="AG153" s="146"/>
      <c r="AH153" s="146"/>
      <c r="AI153" s="146"/>
    </row>
    <row r="154" spans="8:35" ht="12.75" customHeight="1">
      <c r="H154" s="102"/>
      <c r="S154" s="102"/>
      <c r="T154" s="102"/>
      <c r="U154" s="102"/>
      <c r="V154" s="102"/>
      <c r="W154" s="102"/>
      <c r="AA154" s="102"/>
      <c r="AB154" s="102"/>
      <c r="AC154" s="102"/>
      <c r="AD154" s="102"/>
      <c r="AF154" s="146"/>
      <c r="AG154" s="146"/>
      <c r="AH154" s="146"/>
      <c r="AI154" s="146"/>
    </row>
    <row r="155" spans="8:35" ht="12.75" customHeight="1">
      <c r="H155" s="102"/>
      <c r="S155" s="102"/>
      <c r="T155" s="102"/>
      <c r="U155" s="102"/>
      <c r="V155" s="102"/>
      <c r="W155" s="102"/>
      <c r="AA155" s="102"/>
      <c r="AB155" s="102"/>
      <c r="AC155" s="102"/>
      <c r="AD155" s="102"/>
      <c r="AF155" s="146"/>
      <c r="AG155" s="146"/>
      <c r="AH155" s="146"/>
      <c r="AI155" s="146"/>
    </row>
    <row r="156" spans="8:35" ht="12.75" customHeight="1">
      <c r="H156" s="184"/>
      <c r="S156" s="184"/>
      <c r="T156" s="184"/>
      <c r="U156" s="184"/>
      <c r="V156" s="184"/>
      <c r="W156" s="184"/>
      <c r="AA156" s="184"/>
      <c r="AB156" s="184"/>
      <c r="AC156" s="184"/>
      <c r="AD156" s="184"/>
      <c r="AF156" s="146"/>
      <c r="AG156" s="146"/>
      <c r="AH156" s="146"/>
      <c r="AI156" s="146"/>
    </row>
    <row r="157" spans="8:35" ht="12.75" customHeight="1">
      <c r="H157" s="102"/>
      <c r="S157" s="102"/>
      <c r="T157" s="102"/>
      <c r="U157" s="102"/>
      <c r="V157" s="102"/>
      <c r="W157" s="102"/>
      <c r="AA157" s="102"/>
      <c r="AB157" s="102"/>
      <c r="AC157" s="102"/>
      <c r="AD157" s="102"/>
      <c r="AF157" s="146"/>
      <c r="AG157" s="146"/>
      <c r="AH157" s="146"/>
      <c r="AI157" s="146"/>
    </row>
    <row r="158" spans="8:35" ht="12.75" customHeight="1">
      <c r="H158" s="102"/>
      <c r="S158" s="102"/>
      <c r="T158" s="102"/>
      <c r="U158" s="102"/>
      <c r="V158" s="102"/>
      <c r="W158" s="102"/>
      <c r="AA158" s="102"/>
      <c r="AB158" s="102"/>
      <c r="AC158" s="102"/>
      <c r="AD158" s="102"/>
      <c r="AF158" s="146"/>
      <c r="AG158" s="146"/>
      <c r="AH158" s="146"/>
      <c r="AI158" s="146"/>
    </row>
    <row r="159" spans="8:35" ht="12.75" customHeight="1">
      <c r="H159" s="102"/>
      <c r="S159" s="102"/>
      <c r="T159" s="102"/>
      <c r="U159" s="102"/>
      <c r="V159" s="102"/>
      <c r="W159" s="102"/>
      <c r="AA159" s="102"/>
      <c r="AB159" s="102"/>
      <c r="AC159" s="102"/>
      <c r="AD159" s="102"/>
      <c r="AF159" s="146"/>
      <c r="AG159" s="146"/>
      <c r="AH159" s="146"/>
      <c r="AI159" s="146"/>
    </row>
    <row r="160" spans="8:35" ht="12.75" customHeight="1">
      <c r="H160" s="102"/>
      <c r="S160" s="102"/>
      <c r="T160" s="102"/>
      <c r="U160" s="102"/>
      <c r="V160" s="102"/>
      <c r="W160" s="102"/>
      <c r="AA160" s="102"/>
      <c r="AB160" s="102"/>
      <c r="AC160" s="102"/>
      <c r="AD160" s="102"/>
      <c r="AF160" s="146"/>
      <c r="AG160" s="146"/>
      <c r="AH160" s="146"/>
      <c r="AI160" s="146"/>
    </row>
    <row r="161" spans="8:35" ht="12.75" customHeight="1">
      <c r="H161" s="102"/>
      <c r="S161" s="102"/>
      <c r="T161" s="102"/>
      <c r="U161" s="102"/>
      <c r="V161" s="102"/>
      <c r="W161" s="102"/>
      <c r="AA161" s="102"/>
      <c r="AB161" s="102"/>
      <c r="AC161" s="102"/>
      <c r="AD161" s="102"/>
      <c r="AF161" s="146"/>
      <c r="AG161" s="146"/>
      <c r="AH161" s="146"/>
      <c r="AI161" s="146"/>
    </row>
    <row r="162" spans="8:35" ht="12.75" customHeight="1">
      <c r="AF162" s="146"/>
      <c r="AG162" s="146"/>
      <c r="AH162" s="146"/>
      <c r="AI162" s="146"/>
    </row>
    <row r="163" spans="8:35" ht="12.75" customHeight="1">
      <c r="AF163" s="146"/>
      <c r="AG163" s="146"/>
      <c r="AH163" s="146"/>
      <c r="AI163" s="146"/>
    </row>
    <row r="164" spans="8:35" ht="12.75" customHeight="1">
      <c r="H164" s="102"/>
      <c r="S164" s="102"/>
      <c r="T164" s="102"/>
      <c r="U164" s="102"/>
      <c r="V164" s="102"/>
      <c r="W164" s="102"/>
      <c r="AA164" s="102"/>
      <c r="AB164" s="102"/>
      <c r="AC164" s="102"/>
      <c r="AD164" s="102"/>
      <c r="AF164" s="146"/>
      <c r="AG164" s="146"/>
      <c r="AH164" s="146"/>
      <c r="AI164" s="146"/>
    </row>
    <row r="165" spans="8:35" ht="12.75" customHeight="1">
      <c r="H165" s="102"/>
      <c r="S165" s="102"/>
      <c r="T165" s="102"/>
      <c r="U165" s="102"/>
      <c r="V165" s="102"/>
      <c r="W165" s="102"/>
      <c r="AA165" s="102"/>
      <c r="AB165" s="102"/>
      <c r="AC165" s="102"/>
      <c r="AD165" s="102"/>
      <c r="AF165" s="146"/>
      <c r="AG165" s="146"/>
      <c r="AH165" s="146"/>
      <c r="AI165" s="146"/>
    </row>
    <row r="166" spans="8:35" ht="12.75" customHeight="1">
      <c r="H166" s="184"/>
      <c r="S166" s="184"/>
      <c r="T166" s="184"/>
      <c r="U166" s="184"/>
      <c r="V166" s="184"/>
      <c r="W166" s="184"/>
      <c r="AA166" s="184"/>
      <c r="AB166" s="184"/>
      <c r="AC166" s="184"/>
      <c r="AD166" s="184"/>
      <c r="AF166" s="146"/>
      <c r="AG166" s="146"/>
      <c r="AH166" s="146"/>
      <c r="AI166" s="146"/>
    </row>
    <row r="167" spans="8:35" ht="12.75" customHeight="1"/>
    <row r="168" spans="8:35" ht="12.75" customHeight="1">
      <c r="H168" s="102"/>
      <c r="S168" s="102"/>
      <c r="T168" s="102"/>
      <c r="U168" s="102"/>
      <c r="V168" s="102"/>
      <c r="W168" s="102"/>
      <c r="AA168" s="102"/>
      <c r="AB168" s="102"/>
      <c r="AC168" s="102"/>
      <c r="AD168" s="102"/>
      <c r="AF168" s="146"/>
      <c r="AG168" s="146"/>
      <c r="AH168" s="146"/>
      <c r="AI168" s="146"/>
    </row>
    <row r="169" spans="8:35" ht="12.75" customHeight="1">
      <c r="H169" s="102"/>
      <c r="S169" s="102"/>
      <c r="T169" s="102"/>
      <c r="U169" s="102"/>
      <c r="V169" s="102"/>
      <c r="W169" s="102"/>
      <c r="AA169" s="102"/>
      <c r="AB169" s="102"/>
      <c r="AC169" s="102"/>
      <c r="AD169" s="102"/>
      <c r="AF169" s="146"/>
      <c r="AG169" s="146"/>
      <c r="AH169" s="146"/>
      <c r="AI169" s="146"/>
    </row>
    <row r="170" spans="8:35" ht="12.75" customHeight="1">
      <c r="H170" s="184"/>
      <c r="S170" s="184"/>
      <c r="T170" s="184"/>
      <c r="U170" s="184"/>
      <c r="V170" s="184"/>
      <c r="W170" s="184"/>
      <c r="AA170" s="184"/>
      <c r="AB170" s="184"/>
      <c r="AC170" s="184"/>
      <c r="AD170" s="184"/>
      <c r="AF170" s="146"/>
      <c r="AG170" s="146"/>
      <c r="AH170" s="146"/>
      <c r="AI170" s="146"/>
    </row>
    <row r="171" spans="8:35" ht="12.75" customHeight="1"/>
    <row r="172" spans="8:35" ht="12.75" customHeight="1">
      <c r="H172" s="102"/>
      <c r="S172" s="102"/>
      <c r="T172" s="102"/>
      <c r="U172" s="102"/>
      <c r="V172" s="102"/>
      <c r="W172" s="102"/>
      <c r="AA172" s="102"/>
      <c r="AB172" s="102"/>
      <c r="AC172" s="102"/>
      <c r="AD172" s="102"/>
      <c r="AF172" s="146"/>
      <c r="AG172" s="146"/>
      <c r="AH172" s="146"/>
      <c r="AI172" s="146"/>
    </row>
    <row r="173" spans="8:35" ht="12.75" customHeight="1">
      <c r="H173" s="102"/>
      <c r="S173" s="102"/>
      <c r="T173" s="102"/>
      <c r="U173" s="102"/>
      <c r="V173" s="102"/>
      <c r="W173" s="102"/>
      <c r="AA173" s="102"/>
      <c r="AB173" s="102"/>
      <c r="AC173" s="102"/>
      <c r="AD173" s="102"/>
      <c r="AF173" s="146"/>
      <c r="AG173" s="146"/>
      <c r="AH173" s="146"/>
      <c r="AI173" s="146"/>
    </row>
    <row r="174" spans="8:35" ht="12.75" customHeight="1">
      <c r="H174" s="102"/>
      <c r="S174" s="102"/>
      <c r="T174" s="102"/>
      <c r="U174" s="102"/>
      <c r="V174" s="102"/>
      <c r="W174" s="102"/>
      <c r="AA174" s="102"/>
      <c r="AB174" s="102"/>
      <c r="AC174" s="102"/>
      <c r="AD174" s="102"/>
      <c r="AF174" s="146"/>
      <c r="AG174" s="146"/>
      <c r="AH174" s="146"/>
      <c r="AI174" s="146"/>
    </row>
    <row r="175" spans="8:35" ht="12.75" customHeight="1">
      <c r="H175" s="102"/>
      <c r="S175" s="102"/>
      <c r="T175" s="102"/>
      <c r="U175" s="102"/>
      <c r="V175" s="102"/>
      <c r="W175" s="102"/>
      <c r="AA175" s="102"/>
      <c r="AB175" s="102"/>
      <c r="AC175" s="102"/>
      <c r="AD175" s="102"/>
      <c r="AF175" s="146"/>
      <c r="AG175" s="146"/>
      <c r="AH175" s="146"/>
      <c r="AI175" s="146"/>
    </row>
    <row r="176" spans="8:35" ht="12.75" customHeight="1">
      <c r="AF176" s="146"/>
      <c r="AG176" s="146"/>
      <c r="AH176" s="146"/>
      <c r="AI176" s="146"/>
    </row>
    <row r="177" spans="8:35" ht="12.75" customHeight="1">
      <c r="AF177" s="146"/>
      <c r="AG177" s="146"/>
      <c r="AH177" s="146"/>
      <c r="AI177" s="146"/>
    </row>
    <row r="178" spans="8:35" ht="12.75" customHeight="1">
      <c r="AF178" s="146"/>
      <c r="AG178" s="146"/>
      <c r="AH178" s="146"/>
      <c r="AI178" s="146"/>
    </row>
    <row r="179" spans="8:35" ht="12.75" customHeight="1">
      <c r="AF179" s="146"/>
      <c r="AG179" s="146"/>
      <c r="AH179" s="146"/>
      <c r="AI179" s="146"/>
    </row>
    <row r="180" spans="8:35" ht="12.75" customHeight="1">
      <c r="AF180" s="146"/>
      <c r="AG180" s="146"/>
      <c r="AH180" s="146"/>
      <c r="AI180" s="146"/>
    </row>
    <row r="181" spans="8:35" ht="12.75" customHeight="1">
      <c r="AF181" s="146"/>
      <c r="AG181" s="146"/>
      <c r="AH181" s="146"/>
      <c r="AI181" s="146"/>
    </row>
    <row r="182" spans="8:35" ht="12.75" customHeight="1">
      <c r="AF182" s="146"/>
      <c r="AG182" s="146"/>
      <c r="AH182" s="146"/>
      <c r="AI182" s="146"/>
    </row>
    <row r="183" spans="8:35" ht="12.75" customHeight="1"/>
    <row r="184" spans="8:35" ht="12.75" customHeight="1">
      <c r="H184" s="102"/>
      <c r="S184" s="102"/>
      <c r="T184" s="102"/>
      <c r="U184" s="102"/>
      <c r="V184" s="102"/>
      <c r="W184" s="102"/>
      <c r="AA184" s="102"/>
      <c r="AB184" s="102"/>
      <c r="AC184" s="102"/>
      <c r="AD184" s="102"/>
      <c r="AF184" s="146"/>
      <c r="AG184" s="146"/>
      <c r="AH184" s="146"/>
      <c r="AI184" s="146"/>
    </row>
    <row r="185" spans="8:35" ht="12.75" customHeight="1">
      <c r="H185" s="102"/>
      <c r="S185" s="102"/>
      <c r="T185" s="102"/>
      <c r="U185" s="102"/>
      <c r="V185" s="102"/>
      <c r="W185" s="102"/>
      <c r="AA185" s="102"/>
      <c r="AB185" s="102"/>
      <c r="AC185" s="102"/>
      <c r="AD185" s="102"/>
      <c r="AF185" s="146"/>
      <c r="AG185" s="146"/>
      <c r="AH185" s="146"/>
      <c r="AI185" s="146"/>
    </row>
    <row r="186" spans="8:35" ht="12.75" customHeight="1">
      <c r="AF186" s="146"/>
      <c r="AG186" s="146"/>
      <c r="AH186" s="146"/>
      <c r="AI186" s="146"/>
    </row>
    <row r="187" spans="8:35" ht="12.75" customHeight="1"/>
    <row r="188" spans="8:35" ht="12.75" customHeight="1">
      <c r="H188" s="102"/>
      <c r="S188" s="102"/>
      <c r="T188" s="102"/>
      <c r="U188" s="102"/>
      <c r="V188" s="102"/>
      <c r="W188" s="102"/>
      <c r="AA188" s="102"/>
      <c r="AB188" s="102"/>
      <c r="AC188" s="102"/>
      <c r="AD188" s="102"/>
      <c r="AF188" s="146"/>
      <c r="AG188" s="146"/>
      <c r="AH188" s="146"/>
      <c r="AI188" s="146"/>
    </row>
    <row r="189" spans="8:35" ht="12.75" customHeight="1">
      <c r="H189" s="102"/>
      <c r="S189" s="102"/>
      <c r="T189" s="102"/>
      <c r="U189" s="102"/>
      <c r="V189" s="102"/>
      <c r="W189" s="102"/>
      <c r="AA189" s="102"/>
      <c r="AB189" s="102"/>
      <c r="AC189" s="102"/>
      <c r="AD189" s="102"/>
      <c r="AF189" s="146"/>
      <c r="AG189" s="146"/>
      <c r="AH189" s="146"/>
      <c r="AI189" s="146"/>
    </row>
    <row r="190" spans="8:35" ht="12.75" customHeight="1">
      <c r="AF190" s="146"/>
      <c r="AG190" s="146"/>
      <c r="AH190" s="146"/>
      <c r="AI190" s="146"/>
    </row>
    <row r="191" spans="8:35" ht="12.75" customHeight="1"/>
    <row r="192" spans="8:35" ht="12.75" customHeight="1">
      <c r="H192" s="102"/>
      <c r="S192" s="102"/>
      <c r="T192" s="102"/>
      <c r="U192" s="102"/>
      <c r="V192" s="102"/>
      <c r="W192" s="102"/>
      <c r="AA192" s="102"/>
      <c r="AB192" s="102"/>
      <c r="AC192" s="102"/>
      <c r="AD192" s="102"/>
      <c r="AF192" s="146"/>
      <c r="AG192" s="146"/>
      <c r="AH192" s="146"/>
      <c r="AI192" s="146"/>
    </row>
    <row r="193" spans="8:35" ht="12.75" customHeight="1">
      <c r="H193" s="102"/>
      <c r="S193" s="102"/>
      <c r="T193" s="102"/>
      <c r="U193" s="102"/>
      <c r="V193" s="102"/>
      <c r="W193" s="102"/>
      <c r="AA193" s="102"/>
      <c r="AB193" s="102"/>
      <c r="AC193" s="102"/>
      <c r="AD193" s="102"/>
      <c r="AF193" s="146"/>
      <c r="AG193" s="146"/>
      <c r="AH193" s="146"/>
      <c r="AI193" s="146"/>
    </row>
    <row r="194" spans="8:35" ht="12.75" customHeight="1">
      <c r="AF194" s="146"/>
      <c r="AG194" s="146"/>
      <c r="AH194" s="146"/>
      <c r="AI194" s="146"/>
    </row>
    <row r="195" spans="8:35" ht="12.75" customHeight="1"/>
    <row r="196" spans="8:35" ht="12.75" customHeight="1"/>
    <row r="197" spans="8:35" ht="12.75" customHeight="1">
      <c r="H197" s="41"/>
      <c r="S197" s="41"/>
      <c r="T197" s="41"/>
      <c r="U197" s="41"/>
      <c r="V197" s="41"/>
      <c r="W197" s="102"/>
      <c r="AA197" s="102"/>
      <c r="AB197" s="102"/>
      <c r="AC197" s="102"/>
      <c r="AD197" s="102"/>
      <c r="AF197" s="189"/>
      <c r="AG197" s="189"/>
      <c r="AH197" s="146"/>
      <c r="AI197" s="146"/>
    </row>
  </sheetData>
  <mergeCells count="26">
    <mergeCell ref="BY5:BZ5"/>
    <mergeCell ref="BD5:BD6"/>
    <mergeCell ref="BG4:BZ4"/>
    <mergeCell ref="BE5:BE6"/>
    <mergeCell ref="A8:G8"/>
    <mergeCell ref="U6:V6"/>
    <mergeCell ref="BB5:BB6"/>
    <mergeCell ref="BG5:BH5"/>
    <mergeCell ref="L6:Q6"/>
    <mergeCell ref="N8:Q8"/>
    <mergeCell ref="BA3:CE3"/>
    <mergeCell ref="CB4:CE5"/>
    <mergeCell ref="BA5:BA6"/>
    <mergeCell ref="BC5:BC6"/>
    <mergeCell ref="A6:J6"/>
    <mergeCell ref="S6:T6"/>
    <mergeCell ref="BI5:BJ5"/>
    <mergeCell ref="BK5:BL5"/>
    <mergeCell ref="BM5:BN5"/>
    <mergeCell ref="BO5:BP5"/>
    <mergeCell ref="BU5:BV5"/>
    <mergeCell ref="BW5:BX5"/>
    <mergeCell ref="BA4:BE4"/>
    <mergeCell ref="K6:K7"/>
    <mergeCell ref="BQ5:BR5"/>
    <mergeCell ref="BS5:BT5"/>
  </mergeCells>
  <dataValidations count="1">
    <dataValidation type="list" allowBlank="1" showErrorMessage="1" sqref="CB7:CB68" xr:uid="{00000000-0002-0000-1100-000000000000}">
      <formula1>"A,O"</formula1>
    </dataValidation>
  </dataValidations>
  <printOptions horizontalCentered="1"/>
  <pageMargins left="0.196527777777778" right="0.196527777777778" top="0.78749999999999998" bottom="7.8472222222222193E-2" header="0.511811023622047" footer="0.511811023622047"/>
  <pageSetup paperSize="9" scale="65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FF0000"/>
  </sheetPr>
  <dimension ref="A1:IW197"/>
  <sheetViews>
    <sheetView topLeftCell="B1" zoomScale="80" zoomScaleNormal="80" workbookViewId="0">
      <selection activeCell="K71" sqref="K71"/>
    </sheetView>
  </sheetViews>
  <sheetFormatPr defaultColWidth="5.453125" defaultRowHeight="12.5"/>
  <cols>
    <col min="1" max="1" width="15.7265625" style="544" customWidth="1"/>
    <col min="2" max="2" width="9.7265625" style="544" customWidth="1"/>
    <col min="3" max="3" width="15.7265625" style="544" customWidth="1"/>
    <col min="4" max="4" width="9.7265625" style="544" customWidth="1"/>
    <col min="5" max="5" width="17.81640625" style="544" customWidth="1"/>
    <col min="6" max="6" width="15.7265625" style="544" customWidth="1"/>
    <col min="7" max="7" width="9.7265625" style="544" customWidth="1"/>
    <col min="8" max="8" width="22.7265625" style="544" hidden="1" customWidth="1"/>
    <col min="9" max="9" width="15.7265625" style="544" customWidth="1"/>
    <col min="10" max="10" width="9.7265625" style="544" customWidth="1"/>
    <col min="11" max="11" width="32.726562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9.7265625" style="544" customWidth="1"/>
    <col min="16" max="16" width="15.7265625" style="544" customWidth="1"/>
    <col min="17" max="17" width="9.7265625" style="544" customWidth="1"/>
    <col min="18" max="18" width="4.453125" style="544" customWidth="1"/>
    <col min="19" max="22" width="15.7265625" style="544" customWidth="1"/>
    <col min="23" max="23" width="2.1796875" style="544" customWidth="1"/>
    <col min="24" max="26" width="15.7265625" style="544" customWidth="1"/>
    <col min="27" max="27" width="16.453125" style="544" customWidth="1"/>
    <col min="28" max="28" width="17.1796875" style="544" customWidth="1"/>
    <col min="29" max="29" width="16.7265625" style="544" customWidth="1"/>
    <col min="30" max="30" width="15.7265625" style="544" customWidth="1"/>
    <col min="31" max="31" width="5.453125" style="544" customWidth="1"/>
    <col min="32" max="32" width="8.26953125" style="544" customWidth="1"/>
    <col min="33" max="33" width="7.7265625" style="544" customWidth="1"/>
    <col min="34" max="35" width="5.81640625" style="544" customWidth="1"/>
    <col min="36" max="52" width="5.453125" style="544" customWidth="1"/>
    <col min="53" max="57" width="10.453125" style="544" customWidth="1"/>
    <col min="58" max="58" width="1.81640625" style="544" customWidth="1"/>
    <col min="59" max="78" width="9.1796875" style="544" customWidth="1"/>
    <col min="79" max="79" width="1.7265625" style="544" customWidth="1"/>
    <col min="80" max="83" width="12.7265625" style="544" customWidth="1"/>
    <col min="84" max="104" width="5.453125" style="544" customWidth="1"/>
    <col min="105" max="107" width="7.7265625" style="544" bestFit="1" customWidth="1"/>
    <col min="108" max="257" width="5.453125" style="544" customWidth="1"/>
  </cols>
  <sheetData>
    <row r="1" spans="1:105" ht="15.75" customHeight="1">
      <c r="A1" s="24" t="str">
        <f>Cover!B2</f>
        <v>Ramada Resort Khao Lak, Phang Nga</v>
      </c>
      <c r="B1" s="113"/>
      <c r="C1" s="112"/>
      <c r="D1" s="113"/>
      <c r="E1" s="39" t="s">
        <v>2261</v>
      </c>
      <c r="G1" s="113"/>
      <c r="I1" s="39" t="s">
        <v>2261</v>
      </c>
      <c r="J1" s="113"/>
      <c r="M1" s="113"/>
      <c r="O1" s="113"/>
      <c r="P1" s="50"/>
      <c r="Q1" s="113"/>
      <c r="R1" s="51" t="str">
        <f>+BS!J1</f>
        <v>6</v>
      </c>
      <c r="W1" s="174"/>
    </row>
    <row r="2" spans="1:105" ht="15.75" customHeight="1" thickBot="1">
      <c r="A2" s="24" t="s">
        <v>2630</v>
      </c>
      <c r="B2" s="112"/>
      <c r="C2" s="112"/>
      <c r="D2" s="112"/>
      <c r="G2" s="112"/>
      <c r="J2" s="112"/>
      <c r="M2" s="112"/>
      <c r="O2" s="112"/>
      <c r="P2" s="50"/>
      <c r="Q2" s="112"/>
      <c r="R2" s="50"/>
      <c r="W2" s="174"/>
    </row>
    <row r="3" spans="1:105" ht="15.75" customHeight="1" thickBot="1">
      <c r="A3" s="24" t="s">
        <v>2424</v>
      </c>
      <c r="B3" s="112"/>
      <c r="C3" s="112"/>
      <c r="D3" s="112"/>
      <c r="G3" s="112"/>
      <c r="J3" s="112"/>
      <c r="M3" s="112"/>
      <c r="O3" s="112"/>
      <c r="P3" s="27"/>
      <c r="Q3" s="112"/>
      <c r="W3" s="174"/>
      <c r="BA3" s="741" t="s">
        <v>2426</v>
      </c>
      <c r="BB3" s="757"/>
      <c r="BC3" s="757"/>
      <c r="BD3" s="757"/>
      <c r="BE3" s="757"/>
      <c r="BF3" s="757"/>
      <c r="BG3" s="757"/>
      <c r="BH3" s="757"/>
      <c r="BI3" s="757"/>
      <c r="BJ3" s="757"/>
      <c r="BK3" s="757"/>
      <c r="BL3" s="757"/>
      <c r="BM3" s="757"/>
      <c r="BN3" s="757"/>
      <c r="BO3" s="757"/>
      <c r="BP3" s="757"/>
      <c r="BQ3" s="757"/>
      <c r="BR3" s="757"/>
      <c r="BS3" s="757"/>
      <c r="BT3" s="757"/>
      <c r="BU3" s="757"/>
      <c r="BV3" s="757"/>
      <c r="BW3" s="757"/>
      <c r="BX3" s="757"/>
      <c r="BY3" s="757"/>
      <c r="BZ3" s="757"/>
      <c r="CA3" s="757"/>
      <c r="CB3" s="757"/>
      <c r="CC3" s="757"/>
      <c r="CD3" s="757"/>
      <c r="CE3" s="758"/>
    </row>
    <row r="4" spans="1:105" ht="15.75" customHeight="1" thickBot="1">
      <c r="A4" s="24" t="str">
        <f>SCH00!J3</f>
        <v>For the PRD of June 2026</v>
      </c>
      <c r="B4" s="112"/>
      <c r="C4" s="112"/>
      <c r="D4" s="112"/>
      <c r="G4" s="112"/>
      <c r="J4" s="112"/>
      <c r="M4" s="112"/>
      <c r="O4" s="112"/>
      <c r="P4" s="27"/>
      <c r="Q4" s="112"/>
      <c r="W4" s="174"/>
      <c r="BA4" s="746" t="s">
        <v>2428</v>
      </c>
      <c r="BB4" s="718"/>
      <c r="BC4" s="718"/>
      <c r="BD4" s="718"/>
      <c r="BE4" s="718"/>
      <c r="BF4" s="516"/>
      <c r="BG4" s="748" t="s">
        <v>2429</v>
      </c>
      <c r="BH4" s="718"/>
      <c r="BI4" s="718"/>
      <c r="BJ4" s="718"/>
      <c r="BK4" s="718"/>
      <c r="BL4" s="718"/>
      <c r="BM4" s="718"/>
      <c r="BN4" s="718"/>
      <c r="BO4" s="718"/>
      <c r="BP4" s="718"/>
      <c r="BQ4" s="718"/>
      <c r="BR4" s="718"/>
      <c r="BS4" s="718"/>
      <c r="BT4" s="718"/>
      <c r="BU4" s="718"/>
      <c r="BV4" s="718"/>
      <c r="BW4" s="718"/>
      <c r="BX4" s="718"/>
      <c r="BY4" s="718"/>
      <c r="BZ4" s="765"/>
      <c r="CA4" s="517"/>
      <c r="CB4" s="741" t="s">
        <v>2430</v>
      </c>
      <c r="CC4" s="759"/>
      <c r="CD4" s="759"/>
      <c r="CE4" s="760"/>
    </row>
    <row r="5" spans="1:105" ht="5.15" customHeight="1" thickBot="1">
      <c r="BA5" s="741" t="s">
        <v>2431</v>
      </c>
      <c r="BB5" s="741" t="s">
        <v>2432</v>
      </c>
      <c r="BC5" s="741" t="s">
        <v>2433</v>
      </c>
      <c r="BD5" s="741" t="s">
        <v>2434</v>
      </c>
      <c r="BE5" s="744" t="s">
        <v>2435</v>
      </c>
      <c r="BF5" s="518"/>
      <c r="BG5" s="744" t="s">
        <v>2436</v>
      </c>
      <c r="BH5" s="757"/>
      <c r="BI5" s="744" t="s">
        <v>2437</v>
      </c>
      <c r="BJ5" s="757"/>
      <c r="BK5" s="744" t="s">
        <v>2438</v>
      </c>
      <c r="BL5" s="757"/>
      <c r="BM5" s="741" t="s">
        <v>2439</v>
      </c>
      <c r="BN5" s="758"/>
      <c r="BO5" s="755" t="s">
        <v>2440</v>
      </c>
      <c r="BP5" s="757"/>
      <c r="BQ5" s="741" t="s">
        <v>2441</v>
      </c>
      <c r="BR5" s="758"/>
      <c r="BS5" s="755" t="s">
        <v>2442</v>
      </c>
      <c r="BT5" s="757"/>
      <c r="BU5" s="741" t="s">
        <v>2443</v>
      </c>
      <c r="BV5" s="758"/>
      <c r="BW5" s="754" t="s">
        <v>2444</v>
      </c>
      <c r="BX5" s="758"/>
      <c r="BY5" s="741" t="s">
        <v>2445</v>
      </c>
      <c r="BZ5" s="758"/>
      <c r="CA5" s="519"/>
      <c r="CB5" s="761"/>
      <c r="CC5" s="762"/>
      <c r="CD5" s="762"/>
      <c r="CE5" s="763"/>
    </row>
    <row r="6" spans="1:105" s="52" customFormat="1" ht="13.5" customHeight="1" thickBot="1">
      <c r="A6" s="697" t="s">
        <v>2446</v>
      </c>
      <c r="B6" s="698"/>
      <c r="C6" s="698"/>
      <c r="D6" s="698"/>
      <c r="E6" s="698"/>
      <c r="F6" s="698"/>
      <c r="G6" s="698"/>
      <c r="H6" s="698"/>
      <c r="I6" s="698"/>
      <c r="J6" s="699"/>
      <c r="K6" s="710" t="s">
        <v>2447</v>
      </c>
      <c r="L6" s="697" t="s">
        <v>2448</v>
      </c>
      <c r="M6" s="698"/>
      <c r="N6" s="698"/>
      <c r="O6" s="698"/>
      <c r="P6" s="698"/>
      <c r="Q6" s="699"/>
      <c r="R6" s="71"/>
      <c r="S6" s="702" t="s">
        <v>2332</v>
      </c>
      <c r="T6" s="703"/>
      <c r="U6" s="702" t="s">
        <v>2333</v>
      </c>
      <c r="V6" s="703"/>
      <c r="W6" s="71"/>
      <c r="X6" s="57" t="s">
        <v>2449</v>
      </c>
      <c r="Y6" s="57"/>
      <c r="Z6" s="57"/>
      <c r="AA6" s="71"/>
      <c r="AB6" s="71"/>
      <c r="AC6" s="71"/>
      <c r="AD6" s="71"/>
      <c r="AF6" s="71"/>
      <c r="AG6" s="71"/>
      <c r="AH6" s="71"/>
      <c r="AI6" s="71"/>
      <c r="BA6" s="764"/>
      <c r="BB6" s="764"/>
      <c r="BC6" s="764"/>
      <c r="BD6" s="764"/>
      <c r="BE6" s="761"/>
      <c r="BF6" s="520"/>
      <c r="BG6" s="521" t="s">
        <v>2450</v>
      </c>
      <c r="BH6" s="522" t="s">
        <v>2451</v>
      </c>
      <c r="BI6" s="521" t="s">
        <v>2450</v>
      </c>
      <c r="BJ6" s="522" t="s">
        <v>2451</v>
      </c>
      <c r="BK6" s="521" t="s">
        <v>2450</v>
      </c>
      <c r="BL6" s="522" t="s">
        <v>2451</v>
      </c>
      <c r="BM6" s="523" t="s">
        <v>2450</v>
      </c>
      <c r="BN6" s="524" t="s">
        <v>2451</v>
      </c>
      <c r="BO6" s="525" t="s">
        <v>2450</v>
      </c>
      <c r="BP6" s="522" t="s">
        <v>2451</v>
      </c>
      <c r="BQ6" s="521" t="s">
        <v>2450</v>
      </c>
      <c r="BR6" s="526" t="s">
        <v>2451</v>
      </c>
      <c r="BS6" s="525" t="s">
        <v>2450</v>
      </c>
      <c r="BT6" s="522" t="s">
        <v>2451</v>
      </c>
      <c r="BU6" s="521" t="s">
        <v>2450</v>
      </c>
      <c r="BV6" s="526" t="s">
        <v>2451</v>
      </c>
      <c r="BW6" s="525" t="s">
        <v>2450</v>
      </c>
      <c r="BX6" s="526" t="s">
        <v>2451</v>
      </c>
      <c r="BY6" s="521" t="s">
        <v>2450</v>
      </c>
      <c r="BZ6" s="526" t="s">
        <v>2451</v>
      </c>
      <c r="CA6" s="527"/>
      <c r="CB6" s="523" t="s">
        <v>2452</v>
      </c>
      <c r="CC6" s="523" t="s">
        <v>2453</v>
      </c>
      <c r="CD6" s="523" t="s">
        <v>2454</v>
      </c>
      <c r="CE6" s="528" t="s">
        <v>2455</v>
      </c>
    </row>
    <row r="7" spans="1:105" s="52" customFormat="1" ht="13.5" customHeight="1" thickBot="1">
      <c r="A7" s="69" t="s">
        <v>2577</v>
      </c>
      <c r="B7" s="69" t="s">
        <v>2297</v>
      </c>
      <c r="C7" s="69" t="s">
        <v>2456</v>
      </c>
      <c r="D7" s="69" t="s">
        <v>2297</v>
      </c>
      <c r="E7" s="69" t="s">
        <v>2457</v>
      </c>
      <c r="F7" s="69" t="s">
        <v>2336</v>
      </c>
      <c r="G7" s="69" t="s">
        <v>2297</v>
      </c>
      <c r="H7" s="69" t="s">
        <v>2342</v>
      </c>
      <c r="I7" s="69" t="s">
        <v>2578</v>
      </c>
      <c r="J7" s="69" t="s">
        <v>2297</v>
      </c>
      <c r="K7" s="711"/>
      <c r="L7" s="69" t="s">
        <v>2578</v>
      </c>
      <c r="M7" s="69" t="s">
        <v>2297</v>
      </c>
      <c r="N7" s="69" t="s">
        <v>2336</v>
      </c>
      <c r="O7" s="69" t="s">
        <v>2297</v>
      </c>
      <c r="P7" s="69" t="s">
        <v>2577</v>
      </c>
      <c r="Q7" s="69" t="s">
        <v>2297</v>
      </c>
      <c r="R7" s="71"/>
      <c r="S7" s="108" t="s">
        <v>2342</v>
      </c>
      <c r="T7" s="108" t="s">
        <v>2343</v>
      </c>
      <c r="U7" s="159" t="s">
        <v>2342</v>
      </c>
      <c r="V7" s="108" t="s">
        <v>2343</v>
      </c>
      <c r="W7" s="71"/>
      <c r="X7" s="108" t="s">
        <v>2335</v>
      </c>
      <c r="Y7" s="108" t="s">
        <v>2342</v>
      </c>
      <c r="Z7" s="108" t="s">
        <v>2343</v>
      </c>
      <c r="AA7" s="71"/>
      <c r="AB7" s="71"/>
      <c r="AC7" s="71"/>
      <c r="AD7" s="71"/>
      <c r="AF7" s="71"/>
      <c r="AG7" s="71"/>
      <c r="AH7" s="71"/>
      <c r="AI7" s="71"/>
      <c r="BA7" s="529"/>
      <c r="BB7" s="530"/>
      <c r="BC7" s="530"/>
      <c r="BD7" s="530"/>
      <c r="BE7" s="531"/>
      <c r="BF7" s="532"/>
      <c r="BG7" s="529"/>
      <c r="BH7" s="531"/>
      <c r="BI7" s="529"/>
      <c r="BJ7" s="531"/>
      <c r="BK7" s="529"/>
      <c r="BL7" s="531"/>
      <c r="BM7" s="529"/>
      <c r="BN7" s="531"/>
      <c r="BO7" s="529"/>
      <c r="BP7" s="531"/>
      <c r="BQ7" s="529"/>
      <c r="BR7" s="531"/>
      <c r="BS7" s="529"/>
      <c r="BT7" s="531"/>
      <c r="BU7" s="529"/>
      <c r="BV7" s="531"/>
      <c r="BW7" s="529"/>
      <c r="BX7" s="531"/>
      <c r="BY7" s="529"/>
      <c r="BZ7" s="531"/>
      <c r="CA7" s="532"/>
      <c r="CB7" s="529"/>
      <c r="CC7" s="530"/>
      <c r="CD7" s="530"/>
      <c r="CE7" s="531"/>
    </row>
    <row r="8" spans="1:105" ht="13.5" customHeight="1" thickBot="1">
      <c r="A8" s="766" t="s">
        <v>2458</v>
      </c>
      <c r="B8" s="698"/>
      <c r="C8" s="698"/>
      <c r="D8" s="698"/>
      <c r="E8" s="698"/>
      <c r="F8" s="698"/>
      <c r="G8" s="699"/>
      <c r="J8" s="172"/>
      <c r="M8" s="112"/>
      <c r="N8" s="766" t="s">
        <v>2458</v>
      </c>
      <c r="O8" s="698"/>
      <c r="P8" s="698"/>
      <c r="Q8" s="699"/>
      <c r="R8" s="118"/>
      <c r="S8" s="162"/>
      <c r="T8" s="162"/>
      <c r="U8" s="162"/>
      <c r="V8" s="162"/>
      <c r="BA8" s="533"/>
      <c r="BB8" s="534"/>
      <c r="BC8" s="534"/>
      <c r="BD8" s="534"/>
      <c r="BE8" s="535"/>
      <c r="BF8" s="536"/>
      <c r="BG8" s="533"/>
      <c r="BH8" s="535"/>
      <c r="BI8" s="533"/>
      <c r="BJ8" s="535"/>
      <c r="BK8" s="533"/>
      <c r="BL8" s="535"/>
      <c r="BM8" s="533"/>
      <c r="BN8" s="535"/>
      <c r="BO8" s="533"/>
      <c r="BP8" s="535"/>
      <c r="BQ8" s="533"/>
      <c r="BR8" s="535"/>
      <c r="BS8" s="533"/>
      <c r="BT8" s="535"/>
      <c r="BU8" s="533"/>
      <c r="BV8" s="535"/>
      <c r="BW8" s="533"/>
      <c r="BX8" s="535"/>
      <c r="BY8" s="533"/>
      <c r="BZ8" s="535"/>
      <c r="CA8" s="536"/>
      <c r="CB8" s="533"/>
      <c r="CC8" s="534"/>
      <c r="CD8" s="534"/>
      <c r="CE8" s="535"/>
    </row>
    <row r="9" spans="1:105" ht="5.15" customHeight="1">
      <c r="S9" s="111"/>
      <c r="T9" s="111"/>
      <c r="U9" s="111"/>
      <c r="V9" s="111"/>
      <c r="X9" s="72"/>
      <c r="Y9" s="72"/>
      <c r="Z9" s="72"/>
      <c r="AF9" s="146"/>
      <c r="AG9" s="146"/>
      <c r="AH9" s="146"/>
      <c r="AI9" s="146"/>
      <c r="BA9" s="533"/>
      <c r="BB9" s="534"/>
      <c r="BC9" s="534"/>
      <c r="BD9" s="534"/>
      <c r="BE9" s="535"/>
      <c r="BF9" s="536"/>
      <c r="BG9" s="533"/>
      <c r="BH9" s="535"/>
      <c r="BI9" s="533"/>
      <c r="BJ9" s="535"/>
      <c r="BK9" s="533"/>
      <c r="BL9" s="535"/>
      <c r="BM9" s="533"/>
      <c r="BN9" s="535"/>
      <c r="BO9" s="533"/>
      <c r="BP9" s="535"/>
      <c r="BQ9" s="533"/>
      <c r="BR9" s="535"/>
      <c r="BS9" s="533"/>
      <c r="BT9" s="535"/>
      <c r="BU9" s="533"/>
      <c r="BV9" s="535"/>
      <c r="BW9" s="533"/>
      <c r="BX9" s="535"/>
      <c r="BY9" s="533"/>
      <c r="BZ9" s="535"/>
      <c r="CA9" s="536"/>
      <c r="CB9" s="533"/>
      <c r="CC9" s="534"/>
      <c r="CD9" s="534"/>
      <c r="CE9" s="535"/>
    </row>
    <row r="10" spans="1:105" ht="12.75" customHeight="1">
      <c r="G10" s="140"/>
      <c r="K10" s="35" t="s">
        <v>2459</v>
      </c>
      <c r="M10" s="140"/>
      <c r="S10" s="111"/>
      <c r="T10" s="111"/>
      <c r="U10" s="214"/>
      <c r="V10" s="214"/>
      <c r="X10" s="72"/>
      <c r="Y10" s="72"/>
      <c r="Z10" s="72"/>
      <c r="AF10" s="146"/>
      <c r="AG10" s="146"/>
      <c r="AH10" s="146"/>
      <c r="AI10" s="146"/>
      <c r="BA10" s="533"/>
      <c r="BB10" s="534"/>
      <c r="BC10" s="534"/>
      <c r="BD10" s="534"/>
      <c r="BE10" s="535"/>
      <c r="BF10" s="536"/>
      <c r="BG10" s="533"/>
      <c r="BH10" s="535"/>
      <c r="BI10" s="533"/>
      <c r="BJ10" s="535"/>
      <c r="BK10" s="533"/>
      <c r="BL10" s="535"/>
      <c r="BM10" s="533"/>
      <c r="BN10" s="535"/>
      <c r="BO10" s="533"/>
      <c r="BP10" s="535"/>
      <c r="BQ10" s="533"/>
      <c r="BR10" s="535"/>
      <c r="BS10" s="533"/>
      <c r="BT10" s="535"/>
      <c r="BU10" s="533"/>
      <c r="BV10" s="535"/>
      <c r="BW10" s="533"/>
      <c r="BX10" s="535"/>
      <c r="BY10" s="533"/>
      <c r="BZ10" s="535"/>
      <c r="CA10" s="536"/>
      <c r="CB10" s="533"/>
      <c r="CC10" s="534"/>
      <c r="CD10" s="534"/>
      <c r="CE10" s="535"/>
    </row>
    <row r="11" spans="1:105" ht="12.75" customHeight="1">
      <c r="A11" s="74">
        <f ca="1">I11-T11</f>
        <v>14985.41</v>
      </c>
      <c r="B11">
        <f ca="1">IF(I11=0,0,(A11*100/I11))</f>
        <v>61.014270882107446</v>
      </c>
      <c r="C11">
        <f ca="1">I11-E11</f>
        <v>15832.46</v>
      </c>
      <c r="D11">
        <f ca="1">IF(I11=0,0,(C11*100/I11))</f>
        <v>64.463101321227171</v>
      </c>
      <c r="E11">
        <f ca="1">IFERROR(_xll.AC_BU(_xll.ArrayBU(DB),_xll.ArrayDPT($BA11:$BE11),_xll.ArrayCOA($BG11:$BZ11),YR,PRD-1,_xll.ArrayDIM($CB11:$CE11)),0)</f>
        <v>8728.0400000000009</v>
      </c>
      <c r="F11">
        <f ca="1">+I11-H11</f>
        <v>24560.5</v>
      </c>
      <c r="G11">
        <f ca="1">IF(I11=0,0,(F11*100/I11))</f>
        <v>100</v>
      </c>
      <c r="H11"/>
      <c r="I11">
        <f ca="1">IFERROR(_xll.AC_BU(_xll.ArrayBU(DB),_xll.ArrayDPT($BA11:$BE11),_xll.ArrayCOA($BG11:$BZ11),YR,PRD,_xll.ArrayDIM($CB11:$CE11)),0)</f>
        <v>24560.5</v>
      </c>
      <c r="J11" s="140">
        <f ca="1">IF(I11=0,0,(I11/$I$23*100))</f>
        <v>7.5121376973723519</v>
      </c>
      <c r="K11" t="s">
        <v>2403</v>
      </c>
      <c r="L11">
        <f ca="1">IFERROR(_xll.ACC_BU(_xll.ArrayBU(DB),_xll.ArrayDPT($BA11:$BE11),_xll.ArrayCOA($BG11:$BZ11),YR,PRD,_xll.ArrayDIM($CB11:$CE11)),0)</f>
        <v>212409.35</v>
      </c>
      <c r="M11" s="140">
        <f ca="1">L11/$L$23*100</f>
        <v>8.6304284076753159</v>
      </c>
      <c r="N11">
        <f ca="1">L11-U11</f>
        <v>212409.35</v>
      </c>
      <c r="O11">
        <f ca="1">IF(L11=0,0,(N11*100/L11))</f>
        <v>100</v>
      </c>
      <c r="P11">
        <f ca="1">L11-V11</f>
        <v>-108543.80999999997</v>
      </c>
      <c r="Q11">
        <f ca="1">IF(L11=0,0,(P11*100/L11))</f>
        <v>-51.101239187446296</v>
      </c>
      <c r="S11" s="119">
        <f ca="1">IFERROR(_xll.BC_BU(_xll.ArrayBU(DB),_xll.ArrayDPT($BA11:$BE11),_xll.ArrayCOA($BG11:$BZ11),YR,PRD,RV,_xll.ArrayDIM($CB11:$CE11)),0)</f>
        <v>0</v>
      </c>
      <c r="T11" s="119">
        <f ca="1">IFERROR(_xll.AC_BU(_xll.ArrayBU(DB),_xll.ArrayDPT($BA11:$BE11),_xll.ArrayCOA($BG11:$BZ11),YR-1,PRD,_xll.ArrayDIM($CB11:$CE11)),0)</f>
        <v>9575.09</v>
      </c>
      <c r="U11" s="119">
        <f ca="1">IFERROR(_xll.BCC_BU(_xll.ArrayBU(DB),_xll.ArrayDPT($BA11:$BE11),_xll.ArrayCOA($BG11:$BZ11),YR,PRD,RV,_xll.ArrayDIM($CB11:$CE11)),0)</f>
        <v>0</v>
      </c>
      <c r="V11" s="119">
        <f ca="1">IFERROR(_xll.ACC_BU(_xll.ArrayBU(DB),_xll.ArrayDPT($BA11:$BE11),_xll.ArrayCOA($BG11:$BZ11),YR-1,PRD,_xll.ArrayDIM($CB11:$CE11)),0)</f>
        <v>320953.15999999997</v>
      </c>
      <c r="W11" s="102"/>
      <c r="X11" s="72">
        <f ca="1">IFERROR(_xll.ACC_BU(_xll.ArrayBU(DB),_xll.ArrayDPT($BA11:$BE11),_xll.ArrayCOA($BG11:$BZ11),YR,PRD,_xll.ArrayDIM($CB11:$CE11)),0)</f>
        <v>212409.35</v>
      </c>
      <c r="Y11" s="72">
        <f ca="1">IFERROR(_xll.BCC_BU(_xll.ArrayBU(DB),_xll.ArrayDPT($BA11:$BE11),_xll.ArrayCOA($BG11:$BZ11),YR,PRD,RV,_xll.ArrayDIM($CB11:$CE11)),0)</f>
        <v>0</v>
      </c>
      <c r="Z11" s="72">
        <f ca="1">IFERROR(_xll.ACC_BU(_xll.ArrayBU(DB),_xll.ArrayDPT($BA11:$BE11),_xll.ArrayCOA($BG11:$BZ11),YR-1,PRD,_xll.ArrayDIM($CB11:$CE11)),0)</f>
        <v>320953.15999999997</v>
      </c>
      <c r="AA11" s="102"/>
      <c r="AB11" s="102"/>
      <c r="AC11" s="102"/>
      <c r="AD11" s="102"/>
      <c r="AF11" s="146"/>
      <c r="AG11" s="146"/>
      <c r="AH11" s="146"/>
      <c r="AI11" s="146"/>
      <c r="BA11" s="533"/>
      <c r="BB11" s="534"/>
      <c r="BC11" s="534"/>
      <c r="BD11" s="534"/>
      <c r="BE11" s="535"/>
      <c r="BF11" s="536"/>
      <c r="BG11" s="533" t="s">
        <v>1557</v>
      </c>
      <c r="BH11" s="535"/>
      <c r="BI11" s="533"/>
      <c r="BJ11" s="535"/>
      <c r="BK11" s="533"/>
      <c r="BL11" s="535"/>
      <c r="BM11" s="533"/>
      <c r="BN11" s="535"/>
      <c r="BO11" s="533"/>
      <c r="BP11" s="535"/>
      <c r="BQ11" s="533"/>
      <c r="BR11" s="535"/>
      <c r="BS11" s="533"/>
      <c r="BT11" s="535"/>
      <c r="BU11" s="533"/>
      <c r="BV11" s="535"/>
      <c r="BW11" s="533"/>
      <c r="BX11" s="535"/>
      <c r="BY11" s="533"/>
      <c r="BZ11" s="535"/>
      <c r="CA11" s="536"/>
      <c r="CB11" s="533"/>
      <c r="CC11" s="534"/>
      <c r="CD11" s="534"/>
      <c r="CE11" s="535"/>
      <c r="DA11" t="s">
        <v>1557</v>
      </c>
    </row>
    <row r="12" spans="1:105" ht="12.75" customHeight="1">
      <c r="A12" s="74">
        <f ca="1">I12-T12</f>
        <v>0</v>
      </c>
      <c r="B12" s="124">
        <f ca="1">IF(I12=0,0,(A12*100/I12))</f>
        <v>0</v>
      </c>
      <c r="C12" s="124">
        <f ca="1">I12-E12</f>
        <v>0</v>
      </c>
      <c r="D12" s="124">
        <f ca="1">IF(I12=0,0,(C12*100/I12))</f>
        <v>0</v>
      </c>
      <c r="E12" s="124">
        <f ca="1">IFERROR(_xll.AC_BU(_xll.ArrayBU(DB),_xll.ArrayDPT($BA12:$BE12),_xll.ArrayCOA($BG12:$BZ12),YR,PRD-1,_xll.ArrayDIM($CB12:$CE12)),0)</f>
        <v>0</v>
      </c>
      <c r="F12" s="124">
        <f ca="1">I12-H12</f>
        <v>0</v>
      </c>
      <c r="G12" s="124">
        <f ca="1">IF(I12=0,0,(F12*100/I12))</f>
        <v>0</v>
      </c>
      <c r="H12" s="124"/>
      <c r="I12" s="124">
        <f ca="1">IFERROR(_xll.AC_BU(_xll.ArrayBU(DB),_xll.ArrayDPT($BA12:$BE12),_xll.ArrayCOA($BG12:$BZ12),YR,PRD,_xll.ArrayDIM($CB12:$CE12)),0)</f>
        <v>0</v>
      </c>
      <c r="J12" s="127">
        <f ca="1">IF(I12=0,0,(I12/$I$23*100))</f>
        <v>0</v>
      </c>
      <c r="K12" s="124" t="s">
        <v>2473</v>
      </c>
      <c r="L12" s="124">
        <f ca="1">IFERROR(_xll.ACC_BU(_xll.ArrayBU(DB),_xll.ArrayDPT($BA12:$BE12),_xll.ArrayCOA($BG12:$BZ12),YR,PRD,_xll.ArrayDIM($CB12:$CE12)),0)</f>
        <v>0</v>
      </c>
      <c r="M12" s="127">
        <f ca="1">L12/$L$23*100</f>
        <v>0</v>
      </c>
      <c r="N12" s="124">
        <f ca="1">L12-U12</f>
        <v>0</v>
      </c>
      <c r="O12" s="124">
        <f ca="1">IF(L12=0,0,(N12*100/L12))</f>
        <v>0</v>
      </c>
      <c r="P12" s="124">
        <f ca="1">L12-V12</f>
        <v>0</v>
      </c>
      <c r="Q12" s="124">
        <f ca="1">IF(L12=0,0,(P12*100/L12))</f>
        <v>0</v>
      </c>
      <c r="S12" s="72">
        <f ca="1">IFERROR(_xll.BC_BU(_xll.ArrayBU(DB),_xll.ArrayDPT($BA12:$BE12),_xll.ArrayCOA($BG12:$BZ12),YR,PRD,RV,_xll.ArrayDIM($CB12:$CE12)),0)</f>
        <v>0</v>
      </c>
      <c r="T12" s="72">
        <f ca="1">IFERROR(_xll.AC_BU(_xll.ArrayBU(DB),_xll.ArrayDPT($BA12:$BE12),_xll.ArrayCOA($BG12:$BZ12),YR-1,PRD,_xll.ArrayDIM($CB12:$CE12)),0)</f>
        <v>0</v>
      </c>
      <c r="U12" s="72">
        <f ca="1">IFERROR(_xll.BCC_BU(_xll.ArrayBU(DB),_xll.ArrayDPT($BA12:$BE12),_xll.ArrayCOA($BG12:$BZ12),YR,PRD,RV,_xll.ArrayDIM($CB12:$CE12)),0)</f>
        <v>0</v>
      </c>
      <c r="V12" s="72">
        <f ca="1">IFERROR(_xll.ACC_BU(_xll.ArrayBU(DB),_xll.ArrayDPT($BA12:$BE12),_xll.ArrayCOA($BG12:$BZ12),YR-1,PRD,_xll.ArrayDIM($CB12:$CE12)),0)</f>
        <v>0</v>
      </c>
      <c r="W12" s="102"/>
      <c r="X12" s="72">
        <f ca="1">IFERROR(_xll.ACC_BU(_xll.ArrayBU(DB),_xll.ArrayDPT($BA12:$BE12),_xll.ArrayCOA($BG12:$BZ12),YR,PRD,_xll.ArrayDIM($CB12:$CE12)),0)</f>
        <v>0</v>
      </c>
      <c r="Y12" s="72">
        <f ca="1">IFERROR(_xll.BCC_BU(_xll.ArrayBU(DB),_xll.ArrayDPT($BA12:$BE12),_xll.ArrayCOA($BG12:$BZ12),YR,PRD,RV,_xll.ArrayDIM($CB12:$CE12)),0)</f>
        <v>0</v>
      </c>
      <c r="Z12" s="72">
        <f ca="1">IFERROR(_xll.ACC_BU(_xll.ArrayBU(DB),_xll.ArrayDPT($BA12:$BE12),_xll.ArrayCOA($BG12:$BZ12),YR-1,PRD,_xll.ArrayDIM($CB12:$CE12)),0)</f>
        <v>0</v>
      </c>
      <c r="AA12" s="102"/>
      <c r="AB12" s="102"/>
      <c r="AC12" s="102"/>
      <c r="AD12" s="102"/>
      <c r="AF12" s="146"/>
      <c r="AG12" s="146"/>
      <c r="AH12" s="146"/>
      <c r="AI12" s="146"/>
      <c r="BA12" s="533"/>
      <c r="BB12" s="534"/>
      <c r="BC12" s="534"/>
      <c r="BD12" s="534"/>
      <c r="BE12" s="535"/>
      <c r="BF12" s="536"/>
      <c r="BG12" s="533" t="s">
        <v>1565</v>
      </c>
      <c r="BH12" s="535"/>
      <c r="BI12" s="533"/>
      <c r="BJ12" s="535"/>
      <c r="BK12" s="533"/>
      <c r="BL12" s="535"/>
      <c r="BM12" s="533"/>
      <c r="BN12" s="535"/>
      <c r="BO12" s="533"/>
      <c r="BP12" s="535"/>
      <c r="BQ12" s="533"/>
      <c r="BR12" s="535"/>
      <c r="BS12" s="533"/>
      <c r="BT12" s="535"/>
      <c r="BU12" s="533"/>
      <c r="BV12" s="535"/>
      <c r="BW12" s="533"/>
      <c r="BX12" s="535"/>
      <c r="BY12" s="533"/>
      <c r="BZ12" s="535"/>
      <c r="CA12" s="536"/>
      <c r="CB12" s="533"/>
      <c r="CC12" s="534"/>
      <c r="CD12" s="534"/>
      <c r="CE12" s="535"/>
      <c r="DA12" t="s">
        <v>1565</v>
      </c>
    </row>
    <row r="13" spans="1:105" ht="12.75" customHeight="1">
      <c r="A13" s="35">
        <f ca="1">A11-A12</f>
        <v>14985.41</v>
      </c>
      <c r="B13">
        <f ca="1">IF(I13=0,0,(A13*100/I13))</f>
        <v>61.014270882107446</v>
      </c>
      <c r="C13" s="35">
        <f ca="1">I13-E13</f>
        <v>15832.46</v>
      </c>
      <c r="D13">
        <f ca="1">IF(I13=0,0,(C13*100/I13))</f>
        <v>64.463101321227171</v>
      </c>
      <c r="E13" s="35">
        <f ca="1">E11-E12</f>
        <v>8728.0400000000009</v>
      </c>
      <c r="F13" s="35">
        <f ca="1">F11-F12</f>
        <v>24560.5</v>
      </c>
      <c r="G13">
        <f ca="1">IF(I13=0,0,(F13*100/I13))</f>
        <v>100</v>
      </c>
      <c r="H13" s="35">
        <f>H11-H12</f>
        <v>0</v>
      </c>
      <c r="I13" s="35">
        <f ca="1">I11-I12</f>
        <v>24560.5</v>
      </c>
      <c r="J13" s="140">
        <f ca="1">IF(I13=0,0,(I13/$I$23*100))</f>
        <v>7.5121376973723519</v>
      </c>
      <c r="K13" s="112" t="s">
        <v>2608</v>
      </c>
      <c r="L13" s="35">
        <f ca="1">L11-L12</f>
        <v>212409.35</v>
      </c>
      <c r="M13" s="140">
        <f ca="1">L13/$L$23*100</f>
        <v>8.6304284076753159</v>
      </c>
      <c r="N13" s="35">
        <f ca="1">N11-N12</f>
        <v>212409.35</v>
      </c>
      <c r="O13">
        <f ca="1">IF(L13=0,0,(N13*100/L13))</f>
        <v>100</v>
      </c>
      <c r="P13" s="35">
        <f ca="1">P11-P12</f>
        <v>-108543.80999999997</v>
      </c>
      <c r="Q13">
        <f ca="1">IF(L13=0,0,(P13*100/L13))</f>
        <v>-51.101239187446296</v>
      </c>
      <c r="S13" s="145">
        <f ca="1">S11-S12</f>
        <v>0</v>
      </c>
      <c r="T13" s="145">
        <f ca="1">T11-T12</f>
        <v>9575.09</v>
      </c>
      <c r="U13" s="145">
        <f ca="1">U11-U12</f>
        <v>0</v>
      </c>
      <c r="V13" s="145">
        <f ca="1">V11-V12</f>
        <v>320953.15999999997</v>
      </c>
      <c r="W13" s="46"/>
      <c r="X13" s="77">
        <f ca="1">X11-X12</f>
        <v>212409.35</v>
      </c>
      <c r="Y13" s="77">
        <f ca="1">Y11-Y12</f>
        <v>0</v>
      </c>
      <c r="Z13" s="77">
        <f ca="1">Z11-Z12</f>
        <v>320953.15999999997</v>
      </c>
      <c r="AA13" s="46"/>
      <c r="AB13" s="46"/>
      <c r="AC13" s="46"/>
      <c r="AD13" s="46"/>
      <c r="AF13" s="146"/>
      <c r="AG13" s="146"/>
      <c r="AH13" s="146"/>
      <c r="AI13" s="146"/>
      <c r="BA13" s="533"/>
      <c r="BB13" s="534"/>
      <c r="BC13" s="534"/>
      <c r="BD13" s="534"/>
      <c r="BE13" s="535"/>
      <c r="BF13" s="536"/>
      <c r="BG13" s="533"/>
      <c r="BH13" s="535"/>
      <c r="BI13" s="533"/>
      <c r="BJ13" s="535"/>
      <c r="BK13" s="533"/>
      <c r="BL13" s="535"/>
      <c r="BM13" s="533"/>
      <c r="BN13" s="535"/>
      <c r="BO13" s="533"/>
      <c r="BP13" s="535"/>
      <c r="BQ13" s="533"/>
      <c r="BR13" s="535"/>
      <c r="BS13" s="533"/>
      <c r="BT13" s="535"/>
      <c r="BU13" s="533"/>
      <c r="BV13" s="535"/>
      <c r="BW13" s="533"/>
      <c r="BX13" s="535"/>
      <c r="BY13" s="533"/>
      <c r="BZ13" s="535"/>
      <c r="CA13" s="536"/>
      <c r="CB13" s="533"/>
      <c r="CC13" s="534"/>
      <c r="CD13" s="534"/>
      <c r="CE13" s="535"/>
    </row>
    <row r="14" spans="1:105" ht="5.15" customHeight="1">
      <c r="S14" s="72"/>
      <c r="T14" s="72"/>
      <c r="U14" s="72"/>
      <c r="V14" s="72"/>
      <c r="W14" s="46"/>
      <c r="X14" s="72"/>
      <c r="Y14" s="72"/>
      <c r="Z14" s="72"/>
      <c r="AA14" s="46"/>
      <c r="AC14" s="46"/>
      <c r="AD14" s="46"/>
      <c r="AF14" s="146"/>
      <c r="AG14" s="146"/>
      <c r="AH14" s="146"/>
      <c r="AI14" s="146"/>
      <c r="BA14" s="533"/>
      <c r="BB14" s="534"/>
      <c r="BC14" s="534"/>
      <c r="BD14" s="534"/>
      <c r="BE14" s="535"/>
      <c r="BF14" s="536"/>
      <c r="BG14" s="533"/>
      <c r="BH14" s="535"/>
      <c r="BI14" s="533"/>
      <c r="BJ14" s="535"/>
      <c r="BK14" s="533"/>
      <c r="BL14" s="535"/>
      <c r="BM14" s="533"/>
      <c r="BN14" s="535"/>
      <c r="BO14" s="533"/>
      <c r="BP14" s="535"/>
      <c r="BQ14" s="533"/>
      <c r="BR14" s="535"/>
      <c r="BS14" s="533"/>
      <c r="BT14" s="535"/>
      <c r="BU14" s="533"/>
      <c r="BV14" s="535"/>
      <c r="BW14" s="533"/>
      <c r="BX14" s="535"/>
      <c r="BY14" s="533"/>
      <c r="BZ14" s="535"/>
      <c r="CA14" s="536"/>
      <c r="CB14" s="533"/>
      <c r="CC14" s="534"/>
      <c r="CD14" s="534"/>
      <c r="CE14" s="535"/>
    </row>
    <row r="15" spans="1:105" ht="12.75" customHeight="1">
      <c r="A15" s="74">
        <f ca="1">I15-T15</f>
        <v>178711.83000000002</v>
      </c>
      <c r="B15">
        <f ca="1">IF(I15=0,0,(A15*100/I15))</f>
        <v>59.665290861224648</v>
      </c>
      <c r="C15">
        <f ca="1">I15-E15</f>
        <v>147029.19</v>
      </c>
      <c r="D15">
        <f ca="1">IF(I15=0,0,(C15*100/I15))</f>
        <v>49.08762551667823</v>
      </c>
      <c r="E15">
        <f ca="1">IFERROR(_xll.AC_BU(_xll.ArrayBU(DB),_xll.ArrayDPT($BA15:$BE15),_xll.ArrayCOA($BG15:$BZ15),YR,PRD-1,_xll.ArrayDIM($CB15:$CE15)),0)</f>
        <v>152494.75</v>
      </c>
      <c r="F15">
        <f ca="1">I15-H15</f>
        <v>299523.94</v>
      </c>
      <c r="G15">
        <f ca="1">IF(I15=0,0,(F15*100/I15))</f>
        <v>100</v>
      </c>
      <c r="H15"/>
      <c r="I15">
        <f ca="1">IFERROR(_xll.AC_BU(_xll.ArrayBU(DB),_xll.ArrayDPT($BA15:$BE15),_xll.ArrayCOA($BG15:$BZ15),YR,PRD,_xll.ArrayDIM($CB15:$CE15)),0)</f>
        <v>299523.94</v>
      </c>
      <c r="J15" s="140">
        <f ca="1">IF(I15=0,0,(I15/$I$23*100))</f>
        <v>91.613162636733563</v>
      </c>
      <c r="K15" t="s">
        <v>2404</v>
      </c>
      <c r="L15">
        <f ca="1">IFERROR(_xll.ACC_BU(_xll.ArrayBU(DB),_xll.ArrayDPT($BA15:$BE15),_xll.ArrayCOA($BG15:$BZ15),YR,PRD,_xll.ArrayDIM($CB15:$CE15)),0)</f>
        <v>2218341.61</v>
      </c>
      <c r="M15" s="140">
        <f ca="1">L15/$L$23*100</f>
        <v>90.133689731041471</v>
      </c>
      <c r="N15">
        <f ca="1">L15-U15</f>
        <v>2218341.61</v>
      </c>
      <c r="O15">
        <f ca="1">IF(L15=0,0,(N15*100/L15))</f>
        <v>100</v>
      </c>
      <c r="P15">
        <f ca="1">L15-V15</f>
        <v>16770.139999999665</v>
      </c>
      <c r="Q15">
        <f ca="1">IF(L15=0,0,(P15*100/L15))</f>
        <v>0.75597644314121959</v>
      </c>
      <c r="S15" s="72">
        <f ca="1">IFERROR(_xll.BC_BU(_xll.ArrayBU(DB),_xll.ArrayDPT($BA15:$BE15),_xll.ArrayCOA($BG15:$BZ15),YR,PRD,RV,_xll.ArrayDIM($CB15:$CE15)),0)</f>
        <v>0</v>
      </c>
      <c r="T15" s="72">
        <f ca="1">IFERROR(_xll.AC_BU(_xll.ArrayBU(DB),_xll.ArrayDPT($BA15:$BE15),_xll.ArrayCOA($BG15:$BZ15),YR-1,PRD,_xll.ArrayDIM($CB15:$CE15)),0)</f>
        <v>120812.11</v>
      </c>
      <c r="U15" s="72">
        <f ca="1">IFERROR(_xll.BCC_BU(_xll.ArrayBU(DB),_xll.ArrayDPT($BA15:$BE15),_xll.ArrayCOA($BG15:$BZ15),YR,PRD,RV,_xll.ArrayDIM($CB15:$CE15)),0)</f>
        <v>0</v>
      </c>
      <c r="V15" s="72">
        <f ca="1">IFERROR(_xll.ACC_BU(_xll.ArrayBU(DB),_xll.ArrayDPT($BA15:$BE15),_xll.ArrayCOA($BG15:$BZ15),YR-1,PRD,_xll.ArrayDIM($CB15:$CE15)),0)</f>
        <v>2201571.4700000002</v>
      </c>
      <c r="W15" s="102"/>
      <c r="X15" s="72">
        <f ca="1">IFERROR(_xll.ACC_BU(_xll.ArrayBU(DB),_xll.ArrayDPT($BA15:$BE15),_xll.ArrayCOA($BG15:$BZ15),YR,PRD,_xll.ArrayDIM($CB15:$CE15)),0)</f>
        <v>2218341.61</v>
      </c>
      <c r="Y15" s="72">
        <f ca="1">IFERROR(_xll.BCC_BU(_xll.ArrayBU(DB),_xll.ArrayDPT($BA15:$BE15),_xll.ArrayCOA($BG15:$BZ15),YR,PRD,RV,_xll.ArrayDIM($CB15:$CE15)),0)</f>
        <v>0</v>
      </c>
      <c r="Z15" s="72">
        <f ca="1">IFERROR(_xll.ACC_BU(_xll.ArrayBU(DB),_xll.ArrayDPT($BA15:$BE15),_xll.ArrayCOA($BG15:$BZ15),YR-1,PRD,_xll.ArrayDIM($CB15:$CE15)),0)</f>
        <v>2201571.4700000002</v>
      </c>
      <c r="AA15" s="102"/>
      <c r="AB15" s="102"/>
      <c r="AC15" s="102"/>
      <c r="AD15" s="102"/>
      <c r="AF15" s="146"/>
      <c r="AG15" s="146"/>
      <c r="AH15" s="146"/>
      <c r="AI15" s="146"/>
      <c r="BA15" s="533"/>
      <c r="BB15" s="534"/>
      <c r="BC15" s="534"/>
      <c r="BD15" s="534"/>
      <c r="BE15" s="535"/>
      <c r="BF15" s="536"/>
      <c r="BG15" s="533" t="s">
        <v>1563</v>
      </c>
      <c r="BH15" s="535"/>
      <c r="BI15" s="533"/>
      <c r="BJ15" s="535"/>
      <c r="BK15" s="533"/>
      <c r="BL15" s="535"/>
      <c r="BM15" s="533"/>
      <c r="BN15" s="535"/>
      <c r="BO15" s="533"/>
      <c r="BP15" s="535"/>
      <c r="BQ15" s="533"/>
      <c r="BR15" s="535"/>
      <c r="BS15" s="533"/>
      <c r="BT15" s="535"/>
      <c r="BU15" s="533"/>
      <c r="BV15" s="535"/>
      <c r="BW15" s="533"/>
      <c r="BX15" s="535"/>
      <c r="BY15" s="533"/>
      <c r="BZ15" s="535"/>
      <c r="CA15" s="536"/>
      <c r="CB15" s="533"/>
      <c r="CC15" s="534"/>
      <c r="CD15" s="534"/>
      <c r="CE15" s="535"/>
      <c r="DA15" t="s">
        <v>1563</v>
      </c>
    </row>
    <row r="16" spans="1:105" ht="12.75" customHeight="1">
      <c r="A16" s="74">
        <f ca="1">I16-T16</f>
        <v>0</v>
      </c>
      <c r="B16" s="124">
        <f ca="1">IF(I16=0,0,(A16*100/I16))</f>
        <v>0</v>
      </c>
      <c r="C16" s="124">
        <f ca="1">I16-E16</f>
        <v>0</v>
      </c>
      <c r="D16" s="124">
        <f ca="1">IF(I16=0,0,(C16*100/I16))</f>
        <v>0</v>
      </c>
      <c r="E16" s="124">
        <f ca="1">IFERROR(_xll.AC_BU(_xll.ArrayBU(DB),_xll.ArrayDPT($BA16:$BE16),_xll.ArrayCOA($BG16:$BZ16),YR,PRD-1,_xll.ArrayDIM($CB16:$CE16)),0)</f>
        <v>0</v>
      </c>
      <c r="F16" s="124">
        <f ca="1">I16-H16</f>
        <v>0</v>
      </c>
      <c r="G16" s="124">
        <f ca="1">IF(I16=0,0,(F16*100/I16))</f>
        <v>0</v>
      </c>
      <c r="H16" s="124"/>
      <c r="I16" s="124">
        <f ca="1">IFERROR(_xll.AC_BU(_xll.ArrayBU(DB),_xll.ArrayDPT($BA16:$BE16),_xll.ArrayCOA($BG16:$BZ16),YR,PRD,_xll.ArrayDIM($CB16:$CE16)),0)</f>
        <v>0</v>
      </c>
      <c r="J16" s="127">
        <f ca="1">IF(I16=0,0,(I16/$I$23*100))</f>
        <v>0</v>
      </c>
      <c r="K16" s="124" t="s">
        <v>2473</v>
      </c>
      <c r="L16" s="124">
        <f ca="1">IFERROR(_xll.ACC_BU(_xll.ArrayBU(DB),_xll.ArrayDPT($BA16:$BE16),_xll.ArrayCOA($BG16:$BZ16),YR,PRD,_xll.ArrayDIM($CB16:$CE16)),0)</f>
        <v>3087.51</v>
      </c>
      <c r="M16" s="127">
        <f ca="1">L16/$L$23*100</f>
        <v>0.12544896923314164</v>
      </c>
      <c r="N16" s="124">
        <f ca="1">L16-U16</f>
        <v>3087.51</v>
      </c>
      <c r="O16" s="124">
        <f ca="1">IF(L16=0,0,(N16*100/L16))</f>
        <v>100</v>
      </c>
      <c r="P16" s="124">
        <f ca="1">L16-V16</f>
        <v>2686.4900000000002</v>
      </c>
      <c r="Q16" s="124">
        <f ca="1">IF(L16=0,0,(P16*100/L16))</f>
        <v>87.011540043594991</v>
      </c>
      <c r="S16" s="72">
        <f ca="1">IFERROR(_xll.BC_BU(_xll.ArrayBU(DB),_xll.ArrayDPT($BA16:$BE16),_xll.ArrayCOA($BG16:$BZ16),YR,PRD,RV,_xll.ArrayDIM($CB16:$CE16)),0)</f>
        <v>0</v>
      </c>
      <c r="T16" s="72">
        <f ca="1">IFERROR(_xll.AC_BU(_xll.ArrayBU(DB),_xll.ArrayDPT($BA16:$BE16),_xll.ArrayCOA($BG16:$BZ16),YR-1,PRD,_xll.ArrayDIM($CB16:$CE16)),0)</f>
        <v>0</v>
      </c>
      <c r="U16" s="72">
        <f ca="1">IFERROR(_xll.BCC_BU(_xll.ArrayBU(DB),_xll.ArrayDPT($BA16:$BE16),_xll.ArrayCOA($BG16:$BZ16),YR,PRD,RV,_xll.ArrayDIM($CB16:$CE16)),0)</f>
        <v>0</v>
      </c>
      <c r="V16" s="72">
        <f ca="1">IFERROR(_xll.ACC_BU(_xll.ArrayBU(DB),_xll.ArrayDPT($BA16:$BE16),_xll.ArrayCOA($BG16:$BZ16),YR-1,PRD,_xll.ArrayDIM($CB16:$CE16)),0)</f>
        <v>401.02</v>
      </c>
      <c r="W16" s="102"/>
      <c r="X16" s="72">
        <f ca="1">IFERROR(_xll.ACC_BU(_xll.ArrayBU(DB),_xll.ArrayDPT($BA16:$BE16),_xll.ArrayCOA($BG16:$BZ16),YR,PRD,_xll.ArrayDIM($CB16:$CE16)),0)</f>
        <v>3087.51</v>
      </c>
      <c r="Y16" s="72">
        <f ca="1">IFERROR(_xll.BCC_BU(_xll.ArrayBU(DB),_xll.ArrayDPT($BA16:$BE16),_xll.ArrayCOA($BG16:$BZ16),YR,PRD,RV,_xll.ArrayDIM($CB16:$CE16)),0)</f>
        <v>0</v>
      </c>
      <c r="Z16" s="72">
        <f ca="1">IFERROR(_xll.ACC_BU(_xll.ArrayBU(DB),_xll.ArrayDPT($BA16:$BE16),_xll.ArrayCOA($BG16:$BZ16),YR-1,PRD,_xll.ArrayDIM($CB16:$CE16)),0)</f>
        <v>401.02</v>
      </c>
      <c r="AA16" s="102"/>
      <c r="AB16" s="102"/>
      <c r="AC16" s="102"/>
      <c r="AD16" s="102"/>
      <c r="AF16" s="146"/>
      <c r="AG16" s="146"/>
      <c r="AH16" s="146"/>
      <c r="AI16" s="146"/>
      <c r="BA16" s="537"/>
      <c r="BB16" s="538"/>
      <c r="BC16" s="538"/>
      <c r="BD16" s="538"/>
      <c r="BE16" s="539"/>
      <c r="BF16" s="502"/>
      <c r="BG16" s="537" t="s">
        <v>1566</v>
      </c>
      <c r="BH16" s="539"/>
      <c r="BI16" s="537"/>
      <c r="BJ16" s="539"/>
      <c r="BK16" s="537"/>
      <c r="BL16" s="539"/>
      <c r="BM16" s="537"/>
      <c r="BN16" s="539"/>
      <c r="BO16" s="537"/>
      <c r="BP16" s="539"/>
      <c r="BQ16" s="537"/>
      <c r="BR16" s="539"/>
      <c r="BS16" s="537"/>
      <c r="BT16" s="539"/>
      <c r="BU16" s="537"/>
      <c r="BV16" s="539"/>
      <c r="BW16" s="537"/>
      <c r="BX16" s="539"/>
      <c r="BY16" s="537"/>
      <c r="BZ16" s="539"/>
      <c r="CA16" s="502"/>
      <c r="CB16" s="537"/>
      <c r="CC16" s="538"/>
      <c r="CD16" s="538"/>
      <c r="CE16" s="539"/>
      <c r="DA16" t="s">
        <v>1566</v>
      </c>
    </row>
    <row r="17" spans="1:106" ht="12.75" customHeight="1">
      <c r="A17" s="35">
        <f ca="1">A15-A16</f>
        <v>178711.83000000002</v>
      </c>
      <c r="B17">
        <f ca="1">IF(I17=0,0,(A17*100/I17))</f>
        <v>59.665290861224648</v>
      </c>
      <c r="C17" s="35">
        <f ca="1">I17-E17</f>
        <v>147029.19</v>
      </c>
      <c r="D17">
        <f ca="1">IF(I17=0,0,(C17*100/I17))</f>
        <v>49.08762551667823</v>
      </c>
      <c r="E17" s="35">
        <f ca="1">E15-E16</f>
        <v>152494.75</v>
      </c>
      <c r="F17" s="35">
        <f ca="1">F15+F16</f>
        <v>299523.94</v>
      </c>
      <c r="G17">
        <f ca="1">IF(I17=0,0,(F17*100/I17))</f>
        <v>100</v>
      </c>
      <c r="H17" s="35">
        <f>H15-H16</f>
        <v>0</v>
      </c>
      <c r="I17" s="35">
        <f ca="1">I15-I16</f>
        <v>299523.94</v>
      </c>
      <c r="J17" s="140">
        <f ca="1">IF(I17=0,0,(I17/$I$23*100))</f>
        <v>91.613162636733563</v>
      </c>
      <c r="K17" s="112" t="s">
        <v>2609</v>
      </c>
      <c r="L17" s="35">
        <f ca="1">L15-L16</f>
        <v>2215254.1</v>
      </c>
      <c r="M17" s="140">
        <f ca="1">L17/$L$23*100</f>
        <v>90.008240761808338</v>
      </c>
      <c r="N17" s="35">
        <f ca="1">N15-N16</f>
        <v>2215254.1</v>
      </c>
      <c r="O17">
        <f ca="1">IF(L17=0,0,(N17*100/L17))</f>
        <v>100</v>
      </c>
      <c r="P17" s="35">
        <f ca="1">P15-P16</f>
        <v>14083.649999999665</v>
      </c>
      <c r="Q17">
        <f ca="1">IF(L17=0,0,(P17*100/L17))</f>
        <v>0.6357577670209329</v>
      </c>
      <c r="S17" s="145">
        <f ca="1">S15-S16</f>
        <v>0</v>
      </c>
      <c r="T17" s="145">
        <f ca="1">T15-T16</f>
        <v>120812.11</v>
      </c>
      <c r="U17" s="145">
        <f ca="1">U15-U16</f>
        <v>0</v>
      </c>
      <c r="V17" s="145">
        <f ca="1">V15-V16</f>
        <v>2201170.4500000002</v>
      </c>
      <c r="W17" s="46"/>
      <c r="X17" s="77">
        <f ca="1">X15-X16</f>
        <v>2215254.1</v>
      </c>
      <c r="Y17" s="77">
        <f ca="1">Y15-Y16</f>
        <v>0</v>
      </c>
      <c r="Z17" s="77">
        <f ca="1">Z15-Z16</f>
        <v>2201170.4500000002</v>
      </c>
      <c r="AA17" s="46"/>
      <c r="AB17" s="46"/>
      <c r="AC17" s="46"/>
      <c r="AD17" s="46"/>
      <c r="AF17" s="146"/>
      <c r="AG17" s="146"/>
      <c r="AH17" s="146"/>
      <c r="AI17" s="146"/>
      <c r="BA17" s="537"/>
      <c r="BB17" s="538"/>
      <c r="BC17" s="538"/>
      <c r="BD17" s="538"/>
      <c r="BE17" s="539"/>
      <c r="BF17" s="502"/>
      <c r="BG17" s="537"/>
      <c r="BH17" s="539"/>
      <c r="BI17" s="537"/>
      <c r="BJ17" s="539"/>
      <c r="BK17" s="537"/>
      <c r="BL17" s="539"/>
      <c r="BM17" s="537"/>
      <c r="BN17" s="539"/>
      <c r="BO17" s="537"/>
      <c r="BP17" s="539"/>
      <c r="BQ17" s="537"/>
      <c r="BR17" s="539"/>
      <c r="BS17" s="537"/>
      <c r="BT17" s="539"/>
      <c r="BU17" s="537"/>
      <c r="BV17" s="539"/>
      <c r="BW17" s="537"/>
      <c r="BX17" s="539"/>
      <c r="BY17" s="537"/>
      <c r="BZ17" s="539"/>
      <c r="CA17" s="502"/>
      <c r="CB17" s="537"/>
      <c r="CC17" s="538"/>
      <c r="CD17" s="538"/>
      <c r="CE17" s="539"/>
    </row>
    <row r="18" spans="1:106" ht="5.15" customHeight="1">
      <c r="S18" s="72"/>
      <c r="T18" s="72"/>
      <c r="U18" s="72"/>
      <c r="V18" s="72"/>
      <c r="W18" s="46"/>
      <c r="X18" s="72"/>
      <c r="Y18" s="72"/>
      <c r="Z18" s="72"/>
      <c r="AA18" s="46"/>
      <c r="AB18" s="46"/>
      <c r="AC18" s="46"/>
      <c r="AD18" s="46"/>
      <c r="AF18" s="146"/>
      <c r="AG18" s="146"/>
      <c r="AH18" s="146"/>
      <c r="AI18" s="146"/>
      <c r="BA18" s="537"/>
      <c r="BB18" s="538"/>
      <c r="BC18" s="538"/>
      <c r="BD18" s="538"/>
      <c r="BE18" s="539"/>
      <c r="BF18" s="502"/>
      <c r="BG18" s="537"/>
      <c r="BH18" s="539"/>
      <c r="BI18" s="537"/>
      <c r="BJ18" s="539"/>
      <c r="BK18" s="537"/>
      <c r="BL18" s="539"/>
      <c r="BM18" s="537"/>
      <c r="BN18" s="539"/>
      <c r="BO18" s="537"/>
      <c r="BP18" s="539"/>
      <c r="BQ18" s="537"/>
      <c r="BR18" s="539"/>
      <c r="BS18" s="537"/>
      <c r="BT18" s="539"/>
      <c r="BU18" s="537"/>
      <c r="BV18" s="539"/>
      <c r="BW18" s="537"/>
      <c r="BX18" s="539"/>
      <c r="BY18" s="537"/>
      <c r="BZ18" s="539"/>
      <c r="CA18" s="502"/>
      <c r="CB18" s="537"/>
      <c r="CC18" s="538"/>
      <c r="CD18" s="538"/>
      <c r="CE18" s="539"/>
    </row>
    <row r="19" spans="1:106" ht="12.75" customHeight="1">
      <c r="A19" s="74">
        <f ca="1">I19-T19</f>
        <v>1261.6500000000001</v>
      </c>
      <c r="B19" s="74">
        <f ca="1">IF(I19=0,0,(A19*100/I19))</f>
        <v>44.117029981327235</v>
      </c>
      <c r="C19" s="74">
        <f ca="1">I19-E19</f>
        <v>925.20000000000027</v>
      </c>
      <c r="D19" s="74">
        <f ca="1">IF(I19=0,0,(C19*100/I19))</f>
        <v>32.35213897572541</v>
      </c>
      <c r="E19" s="74">
        <f ca="1">IFERROR(_xll.AC_BU(_xll.ArrayBU(DB),_xll.ArrayDPT($BA19:$BE19),_xll.ArrayCOA($BG19:$BZ19),YR,PRD-1,_xll.ArrayDIM($CB19:$CE19)),0)</f>
        <v>1934.58</v>
      </c>
      <c r="F19" s="74">
        <f ca="1">I19-H19</f>
        <v>2859.78</v>
      </c>
      <c r="G19" s="74">
        <f ca="1">IF(I19=0,0,(F19*100/I19))</f>
        <v>100</v>
      </c>
      <c r="H19" s="74"/>
      <c r="I19" s="74">
        <f ca="1">IFERROR(_xll.AC_BU(_xll.ArrayBU(DB),_xll.ArrayDPT($BA19:$BE19),_xll.ArrayCOA($BG19:$BZ19),YR,PRD,_xll.ArrayDIM($CB19:$CE19)),0)</f>
        <v>2859.78</v>
      </c>
      <c r="J19" s="122">
        <f ca="1">IF(I19=0,0,(I19/$I$23*100))</f>
        <v>0.87469966589407822</v>
      </c>
      <c r="K19" s="74" t="s">
        <v>2290</v>
      </c>
      <c r="L19" s="74">
        <f ca="1">IFERROR(_xll.ACC_BU(_xll.ArrayBU(DB),_xll.ArrayDPT($BA19:$BE19),_xll.ArrayCOA($BG19:$BZ19),YR,PRD,_xll.ArrayDIM($CB19:$CE19)),0)</f>
        <v>33504.639999999999</v>
      </c>
      <c r="M19" s="122">
        <f ca="1">L19/$L$23*100</f>
        <v>1.3613308305163341</v>
      </c>
      <c r="N19" s="74">
        <f ca="1">L19-U19</f>
        <v>33504.639999999999</v>
      </c>
      <c r="O19" s="74">
        <f ca="1">IF(L19=0,0,(N19*100/L19))</f>
        <v>100</v>
      </c>
      <c r="P19" s="74">
        <f ca="1">L19-V19</f>
        <v>-10128.169999999998</v>
      </c>
      <c r="Q19" s="74">
        <f ca="1">IF(L19=0,0,(P19*100/L19))</f>
        <v>-30.229156319841067</v>
      </c>
      <c r="S19" s="72">
        <f ca="1">IFERROR(_xll.BC_BU(_xll.ArrayBU(DB),_xll.ArrayDPT($BA19:$BE19),_xll.ArrayCOA($BG19:$BZ19),YR,PRD,RV,_xll.ArrayDIM($CB19:$CE19)),0)</f>
        <v>0</v>
      </c>
      <c r="T19" s="72">
        <f ca="1">IFERROR(_xll.AC_BU(_xll.ArrayBU(DB),_xll.ArrayDPT($BA19:$BE19),_xll.ArrayCOA($BG19:$BZ19),YR-1,PRD,_xll.ArrayDIM($CB19:$CE19)),0)</f>
        <v>1598.13</v>
      </c>
      <c r="U19" s="72">
        <f ca="1">IFERROR(_xll.BCC_BU(_xll.ArrayBU(DB),_xll.ArrayDPT($BA19:$BE19),_xll.ArrayCOA($BG19:$BZ19),YR,PRD,RV,_xll.ArrayDIM($CB19:$CE19)),0)</f>
        <v>0</v>
      </c>
      <c r="V19" s="72">
        <f ca="1">IFERROR(_xll.ACC_BU(_xll.ArrayBU(DB),_xll.ArrayDPT($BA19:$BE19),_xll.ArrayCOA($BG19:$BZ19),YR-1,PRD,_xll.ArrayDIM($CB19:$CE19)),0)</f>
        <v>43632.81</v>
      </c>
      <c r="W19" s="46"/>
      <c r="X19" s="72">
        <f ca="1">IFERROR(_xll.ACC_BU(_xll.ArrayBU(DB),_xll.ArrayDPT($BA19:$BE19),_xll.ArrayCOA($BG19:$BZ19),YR,PRD,_xll.ArrayDIM($CB19:$CE19)),0)</f>
        <v>33504.639999999999</v>
      </c>
      <c r="Y19" s="72">
        <f ca="1">IFERROR(_xll.BCC_BU(_xll.ArrayBU(DB),_xll.ArrayDPT($BA19:$BE19),_xll.ArrayCOA($BG19:$BZ19),YR,PRD,RV,_xll.ArrayDIM($CB19:$CE19)),0)</f>
        <v>0</v>
      </c>
      <c r="Z19" s="72">
        <f ca="1">IFERROR(_xll.ACC_BU(_xll.ArrayBU(DB),_xll.ArrayDPT($BA19:$BE19),_xll.ArrayCOA($BG19:$BZ19),YR-1,PRD,_xll.ArrayDIM($CB19:$CE19)),0)</f>
        <v>43632.81</v>
      </c>
      <c r="AA19" s="46"/>
      <c r="AB19" s="46"/>
      <c r="AC19" s="46"/>
      <c r="AD19" s="46"/>
      <c r="AF19" s="146"/>
      <c r="AG19" s="146"/>
      <c r="AH19" s="146"/>
      <c r="AI19" s="146"/>
      <c r="BA19" s="537"/>
      <c r="BB19" s="538"/>
      <c r="BC19" s="538"/>
      <c r="BD19" s="538"/>
      <c r="BE19" s="539"/>
      <c r="BF19" s="502"/>
      <c r="BG19" s="537" t="s">
        <v>1561</v>
      </c>
      <c r="BH19" s="539" t="s">
        <v>1559</v>
      </c>
      <c r="BI19" s="537"/>
      <c r="BJ19" s="539"/>
      <c r="BK19" s="537"/>
      <c r="BL19" s="539"/>
      <c r="BM19" s="537"/>
      <c r="BN19" s="539"/>
      <c r="BO19" s="537"/>
      <c r="BP19" s="539"/>
      <c r="BQ19" s="537"/>
      <c r="BR19" s="539"/>
      <c r="BS19" s="537"/>
      <c r="BT19" s="539"/>
      <c r="BU19" s="537"/>
      <c r="BV19" s="539"/>
      <c r="BW19" s="537"/>
      <c r="BX19" s="539"/>
      <c r="BY19" s="537"/>
      <c r="BZ19" s="539"/>
      <c r="CA19" s="502"/>
      <c r="CB19" s="537"/>
      <c r="CC19" s="538"/>
      <c r="CD19" s="538"/>
      <c r="CE19" s="539"/>
      <c r="DA19" t="s">
        <v>1561</v>
      </c>
      <c r="DB19" t="s">
        <v>1559</v>
      </c>
    </row>
    <row r="20" spans="1:106" ht="12.75" customHeight="1">
      <c r="A20" s="74">
        <f ca="1">I20-T20</f>
        <v>0</v>
      </c>
      <c r="B20">
        <f ca="1">IF(I20=0,0,(A20*100/I20))</f>
        <v>0</v>
      </c>
      <c r="C20">
        <f ca="1">I20-E20</f>
        <v>0</v>
      </c>
      <c r="D20">
        <f ca="1">IF(I20=0,0,(C20*100/I20))</f>
        <v>0</v>
      </c>
      <c r="E20">
        <f ca="1">IFERROR(_xll.AC_BU(_xll.ArrayBU(DB),_xll.ArrayDPT($BA20:$BE20),_xll.ArrayCOA($BG20:$BZ20),YR,PRD-1,_xll.ArrayDIM($CB20:$CE20)),0)</f>
        <v>0</v>
      </c>
      <c r="F20">
        <f ca="1">I20-H20</f>
        <v>0</v>
      </c>
      <c r="G20">
        <f ca="1">IF(I20=0,0,(F20*100/I20))</f>
        <v>0</v>
      </c>
      <c r="H20"/>
      <c r="I20">
        <f ca="1">IFERROR(_xll.AC_BU(_xll.ArrayBU(DB),_xll.ArrayDPT($BA20:$BE20),_xll.ArrayCOA($BG20:$BZ20),YR,PRD,_xll.ArrayDIM($CB20:$CE20)),0)</f>
        <v>0</v>
      </c>
      <c r="J20" s="140">
        <f ca="1">IF(I20=0,0,(I20/$I$23*100))</f>
        <v>0</v>
      </c>
      <c r="K20" s="74" t="s">
        <v>2473</v>
      </c>
      <c r="L20">
        <f ca="1">IFERROR(_xll.ACC_BU(_xll.ArrayBU(DB),_xll.ArrayDPT($BA20:$BE20),_xll.ArrayCOA($BG20:$BZ20),YR,PRD,_xll.ArrayDIM($CB20:$CE20)),0)</f>
        <v>0</v>
      </c>
      <c r="M20" s="140">
        <f ca="1">L20/$L$23*100</f>
        <v>0</v>
      </c>
      <c r="N20">
        <f ca="1">L20-U20</f>
        <v>0</v>
      </c>
      <c r="O20">
        <f ca="1">IF(L20=0,0,(N20*100/L20))</f>
        <v>0</v>
      </c>
      <c r="P20">
        <f ca="1">L20-V20</f>
        <v>-799.06</v>
      </c>
      <c r="Q20">
        <f ca="1">IF(L20=0,0,(P20*100/L20))</f>
        <v>0</v>
      </c>
      <c r="S20" s="72">
        <f ca="1">IFERROR(_xll.BC_BU(_xll.ArrayBU(DB),_xll.ArrayDPT($BA20:$BE20),_xll.ArrayCOA($BG20:$BZ20),YR,PRD,RV,_xll.ArrayDIM($CB20:$CE20)),0)</f>
        <v>0</v>
      </c>
      <c r="T20" s="72">
        <f ca="1">IFERROR(_xll.AC_BU(_xll.ArrayBU(DB),_xll.ArrayDPT($BA20:$BE20),_xll.ArrayCOA($BG20:$BZ20),YR-1,PRD,_xll.ArrayDIM($CB20:$CE20)),0)</f>
        <v>0</v>
      </c>
      <c r="U20" s="72">
        <f ca="1">IFERROR(_xll.BCC_BU(_xll.ArrayBU(DB),_xll.ArrayDPT($BA20:$BE20),_xll.ArrayCOA($BG20:$BZ20),YR,PRD,RV,_xll.ArrayDIM($CB20:$CE20)),0)</f>
        <v>0</v>
      </c>
      <c r="V20" s="72">
        <f ca="1">IFERROR(_xll.ACC_BU(_xll.ArrayBU(DB),_xll.ArrayDPT($BA20:$BE20),_xll.ArrayCOA($BG20:$BZ20),YR-1,PRD,_xll.ArrayDIM($CB20:$CE20)),0)</f>
        <v>799.06</v>
      </c>
      <c r="W20" s="46"/>
      <c r="X20" s="72">
        <f ca="1">IFERROR(_xll.ACC_BU(_xll.ArrayBU(DB),_xll.ArrayDPT($BA20:$BE20),_xll.ArrayCOA($BG20:$BZ20),YR,PRD,_xll.ArrayDIM($CB20:$CE20)),0)</f>
        <v>0</v>
      </c>
      <c r="Y20" s="72">
        <f ca="1">IFERROR(_xll.BCC_BU(_xll.ArrayBU(DB),_xll.ArrayDPT($BA20:$BE20),_xll.ArrayCOA($BG20:$BZ20),YR,PRD,RV,_xll.ArrayDIM($CB20:$CE20)),0)</f>
        <v>0</v>
      </c>
      <c r="Z20" s="72">
        <f ca="1">IFERROR(_xll.ACC_BU(_xll.ArrayBU(DB),_xll.ArrayDPT($BA20:$BE20),_xll.ArrayCOA($BG20:$BZ20),YR-1,PRD,_xll.ArrayDIM($CB20:$CE20)),0)</f>
        <v>799.06</v>
      </c>
      <c r="AA20" s="46"/>
      <c r="AB20" s="46"/>
      <c r="AC20" s="46"/>
      <c r="AD20" s="46"/>
      <c r="AF20" s="146"/>
      <c r="AG20" s="146"/>
      <c r="AH20" s="146"/>
      <c r="AI20" s="146"/>
      <c r="BA20" s="537"/>
      <c r="BB20" s="538"/>
      <c r="BC20" s="538"/>
      <c r="BD20" s="538"/>
      <c r="BE20" s="539"/>
      <c r="BF20" s="502"/>
      <c r="BG20" s="537" t="s">
        <v>1567</v>
      </c>
      <c r="BH20" s="539"/>
      <c r="BI20" s="537"/>
      <c r="BJ20" s="539"/>
      <c r="BK20" s="537"/>
      <c r="BL20" s="539"/>
      <c r="BM20" s="537"/>
      <c r="BN20" s="539"/>
      <c r="BO20" s="537"/>
      <c r="BP20" s="539"/>
      <c r="BQ20" s="537"/>
      <c r="BR20" s="539"/>
      <c r="BS20" s="537"/>
      <c r="BT20" s="539"/>
      <c r="BU20" s="537"/>
      <c r="BV20" s="539"/>
      <c r="BW20" s="537"/>
      <c r="BX20" s="539"/>
      <c r="BY20" s="537"/>
      <c r="BZ20" s="539"/>
      <c r="CA20" s="502"/>
      <c r="CB20" s="537"/>
      <c r="CC20" s="538"/>
      <c r="CD20" s="538"/>
      <c r="CE20" s="539"/>
      <c r="DA20" t="s">
        <v>1567</v>
      </c>
    </row>
    <row r="21" spans="1:106" ht="12.75" customHeight="1">
      <c r="A21" s="76">
        <f ca="1">A19</f>
        <v>1261.6500000000001</v>
      </c>
      <c r="B21" s="162">
        <f ca="1">IF(I21=0,0,(A21*100/I21))</f>
        <v>44.117029981327235</v>
      </c>
      <c r="C21" s="76">
        <f ca="1">I21-E21</f>
        <v>925.20000000000027</v>
      </c>
      <c r="D21" s="162">
        <f ca="1">IF(I21=0,0,(C21*100/I21))</f>
        <v>32.35213897572541</v>
      </c>
      <c r="E21" s="76">
        <f ca="1">E19</f>
        <v>1934.58</v>
      </c>
      <c r="F21" s="76">
        <f ca="1">F19</f>
        <v>2859.78</v>
      </c>
      <c r="G21" s="162">
        <f ca="1">IF(I21=0,0,(F21*100/I21))</f>
        <v>100</v>
      </c>
      <c r="H21" s="76">
        <f>H19</f>
        <v>0</v>
      </c>
      <c r="I21" s="76">
        <f ca="1">I19-I20</f>
        <v>2859.78</v>
      </c>
      <c r="J21" s="163">
        <f ca="1">IF(I21=0,0,(I21/$I$23*100))</f>
        <v>0.87469966589407822</v>
      </c>
      <c r="K21" s="139" t="s">
        <v>2615</v>
      </c>
      <c r="L21" s="76">
        <f ca="1">L19-L20</f>
        <v>33504.639999999999</v>
      </c>
      <c r="M21" s="163">
        <f ca="1">L21/$L$23*100</f>
        <v>1.3613308305163341</v>
      </c>
      <c r="N21" s="76">
        <f ca="1">N19</f>
        <v>33504.639999999999</v>
      </c>
      <c r="O21" s="162">
        <f ca="1">IF(L21=0,0,(N21*100/L21))</f>
        <v>100</v>
      </c>
      <c r="P21" s="76">
        <f ca="1">P19</f>
        <v>-10128.169999999998</v>
      </c>
      <c r="Q21" s="162">
        <f ca="1">IF(L21=0,0,(P21*100/L21))</f>
        <v>-30.229156319841067</v>
      </c>
      <c r="S21" s="145">
        <f ca="1">S19-S20</f>
        <v>0</v>
      </c>
      <c r="T21" s="145">
        <f ca="1">T19-T20</f>
        <v>1598.13</v>
      </c>
      <c r="U21" s="145">
        <f ca="1">U19-U20</f>
        <v>0</v>
      </c>
      <c r="V21" s="145">
        <f ca="1">V19-V20</f>
        <v>42833.75</v>
      </c>
      <c r="W21" s="27"/>
      <c r="X21" s="77">
        <f ca="1">X19-X20</f>
        <v>33504.639999999999</v>
      </c>
      <c r="Y21" s="77">
        <f ca="1">Y19-Y20</f>
        <v>0</v>
      </c>
      <c r="Z21" s="77">
        <f ca="1">Z19-Z20</f>
        <v>42833.75</v>
      </c>
      <c r="AA21" s="27"/>
      <c r="AF21" s="146"/>
      <c r="AG21" s="146"/>
      <c r="AH21" s="146"/>
      <c r="AI21" s="146"/>
      <c r="BA21" s="537"/>
      <c r="BB21" s="538"/>
      <c r="BC21" s="538"/>
      <c r="BD21" s="538"/>
      <c r="BE21" s="539"/>
      <c r="BF21" s="502"/>
      <c r="BG21" s="537"/>
      <c r="BH21" s="539"/>
      <c r="BI21" s="537"/>
      <c r="BJ21" s="539"/>
      <c r="BK21" s="537"/>
      <c r="BL21" s="539"/>
      <c r="BM21" s="537"/>
      <c r="BN21" s="539"/>
      <c r="BO21" s="537"/>
      <c r="BP21" s="539"/>
      <c r="BQ21" s="537"/>
      <c r="BR21" s="539"/>
      <c r="BS21" s="537"/>
      <c r="BT21" s="539"/>
      <c r="BU21" s="537"/>
      <c r="BV21" s="539"/>
      <c r="BW21" s="537"/>
      <c r="BX21" s="539"/>
      <c r="BY21" s="537"/>
      <c r="BZ21" s="539"/>
      <c r="CA21" s="502"/>
      <c r="CB21" s="537"/>
      <c r="CC21" s="538"/>
      <c r="CD21" s="538"/>
      <c r="CE21" s="539"/>
    </row>
    <row r="22" spans="1:106" ht="12.7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S22" s="72"/>
      <c r="T22" s="72"/>
      <c r="U22" s="72"/>
      <c r="V22" s="72"/>
      <c r="X22" s="72"/>
      <c r="Y22" s="72"/>
      <c r="Z22" s="72"/>
      <c r="AB22" s="27"/>
      <c r="AC22" s="27"/>
      <c r="AD22" s="27"/>
      <c r="AF22" s="146"/>
      <c r="AG22" s="146"/>
      <c r="AH22" s="146"/>
      <c r="AI22" s="146"/>
      <c r="BA22" s="537"/>
      <c r="BB22" s="538"/>
      <c r="BC22" s="538"/>
      <c r="BD22" s="538"/>
      <c r="BE22" s="539"/>
      <c r="BF22" s="502"/>
      <c r="BG22" s="537"/>
      <c r="BH22" s="539"/>
      <c r="BI22" s="537"/>
      <c r="BJ22" s="539"/>
      <c r="BK22" s="537"/>
      <c r="BL22" s="539"/>
      <c r="BM22" s="537"/>
      <c r="BN22" s="539"/>
      <c r="BO22" s="537"/>
      <c r="BP22" s="539"/>
      <c r="BQ22" s="537"/>
      <c r="BR22" s="539"/>
      <c r="BS22" s="537"/>
      <c r="BT22" s="539"/>
      <c r="BU22" s="537"/>
      <c r="BV22" s="539"/>
      <c r="BW22" s="537"/>
      <c r="BX22" s="539"/>
      <c r="BY22" s="537"/>
      <c r="BZ22" s="539"/>
      <c r="CA22" s="502"/>
      <c r="CB22" s="537"/>
      <c r="CC22" s="538"/>
      <c r="CD22" s="538"/>
      <c r="CE22" s="539"/>
    </row>
    <row r="23" spans="1:106" ht="12.75" customHeight="1">
      <c r="A23" s="76">
        <f ca="1">A13+A17+A21</f>
        <v>194958.89</v>
      </c>
      <c r="B23" s="162">
        <f ca="1">IF(I23=0,0,(A23*100/I23))</f>
        <v>59.630627511934598</v>
      </c>
      <c r="C23" s="76">
        <f ca="1">I23-E23</f>
        <v>163786.85000000003</v>
      </c>
      <c r="D23" s="162">
        <f ca="1">IF(I23=0,0,(C23*100/I23))</f>
        <v>50.09626718588266</v>
      </c>
      <c r="E23" s="76">
        <f ca="1">E13+E17+E21</f>
        <v>163157.37</v>
      </c>
      <c r="F23" s="76">
        <f ca="1">F13+F17+F21</f>
        <v>326944.22000000003</v>
      </c>
      <c r="G23" s="162">
        <f ca="1">IF(I23=0,0,(F23*100/I23))</f>
        <v>100</v>
      </c>
      <c r="H23" s="76">
        <f>H13+H17+H21</f>
        <v>0</v>
      </c>
      <c r="I23" s="76">
        <f ca="1">I13+I17+I21</f>
        <v>326944.22000000003</v>
      </c>
      <c r="J23" s="163">
        <f ca="1">IF(I23=0,0,(I23/$I$23*100))</f>
        <v>100</v>
      </c>
      <c r="K23" s="139" t="s">
        <v>2581</v>
      </c>
      <c r="L23" s="76">
        <f ca="1">L13+L17+L21</f>
        <v>2461168.0900000003</v>
      </c>
      <c r="M23" s="163">
        <f ca="1">L23/$L$23*100</f>
        <v>100</v>
      </c>
      <c r="N23" s="76">
        <f ca="1">N13+N17+N21</f>
        <v>2461168.0900000003</v>
      </c>
      <c r="O23" s="162">
        <f ca="1">IF(L23=0,0,(N23*100/L23))</f>
        <v>100</v>
      </c>
      <c r="P23" s="76">
        <f ca="1">P13+P17+P21</f>
        <v>-104588.33000000031</v>
      </c>
      <c r="Q23" s="162">
        <f ca="1">IF(L23=0,0,(P23*100/L23))</f>
        <v>-4.2495403066923512</v>
      </c>
      <c r="S23" s="145">
        <f ca="1">S13+S17+S21</f>
        <v>0</v>
      </c>
      <c r="T23" s="145">
        <f ca="1">T13+T17+T21</f>
        <v>131985.32999999999</v>
      </c>
      <c r="U23" s="145">
        <f ca="1">U13+U17+U21</f>
        <v>0</v>
      </c>
      <c r="V23" s="145">
        <f ca="1">V13+V17+V21</f>
        <v>2564957.3600000003</v>
      </c>
      <c r="W23" s="27"/>
      <c r="X23" s="77">
        <f ca="1">X13+X17+X21</f>
        <v>2461168.0900000003</v>
      </c>
      <c r="Y23" s="77">
        <f ca="1">Y13+Y17+Y21</f>
        <v>0</v>
      </c>
      <c r="Z23" s="77">
        <f ca="1">Z13+Z17+Z21</f>
        <v>2564957.3600000003</v>
      </c>
      <c r="AA23" s="27"/>
      <c r="AF23" s="146"/>
      <c r="AG23" s="146"/>
      <c r="AH23" s="146"/>
      <c r="AI23" s="146"/>
      <c r="BA23" s="537"/>
      <c r="BB23" s="538"/>
      <c r="BC23" s="538"/>
      <c r="BD23" s="538"/>
      <c r="BE23" s="539"/>
      <c r="BF23" s="502"/>
      <c r="BG23" s="537"/>
      <c r="BH23" s="539"/>
      <c r="BI23" s="537"/>
      <c r="BJ23" s="539"/>
      <c r="BK23" s="537"/>
      <c r="BL23" s="539"/>
      <c r="BM23" s="537"/>
      <c r="BN23" s="539"/>
      <c r="BO23" s="537"/>
      <c r="BP23" s="539"/>
      <c r="BQ23" s="537"/>
      <c r="BR23" s="539"/>
      <c r="BS23" s="537"/>
      <c r="BT23" s="539"/>
      <c r="BU23" s="537"/>
      <c r="BV23" s="539"/>
      <c r="BW23" s="537"/>
      <c r="BX23" s="539"/>
      <c r="BY23" s="537"/>
      <c r="BZ23" s="539"/>
      <c r="CA23" s="502"/>
      <c r="CB23" s="537"/>
      <c r="CC23" s="538"/>
      <c r="CD23" s="538"/>
      <c r="CE23" s="539"/>
    </row>
    <row r="24" spans="1:106" ht="12.75" customHeight="1">
      <c r="S24" s="72"/>
      <c r="T24" s="72"/>
      <c r="U24" s="72"/>
      <c r="V24" s="72"/>
      <c r="X24" s="72"/>
      <c r="Y24" s="72"/>
      <c r="Z24" s="72"/>
      <c r="AF24" s="146"/>
      <c r="AG24" s="146"/>
      <c r="AH24" s="146"/>
      <c r="AI24" s="146"/>
      <c r="BA24" s="537"/>
      <c r="BB24" s="538"/>
      <c r="BC24" s="538"/>
      <c r="BD24" s="538"/>
      <c r="BE24" s="539"/>
      <c r="BF24" s="502"/>
      <c r="BG24" s="537"/>
      <c r="BH24" s="539"/>
      <c r="BI24" s="537"/>
      <c r="BJ24" s="539"/>
      <c r="BK24" s="537"/>
      <c r="BL24" s="539"/>
      <c r="BM24" s="537"/>
      <c r="BN24" s="539"/>
      <c r="BO24" s="537"/>
      <c r="BP24" s="539"/>
      <c r="BQ24" s="537"/>
      <c r="BR24" s="539"/>
      <c r="BS24" s="537"/>
      <c r="BT24" s="539"/>
      <c r="BU24" s="537"/>
      <c r="BV24" s="539"/>
      <c r="BW24" s="537"/>
      <c r="BX24" s="539"/>
      <c r="BY24" s="537"/>
      <c r="BZ24" s="539"/>
      <c r="CA24" s="502"/>
      <c r="CB24" s="537"/>
      <c r="CC24" s="538"/>
      <c r="CD24" s="538"/>
      <c r="CE24" s="539"/>
    </row>
    <row r="25" spans="1:106" ht="12.75" customHeight="1">
      <c r="K25" s="35" t="s">
        <v>2348</v>
      </c>
      <c r="S25" s="72"/>
      <c r="T25" s="72"/>
      <c r="U25" s="72"/>
      <c r="V25" s="72"/>
      <c r="X25" s="72"/>
      <c r="Y25" s="72"/>
      <c r="Z25" s="72"/>
      <c r="AB25" s="102"/>
      <c r="AC25" s="102"/>
      <c r="AD25" s="102"/>
      <c r="AF25" s="146"/>
      <c r="AG25" s="146"/>
      <c r="AH25" s="146"/>
      <c r="AI25" s="146"/>
      <c r="BA25" s="537"/>
      <c r="BB25" s="538"/>
      <c r="BC25" s="538"/>
      <c r="BD25" s="538"/>
      <c r="BE25" s="539"/>
      <c r="BF25" s="502"/>
      <c r="BG25" s="537"/>
      <c r="BH25" s="539"/>
      <c r="BI25" s="537"/>
      <c r="BJ25" s="539"/>
      <c r="BK25" s="537"/>
      <c r="BL25" s="539"/>
      <c r="BM25" s="537"/>
      <c r="BN25" s="539"/>
      <c r="BO25" s="537"/>
      <c r="BP25" s="539"/>
      <c r="BQ25" s="537"/>
      <c r="BR25" s="539"/>
      <c r="BS25" s="537"/>
      <c r="BT25" s="539"/>
      <c r="BU25" s="537"/>
      <c r="BV25" s="539"/>
      <c r="BW25" s="537"/>
      <c r="BX25" s="539"/>
      <c r="BY25" s="537"/>
      <c r="BZ25" s="539"/>
      <c r="CA25" s="502"/>
      <c r="CB25" s="537"/>
      <c r="CC25" s="538"/>
      <c r="CD25" s="538"/>
      <c r="CE25" s="539"/>
    </row>
    <row r="26" spans="1:106" ht="12.75" customHeight="1">
      <c r="A26" s="74">
        <f ca="1">I26-T26</f>
        <v>5778.2500000000009</v>
      </c>
      <c r="B26">
        <f ca="1">IF(I26=0,0,(A26*100/I26))</f>
        <v>60.599148418491495</v>
      </c>
      <c r="C26">
        <f ca="1">I26-E26</f>
        <v>5554.2300000000014</v>
      </c>
      <c r="D26">
        <f ca="1">IF(I26=0,0,(C26*100/I26))</f>
        <v>58.249748301031971</v>
      </c>
      <c r="E26">
        <f ca="1">IFERROR(_xll.AC_BU(_xll.ArrayBU(DB),_xll.ArrayDPT($BA26:$BE26),_xll.ArrayCOA($BG26:$BZ26),YR,PRD-1,_xll.ArrayDIM($CB26:$CE26)),0)</f>
        <v>3980.97</v>
      </c>
      <c r="F26">
        <f ca="1">I26-H26</f>
        <v>9535.2000000000007</v>
      </c>
      <c r="G26">
        <f ca="1">IF(I26=0,0,(F26*100/I26))</f>
        <v>100</v>
      </c>
      <c r="H26"/>
      <c r="I26">
        <f ca="1">IFERROR(_xll.AC_BU(_xll.ArrayBU(DB),_xll.ArrayDPT($BA26:$BE26),_xll.ArrayCOA($BG26:$BZ26),YR,PRD,_xll.ArrayDIM($CB26:$CE26)),0)</f>
        <v>9535.2000000000007</v>
      </c>
      <c r="J26" s="140">
        <f ca="1">IF(I26=0,0,(I26/$I$13*100))</f>
        <v>38.82331385761691</v>
      </c>
      <c r="K26" t="s">
        <v>2616</v>
      </c>
      <c r="L26">
        <f ca="1">IFERROR(_xll.ACC_BU(_xll.ArrayBU(DB),_xll.ArrayDPT($BA26:$BE26),_xll.ArrayCOA($BG26:$BZ26),YR,PRD,_xll.ArrayDIM($CB26:$CE26)),0)</f>
        <v>83594.77</v>
      </c>
      <c r="M26" s="140">
        <f ca="1">IF(L26=0,0,(L26/L13*100))</f>
        <v>39.355503889070796</v>
      </c>
      <c r="N26">
        <f ca="1">L26-U26</f>
        <v>83594.77</v>
      </c>
      <c r="O26">
        <f ca="1">IF(L26=0,0,(N26*100/L26))</f>
        <v>100</v>
      </c>
      <c r="P26">
        <f ca="1">L26-V26</f>
        <v>-41435.33</v>
      </c>
      <c r="Q26">
        <f ca="1">IF(L26=0,0,(P26*100/L26))</f>
        <v>-49.566892761353373</v>
      </c>
      <c r="S26" s="72">
        <f ca="1">IFERROR(_xll.BC_BU(_xll.ArrayBU(DB),_xll.ArrayDPT($BA26:$BE26),_xll.ArrayCOA($BG26:$BZ26),YR,PRD,RV,_xll.ArrayDIM($CB26:$CE26)),0)</f>
        <v>0</v>
      </c>
      <c r="T26" s="72">
        <f ca="1">IFERROR(_xll.AC_BU(_xll.ArrayBU(DB),_xll.ArrayDPT($BA26:$BE26),_xll.ArrayCOA($BG26:$BZ26),YR-1,PRD,_xll.ArrayDIM($CB26:$CE26)),0)</f>
        <v>3756.95</v>
      </c>
      <c r="U26" s="72">
        <f ca="1">IFERROR(_xll.BCC_BU(_xll.ArrayBU(DB),_xll.ArrayDPT($BA26:$BE26),_xll.ArrayCOA($BG26:$BZ26),YR,PRD,RV,_xll.ArrayDIM($CB26:$CE26)),0)</f>
        <v>0</v>
      </c>
      <c r="V26" s="72">
        <f ca="1">IFERROR(_xll.ACC_BU(_xll.ArrayBU(DB),_xll.ArrayDPT($BA26:$BE26),_xll.ArrayCOA($BG26:$BZ26),YR-1,PRD,_xll.ArrayDIM($CB26:$CE26)),0)</f>
        <v>125030.1</v>
      </c>
      <c r="W26" s="102"/>
      <c r="X26" s="72">
        <f ca="1">IFERROR(_xll.ACC_BU(_xll.ArrayBU(DB),_xll.ArrayDPT($BA26:$BE26),_xll.ArrayCOA($BG26:$BZ26),YR,PRD,_xll.ArrayDIM($CB26:$CE26)),0)</f>
        <v>83594.77</v>
      </c>
      <c r="Y26" s="72">
        <f ca="1">IFERROR(_xll.BCC_BU(_xll.ArrayBU(DB),_xll.ArrayDPT($BA26:$BE26),_xll.ArrayCOA($BG26:$BZ26),YR,PRD,RV,_xll.ArrayDIM($CB26:$CE26)),0)</f>
        <v>0</v>
      </c>
      <c r="Z26" s="72">
        <f ca="1">IFERROR(_xll.ACC_BU(_xll.ArrayBU(DB),_xll.ArrayDPT($BA26:$BE26),_xll.ArrayCOA($BG26:$BZ26),YR-1,PRD,_xll.ArrayDIM($CB26:$CE26)),0)</f>
        <v>125030.1</v>
      </c>
      <c r="AA26" s="102"/>
      <c r="AB26" s="102"/>
      <c r="AC26" s="102"/>
      <c r="AD26" s="102"/>
      <c r="AF26" s="146"/>
      <c r="AG26" s="146"/>
      <c r="AH26" s="146"/>
      <c r="AI26" s="146"/>
      <c r="BA26" s="537"/>
      <c r="BB26" s="538"/>
      <c r="BC26" s="538"/>
      <c r="BD26" s="538"/>
      <c r="BE26" s="539"/>
      <c r="BF26" s="502"/>
      <c r="BG26" s="537" t="s">
        <v>1568</v>
      </c>
      <c r="BH26" s="539"/>
      <c r="BI26" s="537"/>
      <c r="BJ26" s="539"/>
      <c r="BK26" s="537"/>
      <c r="BL26" s="539"/>
      <c r="BM26" s="537"/>
      <c r="BN26" s="539"/>
      <c r="BO26" s="537"/>
      <c r="BP26" s="539"/>
      <c r="BQ26" s="537"/>
      <c r="BR26" s="539"/>
      <c r="BS26" s="537"/>
      <c r="BT26" s="539"/>
      <c r="BU26" s="537"/>
      <c r="BV26" s="539"/>
      <c r="BW26" s="537"/>
      <c r="BX26" s="539"/>
      <c r="BY26" s="537"/>
      <c r="BZ26" s="539"/>
      <c r="CA26" s="502"/>
      <c r="CB26" s="537"/>
      <c r="CC26" s="538"/>
      <c r="CD26" s="538"/>
      <c r="CE26" s="539"/>
      <c r="DA26" t="s">
        <v>1568</v>
      </c>
    </row>
    <row r="27" spans="1:106" ht="12.75" customHeight="1">
      <c r="A27" s="74">
        <f ca="1">I27-T27</f>
        <v>39016.560000000005</v>
      </c>
      <c r="B27" s="124">
        <f ca="1">IF(I27=0,0,(A27*100/I27))</f>
        <v>44.78905388499517</v>
      </c>
      <c r="C27" s="124">
        <f ca="1">I27-E27</f>
        <v>21547.430000000008</v>
      </c>
      <c r="D27" s="124">
        <f ca="1">IF(I27=0,0,(C27*100/I27))</f>
        <v>24.735368862687071</v>
      </c>
      <c r="E27" s="124">
        <f ca="1">IFERROR(_xll.AC_BU(_xll.ArrayBU(DB),_xll.ArrayDPT($BA27:$BE27),_xll.ArrayCOA($BG27:$BZ27),YR,PRD-1,_xll.ArrayDIM($CB27:$CE27)),0)</f>
        <v>65564.39</v>
      </c>
      <c r="F27" s="124">
        <f ca="1">I27-H27</f>
        <v>87111.82</v>
      </c>
      <c r="G27" s="124">
        <f ca="1">IF(I27=0,0,(F27*100/I27))</f>
        <v>99.999999999999986</v>
      </c>
      <c r="H27" s="124"/>
      <c r="I27" s="124">
        <f ca="1">IFERROR(_xll.AC_BU(_xll.ArrayBU(DB),_xll.ArrayDPT($BA27:$BE27),_xll.ArrayCOA($BG27:$BZ27),YR,PRD,_xll.ArrayDIM($CB27:$CE27)),0)</f>
        <v>87111.82</v>
      </c>
      <c r="J27" s="127">
        <f ca="1">IF(I27=0,0,(I27/$I$17*100))</f>
        <v>29.083424850781547</v>
      </c>
      <c r="K27" s="124" t="s">
        <v>2617</v>
      </c>
      <c r="L27" s="124">
        <f ca="1">IFERROR(_xll.ACC_BU(_xll.ArrayBU(DB),_xll.ArrayDPT($BA27:$BE27),_xll.ArrayCOA($BG27:$BZ27),YR,PRD,_xll.ArrayDIM($CB27:$CE27)),0)</f>
        <v>752932.07</v>
      </c>
      <c r="M27" s="127">
        <f ca="1">IF(L27=0,0,(L27/L17*100))</f>
        <v>33.988519420864627</v>
      </c>
      <c r="N27" s="124">
        <f ca="1">L27-U27</f>
        <v>752932.07</v>
      </c>
      <c r="O27" s="124">
        <f ca="1">IF(L27=0,0,(N27*100/L27))</f>
        <v>100</v>
      </c>
      <c r="P27" s="124">
        <f ca="1">L27-V27</f>
        <v>-5845.4400000000605</v>
      </c>
      <c r="Q27" s="124">
        <f ca="1">IF(L27=0,0,(P27*100/L27))</f>
        <v>-0.77635688967267136</v>
      </c>
      <c r="S27" s="72">
        <f ca="1">IFERROR(_xll.BC_BU(_xll.ArrayBU(DB),_xll.ArrayDPT($BA27:$BE27),_xll.ArrayCOA($BG27:$BZ27),YR,PRD,RV,_xll.ArrayDIM($CB27:$CE27)),0)</f>
        <v>0</v>
      </c>
      <c r="T27" s="72">
        <f ca="1">IFERROR(_xll.AC_BU(_xll.ArrayBU(DB),_xll.ArrayDPT($BA27:$BE27),_xll.ArrayCOA($BG27:$BZ27),YR-1,PRD,_xll.ArrayDIM($CB27:$CE27)),0)</f>
        <v>48095.26</v>
      </c>
      <c r="U27" s="72">
        <f ca="1">IFERROR(_xll.BCC_BU(_xll.ArrayBU(DB),_xll.ArrayDPT($BA27:$BE27),_xll.ArrayCOA($BG27:$BZ27),YR,PRD,RV,_xll.ArrayDIM($CB27:$CE27)),0)</f>
        <v>0</v>
      </c>
      <c r="V27" s="72">
        <f ca="1">IFERROR(_xll.ACC_BU(_xll.ArrayBU(DB),_xll.ArrayDPT($BA27:$BE27),_xll.ArrayCOA($BG27:$BZ27),YR-1,PRD,_xll.ArrayDIM($CB27:$CE27)),0)</f>
        <v>758777.51</v>
      </c>
      <c r="W27" s="102"/>
      <c r="X27" s="72">
        <f ca="1">IFERROR(_xll.ACC_BU(_xll.ArrayBU(DB),_xll.ArrayDPT($BA27:$BE27),_xll.ArrayCOA($BG27:$BZ27),YR,PRD,_xll.ArrayDIM($CB27:$CE27)),0)</f>
        <v>752932.07</v>
      </c>
      <c r="Y27" s="72">
        <f ca="1">IFERROR(_xll.BCC_BU(_xll.ArrayBU(DB),_xll.ArrayDPT($BA27:$BE27),_xll.ArrayCOA($BG27:$BZ27),YR,PRD,RV,_xll.ArrayDIM($CB27:$CE27)),0)</f>
        <v>0</v>
      </c>
      <c r="Z27" s="72">
        <f ca="1">IFERROR(_xll.ACC_BU(_xll.ArrayBU(DB),_xll.ArrayDPT($BA27:$BE27),_xll.ArrayCOA($BG27:$BZ27),YR-1,PRD,_xll.ArrayDIM($CB27:$CE27)),0)</f>
        <v>758777.51</v>
      </c>
      <c r="AA27" s="102"/>
      <c r="AB27" s="102"/>
      <c r="AC27" s="102"/>
      <c r="AD27" s="102"/>
      <c r="AF27" s="146"/>
      <c r="AG27" s="146"/>
      <c r="AH27" s="146"/>
      <c r="AI27" s="146"/>
      <c r="BA27" s="537"/>
      <c r="BB27" s="538"/>
      <c r="BC27" s="538"/>
      <c r="BD27" s="538"/>
      <c r="BE27" s="539"/>
      <c r="BF27" s="502"/>
      <c r="BG27" s="537" t="s">
        <v>1569</v>
      </c>
      <c r="BH27" s="539"/>
      <c r="BI27" s="537"/>
      <c r="BJ27" s="539"/>
      <c r="BK27" s="537"/>
      <c r="BL27" s="539"/>
      <c r="BM27" s="537"/>
      <c r="BN27" s="539"/>
      <c r="BO27" s="537"/>
      <c r="BP27" s="539"/>
      <c r="BQ27" s="537"/>
      <c r="BR27" s="539"/>
      <c r="BS27" s="537"/>
      <c r="BT27" s="539"/>
      <c r="BU27" s="537"/>
      <c r="BV27" s="539"/>
      <c r="BW27" s="537"/>
      <c r="BX27" s="539"/>
      <c r="BY27" s="537"/>
      <c r="BZ27" s="539"/>
      <c r="CA27" s="502"/>
      <c r="CB27" s="537"/>
      <c r="CC27" s="538"/>
      <c r="CD27" s="538"/>
      <c r="CE27" s="539"/>
      <c r="DA27" t="s">
        <v>1569</v>
      </c>
    </row>
    <row r="28" spans="1:106" ht="12.75" customHeight="1">
      <c r="A28" s="74">
        <f ca="1">I28-T28</f>
        <v>0</v>
      </c>
      <c r="B28" s="124">
        <f ca="1">IF(I28=0,0,(A28*100/I28))</f>
        <v>0</v>
      </c>
      <c r="C28" s="124">
        <f ca="1">I28-E28</f>
        <v>0</v>
      </c>
      <c r="D28" s="124">
        <f ca="1">IF(I28=0,0,(C28*100/I28))</f>
        <v>0</v>
      </c>
      <c r="E28" s="124">
        <f ca="1">IFERROR(_xll.AC_BU(_xll.ArrayBU(DB),_xll.ArrayDPT($BA28:$BE28),_xll.ArrayCOA($BG28:$BZ28),YR,PRD-1,_xll.ArrayDIM($CB28:$CE28)),0)</f>
        <v>0</v>
      </c>
      <c r="F28" s="124">
        <f ca="1">I28-H28</f>
        <v>0</v>
      </c>
      <c r="G28" s="124">
        <f ca="1">IF(I28=0,0,(F28*100/I28))</f>
        <v>0</v>
      </c>
      <c r="H28" s="124"/>
      <c r="I28" s="124">
        <f ca="1">IFERROR(_xll.AC_BU(_xll.ArrayBU(DB),_xll.ArrayDPT($BA28:$BE28),_xll.ArrayCOA($BG28:$BZ28),YR,PRD,_xll.ArrayDIM($CB28:$CE28)),0)</f>
        <v>0</v>
      </c>
      <c r="J28" s="127">
        <f ca="1">IF(I28=0,0,(I28/$I$21*100))</f>
        <v>0</v>
      </c>
      <c r="K28" s="124" t="s">
        <v>2619</v>
      </c>
      <c r="L28" s="124">
        <f ca="1">IFERROR(_xll.ACC_BU(_xll.ArrayBU(DB),_xll.ArrayDPT($BA28:$BE28),_xll.ArrayCOA($BG28:$BZ28),YR,PRD,_xll.ArrayDIM($CB28:$CE28)),0)</f>
        <v>0</v>
      </c>
      <c r="M28" s="127">
        <f ca="1">IF(L28=0,0,(L28/L21*100))</f>
        <v>0</v>
      </c>
      <c r="N28" s="124">
        <f ca="1">L28-U28</f>
        <v>0</v>
      </c>
      <c r="O28" s="124">
        <f ca="1">IF(L28=0,0,(N28*100/L28))</f>
        <v>0</v>
      </c>
      <c r="P28" s="124">
        <f ca="1">L28-V28</f>
        <v>-1030</v>
      </c>
      <c r="Q28" s="124">
        <f ca="1">IF(L28=0,0,(P28*100/L28))</f>
        <v>0</v>
      </c>
      <c r="S28" s="72">
        <f ca="1">IFERROR(_xll.BC_BU(_xll.ArrayBU(DB),_xll.ArrayDPT($BA28:$BE28),_xll.ArrayCOA($BG28:$BZ28),YR,PRD,RV,_xll.ArrayDIM($CB28:$CE28)),0)</f>
        <v>0</v>
      </c>
      <c r="T28" s="72">
        <f ca="1">IFERROR(_xll.AC_BU(_xll.ArrayBU(DB),_xll.ArrayDPT($BA28:$BE28),_xll.ArrayCOA($BG28:$BZ28),YR-1,PRD,_xll.ArrayDIM($CB28:$CE28)),0)</f>
        <v>0</v>
      </c>
      <c r="U28" s="72">
        <f ca="1">IFERROR(_xll.BCC_BU(_xll.ArrayBU(DB),_xll.ArrayDPT($BA28:$BE28),_xll.ArrayCOA($BG28:$BZ28),YR,PRD,RV,_xll.ArrayDIM($CB28:$CE28)),0)</f>
        <v>0</v>
      </c>
      <c r="V28" s="72">
        <f ca="1">IFERROR(_xll.ACC_BU(_xll.ArrayBU(DB),_xll.ArrayDPT($BA28:$BE28),_xll.ArrayCOA($BG28:$BZ28),YR-1,PRD,_xll.ArrayDIM($CB28:$CE28)),0)</f>
        <v>1030</v>
      </c>
      <c r="W28" s="102"/>
      <c r="X28" s="72">
        <f ca="1">IFERROR(_xll.ACC_BU(_xll.ArrayBU(DB),_xll.ArrayDPT($BA28:$BE28),_xll.ArrayCOA($BG28:$BZ28),YR,PRD,_xll.ArrayDIM($CB28:$CE28)),0)</f>
        <v>0</v>
      </c>
      <c r="Y28" s="72">
        <f ca="1">IFERROR(_xll.BCC_BU(_xll.ArrayBU(DB),_xll.ArrayDPT($BA28:$BE28),_xll.ArrayCOA($BG28:$BZ28),YR,PRD,RV,_xll.ArrayDIM($CB28:$CE28)),0)</f>
        <v>0</v>
      </c>
      <c r="Z28" s="72">
        <f ca="1">IFERROR(_xll.ACC_BU(_xll.ArrayBU(DB),_xll.ArrayDPT($BA28:$BE28),_xll.ArrayCOA($BG28:$BZ28),YR-1,PRD,_xll.ArrayDIM($CB28:$CE28)),0)</f>
        <v>1030</v>
      </c>
      <c r="AA28" s="102"/>
      <c r="AB28" s="46"/>
      <c r="AC28" s="46"/>
      <c r="AD28" s="46"/>
      <c r="AF28" s="146"/>
      <c r="AG28" s="146"/>
      <c r="AH28" s="146"/>
      <c r="AI28" s="146"/>
      <c r="BA28" s="537"/>
      <c r="BB28" s="538"/>
      <c r="BC28" s="538"/>
      <c r="BD28" s="538"/>
      <c r="BE28" s="539"/>
      <c r="BF28" s="502"/>
      <c r="BG28" s="537" t="s">
        <v>1571</v>
      </c>
      <c r="BH28" s="539"/>
      <c r="BI28" s="537"/>
      <c r="BJ28" s="539"/>
      <c r="BK28" s="537"/>
      <c r="BL28" s="539"/>
      <c r="BM28" s="537"/>
      <c r="BN28" s="539"/>
      <c r="BO28" s="537"/>
      <c r="BP28" s="539"/>
      <c r="BQ28" s="537"/>
      <c r="BR28" s="539"/>
      <c r="BS28" s="537"/>
      <c r="BT28" s="539"/>
      <c r="BU28" s="537"/>
      <c r="BV28" s="539"/>
      <c r="BW28" s="537"/>
      <c r="BX28" s="539"/>
      <c r="BY28" s="537"/>
      <c r="BZ28" s="539"/>
      <c r="CA28" s="502"/>
      <c r="CB28" s="537"/>
      <c r="CC28" s="538"/>
      <c r="CD28" s="538"/>
      <c r="CE28" s="539"/>
      <c r="DA28" t="s">
        <v>1571</v>
      </c>
    </row>
    <row r="29" spans="1:106" ht="12.75" customHeight="1">
      <c r="A29" s="35">
        <f ca="1">A26+A27+A28</f>
        <v>44794.810000000005</v>
      </c>
      <c r="B29">
        <f ca="1">IF(I29=0,0,(A29*100/I29))</f>
        <v>46.348878630712058</v>
      </c>
      <c r="C29" s="35">
        <f ca="1">I29-E29</f>
        <v>27101.660000000003</v>
      </c>
      <c r="D29">
        <f ca="1">IF(I29=0,0,(C29*100/I29))</f>
        <v>28.04189927428699</v>
      </c>
      <c r="E29" s="35">
        <f ca="1">E26+E27+E28</f>
        <v>69545.36</v>
      </c>
      <c r="F29" s="35">
        <f ca="1">F26+F27+F28</f>
        <v>96647.02</v>
      </c>
      <c r="G29">
        <f ca="1">IF(I29=0,0,(F29*100/I29))</f>
        <v>100</v>
      </c>
      <c r="H29" s="35">
        <f>H26+H27+H28</f>
        <v>0</v>
      </c>
      <c r="I29" s="35">
        <f ca="1">I26+I27+I28</f>
        <v>96647.02</v>
      </c>
      <c r="J29" s="140">
        <f ca="1">IF(I29=0,0,(I29/$I$23*100))</f>
        <v>29.560706104545904</v>
      </c>
      <c r="K29" s="112" t="s">
        <v>2352</v>
      </c>
      <c r="L29" s="35">
        <f ca="1">L26+L27+L28</f>
        <v>836526.84</v>
      </c>
      <c r="M29" s="140">
        <f ca="1">IF(L29=0,0,(L29/L23*100))</f>
        <v>33.98901697933195</v>
      </c>
      <c r="N29" s="35">
        <f ca="1">N26+N27+N28</f>
        <v>836526.84</v>
      </c>
      <c r="O29">
        <f ca="1">IF(L29=0,0,(N29*100/L29))</f>
        <v>100</v>
      </c>
      <c r="P29" s="35">
        <f ca="1">P26+P27+P28</f>
        <v>-48310.770000000062</v>
      </c>
      <c r="Q29">
        <f ca="1">IF(L29=0,0,(P29*100/L29))</f>
        <v>-5.7751607826474602</v>
      </c>
      <c r="S29" s="145">
        <f ca="1">S26+S27+S28</f>
        <v>0</v>
      </c>
      <c r="T29" s="145">
        <f ca="1">T26+T27+T28</f>
        <v>51852.21</v>
      </c>
      <c r="U29" s="145">
        <f ca="1">U26+U27+U28</f>
        <v>0</v>
      </c>
      <c r="V29" s="145">
        <f ca="1">V26+V27+V28</f>
        <v>884837.61</v>
      </c>
      <c r="W29" s="46"/>
      <c r="X29" s="77">
        <f ca="1">X26+X27+X28</f>
        <v>836526.84</v>
      </c>
      <c r="Y29" s="77">
        <f ca="1">Y26+Y27+Y28</f>
        <v>0</v>
      </c>
      <c r="Z29" s="77">
        <f ca="1">Z26+Z27+Z28</f>
        <v>884837.61</v>
      </c>
      <c r="AA29" s="46"/>
      <c r="AF29" s="146"/>
      <c r="AG29" s="146"/>
      <c r="AH29" s="146"/>
      <c r="AI29" s="146"/>
      <c r="BA29" s="537"/>
      <c r="BB29" s="538"/>
      <c r="BC29" s="538"/>
      <c r="BD29" s="538"/>
      <c r="BE29" s="539"/>
      <c r="BF29" s="502"/>
      <c r="BG29" s="537"/>
      <c r="BH29" s="539"/>
      <c r="BI29" s="537"/>
      <c r="BJ29" s="539"/>
      <c r="BK29" s="537"/>
      <c r="BL29" s="539"/>
      <c r="BM29" s="537"/>
      <c r="BN29" s="539"/>
      <c r="BO29" s="537"/>
      <c r="BP29" s="539"/>
      <c r="BQ29" s="537"/>
      <c r="BR29" s="539"/>
      <c r="BS29" s="537"/>
      <c r="BT29" s="539"/>
      <c r="BU29" s="537"/>
      <c r="BV29" s="539"/>
      <c r="BW29" s="537"/>
      <c r="BX29" s="539"/>
      <c r="BY29" s="537"/>
      <c r="BZ29" s="539"/>
      <c r="CA29" s="502"/>
      <c r="CB29" s="537"/>
      <c r="CC29" s="538"/>
      <c r="CD29" s="538"/>
      <c r="CE29" s="539"/>
    </row>
    <row r="30" spans="1:106" ht="12.75" customHeight="1">
      <c r="S30" s="72"/>
      <c r="T30" s="72"/>
      <c r="U30" s="72"/>
      <c r="V30" s="72"/>
      <c r="X30" s="72"/>
      <c r="Y30" s="72"/>
      <c r="Z30" s="72"/>
      <c r="AF30" s="146"/>
      <c r="AG30" s="146"/>
      <c r="AH30" s="146"/>
      <c r="AI30" s="146"/>
      <c r="BA30" s="537"/>
      <c r="BB30" s="538"/>
      <c r="BC30" s="538"/>
      <c r="BD30" s="538"/>
      <c r="BE30" s="539"/>
      <c r="BF30" s="502"/>
      <c r="BG30" s="537"/>
      <c r="BH30" s="539"/>
      <c r="BI30" s="537"/>
      <c r="BJ30" s="539"/>
      <c r="BK30" s="537"/>
      <c r="BL30" s="539"/>
      <c r="BM30" s="537"/>
      <c r="BN30" s="539"/>
      <c r="BO30" s="537"/>
      <c r="BP30" s="539"/>
      <c r="BQ30" s="537"/>
      <c r="BR30" s="539"/>
      <c r="BS30" s="537"/>
      <c r="BT30" s="539"/>
      <c r="BU30" s="537"/>
      <c r="BV30" s="539"/>
      <c r="BW30" s="537"/>
      <c r="BX30" s="539"/>
      <c r="BY30" s="537"/>
      <c r="BZ30" s="539"/>
      <c r="CA30" s="502"/>
      <c r="CB30" s="537"/>
      <c r="CC30" s="538"/>
      <c r="CD30" s="538"/>
      <c r="CE30" s="539"/>
    </row>
    <row r="31" spans="1:106" ht="12.75" customHeight="1">
      <c r="K31" s="35" t="s">
        <v>2298</v>
      </c>
      <c r="S31" s="72"/>
      <c r="T31" s="72"/>
      <c r="U31" s="72"/>
      <c r="V31" s="72"/>
      <c r="X31" s="72"/>
      <c r="Y31" s="72"/>
      <c r="Z31" s="72"/>
      <c r="AB31" s="102"/>
      <c r="AC31" s="102"/>
      <c r="AD31" s="102"/>
      <c r="AF31" s="146"/>
      <c r="AG31" s="146"/>
      <c r="AH31" s="146"/>
      <c r="AI31" s="146"/>
      <c r="BA31" s="537"/>
      <c r="BB31" s="538"/>
      <c r="BC31" s="538"/>
      <c r="BD31" s="538"/>
      <c r="BE31" s="539"/>
      <c r="BF31" s="502"/>
      <c r="BG31" s="537"/>
      <c r="BH31" s="539"/>
      <c r="BI31" s="537"/>
      <c r="BJ31" s="539"/>
      <c r="BK31" s="537"/>
      <c r="BL31" s="539"/>
      <c r="BM31" s="537"/>
      <c r="BN31" s="539"/>
      <c r="BO31" s="537"/>
      <c r="BP31" s="539"/>
      <c r="BQ31" s="537"/>
      <c r="BR31" s="539"/>
      <c r="BS31" s="537"/>
      <c r="BT31" s="539"/>
      <c r="BU31" s="537"/>
      <c r="BV31" s="539"/>
      <c r="BW31" s="537"/>
      <c r="BX31" s="539"/>
      <c r="BY31" s="537"/>
      <c r="BZ31" s="539"/>
      <c r="CA31" s="502"/>
      <c r="CB31" s="537"/>
      <c r="CC31" s="538"/>
      <c r="CD31" s="538"/>
      <c r="CE31" s="539"/>
    </row>
    <row r="32" spans="1:106" ht="12.75" customHeight="1">
      <c r="A32" s="74">
        <f ca="1">I32-T32</f>
        <v>0</v>
      </c>
      <c r="B32">
        <f ca="1">IF(I32=0,0,(A32*100/I32))</f>
        <v>0</v>
      </c>
      <c r="C32">
        <f ca="1">I32-E32</f>
        <v>0</v>
      </c>
      <c r="D32">
        <f ca="1">IF(I32=0,0,(C32*100/I32))</f>
        <v>0</v>
      </c>
      <c r="E32">
        <f ca="1">IFERROR(_xll.AC_BU(_xll.ArrayBU(DB),_xll.ArrayDPT($BA32:$BE32),_xll.ArrayCOA($BG32:$BZ32),YR,PRD-1,_xll.ArrayDIM($CB32:$CE32)),0)</f>
        <v>0</v>
      </c>
      <c r="F32">
        <f ca="1">I32-H32</f>
        <v>0</v>
      </c>
      <c r="G32">
        <f ca="1">IF(I32=0,0,(F32*100/I32))</f>
        <v>0</v>
      </c>
      <c r="H32"/>
      <c r="I32">
        <f ca="1">IFERROR(_xll.AC_BU(_xll.ArrayBU(DB),_xll.ArrayDPT($BA32:$BE32),_xll.ArrayCOA($BG32:$BZ32),YR,PRD,_xll.ArrayDIM($CB32:$CE32)),0)</f>
        <v>0</v>
      </c>
      <c r="J32" s="140">
        <f ca="1">IF(I32=0,0,(I32/$I$23*100))</f>
        <v>0</v>
      </c>
      <c r="K32" t="s">
        <v>2478</v>
      </c>
      <c r="L32">
        <f ca="1">IFERROR(_xll.ACC_BU(_xll.ArrayBU(DB),_xll.ArrayDPT($BA32:$BE32),_xll.ArrayCOA($BG32:$BZ32),YR,PRD,_xll.ArrayDIM($CB32:$CE32)),0)</f>
        <v>0</v>
      </c>
      <c r="M32" s="140">
        <f ca="1">L32/$L$23*100</f>
        <v>0</v>
      </c>
      <c r="N32">
        <f ca="1">L32-U32</f>
        <v>0</v>
      </c>
      <c r="O32">
        <f ca="1">IF(L32=0,0,(N32*100/L32))</f>
        <v>0</v>
      </c>
      <c r="P32">
        <f ca="1">L32-V32</f>
        <v>0</v>
      </c>
      <c r="Q32">
        <f ca="1">IF(L32=0,0,(P32*100/L32))</f>
        <v>0</v>
      </c>
      <c r="S32" s="72">
        <f ca="1">IFERROR(_xll.BC_BU(_xll.ArrayBU(DB),_xll.ArrayDPT($BA32:$BE32),_xll.ArrayCOA($BG32:$BZ32),YR,PRD,RV,_xll.ArrayDIM($CB32:$CE32)),0)</f>
        <v>0</v>
      </c>
      <c r="T32" s="72">
        <f ca="1">IFERROR(_xll.AC_BU(_xll.ArrayBU(DB),_xll.ArrayDPT($BA32:$BE32),_xll.ArrayCOA($BG32:$BZ32),YR-1,PRD,_xll.ArrayDIM($CB32:$CE32)),0)</f>
        <v>0</v>
      </c>
      <c r="U32" s="72">
        <f ca="1">IFERROR(_xll.BCC_BU(_xll.ArrayBU(DB),_xll.ArrayDPT($BA32:$BE32),_xll.ArrayCOA($BG32:$BZ32),YR,PRD,RV,_xll.ArrayDIM($CB32:$CE32)),0)</f>
        <v>0</v>
      </c>
      <c r="V32" s="72">
        <f ca="1">IFERROR(_xll.ACC_BU(_xll.ArrayBU(DB),_xll.ArrayDPT($BA32:$BE32),_xll.ArrayCOA($BG32:$BZ32),YR-1,PRD,_xll.ArrayDIM($CB32:$CE32)),0)</f>
        <v>0</v>
      </c>
      <c r="W32" s="102"/>
      <c r="X32" s="72">
        <f ca="1">IFERROR(_xll.ACC_BU(_xll.ArrayBU(DB),_xll.ArrayDPT($BA32:$BE32),_xll.ArrayCOA($BG32:$BZ32),YR,PRD,_xll.ArrayDIM($CB32:$CE32)),0)</f>
        <v>0</v>
      </c>
      <c r="Y32" s="72">
        <f ca="1">IFERROR(_xll.BCC_BU(_xll.ArrayBU(DB),_xll.ArrayDPT($BA32:$BE32),_xll.ArrayCOA($BG32:$BZ32),YR,PRD,RV,_xll.ArrayDIM($CB32:$CE32)),0)</f>
        <v>0</v>
      </c>
      <c r="Z32" s="72">
        <f ca="1">IFERROR(_xll.ACC_BU(_xll.ArrayBU(DB),_xll.ArrayDPT($BA32:$BE32),_xll.ArrayCOA($BG32:$BZ32),YR-1,PRD,_xll.ArrayDIM($CB32:$CE32)),0)</f>
        <v>0</v>
      </c>
      <c r="AA32" s="102"/>
      <c r="AB32" s="102"/>
      <c r="AC32" s="102"/>
      <c r="AD32" s="102"/>
      <c r="AF32" s="146"/>
      <c r="AG32" s="146"/>
      <c r="AH32" s="146"/>
      <c r="AI32" s="146"/>
      <c r="BA32" s="537"/>
      <c r="BB32" s="538"/>
      <c r="BC32" s="538"/>
      <c r="BD32" s="538"/>
      <c r="BE32" s="539"/>
      <c r="BF32" s="502"/>
      <c r="BG32" s="537" t="s">
        <v>1572</v>
      </c>
      <c r="BH32" s="539" t="s">
        <v>1576</v>
      </c>
      <c r="BI32" s="537"/>
      <c r="BJ32" s="539"/>
      <c r="BK32" s="537"/>
      <c r="BL32" s="539"/>
      <c r="BM32" s="537"/>
      <c r="BN32" s="539"/>
      <c r="BO32" s="537"/>
      <c r="BP32" s="539"/>
      <c r="BQ32" s="537"/>
      <c r="BR32" s="539"/>
      <c r="BS32" s="537"/>
      <c r="BT32" s="539"/>
      <c r="BU32" s="537"/>
      <c r="BV32" s="539"/>
      <c r="BW32" s="537"/>
      <c r="BX32" s="539"/>
      <c r="BY32" s="537"/>
      <c r="BZ32" s="539"/>
      <c r="CA32" s="502"/>
      <c r="CB32" s="537"/>
      <c r="CC32" s="538"/>
      <c r="CD32" s="538"/>
      <c r="CE32" s="539"/>
      <c r="DA32" t="s">
        <v>1572</v>
      </c>
      <c r="DB32" t="s">
        <v>1576</v>
      </c>
    </row>
    <row r="33" spans="1:106" ht="12.75" customHeight="1">
      <c r="A33" s="74">
        <f ca="1">I33-T33</f>
        <v>0</v>
      </c>
      <c r="B33" s="124">
        <f ca="1">IF(I33=0,0,(A33*100/I33))</f>
        <v>0</v>
      </c>
      <c r="C33" s="124">
        <f ca="1">I33-E33</f>
        <v>0</v>
      </c>
      <c r="D33" s="124">
        <f ca="1">IF(I33=0,0,(C33*100/I33))</f>
        <v>0</v>
      </c>
      <c r="E33" s="124">
        <f ca="1">IFERROR(_xll.AC_BU(_xll.ArrayBU(DB),_xll.ArrayDPT($BA33:$BE33),_xll.ArrayCOA($BG33:$BZ33),YR,PRD-1,_xll.ArrayDIM($CB33:$CE33)),0)</f>
        <v>0</v>
      </c>
      <c r="F33" s="124">
        <f ca="1">I33-H33</f>
        <v>0</v>
      </c>
      <c r="G33" s="124">
        <f ca="1">IF(I33=0,0,(F33*100/I33))</f>
        <v>0</v>
      </c>
      <c r="H33" s="124"/>
      <c r="I33" s="124">
        <f ca="1">IFERROR(_xll.AC_BU(_xll.ArrayBU(DB),_xll.ArrayDPT($BA33:$BE33),_xll.ArrayCOA($BG33:$BZ33),YR,PRD,_xll.ArrayDIM($CB33:$CE33)),0)</f>
        <v>0</v>
      </c>
      <c r="J33" s="127">
        <f ca="1">IF(I33=0,0,(I33/$I$23*100))</f>
        <v>0</v>
      </c>
      <c r="K33" s="124" t="s">
        <v>2479</v>
      </c>
      <c r="L33" s="124">
        <f ca="1">IFERROR(_xll.ACC_BU(_xll.ArrayBU(DB),_xll.ArrayDPT($BA33:$BE33),_xll.ArrayCOA($BG33:$BZ33),YR,PRD,_xll.ArrayDIM($CB33:$CE33)),0)</f>
        <v>0</v>
      </c>
      <c r="M33" s="127">
        <f ca="1">L33/$L$23*100</f>
        <v>0</v>
      </c>
      <c r="N33" s="124">
        <f ca="1">L33-U33</f>
        <v>0</v>
      </c>
      <c r="O33" s="124">
        <f ca="1">IF(L33=0,0,(N33*100/L33))</f>
        <v>0</v>
      </c>
      <c r="P33" s="124">
        <f ca="1">L33-V33</f>
        <v>0</v>
      </c>
      <c r="Q33" s="124">
        <f ca="1">IF(L33=0,0,(P33*100/L33))</f>
        <v>0</v>
      </c>
      <c r="S33" s="72">
        <f ca="1">IFERROR(_xll.BC_BU(_xll.ArrayBU(DB),_xll.ArrayDPT($BA33:$BE33),_xll.ArrayCOA($BG33:$BZ33),YR,PRD,RV,_xll.ArrayDIM($CB33:$CE33)),0)</f>
        <v>0</v>
      </c>
      <c r="T33" s="72">
        <f ca="1">IFERROR(_xll.AC_BU(_xll.ArrayBU(DB),_xll.ArrayDPT($BA33:$BE33),_xll.ArrayCOA($BG33:$BZ33),YR-1,PRD,_xll.ArrayDIM($CB33:$CE33)),0)</f>
        <v>0</v>
      </c>
      <c r="U33" s="72">
        <f ca="1">IFERROR(_xll.BCC_BU(_xll.ArrayBU(DB),_xll.ArrayDPT($BA33:$BE33),_xll.ArrayCOA($BG33:$BZ33),YR,PRD,RV,_xll.ArrayDIM($CB33:$CE33)),0)</f>
        <v>0</v>
      </c>
      <c r="V33" s="72">
        <f ca="1">IFERROR(_xll.ACC_BU(_xll.ArrayBU(DB),_xll.ArrayDPT($BA33:$BE33),_xll.ArrayCOA($BG33:$BZ33),YR-1,PRD,_xll.ArrayDIM($CB33:$CE33)),0)</f>
        <v>0</v>
      </c>
      <c r="W33" s="102"/>
      <c r="X33" s="72">
        <f ca="1">IFERROR(_xll.ACC_BU(_xll.ArrayBU(DB),_xll.ArrayDPT($BA33:$BE33),_xll.ArrayCOA($BG33:$BZ33),YR,PRD,_xll.ArrayDIM($CB33:$CE33)),0)</f>
        <v>0</v>
      </c>
      <c r="Y33" s="72">
        <f ca="1">IFERROR(_xll.BCC_BU(_xll.ArrayBU(DB),_xll.ArrayDPT($BA33:$BE33),_xll.ArrayCOA($BG33:$BZ33),YR,PRD,RV,_xll.ArrayDIM($CB33:$CE33)),0)</f>
        <v>0</v>
      </c>
      <c r="Z33" s="72">
        <f ca="1">IFERROR(_xll.ACC_BU(_xll.ArrayBU(DB),_xll.ArrayDPT($BA33:$BE33),_xll.ArrayCOA($BG33:$BZ33),YR-1,PRD,_xll.ArrayDIM($CB33:$CE33)),0)</f>
        <v>0</v>
      </c>
      <c r="AA33" s="102"/>
      <c r="AB33" s="46"/>
      <c r="AC33" s="46"/>
      <c r="AD33" s="46"/>
      <c r="AF33" s="146"/>
      <c r="AG33" s="146"/>
      <c r="AH33" s="146"/>
      <c r="AI33" s="146"/>
      <c r="BA33" s="537"/>
      <c r="BB33" s="538"/>
      <c r="BC33" s="538"/>
      <c r="BD33" s="538"/>
      <c r="BE33" s="539"/>
      <c r="BF33" s="502"/>
      <c r="BG33" s="537" t="s">
        <v>1577</v>
      </c>
      <c r="BH33" s="539" t="s">
        <v>1584</v>
      </c>
      <c r="BI33" s="537"/>
      <c r="BJ33" s="539"/>
      <c r="BK33" s="537"/>
      <c r="BL33" s="539"/>
      <c r="BM33" s="537"/>
      <c r="BN33" s="539"/>
      <c r="BO33" s="537"/>
      <c r="BP33" s="539"/>
      <c r="BQ33" s="537"/>
      <c r="BR33" s="539"/>
      <c r="BS33" s="537"/>
      <c r="BT33" s="539"/>
      <c r="BU33" s="537"/>
      <c r="BV33" s="539"/>
      <c r="BW33" s="537"/>
      <c r="BX33" s="539"/>
      <c r="BY33" s="537"/>
      <c r="BZ33" s="539"/>
      <c r="CA33" s="502"/>
      <c r="CB33" s="537"/>
      <c r="CC33" s="538"/>
      <c r="CD33" s="538"/>
      <c r="CE33" s="539"/>
      <c r="DA33" t="s">
        <v>1577</v>
      </c>
      <c r="DB33" t="s">
        <v>1584</v>
      </c>
    </row>
    <row r="34" spans="1:106" ht="12.75" customHeight="1">
      <c r="A34" s="35">
        <f ca="1">A32+A33</f>
        <v>0</v>
      </c>
      <c r="B34">
        <f ca="1">IF(I34=0,0,(A34*100/I34))</f>
        <v>0</v>
      </c>
      <c r="C34" s="35">
        <f ca="1">I34-E34</f>
        <v>0</v>
      </c>
      <c r="D34">
        <f ca="1">IF(I34=0,0,(C34*100/I34))</f>
        <v>0</v>
      </c>
      <c r="E34" s="35">
        <f ca="1">E32+E33</f>
        <v>0</v>
      </c>
      <c r="F34" s="35">
        <f ca="1">F32+F33</f>
        <v>0</v>
      </c>
      <c r="G34">
        <f ca="1">IF(I34=0,0,(F34*100/I34))</f>
        <v>0</v>
      </c>
      <c r="H34" s="35">
        <f>H32+H33</f>
        <v>0</v>
      </c>
      <c r="I34" s="35">
        <f ca="1">I32+I33</f>
        <v>0</v>
      </c>
      <c r="J34" s="140">
        <f ca="1">IF(I34=0,0,(I34/$I$23*100))</f>
        <v>0</v>
      </c>
      <c r="K34" s="112" t="s">
        <v>2480</v>
      </c>
      <c r="L34" s="35">
        <f ca="1">L32+L33</f>
        <v>0</v>
      </c>
      <c r="M34" s="140">
        <f ca="1">L34/$L$23*100</f>
        <v>0</v>
      </c>
      <c r="N34" s="35">
        <f ca="1">N32+N33</f>
        <v>0</v>
      </c>
      <c r="O34">
        <f ca="1">IF(L34=0,0,(N34*100/L34))</f>
        <v>0</v>
      </c>
      <c r="P34" s="35">
        <f ca="1">P32+P33</f>
        <v>0</v>
      </c>
      <c r="Q34">
        <f ca="1">IF(L34=0,0,(P34*100/L34))</f>
        <v>0</v>
      </c>
      <c r="S34" s="145">
        <f ca="1">S32+S33</f>
        <v>0</v>
      </c>
      <c r="T34" s="145">
        <f ca="1">T32+T33</f>
        <v>0</v>
      </c>
      <c r="U34" s="145">
        <f ca="1">U32+U33</f>
        <v>0</v>
      </c>
      <c r="V34" s="145">
        <f ca="1">V32+V33</f>
        <v>0</v>
      </c>
      <c r="W34" s="46"/>
      <c r="X34" s="77">
        <f ca="1">X32+X33</f>
        <v>0</v>
      </c>
      <c r="Y34" s="77">
        <f ca="1">Y32+Y33</f>
        <v>0</v>
      </c>
      <c r="Z34" s="77">
        <f ca="1">Z32+Z33</f>
        <v>0</v>
      </c>
      <c r="AA34" s="46"/>
      <c r="AF34" s="146"/>
      <c r="AG34" s="146"/>
      <c r="AH34" s="146"/>
      <c r="AI34" s="146"/>
      <c r="BA34" s="537"/>
      <c r="BB34" s="538"/>
      <c r="BC34" s="538"/>
      <c r="BD34" s="538"/>
      <c r="BE34" s="539"/>
      <c r="BF34" s="502"/>
      <c r="BG34" s="537"/>
      <c r="BH34" s="539"/>
      <c r="BI34" s="537"/>
      <c r="BJ34" s="539"/>
      <c r="BK34" s="537"/>
      <c r="BL34" s="539"/>
      <c r="BM34" s="537"/>
      <c r="BN34" s="539"/>
      <c r="BO34" s="537"/>
      <c r="BP34" s="539"/>
      <c r="BQ34" s="537"/>
      <c r="BR34" s="539"/>
      <c r="BS34" s="537"/>
      <c r="BT34" s="539"/>
      <c r="BU34" s="537"/>
      <c r="BV34" s="539"/>
      <c r="BW34" s="537"/>
      <c r="BX34" s="539"/>
      <c r="BY34" s="537"/>
      <c r="BZ34" s="539"/>
      <c r="CA34" s="502"/>
      <c r="CB34" s="537"/>
      <c r="CC34" s="538"/>
      <c r="CD34" s="538"/>
      <c r="CE34" s="539"/>
    </row>
    <row r="35" spans="1:106" ht="12.75" customHeight="1">
      <c r="M35" s="140"/>
      <c r="S35" s="72"/>
      <c r="T35" s="72"/>
      <c r="U35" s="72"/>
      <c r="V35" s="72"/>
      <c r="X35" s="72"/>
      <c r="Y35" s="72"/>
      <c r="Z35" s="72"/>
      <c r="AF35" s="146"/>
      <c r="AG35" s="146"/>
      <c r="AH35" s="146"/>
      <c r="AI35" s="146"/>
      <c r="BA35" s="537"/>
      <c r="BB35" s="538"/>
      <c r="BC35" s="538"/>
      <c r="BD35" s="538"/>
      <c r="BE35" s="539"/>
      <c r="BF35" s="502"/>
      <c r="BG35" s="537"/>
      <c r="BH35" s="539"/>
      <c r="BI35" s="537"/>
      <c r="BJ35" s="539"/>
      <c r="BK35" s="537"/>
      <c r="BL35" s="539"/>
      <c r="BM35" s="537"/>
      <c r="BN35" s="539"/>
      <c r="BO35" s="537"/>
      <c r="BP35" s="539"/>
      <c r="BQ35" s="537"/>
      <c r="BR35" s="539"/>
      <c r="BS35" s="537"/>
      <c r="BT35" s="539"/>
      <c r="BU35" s="537"/>
      <c r="BV35" s="539"/>
      <c r="BW35" s="537"/>
      <c r="BX35" s="539"/>
      <c r="BY35" s="537"/>
      <c r="BZ35" s="539"/>
      <c r="CA35" s="502"/>
      <c r="CB35" s="537"/>
      <c r="CC35" s="538"/>
      <c r="CD35" s="538"/>
      <c r="CE35" s="539"/>
    </row>
    <row r="36" spans="1:106" ht="12.75" customHeight="1">
      <c r="K36" s="35" t="s">
        <v>2354</v>
      </c>
      <c r="M36" s="140"/>
      <c r="S36" s="72"/>
      <c r="T36" s="72"/>
      <c r="U36" s="72"/>
      <c r="V36" s="72"/>
      <c r="X36" s="72"/>
      <c r="Y36" s="72"/>
      <c r="Z36" s="72"/>
      <c r="AB36" s="102"/>
      <c r="AC36" s="102"/>
      <c r="AD36" s="102"/>
      <c r="AF36" s="146"/>
      <c r="AG36" s="146"/>
      <c r="AH36" s="146"/>
      <c r="AI36" s="146"/>
      <c r="BA36" s="537"/>
      <c r="BB36" s="538"/>
      <c r="BC36" s="538"/>
      <c r="BD36" s="538"/>
      <c r="BE36" s="539"/>
      <c r="BF36" s="502"/>
      <c r="BG36" s="537"/>
      <c r="BH36" s="539"/>
      <c r="BI36" s="537"/>
      <c r="BJ36" s="539"/>
      <c r="BK36" s="537"/>
      <c r="BL36" s="539"/>
      <c r="BM36" s="537"/>
      <c r="BN36" s="539"/>
      <c r="BO36" s="537"/>
      <c r="BP36" s="539"/>
      <c r="BQ36" s="537"/>
      <c r="BR36" s="539"/>
      <c r="BS36" s="537"/>
      <c r="BT36" s="539"/>
      <c r="BU36" s="537"/>
      <c r="BV36" s="539"/>
      <c r="BW36" s="537"/>
      <c r="BX36" s="539"/>
      <c r="BY36" s="537"/>
      <c r="BZ36" s="539"/>
      <c r="CA36" s="502"/>
      <c r="CB36" s="537"/>
      <c r="CC36" s="538"/>
      <c r="CD36" s="538"/>
      <c r="CE36" s="539"/>
    </row>
    <row r="37" spans="1:106" ht="12.75" customHeight="1">
      <c r="A37" s="74">
        <f t="shared" ref="A37:A62" ca="1" si="0">I37-T37</f>
        <v>-6414.35</v>
      </c>
      <c r="B37">
        <f t="shared" ref="B37:B63" ca="1" si="1">IF(I37=0,0,(A37*100/I37))</f>
        <v>0</v>
      </c>
      <c r="C37">
        <f t="shared" ref="C37:C62" ca="1" si="2">I37-E37</f>
        <v>0</v>
      </c>
      <c r="D37">
        <f t="shared" ref="D37:D63" ca="1" si="3">IF(I37=0,0,(C37*100/I37))</f>
        <v>0</v>
      </c>
      <c r="E37">
        <f ca="1">IFERROR(_xll.AC_BU(_xll.ArrayBU(DB),_xll.ArrayDPT($BA37:$BE37),_xll.ArrayCOA($BG37:$BZ37),YR,PRD-1,_xll.ArrayDIM($CB37:$CE37)),0)</f>
        <v>0</v>
      </c>
      <c r="F37">
        <f t="shared" ref="F37:F62" ca="1" si="4">I37-H37</f>
        <v>0</v>
      </c>
      <c r="G37">
        <f t="shared" ref="G37:G63" ca="1" si="5">IF(I37=0,0,(F37*100/I37))</f>
        <v>0</v>
      </c>
      <c r="H37"/>
      <c r="I37">
        <f ca="1">IFERROR(_xll.AC_BU(_xll.ArrayBU(DB),_xll.ArrayDPT($BA37:$BE37),_xll.ArrayCOA($BG37:$BZ37),YR,PRD,_xll.ArrayDIM($CB37:$CE37)),0)</f>
        <v>0</v>
      </c>
      <c r="J37" s="140">
        <f t="shared" ref="J37:J63" ca="1" si="6">IF(I37=0,0,(I37/$I$23*100))</f>
        <v>0</v>
      </c>
      <c r="K37" t="s">
        <v>2483</v>
      </c>
      <c r="L37">
        <f ca="1">IFERROR(_xll.ACC_BU(_xll.ArrayBU(DB),_xll.ArrayDPT($BA37:$BE37),_xll.ArrayCOA($BG37:$BZ37),YR,PRD,_xll.ArrayDIM($CB37:$CE37)),0)</f>
        <v>0</v>
      </c>
      <c r="M37" s="140">
        <f t="shared" ref="M37:M63" ca="1" si="7">L37/$L$23*100</f>
        <v>0</v>
      </c>
      <c r="N37">
        <f t="shared" ref="N37:N62" ca="1" si="8">L37-U37</f>
        <v>0</v>
      </c>
      <c r="O37">
        <f t="shared" ref="O37:O63" ca="1" si="9">IF(L37=0,0,(N37*100/L37))</f>
        <v>0</v>
      </c>
      <c r="P37">
        <f t="shared" ref="P37:P62" ca="1" si="10">L37-V37</f>
        <v>-10745.07</v>
      </c>
      <c r="Q37">
        <f t="shared" ref="Q37:Q63" ca="1" si="11">IF(L37=0,0,(P37*100/L37))</f>
        <v>0</v>
      </c>
      <c r="S37" s="72">
        <f ca="1">IFERROR(_xll.BC_BU(_xll.ArrayBU(DB),_xll.ArrayDPT($BA37:$BE37),_xll.ArrayCOA($BG37:$BZ37),YR,PRD,RV,_xll.ArrayDIM($CB37:$CE37)),0)</f>
        <v>0</v>
      </c>
      <c r="T37" s="72">
        <f ca="1">IFERROR(_xll.AC_BU(_xll.ArrayBU(DB),_xll.ArrayDPT($BA37:$BE37),_xll.ArrayCOA($BG37:$BZ37),YR-1,PRD,_xll.ArrayDIM($CB37:$CE37)),0)</f>
        <v>6414.35</v>
      </c>
      <c r="U37" s="72">
        <f ca="1">IFERROR(_xll.BCC_BU(_xll.ArrayBU(DB),_xll.ArrayDPT($BA37:$BE37),_xll.ArrayCOA($BG37:$BZ37),YR,PRD,RV,_xll.ArrayDIM($CB37:$CE37)),0)</f>
        <v>0</v>
      </c>
      <c r="V37" s="72">
        <f ca="1">IFERROR(_xll.ACC_BU(_xll.ArrayBU(DB),_xll.ArrayDPT($BA37:$BE37),_xll.ArrayCOA($BG37:$BZ37),YR-1,PRD,_xll.ArrayDIM($CB37:$CE37)),0)</f>
        <v>10745.07</v>
      </c>
      <c r="W37" s="102"/>
      <c r="X37" s="72">
        <f ca="1">IFERROR(_xll.ACC_BU(_xll.ArrayBU(DB),_xll.ArrayDPT($BA37:$BE37),_xll.ArrayCOA($BG37:$BZ37),YR,PRD,_xll.ArrayDIM($CB37:$CE37)),0)</f>
        <v>0</v>
      </c>
      <c r="Y37" s="72">
        <f ca="1">IFERROR(_xll.BCC_BU(_xll.ArrayBU(DB),_xll.ArrayDPT($BA37:$BE37),_xll.ArrayCOA($BG37:$BZ37),YR,PRD,RV,_xll.ArrayDIM($CB37:$CE37)),0)</f>
        <v>0</v>
      </c>
      <c r="Z37" s="72">
        <f ca="1">IFERROR(_xll.ACC_BU(_xll.ArrayBU(DB),_xll.ArrayDPT($BA37:$BE37),_xll.ArrayCOA($BG37:$BZ37),YR-1,PRD,_xll.ArrayDIM($CB37:$CE37)),0)</f>
        <v>10745.07</v>
      </c>
      <c r="AA37" s="102"/>
      <c r="AB37" s="102"/>
      <c r="AC37" s="102"/>
      <c r="AD37" s="102"/>
      <c r="AF37" s="146"/>
      <c r="AG37" s="146"/>
      <c r="AH37" s="146"/>
      <c r="AI37" s="146"/>
      <c r="BA37" s="537"/>
      <c r="BB37" s="538"/>
      <c r="BC37" s="538"/>
      <c r="BD37" s="538"/>
      <c r="BE37" s="539"/>
      <c r="BF37" s="502"/>
      <c r="BG37" s="537" t="s">
        <v>1592</v>
      </c>
      <c r="BH37" s="539"/>
      <c r="BI37" s="537"/>
      <c r="BJ37" s="539"/>
      <c r="BK37" s="537"/>
      <c r="BL37" s="539"/>
      <c r="BM37" s="537"/>
      <c r="BN37" s="539"/>
      <c r="BO37" s="537"/>
      <c r="BP37" s="539"/>
      <c r="BQ37" s="537"/>
      <c r="BR37" s="539"/>
      <c r="BS37" s="537"/>
      <c r="BT37" s="539"/>
      <c r="BU37" s="537"/>
      <c r="BV37" s="539"/>
      <c r="BW37" s="537"/>
      <c r="BX37" s="539"/>
      <c r="BY37" s="537"/>
      <c r="BZ37" s="539"/>
      <c r="CA37" s="502"/>
      <c r="CB37" s="537"/>
      <c r="CC37" s="538"/>
      <c r="CD37" s="538"/>
      <c r="CE37" s="539"/>
      <c r="DA37" t="s">
        <v>1592</v>
      </c>
    </row>
    <row r="38" spans="1:106" ht="12.75" customHeight="1">
      <c r="A38" s="74">
        <f t="shared" ca="1" si="0"/>
        <v>-731</v>
      </c>
      <c r="B38" s="124">
        <f t="shared" ca="1" si="1"/>
        <v>0</v>
      </c>
      <c r="C38" s="124">
        <f t="shared" ca="1" si="2"/>
        <v>0</v>
      </c>
      <c r="D38" s="124">
        <f t="shared" ca="1" si="3"/>
        <v>0</v>
      </c>
      <c r="E38" s="124">
        <f ca="1">IFERROR(_xll.AC_BU(_xll.ArrayBU(DB),_xll.ArrayDPT($BA38:$BE38),_xll.ArrayCOA($BG38:$BZ38),YR,PRD-1,_xll.ArrayDIM($CB38:$CE38)),0)</f>
        <v>0</v>
      </c>
      <c r="F38" s="124">
        <f t="shared" ca="1" si="4"/>
        <v>0</v>
      </c>
      <c r="G38" s="124">
        <f t="shared" ca="1" si="5"/>
        <v>0</v>
      </c>
      <c r="H38" s="124"/>
      <c r="I38" s="124">
        <f ca="1">IFERROR(_xll.AC_BU(_xll.ArrayBU(DB),_xll.ArrayDPT($BA38:$BE38),_xll.ArrayCOA($BG38:$BZ38),YR,PRD,_xll.ArrayDIM($CB38:$CE38)),0)</f>
        <v>0</v>
      </c>
      <c r="J38" s="200">
        <f t="shared" ca="1" si="6"/>
        <v>0</v>
      </c>
      <c r="K38" s="124" t="s">
        <v>2484</v>
      </c>
      <c r="L38" s="124">
        <f ca="1">IFERROR(_xll.ACC_BU(_xll.ArrayBU(DB),_xll.ArrayDPT($BA38:$BE38),_xll.ArrayCOA($BG38:$BZ38),YR,PRD,_xll.ArrayDIM($CB38:$CE38)),0)</f>
        <v>4426.26</v>
      </c>
      <c r="M38" s="127">
        <f t="shared" ca="1" si="7"/>
        <v>0.17984387242725872</v>
      </c>
      <c r="N38" s="124">
        <f t="shared" ca="1" si="8"/>
        <v>4426.26</v>
      </c>
      <c r="O38" s="124">
        <f t="shared" ca="1" si="9"/>
        <v>100</v>
      </c>
      <c r="P38" s="124">
        <f t="shared" ca="1" si="10"/>
        <v>438.21000000000004</v>
      </c>
      <c r="Q38" s="124">
        <f t="shared" ca="1" si="11"/>
        <v>9.9002317984031656</v>
      </c>
      <c r="S38" s="72">
        <f ca="1">IFERROR(_xll.BC_BU(_xll.ArrayBU(DB),_xll.ArrayDPT($BA38:$BE38),_xll.ArrayCOA($BG38:$BZ38),YR,PRD,RV,_xll.ArrayDIM($CB38:$CE38)),0)</f>
        <v>0</v>
      </c>
      <c r="T38" s="72">
        <f ca="1">IFERROR(_xll.AC_BU(_xll.ArrayBU(DB),_xll.ArrayDPT($BA38:$BE38),_xll.ArrayCOA($BG38:$BZ38),YR-1,PRD,_xll.ArrayDIM($CB38:$CE38)),0)</f>
        <v>731</v>
      </c>
      <c r="U38" s="72">
        <f ca="1">IFERROR(_xll.BCC_BU(_xll.ArrayBU(DB),_xll.ArrayDPT($BA38:$BE38),_xll.ArrayCOA($BG38:$BZ38),YR,PRD,RV,_xll.ArrayDIM($CB38:$CE38)),0)</f>
        <v>0</v>
      </c>
      <c r="V38" s="72">
        <f ca="1">IFERROR(_xll.ACC_BU(_xll.ArrayBU(DB),_xll.ArrayDPT($BA38:$BE38),_xll.ArrayCOA($BG38:$BZ38),YR-1,PRD,_xll.ArrayDIM($CB38:$CE38)),0)</f>
        <v>3988.05</v>
      </c>
      <c r="W38" s="102"/>
      <c r="X38" s="72">
        <f ca="1">IFERROR(_xll.ACC_BU(_xll.ArrayBU(DB),_xll.ArrayDPT($BA38:$BE38),_xll.ArrayCOA($BG38:$BZ38),YR,PRD,_xll.ArrayDIM($CB38:$CE38)),0)</f>
        <v>4426.26</v>
      </c>
      <c r="Y38" s="72">
        <f ca="1">IFERROR(_xll.BCC_BU(_xll.ArrayBU(DB),_xll.ArrayDPT($BA38:$BE38),_xll.ArrayCOA($BG38:$BZ38),YR,PRD,RV,_xll.ArrayDIM($CB38:$CE38)),0)</f>
        <v>0</v>
      </c>
      <c r="Z38" s="72">
        <f ca="1">IFERROR(_xll.ACC_BU(_xll.ArrayBU(DB),_xll.ArrayDPT($BA38:$BE38),_xll.ArrayCOA($BG38:$BZ38),YR-1,PRD,_xll.ArrayDIM($CB38:$CE38)),0)</f>
        <v>3988.05</v>
      </c>
      <c r="AA38" s="102"/>
      <c r="AB38" s="184"/>
      <c r="AC38" s="184"/>
      <c r="AD38" s="184"/>
      <c r="AF38" s="146"/>
      <c r="AG38" s="146"/>
      <c r="AH38" s="146"/>
      <c r="AI38" s="146"/>
      <c r="BA38" s="537"/>
      <c r="BB38" s="538"/>
      <c r="BC38" s="538"/>
      <c r="BD38" s="538"/>
      <c r="BE38" s="539"/>
      <c r="BF38" s="502"/>
      <c r="BG38" s="537" t="s">
        <v>1595</v>
      </c>
      <c r="BH38" s="539"/>
      <c r="BI38" s="537"/>
      <c r="BJ38" s="539"/>
      <c r="BK38" s="537"/>
      <c r="BL38" s="539"/>
      <c r="BM38" s="537"/>
      <c r="BN38" s="539"/>
      <c r="BO38" s="537"/>
      <c r="BP38" s="539"/>
      <c r="BQ38" s="537"/>
      <c r="BR38" s="539"/>
      <c r="BS38" s="537"/>
      <c r="BT38" s="539"/>
      <c r="BU38" s="537"/>
      <c r="BV38" s="539"/>
      <c r="BW38" s="537"/>
      <c r="BX38" s="539"/>
      <c r="BY38" s="537"/>
      <c r="BZ38" s="539"/>
      <c r="CA38" s="502"/>
      <c r="CB38" s="537"/>
      <c r="CC38" s="538"/>
      <c r="CD38" s="538"/>
      <c r="CE38" s="539"/>
      <c r="DA38" t="s">
        <v>1595</v>
      </c>
    </row>
    <row r="39" spans="1:106" ht="12.75" customHeight="1">
      <c r="A39" s="74">
        <f t="shared" ca="1" si="0"/>
        <v>-585</v>
      </c>
      <c r="B39" s="124">
        <f t="shared" ca="1" si="1"/>
        <v>0</v>
      </c>
      <c r="C39" s="124">
        <f t="shared" ca="1" si="2"/>
        <v>-4485.84</v>
      </c>
      <c r="D39" s="124">
        <f t="shared" ca="1" si="3"/>
        <v>0</v>
      </c>
      <c r="E39" s="124">
        <f ca="1">IFERROR(_xll.AC_BU(_xll.ArrayBU(DB),_xll.ArrayDPT($BA39:$BE39),_xll.ArrayCOA($BG39:$BZ39),YR,PRD-1,_xll.ArrayDIM($CB39:$CE39)),0)</f>
        <v>4485.84</v>
      </c>
      <c r="F39" s="124">
        <f t="shared" ca="1" si="4"/>
        <v>0</v>
      </c>
      <c r="G39" s="124">
        <f t="shared" ca="1" si="5"/>
        <v>0</v>
      </c>
      <c r="H39" s="124"/>
      <c r="I39" s="124">
        <f ca="1">IFERROR(_xll.AC_BU(_xll.ArrayBU(DB),_xll.ArrayDPT($BA39:$BE39),_xll.ArrayCOA($BG39:$BZ39),YR,PRD,_xll.ArrayDIM($CB39:$CE39)),0)</f>
        <v>0</v>
      </c>
      <c r="J39" s="127">
        <f t="shared" ca="1" si="6"/>
        <v>0</v>
      </c>
      <c r="K39" s="124" t="s">
        <v>2485</v>
      </c>
      <c r="L39" s="124">
        <f ca="1">IFERROR(_xll.ACC_BU(_xll.ArrayBU(DB),_xll.ArrayDPT($BA39:$BE39),_xll.ArrayCOA($BG39:$BZ39),YR,PRD,_xll.ArrayDIM($CB39:$CE39)),0)</f>
        <v>27716.47</v>
      </c>
      <c r="M39" s="127">
        <f t="shared" ca="1" si="7"/>
        <v>1.1261510383063678</v>
      </c>
      <c r="N39" s="124">
        <f t="shared" ca="1" si="8"/>
        <v>27716.47</v>
      </c>
      <c r="O39" s="124">
        <f t="shared" ca="1" si="9"/>
        <v>100</v>
      </c>
      <c r="P39" s="124">
        <f t="shared" ca="1" si="10"/>
        <v>8873.630000000001</v>
      </c>
      <c r="Q39" s="124">
        <f t="shared" ca="1" si="11"/>
        <v>32.015729275769971</v>
      </c>
      <c r="S39" s="72">
        <f ca="1">IFERROR(_xll.BC_BU(_xll.ArrayBU(DB),_xll.ArrayDPT($BA39:$BE39),_xll.ArrayCOA($BG39:$BZ39),YR,PRD,RV,_xll.ArrayDIM($CB39:$CE39)),0)</f>
        <v>0</v>
      </c>
      <c r="T39" s="72">
        <f ca="1">IFERROR(_xll.AC_BU(_xll.ArrayBU(DB),_xll.ArrayDPT($BA39:$BE39),_xll.ArrayCOA($BG39:$BZ39),YR-1,PRD,_xll.ArrayDIM($CB39:$CE39)),0)</f>
        <v>585</v>
      </c>
      <c r="U39" s="72">
        <f ca="1">IFERROR(_xll.BCC_BU(_xll.ArrayBU(DB),_xll.ArrayDPT($BA39:$BE39),_xll.ArrayCOA($BG39:$BZ39),YR,PRD,RV,_xll.ArrayDIM($CB39:$CE39)),0)</f>
        <v>0</v>
      </c>
      <c r="V39" s="72">
        <f ca="1">IFERROR(_xll.ACC_BU(_xll.ArrayBU(DB),_xll.ArrayDPT($BA39:$BE39),_xll.ArrayCOA($BG39:$BZ39),YR-1,PRD,_xll.ArrayDIM($CB39:$CE39)),0)</f>
        <v>18842.84</v>
      </c>
      <c r="W39" s="184"/>
      <c r="X39" s="72">
        <f ca="1">IFERROR(_xll.ACC_BU(_xll.ArrayBU(DB),_xll.ArrayDPT($BA39:$BE39),_xll.ArrayCOA($BG39:$BZ39),YR,PRD,_xll.ArrayDIM($CB39:$CE39)),0)</f>
        <v>27716.47</v>
      </c>
      <c r="Y39" s="72">
        <f ca="1">IFERROR(_xll.BCC_BU(_xll.ArrayBU(DB),_xll.ArrayDPT($BA39:$BE39),_xll.ArrayCOA($BG39:$BZ39),YR,PRD,RV,_xll.ArrayDIM($CB39:$CE39)),0)</f>
        <v>0</v>
      </c>
      <c r="Z39" s="72">
        <f ca="1">IFERROR(_xll.ACC_BU(_xll.ArrayBU(DB),_xll.ArrayDPT($BA39:$BE39),_xll.ArrayCOA($BG39:$BZ39),YR-1,PRD,_xll.ArrayDIM($CB39:$CE39)),0)</f>
        <v>18842.84</v>
      </c>
      <c r="AA39" s="184"/>
      <c r="AB39" s="184"/>
      <c r="AC39" s="184"/>
      <c r="AD39" s="184"/>
      <c r="AF39" s="146"/>
      <c r="AG39" s="146"/>
      <c r="AH39" s="146"/>
      <c r="AI39" s="146"/>
      <c r="BA39" s="537"/>
      <c r="BB39" s="538"/>
      <c r="BC39" s="538"/>
      <c r="BD39" s="538"/>
      <c r="BE39" s="539"/>
      <c r="BF39" s="502"/>
      <c r="BG39" s="537" t="s">
        <v>1607</v>
      </c>
      <c r="BH39" s="539" t="s">
        <v>1596</v>
      </c>
      <c r="BI39" s="537"/>
      <c r="BJ39" s="539"/>
      <c r="BK39" s="537"/>
      <c r="BL39" s="539"/>
      <c r="BM39" s="537"/>
      <c r="BN39" s="539"/>
      <c r="BO39" s="537"/>
      <c r="BP39" s="539"/>
      <c r="BQ39" s="537"/>
      <c r="BR39" s="539"/>
      <c r="BS39" s="537"/>
      <c r="BT39" s="539"/>
      <c r="BU39" s="537"/>
      <c r="BV39" s="539"/>
      <c r="BW39" s="537"/>
      <c r="BX39" s="539"/>
      <c r="BY39" s="537"/>
      <c r="BZ39" s="539"/>
      <c r="CA39" s="502"/>
      <c r="CB39" s="537"/>
      <c r="CC39" s="538"/>
      <c r="CD39" s="538"/>
      <c r="CE39" s="539"/>
      <c r="DA39" t="s">
        <v>1607</v>
      </c>
      <c r="DB39" t="s">
        <v>1596</v>
      </c>
    </row>
    <row r="40" spans="1:106" ht="12.75" customHeight="1">
      <c r="A40" s="74">
        <f t="shared" ca="1" si="0"/>
        <v>-585</v>
      </c>
      <c r="B40" s="124">
        <f t="shared" ca="1" si="1"/>
        <v>0</v>
      </c>
      <c r="C40" s="124">
        <f t="shared" ca="1" si="2"/>
        <v>-4092.24</v>
      </c>
      <c r="D40" s="124">
        <f t="shared" ca="1" si="3"/>
        <v>0</v>
      </c>
      <c r="E40" s="124">
        <f ca="1">IFERROR(_xll.AC_BU(_xll.ArrayBU(DB),_xll.ArrayDPT($BA40:$BE40),_xll.ArrayCOA($BG40:$BZ40),YR,PRD-1,_xll.ArrayDIM($CB40:$CE40)),0)</f>
        <v>4092.24</v>
      </c>
      <c r="F40" s="124">
        <f t="shared" ca="1" si="4"/>
        <v>0</v>
      </c>
      <c r="G40" s="124">
        <f t="shared" ca="1" si="5"/>
        <v>0</v>
      </c>
      <c r="H40" s="124"/>
      <c r="I40" s="124">
        <f ca="1">IFERROR(_xll.AC_BU(_xll.ArrayBU(DB),_xll.ArrayDPT($BA40:$BE40),_xll.ArrayCOA($BG40:$BZ40),YR,PRD,_xll.ArrayDIM($CB40:$CE40)),0)</f>
        <v>0</v>
      </c>
      <c r="J40" s="127">
        <f t="shared" ca="1" si="6"/>
        <v>0</v>
      </c>
      <c r="K40" s="124" t="s">
        <v>2486</v>
      </c>
      <c r="L40" s="124">
        <f ca="1">IFERROR(_xll.ACC_BU(_xll.ArrayBU(DB),_xll.ArrayDPT($BA40:$BE40),_xll.ArrayCOA($BG40:$BZ40),YR,PRD,_xll.ArrayDIM($CB40:$CE40)),0)</f>
        <v>13565.33</v>
      </c>
      <c r="M40" s="127">
        <f t="shared" ca="1" si="7"/>
        <v>0.55117446285434324</v>
      </c>
      <c r="N40" s="124">
        <f t="shared" ca="1" si="8"/>
        <v>13565.33</v>
      </c>
      <c r="O40" s="124">
        <f t="shared" ca="1" si="9"/>
        <v>100</v>
      </c>
      <c r="P40" s="124">
        <f t="shared" ca="1" si="10"/>
        <v>11039.18</v>
      </c>
      <c r="Q40" s="124">
        <f t="shared" ca="1" si="11"/>
        <v>81.377894971961609</v>
      </c>
      <c r="S40" s="72">
        <f ca="1">IFERROR(_xll.BC_BU(_xll.ArrayBU(DB),_xll.ArrayDPT($BA40:$BE40),_xll.ArrayCOA($BG40:$BZ40),YR,PRD,RV,_xll.ArrayDIM($CB40:$CE40)),0)</f>
        <v>0</v>
      </c>
      <c r="T40" s="72">
        <f ca="1">IFERROR(_xll.AC_BU(_xll.ArrayBU(DB),_xll.ArrayDPT($BA40:$BE40),_xll.ArrayCOA($BG40:$BZ40),YR-1,PRD,_xll.ArrayDIM($CB40:$CE40)),0)</f>
        <v>585</v>
      </c>
      <c r="U40" s="72">
        <f ca="1">IFERROR(_xll.BCC_BU(_xll.ArrayBU(DB),_xll.ArrayDPT($BA40:$BE40),_xll.ArrayCOA($BG40:$BZ40),YR,PRD,RV,_xll.ArrayDIM($CB40:$CE40)),0)</f>
        <v>0</v>
      </c>
      <c r="V40" s="72">
        <f ca="1">IFERROR(_xll.ACC_BU(_xll.ArrayBU(DB),_xll.ArrayDPT($BA40:$BE40),_xll.ArrayCOA($BG40:$BZ40),YR-1,PRD,_xll.ArrayDIM($CB40:$CE40)),0)</f>
        <v>2526.15</v>
      </c>
      <c r="W40" s="184"/>
      <c r="X40" s="72">
        <f ca="1">IFERROR(_xll.ACC_BU(_xll.ArrayBU(DB),_xll.ArrayDPT($BA40:$BE40),_xll.ArrayCOA($BG40:$BZ40),YR,PRD,_xll.ArrayDIM($CB40:$CE40)),0)</f>
        <v>13565.33</v>
      </c>
      <c r="Y40" s="72">
        <f ca="1">IFERROR(_xll.BCC_BU(_xll.ArrayBU(DB),_xll.ArrayDPT($BA40:$BE40),_xll.ArrayCOA($BG40:$BZ40),YR,PRD,RV,_xll.ArrayDIM($CB40:$CE40)),0)</f>
        <v>0</v>
      </c>
      <c r="Z40" s="72">
        <f ca="1">IFERROR(_xll.ACC_BU(_xll.ArrayBU(DB),_xll.ArrayDPT($BA40:$BE40),_xll.ArrayCOA($BG40:$BZ40),YR-1,PRD,_xll.ArrayDIM($CB40:$CE40)),0)</f>
        <v>2526.15</v>
      </c>
      <c r="AA40" s="184"/>
      <c r="AB40" s="184"/>
      <c r="AC40" s="184"/>
      <c r="AD40" s="184"/>
      <c r="AF40" s="146"/>
      <c r="AG40" s="146"/>
      <c r="AH40" s="146"/>
      <c r="AI40" s="146"/>
      <c r="BA40" s="537"/>
      <c r="BB40" s="538"/>
      <c r="BC40" s="538"/>
      <c r="BD40" s="538"/>
      <c r="BE40" s="539"/>
      <c r="BF40" s="502"/>
      <c r="BG40" s="537" t="s">
        <v>1599</v>
      </c>
      <c r="BH40" s="539"/>
      <c r="BI40" s="537"/>
      <c r="BJ40" s="539"/>
      <c r="BK40" s="537"/>
      <c r="BL40" s="539"/>
      <c r="BM40" s="537"/>
      <c r="BN40" s="539"/>
      <c r="BO40" s="537"/>
      <c r="BP40" s="539"/>
      <c r="BQ40" s="537"/>
      <c r="BR40" s="539"/>
      <c r="BS40" s="537"/>
      <c r="BT40" s="539"/>
      <c r="BU40" s="537"/>
      <c r="BV40" s="539"/>
      <c r="BW40" s="537"/>
      <c r="BX40" s="539"/>
      <c r="BY40" s="537"/>
      <c r="BZ40" s="539"/>
      <c r="CA40" s="502"/>
      <c r="CB40" s="537"/>
      <c r="CC40" s="538"/>
      <c r="CD40" s="538"/>
      <c r="CE40" s="539"/>
      <c r="DA40" t="s">
        <v>1599</v>
      </c>
    </row>
    <row r="41" spans="1:106" ht="12.75" customHeight="1">
      <c r="A41" s="74">
        <f t="shared" ca="1" si="0"/>
        <v>-585</v>
      </c>
      <c r="B41" s="124">
        <f t="shared" ca="1" si="1"/>
        <v>0</v>
      </c>
      <c r="C41" s="124">
        <f t="shared" ca="1" si="2"/>
        <v>-4092.24</v>
      </c>
      <c r="D41" s="124">
        <f t="shared" ca="1" si="3"/>
        <v>0</v>
      </c>
      <c r="E41" s="124">
        <f ca="1">IFERROR(_xll.AC_BU(_xll.ArrayBU(DB),_xll.ArrayDPT($BA41:$BE41),_xll.ArrayCOA($BG41:$BZ41),YR,PRD-1,_xll.ArrayDIM($CB41:$CE41)),0)</f>
        <v>4092.24</v>
      </c>
      <c r="F41" s="124">
        <f t="shared" ca="1" si="4"/>
        <v>0</v>
      </c>
      <c r="G41" s="124">
        <f t="shared" ca="1" si="5"/>
        <v>0</v>
      </c>
      <c r="H41" s="124"/>
      <c r="I41" s="124">
        <f ca="1">IFERROR(_xll.AC_BU(_xll.ArrayBU(DB),_xll.ArrayDPT($BA41:$BE41),_xll.ArrayCOA($BG41:$BZ41),YR,PRD,_xll.ArrayDIM($CB41:$CE41)),0)</f>
        <v>0</v>
      </c>
      <c r="J41" s="127">
        <f t="shared" ca="1" si="6"/>
        <v>0</v>
      </c>
      <c r="K41" s="143" t="s">
        <v>2633</v>
      </c>
      <c r="L41" s="124">
        <f ca="1">IFERROR(_xll.ACC_BU(_xll.ArrayBU(DB),_xll.ArrayDPT($BA41:$BE41),_xll.ArrayCOA($BG41:$BZ41),YR,PRD,_xll.ArrayDIM($CB41:$CE41)),0)</f>
        <v>13565.33</v>
      </c>
      <c r="M41" s="127">
        <f t="shared" ca="1" si="7"/>
        <v>0.55117446285434324</v>
      </c>
      <c r="N41" s="124">
        <f t="shared" ca="1" si="8"/>
        <v>13565.33</v>
      </c>
      <c r="O41" s="124">
        <f t="shared" ca="1" si="9"/>
        <v>100</v>
      </c>
      <c r="P41" s="124">
        <f t="shared" ca="1" si="10"/>
        <v>10274.18</v>
      </c>
      <c r="Q41" s="124">
        <f t="shared" ca="1" si="11"/>
        <v>75.73851870909148</v>
      </c>
      <c r="S41" s="72">
        <f ca="1">IFERROR(_xll.BC_BU(_xll.ArrayBU(DB),_xll.ArrayDPT($BA41:$BE41),_xll.ArrayCOA($BG41:$BZ41),YR,PRD,RV,_xll.ArrayDIM($CB41:$CE41)),0)</f>
        <v>0</v>
      </c>
      <c r="T41" s="72">
        <f ca="1">IFERROR(_xll.AC_BU(_xll.ArrayBU(DB),_xll.ArrayDPT($BA41:$BE41),_xll.ArrayCOA($BG41:$BZ41),YR-1,PRD,_xll.ArrayDIM($CB41:$CE41)),0)</f>
        <v>585</v>
      </c>
      <c r="U41" s="72">
        <f ca="1">IFERROR(_xll.BCC_BU(_xll.ArrayBU(DB),_xll.ArrayDPT($BA41:$BE41),_xll.ArrayCOA($BG41:$BZ41),YR,PRD,RV,_xll.ArrayDIM($CB41:$CE41)),0)</f>
        <v>0</v>
      </c>
      <c r="V41" s="72">
        <f ca="1">IFERROR(_xll.ACC_BU(_xll.ArrayBU(DB),_xll.ArrayDPT($BA41:$BE41),_xll.ArrayCOA($BG41:$BZ41),YR-1,PRD,_xll.ArrayDIM($CB41:$CE41)),0)</f>
        <v>3291.15</v>
      </c>
      <c r="W41" s="184"/>
      <c r="X41" s="72">
        <f ca="1">IFERROR(_xll.ACC_BU(_xll.ArrayBU(DB),_xll.ArrayDPT($BA41:$BE41),_xll.ArrayCOA($BG41:$BZ41),YR,PRD,_xll.ArrayDIM($CB41:$CE41)),0)</f>
        <v>13565.33</v>
      </c>
      <c r="Y41" s="72">
        <f ca="1">IFERROR(_xll.BCC_BU(_xll.ArrayBU(DB),_xll.ArrayDPT($BA41:$BE41),_xll.ArrayCOA($BG41:$BZ41),YR,PRD,RV,_xll.ArrayDIM($CB41:$CE41)),0)</f>
        <v>0</v>
      </c>
      <c r="Z41" s="72">
        <f ca="1">IFERROR(_xll.ACC_BU(_xll.ArrayBU(DB),_xll.ArrayDPT($BA41:$BE41),_xll.ArrayCOA($BG41:$BZ41),YR-1,PRD,_xll.ArrayDIM($CB41:$CE41)),0)</f>
        <v>3291.15</v>
      </c>
      <c r="AA41" s="184"/>
      <c r="AB41" s="184"/>
      <c r="AC41" s="184"/>
      <c r="AD41" s="184"/>
      <c r="AF41" s="146"/>
      <c r="AG41" s="146"/>
      <c r="AH41" s="146"/>
      <c r="AI41" s="146"/>
      <c r="BA41" s="537"/>
      <c r="BB41" s="538"/>
      <c r="BC41" s="538"/>
      <c r="BD41" s="538"/>
      <c r="BE41" s="539"/>
      <c r="BF41" s="502"/>
      <c r="BG41" s="537" t="s">
        <v>1598</v>
      </c>
      <c r="BH41" s="539" t="s">
        <v>1599</v>
      </c>
      <c r="BI41" s="537"/>
      <c r="BJ41" s="539"/>
      <c r="BK41" s="537"/>
      <c r="BL41" s="539"/>
      <c r="BM41" s="537"/>
      <c r="BN41" s="539"/>
      <c r="BO41" s="537"/>
      <c r="BP41" s="539"/>
      <c r="BQ41" s="537"/>
      <c r="BR41" s="539"/>
      <c r="BS41" s="537"/>
      <c r="BT41" s="539"/>
      <c r="BU41" s="537"/>
      <c r="BV41" s="539"/>
      <c r="BW41" s="537"/>
      <c r="BX41" s="539"/>
      <c r="BY41" s="537"/>
      <c r="BZ41" s="539"/>
      <c r="CA41" s="502"/>
      <c r="CB41" s="537"/>
      <c r="CC41" s="538"/>
      <c r="CD41" s="538"/>
      <c r="CE41" s="539"/>
      <c r="DA41" t="s">
        <v>1598</v>
      </c>
      <c r="DB41" t="s">
        <v>1599</v>
      </c>
    </row>
    <row r="42" spans="1:106" ht="12.75" customHeight="1">
      <c r="A42" s="74">
        <f t="shared" ca="1" si="0"/>
        <v>-585</v>
      </c>
      <c r="B42" s="124">
        <f t="shared" ca="1" si="1"/>
        <v>0</v>
      </c>
      <c r="C42" s="124">
        <f t="shared" ca="1" si="2"/>
        <v>-4092.24</v>
      </c>
      <c r="D42" s="124">
        <f t="shared" ca="1" si="3"/>
        <v>0</v>
      </c>
      <c r="E42" s="124">
        <f ca="1">IFERROR(_xll.AC_BU(_xll.ArrayBU(DB),_xll.ArrayDPT($BA42:$BE42),_xll.ArrayCOA($BG42:$BZ42),YR,PRD-1,_xll.ArrayDIM($CB42:$CE42)),0)</f>
        <v>4092.24</v>
      </c>
      <c r="F42" s="124">
        <f t="shared" ca="1" si="4"/>
        <v>0</v>
      </c>
      <c r="G42" s="124">
        <f t="shared" ca="1" si="5"/>
        <v>0</v>
      </c>
      <c r="H42" s="124"/>
      <c r="I42" s="124">
        <f ca="1">IFERROR(_xll.AC_BU(_xll.ArrayBU(DB),_xll.ArrayDPT($BA42:$BE42),_xll.ArrayCOA($BG42:$BZ42),YR,PRD,_xll.ArrayDIM($CB42:$CE42)),0)</f>
        <v>0</v>
      </c>
      <c r="J42" s="127">
        <f t="shared" ca="1" si="6"/>
        <v>0</v>
      </c>
      <c r="K42" s="143" t="s">
        <v>2492</v>
      </c>
      <c r="L42" s="124">
        <f ca="1">IFERROR(_xll.ACC_BU(_xll.ArrayBU(DB),_xll.ArrayDPT($BA42:$BE42),_xll.ArrayCOA($BG42:$BZ42),YR,PRD,_xll.ArrayDIM($CB42:$CE42)),0)</f>
        <v>15007.33</v>
      </c>
      <c r="M42" s="127">
        <f t="shared" ca="1" si="7"/>
        <v>0.60976452851702612</v>
      </c>
      <c r="N42" s="124">
        <f t="shared" ca="1" si="8"/>
        <v>15007.33</v>
      </c>
      <c r="O42" s="124">
        <f t="shared" ca="1" si="9"/>
        <v>100</v>
      </c>
      <c r="P42" s="124">
        <f t="shared" ca="1" si="10"/>
        <v>11181.18</v>
      </c>
      <c r="Q42" s="124">
        <f t="shared" ca="1" si="11"/>
        <v>74.504791991646755</v>
      </c>
      <c r="S42" s="72">
        <f ca="1">IFERROR(_xll.BC_BU(_xll.ArrayBU(DB),_xll.ArrayDPT($BA42:$BE42),_xll.ArrayCOA($BG42:$BZ42),YR,PRD,RV,_xll.ArrayDIM($CB42:$CE42)),0)</f>
        <v>0</v>
      </c>
      <c r="T42" s="72">
        <f ca="1">IFERROR(_xll.AC_BU(_xll.ArrayBU(DB),_xll.ArrayDPT($BA42:$BE42),_xll.ArrayCOA($BG42:$BZ42),YR-1,PRD,_xll.ArrayDIM($CB42:$CE42)),0)</f>
        <v>585</v>
      </c>
      <c r="U42" s="72">
        <f ca="1">IFERROR(_xll.BCC_BU(_xll.ArrayBU(DB),_xll.ArrayDPT($BA42:$BE42),_xll.ArrayCOA($BG42:$BZ42),YR,PRD,RV,_xll.ArrayDIM($CB42:$CE42)),0)</f>
        <v>0</v>
      </c>
      <c r="V42" s="72">
        <f ca="1">IFERROR(_xll.ACC_BU(_xll.ArrayBU(DB),_xll.ArrayDPT($BA42:$BE42),_xll.ArrayCOA($BG42:$BZ42),YR-1,PRD,_xll.ArrayDIM($CB42:$CE42)),0)</f>
        <v>3826.15</v>
      </c>
      <c r="W42" s="184"/>
      <c r="X42" s="72">
        <f ca="1">IFERROR(_xll.ACC_BU(_xll.ArrayBU(DB),_xll.ArrayDPT($BA42:$BE42),_xll.ArrayCOA($BG42:$BZ42),YR,PRD,_xll.ArrayDIM($CB42:$CE42)),0)</f>
        <v>15007.33</v>
      </c>
      <c r="Y42" s="72">
        <f ca="1">IFERROR(_xll.BCC_BU(_xll.ArrayBU(DB),_xll.ArrayDPT($BA42:$BE42),_xll.ArrayCOA($BG42:$BZ42),YR,PRD,RV,_xll.ArrayDIM($CB42:$CE42)),0)</f>
        <v>0</v>
      </c>
      <c r="Z42" s="72">
        <f ca="1">IFERROR(_xll.ACC_BU(_xll.ArrayBU(DB),_xll.ArrayDPT($BA42:$BE42),_xll.ArrayCOA($BG42:$BZ42),YR-1,PRD,_xll.ArrayDIM($CB42:$CE42)),0)</f>
        <v>3826.15</v>
      </c>
      <c r="AA42" s="184"/>
      <c r="AB42" s="184"/>
      <c r="AC42" s="184"/>
      <c r="AD42" s="184"/>
      <c r="AF42" s="146"/>
      <c r="AG42" s="146"/>
      <c r="AH42" s="146"/>
      <c r="AI42" s="146"/>
      <c r="BA42" s="537"/>
      <c r="BB42" s="538"/>
      <c r="BC42" s="538"/>
      <c r="BD42" s="538"/>
      <c r="BE42" s="539"/>
      <c r="BF42" s="502"/>
      <c r="BG42" s="537" t="s">
        <v>1603</v>
      </c>
      <c r="BH42" s="539" t="s">
        <v>1599</v>
      </c>
      <c r="BI42" s="537"/>
      <c r="BJ42" s="539"/>
      <c r="BK42" s="537"/>
      <c r="BL42" s="539"/>
      <c r="BM42" s="537"/>
      <c r="BN42" s="539"/>
      <c r="BO42" s="537"/>
      <c r="BP42" s="539"/>
      <c r="BQ42" s="537"/>
      <c r="BR42" s="539"/>
      <c r="BS42" s="537"/>
      <c r="BT42" s="539"/>
      <c r="BU42" s="537"/>
      <c r="BV42" s="539"/>
      <c r="BW42" s="537"/>
      <c r="BX42" s="539"/>
      <c r="BY42" s="537"/>
      <c r="BZ42" s="539"/>
      <c r="CA42" s="502"/>
      <c r="CB42" s="537"/>
      <c r="CC42" s="538"/>
      <c r="CD42" s="538"/>
      <c r="CE42" s="539"/>
      <c r="DA42" t="s">
        <v>1603</v>
      </c>
      <c r="DB42" t="s">
        <v>1599</v>
      </c>
    </row>
    <row r="43" spans="1:106" ht="12.75" customHeight="1">
      <c r="A43" s="74">
        <f t="shared" ca="1" si="0"/>
        <v>0</v>
      </c>
      <c r="B43" s="124">
        <f t="shared" ca="1" si="1"/>
        <v>0</v>
      </c>
      <c r="C43" s="124">
        <f t="shared" ca="1" si="2"/>
        <v>-36</v>
      </c>
      <c r="D43" s="124">
        <f t="shared" ca="1" si="3"/>
        <v>0</v>
      </c>
      <c r="E43" s="124">
        <f ca="1">IFERROR(_xll.AC_BU(_xll.ArrayBU(DB),_xll.ArrayDPT($BA43:$BE43),_xll.ArrayCOA($BG43:$BZ43),YR,PRD-1,_xll.ArrayDIM($CB43:$CE43)),0)</f>
        <v>36</v>
      </c>
      <c r="F43" s="124">
        <f t="shared" ca="1" si="4"/>
        <v>0</v>
      </c>
      <c r="G43" s="124">
        <f t="shared" ca="1" si="5"/>
        <v>0</v>
      </c>
      <c r="H43" s="124"/>
      <c r="I43" s="124">
        <f ca="1">IFERROR(_xll.AC_BU(_xll.ArrayBU(DB),_xll.ArrayDPT($BA43:$BE43),_xll.ArrayCOA($BG43:$BZ43),YR,PRD,_xll.ArrayDIM($CB43:$CE43)),0)</f>
        <v>0</v>
      </c>
      <c r="J43" s="127">
        <f t="shared" ca="1" si="6"/>
        <v>0</v>
      </c>
      <c r="K43" s="124" t="s">
        <v>2491</v>
      </c>
      <c r="L43" s="124">
        <f ca="1">IFERROR(_xll.ACC_BU(_xll.ArrayBU(DB),_xll.ArrayDPT($BA43:$BE43),_xll.ArrayCOA($BG43:$BZ43),YR,PRD,_xll.ArrayDIM($CB43:$CE43)),0)</f>
        <v>160</v>
      </c>
      <c r="M43" s="127">
        <f t="shared" ca="1" si="7"/>
        <v>6.5009781595209929E-3</v>
      </c>
      <c r="N43" s="124">
        <f t="shared" ca="1" si="8"/>
        <v>160</v>
      </c>
      <c r="O43" s="124">
        <f t="shared" ca="1" si="9"/>
        <v>100</v>
      </c>
      <c r="P43" s="124">
        <f t="shared" ca="1" si="10"/>
        <v>-3398.42</v>
      </c>
      <c r="Q43" s="124">
        <f t="shared" ca="1" si="11"/>
        <v>-2124.0124999999998</v>
      </c>
      <c r="S43" s="72">
        <f ca="1">IFERROR(_xll.BC_BU(_xll.ArrayBU(DB),_xll.ArrayDPT($BA43:$BE43),_xll.ArrayCOA($BG43:$BZ43),YR,PRD,RV,_xll.ArrayDIM($CB43:$CE43)),0)</f>
        <v>0</v>
      </c>
      <c r="T43" s="72">
        <f ca="1">IFERROR(_xll.AC_BU(_xll.ArrayBU(DB),_xll.ArrayDPT($BA43:$BE43),_xll.ArrayCOA($BG43:$BZ43),YR-1,PRD,_xll.ArrayDIM($CB43:$CE43)),0)</f>
        <v>0</v>
      </c>
      <c r="U43" s="72">
        <f ca="1">IFERROR(_xll.BCC_BU(_xll.ArrayBU(DB),_xll.ArrayDPT($BA43:$BE43),_xll.ArrayCOA($BG43:$BZ43),YR,PRD,RV,_xll.ArrayDIM($CB43:$CE43)),0)</f>
        <v>0</v>
      </c>
      <c r="V43" s="72">
        <f ca="1">IFERROR(_xll.ACC_BU(_xll.ArrayBU(DB),_xll.ArrayDPT($BA43:$BE43),_xll.ArrayCOA($BG43:$BZ43),YR-1,PRD,_xll.ArrayDIM($CB43:$CE43)),0)</f>
        <v>3558.42</v>
      </c>
      <c r="W43" s="184"/>
      <c r="X43" s="72">
        <f ca="1">IFERROR(_xll.ACC_BU(_xll.ArrayBU(DB),_xll.ArrayDPT($BA43:$BE43),_xll.ArrayCOA($BG43:$BZ43),YR,PRD,_xll.ArrayDIM($CB43:$CE43)),0)</f>
        <v>160</v>
      </c>
      <c r="Y43" s="72">
        <f ca="1">IFERROR(_xll.BCC_BU(_xll.ArrayBU(DB),_xll.ArrayDPT($BA43:$BE43),_xll.ArrayCOA($BG43:$BZ43),YR,PRD,RV,_xll.ArrayDIM($CB43:$CE43)),0)</f>
        <v>0</v>
      </c>
      <c r="Z43" s="72">
        <f ca="1">IFERROR(_xll.ACC_BU(_xll.ArrayBU(DB),_xll.ArrayDPT($BA43:$BE43),_xll.ArrayCOA($BG43:$BZ43),YR-1,PRD,_xll.ArrayDIM($CB43:$CE43)),0)</f>
        <v>3558.42</v>
      </c>
      <c r="AA43" s="184"/>
      <c r="AB43" s="184"/>
      <c r="AC43" s="184"/>
      <c r="AD43" s="184"/>
      <c r="AF43" s="146"/>
      <c r="AG43" s="146"/>
      <c r="AH43" s="146"/>
      <c r="AI43" s="146"/>
      <c r="BA43" s="537"/>
      <c r="BB43" s="538"/>
      <c r="BC43" s="538"/>
      <c r="BD43" s="538"/>
      <c r="BE43" s="539"/>
      <c r="BF43" s="502"/>
      <c r="BG43" s="537" t="s">
        <v>1610</v>
      </c>
      <c r="BH43" s="539"/>
      <c r="BI43" s="537"/>
      <c r="BJ43" s="539"/>
      <c r="BK43" s="537"/>
      <c r="BL43" s="539"/>
      <c r="BM43" s="537"/>
      <c r="BN43" s="539"/>
      <c r="BO43" s="537"/>
      <c r="BP43" s="539"/>
      <c r="BQ43" s="537"/>
      <c r="BR43" s="539"/>
      <c r="BS43" s="537"/>
      <c r="BT43" s="539"/>
      <c r="BU43" s="537"/>
      <c r="BV43" s="539"/>
      <c r="BW43" s="537"/>
      <c r="BX43" s="539"/>
      <c r="BY43" s="537"/>
      <c r="BZ43" s="539"/>
      <c r="CA43" s="502"/>
      <c r="CB43" s="537"/>
      <c r="CC43" s="538"/>
      <c r="CD43" s="538"/>
      <c r="CE43" s="539"/>
      <c r="DA43" t="s">
        <v>1610</v>
      </c>
    </row>
    <row r="44" spans="1:106" ht="12.75" customHeight="1">
      <c r="A44" s="74">
        <f t="shared" ca="1" si="0"/>
        <v>0</v>
      </c>
      <c r="B44" s="124">
        <f t="shared" ca="1" si="1"/>
        <v>0</v>
      </c>
      <c r="C44" s="124">
        <f t="shared" ca="1" si="2"/>
        <v>0</v>
      </c>
      <c r="D44" s="124">
        <f t="shared" ca="1" si="3"/>
        <v>0</v>
      </c>
      <c r="E44" s="124">
        <f ca="1">IFERROR(_xll.AC_BU(_xll.ArrayBU(DB),_xll.ArrayDPT($BA44:$BE44),_xll.ArrayCOA($BG44:$BZ44),YR,PRD-1,_xll.ArrayDIM($CB44:$CE44)),0)</f>
        <v>0</v>
      </c>
      <c r="F44" s="124">
        <f t="shared" ca="1" si="4"/>
        <v>0</v>
      </c>
      <c r="G44" s="124">
        <f t="shared" ca="1" si="5"/>
        <v>0</v>
      </c>
      <c r="H44" s="124"/>
      <c r="I44" s="124">
        <f ca="1">IFERROR(_xll.AC_BU(_xll.ArrayBU(DB),_xll.ArrayDPT($BA44:$BE44),_xll.ArrayCOA($BG44:$BZ44),YR,PRD,_xll.ArrayDIM($CB44:$CE44)),0)</f>
        <v>0</v>
      </c>
      <c r="J44" s="127">
        <f t="shared" ca="1" si="6"/>
        <v>0</v>
      </c>
      <c r="K44" s="124" t="s">
        <v>2489</v>
      </c>
      <c r="L44" s="124">
        <f ca="1">IFERROR(_xll.ACC_BU(_xll.ArrayBU(DB),_xll.ArrayDPT($BA44:$BE44),_xll.ArrayCOA($BG44:$BZ44),YR,PRD,_xll.ArrayDIM($CB44:$CE44)),0)</f>
        <v>0</v>
      </c>
      <c r="M44" s="127">
        <f t="shared" ca="1" si="7"/>
        <v>0</v>
      </c>
      <c r="N44" s="124">
        <f t="shared" ca="1" si="8"/>
        <v>0</v>
      </c>
      <c r="O44" s="124">
        <f t="shared" ca="1" si="9"/>
        <v>0</v>
      </c>
      <c r="P44" s="124">
        <f t="shared" ca="1" si="10"/>
        <v>0</v>
      </c>
      <c r="Q44" s="124">
        <f t="shared" ca="1" si="11"/>
        <v>0</v>
      </c>
      <c r="S44" s="72">
        <f ca="1">IFERROR(_xll.BC_BU(_xll.ArrayBU(DB),_xll.ArrayDPT($BA44:$BE44),_xll.ArrayCOA($BG44:$BZ44),YR,PRD,RV,_xll.ArrayDIM($CB44:$CE44)),0)</f>
        <v>0</v>
      </c>
      <c r="T44" s="72">
        <f ca="1">IFERROR(_xll.AC_BU(_xll.ArrayBU(DB),_xll.ArrayDPT($BA44:$BE44),_xll.ArrayCOA($BG44:$BZ44),YR-1,PRD,_xll.ArrayDIM($CB44:$CE44)),0)</f>
        <v>0</v>
      </c>
      <c r="U44" s="72">
        <f ca="1">IFERROR(_xll.BCC_BU(_xll.ArrayBU(DB),_xll.ArrayDPT($BA44:$BE44),_xll.ArrayCOA($BG44:$BZ44),YR,PRD,RV,_xll.ArrayDIM($CB44:$CE44)),0)</f>
        <v>0</v>
      </c>
      <c r="V44" s="72">
        <f ca="1">IFERROR(_xll.ACC_BU(_xll.ArrayBU(DB),_xll.ArrayDPT($BA44:$BE44),_xll.ArrayCOA($BG44:$BZ44),YR-1,PRD,_xll.ArrayDIM($CB44:$CE44)),0)</f>
        <v>0</v>
      </c>
      <c r="W44" s="184"/>
      <c r="X44" s="72">
        <f ca="1">IFERROR(_xll.ACC_BU(_xll.ArrayBU(DB),_xll.ArrayDPT($BA44:$BE44),_xll.ArrayCOA($BG44:$BZ44),YR,PRD,_xll.ArrayDIM($CB44:$CE44)),0)</f>
        <v>0</v>
      </c>
      <c r="Y44" s="72">
        <f ca="1">IFERROR(_xll.BCC_BU(_xll.ArrayBU(DB),_xll.ArrayDPT($BA44:$BE44),_xll.ArrayCOA($BG44:$BZ44),YR,PRD,RV,_xll.ArrayDIM($CB44:$CE44)),0)</f>
        <v>0</v>
      </c>
      <c r="Z44" s="72">
        <f ca="1">IFERROR(_xll.ACC_BU(_xll.ArrayBU(DB),_xll.ArrayDPT($BA44:$BE44),_xll.ArrayCOA($BG44:$BZ44),YR-1,PRD,_xll.ArrayDIM($CB44:$CE44)),0)</f>
        <v>0</v>
      </c>
      <c r="AA44" s="184"/>
      <c r="AB44" s="184"/>
      <c r="AC44" s="184"/>
      <c r="AD44" s="184"/>
      <c r="AF44" s="146"/>
      <c r="AG44" s="146"/>
      <c r="AH44" s="146"/>
      <c r="AI44" s="146"/>
      <c r="BA44" s="537"/>
      <c r="BB44" s="538"/>
      <c r="BC44" s="538"/>
      <c r="BD44" s="538"/>
      <c r="BE44" s="539"/>
      <c r="BF44" s="502"/>
      <c r="BG44" s="537" t="s">
        <v>1611</v>
      </c>
      <c r="BH44" s="539"/>
      <c r="BI44" s="537"/>
      <c r="BJ44" s="539"/>
      <c r="BK44" s="537"/>
      <c r="BL44" s="539"/>
      <c r="BM44" s="537"/>
      <c r="BN44" s="539"/>
      <c r="BO44" s="537"/>
      <c r="BP44" s="539"/>
      <c r="BQ44" s="537"/>
      <c r="BR44" s="539"/>
      <c r="BS44" s="537"/>
      <c r="BT44" s="539"/>
      <c r="BU44" s="537"/>
      <c r="BV44" s="539"/>
      <c r="BW44" s="537"/>
      <c r="BX44" s="539"/>
      <c r="BY44" s="537"/>
      <c r="BZ44" s="539"/>
      <c r="CA44" s="502"/>
      <c r="CB44" s="537"/>
      <c r="CC44" s="538"/>
      <c r="CD44" s="538"/>
      <c r="CE44" s="539"/>
      <c r="DA44" t="s">
        <v>1611</v>
      </c>
    </row>
    <row r="45" spans="1:106" ht="12.75" customHeight="1">
      <c r="A45" s="74">
        <f t="shared" ca="1" si="0"/>
        <v>0</v>
      </c>
      <c r="B45" s="124">
        <f t="shared" ca="1" si="1"/>
        <v>0</v>
      </c>
      <c r="C45" s="124">
        <f t="shared" ca="1" si="2"/>
        <v>0</v>
      </c>
      <c r="D45" s="124">
        <f t="shared" ca="1" si="3"/>
        <v>0</v>
      </c>
      <c r="E45" s="124">
        <f ca="1">IFERROR(_xll.AC_BU(_xll.ArrayBU(DB),_xll.ArrayDPT($BA45:$BE45),_xll.ArrayCOA($BG45:$BZ45),YR,PRD-1,_xll.ArrayDIM($CB45:$CE45)),0)</f>
        <v>0</v>
      </c>
      <c r="F45" s="124">
        <f t="shared" ca="1" si="4"/>
        <v>0</v>
      </c>
      <c r="G45" s="124">
        <f t="shared" ca="1" si="5"/>
        <v>0</v>
      </c>
      <c r="H45" s="124"/>
      <c r="I45" s="124">
        <f ca="1">IFERROR(_xll.AC_BU(_xll.ArrayBU(DB),_xll.ArrayDPT($BA45:$BE45),_xll.ArrayCOA($BG45:$BZ45),YR,PRD,_xll.ArrayDIM($CB45:$CE45)),0)</f>
        <v>0</v>
      </c>
      <c r="J45" s="127">
        <f t="shared" ca="1" si="6"/>
        <v>0</v>
      </c>
      <c r="K45" s="124" t="s">
        <v>2495</v>
      </c>
      <c r="L45" s="124">
        <f ca="1">IFERROR(_xll.ACC_BU(_xll.ArrayBU(DB),_xll.ArrayDPT($BA45:$BE45),_xll.ArrayCOA($BG45:$BZ45),YR,PRD,_xll.ArrayDIM($CB45:$CE45)),0)</f>
        <v>0</v>
      </c>
      <c r="M45" s="127">
        <f t="shared" ca="1" si="7"/>
        <v>0</v>
      </c>
      <c r="N45" s="124">
        <f t="shared" ca="1" si="8"/>
        <v>0</v>
      </c>
      <c r="O45" s="124">
        <f t="shared" ca="1" si="9"/>
        <v>0</v>
      </c>
      <c r="P45" s="124">
        <f t="shared" ca="1" si="10"/>
        <v>0</v>
      </c>
      <c r="Q45" s="124">
        <f t="shared" ca="1" si="11"/>
        <v>0</v>
      </c>
      <c r="S45" s="72">
        <f ca="1">IFERROR(_xll.BC_BU(_xll.ArrayBU(DB),_xll.ArrayDPT($BA45:$BE45),_xll.ArrayCOA($BG45:$BZ45),YR,PRD,RV,_xll.ArrayDIM($CB45:$CE45)),0)</f>
        <v>0</v>
      </c>
      <c r="T45" s="72">
        <f ca="1">IFERROR(_xll.AC_BU(_xll.ArrayBU(DB),_xll.ArrayDPT($BA45:$BE45),_xll.ArrayCOA($BG45:$BZ45),YR-1,PRD,_xll.ArrayDIM($CB45:$CE45)),0)</f>
        <v>0</v>
      </c>
      <c r="U45" s="72">
        <f ca="1">IFERROR(_xll.BCC_BU(_xll.ArrayBU(DB),_xll.ArrayDPT($BA45:$BE45),_xll.ArrayCOA($BG45:$BZ45),YR,PRD,RV,_xll.ArrayDIM($CB45:$CE45)),0)</f>
        <v>0</v>
      </c>
      <c r="V45" s="72">
        <f ca="1">IFERROR(_xll.ACC_BU(_xll.ArrayBU(DB),_xll.ArrayDPT($BA45:$BE45),_xll.ArrayCOA($BG45:$BZ45),YR-1,PRD,_xll.ArrayDIM($CB45:$CE45)),0)</f>
        <v>0</v>
      </c>
      <c r="W45" s="184"/>
      <c r="X45" s="72">
        <f ca="1">IFERROR(_xll.ACC_BU(_xll.ArrayBU(DB),_xll.ArrayDPT($BA45:$BE45),_xll.ArrayCOA($BG45:$BZ45),YR,PRD,_xll.ArrayDIM($CB45:$CE45)),0)</f>
        <v>0</v>
      </c>
      <c r="Y45" s="72">
        <f ca="1">IFERROR(_xll.BCC_BU(_xll.ArrayBU(DB),_xll.ArrayDPT($BA45:$BE45),_xll.ArrayCOA($BG45:$BZ45),YR,PRD,RV,_xll.ArrayDIM($CB45:$CE45)),0)</f>
        <v>0</v>
      </c>
      <c r="Z45" s="72">
        <f ca="1">IFERROR(_xll.ACC_BU(_xll.ArrayBU(DB),_xll.ArrayDPT($BA45:$BE45),_xll.ArrayCOA($BG45:$BZ45),YR-1,PRD,_xll.ArrayDIM($CB45:$CE45)),0)</f>
        <v>0</v>
      </c>
      <c r="AA45" s="184"/>
      <c r="AB45" s="184"/>
      <c r="AC45" s="184"/>
      <c r="AD45" s="184"/>
      <c r="AF45" s="146"/>
      <c r="AG45" s="146"/>
      <c r="AH45" s="146"/>
      <c r="AI45" s="146"/>
      <c r="BA45" s="537"/>
      <c r="BB45" s="538"/>
      <c r="BC45" s="538"/>
      <c r="BD45" s="538"/>
      <c r="BE45" s="539"/>
      <c r="BF45" s="502"/>
      <c r="BG45" s="537" t="s">
        <v>1613</v>
      </c>
      <c r="BH45" s="539"/>
      <c r="BI45" s="537"/>
      <c r="BJ45" s="539"/>
      <c r="BK45" s="537"/>
      <c r="BL45" s="539"/>
      <c r="BM45" s="537"/>
      <c r="BN45" s="539"/>
      <c r="BO45" s="537"/>
      <c r="BP45" s="539"/>
      <c r="BQ45" s="537"/>
      <c r="BR45" s="539"/>
      <c r="BS45" s="537"/>
      <c r="BT45" s="539"/>
      <c r="BU45" s="537"/>
      <c r="BV45" s="539"/>
      <c r="BW45" s="537"/>
      <c r="BX45" s="539"/>
      <c r="BY45" s="537"/>
      <c r="BZ45" s="539"/>
      <c r="CA45" s="502"/>
      <c r="CB45" s="537"/>
      <c r="CC45" s="538"/>
      <c r="CD45" s="538"/>
      <c r="CE45" s="539"/>
      <c r="DA45" t="s">
        <v>1613</v>
      </c>
    </row>
    <row r="46" spans="1:106" ht="12.75" customHeight="1">
      <c r="A46" s="74">
        <f t="shared" ca="1" si="0"/>
        <v>0</v>
      </c>
      <c r="B46" s="124">
        <f t="shared" ca="1" si="1"/>
        <v>0</v>
      </c>
      <c r="C46" s="124">
        <f t="shared" ca="1" si="2"/>
        <v>0</v>
      </c>
      <c r="D46" s="124">
        <f t="shared" ca="1" si="3"/>
        <v>0</v>
      </c>
      <c r="E46" s="124">
        <f ca="1">IFERROR(_xll.AC_BU(_xll.ArrayBU(DB),_xll.ArrayDPT($BA46:$BE46),_xll.ArrayCOA($BG46:$BZ46),YR,PRD-1,_xll.ArrayDIM($CB46:$CE46)),0)</f>
        <v>0</v>
      </c>
      <c r="F46" s="124">
        <f t="shared" ca="1" si="4"/>
        <v>0</v>
      </c>
      <c r="G46" s="124">
        <f t="shared" ca="1" si="5"/>
        <v>0</v>
      </c>
      <c r="H46" s="124"/>
      <c r="I46" s="124">
        <f ca="1">IFERROR(_xll.AC_BU(_xll.ArrayBU(DB),_xll.ArrayDPT($BA46:$BE46),_xll.ArrayCOA($BG46:$BZ46),YR,PRD,_xll.ArrayDIM($CB46:$CE46)),0)</f>
        <v>0</v>
      </c>
      <c r="J46" s="127">
        <f t="shared" ca="1" si="6"/>
        <v>0</v>
      </c>
      <c r="K46" s="124" t="s">
        <v>2496</v>
      </c>
      <c r="L46" s="124">
        <f ca="1">IFERROR(_xll.ACC_BU(_xll.ArrayBU(DB),_xll.ArrayDPT($BA46:$BE46),_xll.ArrayCOA($BG46:$BZ46),YR,PRD,_xll.ArrayDIM($CB46:$CE46)),0)</f>
        <v>0</v>
      </c>
      <c r="M46" s="127">
        <f t="shared" ca="1" si="7"/>
        <v>0</v>
      </c>
      <c r="N46" s="124">
        <f t="shared" ca="1" si="8"/>
        <v>0</v>
      </c>
      <c r="O46" s="124">
        <f t="shared" ca="1" si="9"/>
        <v>0</v>
      </c>
      <c r="P46" s="124">
        <f t="shared" ca="1" si="10"/>
        <v>0</v>
      </c>
      <c r="Q46" s="124">
        <f t="shared" ca="1" si="11"/>
        <v>0</v>
      </c>
      <c r="S46" s="72">
        <f ca="1">IFERROR(_xll.BC_BU(_xll.ArrayBU(DB),_xll.ArrayDPT($BA46:$BE46),_xll.ArrayCOA($BG46:$BZ46),YR,PRD,RV,_xll.ArrayDIM($CB46:$CE46)),0)</f>
        <v>0</v>
      </c>
      <c r="T46" s="72">
        <f ca="1">IFERROR(_xll.AC_BU(_xll.ArrayBU(DB),_xll.ArrayDPT($BA46:$BE46),_xll.ArrayCOA($BG46:$BZ46),YR-1,PRD,_xll.ArrayDIM($CB46:$CE46)),0)</f>
        <v>0</v>
      </c>
      <c r="U46" s="72">
        <f ca="1">IFERROR(_xll.BCC_BU(_xll.ArrayBU(DB),_xll.ArrayDPT($BA46:$BE46),_xll.ArrayCOA($BG46:$BZ46),YR,PRD,RV,_xll.ArrayDIM($CB46:$CE46)),0)</f>
        <v>0</v>
      </c>
      <c r="V46" s="72">
        <f ca="1">IFERROR(_xll.ACC_BU(_xll.ArrayBU(DB),_xll.ArrayDPT($BA46:$BE46),_xll.ArrayCOA($BG46:$BZ46),YR-1,PRD,_xll.ArrayDIM($CB46:$CE46)),0)</f>
        <v>0</v>
      </c>
      <c r="W46" s="184"/>
      <c r="X46" s="72">
        <f ca="1">IFERROR(_xll.ACC_BU(_xll.ArrayBU(DB),_xll.ArrayDPT($BA46:$BE46),_xll.ArrayCOA($BG46:$BZ46),YR,PRD,_xll.ArrayDIM($CB46:$CE46)),0)</f>
        <v>0</v>
      </c>
      <c r="Y46" s="72">
        <f ca="1">IFERROR(_xll.BCC_BU(_xll.ArrayBU(DB),_xll.ArrayDPT($BA46:$BE46),_xll.ArrayCOA($BG46:$BZ46),YR,PRD,RV,_xll.ArrayDIM($CB46:$CE46)),0)</f>
        <v>0</v>
      </c>
      <c r="Z46" s="72">
        <f ca="1">IFERROR(_xll.ACC_BU(_xll.ArrayBU(DB),_xll.ArrayDPT($BA46:$BE46),_xll.ArrayCOA($BG46:$BZ46),YR-1,PRD,_xll.ArrayDIM($CB46:$CE46)),0)</f>
        <v>0</v>
      </c>
      <c r="AA46" s="184"/>
      <c r="AB46" s="184"/>
      <c r="AC46" s="184"/>
      <c r="AD46" s="184"/>
      <c r="AF46" s="146"/>
      <c r="AG46" s="146"/>
      <c r="AH46" s="146"/>
      <c r="AI46" s="146"/>
      <c r="BA46" s="537"/>
      <c r="BB46" s="538"/>
      <c r="BC46" s="538"/>
      <c r="BD46" s="538"/>
      <c r="BE46" s="539"/>
      <c r="BF46" s="502"/>
      <c r="BG46" s="537" t="s">
        <v>1600</v>
      </c>
      <c r="BH46" s="539"/>
      <c r="BI46" s="537"/>
      <c r="BJ46" s="539"/>
      <c r="BK46" s="537"/>
      <c r="BL46" s="539"/>
      <c r="BM46" s="537"/>
      <c r="BN46" s="539"/>
      <c r="BO46" s="537"/>
      <c r="BP46" s="539"/>
      <c r="BQ46" s="537"/>
      <c r="BR46" s="539"/>
      <c r="BS46" s="537"/>
      <c r="BT46" s="539"/>
      <c r="BU46" s="537"/>
      <c r="BV46" s="539"/>
      <c r="BW46" s="537"/>
      <c r="BX46" s="539"/>
      <c r="BY46" s="537"/>
      <c r="BZ46" s="539"/>
      <c r="CA46" s="502"/>
      <c r="CB46" s="537"/>
      <c r="CC46" s="538"/>
      <c r="CD46" s="538"/>
      <c r="CE46" s="539"/>
      <c r="DA46" t="s">
        <v>1600</v>
      </c>
    </row>
    <row r="47" spans="1:106" ht="12.75" customHeight="1">
      <c r="A47" s="74">
        <f t="shared" ca="1" si="0"/>
        <v>0</v>
      </c>
      <c r="B47" s="124">
        <f t="shared" ca="1" si="1"/>
        <v>0</v>
      </c>
      <c r="C47" s="124">
        <f t="shared" ca="1" si="2"/>
        <v>0</v>
      </c>
      <c r="D47" s="124">
        <f t="shared" ca="1" si="3"/>
        <v>0</v>
      </c>
      <c r="E47" s="124">
        <f ca="1">IFERROR(_xll.AC_BU(_xll.ArrayBU(DB),_xll.ArrayDPT($BA47:$BE47),_xll.ArrayCOA($BG47:$BZ47),YR,PRD-1,_xll.ArrayDIM($CB47:$CE47)),0)</f>
        <v>0</v>
      </c>
      <c r="F47" s="124">
        <f t="shared" ca="1" si="4"/>
        <v>0</v>
      </c>
      <c r="G47" s="124">
        <f t="shared" ca="1" si="5"/>
        <v>0</v>
      </c>
      <c r="H47" s="124"/>
      <c r="I47" s="124">
        <f ca="1">IFERROR(_xll.AC_BU(_xll.ArrayBU(DB),_xll.ArrayDPT($BA47:$BE47),_xll.ArrayCOA($BG47:$BZ47),YR,PRD,_xll.ArrayDIM($CB47:$CE47)),0)</f>
        <v>0</v>
      </c>
      <c r="J47" s="127">
        <f t="shared" ca="1" si="6"/>
        <v>0</v>
      </c>
      <c r="K47" s="126" t="s">
        <v>2497</v>
      </c>
      <c r="L47" s="124">
        <f ca="1">IFERROR(_xll.ACC_BU(_xll.ArrayBU(DB),_xll.ArrayDPT($BA47:$BE47),_xll.ArrayCOA($BG47:$BZ47),YR,PRD,_xll.ArrayDIM($CB47:$CE47)),0)</f>
        <v>0</v>
      </c>
      <c r="M47" s="127">
        <f t="shared" ca="1" si="7"/>
        <v>0</v>
      </c>
      <c r="N47" s="124">
        <f t="shared" ca="1" si="8"/>
        <v>0</v>
      </c>
      <c r="O47" s="124">
        <f t="shared" ca="1" si="9"/>
        <v>0</v>
      </c>
      <c r="P47" s="124">
        <f t="shared" ca="1" si="10"/>
        <v>0</v>
      </c>
      <c r="Q47" s="124">
        <f t="shared" ca="1" si="11"/>
        <v>0</v>
      </c>
      <c r="S47" s="72">
        <f ca="1">IFERROR(_xll.BC_BU(_xll.ArrayBU(DB),_xll.ArrayDPT($BA47:$BE47),_xll.ArrayCOA($BG47:$BZ47),YR,PRD,RV,_xll.ArrayDIM($CB47:$CE47)),0)</f>
        <v>0</v>
      </c>
      <c r="T47" s="72">
        <f ca="1">IFERROR(_xll.AC_BU(_xll.ArrayBU(DB),_xll.ArrayDPT($BA47:$BE47),_xll.ArrayCOA($BG47:$BZ47),YR-1,PRD,_xll.ArrayDIM($CB47:$CE47)),0)</f>
        <v>0</v>
      </c>
      <c r="U47" s="72">
        <f ca="1">IFERROR(_xll.BCC_BU(_xll.ArrayBU(DB),_xll.ArrayDPT($BA47:$BE47),_xll.ArrayCOA($BG47:$BZ47),YR,PRD,RV,_xll.ArrayDIM($CB47:$CE47)),0)</f>
        <v>0</v>
      </c>
      <c r="V47" s="72">
        <f ca="1">IFERROR(_xll.ACC_BU(_xll.ArrayBU(DB),_xll.ArrayDPT($BA47:$BE47),_xll.ArrayCOA($BG47:$BZ47),YR-1,PRD,_xll.ArrayDIM($CB47:$CE47)),0)</f>
        <v>0</v>
      </c>
      <c r="W47" s="184"/>
      <c r="X47" s="72">
        <f ca="1">IFERROR(_xll.ACC_BU(_xll.ArrayBU(DB),_xll.ArrayDPT($BA47:$BE47),_xll.ArrayCOA($BG47:$BZ47),YR,PRD,_xll.ArrayDIM($CB47:$CE47)),0)</f>
        <v>0</v>
      </c>
      <c r="Y47" s="72">
        <f ca="1">IFERROR(_xll.BCC_BU(_xll.ArrayBU(DB),_xll.ArrayDPT($BA47:$BE47),_xll.ArrayCOA($BG47:$BZ47),YR,PRD,RV,_xll.ArrayDIM($CB47:$CE47)),0)</f>
        <v>0</v>
      </c>
      <c r="Z47" s="72">
        <f ca="1">IFERROR(_xll.ACC_BU(_xll.ArrayBU(DB),_xll.ArrayDPT($BA47:$BE47),_xll.ArrayCOA($BG47:$BZ47),YR-1,PRD,_xll.ArrayDIM($CB47:$CE47)),0)</f>
        <v>0</v>
      </c>
      <c r="AA47" s="184"/>
      <c r="AB47" s="184"/>
      <c r="AC47" s="184"/>
      <c r="AD47" s="184"/>
      <c r="AF47" s="146"/>
      <c r="AG47" s="146"/>
      <c r="AH47" s="146"/>
      <c r="AI47" s="146"/>
      <c r="BA47" s="537"/>
      <c r="BB47" s="538"/>
      <c r="BC47" s="538"/>
      <c r="BD47" s="538"/>
      <c r="BE47" s="539"/>
      <c r="BF47" s="502"/>
      <c r="BG47" s="537" t="s">
        <v>1606</v>
      </c>
      <c r="BH47" s="539"/>
      <c r="BI47" s="537"/>
      <c r="BJ47" s="539"/>
      <c r="BK47" s="537"/>
      <c r="BL47" s="539"/>
      <c r="BM47" s="537"/>
      <c r="BN47" s="539"/>
      <c r="BO47" s="537"/>
      <c r="BP47" s="539"/>
      <c r="BQ47" s="537"/>
      <c r="BR47" s="539"/>
      <c r="BS47" s="537"/>
      <c r="BT47" s="539"/>
      <c r="BU47" s="537"/>
      <c r="BV47" s="539"/>
      <c r="BW47" s="537"/>
      <c r="BX47" s="539"/>
      <c r="BY47" s="537"/>
      <c r="BZ47" s="539"/>
      <c r="CA47" s="502"/>
      <c r="CB47" s="537"/>
      <c r="CC47" s="538"/>
      <c r="CD47" s="538"/>
      <c r="CE47" s="539"/>
      <c r="DA47" t="s">
        <v>1606</v>
      </c>
    </row>
    <row r="48" spans="1:106" ht="12.75" customHeight="1">
      <c r="A48" s="74">
        <f t="shared" ca="1" si="0"/>
        <v>0</v>
      </c>
      <c r="B48" s="124">
        <f t="shared" ca="1" si="1"/>
        <v>0</v>
      </c>
      <c r="C48" s="124">
        <f t="shared" ca="1" si="2"/>
        <v>0</v>
      </c>
      <c r="D48" s="124">
        <f t="shared" ca="1" si="3"/>
        <v>0</v>
      </c>
      <c r="E48" s="124">
        <f ca="1">IFERROR(_xll.AC_BU(_xll.ArrayBU(DB),_xll.ArrayDPT($BA48:$BE48),_xll.ArrayCOA($BG48:$BZ48),YR,PRD-1,_xll.ArrayDIM($CB48:$CE48)),0)</f>
        <v>0</v>
      </c>
      <c r="F48" s="124">
        <f t="shared" ca="1" si="4"/>
        <v>0</v>
      </c>
      <c r="G48" s="124">
        <f t="shared" ca="1" si="5"/>
        <v>0</v>
      </c>
      <c r="H48" s="124"/>
      <c r="I48" s="124">
        <f ca="1">IFERROR(_xll.AC_BU(_xll.ArrayBU(DB),_xll.ArrayDPT($BA48:$BE48),_xll.ArrayCOA($BG48:$BZ48),YR,PRD,_xll.ArrayDIM($CB48:$CE48)),0)</f>
        <v>0</v>
      </c>
      <c r="J48" s="127">
        <f t="shared" ca="1" si="6"/>
        <v>0</v>
      </c>
      <c r="K48" s="124" t="s">
        <v>2501</v>
      </c>
      <c r="L48" s="124">
        <f ca="1">IFERROR(_xll.ACC_BU(_xll.ArrayBU(DB),_xll.ArrayDPT($BA48:$BE48),_xll.ArrayCOA($BG48:$BZ48),YR,PRD,_xll.ArrayDIM($CB48:$CE48)),0)</f>
        <v>0</v>
      </c>
      <c r="M48" s="127">
        <f t="shared" ca="1" si="7"/>
        <v>0</v>
      </c>
      <c r="N48" s="124">
        <f t="shared" ca="1" si="8"/>
        <v>0</v>
      </c>
      <c r="O48" s="124">
        <f t="shared" ca="1" si="9"/>
        <v>0</v>
      </c>
      <c r="P48" s="124">
        <f t="shared" ca="1" si="10"/>
        <v>0</v>
      </c>
      <c r="Q48" s="124">
        <f t="shared" ca="1" si="11"/>
        <v>0</v>
      </c>
      <c r="S48" s="72">
        <f ca="1">IFERROR(_xll.BC_BU(_xll.ArrayBU(DB),_xll.ArrayDPT($BA48:$BE48),_xll.ArrayCOA($BG48:$BZ48),YR,PRD,RV,_xll.ArrayDIM($CB48:$CE48)),0)</f>
        <v>0</v>
      </c>
      <c r="T48" s="72">
        <f ca="1">IFERROR(_xll.AC_BU(_xll.ArrayBU(DB),_xll.ArrayDPT($BA48:$BE48),_xll.ArrayCOA($BG48:$BZ48),YR-1,PRD,_xll.ArrayDIM($CB48:$CE48)),0)</f>
        <v>0</v>
      </c>
      <c r="U48" s="72">
        <f ca="1">IFERROR(_xll.BCC_BU(_xll.ArrayBU(DB),_xll.ArrayDPT($BA48:$BE48),_xll.ArrayCOA($BG48:$BZ48),YR,PRD,RV,_xll.ArrayDIM($CB48:$CE48)),0)</f>
        <v>0</v>
      </c>
      <c r="V48" s="72">
        <f ca="1">IFERROR(_xll.ACC_BU(_xll.ArrayBU(DB),_xll.ArrayDPT($BA48:$BE48),_xll.ArrayCOA($BG48:$BZ48),YR-1,PRD,_xll.ArrayDIM($CB48:$CE48)),0)</f>
        <v>0</v>
      </c>
      <c r="W48" s="184"/>
      <c r="X48" s="72">
        <f ca="1">IFERROR(_xll.ACC_BU(_xll.ArrayBU(DB),_xll.ArrayDPT($BA48:$BE48),_xll.ArrayCOA($BG48:$BZ48),YR,PRD,_xll.ArrayDIM($CB48:$CE48)),0)</f>
        <v>0</v>
      </c>
      <c r="Y48" s="72">
        <f ca="1">IFERROR(_xll.BCC_BU(_xll.ArrayBU(DB),_xll.ArrayDPT($BA48:$BE48),_xll.ArrayCOA($BG48:$BZ48),YR,PRD,RV,_xll.ArrayDIM($CB48:$CE48)),0)</f>
        <v>0</v>
      </c>
      <c r="Z48" s="72">
        <f ca="1">IFERROR(_xll.ACC_BU(_xll.ArrayBU(DB),_xll.ArrayDPT($BA48:$BE48),_xll.ArrayCOA($BG48:$BZ48),YR-1,PRD,_xll.ArrayDIM($CB48:$CE48)),0)</f>
        <v>0</v>
      </c>
      <c r="AA48" s="184"/>
      <c r="AB48" s="184"/>
      <c r="AC48" s="184"/>
      <c r="AD48" s="184"/>
      <c r="AF48" s="146"/>
      <c r="AG48" s="146"/>
      <c r="AH48" s="146"/>
      <c r="AI48" s="146"/>
      <c r="BA48" s="537"/>
      <c r="BB48" s="538"/>
      <c r="BC48" s="538"/>
      <c r="BD48" s="538"/>
      <c r="BE48" s="539"/>
      <c r="BF48" s="502"/>
      <c r="BG48" s="537" t="s">
        <v>1605</v>
      </c>
      <c r="BH48" s="539"/>
      <c r="BI48" s="537"/>
      <c r="BJ48" s="539"/>
      <c r="BK48" s="537"/>
      <c r="BL48" s="539"/>
      <c r="BM48" s="537"/>
      <c r="BN48" s="539"/>
      <c r="BO48" s="537"/>
      <c r="BP48" s="539"/>
      <c r="BQ48" s="537"/>
      <c r="BR48" s="539"/>
      <c r="BS48" s="537"/>
      <c r="BT48" s="539"/>
      <c r="BU48" s="537"/>
      <c r="BV48" s="539"/>
      <c r="BW48" s="537"/>
      <c r="BX48" s="539"/>
      <c r="BY48" s="537"/>
      <c r="BZ48" s="539"/>
      <c r="CA48" s="502"/>
      <c r="CB48" s="537"/>
      <c r="CC48" s="538"/>
      <c r="CD48" s="538"/>
      <c r="CE48" s="539"/>
      <c r="DA48" t="s">
        <v>1605</v>
      </c>
    </row>
    <row r="49" spans="1:107" ht="12.75" customHeight="1">
      <c r="A49" s="74">
        <f t="shared" ca="1" si="0"/>
        <v>0</v>
      </c>
      <c r="B49" s="124">
        <f t="shared" ca="1" si="1"/>
        <v>0</v>
      </c>
      <c r="C49" s="124">
        <f t="shared" ca="1" si="2"/>
        <v>0</v>
      </c>
      <c r="D49" s="124">
        <f t="shared" ca="1" si="3"/>
        <v>0</v>
      </c>
      <c r="E49" s="124">
        <f ca="1">IFERROR(_xll.AC_BU(_xll.ArrayBU(DB),_xll.ArrayDPT($BA49:$BE49),_xll.ArrayCOA($BG49:$BZ49),YR,PRD-1,_xll.ArrayDIM($CB49:$CE49)),0)</f>
        <v>0</v>
      </c>
      <c r="F49" s="124">
        <f t="shared" ca="1" si="4"/>
        <v>0</v>
      </c>
      <c r="G49" s="124">
        <f t="shared" ca="1" si="5"/>
        <v>0</v>
      </c>
      <c r="H49" s="124"/>
      <c r="I49" s="124">
        <f ca="1">IFERROR(_xll.AC_BU(_xll.ArrayBU(DB),_xll.ArrayDPT($BA49:$BE49),_xll.ArrayCOA($BG49:$BZ49),YR,PRD,_xll.ArrayDIM($CB49:$CE49)),0)</f>
        <v>0</v>
      </c>
      <c r="J49" s="127">
        <f t="shared" ca="1" si="6"/>
        <v>0</v>
      </c>
      <c r="K49" s="124" t="s">
        <v>2502</v>
      </c>
      <c r="L49" s="124">
        <f ca="1">IFERROR(_xll.ACC_BU(_xll.ArrayBU(DB),_xll.ArrayDPT($BA49:$BE49),_xll.ArrayCOA($BG49:$BZ49),YR,PRD,_xll.ArrayDIM($CB49:$CE49)),0)</f>
        <v>0</v>
      </c>
      <c r="M49" s="127">
        <f t="shared" ca="1" si="7"/>
        <v>0</v>
      </c>
      <c r="N49" s="124">
        <f t="shared" ca="1" si="8"/>
        <v>0</v>
      </c>
      <c r="O49" s="124">
        <f t="shared" ca="1" si="9"/>
        <v>0</v>
      </c>
      <c r="P49" s="124">
        <f t="shared" ca="1" si="10"/>
        <v>0</v>
      </c>
      <c r="Q49" s="124">
        <f t="shared" ca="1" si="11"/>
        <v>0</v>
      </c>
      <c r="S49" s="72">
        <f ca="1">IFERROR(_xll.BC_BU(_xll.ArrayBU(DB),_xll.ArrayDPT($BA49:$BE49),_xll.ArrayCOA($BG49:$BZ49),YR,PRD,RV,_xll.ArrayDIM($CB49:$CE49)),0)</f>
        <v>0</v>
      </c>
      <c r="T49" s="72">
        <f ca="1">IFERROR(_xll.AC_BU(_xll.ArrayBU(DB),_xll.ArrayDPT($BA49:$BE49),_xll.ArrayCOA($BG49:$BZ49),YR-1,PRD,_xll.ArrayDIM($CB49:$CE49)),0)</f>
        <v>0</v>
      </c>
      <c r="U49" s="72">
        <f ca="1">IFERROR(_xll.BCC_BU(_xll.ArrayBU(DB),_xll.ArrayDPT($BA49:$BE49),_xll.ArrayCOA($BG49:$BZ49),YR,PRD,RV,_xll.ArrayDIM($CB49:$CE49)),0)</f>
        <v>0</v>
      </c>
      <c r="V49" s="72">
        <f ca="1">IFERROR(_xll.ACC_BU(_xll.ArrayBU(DB),_xll.ArrayDPT($BA49:$BE49),_xll.ArrayCOA($BG49:$BZ49),YR-1,PRD,_xll.ArrayDIM($CB49:$CE49)),0)</f>
        <v>0</v>
      </c>
      <c r="W49" s="184"/>
      <c r="X49" s="72">
        <f ca="1">IFERROR(_xll.ACC_BU(_xll.ArrayBU(DB),_xll.ArrayDPT($BA49:$BE49),_xll.ArrayCOA($BG49:$BZ49),YR,PRD,_xll.ArrayDIM($CB49:$CE49)),0)</f>
        <v>0</v>
      </c>
      <c r="Y49" s="72">
        <f ca="1">IFERROR(_xll.BCC_BU(_xll.ArrayBU(DB),_xll.ArrayDPT($BA49:$BE49),_xll.ArrayCOA($BG49:$BZ49),YR,PRD,RV,_xll.ArrayDIM($CB49:$CE49)),0)</f>
        <v>0</v>
      </c>
      <c r="Z49" s="72">
        <f ca="1">IFERROR(_xll.ACC_BU(_xll.ArrayBU(DB),_xll.ArrayDPT($BA49:$BE49),_xll.ArrayCOA($BG49:$BZ49),YR-1,PRD,_xll.ArrayDIM($CB49:$CE49)),0)</f>
        <v>0</v>
      </c>
      <c r="AA49" s="184"/>
      <c r="AB49" s="184"/>
      <c r="AC49" s="184"/>
      <c r="AD49" s="184"/>
      <c r="AF49" s="146"/>
      <c r="AG49" s="146"/>
      <c r="AH49" s="146"/>
      <c r="AI49" s="146"/>
      <c r="BA49" s="537"/>
      <c r="BB49" s="538"/>
      <c r="BC49" s="538"/>
      <c r="BD49" s="538"/>
      <c r="BE49" s="539"/>
      <c r="BF49" s="502"/>
      <c r="BG49" s="537" t="s">
        <v>1585</v>
      </c>
      <c r="BH49" s="539"/>
      <c r="BI49" s="537"/>
      <c r="BJ49" s="539"/>
      <c r="BK49" s="537"/>
      <c r="BL49" s="539"/>
      <c r="BM49" s="537"/>
      <c r="BN49" s="539"/>
      <c r="BO49" s="537"/>
      <c r="BP49" s="539"/>
      <c r="BQ49" s="537"/>
      <c r="BR49" s="539"/>
      <c r="BS49" s="537"/>
      <c r="BT49" s="539"/>
      <c r="BU49" s="537"/>
      <c r="BV49" s="539"/>
      <c r="BW49" s="537"/>
      <c r="BX49" s="539"/>
      <c r="BY49" s="537"/>
      <c r="BZ49" s="539"/>
      <c r="CA49" s="502"/>
      <c r="CB49" s="537"/>
      <c r="CC49" s="538"/>
      <c r="CD49" s="538"/>
      <c r="CE49" s="539"/>
      <c r="DA49" t="s">
        <v>1585</v>
      </c>
    </row>
    <row r="50" spans="1:107" ht="12.75" customHeight="1">
      <c r="A50" s="74">
        <f t="shared" ca="1" si="0"/>
        <v>0</v>
      </c>
      <c r="B50" s="124">
        <f t="shared" ca="1" si="1"/>
        <v>0</v>
      </c>
      <c r="C50" s="124">
        <f t="shared" ca="1" si="2"/>
        <v>0</v>
      </c>
      <c r="D50" s="124">
        <f t="shared" ca="1" si="3"/>
        <v>0</v>
      </c>
      <c r="E50" s="124">
        <f ca="1">IFERROR(_xll.AC_BU(_xll.ArrayBU(DB),_xll.ArrayDPT($BA50:$BE50),_xll.ArrayCOA($BG50:$BZ50),YR,PRD-1,_xll.ArrayDIM($CB50:$CE50)),0)</f>
        <v>0</v>
      </c>
      <c r="F50" s="124">
        <f t="shared" ca="1" si="4"/>
        <v>0</v>
      </c>
      <c r="G50" s="124">
        <f t="shared" ca="1" si="5"/>
        <v>0</v>
      </c>
      <c r="H50" s="124"/>
      <c r="I50" s="124">
        <f ca="1">IFERROR(_xll.AC_BU(_xll.ArrayBU(DB),_xll.ArrayDPT($BA50:$BE50),_xll.ArrayCOA($BG50:$BZ50),YR,PRD,_xll.ArrayDIM($CB50:$CE50)),0)</f>
        <v>0</v>
      </c>
      <c r="J50" s="127">
        <f t="shared" ca="1" si="6"/>
        <v>0</v>
      </c>
      <c r="K50" s="143" t="s">
        <v>2500</v>
      </c>
      <c r="L50" s="124">
        <f ca="1">IFERROR(_xll.ACC_BU(_xll.ArrayBU(DB),_xll.ArrayDPT($BA50:$BE50),_xll.ArrayCOA($BG50:$BZ50),YR,PRD,_xll.ArrayDIM($CB50:$CE50)),0)</f>
        <v>0</v>
      </c>
      <c r="M50" s="127">
        <f t="shared" ca="1" si="7"/>
        <v>0</v>
      </c>
      <c r="N50" s="124">
        <f t="shared" ca="1" si="8"/>
        <v>0</v>
      </c>
      <c r="O50" s="124">
        <f t="shared" ca="1" si="9"/>
        <v>0</v>
      </c>
      <c r="P50" s="124">
        <f t="shared" ca="1" si="10"/>
        <v>0</v>
      </c>
      <c r="Q50" s="124">
        <f t="shared" ca="1" si="11"/>
        <v>0</v>
      </c>
      <c r="S50" s="72">
        <f ca="1">IFERROR(_xll.BC_BU(_xll.ArrayBU(DB),_xll.ArrayDPT($BA50:$BE50),_xll.ArrayCOA($BG50:$BZ50),YR,PRD,RV,_xll.ArrayDIM($CB50:$CE50)),0)</f>
        <v>0</v>
      </c>
      <c r="T50" s="72">
        <f ca="1">IFERROR(_xll.AC_BU(_xll.ArrayBU(DB),_xll.ArrayDPT($BA50:$BE50),_xll.ArrayCOA($BG50:$BZ50),YR-1,PRD,_xll.ArrayDIM($CB50:$CE50)),0)</f>
        <v>0</v>
      </c>
      <c r="U50" s="72">
        <f ca="1">IFERROR(_xll.BCC_BU(_xll.ArrayBU(DB),_xll.ArrayDPT($BA50:$BE50),_xll.ArrayCOA($BG50:$BZ50),YR,PRD,RV,_xll.ArrayDIM($CB50:$CE50)),0)</f>
        <v>0</v>
      </c>
      <c r="V50" s="72">
        <f ca="1">IFERROR(_xll.ACC_BU(_xll.ArrayBU(DB),_xll.ArrayDPT($BA50:$BE50),_xll.ArrayCOA($BG50:$BZ50),YR-1,PRD,_xll.ArrayDIM($CB50:$CE50)),0)</f>
        <v>0</v>
      </c>
      <c r="W50" s="184"/>
      <c r="X50" s="72">
        <f ca="1">IFERROR(_xll.ACC_BU(_xll.ArrayBU(DB),_xll.ArrayDPT($BA50:$BE50),_xll.ArrayCOA($BG50:$BZ50),YR,PRD,_xll.ArrayDIM($CB50:$CE50)),0)</f>
        <v>0</v>
      </c>
      <c r="Y50" s="72">
        <f ca="1">IFERROR(_xll.BCC_BU(_xll.ArrayBU(DB),_xll.ArrayDPT($BA50:$BE50),_xll.ArrayCOA($BG50:$BZ50),YR,PRD,RV,_xll.ArrayDIM($CB50:$CE50)),0)</f>
        <v>0</v>
      </c>
      <c r="Z50" s="72">
        <f ca="1">IFERROR(_xll.ACC_BU(_xll.ArrayBU(DB),_xll.ArrayDPT($BA50:$BE50),_xll.ArrayCOA($BG50:$BZ50),YR-1,PRD,_xll.ArrayDIM($CB50:$CE50)),0)</f>
        <v>0</v>
      </c>
      <c r="AA50" s="184"/>
      <c r="AB50" s="184"/>
      <c r="AC50" s="184"/>
      <c r="AD50" s="184"/>
      <c r="AF50" s="146"/>
      <c r="AG50" s="146"/>
      <c r="AH50" s="146"/>
      <c r="AI50" s="146"/>
      <c r="BA50" s="537"/>
      <c r="BB50" s="538"/>
      <c r="BC50" s="538"/>
      <c r="BD50" s="538"/>
      <c r="BE50" s="539"/>
      <c r="BF50" s="502"/>
      <c r="BG50" s="537" t="s">
        <v>1586</v>
      </c>
      <c r="BH50" s="539" t="s">
        <v>1585</v>
      </c>
      <c r="BI50" s="537"/>
      <c r="BJ50" s="539"/>
      <c r="BK50" s="537"/>
      <c r="BL50" s="539"/>
      <c r="BM50" s="537"/>
      <c r="BN50" s="539"/>
      <c r="BO50" s="537"/>
      <c r="BP50" s="539"/>
      <c r="BQ50" s="537"/>
      <c r="BR50" s="539"/>
      <c r="BS50" s="537"/>
      <c r="BT50" s="539"/>
      <c r="BU50" s="537"/>
      <c r="BV50" s="539"/>
      <c r="BW50" s="537"/>
      <c r="BX50" s="539"/>
      <c r="BY50" s="537"/>
      <c r="BZ50" s="539"/>
      <c r="CA50" s="502"/>
      <c r="CB50" s="537"/>
      <c r="CC50" s="538"/>
      <c r="CD50" s="538"/>
      <c r="CE50" s="539"/>
      <c r="DA50" t="s">
        <v>1586</v>
      </c>
      <c r="DB50" t="s">
        <v>1585</v>
      </c>
    </row>
    <row r="51" spans="1:107" ht="12.75" customHeight="1">
      <c r="A51" s="74">
        <f t="shared" ca="1" si="0"/>
        <v>0</v>
      </c>
      <c r="B51" s="124">
        <f t="shared" ca="1" si="1"/>
        <v>0</v>
      </c>
      <c r="C51" s="124">
        <f t="shared" ca="1" si="2"/>
        <v>0</v>
      </c>
      <c r="D51" s="124">
        <f t="shared" ca="1" si="3"/>
        <v>0</v>
      </c>
      <c r="E51" s="124">
        <f ca="1">IFERROR(_xll.AC_BU(_xll.ArrayBU(DB),_xll.ArrayDPT($BA51:$BE51),_xll.ArrayCOA($BG51:$BZ51),YR,PRD-1,_xll.ArrayDIM($CB51:$CE51)),0)</f>
        <v>0</v>
      </c>
      <c r="F51" s="124">
        <f t="shared" ca="1" si="4"/>
        <v>0</v>
      </c>
      <c r="G51" s="124">
        <f t="shared" ca="1" si="5"/>
        <v>0</v>
      </c>
      <c r="H51" s="124"/>
      <c r="I51" s="124">
        <f ca="1">IFERROR(_xll.AC_BU(_xll.ArrayBU(DB),_xll.ArrayDPT($BA51:$BE51),_xll.ArrayCOA($BG51:$BZ51),YR,PRD,_xll.ArrayDIM($CB51:$CE51)),0)</f>
        <v>0</v>
      </c>
      <c r="J51" s="127">
        <f t="shared" ca="1" si="6"/>
        <v>0</v>
      </c>
      <c r="K51" s="143" t="s">
        <v>2503</v>
      </c>
      <c r="L51" s="124">
        <f ca="1">IFERROR(_xll.ACC_BU(_xll.ArrayBU(DB),_xll.ArrayDPT($BA51:$BE51),_xll.ArrayCOA($BG51:$BZ51),YR,PRD,_xll.ArrayDIM($CB51:$CE51)),0)</f>
        <v>0</v>
      </c>
      <c r="M51" s="127">
        <f t="shared" ca="1" si="7"/>
        <v>0</v>
      </c>
      <c r="N51" s="124">
        <f t="shared" ca="1" si="8"/>
        <v>0</v>
      </c>
      <c r="O51" s="124">
        <f t="shared" ca="1" si="9"/>
        <v>0</v>
      </c>
      <c r="P51" s="124">
        <f t="shared" ca="1" si="10"/>
        <v>0</v>
      </c>
      <c r="Q51" s="124">
        <f t="shared" ca="1" si="11"/>
        <v>0</v>
      </c>
      <c r="S51" s="72">
        <f ca="1">IFERROR(_xll.BC_BU(_xll.ArrayBU(DB),_xll.ArrayDPT($BA51:$BE51),_xll.ArrayCOA($BG51:$BZ51),YR,PRD,RV,_xll.ArrayDIM($CB51:$CE51)),0)</f>
        <v>0</v>
      </c>
      <c r="T51" s="72">
        <f ca="1">IFERROR(_xll.AC_BU(_xll.ArrayBU(DB),_xll.ArrayDPT($BA51:$BE51),_xll.ArrayCOA($BG51:$BZ51),YR-1,PRD,_xll.ArrayDIM($CB51:$CE51)),0)</f>
        <v>0</v>
      </c>
      <c r="U51" s="72">
        <f ca="1">IFERROR(_xll.BCC_BU(_xll.ArrayBU(DB),_xll.ArrayDPT($BA51:$BE51),_xll.ArrayCOA($BG51:$BZ51),YR,PRD,RV,_xll.ArrayDIM($CB51:$CE51)),0)</f>
        <v>0</v>
      </c>
      <c r="V51" s="72">
        <f ca="1">IFERROR(_xll.ACC_BU(_xll.ArrayBU(DB),_xll.ArrayDPT($BA51:$BE51),_xll.ArrayCOA($BG51:$BZ51),YR-1,PRD,_xll.ArrayDIM($CB51:$CE51)),0)</f>
        <v>0</v>
      </c>
      <c r="W51" s="184"/>
      <c r="X51" s="72">
        <f ca="1">IFERROR(_xll.ACC_BU(_xll.ArrayBU(DB),_xll.ArrayDPT($BA51:$BE51),_xll.ArrayCOA($BG51:$BZ51),YR,PRD,_xll.ArrayDIM($CB51:$CE51)),0)</f>
        <v>0</v>
      </c>
      <c r="Y51" s="72">
        <f ca="1">IFERROR(_xll.BCC_BU(_xll.ArrayBU(DB),_xll.ArrayDPT($BA51:$BE51),_xll.ArrayCOA($BG51:$BZ51),YR,PRD,RV,_xll.ArrayDIM($CB51:$CE51)),0)</f>
        <v>0</v>
      </c>
      <c r="Z51" s="72">
        <f ca="1">IFERROR(_xll.ACC_BU(_xll.ArrayBU(DB),_xll.ArrayDPT($BA51:$BE51),_xll.ArrayCOA($BG51:$BZ51),YR-1,PRD,_xll.ArrayDIM($CB51:$CE51)),0)</f>
        <v>0</v>
      </c>
      <c r="AA51" s="184"/>
      <c r="AB51" s="184"/>
      <c r="AC51" s="184"/>
      <c r="AD51" s="184"/>
      <c r="AF51" s="146"/>
      <c r="AG51" s="146"/>
      <c r="AH51" s="146"/>
      <c r="AI51" s="146"/>
      <c r="BA51" s="537"/>
      <c r="BB51" s="538"/>
      <c r="BC51" s="538"/>
      <c r="BD51" s="538"/>
      <c r="BE51" s="539"/>
      <c r="BF51" s="502"/>
      <c r="BG51" s="537" t="s">
        <v>1587</v>
      </c>
      <c r="BH51" s="539" t="s">
        <v>1590</v>
      </c>
      <c r="BI51" s="537" t="s">
        <v>1585</v>
      </c>
      <c r="BJ51" s="539"/>
      <c r="BK51" s="537"/>
      <c r="BL51" s="539"/>
      <c r="BM51" s="537"/>
      <c r="BN51" s="539"/>
      <c r="BO51" s="537"/>
      <c r="BP51" s="539"/>
      <c r="BQ51" s="537"/>
      <c r="BR51" s="539"/>
      <c r="BS51" s="537"/>
      <c r="BT51" s="539"/>
      <c r="BU51" s="537"/>
      <c r="BV51" s="539"/>
      <c r="BW51" s="537"/>
      <c r="BX51" s="539"/>
      <c r="BY51" s="537"/>
      <c r="BZ51" s="539"/>
      <c r="CA51" s="502"/>
      <c r="CB51" s="537"/>
      <c r="CC51" s="538"/>
      <c r="CD51" s="538"/>
      <c r="CE51" s="539"/>
      <c r="DA51" t="s">
        <v>1587</v>
      </c>
      <c r="DB51" t="s">
        <v>1590</v>
      </c>
      <c r="DC51" t="s">
        <v>1585</v>
      </c>
    </row>
    <row r="52" spans="1:107" ht="12.75" customHeight="1">
      <c r="A52" s="74">
        <f t="shared" ca="1" si="0"/>
        <v>0</v>
      </c>
      <c r="B52" s="124">
        <f t="shared" ca="1" si="1"/>
        <v>0</v>
      </c>
      <c r="C52" s="124">
        <f t="shared" ca="1" si="2"/>
        <v>0</v>
      </c>
      <c r="D52" s="124">
        <f t="shared" ca="1" si="3"/>
        <v>0</v>
      </c>
      <c r="E52" s="124">
        <f ca="1">IFERROR(_xll.AC_BU(_xll.ArrayBU(DB),_xll.ArrayDPT($BA52:$BE52),_xll.ArrayCOA($BG52:$BZ52),YR,PRD-1,_xll.ArrayDIM($CB52:$CE52)),0)</f>
        <v>0</v>
      </c>
      <c r="F52" s="124">
        <f t="shared" ca="1" si="4"/>
        <v>0</v>
      </c>
      <c r="G52" s="124">
        <f t="shared" ca="1" si="5"/>
        <v>0</v>
      </c>
      <c r="H52" s="124"/>
      <c r="I52" s="124">
        <f ca="1">IFERROR(_xll.AC_BU(_xll.ArrayBU(DB),_xll.ArrayDPT($BA52:$BE52),_xll.ArrayCOA($BG52:$BZ52),YR,PRD,_xll.ArrayDIM($CB52:$CE52)),0)</f>
        <v>0</v>
      </c>
      <c r="J52" s="127">
        <f t="shared" ca="1" si="6"/>
        <v>0</v>
      </c>
      <c r="K52" s="124" t="s">
        <v>2647</v>
      </c>
      <c r="L52" s="124">
        <f ca="1">IFERROR(_xll.ACC_BU(_xll.ArrayBU(DB),_xll.ArrayDPT($BA52:$BE52),_xll.ArrayCOA($BG52:$BZ52),YR,PRD,_xll.ArrayDIM($CB52:$CE52)),0)</f>
        <v>0</v>
      </c>
      <c r="M52" s="127">
        <f t="shared" ca="1" si="7"/>
        <v>0</v>
      </c>
      <c r="N52" s="124">
        <f t="shared" ca="1" si="8"/>
        <v>0</v>
      </c>
      <c r="O52" s="124">
        <f t="shared" ca="1" si="9"/>
        <v>0</v>
      </c>
      <c r="P52" s="124">
        <f t="shared" ca="1" si="10"/>
        <v>0</v>
      </c>
      <c r="Q52" s="124">
        <f t="shared" ca="1" si="11"/>
        <v>0</v>
      </c>
      <c r="S52" s="72">
        <f ca="1">IFERROR(_xll.BC_BU(_xll.ArrayBU(DB),_xll.ArrayDPT($BA52:$BE52),_xll.ArrayCOA($BG52:$BZ52),YR,PRD,RV,_xll.ArrayDIM($CB52:$CE52)),0)</f>
        <v>0</v>
      </c>
      <c r="T52" s="72">
        <f ca="1">IFERROR(_xll.AC_BU(_xll.ArrayBU(DB),_xll.ArrayDPT($BA52:$BE52),_xll.ArrayCOA($BG52:$BZ52),YR-1,PRD,_xll.ArrayDIM($CB52:$CE52)),0)</f>
        <v>0</v>
      </c>
      <c r="U52" s="72">
        <f ca="1">IFERROR(_xll.BCC_BU(_xll.ArrayBU(DB),_xll.ArrayDPT($BA52:$BE52),_xll.ArrayCOA($BG52:$BZ52),YR,PRD,RV,_xll.ArrayDIM($CB52:$CE52)),0)</f>
        <v>0</v>
      </c>
      <c r="V52" s="72">
        <f ca="1">IFERROR(_xll.ACC_BU(_xll.ArrayBU(DB),_xll.ArrayDPT($BA52:$BE52),_xll.ArrayCOA($BG52:$BZ52),YR-1,PRD,_xll.ArrayDIM($CB52:$CE52)),0)</f>
        <v>0</v>
      </c>
      <c r="W52" s="184"/>
      <c r="X52" s="72">
        <f ca="1">IFERROR(_xll.ACC_BU(_xll.ArrayBU(DB),_xll.ArrayDPT($BA52:$BE52),_xll.ArrayCOA($BG52:$BZ52),YR,PRD,_xll.ArrayDIM($CB52:$CE52)),0)</f>
        <v>0</v>
      </c>
      <c r="Y52" s="72">
        <f ca="1">IFERROR(_xll.BCC_BU(_xll.ArrayBU(DB),_xll.ArrayDPT($BA52:$BE52),_xll.ArrayCOA($BG52:$BZ52),YR,PRD,RV,_xll.ArrayDIM($CB52:$CE52)),0)</f>
        <v>0</v>
      </c>
      <c r="Z52" s="72">
        <f ca="1">IFERROR(_xll.ACC_BU(_xll.ArrayBU(DB),_xll.ArrayDPT($BA52:$BE52),_xll.ArrayCOA($BG52:$BZ52),YR-1,PRD,_xll.ArrayDIM($CB52:$CE52)),0)</f>
        <v>0</v>
      </c>
      <c r="AA52" s="184"/>
      <c r="AB52" s="184"/>
      <c r="AC52" s="184"/>
      <c r="AD52" s="184"/>
      <c r="AF52" s="146"/>
      <c r="AG52" s="146"/>
      <c r="AH52" s="146"/>
      <c r="AI52" s="146"/>
      <c r="BA52" s="537"/>
      <c r="BB52" s="538"/>
      <c r="BC52" s="538"/>
      <c r="BD52" s="538"/>
      <c r="BE52" s="539"/>
      <c r="BF52" s="502"/>
      <c r="BG52" s="537" t="s">
        <v>2691</v>
      </c>
      <c r="BH52" s="539"/>
      <c r="BI52" s="537"/>
      <c r="BJ52" s="539"/>
      <c r="BK52" s="537"/>
      <c r="BL52" s="539"/>
      <c r="BM52" s="537"/>
      <c r="BN52" s="539"/>
      <c r="BO52" s="537"/>
      <c r="BP52" s="539"/>
      <c r="BQ52" s="537"/>
      <c r="BR52" s="539"/>
      <c r="BS52" s="537"/>
      <c r="BT52" s="539"/>
      <c r="BU52" s="537"/>
      <c r="BV52" s="539"/>
      <c r="BW52" s="537"/>
      <c r="BX52" s="539"/>
      <c r="BY52" s="537"/>
      <c r="BZ52" s="539"/>
      <c r="CA52" s="502"/>
      <c r="CB52" s="537"/>
      <c r="CC52" s="538"/>
      <c r="CD52" s="538"/>
      <c r="CE52" s="539"/>
      <c r="DA52" t="s">
        <v>2691</v>
      </c>
    </row>
    <row r="53" spans="1:107" ht="12.75" customHeight="1">
      <c r="A53" s="74">
        <f t="shared" ca="1" si="0"/>
        <v>-514</v>
      </c>
      <c r="B53" s="124">
        <f t="shared" ca="1" si="1"/>
        <v>0</v>
      </c>
      <c r="C53" s="124">
        <f t="shared" ca="1" si="2"/>
        <v>-514</v>
      </c>
      <c r="D53" s="124">
        <f t="shared" ca="1" si="3"/>
        <v>0</v>
      </c>
      <c r="E53" s="124">
        <f ca="1">IFERROR(_xll.AC_BU(_xll.ArrayBU(DB),_xll.ArrayDPT($BA53:$BE53),_xll.ArrayCOA($BG53:$BZ53),YR,PRD-1,_xll.ArrayDIM($CB53:$CE53)),0)</f>
        <v>514</v>
      </c>
      <c r="F53" s="124">
        <f t="shared" ca="1" si="4"/>
        <v>0</v>
      </c>
      <c r="G53" s="124">
        <f t="shared" ca="1" si="5"/>
        <v>0</v>
      </c>
      <c r="H53" s="124"/>
      <c r="I53" s="124">
        <f ca="1">IFERROR(_xll.AC_BU(_xll.ArrayBU(DB),_xll.ArrayDPT($BA53:$BE53),_xll.ArrayCOA($BG53:$BZ53),YR,PRD,_xll.ArrayDIM($CB53:$CE53)),0)</f>
        <v>0</v>
      </c>
      <c r="J53" s="127">
        <f t="shared" ca="1" si="6"/>
        <v>0</v>
      </c>
      <c r="K53" s="124" t="s">
        <v>2543</v>
      </c>
      <c r="L53" s="124">
        <f ca="1">IFERROR(_xll.ACC_BU(_xll.ArrayBU(DB),_xll.ArrayDPT($BA53:$BE53),_xll.ArrayCOA($BG53:$BZ53),YR,PRD,_xll.ArrayDIM($CB53:$CE53)),0)</f>
        <v>2893</v>
      </c>
      <c r="M53" s="127">
        <f t="shared" ca="1" si="7"/>
        <v>0.11754581134683895</v>
      </c>
      <c r="N53" s="124">
        <f t="shared" ca="1" si="8"/>
        <v>2893</v>
      </c>
      <c r="O53" s="124">
        <f t="shared" ca="1" si="9"/>
        <v>100</v>
      </c>
      <c r="P53" s="124">
        <f t="shared" ca="1" si="10"/>
        <v>-4207.1499999999996</v>
      </c>
      <c r="Q53" s="124">
        <f t="shared" ca="1" si="11"/>
        <v>-145.42516418942273</v>
      </c>
      <c r="S53" s="72">
        <f ca="1">IFERROR(_xll.BC_BU(_xll.ArrayBU(DB),_xll.ArrayDPT($BA53:$BE53),_xll.ArrayCOA($BG53:$BZ53),YR,PRD,RV,_xll.ArrayDIM($CB53:$CE53)),0)</f>
        <v>0</v>
      </c>
      <c r="T53" s="72">
        <f ca="1">IFERROR(_xll.AC_BU(_xll.ArrayBU(DB),_xll.ArrayDPT($BA53:$BE53),_xll.ArrayCOA($BG53:$BZ53),YR-1,PRD,_xll.ArrayDIM($CB53:$CE53)),0)</f>
        <v>514</v>
      </c>
      <c r="U53" s="72">
        <f ca="1">IFERROR(_xll.BCC_BU(_xll.ArrayBU(DB),_xll.ArrayDPT($BA53:$BE53),_xll.ArrayCOA($BG53:$BZ53),YR,PRD,RV,_xll.ArrayDIM($CB53:$CE53)),0)</f>
        <v>0</v>
      </c>
      <c r="V53" s="72">
        <f ca="1">IFERROR(_xll.ACC_BU(_xll.ArrayBU(DB),_xll.ArrayDPT($BA53:$BE53),_xll.ArrayCOA($BG53:$BZ53),YR-1,PRD,_xll.ArrayDIM($CB53:$CE53)),0)</f>
        <v>7100.15</v>
      </c>
      <c r="W53" s="184"/>
      <c r="X53" s="72">
        <f ca="1">IFERROR(_xll.ACC_BU(_xll.ArrayBU(DB),_xll.ArrayDPT($BA53:$BE53),_xll.ArrayCOA($BG53:$BZ53),YR,PRD,_xll.ArrayDIM($CB53:$CE53)),0)</f>
        <v>2893</v>
      </c>
      <c r="Y53" s="72">
        <f ca="1">IFERROR(_xll.BCC_BU(_xll.ArrayBU(DB),_xll.ArrayDPT($BA53:$BE53),_xll.ArrayCOA($BG53:$BZ53),YR,PRD,RV,_xll.ArrayDIM($CB53:$CE53)),0)</f>
        <v>0</v>
      </c>
      <c r="Z53" s="72">
        <f ca="1">IFERROR(_xll.ACC_BU(_xll.ArrayBU(DB),_xll.ArrayDPT($BA53:$BE53),_xll.ArrayCOA($BG53:$BZ53),YR-1,PRD,_xll.ArrayDIM($CB53:$CE53)),0)</f>
        <v>7100.15</v>
      </c>
      <c r="AA53" s="184"/>
      <c r="AB53" s="184"/>
      <c r="AC53" s="184"/>
      <c r="AD53" s="184"/>
      <c r="AF53" s="146"/>
      <c r="AG53" s="146"/>
      <c r="AH53" s="146"/>
      <c r="AI53" s="146"/>
      <c r="BA53" s="537"/>
      <c r="BB53" s="538"/>
      <c r="BC53" s="538"/>
      <c r="BD53" s="538"/>
      <c r="BE53" s="539"/>
      <c r="BF53" s="502"/>
      <c r="BG53" s="537" t="s">
        <v>1594</v>
      </c>
      <c r="BH53" s="539"/>
      <c r="BI53" s="537"/>
      <c r="BJ53" s="539"/>
      <c r="BK53" s="537"/>
      <c r="BL53" s="539"/>
      <c r="BM53" s="537"/>
      <c r="BN53" s="539"/>
      <c r="BO53" s="537"/>
      <c r="BP53" s="539"/>
      <c r="BQ53" s="537"/>
      <c r="BR53" s="539"/>
      <c r="BS53" s="537"/>
      <c r="BT53" s="539"/>
      <c r="BU53" s="537"/>
      <c r="BV53" s="539"/>
      <c r="BW53" s="537"/>
      <c r="BX53" s="539"/>
      <c r="BY53" s="537"/>
      <c r="BZ53" s="539"/>
      <c r="CA53" s="502"/>
      <c r="CB53" s="537"/>
      <c r="CC53" s="538"/>
      <c r="CD53" s="538"/>
      <c r="CE53" s="539"/>
      <c r="DA53" t="s">
        <v>1594</v>
      </c>
    </row>
    <row r="54" spans="1:107" ht="12.75" customHeight="1">
      <c r="A54" s="74">
        <f t="shared" ca="1" si="0"/>
        <v>0</v>
      </c>
      <c r="B54" s="124">
        <f t="shared" ca="1" si="1"/>
        <v>0</v>
      </c>
      <c r="C54" s="124">
        <f t="shared" ca="1" si="2"/>
        <v>0</v>
      </c>
      <c r="D54" s="124">
        <f t="shared" ca="1" si="3"/>
        <v>0</v>
      </c>
      <c r="E54" s="124">
        <f ca="1">IFERROR(_xll.AC_BU(_xll.ArrayBU(DB),_xll.ArrayDPT($BA54:$BE54),_xll.ArrayCOA($BG54:$BZ54),YR,PRD-1,_xll.ArrayDIM($CB54:$CE54)),0)</f>
        <v>0</v>
      </c>
      <c r="F54" s="124">
        <f t="shared" ca="1" si="4"/>
        <v>0</v>
      </c>
      <c r="G54" s="124">
        <f t="shared" ca="1" si="5"/>
        <v>0</v>
      </c>
      <c r="H54" s="124"/>
      <c r="I54" s="124">
        <f ca="1">IFERROR(_xll.AC_BU(_xll.ArrayBU(DB),_xll.ArrayDPT($BA54:$BE54),_xll.ArrayCOA($BG54:$BZ54),YR,PRD,_xll.ArrayDIM($CB54:$CE54)),0)</f>
        <v>0</v>
      </c>
      <c r="J54" s="127">
        <f t="shared" ca="1" si="6"/>
        <v>0</v>
      </c>
      <c r="K54" s="124" t="s">
        <v>2627</v>
      </c>
      <c r="L54" s="124">
        <f ca="1">IFERROR(_xll.ACC_BU(_xll.ArrayBU(DB),_xll.ArrayDPT($BA54:$BE54),_xll.ArrayCOA($BG54:$BZ54),YR,PRD,_xll.ArrayDIM($CB54:$CE54)),0)</f>
        <v>0</v>
      </c>
      <c r="M54" s="127">
        <f t="shared" ca="1" si="7"/>
        <v>0</v>
      </c>
      <c r="N54" s="124">
        <f t="shared" ca="1" si="8"/>
        <v>0</v>
      </c>
      <c r="O54" s="124">
        <f t="shared" ca="1" si="9"/>
        <v>0</v>
      </c>
      <c r="P54" s="124">
        <f t="shared" ca="1" si="10"/>
        <v>0</v>
      </c>
      <c r="Q54" s="124">
        <f t="shared" ca="1" si="11"/>
        <v>0</v>
      </c>
      <c r="S54" s="72">
        <f ca="1">IFERROR(_xll.BC_BU(_xll.ArrayBU(DB),_xll.ArrayDPT($BA54:$BE54),_xll.ArrayCOA($BG54:$BZ54),YR,PRD,RV,_xll.ArrayDIM($CB54:$CE54)),0)</f>
        <v>0</v>
      </c>
      <c r="T54" s="72">
        <f ca="1">IFERROR(_xll.AC_BU(_xll.ArrayBU(DB),_xll.ArrayDPT($BA54:$BE54),_xll.ArrayCOA($BG54:$BZ54),YR-1,PRD,_xll.ArrayDIM($CB54:$CE54)),0)</f>
        <v>0</v>
      </c>
      <c r="U54" s="72">
        <f ca="1">IFERROR(_xll.BCC_BU(_xll.ArrayBU(DB),_xll.ArrayDPT($BA54:$BE54),_xll.ArrayCOA($BG54:$BZ54),YR,PRD,RV,_xll.ArrayDIM($CB54:$CE54)),0)</f>
        <v>0</v>
      </c>
      <c r="V54" s="72">
        <f ca="1">IFERROR(_xll.ACC_BU(_xll.ArrayBU(DB),_xll.ArrayDPT($BA54:$BE54),_xll.ArrayCOA($BG54:$BZ54),YR-1,PRD,_xll.ArrayDIM($CB54:$CE54)),0)</f>
        <v>0</v>
      </c>
      <c r="W54" s="184"/>
      <c r="X54" s="72">
        <f ca="1">IFERROR(_xll.ACC_BU(_xll.ArrayBU(DB),_xll.ArrayDPT($BA54:$BE54),_xll.ArrayCOA($BG54:$BZ54),YR,PRD,_xll.ArrayDIM($CB54:$CE54)),0)</f>
        <v>0</v>
      </c>
      <c r="Y54" s="72">
        <f ca="1">IFERROR(_xll.BCC_BU(_xll.ArrayBU(DB),_xll.ArrayDPT($BA54:$BE54),_xll.ArrayCOA($BG54:$BZ54),YR,PRD,RV,_xll.ArrayDIM($CB54:$CE54)),0)</f>
        <v>0</v>
      </c>
      <c r="Z54" s="72">
        <f ca="1">IFERROR(_xll.ACC_BU(_xll.ArrayBU(DB),_xll.ArrayDPT($BA54:$BE54),_xll.ArrayCOA($BG54:$BZ54),YR-1,PRD,_xll.ArrayDIM($CB54:$CE54)),0)</f>
        <v>0</v>
      </c>
      <c r="AA54" s="184"/>
      <c r="AB54" s="102"/>
      <c r="AC54" s="102"/>
      <c r="AD54" s="102"/>
      <c r="AF54" s="146"/>
      <c r="AG54" s="146"/>
      <c r="AH54" s="146"/>
      <c r="AI54" s="146"/>
      <c r="BA54" s="537"/>
      <c r="BB54" s="538"/>
      <c r="BC54" s="538"/>
      <c r="BD54" s="538"/>
      <c r="BE54" s="539"/>
      <c r="BF54" s="502"/>
      <c r="BG54" s="537" t="s">
        <v>1593</v>
      </c>
      <c r="BH54" s="539"/>
      <c r="BI54" s="537"/>
      <c r="BJ54" s="539"/>
      <c r="BK54" s="537"/>
      <c r="BL54" s="539"/>
      <c r="BM54" s="537"/>
      <c r="BN54" s="539"/>
      <c r="BO54" s="537"/>
      <c r="BP54" s="539"/>
      <c r="BQ54" s="537"/>
      <c r="BR54" s="539"/>
      <c r="BS54" s="537"/>
      <c r="BT54" s="539"/>
      <c r="BU54" s="537"/>
      <c r="BV54" s="539"/>
      <c r="BW54" s="537"/>
      <c r="BX54" s="539"/>
      <c r="BY54" s="537"/>
      <c r="BZ54" s="539"/>
      <c r="CA54" s="502"/>
      <c r="CB54" s="537"/>
      <c r="CC54" s="538"/>
      <c r="CD54" s="538"/>
      <c r="CE54" s="539"/>
      <c r="DA54" t="s">
        <v>1593</v>
      </c>
    </row>
    <row r="55" spans="1:107" ht="12.75" customHeight="1">
      <c r="A55" s="74">
        <f t="shared" ca="1" si="0"/>
        <v>-1830</v>
      </c>
      <c r="B55" s="124">
        <f t="shared" ca="1" si="1"/>
        <v>0</v>
      </c>
      <c r="C55" s="124">
        <f t="shared" ca="1" si="2"/>
        <v>-4999.84</v>
      </c>
      <c r="D55" s="124">
        <f t="shared" ca="1" si="3"/>
        <v>0</v>
      </c>
      <c r="E55" s="124">
        <f ca="1">IFERROR(_xll.AC_BU(_xll.ArrayBU(DB),_xll.ArrayDPT($BA55:$BE55),_xll.ArrayCOA($BG55:$BZ55),YR,PRD-1,_xll.ArrayDIM($CB55:$CE55)),0)</f>
        <v>4999.84</v>
      </c>
      <c r="F55" s="124">
        <f t="shared" ca="1" si="4"/>
        <v>0</v>
      </c>
      <c r="G55" s="124">
        <f t="shared" ca="1" si="5"/>
        <v>0</v>
      </c>
      <c r="H55" s="124"/>
      <c r="I55" s="124">
        <f ca="1">IFERROR(_xll.AC_BU(_xll.ArrayBU(DB),_xll.ArrayDPT($BA55:$BE55),_xll.ArrayCOA($BG55:$BZ55),YR,PRD,_xll.ArrayDIM($CB55:$CE55)),0)</f>
        <v>0</v>
      </c>
      <c r="J55" s="127">
        <f t="shared" ca="1" si="6"/>
        <v>0</v>
      </c>
      <c r="K55" s="216" t="s">
        <v>2631</v>
      </c>
      <c r="L55" s="124">
        <f ca="1">IFERROR(_xll.ACC_BU(_xll.ArrayBU(DB),_xll.ArrayDPT($BA55:$BE55),_xll.ArrayCOA($BG55:$BZ55),YR,PRD,_xll.ArrayDIM($CB55:$CE55)),0)</f>
        <v>35035.730000000003</v>
      </c>
      <c r="M55" s="127">
        <f t="shared" ca="1" si="7"/>
        <v>1.4235407220804654</v>
      </c>
      <c r="N55" s="124">
        <f t="shared" ca="1" si="8"/>
        <v>35035.730000000003</v>
      </c>
      <c r="O55" s="124">
        <f t="shared" ca="1" si="9"/>
        <v>100</v>
      </c>
      <c r="P55" s="124">
        <f t="shared" ca="1" si="10"/>
        <v>5104.6900000000023</v>
      </c>
      <c r="Q55" s="124">
        <f t="shared" ca="1" si="11"/>
        <v>14.569954729072299</v>
      </c>
      <c r="S55" s="72">
        <f ca="1">IFERROR(_xll.BC_BU(_xll.ArrayBU(DB),_xll.ArrayDPT($BA55:$BE55),_xll.ArrayCOA($BG55:$BZ55),YR,PRD,RV,_xll.ArrayDIM($CB55:$CE55)),0)</f>
        <v>0</v>
      </c>
      <c r="T55" s="72">
        <f ca="1">IFERROR(_xll.AC_BU(_xll.ArrayBU(DB),_xll.ArrayDPT($BA55:$BE55),_xll.ArrayCOA($BG55:$BZ55),YR-1,PRD,_xll.ArrayDIM($CB55:$CE55)),0)</f>
        <v>1830</v>
      </c>
      <c r="U55" s="72">
        <f ca="1">IFERROR(_xll.BCC_BU(_xll.ArrayBU(DB),_xll.ArrayDPT($BA55:$BE55),_xll.ArrayCOA($BG55:$BZ55),YR,PRD,RV,_xll.ArrayDIM($CB55:$CE55)),0)</f>
        <v>0</v>
      </c>
      <c r="V55" s="72">
        <f ca="1">IFERROR(_xll.ACC_BU(_xll.ArrayBU(DB),_xll.ArrayDPT($BA55:$BE55),_xll.ArrayCOA($BG55:$BZ55),YR-1,PRD,_xll.ArrayDIM($CB55:$CE55)),0)</f>
        <v>29931.040000000001</v>
      </c>
      <c r="W55" s="184"/>
      <c r="X55" s="72">
        <f ca="1">IFERROR(_xll.ACC_BU(_xll.ArrayBU(DB),_xll.ArrayDPT($BA55:$BE55),_xll.ArrayCOA($BG55:$BZ55),YR,PRD,_xll.ArrayDIM($CB55:$CE55)),0)</f>
        <v>35035.730000000003</v>
      </c>
      <c r="Y55" s="72">
        <f ca="1">IFERROR(_xll.BCC_BU(_xll.ArrayBU(DB),_xll.ArrayDPT($BA55:$BE55),_xll.ArrayCOA($BG55:$BZ55),YR,PRD,RV,_xll.ArrayDIM($CB55:$CE55)),0)</f>
        <v>0</v>
      </c>
      <c r="Z55" s="72">
        <f ca="1">IFERROR(_xll.ACC_BU(_xll.ArrayBU(DB),_xll.ArrayDPT($BA55:$BE55),_xll.ArrayCOA($BG55:$BZ55),YR-1,PRD,_xll.ArrayDIM($CB55:$CE55)),0)</f>
        <v>29931.040000000001</v>
      </c>
      <c r="AA55" s="184"/>
      <c r="AB55" s="102"/>
      <c r="AC55" s="102"/>
      <c r="AD55" s="102"/>
      <c r="AF55" s="146"/>
      <c r="AG55" s="146"/>
      <c r="AH55" s="146"/>
      <c r="AI55" s="146"/>
      <c r="BA55" s="537"/>
      <c r="BB55" s="538"/>
      <c r="BC55" s="538"/>
      <c r="BD55" s="538"/>
      <c r="BE55" s="539"/>
      <c r="BF55" s="502"/>
      <c r="BG55" s="537" t="s">
        <v>1608</v>
      </c>
      <c r="BH55" s="539" t="s">
        <v>1593</v>
      </c>
      <c r="BI55" s="537"/>
      <c r="BJ55" s="539"/>
      <c r="BK55" s="537"/>
      <c r="BL55" s="539"/>
      <c r="BM55" s="537"/>
      <c r="BN55" s="539"/>
      <c r="BO55" s="537"/>
      <c r="BP55" s="539"/>
      <c r="BQ55" s="537"/>
      <c r="BR55" s="539"/>
      <c r="BS55" s="537"/>
      <c r="BT55" s="539"/>
      <c r="BU55" s="537"/>
      <c r="BV55" s="539"/>
      <c r="BW55" s="537"/>
      <c r="BX55" s="539"/>
      <c r="BY55" s="537"/>
      <c r="BZ55" s="539"/>
      <c r="CA55" s="502"/>
      <c r="CB55" s="537"/>
      <c r="CC55" s="538"/>
      <c r="CD55" s="538"/>
      <c r="CE55" s="539"/>
      <c r="DA55" t="s">
        <v>1608</v>
      </c>
      <c r="DB55" t="s">
        <v>1593</v>
      </c>
    </row>
    <row r="56" spans="1:107" ht="12.75" customHeight="1">
      <c r="A56" s="74">
        <f t="shared" ca="1" si="0"/>
        <v>0</v>
      </c>
      <c r="B56" s="124">
        <f t="shared" ca="1" si="1"/>
        <v>0</v>
      </c>
      <c r="C56" s="124">
        <f t="shared" ca="1" si="2"/>
        <v>-678.71</v>
      </c>
      <c r="D56" s="124">
        <f t="shared" ca="1" si="3"/>
        <v>0</v>
      </c>
      <c r="E56" s="124">
        <f ca="1">IFERROR(_xll.AC_BU(_xll.ArrayBU(DB),_xll.ArrayDPT($BA56:$BE56),_xll.ArrayCOA($BG56:$BZ56),YR,PRD-1,_xll.ArrayDIM($CB56:$CE56)),0)</f>
        <v>678.71</v>
      </c>
      <c r="F56" s="124">
        <f t="shared" ca="1" si="4"/>
        <v>0</v>
      </c>
      <c r="G56" s="124">
        <f t="shared" ca="1" si="5"/>
        <v>0</v>
      </c>
      <c r="H56" s="124"/>
      <c r="I56" s="124">
        <f ca="1">IFERROR(_xll.AC_BU(_xll.ArrayBU(DB),_xll.ArrayDPT($BA56:$BE56),_xll.ArrayCOA($BG56:$BZ56),YR,PRD,_xll.ArrayDIM($CB56:$CE56)),0)</f>
        <v>0</v>
      </c>
      <c r="J56" s="127">
        <f t="shared" ca="1" si="6"/>
        <v>0</v>
      </c>
      <c r="K56" s="124" t="s">
        <v>2494</v>
      </c>
      <c r="L56" s="124">
        <f ca="1">IFERROR(_xll.ACC_BU(_xll.ArrayBU(DB),_xll.ArrayDPT($BA56:$BE56),_xll.ArrayCOA($BG56:$BZ56),YR,PRD,_xll.ArrayDIM($CB56:$CE56)),0)</f>
        <v>11026.71</v>
      </c>
      <c r="M56" s="127">
        <f t="shared" ca="1" si="7"/>
        <v>0.44802750550857323</v>
      </c>
      <c r="N56" s="124">
        <f t="shared" ca="1" si="8"/>
        <v>11026.71</v>
      </c>
      <c r="O56" s="124">
        <f t="shared" ca="1" si="9"/>
        <v>100.00000000000001</v>
      </c>
      <c r="P56" s="124">
        <f t="shared" ca="1" si="10"/>
        <v>-8116.9000000000015</v>
      </c>
      <c r="Q56" s="124">
        <f t="shared" ca="1" si="11"/>
        <v>-73.61125848054408</v>
      </c>
      <c r="S56" s="72">
        <f ca="1">IFERROR(_xll.BC_BU(_xll.ArrayBU(DB),_xll.ArrayDPT($BA56:$BE56),_xll.ArrayCOA($BG56:$BZ56),YR,PRD,RV,_xll.ArrayDIM($CB56:$CE56)),0)</f>
        <v>0</v>
      </c>
      <c r="T56" s="72">
        <f ca="1">IFERROR(_xll.AC_BU(_xll.ArrayBU(DB),_xll.ArrayDPT($BA56:$BE56),_xll.ArrayCOA($BG56:$BZ56),YR-1,PRD,_xll.ArrayDIM($CB56:$CE56)),0)</f>
        <v>0</v>
      </c>
      <c r="U56" s="72">
        <f ca="1">IFERROR(_xll.BCC_BU(_xll.ArrayBU(DB),_xll.ArrayDPT($BA56:$BE56),_xll.ArrayCOA($BG56:$BZ56),YR,PRD,RV,_xll.ArrayDIM($CB56:$CE56)),0)</f>
        <v>0</v>
      </c>
      <c r="V56" s="72">
        <f ca="1">IFERROR(_xll.ACC_BU(_xll.ArrayBU(DB),_xll.ArrayDPT($BA56:$BE56),_xll.ArrayCOA($BG56:$BZ56),YR-1,PRD,_xll.ArrayDIM($CB56:$CE56)),0)</f>
        <v>19143.61</v>
      </c>
      <c r="W56" s="184"/>
      <c r="X56" s="72">
        <f ca="1">IFERROR(_xll.ACC_BU(_xll.ArrayBU(DB),_xll.ArrayDPT($BA56:$BE56),_xll.ArrayCOA($BG56:$BZ56),YR,PRD,_xll.ArrayDIM($CB56:$CE56)),0)</f>
        <v>11026.71</v>
      </c>
      <c r="Y56" s="72">
        <f ca="1">IFERROR(_xll.BCC_BU(_xll.ArrayBU(DB),_xll.ArrayDPT($BA56:$BE56),_xll.ArrayCOA($BG56:$BZ56),YR,PRD,RV,_xll.ArrayDIM($CB56:$CE56)),0)</f>
        <v>0</v>
      </c>
      <c r="Z56" s="72">
        <f ca="1">IFERROR(_xll.ACC_BU(_xll.ArrayBU(DB),_xll.ArrayDPT($BA56:$BE56),_xll.ArrayCOA($BG56:$BZ56),YR-1,PRD,_xll.ArrayDIM($CB56:$CE56)),0)</f>
        <v>19143.61</v>
      </c>
      <c r="AA56" s="184"/>
      <c r="AB56" s="102"/>
      <c r="AC56" s="102"/>
      <c r="AD56" s="102"/>
      <c r="AF56" s="146"/>
      <c r="AG56" s="146"/>
      <c r="AH56" s="146"/>
      <c r="AI56" s="146"/>
      <c r="BA56" s="537"/>
      <c r="BB56" s="538"/>
      <c r="BC56" s="538"/>
      <c r="BD56" s="538"/>
      <c r="BE56" s="539"/>
      <c r="BF56" s="502"/>
      <c r="BG56" s="537" t="s">
        <v>1612</v>
      </c>
      <c r="BH56" s="539"/>
      <c r="BI56" s="537"/>
      <c r="BJ56" s="539"/>
      <c r="BK56" s="537"/>
      <c r="BL56" s="539"/>
      <c r="BM56" s="537"/>
      <c r="BN56" s="539"/>
      <c r="BO56" s="537"/>
      <c r="BP56" s="539"/>
      <c r="BQ56" s="537"/>
      <c r="BR56" s="539"/>
      <c r="BS56" s="537"/>
      <c r="BT56" s="539"/>
      <c r="BU56" s="537"/>
      <c r="BV56" s="539"/>
      <c r="BW56" s="537"/>
      <c r="BX56" s="539"/>
      <c r="BY56" s="537"/>
      <c r="BZ56" s="539"/>
      <c r="CA56" s="502"/>
      <c r="CB56" s="537"/>
      <c r="CC56" s="538"/>
      <c r="CD56" s="538"/>
      <c r="CE56" s="539"/>
      <c r="DA56" t="s">
        <v>1612</v>
      </c>
    </row>
    <row r="57" spans="1:107" ht="12.75" customHeight="1">
      <c r="A57" s="74">
        <f t="shared" ca="1" si="0"/>
        <v>0</v>
      </c>
      <c r="B57" s="124">
        <f t="shared" ca="1" si="1"/>
        <v>0</v>
      </c>
      <c r="C57" s="124">
        <f t="shared" ca="1" si="2"/>
        <v>0</v>
      </c>
      <c r="D57" s="124">
        <f t="shared" ca="1" si="3"/>
        <v>0</v>
      </c>
      <c r="E57" s="124">
        <f ca="1">IFERROR(_xll.AC_BU(_xll.ArrayBU(DB),_xll.ArrayDPT($BA57:$BE57),_xll.ArrayCOA($BG57:$BZ57),YR,PRD-1,_xll.ArrayDIM($CB57:$CE57)),0)</f>
        <v>0</v>
      </c>
      <c r="F57" s="124">
        <f t="shared" ca="1" si="4"/>
        <v>0</v>
      </c>
      <c r="G57" s="124">
        <f t="shared" ca="1" si="5"/>
        <v>0</v>
      </c>
      <c r="H57" s="124"/>
      <c r="I57" s="124">
        <f ca="1">IFERROR(_xll.AC_BU(_xll.ArrayBU(DB),_xll.ArrayDPT($BA57:$BE57),_xll.ArrayCOA($BG57:$BZ57),YR,PRD,_xll.ArrayDIM($CB57:$CE57)),0)</f>
        <v>0</v>
      </c>
      <c r="J57" s="127">
        <f t="shared" ca="1" si="6"/>
        <v>0</v>
      </c>
      <c r="K57" s="124" t="s">
        <v>2649</v>
      </c>
      <c r="L57" s="124">
        <f ca="1">IFERROR(_xll.ACC_BU(_xll.ArrayBU(DB),_xll.ArrayDPT($BA57:$BE57),_xll.ArrayCOA($BG57:$BZ57),YR,PRD,_xll.ArrayDIM($CB57:$CE57)),0)</f>
        <v>0</v>
      </c>
      <c r="M57" s="127">
        <f t="shared" ca="1" si="7"/>
        <v>0</v>
      </c>
      <c r="N57" s="124">
        <f t="shared" ca="1" si="8"/>
        <v>0</v>
      </c>
      <c r="O57" s="124">
        <f t="shared" ca="1" si="9"/>
        <v>0</v>
      </c>
      <c r="P57" s="124">
        <f t="shared" ca="1" si="10"/>
        <v>0</v>
      </c>
      <c r="Q57" s="124">
        <f t="shared" ca="1" si="11"/>
        <v>0</v>
      </c>
      <c r="S57" s="72">
        <f ca="1">IFERROR(_xll.BC_BU(_xll.ArrayBU(DB),_xll.ArrayDPT($BA57:$BE57),_xll.ArrayCOA($BG57:$BZ57),YR,PRD,RV,_xll.ArrayDIM($CB57:$CE57)),0)</f>
        <v>0</v>
      </c>
      <c r="T57" s="72">
        <f ca="1">IFERROR(_xll.AC_BU(_xll.ArrayBU(DB),_xll.ArrayDPT($BA57:$BE57),_xll.ArrayCOA($BG57:$BZ57),YR-1,PRD,_xll.ArrayDIM($CB57:$CE57)),0)</f>
        <v>0</v>
      </c>
      <c r="U57" s="72">
        <f ca="1">IFERROR(_xll.BCC_BU(_xll.ArrayBU(DB),_xll.ArrayDPT($BA57:$BE57),_xll.ArrayCOA($BG57:$BZ57),YR,PRD,RV,_xll.ArrayDIM($CB57:$CE57)),0)</f>
        <v>0</v>
      </c>
      <c r="V57" s="72">
        <f ca="1">IFERROR(_xll.ACC_BU(_xll.ArrayBU(DB),_xll.ArrayDPT($BA57:$BE57),_xll.ArrayCOA($BG57:$BZ57),YR-1,PRD,_xll.ArrayDIM($CB57:$CE57)),0)</f>
        <v>0</v>
      </c>
      <c r="W57" s="102"/>
      <c r="X57" s="72">
        <f ca="1">IFERROR(_xll.ACC_BU(_xll.ArrayBU(DB),_xll.ArrayDPT($BA57:$BE57),_xll.ArrayCOA($BG57:$BZ57),YR,PRD,_xll.ArrayDIM($CB57:$CE57)),0)</f>
        <v>0</v>
      </c>
      <c r="Y57" s="72">
        <f ca="1">IFERROR(_xll.BCC_BU(_xll.ArrayBU(DB),_xll.ArrayDPT($BA57:$BE57),_xll.ArrayCOA($BG57:$BZ57),YR,PRD,RV,_xll.ArrayDIM($CB57:$CE57)),0)</f>
        <v>0</v>
      </c>
      <c r="Z57" s="72">
        <f ca="1">IFERROR(_xll.ACC_BU(_xll.ArrayBU(DB),_xll.ArrayDPT($BA57:$BE57),_xll.ArrayCOA($BG57:$BZ57),YR-1,PRD,_xll.ArrayDIM($CB57:$CE57)),0)</f>
        <v>0</v>
      </c>
      <c r="AA57" s="102"/>
      <c r="AB57" s="102"/>
      <c r="AC57" s="102"/>
      <c r="AD57" s="102"/>
      <c r="AF57" s="146"/>
      <c r="AG57" s="146"/>
      <c r="AH57" s="146"/>
      <c r="AI57" s="146"/>
      <c r="BA57" s="537"/>
      <c r="BB57" s="538"/>
      <c r="BC57" s="538"/>
      <c r="BD57" s="538"/>
      <c r="BE57" s="539"/>
      <c r="BF57" s="502"/>
      <c r="BG57" s="537" t="s">
        <v>1601</v>
      </c>
      <c r="BH57" s="539"/>
      <c r="BI57" s="537"/>
      <c r="BJ57" s="539"/>
      <c r="BK57" s="537"/>
      <c r="BL57" s="539"/>
      <c r="BM57" s="537"/>
      <c r="BN57" s="539"/>
      <c r="BO57" s="537"/>
      <c r="BP57" s="539"/>
      <c r="BQ57" s="537"/>
      <c r="BR57" s="539"/>
      <c r="BS57" s="537"/>
      <c r="BT57" s="539"/>
      <c r="BU57" s="537"/>
      <c r="BV57" s="539"/>
      <c r="BW57" s="537"/>
      <c r="BX57" s="539"/>
      <c r="BY57" s="537"/>
      <c r="BZ57" s="539"/>
      <c r="CA57" s="502"/>
      <c r="CB57" s="537"/>
      <c r="CC57" s="538"/>
      <c r="CD57" s="538"/>
      <c r="CE57" s="539"/>
      <c r="DA57" t="s">
        <v>1601</v>
      </c>
    </row>
    <row r="58" spans="1:107" ht="12.75" customHeight="1">
      <c r="A58" s="74">
        <f t="shared" ca="1" si="0"/>
        <v>0</v>
      </c>
      <c r="B58" s="124">
        <f t="shared" ca="1" si="1"/>
        <v>0</v>
      </c>
      <c r="C58" s="124">
        <f t="shared" ca="1" si="2"/>
        <v>0</v>
      </c>
      <c r="D58" s="124">
        <f t="shared" ca="1" si="3"/>
        <v>0</v>
      </c>
      <c r="E58" s="124">
        <f ca="1">IFERROR(_xll.AC_BU(_xll.ArrayBU(DB),_xll.ArrayDPT($BA58:$BE58),_xll.ArrayCOA($BG58:$BZ58),YR,PRD-1,_xll.ArrayDIM($CB58:$CE58)),0)</f>
        <v>0</v>
      </c>
      <c r="F58" s="124">
        <f t="shared" ca="1" si="4"/>
        <v>0</v>
      </c>
      <c r="G58" s="124">
        <f t="shared" ca="1" si="5"/>
        <v>0</v>
      </c>
      <c r="H58" s="124"/>
      <c r="I58" s="124">
        <f ca="1">IFERROR(_xll.AC_BU(_xll.ArrayBU(DB),_xll.ArrayDPT($BA58:$BE58),_xll.ArrayCOA($BG58:$BZ58),YR,PRD,_xll.ArrayDIM($CB58:$CE58)),0)</f>
        <v>0</v>
      </c>
      <c r="J58" s="127">
        <f t="shared" ca="1" si="6"/>
        <v>0</v>
      </c>
      <c r="K58" s="124" t="s">
        <v>2650</v>
      </c>
      <c r="L58" s="124">
        <f ca="1">IFERROR(_xll.ACC_BU(_xll.ArrayBU(DB),_xll.ArrayDPT($BA58:$BE58),_xll.ArrayCOA($BG58:$BZ58),YR,PRD,_xll.ArrayDIM($CB58:$CE58)),0)</f>
        <v>0</v>
      </c>
      <c r="M58" s="127">
        <f t="shared" ca="1" si="7"/>
        <v>0</v>
      </c>
      <c r="N58" s="124">
        <f t="shared" ca="1" si="8"/>
        <v>0</v>
      </c>
      <c r="O58" s="124">
        <f t="shared" ca="1" si="9"/>
        <v>0</v>
      </c>
      <c r="P58" s="124">
        <f t="shared" ca="1" si="10"/>
        <v>0</v>
      </c>
      <c r="Q58" s="124">
        <f t="shared" ca="1" si="11"/>
        <v>0</v>
      </c>
      <c r="S58" s="72">
        <f ca="1">IFERROR(_xll.BC_BU(_xll.ArrayBU(DB),_xll.ArrayDPT($BA58:$BE58),_xll.ArrayCOA($BG58:$BZ58),YR,PRD,RV,_xll.ArrayDIM($CB58:$CE58)),0)</f>
        <v>0</v>
      </c>
      <c r="T58" s="72">
        <f ca="1">IFERROR(_xll.AC_BU(_xll.ArrayBU(DB),_xll.ArrayDPT($BA58:$BE58),_xll.ArrayCOA($BG58:$BZ58),YR-1,PRD,_xll.ArrayDIM($CB58:$CE58)),0)</f>
        <v>0</v>
      </c>
      <c r="U58" s="72">
        <f ca="1">IFERROR(_xll.BCC_BU(_xll.ArrayBU(DB),_xll.ArrayDPT($BA58:$BE58),_xll.ArrayCOA($BG58:$BZ58),YR,PRD,RV,_xll.ArrayDIM($CB58:$CE58)),0)</f>
        <v>0</v>
      </c>
      <c r="V58" s="72">
        <f ca="1">IFERROR(_xll.ACC_BU(_xll.ArrayBU(DB),_xll.ArrayDPT($BA58:$BE58),_xll.ArrayCOA($BG58:$BZ58),YR-1,PRD,_xll.ArrayDIM($CB58:$CE58)),0)</f>
        <v>0</v>
      </c>
      <c r="W58" s="102"/>
      <c r="X58" s="72">
        <f ca="1">IFERROR(_xll.ACC_BU(_xll.ArrayBU(DB),_xll.ArrayDPT($BA58:$BE58),_xll.ArrayCOA($BG58:$BZ58),YR,PRD,_xll.ArrayDIM($CB58:$CE58)),0)</f>
        <v>0</v>
      </c>
      <c r="Y58" s="72">
        <f ca="1">IFERROR(_xll.BCC_BU(_xll.ArrayBU(DB),_xll.ArrayDPT($BA58:$BE58),_xll.ArrayCOA($BG58:$BZ58),YR,PRD,RV,_xll.ArrayDIM($CB58:$CE58)),0)</f>
        <v>0</v>
      </c>
      <c r="Z58" s="72">
        <f ca="1">IFERROR(_xll.ACC_BU(_xll.ArrayBU(DB),_xll.ArrayDPT($BA58:$BE58),_xll.ArrayCOA($BG58:$BZ58),YR-1,PRD,_xll.ArrayDIM($CB58:$CE58)),0)</f>
        <v>0</v>
      </c>
      <c r="AA58" s="102"/>
      <c r="AB58" s="102"/>
      <c r="AC58" s="102"/>
      <c r="AD58" s="102"/>
      <c r="AF58" s="146"/>
      <c r="AG58" s="146"/>
      <c r="AH58" s="146"/>
      <c r="AI58" s="146"/>
      <c r="BA58" s="537"/>
      <c r="BB58" s="538"/>
      <c r="BC58" s="538"/>
      <c r="BD58" s="538"/>
      <c r="BE58" s="539"/>
      <c r="BF58" s="502"/>
      <c r="BG58" s="537" t="s">
        <v>1607</v>
      </c>
      <c r="BH58" s="539"/>
      <c r="BI58" s="537"/>
      <c r="BJ58" s="539"/>
      <c r="BK58" s="537"/>
      <c r="BL58" s="539"/>
      <c r="BM58" s="537"/>
      <c r="BN58" s="539"/>
      <c r="BO58" s="537"/>
      <c r="BP58" s="539"/>
      <c r="BQ58" s="537"/>
      <c r="BR58" s="539"/>
      <c r="BS58" s="537"/>
      <c r="BT58" s="539"/>
      <c r="BU58" s="537"/>
      <c r="BV58" s="539"/>
      <c r="BW58" s="537"/>
      <c r="BX58" s="539"/>
      <c r="BY58" s="537"/>
      <c r="BZ58" s="539"/>
      <c r="CA58" s="502"/>
      <c r="CB58" s="537"/>
      <c r="CC58" s="538"/>
      <c r="CD58" s="538"/>
      <c r="CE58" s="539"/>
      <c r="DA58" t="s">
        <v>1607</v>
      </c>
    </row>
    <row r="59" spans="1:107" ht="12.75" customHeight="1">
      <c r="A59" s="74">
        <f t="shared" ca="1" si="0"/>
        <v>0</v>
      </c>
      <c r="B59" s="124">
        <f t="shared" ca="1" si="1"/>
        <v>0</v>
      </c>
      <c r="C59" s="124">
        <f t="shared" ca="1" si="2"/>
        <v>0</v>
      </c>
      <c r="D59" s="124">
        <f t="shared" ca="1" si="3"/>
        <v>0</v>
      </c>
      <c r="E59" s="124">
        <f ca="1">IFERROR(_xll.AC_BU(_xll.ArrayBU(DB),_xll.ArrayDPT($BA59:$BE59),_xll.ArrayCOA($BG59:$BZ59),YR,PRD-1,_xll.ArrayDIM($CB59:$CE59)),0)</f>
        <v>0</v>
      </c>
      <c r="F59" s="124">
        <f t="shared" ca="1" si="4"/>
        <v>0</v>
      </c>
      <c r="G59" s="124">
        <f t="shared" ca="1" si="5"/>
        <v>0</v>
      </c>
      <c r="H59" s="124"/>
      <c r="I59" s="124">
        <f ca="1">IFERROR(_xll.AC_BU(_xll.ArrayBU(DB),_xll.ArrayDPT($BA59:$BE59),_xll.ArrayCOA($BG59:$BZ59),YR,PRD,_xll.ArrayDIM($CB59:$CE59)),0)</f>
        <v>0</v>
      </c>
      <c r="J59" s="127">
        <f t="shared" ca="1" si="6"/>
        <v>0</v>
      </c>
      <c r="K59" s="124" t="s">
        <v>2493</v>
      </c>
      <c r="L59" s="124">
        <f ca="1">IFERROR(_xll.ACC_BU(_xll.ArrayBU(DB),_xll.ArrayDPT($BA59:$BE59),_xll.ArrayCOA($BG59:$BZ59),YR,PRD,_xll.ArrayDIM($CB59:$CE59)),0)</f>
        <v>1442</v>
      </c>
      <c r="M59" s="127">
        <f t="shared" ca="1" si="7"/>
        <v>5.8590065662682947E-2</v>
      </c>
      <c r="N59" s="124">
        <f t="shared" ca="1" si="8"/>
        <v>1442</v>
      </c>
      <c r="O59" s="124">
        <f t="shared" ca="1" si="9"/>
        <v>100</v>
      </c>
      <c r="P59" s="124">
        <f t="shared" ca="1" si="10"/>
        <v>142</v>
      </c>
      <c r="Q59" s="124">
        <f t="shared" ca="1" si="11"/>
        <v>9.8474341192787787</v>
      </c>
      <c r="S59" s="72">
        <f ca="1">IFERROR(_xll.BC_BU(_xll.ArrayBU(DB),_xll.ArrayDPT($BA59:$BE59),_xll.ArrayCOA($BG59:$BZ59),YR,PRD,RV,_xll.ArrayDIM($CB59:$CE59)),0)</f>
        <v>0</v>
      </c>
      <c r="T59" s="72">
        <f ca="1">IFERROR(_xll.AC_BU(_xll.ArrayBU(DB),_xll.ArrayDPT($BA59:$BE59),_xll.ArrayCOA($BG59:$BZ59),YR-1,PRD,_xll.ArrayDIM($CB59:$CE59)),0)</f>
        <v>0</v>
      </c>
      <c r="U59" s="72">
        <f ca="1">IFERROR(_xll.BCC_BU(_xll.ArrayBU(DB),_xll.ArrayDPT($BA59:$BE59),_xll.ArrayCOA($BG59:$BZ59),YR,PRD,RV,_xll.ArrayDIM($CB59:$CE59)),0)</f>
        <v>0</v>
      </c>
      <c r="V59" s="72">
        <f ca="1">IFERROR(_xll.ACC_BU(_xll.ArrayBU(DB),_xll.ArrayDPT($BA59:$BE59),_xll.ArrayCOA($BG59:$BZ59),YR-1,PRD,_xll.ArrayDIM($CB59:$CE59)),0)</f>
        <v>1300</v>
      </c>
      <c r="W59" s="102"/>
      <c r="X59" s="72">
        <f ca="1">IFERROR(_xll.ACC_BU(_xll.ArrayBU(DB),_xll.ArrayDPT($BA59:$BE59),_xll.ArrayCOA($BG59:$BZ59),YR,PRD,_xll.ArrayDIM($CB59:$CE59)),0)</f>
        <v>1442</v>
      </c>
      <c r="Y59" s="72">
        <f ca="1">IFERROR(_xll.BCC_BU(_xll.ArrayBU(DB),_xll.ArrayDPT($BA59:$BE59),_xll.ArrayCOA($BG59:$BZ59),YR,PRD,RV,_xll.ArrayDIM($CB59:$CE59)),0)</f>
        <v>0</v>
      </c>
      <c r="Z59" s="72">
        <f ca="1">IFERROR(_xll.ACC_BU(_xll.ArrayBU(DB),_xll.ArrayDPT($BA59:$BE59),_xll.ArrayCOA($BG59:$BZ59),YR-1,PRD,_xll.ArrayDIM($CB59:$CE59)),0)</f>
        <v>1300</v>
      </c>
      <c r="AA59" s="102"/>
      <c r="AB59" s="102"/>
      <c r="AC59" s="102"/>
      <c r="AD59" s="102"/>
      <c r="AF59" s="146"/>
      <c r="AG59" s="146"/>
      <c r="AH59" s="146"/>
      <c r="AI59" s="146"/>
      <c r="BA59" s="537"/>
      <c r="BB59" s="538"/>
      <c r="BC59" s="538"/>
      <c r="BD59" s="538"/>
      <c r="BE59" s="539"/>
      <c r="BF59" s="502"/>
      <c r="BG59" s="537" t="s">
        <v>1602</v>
      </c>
      <c r="BH59" s="539"/>
      <c r="BI59" s="537"/>
      <c r="BJ59" s="539"/>
      <c r="BK59" s="537"/>
      <c r="BL59" s="539"/>
      <c r="BM59" s="537"/>
      <c r="BN59" s="539"/>
      <c r="BO59" s="537"/>
      <c r="BP59" s="539"/>
      <c r="BQ59" s="537"/>
      <c r="BR59" s="539"/>
      <c r="BS59" s="537"/>
      <c r="BT59" s="539"/>
      <c r="BU59" s="537"/>
      <c r="BV59" s="539"/>
      <c r="BW59" s="537"/>
      <c r="BX59" s="539"/>
      <c r="BY59" s="537"/>
      <c r="BZ59" s="539"/>
      <c r="CA59" s="502"/>
      <c r="CB59" s="537"/>
      <c r="CC59" s="538"/>
      <c r="CD59" s="538"/>
      <c r="CE59" s="539"/>
      <c r="DA59" t="s">
        <v>1602</v>
      </c>
    </row>
    <row r="60" spans="1:107" ht="12.75" customHeight="1">
      <c r="A60" s="74">
        <f t="shared" ca="1" si="0"/>
        <v>0</v>
      </c>
      <c r="B60" s="124">
        <f t="shared" ca="1" si="1"/>
        <v>0</v>
      </c>
      <c r="C60" s="124">
        <f t="shared" ca="1" si="2"/>
        <v>0</v>
      </c>
      <c r="D60" s="124">
        <f t="shared" ca="1" si="3"/>
        <v>0</v>
      </c>
      <c r="E60" s="124">
        <f ca="1">IFERROR(_xll.AC_BU(_xll.ArrayBU(DB),_xll.ArrayDPT($BA60:$BE60),_xll.ArrayCOA($BG60:$BZ60),YR,PRD-1,_xll.ArrayDIM($CB60:$CE60)),0)</f>
        <v>0</v>
      </c>
      <c r="F60" s="124">
        <f t="shared" ca="1" si="4"/>
        <v>0</v>
      </c>
      <c r="G60" s="124">
        <f t="shared" ca="1" si="5"/>
        <v>0</v>
      </c>
      <c r="H60" s="124"/>
      <c r="I60" s="124">
        <f ca="1">IFERROR(_xll.AC_BU(_xll.ArrayBU(DB),_xll.ArrayDPT($BA60:$BE60),_xll.ArrayCOA($BG60:$BZ60),YR,PRD,_xll.ArrayDIM($CB60:$CE60)),0)</f>
        <v>0</v>
      </c>
      <c r="J60" s="127">
        <f t="shared" ca="1" si="6"/>
        <v>0</v>
      </c>
      <c r="K60" s="124" t="s">
        <v>2651</v>
      </c>
      <c r="L60" s="124">
        <f ca="1">IFERROR(_xll.ACC_BU(_xll.ArrayBU(DB),_xll.ArrayDPT($BA60:$BE60),_xll.ArrayCOA($BG60:$BZ60),YR,PRD,_xll.ArrayDIM($CB60:$CE60)),0)</f>
        <v>0</v>
      </c>
      <c r="M60" s="127">
        <f t="shared" ca="1" si="7"/>
        <v>0</v>
      </c>
      <c r="N60" s="124">
        <f t="shared" ca="1" si="8"/>
        <v>0</v>
      </c>
      <c r="O60" s="124">
        <f t="shared" ca="1" si="9"/>
        <v>0</v>
      </c>
      <c r="P60" s="124">
        <f t="shared" ca="1" si="10"/>
        <v>0</v>
      </c>
      <c r="Q60" s="124">
        <f t="shared" ca="1" si="11"/>
        <v>0</v>
      </c>
      <c r="S60" s="72">
        <f ca="1">IFERROR(_xll.BC_BU(_xll.ArrayBU(DB),_xll.ArrayDPT($BA60:$BE60),_xll.ArrayCOA($BG60:$BZ60),YR,PRD,RV,_xll.ArrayDIM($CB60:$CE60)),0)</f>
        <v>0</v>
      </c>
      <c r="T60" s="72">
        <f ca="1">IFERROR(_xll.AC_BU(_xll.ArrayBU(DB),_xll.ArrayDPT($BA60:$BE60),_xll.ArrayCOA($BG60:$BZ60),YR-1,PRD,_xll.ArrayDIM($CB60:$CE60)),0)</f>
        <v>0</v>
      </c>
      <c r="U60" s="72">
        <f ca="1">IFERROR(_xll.BCC_BU(_xll.ArrayBU(DB),_xll.ArrayDPT($BA60:$BE60),_xll.ArrayCOA($BG60:$BZ60),YR,PRD,RV,_xll.ArrayDIM($CB60:$CE60)),0)</f>
        <v>0</v>
      </c>
      <c r="V60" s="72">
        <f ca="1">IFERROR(_xll.ACC_BU(_xll.ArrayBU(DB),_xll.ArrayDPT($BA60:$BE60),_xll.ArrayCOA($BG60:$BZ60),YR-1,PRD,_xll.ArrayDIM($CB60:$CE60)),0)</f>
        <v>0</v>
      </c>
      <c r="W60" s="102"/>
      <c r="X60" s="72">
        <f ca="1">IFERROR(_xll.ACC_BU(_xll.ArrayBU(DB),_xll.ArrayDPT($BA60:$BE60),_xll.ArrayCOA($BG60:$BZ60),YR,PRD,_xll.ArrayDIM($CB60:$CE60)),0)</f>
        <v>0</v>
      </c>
      <c r="Y60" s="72">
        <f ca="1">IFERROR(_xll.BCC_BU(_xll.ArrayBU(DB),_xll.ArrayDPT($BA60:$BE60),_xll.ArrayCOA($BG60:$BZ60),YR,PRD,RV,_xll.ArrayDIM($CB60:$CE60)),0)</f>
        <v>0</v>
      </c>
      <c r="Z60" s="72">
        <f ca="1">IFERROR(_xll.ACC_BU(_xll.ArrayBU(DB),_xll.ArrayDPT($BA60:$BE60),_xll.ArrayCOA($BG60:$BZ60),YR-1,PRD,_xll.ArrayDIM($CB60:$CE60)),0)</f>
        <v>0</v>
      </c>
      <c r="AA60" s="102"/>
      <c r="AB60" s="102"/>
      <c r="AC60" s="102"/>
      <c r="AD60" s="102"/>
      <c r="AF60" s="146"/>
      <c r="AG60" s="146"/>
      <c r="AH60" s="146"/>
      <c r="AI60" s="146"/>
      <c r="BA60" s="537"/>
      <c r="BB60" s="538"/>
      <c r="BC60" s="538"/>
      <c r="BD60" s="538"/>
      <c r="BE60" s="539"/>
      <c r="BF60" s="502"/>
      <c r="BG60" s="537" t="s">
        <v>1609</v>
      </c>
      <c r="BH60" s="539"/>
      <c r="BI60" s="537"/>
      <c r="BJ60" s="539"/>
      <c r="BK60" s="537"/>
      <c r="BL60" s="539"/>
      <c r="BM60" s="537"/>
      <c r="BN60" s="539"/>
      <c r="BO60" s="537"/>
      <c r="BP60" s="539"/>
      <c r="BQ60" s="537"/>
      <c r="BR60" s="539"/>
      <c r="BS60" s="537"/>
      <c r="BT60" s="539"/>
      <c r="BU60" s="537"/>
      <c r="BV60" s="539"/>
      <c r="BW60" s="537"/>
      <c r="BX60" s="539"/>
      <c r="BY60" s="537"/>
      <c r="BZ60" s="539"/>
      <c r="CA60" s="502"/>
      <c r="CB60" s="537"/>
      <c r="CC60" s="538"/>
      <c r="CD60" s="538"/>
      <c r="CE60" s="539"/>
      <c r="DA60" t="s">
        <v>1609</v>
      </c>
    </row>
    <row r="61" spans="1:107" ht="12.75" customHeight="1">
      <c r="A61" s="74">
        <f t="shared" ca="1" si="0"/>
        <v>0</v>
      </c>
      <c r="B61" s="124">
        <f t="shared" ca="1" si="1"/>
        <v>0</v>
      </c>
      <c r="C61" s="124">
        <f t="shared" ca="1" si="2"/>
        <v>0</v>
      </c>
      <c r="D61" s="124">
        <f t="shared" ca="1" si="3"/>
        <v>0</v>
      </c>
      <c r="E61" s="124">
        <f ca="1">IFERROR(_xll.AC_BU(_xll.ArrayBU(DB),_xll.ArrayDPT($BA61:$BE61),_xll.ArrayCOA($BG61:$BZ61),YR,PRD-1,_xll.ArrayDIM($CB61:$CE61)),0)</f>
        <v>0</v>
      </c>
      <c r="F61" s="124">
        <f t="shared" ca="1" si="4"/>
        <v>0</v>
      </c>
      <c r="G61" s="124">
        <f t="shared" ca="1" si="5"/>
        <v>0</v>
      </c>
      <c r="H61" s="124"/>
      <c r="I61" s="124">
        <f ca="1">IFERROR(_xll.AC_BU(_xll.ArrayBU(DB),_xll.ArrayDPT($BA61:$BE61),_xll.ArrayCOA($BG61:$BZ61),YR,PRD,_xll.ArrayDIM($CB61:$CE61)),0)</f>
        <v>0</v>
      </c>
      <c r="J61" s="127">
        <f t="shared" ca="1" si="6"/>
        <v>0</v>
      </c>
      <c r="K61" s="124" t="s">
        <v>2586</v>
      </c>
      <c r="L61" s="124">
        <f ca="1">IFERROR(_xll.ACC_BU(_xll.ArrayBU(DB),_xll.ArrayDPT($BA61:$BE61),_xll.ArrayCOA($BG61:$BZ61),YR,PRD,_xll.ArrayDIM($CB61:$CE61)),0)</f>
        <v>0</v>
      </c>
      <c r="M61" s="127">
        <f t="shared" ca="1" si="7"/>
        <v>0</v>
      </c>
      <c r="N61" s="124">
        <f t="shared" ca="1" si="8"/>
        <v>0</v>
      </c>
      <c r="O61" s="124">
        <f t="shared" ca="1" si="9"/>
        <v>0</v>
      </c>
      <c r="P61" s="124">
        <f t="shared" ca="1" si="10"/>
        <v>0</v>
      </c>
      <c r="Q61" s="124">
        <f t="shared" ca="1" si="11"/>
        <v>0</v>
      </c>
      <c r="S61" s="72">
        <f ca="1">IFERROR(_xll.BC_BU(_xll.ArrayBU(DB),_xll.ArrayDPT($BA61:$BE61),_xll.ArrayCOA($BG61:$BZ61),YR,PRD,RV,_xll.ArrayDIM($CB61:$CE61)),0)</f>
        <v>0</v>
      </c>
      <c r="T61" s="72">
        <f ca="1">IFERROR(_xll.AC_BU(_xll.ArrayBU(DB),_xll.ArrayDPT($BA61:$BE61),_xll.ArrayCOA($BG61:$BZ61),YR-1,PRD,_xll.ArrayDIM($CB61:$CE61)),0)</f>
        <v>0</v>
      </c>
      <c r="U61" s="72">
        <f ca="1">IFERROR(_xll.BCC_BU(_xll.ArrayBU(DB),_xll.ArrayDPT($BA61:$BE61),_xll.ArrayCOA($BG61:$BZ61),YR,PRD,RV,_xll.ArrayDIM($CB61:$CE61)),0)</f>
        <v>0</v>
      </c>
      <c r="V61" s="72">
        <f ca="1">IFERROR(_xll.ACC_BU(_xll.ArrayBU(DB),_xll.ArrayDPT($BA61:$BE61),_xll.ArrayCOA($BG61:$BZ61),YR-1,PRD,_xll.ArrayDIM($CB61:$CE61)),0)</f>
        <v>0</v>
      </c>
      <c r="W61" s="102"/>
      <c r="X61" s="72">
        <f ca="1">IFERROR(_xll.ACC_BU(_xll.ArrayBU(DB),_xll.ArrayDPT($BA61:$BE61),_xll.ArrayCOA($BG61:$BZ61),YR,PRD,_xll.ArrayDIM($CB61:$CE61)),0)</f>
        <v>0</v>
      </c>
      <c r="Y61" s="72">
        <f ca="1">IFERROR(_xll.BCC_BU(_xll.ArrayBU(DB),_xll.ArrayDPT($BA61:$BE61),_xll.ArrayCOA($BG61:$BZ61),YR,PRD,RV,_xll.ArrayDIM($CB61:$CE61)),0)</f>
        <v>0</v>
      </c>
      <c r="Z61" s="72">
        <f ca="1">IFERROR(_xll.ACC_BU(_xll.ArrayBU(DB),_xll.ArrayDPT($BA61:$BE61),_xll.ArrayCOA($BG61:$BZ61),YR-1,PRD,_xll.ArrayDIM($CB61:$CE61)),0)</f>
        <v>0</v>
      </c>
      <c r="AA61" s="102"/>
      <c r="AB61" s="102"/>
      <c r="AC61" s="102"/>
      <c r="AD61" s="102"/>
      <c r="AF61" s="146"/>
      <c r="AG61" s="146"/>
      <c r="AH61" s="146"/>
      <c r="AI61" s="146"/>
      <c r="BA61" s="537"/>
      <c r="BB61" s="538"/>
      <c r="BC61" s="538"/>
      <c r="BD61" s="538"/>
      <c r="BE61" s="539"/>
      <c r="BF61" s="502"/>
      <c r="BG61" s="537" t="s">
        <v>1604</v>
      </c>
      <c r="BH61" s="539"/>
      <c r="BI61" s="537"/>
      <c r="BJ61" s="539"/>
      <c r="BK61" s="537"/>
      <c r="BL61" s="539"/>
      <c r="BM61" s="537"/>
      <c r="BN61" s="539"/>
      <c r="BO61" s="537"/>
      <c r="BP61" s="539"/>
      <c r="BQ61" s="537"/>
      <c r="BR61" s="539"/>
      <c r="BS61" s="537"/>
      <c r="BT61" s="539"/>
      <c r="BU61" s="537"/>
      <c r="BV61" s="539"/>
      <c r="BW61" s="537"/>
      <c r="BX61" s="539"/>
      <c r="BY61" s="537"/>
      <c r="BZ61" s="539"/>
      <c r="CA61" s="502"/>
      <c r="CB61" s="537"/>
      <c r="CC61" s="538"/>
      <c r="CD61" s="538"/>
      <c r="CE61" s="539"/>
      <c r="DA61" t="s">
        <v>1604</v>
      </c>
    </row>
    <row r="62" spans="1:107" ht="12.75" customHeight="1">
      <c r="A62" s="74">
        <f t="shared" ca="1" si="0"/>
        <v>0</v>
      </c>
      <c r="B62" s="124">
        <f t="shared" ca="1" si="1"/>
        <v>0</v>
      </c>
      <c r="C62" s="124">
        <f t="shared" ca="1" si="2"/>
        <v>0</v>
      </c>
      <c r="D62" s="124">
        <f t="shared" ca="1" si="3"/>
        <v>0</v>
      </c>
      <c r="E62" s="124">
        <f ca="1">IFERROR(_xll.AC_BU(_xll.ArrayBU(DB),_xll.ArrayDPT($BA62:$BE62),_xll.ArrayCOA($BG62:$BZ62),YR,PRD-1,_xll.ArrayDIM($CB62:$CE62)),0)</f>
        <v>0</v>
      </c>
      <c r="F62" s="124">
        <f t="shared" ca="1" si="4"/>
        <v>0</v>
      </c>
      <c r="G62" s="124">
        <f t="shared" ca="1" si="5"/>
        <v>0</v>
      </c>
      <c r="H62" s="124"/>
      <c r="I62" s="124">
        <f ca="1">IFERROR(_xll.AC_BU(_xll.ArrayBU(DB),_xll.ArrayDPT($BA62:$BE62),_xll.ArrayCOA($BG62:$BZ62),YR,PRD,_xll.ArrayDIM($CB62:$CE62)),0)</f>
        <v>0</v>
      </c>
      <c r="J62" s="127">
        <f t="shared" ca="1" si="6"/>
        <v>0</v>
      </c>
      <c r="K62" s="124" t="s">
        <v>2507</v>
      </c>
      <c r="L62" s="124">
        <f ca="1">IFERROR(_xll.ACC_BU(_xll.ArrayBU(DB),_xll.ArrayDPT($BA62:$BE62),_xll.ArrayCOA($BG62:$BZ62),YR,PRD,_xll.ArrayDIM($CB62:$CE62)),0)</f>
        <v>0</v>
      </c>
      <c r="M62" s="127">
        <f t="shared" ca="1" si="7"/>
        <v>0</v>
      </c>
      <c r="N62" s="124">
        <f t="shared" ca="1" si="8"/>
        <v>0</v>
      </c>
      <c r="O62" s="124">
        <f t="shared" ca="1" si="9"/>
        <v>0</v>
      </c>
      <c r="P62" s="124">
        <f t="shared" ca="1" si="10"/>
        <v>0</v>
      </c>
      <c r="Q62" s="124">
        <f t="shared" ca="1" si="11"/>
        <v>0</v>
      </c>
      <c r="S62" s="75">
        <f ca="1">IFERROR(_xll.BC_BU(_xll.ArrayBU(DB),_xll.ArrayDPT($BA62:$BE62),_xll.ArrayCOA($BG62:$BZ62),YR,PRD,RV,_xll.ArrayDIM($CB62:$CE62)),0)</f>
        <v>0</v>
      </c>
      <c r="T62" s="75">
        <f ca="1">IFERROR(_xll.AC_BU(_xll.ArrayBU(DB),_xll.ArrayDPT($BA62:$BE62),_xll.ArrayCOA($BG62:$BZ62),YR-1,PRD,_xll.ArrayDIM($CB62:$CE62)),0)</f>
        <v>0</v>
      </c>
      <c r="U62" s="75">
        <f ca="1">IFERROR(_xll.BCC_BU(_xll.ArrayBU(DB),_xll.ArrayDPT($BA62:$BE62),_xll.ArrayCOA($BG62:$BZ62),YR,PRD,RV,_xll.ArrayDIM($CB62:$CE62)),0)</f>
        <v>0</v>
      </c>
      <c r="V62" s="75">
        <f ca="1">IFERROR(_xll.ACC_BU(_xll.ArrayBU(DB),_xll.ArrayDPT($BA62:$BE62),_xll.ArrayCOA($BG62:$BZ62),YR-1,PRD,_xll.ArrayDIM($CB62:$CE62)),0)</f>
        <v>0</v>
      </c>
      <c r="W62" s="102"/>
      <c r="X62" s="72">
        <f ca="1">IFERROR(_xll.ACC_BU(_xll.ArrayBU(DB),_xll.ArrayDPT($BA62:$BE62),_xll.ArrayCOA($BG62:$BZ62),YR,PRD,_xll.ArrayDIM($CB62:$CE62)),0)</f>
        <v>0</v>
      </c>
      <c r="Y62" s="72">
        <f ca="1">IFERROR(_xll.BCC_BU(_xll.ArrayBU(DB),_xll.ArrayDPT($BA62:$BE62),_xll.ArrayCOA($BG62:$BZ62),YR,PRD,RV,_xll.ArrayDIM($CB62:$CE62)),0)</f>
        <v>0</v>
      </c>
      <c r="Z62" s="72">
        <f ca="1">IFERROR(_xll.ACC_BU(_xll.ArrayBU(DB),_xll.ArrayDPT($BA62:$BE62),_xll.ArrayCOA($BG62:$BZ62),YR-1,PRD,_xll.ArrayDIM($CB62:$CE62)),0)</f>
        <v>0</v>
      </c>
      <c r="AA62" s="102"/>
      <c r="AB62" s="46"/>
      <c r="AC62" s="46"/>
      <c r="AD62" s="46"/>
      <c r="AF62" s="146"/>
      <c r="AG62" s="146"/>
      <c r="AH62" s="146"/>
      <c r="AI62" s="146"/>
      <c r="BA62" s="537"/>
      <c r="BB62" s="538"/>
      <c r="BC62" s="538"/>
      <c r="BD62" s="538"/>
      <c r="BE62" s="539"/>
      <c r="BF62" s="502"/>
      <c r="BG62" s="537" t="s">
        <v>1614</v>
      </c>
      <c r="BH62" s="539"/>
      <c r="BI62" s="537"/>
      <c r="BJ62" s="539"/>
      <c r="BK62" s="537"/>
      <c r="BL62" s="539"/>
      <c r="BM62" s="537"/>
      <c r="BN62" s="539"/>
      <c r="BO62" s="537"/>
      <c r="BP62" s="539"/>
      <c r="BQ62" s="537"/>
      <c r="BR62" s="539"/>
      <c r="BS62" s="537"/>
      <c r="BT62" s="539"/>
      <c r="BU62" s="537"/>
      <c r="BV62" s="539"/>
      <c r="BW62" s="537"/>
      <c r="BX62" s="539"/>
      <c r="BY62" s="537"/>
      <c r="BZ62" s="539"/>
      <c r="CA62" s="502"/>
      <c r="CB62" s="537"/>
      <c r="CC62" s="538"/>
      <c r="CD62" s="538"/>
      <c r="CE62" s="539"/>
      <c r="DA62" t="s">
        <v>1614</v>
      </c>
    </row>
    <row r="63" spans="1:107" ht="12.75" customHeight="1">
      <c r="A63" s="35">
        <f ca="1">SUM(A37:A62)</f>
        <v>-11829.35</v>
      </c>
      <c r="B63">
        <f t="shared" ca="1" si="1"/>
        <v>0</v>
      </c>
      <c r="C63" s="35">
        <f ca="1">SUM(C37:C62)</f>
        <v>-22991.109999999997</v>
      </c>
      <c r="D63">
        <f t="shared" ca="1" si="3"/>
        <v>0</v>
      </c>
      <c r="E63" s="35">
        <f ca="1">SUM(E37:E62)</f>
        <v>22991.109999999997</v>
      </c>
      <c r="F63" s="35">
        <f ca="1">SUM(F37:F62)</f>
        <v>0</v>
      </c>
      <c r="G63">
        <f t="shared" ca="1" si="5"/>
        <v>0</v>
      </c>
      <c r="H63" s="217">
        <f>SUM(H37:H62)</f>
        <v>0</v>
      </c>
      <c r="I63" s="35">
        <f ca="1">SUM(I37:I62)</f>
        <v>0</v>
      </c>
      <c r="J63" s="140">
        <f t="shared" ca="1" si="6"/>
        <v>0</v>
      </c>
      <c r="K63" s="35" t="s">
        <v>2570</v>
      </c>
      <c r="L63" s="35">
        <f ca="1">SUM(L37:L62)</f>
        <v>124838.16</v>
      </c>
      <c r="M63" s="140">
        <f t="shared" ca="1" si="7"/>
        <v>5.0723134477174208</v>
      </c>
      <c r="N63" s="35">
        <f ca="1">SUM(N37:N62)</f>
        <v>124838.16</v>
      </c>
      <c r="O63">
        <f t="shared" ca="1" si="9"/>
        <v>100</v>
      </c>
      <c r="P63" s="35">
        <f ca="1">SUM(P37:P62)</f>
        <v>20585.53</v>
      </c>
      <c r="Q63">
        <f t="shared" ca="1" si="11"/>
        <v>16.489773639726828</v>
      </c>
      <c r="S63" s="215">
        <f ca="1">SUM(S37:S62)</f>
        <v>0</v>
      </c>
      <c r="T63" s="215">
        <f ca="1">SUM(T37:T62)</f>
        <v>11829.35</v>
      </c>
      <c r="U63" s="215">
        <f ca="1">SUM(U37:U62)</f>
        <v>0</v>
      </c>
      <c r="V63" s="215">
        <f ca="1">SUM(V37:V62)</f>
        <v>104252.63</v>
      </c>
      <c r="W63" s="46"/>
      <c r="X63" s="77">
        <f ca="1">SUM(X37:X62)</f>
        <v>124838.16</v>
      </c>
      <c r="Y63" s="77">
        <f ca="1">SUM(Y37:Y62)</f>
        <v>0</v>
      </c>
      <c r="Z63" s="77">
        <f ca="1">SUM(Z37:Z62)</f>
        <v>104252.63</v>
      </c>
      <c r="AA63" s="46"/>
      <c r="AF63" s="146"/>
      <c r="AG63" s="146"/>
      <c r="AH63" s="146"/>
      <c r="AI63" s="146"/>
      <c r="BA63" s="537"/>
      <c r="BB63" s="538"/>
      <c r="BC63" s="538"/>
      <c r="BD63" s="538"/>
      <c r="BE63" s="539"/>
      <c r="BF63" s="502"/>
      <c r="BG63" s="537"/>
      <c r="BH63" s="539"/>
      <c r="BI63" s="537"/>
      <c r="BJ63" s="539"/>
      <c r="BK63" s="537"/>
      <c r="BL63" s="539"/>
      <c r="BM63" s="537"/>
      <c r="BN63" s="539"/>
      <c r="BO63" s="537"/>
      <c r="BP63" s="539"/>
      <c r="BQ63" s="537"/>
      <c r="BR63" s="539"/>
      <c r="BS63" s="537"/>
      <c r="BT63" s="539"/>
      <c r="BU63" s="537"/>
      <c r="BV63" s="539"/>
      <c r="BW63" s="537"/>
      <c r="BX63" s="539"/>
      <c r="BY63" s="537"/>
      <c r="BZ63" s="539"/>
      <c r="CA63" s="502"/>
      <c r="CB63" s="537"/>
      <c r="CC63" s="538"/>
      <c r="CD63" s="538"/>
      <c r="CE63" s="539"/>
    </row>
    <row r="64" spans="1:107" ht="12.75" customHeight="1">
      <c r="H64" s="162"/>
      <c r="J64" s="140"/>
      <c r="M64" s="140"/>
      <c r="S64" s="111"/>
      <c r="T64" s="111"/>
      <c r="U64" s="111"/>
      <c r="V64" s="111"/>
      <c r="X64" s="72"/>
      <c r="Y64" s="72"/>
      <c r="Z64" s="72"/>
      <c r="AB64" s="27"/>
      <c r="AC64" s="27"/>
      <c r="AD64" s="27"/>
      <c r="AF64" s="146"/>
      <c r="AG64" s="146"/>
      <c r="AH64" s="146"/>
      <c r="AI64" s="146"/>
      <c r="BA64" s="537"/>
      <c r="BB64" s="538"/>
      <c r="BC64" s="538"/>
      <c r="BD64" s="538"/>
      <c r="BE64" s="539"/>
      <c r="BF64" s="502"/>
      <c r="BG64" s="537"/>
      <c r="BH64" s="539"/>
      <c r="BI64" s="537"/>
      <c r="BJ64" s="539"/>
      <c r="BK64" s="537"/>
      <c r="BL64" s="539"/>
      <c r="BM64" s="537"/>
      <c r="BN64" s="539"/>
      <c r="BO64" s="537"/>
      <c r="BP64" s="539"/>
      <c r="BQ64" s="537"/>
      <c r="BR64" s="539"/>
      <c r="BS64" s="537"/>
      <c r="BT64" s="539"/>
      <c r="BU64" s="537"/>
      <c r="BV64" s="539"/>
      <c r="BW64" s="537"/>
      <c r="BX64" s="539"/>
      <c r="BY64" s="537"/>
      <c r="BZ64" s="539"/>
      <c r="CA64" s="502"/>
      <c r="CB64" s="537"/>
      <c r="CC64" s="538"/>
      <c r="CD64" s="538"/>
      <c r="CE64" s="539"/>
    </row>
    <row r="65" spans="1:83" ht="12.75" customHeight="1">
      <c r="A65" s="76">
        <f ca="1">A34+A63</f>
        <v>-11829.35</v>
      </c>
      <c r="B65" s="162">
        <f ca="1">IF(I65=0,0,(A65*100/I65))</f>
        <v>-12.239746243598612</v>
      </c>
      <c r="C65" s="76">
        <f ca="1">C34+C63</f>
        <v>-22991.109999999997</v>
      </c>
      <c r="D65" s="162">
        <f ca="1">IF(I65=0,0,(C65*100/I65))</f>
        <v>-23.788741753237705</v>
      </c>
      <c r="E65" s="76">
        <f ca="1">E29+E34+E63</f>
        <v>92536.47</v>
      </c>
      <c r="F65" s="76">
        <f ca="1">F29+F34+F63</f>
        <v>96647.02</v>
      </c>
      <c r="G65" s="162">
        <f ca="1">IF(I65=0,0,(F65*100/I65))</f>
        <v>100</v>
      </c>
      <c r="H65" s="133">
        <f>H29+H34+H63</f>
        <v>0</v>
      </c>
      <c r="I65" s="76">
        <f ca="1">I29+I34+I63</f>
        <v>96647.02</v>
      </c>
      <c r="J65" s="163">
        <f ca="1">IF(I65=0,0,(I65/$I$23*100))</f>
        <v>29.560706104545904</v>
      </c>
      <c r="K65" s="76" t="s">
        <v>2508</v>
      </c>
      <c r="L65" s="76">
        <f ca="1">L29+L34+L63</f>
        <v>961365</v>
      </c>
      <c r="M65" s="163">
        <f ca="1">L65/$L$23*100</f>
        <v>39.06133042704937</v>
      </c>
      <c r="N65" s="76">
        <f ca="1">N29+N34+N63</f>
        <v>961365</v>
      </c>
      <c r="O65" s="162">
        <f ca="1">IF(L65=0,0,(N65*100/L65))</f>
        <v>100</v>
      </c>
      <c r="P65" s="76">
        <f ca="1">P29+P34+P63</f>
        <v>-27725.240000000063</v>
      </c>
      <c r="Q65" s="162">
        <f ca="1">IF(L65=0,0,(P65*100/L65))</f>
        <v>-2.8839452237183654</v>
      </c>
      <c r="S65" s="215">
        <f ca="1">S29+S34+S63</f>
        <v>0</v>
      </c>
      <c r="T65" s="215">
        <f ca="1">T29+T34+T63</f>
        <v>63681.56</v>
      </c>
      <c r="U65" s="215">
        <f ca="1">U29+U34+U63</f>
        <v>0</v>
      </c>
      <c r="V65" s="215">
        <f ca="1">V29+V34+V63</f>
        <v>989090.24</v>
      </c>
      <c r="W65" s="27"/>
      <c r="X65" s="77">
        <f ca="1">X29+X34+X63</f>
        <v>961365</v>
      </c>
      <c r="Y65" s="77">
        <f ca="1">Y29+Y34+Y63</f>
        <v>0</v>
      </c>
      <c r="Z65" s="77">
        <f ca="1">Z29+Z34+Z63</f>
        <v>989090.24</v>
      </c>
      <c r="AA65" s="27"/>
      <c r="AF65" s="146"/>
      <c r="AG65" s="146"/>
      <c r="AH65" s="146"/>
      <c r="AI65" s="146"/>
      <c r="BA65" s="537"/>
      <c r="BB65" s="538"/>
      <c r="BC65" s="538"/>
      <c r="BD65" s="538"/>
      <c r="BE65" s="539"/>
      <c r="BF65" s="502"/>
      <c r="BG65" s="537"/>
      <c r="BH65" s="539"/>
      <c r="BI65" s="537"/>
      <c r="BJ65" s="539"/>
      <c r="BK65" s="537"/>
      <c r="BL65" s="539"/>
      <c r="BM65" s="537"/>
      <c r="BN65" s="539"/>
      <c r="BO65" s="537"/>
      <c r="BP65" s="539"/>
      <c r="BQ65" s="537"/>
      <c r="BR65" s="539"/>
      <c r="BS65" s="537"/>
      <c r="BT65" s="539"/>
      <c r="BU65" s="537"/>
      <c r="BV65" s="539"/>
      <c r="BW65" s="537"/>
      <c r="BX65" s="539"/>
      <c r="BY65" s="537"/>
      <c r="BZ65" s="539"/>
      <c r="CA65" s="502"/>
      <c r="CB65" s="537"/>
      <c r="CC65" s="538"/>
      <c r="CD65" s="538"/>
      <c r="CE65" s="539"/>
    </row>
    <row r="66" spans="1:83" ht="12.75" customHeight="1">
      <c r="H66" s="162"/>
      <c r="J66" s="140"/>
      <c r="M66" s="140"/>
      <c r="S66" s="111"/>
      <c r="T66" s="111"/>
      <c r="U66" s="111"/>
      <c r="V66" s="111"/>
      <c r="X66" s="72"/>
      <c r="Y66" s="72"/>
      <c r="Z66" s="72"/>
      <c r="AB66" s="27"/>
      <c r="AC66" s="27"/>
      <c r="AD66" s="27"/>
      <c r="AF66" s="146"/>
      <c r="AG66" s="146"/>
      <c r="AH66" s="146"/>
      <c r="AI66" s="146"/>
      <c r="BA66" s="537"/>
      <c r="BB66" s="538"/>
      <c r="BC66" s="538"/>
      <c r="BD66" s="538"/>
      <c r="BE66" s="539"/>
      <c r="BF66" s="502"/>
      <c r="BG66" s="537"/>
      <c r="BH66" s="539"/>
      <c r="BI66" s="537"/>
      <c r="BJ66" s="539"/>
      <c r="BK66" s="537"/>
      <c r="BL66" s="539"/>
      <c r="BM66" s="537"/>
      <c r="BN66" s="539"/>
      <c r="BO66" s="537"/>
      <c r="BP66" s="539"/>
      <c r="BQ66" s="537"/>
      <c r="BR66" s="539"/>
      <c r="BS66" s="537"/>
      <c r="BT66" s="539"/>
      <c r="BU66" s="537"/>
      <c r="BV66" s="539"/>
      <c r="BW66" s="537"/>
      <c r="BX66" s="539"/>
      <c r="BY66" s="537"/>
      <c r="BZ66" s="539"/>
      <c r="CA66" s="502"/>
      <c r="CB66" s="537"/>
      <c r="CC66" s="538"/>
      <c r="CD66" s="538"/>
      <c r="CE66" s="539"/>
    </row>
    <row r="67" spans="1:83" ht="12.75" customHeight="1">
      <c r="A67" s="76">
        <f ca="1">A23-A65-A29</f>
        <v>161993.43000000002</v>
      </c>
      <c r="B67" s="162">
        <f ca="1">IF(I67=0,0,(A67*100/I67))</f>
        <v>70.341033238788839</v>
      </c>
      <c r="C67" s="76">
        <f ca="1">C23-C65-C29</f>
        <v>159676.30000000002</v>
      </c>
      <c r="D67" s="162">
        <f ca="1">IF(I67=0,0,(C67*100/I67))</f>
        <v>69.334885530523167</v>
      </c>
      <c r="E67" s="76">
        <f ca="1">E23-E65</f>
        <v>70620.899999999994</v>
      </c>
      <c r="F67" s="76">
        <f ca="1">F23-F65</f>
        <v>230297.2</v>
      </c>
      <c r="G67" s="162">
        <f ca="1">IF(I67=0,0,(F67*100/I67))</f>
        <v>100</v>
      </c>
      <c r="H67" s="133">
        <f>H23-H65</f>
        <v>0</v>
      </c>
      <c r="I67" s="76">
        <f ca="1">I23-I65</f>
        <v>230297.2</v>
      </c>
      <c r="J67" s="163">
        <f ca="1">IF(I67=0,0,(I67/$I$23*100))</f>
        <v>70.439293895454085</v>
      </c>
      <c r="K67" s="76" t="s">
        <v>2509</v>
      </c>
      <c r="L67" s="76">
        <f ca="1">L23-L65</f>
        <v>1499803.0900000003</v>
      </c>
      <c r="M67" s="163">
        <f ca="1">L67/$L$23*100</f>
        <v>60.93866957295063</v>
      </c>
      <c r="N67" s="76">
        <f ca="1">N23-N65</f>
        <v>1499803.0900000003</v>
      </c>
      <c r="O67" s="162">
        <f ca="1">IF(L67=0,0,(N67*100/L67))</f>
        <v>100</v>
      </c>
      <c r="P67" s="76">
        <f ca="1">P23-P65</f>
        <v>-76863.090000000244</v>
      </c>
      <c r="Q67" s="162">
        <f ca="1">IF(L67=0,0,(P67*100/L67))</f>
        <v>-5.1248787599177588</v>
      </c>
      <c r="S67" s="215">
        <f ca="1">S23-S65</f>
        <v>0</v>
      </c>
      <c r="T67" s="215">
        <f ca="1">T23-T65</f>
        <v>68303.76999999999</v>
      </c>
      <c r="U67" s="215">
        <f ca="1">U23-U65</f>
        <v>0</v>
      </c>
      <c r="V67" s="215">
        <f ca="1">V23-V65</f>
        <v>1575867.1200000003</v>
      </c>
      <c r="W67" s="27"/>
      <c r="X67" s="77">
        <f ca="1">X23-X65</f>
        <v>1499803.0900000003</v>
      </c>
      <c r="Y67" s="77">
        <f ca="1">Y23-Y65</f>
        <v>0</v>
      </c>
      <c r="Z67" s="77">
        <f ca="1">Z23-Z65</f>
        <v>1575867.1200000003</v>
      </c>
      <c r="AA67" s="27"/>
      <c r="AB67" s="46"/>
      <c r="AC67" s="46"/>
      <c r="AD67" s="46"/>
      <c r="AF67" s="146"/>
      <c r="AG67" s="146"/>
      <c r="AH67" s="146"/>
      <c r="AI67" s="146"/>
      <c r="BA67" s="537"/>
      <c r="BB67" s="538"/>
      <c r="BC67" s="538"/>
      <c r="BD67" s="538"/>
      <c r="BE67" s="539"/>
      <c r="BF67" s="502"/>
      <c r="BG67" s="537"/>
      <c r="BH67" s="539"/>
      <c r="BI67" s="537"/>
      <c r="BJ67" s="539"/>
      <c r="BK67" s="537"/>
      <c r="BL67" s="539"/>
      <c r="BM67" s="537"/>
      <c r="BN67" s="539"/>
      <c r="BO67" s="537"/>
      <c r="BP67" s="539"/>
      <c r="BQ67" s="537"/>
      <c r="BR67" s="539"/>
      <c r="BS67" s="537"/>
      <c r="BT67" s="539"/>
      <c r="BU67" s="537"/>
      <c r="BV67" s="539"/>
      <c r="BW67" s="537"/>
      <c r="BX67" s="539"/>
      <c r="BY67" s="537"/>
      <c r="BZ67" s="539"/>
      <c r="CA67" s="502"/>
      <c r="CB67" s="537"/>
      <c r="CC67" s="538"/>
      <c r="CD67" s="538"/>
      <c r="CE67" s="539"/>
    </row>
    <row r="68" spans="1:83" ht="13.5" customHeight="1" thickBot="1">
      <c r="A68" s="81"/>
      <c r="B68" s="81"/>
      <c r="C68" s="81"/>
      <c r="D68" s="81"/>
      <c r="E68" s="81"/>
      <c r="F68" s="81"/>
      <c r="G68" s="81"/>
      <c r="H68" s="209"/>
      <c r="I68" s="81"/>
      <c r="J68" s="182"/>
      <c r="K68" s="81"/>
      <c r="L68" s="81"/>
      <c r="M68" s="81"/>
      <c r="N68" s="81"/>
      <c r="O68" s="81"/>
      <c r="P68" s="81"/>
      <c r="Q68" s="81"/>
      <c r="S68" s="218"/>
      <c r="T68" s="219"/>
      <c r="U68" s="218"/>
      <c r="V68" s="219"/>
      <c r="W68" s="46"/>
      <c r="X68" s="167"/>
      <c r="Y68" s="167"/>
      <c r="Z68" s="167"/>
      <c r="AA68" s="46"/>
      <c r="AF68" s="146"/>
      <c r="AG68" s="146"/>
      <c r="AH68" s="146"/>
      <c r="AI68" s="146"/>
      <c r="BA68" s="537"/>
      <c r="BB68" s="538"/>
      <c r="BC68" s="538"/>
      <c r="BD68" s="538"/>
      <c r="BE68" s="539"/>
      <c r="BF68" s="502"/>
      <c r="BG68" s="537"/>
      <c r="BH68" s="539"/>
      <c r="BI68" s="537"/>
      <c r="BJ68" s="539"/>
      <c r="BK68" s="537"/>
      <c r="BL68" s="539"/>
      <c r="BM68" s="537"/>
      <c r="BN68" s="539"/>
      <c r="BO68" s="537"/>
      <c r="BP68" s="539"/>
      <c r="BQ68" s="537"/>
      <c r="BR68" s="539"/>
      <c r="BS68" s="537"/>
      <c r="BT68" s="539"/>
      <c r="BU68" s="537"/>
      <c r="BV68" s="539"/>
      <c r="BW68" s="537"/>
      <c r="BX68" s="539"/>
      <c r="BY68" s="537"/>
      <c r="BZ68" s="539"/>
      <c r="CA68" s="502"/>
      <c r="CB68" s="537"/>
      <c r="CC68" s="538"/>
      <c r="CD68" s="538"/>
      <c r="CE68" s="539"/>
    </row>
    <row r="69" spans="1:83" ht="13.5" customHeight="1" thickTop="1">
      <c r="K69" s="35"/>
      <c r="AF69" s="146"/>
      <c r="AG69" s="146"/>
      <c r="AH69" s="146"/>
      <c r="AI69" s="146"/>
    </row>
    <row r="70" spans="1:83" ht="12.75" customHeight="1">
      <c r="K70" s="35"/>
      <c r="AB70" s="102"/>
      <c r="AC70" s="102"/>
      <c r="AD70" s="102"/>
      <c r="AF70" s="146"/>
      <c r="AG70" s="146"/>
      <c r="AH70" s="146"/>
      <c r="AI70" s="146"/>
    </row>
    <row r="71" spans="1:83" ht="12.75" customHeight="1">
      <c r="H71" s="102"/>
      <c r="K71" s="40"/>
      <c r="S71" s="102"/>
      <c r="T71" s="102"/>
      <c r="U71" s="102"/>
      <c r="V71" s="102"/>
      <c r="W71" s="102"/>
      <c r="X71" s="102"/>
      <c r="Y71" s="102"/>
      <c r="Z71" s="102"/>
      <c r="AA71" s="102"/>
      <c r="AB71" s="46"/>
      <c r="AC71" s="46"/>
      <c r="AD71" s="46"/>
      <c r="AF71" s="146"/>
      <c r="AG71" s="146"/>
      <c r="AH71" s="146"/>
      <c r="AI71" s="146"/>
    </row>
    <row r="72" spans="1:83" ht="12.75" customHeight="1">
      <c r="H72" s="46"/>
      <c r="K72" s="40"/>
      <c r="O72" s="46"/>
      <c r="Q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F72" s="146"/>
      <c r="AG72" s="146"/>
      <c r="AH72" s="146"/>
      <c r="AI72" s="146"/>
    </row>
    <row r="73" spans="1:83" ht="12.75" customHeight="1">
      <c r="B73" s="46"/>
      <c r="D73" s="46"/>
      <c r="G73" s="46"/>
      <c r="H73" s="46"/>
      <c r="J73" s="46"/>
      <c r="K73" s="40"/>
      <c r="M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F73" s="146"/>
      <c r="AG73" s="146"/>
      <c r="AH73" s="146"/>
      <c r="AI73" s="146"/>
    </row>
    <row r="74" spans="1:83" ht="12.75" customHeight="1">
      <c r="H74" s="46"/>
      <c r="K74" s="40"/>
      <c r="O74" s="46"/>
      <c r="Q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F74" s="146"/>
      <c r="AG74" s="146"/>
      <c r="AH74" s="146"/>
      <c r="AI74" s="146"/>
    </row>
    <row r="75" spans="1:83" ht="12.75" customHeight="1">
      <c r="H75" s="46"/>
      <c r="K75" s="40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F75" s="146"/>
      <c r="AG75" s="146"/>
      <c r="AH75" s="146"/>
      <c r="AI75" s="146"/>
    </row>
    <row r="76" spans="1:83" ht="16.5" customHeight="1">
      <c r="A76" s="104"/>
      <c r="B76" s="46"/>
      <c r="D76" s="46"/>
      <c r="G76" s="46"/>
      <c r="H76" s="46"/>
      <c r="J76" s="46"/>
      <c r="K76" s="40"/>
      <c r="M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F76" s="146"/>
      <c r="AG76" s="146"/>
      <c r="AH76" s="146"/>
      <c r="AI76" s="146"/>
    </row>
    <row r="77" spans="1:83" ht="12.75" customHeight="1">
      <c r="B77" s="46"/>
      <c r="D77" s="46"/>
      <c r="G77" s="46"/>
      <c r="H77" s="46"/>
      <c r="J77" s="46"/>
      <c r="K77" s="40"/>
      <c r="M77" s="46"/>
      <c r="O77" s="46"/>
      <c r="Q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F77" s="146"/>
      <c r="AG77" s="146"/>
      <c r="AH77" s="146"/>
      <c r="AI77" s="146"/>
    </row>
    <row r="78" spans="1:83" ht="12.75" customHeight="1">
      <c r="B78" s="46"/>
      <c r="D78" s="46"/>
      <c r="G78" s="46"/>
      <c r="H78" s="46"/>
      <c r="J78" s="46"/>
      <c r="K78" s="40"/>
      <c r="M78" s="46"/>
      <c r="O78" s="46"/>
      <c r="Q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F78" s="146"/>
      <c r="AG78" s="146"/>
      <c r="AH78" s="146"/>
      <c r="AI78" s="146"/>
    </row>
    <row r="79" spans="1:83" ht="12.75" customHeight="1">
      <c r="B79" s="46"/>
      <c r="D79" s="46"/>
      <c r="G79" s="46"/>
      <c r="H79" s="46"/>
      <c r="J79" s="46"/>
      <c r="K79" s="40"/>
      <c r="M79" s="46"/>
      <c r="O79" s="46"/>
      <c r="Q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F79" s="146"/>
      <c r="AG79" s="146"/>
      <c r="AH79" s="146"/>
      <c r="AI79" s="146"/>
    </row>
    <row r="80" spans="1:83" ht="12.75" customHeight="1">
      <c r="B80" s="46"/>
      <c r="D80" s="46"/>
      <c r="G80" s="46"/>
      <c r="H80" s="46"/>
      <c r="J80" s="46"/>
      <c r="K80" s="40"/>
      <c r="M80" s="46"/>
      <c r="O80" s="46"/>
      <c r="Q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F80" s="146"/>
      <c r="AG80" s="146"/>
      <c r="AH80" s="146"/>
      <c r="AI80" s="146"/>
    </row>
    <row r="81" spans="2:35" ht="12.75" customHeight="1">
      <c r="B81" s="46"/>
      <c r="D81" s="46"/>
      <c r="G81" s="46"/>
      <c r="H81" s="46"/>
      <c r="J81" s="46"/>
      <c r="K81" s="40"/>
      <c r="M81" s="46"/>
      <c r="O81" s="46"/>
      <c r="Q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F81" s="146"/>
      <c r="AG81" s="146"/>
      <c r="AH81" s="146"/>
      <c r="AI81" s="146"/>
    </row>
    <row r="82" spans="2:35" ht="12.75" customHeight="1">
      <c r="B82" s="46"/>
      <c r="D82" s="46"/>
      <c r="G82" s="46"/>
      <c r="H82" s="46"/>
      <c r="J82" s="46"/>
      <c r="K82" s="40"/>
      <c r="M82" s="46"/>
      <c r="O82" s="46"/>
      <c r="Q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F82" s="146"/>
      <c r="AG82" s="146"/>
      <c r="AH82" s="146"/>
      <c r="AI82" s="146"/>
    </row>
    <row r="83" spans="2:35" ht="12.75" customHeight="1">
      <c r="B83" s="46"/>
      <c r="D83" s="46"/>
      <c r="G83" s="46"/>
      <c r="H83" s="46"/>
      <c r="J83" s="46"/>
      <c r="K83" s="40"/>
      <c r="M83" s="46"/>
      <c r="O83" s="46"/>
      <c r="Q83" s="46"/>
      <c r="S83" s="46"/>
      <c r="T83" s="46"/>
      <c r="U83" s="46"/>
      <c r="V83" s="46"/>
      <c r="W83" s="46"/>
      <c r="AA83" s="46"/>
      <c r="AB83" s="46"/>
      <c r="AC83" s="46"/>
      <c r="AD83" s="46"/>
      <c r="AF83" s="146"/>
      <c r="AG83" s="146"/>
      <c r="AH83" s="146"/>
      <c r="AI83" s="146"/>
    </row>
    <row r="84" spans="2:35" ht="12.75" customHeight="1">
      <c r="B84" s="46"/>
      <c r="C84" s="46"/>
      <c r="D84" s="46"/>
      <c r="G84" s="46"/>
      <c r="H84" s="46"/>
      <c r="J84" s="46"/>
      <c r="K84" s="40"/>
      <c r="M84" s="46"/>
      <c r="O84" s="46"/>
      <c r="Q84" s="46"/>
      <c r="S84" s="46"/>
      <c r="T84" s="46"/>
      <c r="U84" s="46"/>
      <c r="V84" s="46"/>
      <c r="W84" s="46"/>
      <c r="AA84" s="46"/>
      <c r="AB84" s="46"/>
      <c r="AC84" s="46"/>
      <c r="AD84" s="46"/>
      <c r="AF84" s="146"/>
      <c r="AG84" s="146"/>
      <c r="AH84" s="146"/>
      <c r="AI84" s="146"/>
    </row>
    <row r="85" spans="2:35" ht="12.75" customHeight="1">
      <c r="G85" s="46"/>
      <c r="H85" s="46"/>
      <c r="J85" s="46"/>
      <c r="O85" s="46"/>
      <c r="Q85" s="46"/>
      <c r="AF85" s="146"/>
      <c r="AG85" s="146"/>
      <c r="AH85" s="146"/>
      <c r="AI85" s="146"/>
    </row>
    <row r="86" spans="2:35" ht="12.75" customHeight="1">
      <c r="AF86" s="146"/>
      <c r="AG86" s="146"/>
      <c r="AH86" s="146"/>
      <c r="AI86" s="146"/>
    </row>
    <row r="87" spans="2:35" ht="12.75" customHeight="1">
      <c r="K87" s="35"/>
      <c r="AF87" s="171"/>
      <c r="AG87" s="171"/>
      <c r="AH87" s="171"/>
      <c r="AI87" s="171"/>
    </row>
    <row r="88" spans="2:35" ht="12.75" customHeight="1">
      <c r="H88" s="102"/>
      <c r="S88" s="102"/>
      <c r="T88" s="102"/>
      <c r="U88" s="102"/>
      <c r="V88" s="102"/>
      <c r="W88" s="102"/>
      <c r="AA88" s="102"/>
      <c r="AB88" s="102"/>
      <c r="AC88" s="102"/>
      <c r="AD88" s="102"/>
      <c r="AF88" s="171"/>
      <c r="AG88" s="171"/>
      <c r="AH88" s="146"/>
      <c r="AI88" s="146"/>
    </row>
    <row r="89" spans="2:35" ht="12.75" customHeight="1">
      <c r="H89" s="102"/>
      <c r="S89" s="102"/>
      <c r="T89" s="102"/>
      <c r="U89" s="102"/>
      <c r="V89" s="102"/>
      <c r="W89" s="102"/>
      <c r="AA89" s="102"/>
      <c r="AB89" s="102"/>
      <c r="AC89" s="102"/>
      <c r="AD89" s="102"/>
      <c r="AF89" s="171"/>
      <c r="AG89" s="171"/>
      <c r="AH89" s="146"/>
      <c r="AI89" s="146"/>
    </row>
    <row r="90" spans="2:35" ht="12.75" customHeight="1">
      <c r="H90" s="102"/>
      <c r="S90" s="102"/>
      <c r="T90" s="102"/>
      <c r="U90" s="102"/>
      <c r="V90" s="102"/>
      <c r="W90" s="102"/>
      <c r="AA90" s="102"/>
      <c r="AB90" s="102"/>
      <c r="AC90" s="102"/>
      <c r="AD90" s="102"/>
      <c r="AF90" s="171"/>
      <c r="AG90" s="171"/>
      <c r="AH90" s="146"/>
      <c r="AI90" s="146"/>
    </row>
    <row r="91" spans="2:35" ht="12.75" customHeight="1">
      <c r="H91" s="102"/>
      <c r="S91" s="102"/>
      <c r="T91" s="102"/>
      <c r="U91" s="102"/>
      <c r="V91" s="102"/>
      <c r="W91" s="102"/>
      <c r="AA91" s="102"/>
      <c r="AB91" s="102"/>
      <c r="AC91" s="102"/>
      <c r="AD91" s="102"/>
      <c r="AF91" s="171"/>
      <c r="AG91" s="171"/>
      <c r="AH91" s="146"/>
      <c r="AI91" s="146"/>
    </row>
    <row r="92" spans="2:35" ht="12.75" customHeight="1">
      <c r="H92" s="102"/>
      <c r="S92" s="102"/>
      <c r="T92" s="102"/>
      <c r="U92" s="102"/>
      <c r="V92" s="102"/>
      <c r="W92" s="102"/>
      <c r="AA92" s="102"/>
      <c r="AB92" s="102"/>
      <c r="AC92" s="102"/>
      <c r="AD92" s="102"/>
      <c r="AF92" s="171"/>
      <c r="AG92" s="171"/>
      <c r="AH92" s="146"/>
      <c r="AI92" s="146"/>
    </row>
    <row r="93" spans="2:35" ht="12.75" customHeight="1">
      <c r="H93" s="102"/>
      <c r="S93" s="102"/>
      <c r="T93" s="102"/>
      <c r="U93" s="102"/>
      <c r="V93" s="102"/>
      <c r="W93" s="102"/>
      <c r="AA93" s="102"/>
      <c r="AB93" s="102"/>
      <c r="AC93" s="102"/>
      <c r="AD93" s="102"/>
      <c r="AF93" s="171"/>
      <c r="AG93" s="171"/>
      <c r="AH93" s="146"/>
      <c r="AI93" s="146"/>
    </row>
    <row r="94" spans="2:35" ht="12.75" customHeight="1">
      <c r="H94" s="102"/>
      <c r="S94" s="102"/>
      <c r="T94" s="102"/>
      <c r="U94" s="102"/>
      <c r="V94" s="102"/>
      <c r="W94" s="102"/>
      <c r="AA94" s="102"/>
      <c r="AB94" s="102"/>
      <c r="AC94" s="102"/>
      <c r="AD94" s="102"/>
      <c r="AF94" s="171"/>
      <c r="AG94" s="171"/>
      <c r="AH94" s="146"/>
      <c r="AI94" s="146"/>
    </row>
    <row r="95" spans="2:35" ht="12.75" customHeight="1">
      <c r="H95" s="102"/>
      <c r="S95" s="102"/>
      <c r="T95" s="102"/>
      <c r="U95" s="102"/>
      <c r="V95" s="102"/>
      <c r="W95" s="102"/>
      <c r="AA95" s="102"/>
      <c r="AB95" s="102"/>
      <c r="AC95" s="102"/>
      <c r="AD95" s="102"/>
      <c r="AF95" s="171"/>
      <c r="AG95" s="171"/>
      <c r="AH95" s="146"/>
      <c r="AI95" s="146"/>
    </row>
    <row r="96" spans="2:35" ht="12.75" customHeight="1">
      <c r="H96" s="102"/>
      <c r="S96" s="102"/>
      <c r="T96" s="102"/>
      <c r="U96" s="102"/>
      <c r="V96" s="102"/>
      <c r="W96" s="102"/>
      <c r="AA96" s="102"/>
      <c r="AB96" s="102"/>
      <c r="AC96" s="102"/>
      <c r="AD96" s="102"/>
      <c r="AF96" s="171"/>
      <c r="AG96" s="171"/>
      <c r="AH96" s="146"/>
      <c r="AI96" s="146"/>
    </row>
    <row r="97" spans="8:35" ht="12.75" customHeight="1">
      <c r="H97" s="102"/>
      <c r="S97" s="102"/>
      <c r="T97" s="102"/>
      <c r="U97" s="102"/>
      <c r="V97" s="102"/>
      <c r="W97" s="102"/>
      <c r="AA97" s="102"/>
      <c r="AB97" s="102"/>
      <c r="AC97" s="102"/>
      <c r="AD97" s="102"/>
      <c r="AF97" s="171"/>
      <c r="AG97" s="171"/>
      <c r="AH97" s="146"/>
      <c r="AI97" s="146"/>
    </row>
    <row r="98" spans="8:35" ht="12.75" customHeight="1">
      <c r="H98" s="102"/>
      <c r="S98" s="102"/>
      <c r="T98" s="102"/>
      <c r="U98" s="102"/>
      <c r="V98" s="102"/>
      <c r="W98" s="102"/>
      <c r="AA98" s="102"/>
      <c r="AB98" s="102"/>
      <c r="AC98" s="102"/>
      <c r="AD98" s="102"/>
      <c r="AF98" s="171"/>
      <c r="AG98" s="171"/>
      <c r="AH98" s="146"/>
      <c r="AI98" s="146"/>
    </row>
    <row r="99" spans="8:35" ht="12.75" customHeight="1">
      <c r="H99" s="102"/>
      <c r="S99" s="102"/>
      <c r="T99" s="102"/>
      <c r="U99" s="102"/>
      <c r="V99" s="102"/>
      <c r="W99" s="102"/>
      <c r="AA99" s="102"/>
      <c r="AB99" s="102"/>
      <c r="AC99" s="102"/>
      <c r="AD99" s="102"/>
      <c r="AF99" s="171"/>
      <c r="AG99" s="171"/>
      <c r="AH99" s="146"/>
      <c r="AI99" s="146"/>
    </row>
    <row r="100" spans="8:35" ht="12.75" customHeight="1">
      <c r="H100" s="102"/>
      <c r="S100" s="102"/>
      <c r="T100" s="102"/>
      <c r="U100" s="102"/>
      <c r="V100" s="102"/>
      <c r="W100" s="102"/>
      <c r="AA100" s="102"/>
      <c r="AB100" s="102"/>
      <c r="AC100" s="102"/>
      <c r="AD100" s="102"/>
      <c r="AF100" s="171"/>
      <c r="AG100" s="171"/>
      <c r="AH100" s="146"/>
      <c r="AI100" s="146"/>
    </row>
    <row r="101" spans="8:35" ht="12.75" customHeight="1">
      <c r="H101" s="102"/>
      <c r="S101" s="102"/>
      <c r="T101" s="102"/>
      <c r="U101" s="102"/>
      <c r="V101" s="102"/>
      <c r="W101" s="102"/>
      <c r="AA101" s="102"/>
      <c r="AB101" s="102"/>
      <c r="AC101" s="102"/>
      <c r="AD101" s="102"/>
      <c r="AF101" s="171"/>
      <c r="AG101" s="171"/>
      <c r="AH101" s="146"/>
      <c r="AI101" s="146"/>
    </row>
    <row r="102" spans="8:35" ht="12.75" customHeight="1">
      <c r="H102" s="102"/>
      <c r="S102" s="102"/>
      <c r="T102" s="102"/>
      <c r="U102" s="102"/>
      <c r="V102" s="102"/>
      <c r="W102" s="102"/>
      <c r="AA102" s="102"/>
      <c r="AB102" s="102"/>
      <c r="AC102" s="102"/>
      <c r="AD102" s="102"/>
      <c r="AF102" s="171"/>
      <c r="AG102" s="171"/>
      <c r="AH102" s="146"/>
      <c r="AI102" s="146"/>
    </row>
    <row r="103" spans="8:35" ht="12.75" customHeight="1">
      <c r="H103" s="102"/>
      <c r="S103" s="102"/>
      <c r="T103" s="102"/>
      <c r="U103" s="102"/>
      <c r="V103" s="102"/>
      <c r="W103" s="102"/>
      <c r="AA103" s="102"/>
      <c r="AB103" s="102"/>
      <c r="AC103" s="102"/>
      <c r="AD103" s="102"/>
      <c r="AF103" s="171"/>
      <c r="AG103" s="171"/>
      <c r="AH103" s="146"/>
      <c r="AI103" s="146"/>
    </row>
    <row r="104" spans="8:35" ht="12.75" customHeight="1">
      <c r="H104" s="102"/>
      <c r="S104" s="102"/>
      <c r="T104" s="102"/>
      <c r="U104" s="102"/>
      <c r="V104" s="102"/>
      <c r="W104" s="102"/>
      <c r="AA104" s="102"/>
      <c r="AB104" s="102"/>
      <c r="AC104" s="102"/>
      <c r="AD104" s="102"/>
      <c r="AF104" s="171"/>
      <c r="AG104" s="171"/>
      <c r="AH104" s="146"/>
      <c r="AI104" s="146"/>
    </row>
    <row r="105" spans="8:35" ht="12.75" customHeight="1">
      <c r="H105" s="102"/>
      <c r="S105" s="102"/>
      <c r="T105" s="102"/>
      <c r="U105" s="102"/>
      <c r="V105" s="102"/>
      <c r="W105" s="102"/>
      <c r="AA105" s="102"/>
      <c r="AB105" s="102"/>
      <c r="AC105" s="102"/>
      <c r="AD105" s="102"/>
      <c r="AF105" s="171"/>
      <c r="AG105" s="171"/>
      <c r="AH105" s="146"/>
      <c r="AI105" s="146"/>
    </row>
    <row r="106" spans="8:35" ht="12.75" customHeight="1">
      <c r="H106" s="102"/>
      <c r="S106" s="102"/>
      <c r="T106" s="102"/>
      <c r="U106" s="102"/>
      <c r="V106" s="102"/>
      <c r="W106" s="102"/>
      <c r="AA106" s="102"/>
      <c r="AB106" s="102"/>
      <c r="AC106" s="102"/>
      <c r="AD106" s="102"/>
      <c r="AF106" s="171"/>
      <c r="AG106" s="171"/>
      <c r="AH106" s="146"/>
      <c r="AI106" s="146"/>
    </row>
    <row r="107" spans="8:35" ht="12.75" customHeight="1">
      <c r="H107" s="102"/>
      <c r="S107" s="102"/>
      <c r="T107" s="102"/>
      <c r="U107" s="102"/>
      <c r="V107" s="102"/>
      <c r="W107" s="102"/>
      <c r="AA107" s="102"/>
      <c r="AB107" s="102"/>
      <c r="AC107" s="102"/>
      <c r="AD107" s="102"/>
      <c r="AF107" s="171"/>
      <c r="AG107" s="171"/>
      <c r="AH107" s="146"/>
      <c r="AI107" s="146"/>
    </row>
    <row r="108" spans="8:35" ht="12.75" customHeight="1">
      <c r="H108" s="102"/>
      <c r="S108" s="102"/>
      <c r="T108" s="102"/>
      <c r="U108" s="102"/>
      <c r="V108" s="102"/>
      <c r="W108" s="102"/>
      <c r="AA108" s="102"/>
      <c r="AB108" s="102"/>
      <c r="AC108" s="102"/>
      <c r="AD108" s="102"/>
      <c r="AF108" s="171"/>
      <c r="AG108" s="171"/>
      <c r="AH108" s="146"/>
      <c r="AI108" s="146"/>
    </row>
    <row r="109" spans="8:35" ht="12.75" customHeight="1">
      <c r="H109" s="102"/>
      <c r="S109" s="102"/>
      <c r="T109" s="102"/>
      <c r="U109" s="102"/>
      <c r="V109" s="102"/>
      <c r="W109" s="102"/>
      <c r="AA109" s="102"/>
      <c r="AB109" s="102"/>
      <c r="AC109" s="102"/>
      <c r="AD109" s="102"/>
      <c r="AF109" s="171"/>
      <c r="AG109" s="171"/>
      <c r="AH109" s="146"/>
      <c r="AI109" s="146"/>
    </row>
    <row r="110" spans="8:35" ht="12.75" customHeight="1">
      <c r="H110" s="40"/>
      <c r="S110" s="40"/>
      <c r="T110" s="40"/>
      <c r="U110" s="40"/>
      <c r="V110" s="40"/>
      <c r="W110" s="40"/>
      <c r="AA110" s="40"/>
      <c r="AB110" s="40"/>
      <c r="AC110" s="40"/>
      <c r="AD110" s="40"/>
      <c r="AF110" s="171"/>
      <c r="AG110" s="171"/>
      <c r="AH110" s="171"/>
      <c r="AI110" s="171"/>
    </row>
    <row r="111" spans="8:35" ht="12.75" customHeight="1">
      <c r="AF111" s="171"/>
      <c r="AG111" s="171"/>
      <c r="AH111" s="171"/>
      <c r="AI111" s="171"/>
    </row>
    <row r="112" spans="8:35" ht="12.75" customHeight="1">
      <c r="AF112" s="171"/>
      <c r="AG112" s="171"/>
      <c r="AH112" s="171"/>
      <c r="AI112" s="171"/>
    </row>
    <row r="113" spans="8:35" ht="12.75" customHeight="1">
      <c r="K113" s="35"/>
      <c r="AF113" s="171"/>
      <c r="AG113" s="171"/>
      <c r="AH113" s="171"/>
      <c r="AI113" s="171"/>
    </row>
    <row r="114" spans="8:35" ht="12.75" customHeight="1">
      <c r="K114" s="35"/>
      <c r="AF114" s="171"/>
      <c r="AG114" s="171"/>
      <c r="AH114" s="171"/>
      <c r="AI114" s="171"/>
    </row>
    <row r="115" spans="8:35" ht="13.5" customHeight="1">
      <c r="H115" s="41"/>
      <c r="S115" s="41"/>
      <c r="T115" s="41"/>
      <c r="U115" s="41"/>
      <c r="V115" s="41"/>
      <c r="W115" s="102"/>
      <c r="AA115" s="102"/>
      <c r="AB115" s="102"/>
      <c r="AC115" s="102"/>
      <c r="AD115" s="102"/>
      <c r="AF115" s="188"/>
      <c r="AG115" s="188"/>
      <c r="AH115" s="146"/>
      <c r="AI115" s="146"/>
    </row>
    <row r="116" spans="8:35" ht="13.5" customHeight="1">
      <c r="H116" s="41"/>
      <c r="S116" s="41"/>
      <c r="T116" s="41"/>
      <c r="U116" s="41"/>
      <c r="V116" s="41"/>
      <c r="W116" s="102"/>
      <c r="AA116" s="102"/>
      <c r="AB116" s="102"/>
      <c r="AC116" s="102"/>
      <c r="AD116" s="102"/>
      <c r="AF116" s="188"/>
      <c r="AG116" s="188"/>
      <c r="AH116" s="146"/>
      <c r="AI116" s="146"/>
    </row>
    <row r="117" spans="8:35" ht="13.5" customHeight="1">
      <c r="H117" s="41"/>
      <c r="S117" s="41"/>
      <c r="T117" s="41"/>
      <c r="U117" s="41"/>
      <c r="V117" s="41"/>
      <c r="W117" s="102"/>
      <c r="AA117" s="102"/>
      <c r="AB117" s="102"/>
      <c r="AC117" s="102"/>
      <c r="AD117" s="102"/>
      <c r="AF117" s="188"/>
      <c r="AG117" s="188"/>
      <c r="AH117" s="146"/>
      <c r="AI117" s="146"/>
    </row>
    <row r="118" spans="8:35" ht="13.5" customHeight="1">
      <c r="H118" s="41"/>
      <c r="S118" s="41"/>
      <c r="T118" s="41"/>
      <c r="U118" s="41"/>
      <c r="V118" s="41"/>
      <c r="W118" s="102"/>
      <c r="AA118" s="102"/>
      <c r="AB118" s="102"/>
      <c r="AC118" s="102"/>
      <c r="AD118" s="102"/>
      <c r="AF118" s="188"/>
      <c r="AG118" s="188"/>
      <c r="AH118" s="146"/>
      <c r="AI118" s="146"/>
    </row>
    <row r="119" spans="8:35" ht="13.5" customHeight="1">
      <c r="H119" s="41"/>
      <c r="S119" s="41"/>
      <c r="T119" s="41"/>
      <c r="U119" s="41"/>
      <c r="V119" s="41"/>
      <c r="W119" s="102"/>
      <c r="AA119" s="102"/>
      <c r="AB119" s="102"/>
      <c r="AC119" s="102"/>
      <c r="AD119" s="102"/>
      <c r="AF119" s="188"/>
      <c r="AG119" s="188"/>
      <c r="AH119" s="146"/>
      <c r="AI119" s="146"/>
    </row>
    <row r="120" spans="8:35" ht="13.5" customHeight="1">
      <c r="H120" s="41"/>
      <c r="S120" s="41"/>
      <c r="T120" s="41"/>
      <c r="U120" s="41"/>
      <c r="V120" s="41"/>
      <c r="W120" s="102"/>
      <c r="AA120" s="102"/>
      <c r="AB120" s="102"/>
      <c r="AC120" s="102"/>
      <c r="AD120" s="102"/>
      <c r="AF120" s="188"/>
      <c r="AG120" s="188"/>
      <c r="AH120" s="146"/>
      <c r="AI120" s="146"/>
    </row>
    <row r="121" spans="8:35" ht="13.5" customHeight="1">
      <c r="AF121" s="188"/>
      <c r="AG121" s="188"/>
      <c r="AH121" s="171"/>
      <c r="AI121" s="171"/>
    </row>
    <row r="122" spans="8:35" ht="13.5" customHeight="1">
      <c r="AF122" s="188"/>
      <c r="AG122" s="188"/>
      <c r="AH122" s="171"/>
      <c r="AI122" s="171"/>
    </row>
    <row r="123" spans="8:35" ht="13.5" customHeight="1">
      <c r="K123" s="35"/>
      <c r="AF123" s="188"/>
      <c r="AG123" s="188"/>
      <c r="AH123" s="171"/>
      <c r="AI123" s="171"/>
    </row>
    <row r="124" spans="8:35" ht="13.5" customHeight="1">
      <c r="H124" s="41"/>
      <c r="S124" s="41"/>
      <c r="T124" s="41"/>
      <c r="U124" s="41"/>
      <c r="V124" s="41"/>
      <c r="W124" s="102"/>
      <c r="AA124" s="102"/>
      <c r="AB124" s="102"/>
      <c r="AC124" s="102"/>
      <c r="AD124" s="102"/>
      <c r="AF124" s="188"/>
      <c r="AG124" s="188"/>
      <c r="AH124" s="146"/>
      <c r="AI124" s="146"/>
    </row>
    <row r="125" spans="8:35" ht="13.5" customHeight="1">
      <c r="H125" s="41"/>
      <c r="S125" s="41"/>
      <c r="T125" s="41"/>
      <c r="U125" s="41"/>
      <c r="V125" s="41"/>
      <c r="W125" s="102"/>
      <c r="AA125" s="102"/>
      <c r="AB125" s="102"/>
      <c r="AC125" s="102"/>
      <c r="AD125" s="102"/>
      <c r="AF125" s="188"/>
      <c r="AG125" s="188"/>
      <c r="AH125" s="146"/>
      <c r="AI125" s="146"/>
    </row>
    <row r="126" spans="8:35" ht="13.5" customHeight="1">
      <c r="H126" s="41"/>
      <c r="S126" s="41"/>
      <c r="T126" s="41"/>
      <c r="U126" s="41"/>
      <c r="V126" s="41"/>
      <c r="W126" s="102"/>
      <c r="AA126" s="102"/>
      <c r="AB126" s="102"/>
      <c r="AC126" s="102"/>
      <c r="AD126" s="102"/>
      <c r="AF126" s="188"/>
      <c r="AG126" s="188"/>
      <c r="AH126" s="146"/>
      <c r="AI126" s="146"/>
    </row>
    <row r="127" spans="8:35" ht="13.5" customHeight="1">
      <c r="H127" s="41"/>
      <c r="S127" s="41"/>
      <c r="T127" s="41"/>
      <c r="U127" s="41"/>
      <c r="V127" s="41"/>
      <c r="W127" s="102"/>
      <c r="AA127" s="102"/>
      <c r="AB127" s="102"/>
      <c r="AC127" s="102"/>
      <c r="AD127" s="102"/>
      <c r="AF127" s="188"/>
      <c r="AG127" s="188"/>
      <c r="AH127" s="146"/>
      <c r="AI127" s="146"/>
    </row>
    <row r="128" spans="8:35" ht="13.5" customHeight="1">
      <c r="H128" s="41"/>
      <c r="S128" s="41"/>
      <c r="T128" s="41"/>
      <c r="U128" s="41"/>
      <c r="V128" s="41"/>
      <c r="W128" s="102"/>
      <c r="AA128" s="102"/>
      <c r="AB128" s="102"/>
      <c r="AC128" s="102"/>
      <c r="AD128" s="102"/>
      <c r="AF128" s="188"/>
      <c r="AG128" s="188"/>
      <c r="AH128" s="146"/>
      <c r="AI128" s="146"/>
    </row>
    <row r="129" spans="8:35" ht="13.5" customHeight="1">
      <c r="H129" s="41"/>
      <c r="S129" s="41"/>
      <c r="T129" s="41"/>
      <c r="U129" s="41"/>
      <c r="V129" s="41"/>
      <c r="W129" s="102"/>
      <c r="AA129" s="102"/>
      <c r="AB129" s="102"/>
      <c r="AC129" s="102"/>
      <c r="AD129" s="102"/>
      <c r="AF129" s="188"/>
      <c r="AG129" s="188"/>
      <c r="AH129" s="146"/>
      <c r="AI129" s="146"/>
    </row>
    <row r="130" spans="8:35" ht="13.5" customHeight="1">
      <c r="H130" s="41"/>
      <c r="S130" s="41"/>
      <c r="T130" s="41"/>
      <c r="U130" s="41"/>
      <c r="V130" s="41"/>
      <c r="W130" s="102"/>
      <c r="AA130" s="102"/>
      <c r="AB130" s="102"/>
      <c r="AC130" s="102"/>
      <c r="AD130" s="102"/>
      <c r="AF130" s="188"/>
      <c r="AG130" s="188"/>
      <c r="AH130" s="146"/>
      <c r="AI130" s="146"/>
    </row>
    <row r="131" spans="8:35" ht="13.5" customHeight="1">
      <c r="H131" s="41"/>
      <c r="S131" s="41"/>
      <c r="T131" s="41"/>
      <c r="U131" s="41"/>
      <c r="V131" s="41"/>
      <c r="W131" s="102"/>
      <c r="AA131" s="102"/>
      <c r="AB131" s="102"/>
      <c r="AC131" s="102"/>
      <c r="AD131" s="102"/>
      <c r="AF131" s="188"/>
      <c r="AG131" s="188"/>
      <c r="AH131" s="146"/>
      <c r="AI131" s="146"/>
    </row>
    <row r="132" spans="8:35" ht="13.5" customHeight="1">
      <c r="H132" s="41"/>
      <c r="S132" s="41"/>
      <c r="T132" s="41"/>
      <c r="U132" s="41"/>
      <c r="V132" s="41"/>
      <c r="W132" s="102"/>
      <c r="AA132" s="102"/>
      <c r="AB132" s="102"/>
      <c r="AC132" s="102"/>
      <c r="AD132" s="102"/>
      <c r="AF132" s="188"/>
      <c r="AG132" s="188"/>
      <c r="AH132" s="146"/>
      <c r="AI132" s="146"/>
    </row>
    <row r="133" spans="8:35" ht="13.5" customHeight="1">
      <c r="H133" s="41"/>
      <c r="S133" s="41"/>
      <c r="T133" s="41"/>
      <c r="U133" s="41"/>
      <c r="V133" s="41"/>
      <c r="W133" s="102"/>
      <c r="AA133" s="102"/>
      <c r="AB133" s="102"/>
      <c r="AC133" s="102"/>
      <c r="AD133" s="102"/>
      <c r="AF133" s="188"/>
      <c r="AG133" s="188"/>
      <c r="AH133" s="146"/>
      <c r="AI133" s="146"/>
    </row>
    <row r="134" spans="8:35" ht="13.5" customHeight="1">
      <c r="H134" s="41"/>
      <c r="S134" s="41"/>
      <c r="T134" s="41"/>
      <c r="U134" s="41"/>
      <c r="V134" s="41"/>
      <c r="W134" s="102"/>
      <c r="AA134" s="102"/>
      <c r="AB134" s="102"/>
      <c r="AC134" s="102"/>
      <c r="AD134" s="102"/>
      <c r="AF134" s="188"/>
      <c r="AG134" s="188"/>
      <c r="AH134" s="146"/>
      <c r="AI134" s="146"/>
    </row>
    <row r="135" spans="8:35" ht="13.5" customHeight="1">
      <c r="H135" s="41"/>
      <c r="S135" s="41"/>
      <c r="T135" s="41"/>
      <c r="U135" s="41"/>
      <c r="V135" s="41"/>
      <c r="W135" s="102"/>
      <c r="AA135" s="102"/>
      <c r="AB135" s="102"/>
      <c r="AC135" s="102"/>
      <c r="AD135" s="102"/>
      <c r="AF135" s="188"/>
      <c r="AG135" s="188"/>
      <c r="AH135" s="146"/>
      <c r="AI135" s="146"/>
    </row>
    <row r="136" spans="8:35" ht="13.5" customHeight="1">
      <c r="H136" s="41"/>
      <c r="S136" s="41"/>
      <c r="T136" s="41"/>
      <c r="U136" s="41"/>
      <c r="V136" s="41"/>
      <c r="W136" s="102"/>
      <c r="AA136" s="102"/>
      <c r="AB136" s="102"/>
      <c r="AC136" s="102"/>
      <c r="AD136" s="102"/>
      <c r="AF136" s="188"/>
      <c r="AG136" s="188"/>
      <c r="AH136" s="146"/>
      <c r="AI136" s="146"/>
    </row>
    <row r="137" spans="8:35" ht="13.5" customHeight="1">
      <c r="H137" s="41"/>
      <c r="S137" s="41"/>
      <c r="T137" s="41"/>
      <c r="U137" s="41"/>
      <c r="V137" s="41"/>
      <c r="W137" s="102"/>
      <c r="AA137" s="102"/>
      <c r="AB137" s="102"/>
      <c r="AC137" s="102"/>
      <c r="AD137" s="102"/>
      <c r="AF137" s="188"/>
      <c r="AG137" s="188"/>
      <c r="AH137" s="146"/>
      <c r="AI137" s="146"/>
    </row>
    <row r="138" spans="8:35" ht="13.5" customHeight="1">
      <c r="H138" s="41"/>
      <c r="S138" s="41"/>
      <c r="T138" s="41"/>
      <c r="U138" s="41"/>
      <c r="V138" s="41"/>
      <c r="W138" s="102"/>
      <c r="AA138" s="102"/>
      <c r="AB138" s="102"/>
      <c r="AC138" s="102"/>
      <c r="AD138" s="102"/>
      <c r="AF138" s="188"/>
      <c r="AG138" s="188"/>
      <c r="AH138" s="146"/>
      <c r="AI138" s="146"/>
    </row>
    <row r="139" spans="8:35" ht="12.75" customHeight="1">
      <c r="AF139" s="171"/>
      <c r="AG139" s="171"/>
      <c r="AH139" s="171"/>
      <c r="AI139" s="171"/>
    </row>
    <row r="140" spans="8:35" ht="12.75" customHeight="1">
      <c r="AF140" s="171"/>
      <c r="AG140" s="171"/>
      <c r="AH140" s="171"/>
      <c r="AI140" s="171"/>
    </row>
    <row r="141" spans="8:35" ht="12.75" customHeight="1">
      <c r="H141" s="35"/>
      <c r="K141" s="35"/>
      <c r="S141" s="35"/>
      <c r="T141" s="35"/>
      <c r="U141" s="35"/>
      <c r="V141" s="35"/>
      <c r="W141" s="35"/>
      <c r="AA141" s="35"/>
      <c r="AB141" s="35"/>
      <c r="AC141" s="35"/>
      <c r="AD141" s="35"/>
      <c r="AF141" s="171"/>
      <c r="AG141" s="171"/>
      <c r="AH141" s="171"/>
      <c r="AI141" s="171"/>
    </row>
    <row r="142" spans="8:35" ht="12.75" customHeight="1">
      <c r="AF142" s="146"/>
      <c r="AG142" s="146"/>
      <c r="AH142" s="146"/>
      <c r="AI142" s="146"/>
    </row>
    <row r="143" spans="8:35" ht="12.75" customHeight="1">
      <c r="AF143" s="146"/>
      <c r="AG143" s="146"/>
      <c r="AH143" s="146"/>
      <c r="AI143" s="146"/>
    </row>
    <row r="144" spans="8:35" ht="12.75" customHeight="1">
      <c r="AF144" s="146"/>
      <c r="AG144" s="146"/>
      <c r="AH144" s="146"/>
      <c r="AI144" s="146"/>
    </row>
    <row r="145" spans="8:35" ht="12.75" customHeight="1">
      <c r="AF145" s="146"/>
      <c r="AG145" s="146"/>
      <c r="AH145" s="146"/>
      <c r="AI145" s="146"/>
    </row>
    <row r="146" spans="8:35" ht="12.75" customHeight="1">
      <c r="AF146" s="146"/>
      <c r="AG146" s="146"/>
      <c r="AH146" s="146"/>
      <c r="AI146" s="146"/>
    </row>
    <row r="147" spans="8:35" ht="12.75" customHeight="1">
      <c r="AF147" s="146"/>
      <c r="AG147" s="146"/>
      <c r="AH147" s="146"/>
      <c r="AI147" s="146"/>
    </row>
    <row r="148" spans="8:35" ht="12.75" customHeight="1">
      <c r="H148" s="102"/>
      <c r="S148" s="102"/>
      <c r="T148" s="102"/>
      <c r="U148" s="102"/>
      <c r="V148" s="102"/>
      <c r="W148" s="102"/>
      <c r="AA148" s="102"/>
      <c r="AB148" s="102"/>
      <c r="AC148" s="102"/>
      <c r="AD148" s="102"/>
      <c r="AF148" s="146"/>
      <c r="AG148" s="146"/>
      <c r="AH148" s="146"/>
      <c r="AI148" s="146"/>
    </row>
    <row r="149" spans="8:35" ht="12.75" customHeight="1">
      <c r="H149" s="102"/>
      <c r="S149" s="102"/>
      <c r="T149" s="102"/>
      <c r="U149" s="102"/>
      <c r="V149" s="102"/>
      <c r="W149" s="102"/>
      <c r="AA149" s="102"/>
      <c r="AB149" s="102"/>
      <c r="AC149" s="102"/>
      <c r="AD149" s="102"/>
      <c r="AF149" s="146"/>
      <c r="AG149" s="146"/>
      <c r="AH149" s="146"/>
      <c r="AI149" s="146"/>
    </row>
    <row r="150" spans="8:35" ht="12.75" customHeight="1">
      <c r="H150" s="184"/>
      <c r="S150" s="184"/>
      <c r="T150" s="184"/>
      <c r="U150" s="184"/>
      <c r="V150" s="184"/>
      <c r="W150" s="184"/>
      <c r="AA150" s="184"/>
      <c r="AB150" s="184"/>
      <c r="AC150" s="184"/>
      <c r="AD150" s="184"/>
      <c r="AF150" s="146"/>
      <c r="AG150" s="146"/>
      <c r="AH150" s="146"/>
      <c r="AI150" s="146"/>
    </row>
    <row r="151" spans="8:35" ht="12.75" customHeight="1">
      <c r="H151" s="102"/>
      <c r="S151" s="102"/>
      <c r="T151" s="102"/>
      <c r="U151" s="102"/>
      <c r="V151" s="102"/>
      <c r="W151" s="102"/>
      <c r="AA151" s="102"/>
      <c r="AB151" s="102"/>
      <c r="AC151" s="102"/>
      <c r="AD151" s="102"/>
      <c r="AF151" s="146"/>
      <c r="AG151" s="146"/>
      <c r="AH151" s="146"/>
      <c r="AI151" s="146"/>
    </row>
    <row r="152" spans="8:35" ht="12.75" customHeight="1">
      <c r="H152" s="102"/>
      <c r="S152" s="102"/>
      <c r="T152" s="102"/>
      <c r="U152" s="102"/>
      <c r="V152" s="102"/>
      <c r="W152" s="102"/>
      <c r="AA152" s="102"/>
      <c r="AB152" s="102"/>
      <c r="AC152" s="102"/>
      <c r="AD152" s="102"/>
      <c r="AF152" s="146"/>
      <c r="AG152" s="146"/>
      <c r="AH152" s="146"/>
      <c r="AI152" s="146"/>
    </row>
    <row r="153" spans="8:35" ht="12.75" customHeight="1">
      <c r="H153" s="102"/>
      <c r="S153" s="102"/>
      <c r="T153" s="102"/>
      <c r="U153" s="102"/>
      <c r="V153" s="102"/>
      <c r="W153" s="102"/>
      <c r="AA153" s="102"/>
      <c r="AB153" s="102"/>
      <c r="AC153" s="102"/>
      <c r="AD153" s="102"/>
      <c r="AF153" s="146"/>
      <c r="AG153" s="146"/>
      <c r="AH153" s="146"/>
      <c r="AI153" s="146"/>
    </row>
    <row r="154" spans="8:35" ht="12.75" customHeight="1">
      <c r="H154" s="102"/>
      <c r="S154" s="102"/>
      <c r="T154" s="102"/>
      <c r="U154" s="102"/>
      <c r="V154" s="102"/>
      <c r="W154" s="102"/>
      <c r="AA154" s="102"/>
      <c r="AB154" s="102"/>
      <c r="AC154" s="102"/>
      <c r="AD154" s="102"/>
      <c r="AF154" s="146"/>
      <c r="AG154" s="146"/>
      <c r="AH154" s="146"/>
      <c r="AI154" s="146"/>
    </row>
    <row r="155" spans="8:35" ht="12.75" customHeight="1">
      <c r="H155" s="102"/>
      <c r="S155" s="102"/>
      <c r="T155" s="102"/>
      <c r="U155" s="102"/>
      <c r="V155" s="102"/>
      <c r="W155" s="102"/>
      <c r="AA155" s="102"/>
      <c r="AB155" s="102"/>
      <c r="AC155" s="102"/>
      <c r="AD155" s="102"/>
      <c r="AF155" s="146"/>
      <c r="AG155" s="146"/>
      <c r="AH155" s="146"/>
      <c r="AI155" s="146"/>
    </row>
    <row r="156" spans="8:35" ht="12.75" customHeight="1">
      <c r="H156" s="184"/>
      <c r="S156" s="184"/>
      <c r="T156" s="184"/>
      <c r="U156" s="184"/>
      <c r="V156" s="184"/>
      <c r="W156" s="184"/>
      <c r="AA156" s="184"/>
      <c r="AB156" s="184"/>
      <c r="AC156" s="184"/>
      <c r="AD156" s="184"/>
      <c r="AF156" s="146"/>
      <c r="AG156" s="146"/>
      <c r="AH156" s="146"/>
      <c r="AI156" s="146"/>
    </row>
    <row r="157" spans="8:35" ht="12.75" customHeight="1">
      <c r="H157" s="102"/>
      <c r="S157" s="102"/>
      <c r="T157" s="102"/>
      <c r="U157" s="102"/>
      <c r="V157" s="102"/>
      <c r="W157" s="102"/>
      <c r="AA157" s="102"/>
      <c r="AB157" s="102"/>
      <c r="AC157" s="102"/>
      <c r="AD157" s="102"/>
      <c r="AF157" s="146"/>
      <c r="AG157" s="146"/>
      <c r="AH157" s="146"/>
      <c r="AI157" s="146"/>
    </row>
    <row r="158" spans="8:35" ht="12.75" customHeight="1">
      <c r="H158" s="102"/>
      <c r="S158" s="102"/>
      <c r="T158" s="102"/>
      <c r="U158" s="102"/>
      <c r="V158" s="102"/>
      <c r="W158" s="102"/>
      <c r="AA158" s="102"/>
      <c r="AB158" s="102"/>
      <c r="AC158" s="102"/>
      <c r="AD158" s="102"/>
      <c r="AF158" s="146"/>
      <c r="AG158" s="146"/>
      <c r="AH158" s="146"/>
      <c r="AI158" s="146"/>
    </row>
    <row r="159" spans="8:35" ht="12.75" customHeight="1">
      <c r="H159" s="102"/>
      <c r="S159" s="102"/>
      <c r="T159" s="102"/>
      <c r="U159" s="102"/>
      <c r="V159" s="102"/>
      <c r="W159" s="102"/>
      <c r="AA159" s="102"/>
      <c r="AB159" s="102"/>
      <c r="AC159" s="102"/>
      <c r="AD159" s="102"/>
      <c r="AF159" s="146"/>
      <c r="AG159" s="146"/>
      <c r="AH159" s="146"/>
      <c r="AI159" s="146"/>
    </row>
    <row r="160" spans="8:35" ht="12.75" customHeight="1">
      <c r="H160" s="102"/>
      <c r="S160" s="102"/>
      <c r="T160" s="102"/>
      <c r="U160" s="102"/>
      <c r="V160" s="102"/>
      <c r="W160" s="102"/>
      <c r="AA160" s="102"/>
      <c r="AB160" s="102"/>
      <c r="AC160" s="102"/>
      <c r="AD160" s="102"/>
      <c r="AF160" s="146"/>
      <c r="AG160" s="146"/>
      <c r="AH160" s="146"/>
      <c r="AI160" s="146"/>
    </row>
    <row r="161" spans="8:35" ht="12.75" customHeight="1">
      <c r="H161" s="102"/>
      <c r="S161" s="102"/>
      <c r="T161" s="102"/>
      <c r="U161" s="102"/>
      <c r="V161" s="102"/>
      <c r="W161" s="102"/>
      <c r="AA161" s="102"/>
      <c r="AB161" s="102"/>
      <c r="AC161" s="102"/>
      <c r="AD161" s="102"/>
      <c r="AF161" s="146"/>
      <c r="AG161" s="146"/>
      <c r="AH161" s="146"/>
      <c r="AI161" s="146"/>
    </row>
    <row r="162" spans="8:35" ht="12.75" customHeight="1">
      <c r="AF162" s="146"/>
      <c r="AG162" s="146"/>
      <c r="AH162" s="146"/>
      <c r="AI162" s="146"/>
    </row>
    <row r="163" spans="8:35" ht="12.75" customHeight="1">
      <c r="AF163" s="146"/>
      <c r="AG163" s="146"/>
      <c r="AH163" s="146"/>
      <c r="AI163" s="146"/>
    </row>
    <row r="164" spans="8:35" ht="12.75" customHeight="1">
      <c r="H164" s="102"/>
      <c r="S164" s="102"/>
      <c r="T164" s="102"/>
      <c r="U164" s="102"/>
      <c r="V164" s="102"/>
      <c r="W164" s="102"/>
      <c r="AA164" s="102"/>
      <c r="AB164" s="102"/>
      <c r="AC164" s="102"/>
      <c r="AD164" s="102"/>
      <c r="AF164" s="146"/>
      <c r="AG164" s="146"/>
      <c r="AH164" s="146"/>
      <c r="AI164" s="146"/>
    </row>
    <row r="165" spans="8:35" ht="12.75" customHeight="1">
      <c r="H165" s="102"/>
      <c r="S165" s="102"/>
      <c r="T165" s="102"/>
      <c r="U165" s="102"/>
      <c r="V165" s="102"/>
      <c r="W165" s="102"/>
      <c r="AA165" s="102"/>
      <c r="AB165" s="102"/>
      <c r="AC165" s="102"/>
      <c r="AD165" s="102"/>
      <c r="AF165" s="146"/>
      <c r="AG165" s="146"/>
      <c r="AH165" s="146"/>
      <c r="AI165" s="146"/>
    </row>
    <row r="166" spans="8:35" ht="12.75" customHeight="1">
      <c r="H166" s="184"/>
      <c r="S166" s="184"/>
      <c r="T166" s="184"/>
      <c r="U166" s="184"/>
      <c r="V166" s="184"/>
      <c r="W166" s="184"/>
      <c r="AA166" s="184"/>
      <c r="AB166" s="184"/>
      <c r="AC166" s="184"/>
      <c r="AD166" s="184"/>
      <c r="AF166" s="146"/>
      <c r="AG166" s="146"/>
      <c r="AH166" s="146"/>
      <c r="AI166" s="146"/>
    </row>
    <row r="167" spans="8:35" ht="12.75" customHeight="1"/>
    <row r="168" spans="8:35" ht="12.75" customHeight="1">
      <c r="H168" s="102"/>
      <c r="S168" s="102"/>
      <c r="T168" s="102"/>
      <c r="U168" s="102"/>
      <c r="V168" s="102"/>
      <c r="W168" s="102"/>
      <c r="AA168" s="102"/>
      <c r="AB168" s="102"/>
      <c r="AC168" s="102"/>
      <c r="AD168" s="102"/>
      <c r="AF168" s="146"/>
      <c r="AG168" s="146"/>
      <c r="AH168" s="146"/>
      <c r="AI168" s="146"/>
    </row>
    <row r="169" spans="8:35" ht="12.75" customHeight="1">
      <c r="H169" s="102"/>
      <c r="S169" s="102"/>
      <c r="T169" s="102"/>
      <c r="U169" s="102"/>
      <c r="V169" s="102"/>
      <c r="W169" s="102"/>
      <c r="AA169" s="102"/>
      <c r="AB169" s="102"/>
      <c r="AC169" s="102"/>
      <c r="AD169" s="102"/>
      <c r="AF169" s="146"/>
      <c r="AG169" s="146"/>
      <c r="AH169" s="146"/>
      <c r="AI169" s="146"/>
    </row>
    <row r="170" spans="8:35" ht="12.75" customHeight="1">
      <c r="H170" s="184"/>
      <c r="S170" s="184"/>
      <c r="T170" s="184"/>
      <c r="U170" s="184"/>
      <c r="V170" s="184"/>
      <c r="W170" s="184"/>
      <c r="AA170" s="184"/>
      <c r="AB170" s="184"/>
      <c r="AC170" s="184"/>
      <c r="AD170" s="184"/>
      <c r="AF170" s="146"/>
      <c r="AG170" s="146"/>
      <c r="AH170" s="146"/>
      <c r="AI170" s="146"/>
    </row>
    <row r="171" spans="8:35" ht="12.75" customHeight="1"/>
    <row r="172" spans="8:35" ht="12.75" customHeight="1">
      <c r="H172" s="102"/>
      <c r="S172" s="102"/>
      <c r="T172" s="102"/>
      <c r="U172" s="102"/>
      <c r="V172" s="102"/>
      <c r="W172" s="102"/>
      <c r="AA172" s="102"/>
      <c r="AB172" s="102"/>
      <c r="AC172" s="102"/>
      <c r="AD172" s="102"/>
      <c r="AF172" s="146"/>
      <c r="AG172" s="146"/>
      <c r="AH172" s="146"/>
      <c r="AI172" s="146"/>
    </row>
    <row r="173" spans="8:35" ht="12.75" customHeight="1">
      <c r="H173" s="102"/>
      <c r="S173" s="102"/>
      <c r="T173" s="102"/>
      <c r="U173" s="102"/>
      <c r="V173" s="102"/>
      <c r="W173" s="102"/>
      <c r="AA173" s="102"/>
      <c r="AB173" s="102"/>
      <c r="AC173" s="102"/>
      <c r="AD173" s="102"/>
      <c r="AF173" s="146"/>
      <c r="AG173" s="146"/>
      <c r="AH173" s="146"/>
      <c r="AI173" s="146"/>
    </row>
    <row r="174" spans="8:35" ht="12.75" customHeight="1">
      <c r="H174" s="102"/>
      <c r="S174" s="102"/>
      <c r="T174" s="102"/>
      <c r="U174" s="102"/>
      <c r="V174" s="102"/>
      <c r="W174" s="102"/>
      <c r="AA174" s="102"/>
      <c r="AB174" s="102"/>
      <c r="AC174" s="102"/>
      <c r="AD174" s="102"/>
      <c r="AF174" s="146"/>
      <c r="AG174" s="146"/>
      <c r="AH174" s="146"/>
      <c r="AI174" s="146"/>
    </row>
    <row r="175" spans="8:35" ht="12.75" customHeight="1">
      <c r="H175" s="102"/>
      <c r="S175" s="102"/>
      <c r="T175" s="102"/>
      <c r="U175" s="102"/>
      <c r="V175" s="102"/>
      <c r="W175" s="102"/>
      <c r="AA175" s="102"/>
      <c r="AB175" s="102"/>
      <c r="AC175" s="102"/>
      <c r="AD175" s="102"/>
      <c r="AF175" s="146"/>
      <c r="AG175" s="146"/>
      <c r="AH175" s="146"/>
      <c r="AI175" s="146"/>
    </row>
    <row r="176" spans="8:35" ht="12.75" customHeight="1">
      <c r="AF176" s="146"/>
      <c r="AG176" s="146"/>
      <c r="AH176" s="146"/>
      <c r="AI176" s="146"/>
    </row>
    <row r="177" spans="8:35" ht="12.75" customHeight="1">
      <c r="AF177" s="146"/>
      <c r="AG177" s="146"/>
      <c r="AH177" s="146"/>
      <c r="AI177" s="146"/>
    </row>
    <row r="178" spans="8:35" ht="12.75" customHeight="1">
      <c r="AF178" s="146"/>
      <c r="AG178" s="146"/>
      <c r="AH178" s="146"/>
      <c r="AI178" s="146"/>
    </row>
    <row r="179" spans="8:35" ht="12.75" customHeight="1">
      <c r="AF179" s="146"/>
      <c r="AG179" s="146"/>
      <c r="AH179" s="146"/>
      <c r="AI179" s="146"/>
    </row>
    <row r="180" spans="8:35" ht="12.75" customHeight="1">
      <c r="AF180" s="146"/>
      <c r="AG180" s="146"/>
      <c r="AH180" s="146"/>
      <c r="AI180" s="146"/>
    </row>
    <row r="181" spans="8:35" ht="12.75" customHeight="1">
      <c r="AF181" s="146"/>
      <c r="AG181" s="146"/>
      <c r="AH181" s="146"/>
      <c r="AI181" s="146"/>
    </row>
    <row r="182" spans="8:35" ht="12.75" customHeight="1">
      <c r="AF182" s="146"/>
      <c r="AG182" s="146"/>
      <c r="AH182" s="146"/>
      <c r="AI182" s="146"/>
    </row>
    <row r="183" spans="8:35" ht="12.75" customHeight="1"/>
    <row r="184" spans="8:35" ht="12.75" customHeight="1">
      <c r="H184" s="102"/>
      <c r="S184" s="102"/>
      <c r="T184" s="102"/>
      <c r="U184" s="102"/>
      <c r="V184" s="102"/>
      <c r="W184" s="102"/>
      <c r="AA184" s="102"/>
      <c r="AB184" s="102"/>
      <c r="AC184" s="102"/>
      <c r="AD184" s="102"/>
      <c r="AF184" s="146"/>
      <c r="AG184" s="146"/>
      <c r="AH184" s="146"/>
      <c r="AI184" s="146"/>
    </row>
    <row r="185" spans="8:35" ht="12.75" customHeight="1">
      <c r="H185" s="102"/>
      <c r="S185" s="102"/>
      <c r="T185" s="102"/>
      <c r="U185" s="102"/>
      <c r="V185" s="102"/>
      <c r="W185" s="102"/>
      <c r="AA185" s="102"/>
      <c r="AB185" s="102"/>
      <c r="AC185" s="102"/>
      <c r="AD185" s="102"/>
      <c r="AF185" s="146"/>
      <c r="AG185" s="146"/>
      <c r="AH185" s="146"/>
      <c r="AI185" s="146"/>
    </row>
    <row r="186" spans="8:35" ht="12.75" customHeight="1">
      <c r="AF186" s="146"/>
      <c r="AG186" s="146"/>
      <c r="AH186" s="146"/>
      <c r="AI186" s="146"/>
    </row>
    <row r="187" spans="8:35" ht="12.75" customHeight="1"/>
    <row r="188" spans="8:35" ht="12.75" customHeight="1">
      <c r="H188" s="102"/>
      <c r="S188" s="102"/>
      <c r="T188" s="102"/>
      <c r="U188" s="102"/>
      <c r="V188" s="102"/>
      <c r="W188" s="102"/>
      <c r="AA188" s="102"/>
      <c r="AB188" s="102"/>
      <c r="AC188" s="102"/>
      <c r="AD188" s="102"/>
      <c r="AF188" s="146"/>
      <c r="AG188" s="146"/>
      <c r="AH188" s="146"/>
      <c r="AI188" s="146"/>
    </row>
    <row r="189" spans="8:35" ht="12.75" customHeight="1">
      <c r="H189" s="102"/>
      <c r="S189" s="102"/>
      <c r="T189" s="102"/>
      <c r="U189" s="102"/>
      <c r="V189" s="102"/>
      <c r="W189" s="102"/>
      <c r="AA189" s="102"/>
      <c r="AB189" s="102"/>
      <c r="AC189" s="102"/>
      <c r="AD189" s="102"/>
      <c r="AF189" s="146"/>
      <c r="AG189" s="146"/>
      <c r="AH189" s="146"/>
      <c r="AI189" s="146"/>
    </row>
    <row r="190" spans="8:35" ht="12.75" customHeight="1">
      <c r="AF190" s="146"/>
      <c r="AG190" s="146"/>
      <c r="AH190" s="146"/>
      <c r="AI190" s="146"/>
    </row>
    <row r="191" spans="8:35" ht="12.75" customHeight="1"/>
    <row r="192" spans="8:35" ht="12.75" customHeight="1">
      <c r="H192" s="102"/>
      <c r="S192" s="102"/>
      <c r="T192" s="102"/>
      <c r="U192" s="102"/>
      <c r="V192" s="102"/>
      <c r="W192" s="102"/>
      <c r="AA192" s="102"/>
      <c r="AB192" s="102"/>
      <c r="AC192" s="102"/>
      <c r="AD192" s="102"/>
      <c r="AF192" s="146"/>
      <c r="AG192" s="146"/>
      <c r="AH192" s="146"/>
      <c r="AI192" s="146"/>
    </row>
    <row r="193" spans="8:35" ht="12.75" customHeight="1">
      <c r="H193" s="102"/>
      <c r="S193" s="102"/>
      <c r="T193" s="102"/>
      <c r="U193" s="102"/>
      <c r="V193" s="102"/>
      <c r="W193" s="102"/>
      <c r="AA193" s="102"/>
      <c r="AB193" s="102"/>
      <c r="AC193" s="102"/>
      <c r="AD193" s="102"/>
      <c r="AF193" s="146"/>
      <c r="AG193" s="146"/>
      <c r="AH193" s="146"/>
      <c r="AI193" s="146"/>
    </row>
    <row r="194" spans="8:35" ht="12.75" customHeight="1">
      <c r="AF194" s="146"/>
      <c r="AG194" s="146"/>
      <c r="AH194" s="146"/>
      <c r="AI194" s="146"/>
    </row>
    <row r="195" spans="8:35" ht="12.75" customHeight="1"/>
    <row r="196" spans="8:35" ht="12.75" customHeight="1"/>
    <row r="197" spans="8:35" ht="12.75" customHeight="1">
      <c r="H197" s="41"/>
      <c r="S197" s="41"/>
      <c r="T197" s="41"/>
      <c r="U197" s="41"/>
      <c r="V197" s="41"/>
      <c r="W197" s="102"/>
      <c r="AA197" s="102"/>
      <c r="AB197" s="102"/>
      <c r="AC197" s="102"/>
      <c r="AD197" s="102"/>
      <c r="AF197" s="189"/>
      <c r="AG197" s="189"/>
      <c r="AH197" s="146"/>
      <c r="AI197" s="146"/>
    </row>
  </sheetData>
  <mergeCells count="26">
    <mergeCell ref="BY5:BZ5"/>
    <mergeCell ref="BD5:BD6"/>
    <mergeCell ref="BG4:BZ4"/>
    <mergeCell ref="BE5:BE6"/>
    <mergeCell ref="A8:G8"/>
    <mergeCell ref="U6:V6"/>
    <mergeCell ref="BB5:BB6"/>
    <mergeCell ref="BG5:BH5"/>
    <mergeCell ref="L6:Q6"/>
    <mergeCell ref="N8:Q8"/>
    <mergeCell ref="BA3:CE3"/>
    <mergeCell ref="CB4:CE5"/>
    <mergeCell ref="BA5:BA6"/>
    <mergeCell ref="BC5:BC6"/>
    <mergeCell ref="A6:J6"/>
    <mergeCell ref="S6:T6"/>
    <mergeCell ref="BI5:BJ5"/>
    <mergeCell ref="BK5:BL5"/>
    <mergeCell ref="BM5:BN5"/>
    <mergeCell ref="BO5:BP5"/>
    <mergeCell ref="BU5:BV5"/>
    <mergeCell ref="BW5:BX5"/>
    <mergeCell ref="BA4:BE4"/>
    <mergeCell ref="K6:K7"/>
    <mergeCell ref="BQ5:BR5"/>
    <mergeCell ref="BS5:BT5"/>
  </mergeCells>
  <dataValidations count="1">
    <dataValidation type="list" allowBlank="1" showErrorMessage="1" sqref="CB7:CB68" xr:uid="{00000000-0002-0000-1200-000000000000}">
      <formula1>"A,O"</formula1>
    </dataValidation>
  </dataValidations>
  <printOptions horizontalCentered="1"/>
  <pageMargins left="0.196527777777778" right="0.196527777777778" top="0.78749999999999998" bottom="7.8472222222222193E-2" header="0.511811023622047" footer="0.511811023622047"/>
  <pageSetup paperSize="9" scale="65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FF0000"/>
  </sheetPr>
  <dimension ref="A1:IW200"/>
  <sheetViews>
    <sheetView zoomScale="70" zoomScaleNormal="70" workbookViewId="0">
      <selection activeCell="I58" sqref="I58"/>
    </sheetView>
  </sheetViews>
  <sheetFormatPr defaultColWidth="5.453125" defaultRowHeight="12.5"/>
  <cols>
    <col min="1" max="1" width="15.7265625" style="544" customWidth="1"/>
    <col min="2" max="2" width="9.7265625" style="544" customWidth="1"/>
    <col min="3" max="3" width="15.7265625" style="544" customWidth="1"/>
    <col min="4" max="4" width="9.7265625" style="544" customWidth="1"/>
    <col min="5" max="5" width="17.81640625" style="544" customWidth="1"/>
    <col min="6" max="6" width="15.7265625" style="544" customWidth="1"/>
    <col min="7" max="7" width="9.7265625" style="544" customWidth="1"/>
    <col min="8" max="8" width="13" style="544" hidden="1" customWidth="1"/>
    <col min="9" max="9" width="15.7265625" style="544" customWidth="1"/>
    <col min="10" max="10" width="9.7265625" style="544" customWidth="1"/>
    <col min="11" max="11" width="32.726562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9.7265625" style="544" customWidth="1"/>
    <col min="16" max="16" width="15.7265625" style="544" customWidth="1"/>
    <col min="17" max="17" width="9.7265625" style="544" customWidth="1"/>
    <col min="18" max="18" width="4.453125" style="544" customWidth="1"/>
    <col min="19" max="22" width="15.7265625" style="544" customWidth="1"/>
    <col min="23" max="23" width="2.1796875" style="544" customWidth="1"/>
    <col min="24" max="26" width="15.7265625" style="544" customWidth="1"/>
    <col min="27" max="27" width="16.453125" style="544" customWidth="1"/>
    <col min="28" max="28" width="17.1796875" style="544" customWidth="1"/>
    <col min="29" max="29" width="16.7265625" style="544" customWidth="1"/>
    <col min="30" max="30" width="15.7265625" style="544" customWidth="1"/>
    <col min="31" max="31" width="5.453125" style="544" customWidth="1"/>
    <col min="32" max="32" width="8.26953125" style="544" customWidth="1"/>
    <col min="33" max="33" width="7.7265625" style="544" customWidth="1"/>
    <col min="34" max="35" width="5.81640625" style="544" customWidth="1"/>
    <col min="36" max="52" width="5.453125" style="544" customWidth="1"/>
    <col min="53" max="57" width="10.453125" style="544" customWidth="1"/>
    <col min="58" max="58" width="1.81640625" style="544" customWidth="1"/>
    <col min="59" max="78" width="9.1796875" style="544" customWidth="1"/>
    <col min="79" max="79" width="1.7265625" style="544" customWidth="1"/>
    <col min="80" max="83" width="12.7265625" style="544" customWidth="1"/>
    <col min="84" max="257" width="5.453125" style="544" customWidth="1"/>
  </cols>
  <sheetData>
    <row r="1" spans="1:105" ht="15.75" customHeight="1">
      <c r="A1" s="24" t="str">
        <f>Cover!B2</f>
        <v>Ramada Resort Khao Lak, Phang Nga</v>
      </c>
      <c r="B1" s="113"/>
      <c r="C1" s="112"/>
      <c r="D1" s="113"/>
      <c r="E1" s="39" t="s">
        <v>2261</v>
      </c>
      <c r="G1" s="113"/>
      <c r="I1" s="39" t="s">
        <v>2261</v>
      </c>
      <c r="J1" s="113"/>
      <c r="M1" s="113"/>
      <c r="O1" s="113"/>
      <c r="P1" s="50"/>
      <c r="Q1" s="113"/>
      <c r="R1" s="51" t="str">
        <f>+BS!J1</f>
        <v>6</v>
      </c>
      <c r="W1" s="174"/>
    </row>
    <row r="2" spans="1:105" ht="15.75" customHeight="1" thickBot="1">
      <c r="A2" s="24" t="s">
        <v>2634</v>
      </c>
      <c r="B2" s="112"/>
      <c r="C2" s="112"/>
      <c r="D2" s="112"/>
      <c r="G2" s="112"/>
      <c r="J2" s="112"/>
      <c r="M2" s="112"/>
      <c r="O2" s="112"/>
      <c r="P2" s="50"/>
      <c r="Q2" s="112"/>
      <c r="R2" s="50"/>
      <c r="W2" s="174"/>
    </row>
    <row r="3" spans="1:105" ht="15.75" customHeight="1" thickBot="1">
      <c r="A3" s="24" t="s">
        <v>2424</v>
      </c>
      <c r="B3" s="112"/>
      <c r="C3" s="112"/>
      <c r="D3" s="112"/>
      <c r="G3" s="112"/>
      <c r="J3" s="112"/>
      <c r="M3" s="112"/>
      <c r="O3" s="112"/>
      <c r="P3" s="27"/>
      <c r="Q3" s="112"/>
      <c r="W3" s="174"/>
      <c r="BA3" s="741" t="s">
        <v>2426</v>
      </c>
      <c r="BB3" s="757"/>
      <c r="BC3" s="757"/>
      <c r="BD3" s="757"/>
      <c r="BE3" s="757"/>
      <c r="BF3" s="757"/>
      <c r="BG3" s="757"/>
      <c r="BH3" s="757"/>
      <c r="BI3" s="757"/>
      <c r="BJ3" s="757"/>
      <c r="BK3" s="757"/>
      <c r="BL3" s="757"/>
      <c r="BM3" s="757"/>
      <c r="BN3" s="757"/>
      <c r="BO3" s="757"/>
      <c r="BP3" s="757"/>
      <c r="BQ3" s="757"/>
      <c r="BR3" s="757"/>
      <c r="BS3" s="757"/>
      <c r="BT3" s="757"/>
      <c r="BU3" s="757"/>
      <c r="BV3" s="757"/>
      <c r="BW3" s="757"/>
      <c r="BX3" s="757"/>
      <c r="BY3" s="757"/>
      <c r="BZ3" s="757"/>
      <c r="CA3" s="757"/>
      <c r="CB3" s="757"/>
      <c r="CC3" s="757"/>
      <c r="CD3" s="757"/>
      <c r="CE3" s="758"/>
    </row>
    <row r="4" spans="1:105" ht="15.75" customHeight="1" thickBot="1">
      <c r="A4" s="24" t="str">
        <f>SCH00!J3</f>
        <v>For the PRD of June 2026</v>
      </c>
      <c r="B4" s="112"/>
      <c r="C4" s="112"/>
      <c r="D4" s="112"/>
      <c r="G4" s="112"/>
      <c r="J4" s="112"/>
      <c r="M4" s="112"/>
      <c r="O4" s="112"/>
      <c r="P4" s="27"/>
      <c r="Q4" s="112"/>
      <c r="W4" s="174"/>
      <c r="BA4" s="746" t="s">
        <v>2428</v>
      </c>
      <c r="BB4" s="718"/>
      <c r="BC4" s="718"/>
      <c r="BD4" s="718"/>
      <c r="BE4" s="718"/>
      <c r="BF4" s="516"/>
      <c r="BG4" s="748" t="s">
        <v>2429</v>
      </c>
      <c r="BH4" s="718"/>
      <c r="BI4" s="718"/>
      <c r="BJ4" s="718"/>
      <c r="BK4" s="718"/>
      <c r="BL4" s="718"/>
      <c r="BM4" s="718"/>
      <c r="BN4" s="718"/>
      <c r="BO4" s="718"/>
      <c r="BP4" s="718"/>
      <c r="BQ4" s="718"/>
      <c r="BR4" s="718"/>
      <c r="BS4" s="718"/>
      <c r="BT4" s="718"/>
      <c r="BU4" s="718"/>
      <c r="BV4" s="718"/>
      <c r="BW4" s="718"/>
      <c r="BX4" s="718"/>
      <c r="BY4" s="718"/>
      <c r="BZ4" s="765"/>
      <c r="CA4" s="517"/>
      <c r="CB4" s="741" t="s">
        <v>2430</v>
      </c>
      <c r="CC4" s="759"/>
      <c r="CD4" s="759"/>
      <c r="CE4" s="760"/>
    </row>
    <row r="5" spans="1:105" ht="5.15" customHeight="1" thickBot="1">
      <c r="BA5" s="741" t="s">
        <v>2431</v>
      </c>
      <c r="BB5" s="741" t="s">
        <v>2432</v>
      </c>
      <c r="BC5" s="741" t="s">
        <v>2433</v>
      </c>
      <c r="BD5" s="741" t="s">
        <v>2434</v>
      </c>
      <c r="BE5" s="744" t="s">
        <v>2435</v>
      </c>
      <c r="BF5" s="518"/>
      <c r="BG5" s="744" t="s">
        <v>2436</v>
      </c>
      <c r="BH5" s="757"/>
      <c r="BI5" s="744" t="s">
        <v>2437</v>
      </c>
      <c r="BJ5" s="757"/>
      <c r="BK5" s="744" t="s">
        <v>2438</v>
      </c>
      <c r="BL5" s="757"/>
      <c r="BM5" s="741" t="s">
        <v>2439</v>
      </c>
      <c r="BN5" s="758"/>
      <c r="BO5" s="755" t="s">
        <v>2440</v>
      </c>
      <c r="BP5" s="757"/>
      <c r="BQ5" s="741" t="s">
        <v>2441</v>
      </c>
      <c r="BR5" s="758"/>
      <c r="BS5" s="755" t="s">
        <v>2442</v>
      </c>
      <c r="BT5" s="757"/>
      <c r="BU5" s="741" t="s">
        <v>2443</v>
      </c>
      <c r="BV5" s="758"/>
      <c r="BW5" s="754" t="s">
        <v>2444</v>
      </c>
      <c r="BX5" s="758"/>
      <c r="BY5" s="741" t="s">
        <v>2445</v>
      </c>
      <c r="BZ5" s="758"/>
      <c r="CA5" s="519"/>
      <c r="CB5" s="761"/>
      <c r="CC5" s="762"/>
      <c r="CD5" s="762"/>
      <c r="CE5" s="763"/>
    </row>
    <row r="6" spans="1:105" s="52" customFormat="1" ht="13.5" customHeight="1" thickBot="1">
      <c r="A6" s="697" t="s">
        <v>2446</v>
      </c>
      <c r="B6" s="698"/>
      <c r="C6" s="698"/>
      <c r="D6" s="698"/>
      <c r="E6" s="698"/>
      <c r="F6" s="698"/>
      <c r="G6" s="698"/>
      <c r="H6" s="698"/>
      <c r="I6" s="698"/>
      <c r="J6" s="699"/>
      <c r="K6" s="710" t="s">
        <v>2447</v>
      </c>
      <c r="L6" s="697" t="s">
        <v>2448</v>
      </c>
      <c r="M6" s="698"/>
      <c r="N6" s="698"/>
      <c r="O6" s="698"/>
      <c r="P6" s="698"/>
      <c r="Q6" s="699"/>
      <c r="R6" s="71"/>
      <c r="S6" s="702" t="s">
        <v>2332</v>
      </c>
      <c r="T6" s="703"/>
      <c r="U6" s="702" t="s">
        <v>2333</v>
      </c>
      <c r="V6" s="703"/>
      <c r="W6" s="71"/>
      <c r="X6" s="57" t="s">
        <v>2449</v>
      </c>
      <c r="Y6" s="57"/>
      <c r="Z6" s="57"/>
      <c r="AA6" s="71"/>
      <c r="AB6" s="71"/>
      <c r="AC6" s="71"/>
      <c r="AD6" s="71"/>
      <c r="AF6" s="71"/>
      <c r="AG6" s="71"/>
      <c r="AH6" s="71"/>
      <c r="AI6" s="71"/>
      <c r="BA6" s="764"/>
      <c r="BB6" s="764"/>
      <c r="BC6" s="764"/>
      <c r="BD6" s="764"/>
      <c r="BE6" s="761"/>
      <c r="BF6" s="520"/>
      <c r="BG6" s="521" t="s">
        <v>2450</v>
      </c>
      <c r="BH6" s="522" t="s">
        <v>2451</v>
      </c>
      <c r="BI6" s="521" t="s">
        <v>2450</v>
      </c>
      <c r="BJ6" s="522" t="s">
        <v>2451</v>
      </c>
      <c r="BK6" s="521" t="s">
        <v>2450</v>
      </c>
      <c r="BL6" s="522" t="s">
        <v>2451</v>
      </c>
      <c r="BM6" s="523" t="s">
        <v>2450</v>
      </c>
      <c r="BN6" s="524" t="s">
        <v>2451</v>
      </c>
      <c r="BO6" s="525" t="s">
        <v>2450</v>
      </c>
      <c r="BP6" s="522" t="s">
        <v>2451</v>
      </c>
      <c r="BQ6" s="521" t="s">
        <v>2450</v>
      </c>
      <c r="BR6" s="526" t="s">
        <v>2451</v>
      </c>
      <c r="BS6" s="525" t="s">
        <v>2450</v>
      </c>
      <c r="BT6" s="522" t="s">
        <v>2451</v>
      </c>
      <c r="BU6" s="521" t="s">
        <v>2450</v>
      </c>
      <c r="BV6" s="526" t="s">
        <v>2451</v>
      </c>
      <c r="BW6" s="525" t="s">
        <v>2450</v>
      </c>
      <c r="BX6" s="526" t="s">
        <v>2451</v>
      </c>
      <c r="BY6" s="521" t="s">
        <v>2450</v>
      </c>
      <c r="BZ6" s="526" t="s">
        <v>2451</v>
      </c>
      <c r="CA6" s="527"/>
      <c r="CB6" s="523" t="s">
        <v>2452</v>
      </c>
      <c r="CC6" s="523" t="s">
        <v>2453</v>
      </c>
      <c r="CD6" s="523" t="s">
        <v>2454</v>
      </c>
      <c r="CE6" s="528" t="s">
        <v>2455</v>
      </c>
    </row>
    <row r="7" spans="1:105" s="52" customFormat="1" ht="13.5" customHeight="1" thickBot="1">
      <c r="A7" s="69" t="s">
        <v>2577</v>
      </c>
      <c r="B7" s="69" t="s">
        <v>2297</v>
      </c>
      <c r="C7" s="69" t="s">
        <v>2456</v>
      </c>
      <c r="D7" s="69" t="s">
        <v>2297</v>
      </c>
      <c r="E7" s="69" t="s">
        <v>2457</v>
      </c>
      <c r="F7" s="69" t="s">
        <v>2336</v>
      </c>
      <c r="G7" s="69" t="s">
        <v>2297</v>
      </c>
      <c r="H7" s="69" t="s">
        <v>2342</v>
      </c>
      <c r="I7" s="69" t="s">
        <v>2578</v>
      </c>
      <c r="J7" s="69" t="s">
        <v>2297</v>
      </c>
      <c r="K7" s="711"/>
      <c r="L7" s="69" t="s">
        <v>2578</v>
      </c>
      <c r="M7" s="69" t="s">
        <v>2297</v>
      </c>
      <c r="N7" s="69" t="s">
        <v>2336</v>
      </c>
      <c r="O7" s="69" t="s">
        <v>2297</v>
      </c>
      <c r="P7" s="69" t="s">
        <v>2577</v>
      </c>
      <c r="Q7" s="69" t="s">
        <v>2297</v>
      </c>
      <c r="R7" s="71"/>
      <c r="S7" s="108" t="s">
        <v>2342</v>
      </c>
      <c r="T7" s="108" t="s">
        <v>2343</v>
      </c>
      <c r="U7" s="159" t="s">
        <v>2342</v>
      </c>
      <c r="V7" s="108" t="s">
        <v>2343</v>
      </c>
      <c r="W7" s="71"/>
      <c r="X7" s="108" t="s">
        <v>2335</v>
      </c>
      <c r="Y7" s="108" t="s">
        <v>2342</v>
      </c>
      <c r="Z7" s="108" t="s">
        <v>2343</v>
      </c>
      <c r="AA7" s="71"/>
      <c r="AB7" s="71"/>
      <c r="AC7" s="71"/>
      <c r="AD7" s="71"/>
      <c r="AF7" s="71"/>
      <c r="AG7" s="71"/>
      <c r="AH7" s="71"/>
      <c r="AI7" s="71"/>
      <c r="BA7" s="529"/>
      <c r="BB7" s="530"/>
      <c r="BC7" s="530"/>
      <c r="BD7" s="530"/>
      <c r="BE7" s="531"/>
      <c r="BF7" s="532"/>
      <c r="BG7" s="529"/>
      <c r="BH7" s="531"/>
      <c r="BI7" s="529"/>
      <c r="BJ7" s="531"/>
      <c r="BK7" s="529"/>
      <c r="BL7" s="531"/>
      <c r="BM7" s="529"/>
      <c r="BN7" s="531"/>
      <c r="BO7" s="529"/>
      <c r="BP7" s="531"/>
      <c r="BQ7" s="529"/>
      <c r="BR7" s="531"/>
      <c r="BS7" s="529"/>
      <c r="BT7" s="531"/>
      <c r="BU7" s="529"/>
      <c r="BV7" s="531"/>
      <c r="BW7" s="529"/>
      <c r="BX7" s="531"/>
      <c r="BY7" s="529"/>
      <c r="BZ7" s="531"/>
      <c r="CA7" s="532"/>
      <c r="CB7" s="529"/>
      <c r="CC7" s="530"/>
      <c r="CD7" s="530"/>
      <c r="CE7" s="531"/>
    </row>
    <row r="8" spans="1:105" ht="13.5" customHeight="1" thickBot="1">
      <c r="A8" s="766" t="s">
        <v>2458</v>
      </c>
      <c r="B8" s="698"/>
      <c r="C8" s="698"/>
      <c r="D8" s="698"/>
      <c r="E8" s="698"/>
      <c r="F8" s="698"/>
      <c r="G8" s="699"/>
      <c r="J8" s="172"/>
      <c r="M8" s="112"/>
      <c r="N8" s="766" t="s">
        <v>2458</v>
      </c>
      <c r="O8" s="698"/>
      <c r="P8" s="698"/>
      <c r="Q8" s="699"/>
      <c r="R8" s="118"/>
      <c r="S8" s="162"/>
      <c r="T8" s="162"/>
      <c r="U8" s="162"/>
      <c r="V8" s="162"/>
      <c r="BA8" s="533"/>
      <c r="BB8" s="534"/>
      <c r="BC8" s="534"/>
      <c r="BD8" s="534"/>
      <c r="BE8" s="535"/>
      <c r="BF8" s="536"/>
      <c r="BG8" s="533"/>
      <c r="BH8" s="535"/>
      <c r="BI8" s="533"/>
      <c r="BJ8" s="535"/>
      <c r="BK8" s="533"/>
      <c r="BL8" s="535"/>
      <c r="BM8" s="533"/>
      <c r="BN8" s="535"/>
      <c r="BO8" s="533"/>
      <c r="BP8" s="535"/>
      <c r="BQ8" s="533"/>
      <c r="BR8" s="535"/>
      <c r="BS8" s="533"/>
      <c r="BT8" s="535"/>
      <c r="BU8" s="533"/>
      <c r="BV8" s="535"/>
      <c r="BW8" s="533"/>
      <c r="BX8" s="535"/>
      <c r="BY8" s="533"/>
      <c r="BZ8" s="535"/>
      <c r="CA8" s="536"/>
      <c r="CB8" s="533"/>
      <c r="CC8" s="534"/>
      <c r="CD8" s="534"/>
      <c r="CE8" s="535"/>
    </row>
    <row r="9" spans="1:105" ht="5.15" customHeight="1">
      <c r="S9" s="111"/>
      <c r="T9" s="111"/>
      <c r="U9" s="111"/>
      <c r="V9" s="111"/>
      <c r="X9" s="72"/>
      <c r="Y9" s="72"/>
      <c r="Z9" s="72"/>
      <c r="AF9" s="146"/>
      <c r="AG9" s="146"/>
      <c r="AH9" s="146"/>
      <c r="AI9" s="146"/>
      <c r="BA9" s="533"/>
      <c r="BB9" s="534"/>
      <c r="BC9" s="534"/>
      <c r="BD9" s="534"/>
      <c r="BE9" s="535"/>
      <c r="BF9" s="536"/>
      <c r="BG9" s="533"/>
      <c r="BH9" s="535"/>
      <c r="BI9" s="533"/>
      <c r="BJ9" s="535"/>
      <c r="BK9" s="533"/>
      <c r="BL9" s="535"/>
      <c r="BM9" s="533"/>
      <c r="BN9" s="535"/>
      <c r="BO9" s="533"/>
      <c r="BP9" s="535"/>
      <c r="BQ9" s="533"/>
      <c r="BR9" s="535"/>
      <c r="BS9" s="533"/>
      <c r="BT9" s="535"/>
      <c r="BU9" s="533"/>
      <c r="BV9" s="535"/>
      <c r="BW9" s="533"/>
      <c r="BX9" s="535"/>
      <c r="BY9" s="533"/>
      <c r="BZ9" s="535"/>
      <c r="CA9" s="536"/>
      <c r="CB9" s="533"/>
      <c r="CC9" s="534"/>
      <c r="CD9" s="534"/>
      <c r="CE9" s="535"/>
    </row>
    <row r="10" spans="1:105" ht="12.75" customHeight="1">
      <c r="G10" s="140"/>
      <c r="K10" s="35" t="s">
        <v>2459</v>
      </c>
      <c r="M10" s="140"/>
      <c r="S10" s="111"/>
      <c r="T10" s="111"/>
      <c r="U10" s="214"/>
      <c r="V10" s="214"/>
      <c r="X10" s="72"/>
      <c r="Y10" s="72"/>
      <c r="Z10" s="72"/>
      <c r="AF10" s="146"/>
      <c r="AG10" s="146"/>
      <c r="AH10" s="146"/>
      <c r="AI10" s="146"/>
      <c r="BA10" s="533"/>
      <c r="BB10" s="534"/>
      <c r="BC10" s="534"/>
      <c r="BD10" s="534"/>
      <c r="BE10" s="535"/>
      <c r="BF10" s="536"/>
      <c r="BG10" s="533"/>
      <c r="BH10" s="535"/>
      <c r="BI10" s="533"/>
      <c r="BJ10" s="535"/>
      <c r="BK10" s="533"/>
      <c r="BL10" s="535"/>
      <c r="BM10" s="533"/>
      <c r="BN10" s="535"/>
      <c r="BO10" s="533"/>
      <c r="BP10" s="535"/>
      <c r="BQ10" s="533"/>
      <c r="BR10" s="535"/>
      <c r="BS10" s="533"/>
      <c r="BT10" s="535"/>
      <c r="BU10" s="533"/>
      <c r="BV10" s="535"/>
      <c r="BW10" s="533"/>
      <c r="BX10" s="535"/>
      <c r="BY10" s="533"/>
      <c r="BZ10" s="535"/>
      <c r="CA10" s="536"/>
      <c r="CB10" s="533"/>
      <c r="CC10" s="534"/>
      <c r="CD10" s="534"/>
      <c r="CE10" s="535"/>
    </row>
    <row r="11" spans="1:105" ht="12.75" customHeight="1">
      <c r="A11" s="74">
        <f ca="1">I11-T11</f>
        <v>56924.41</v>
      </c>
      <c r="B11">
        <f ca="1">IF(I11=0,0,(A11*100/I11))</f>
        <v>59.29204821074169</v>
      </c>
      <c r="C11">
        <f ca="1">I11-E11</f>
        <v>22514.890000000014</v>
      </c>
      <c r="D11">
        <f ca="1">IF(I11=0,0,(C11*100/I11))</f>
        <v>23.451344394075349</v>
      </c>
      <c r="E11">
        <f ca="1">IFERROR(_xll.AC_BU(_xll.ArrayBU(DB),_xll.ArrayDPT($BA11:$BE11),_xll.ArrayCOA($BG11:$BZ11),YR,PRD-1,_xll.ArrayDIM($CB11:$CE11)),0)</f>
        <v>73491.929999999993</v>
      </c>
      <c r="F11">
        <f ca="1">+I11-H11</f>
        <v>96006.82</v>
      </c>
      <c r="G11">
        <f ca="1">IF(I11=0,0,(F11*100/I11))</f>
        <v>99.999999999999986</v>
      </c>
      <c r="H11"/>
      <c r="I11">
        <f ca="1">IFERROR(_xll.AC_BU(_xll.ArrayBU(DB),_xll.ArrayDPT($BA11:$BE11),_xll.ArrayCOA($BG11:$BZ11),YR,PRD,_xll.ArrayDIM($CB11:$CE11)),0)</f>
        <v>96006.82</v>
      </c>
      <c r="J11" s="140">
        <f ca="1">IF(I11=0,0,(I11/I23*100))</f>
        <v>87.596904034372031</v>
      </c>
      <c r="K11" t="s">
        <v>2403</v>
      </c>
      <c r="L11">
        <f ca="1">IFERROR(_xll.ACC_BU(_xll.ArrayBU(DB),_xll.ArrayDPT($BA11:$BE11),_xll.ArrayCOA($BG11:$BZ11),YR,PRD,_xll.ArrayDIM($CB11:$CE11)),0)</f>
        <v>305068.36</v>
      </c>
      <c r="M11" s="140">
        <f ca="1">IF(L11=0,0,(L11/L23*100))</f>
        <v>53.329913058855723</v>
      </c>
      <c r="N11">
        <f ca="1">L11-U11</f>
        <v>305068.36</v>
      </c>
      <c r="O11">
        <f ca="1">IF(L11=0,0,(N11*100/L11))</f>
        <v>100</v>
      </c>
      <c r="P11">
        <f ca="1">L11-V11</f>
        <v>9573.4699999999721</v>
      </c>
      <c r="Q11">
        <f ca="1">IF(L11=0,0,(P11*100/L11))</f>
        <v>3.1381392681954865</v>
      </c>
      <c r="S11" s="119">
        <f ca="1">IFERROR(_xll.BC_BU(_xll.ArrayBU(DB),_xll.ArrayDPT($BA11:$BE11),_xll.ArrayCOA($BG11:$BZ11),YR,PRD,RV,_xll.ArrayDIM($CB11:$CE11)),0)</f>
        <v>0</v>
      </c>
      <c r="T11" s="119">
        <f ca="1">IFERROR(_xll.AC_BU(_xll.ArrayBU(DB),_xll.ArrayDPT($BA11:$BE11),_xll.ArrayCOA($BG11:$BZ11),YR-1,PRD,_xll.ArrayDIM($CB11:$CE11)),0)</f>
        <v>39082.410000000003</v>
      </c>
      <c r="U11" s="119">
        <f ca="1">IFERROR(_xll.BCC_BU(_xll.ArrayBU(DB),_xll.ArrayDPT($BA11:$BE11),_xll.ArrayCOA($BG11:$BZ11),YR,PRD,RV,_xll.ArrayDIM($CB11:$CE11)),0)</f>
        <v>0</v>
      </c>
      <c r="V11" s="119">
        <f ca="1">IFERROR(_xll.ACC_BU(_xll.ArrayBU(DB),_xll.ArrayDPT($BA11:$BE11),_xll.ArrayCOA($BG11:$BZ11),YR-1,PRD,_xll.ArrayDIM($CB11:$CE11)),0)</f>
        <v>295494.89</v>
      </c>
      <c r="W11" s="102"/>
      <c r="X11" s="72">
        <f ca="1">IFERROR(_xll.ACC_BU(_xll.ArrayBU(DB),_xll.ArrayDPT($BA11:$BE11),_xll.ArrayCOA($BG11:$BZ11),YR,PRD,_xll.ArrayDIM($CB11:$CE11)),0)</f>
        <v>305068.36</v>
      </c>
      <c r="Y11" s="72">
        <f ca="1">IFERROR(_xll.BCC_BU(_xll.ArrayBU(DB),_xll.ArrayDPT($BA11:$BE11),_xll.ArrayCOA($BG11:$BZ11),YR,PRD,RV,_xll.ArrayDIM($CB11:$CE11)),0)</f>
        <v>0</v>
      </c>
      <c r="Z11" s="72">
        <f ca="1">IFERROR(_xll.ACC_BU(_xll.ArrayBU(DB),_xll.ArrayDPT($BA11:$BE11),_xll.ArrayCOA($BG11:$BZ11),YR-1,PRD,_xll.ArrayDIM($CB11:$CE11)),0)</f>
        <v>295494.89</v>
      </c>
      <c r="AA11" s="102"/>
      <c r="AB11" s="102"/>
      <c r="AC11" s="102"/>
      <c r="AD11" s="102"/>
      <c r="AF11" s="146"/>
      <c r="AG11" s="146"/>
      <c r="AH11" s="146"/>
      <c r="AI11" s="146"/>
      <c r="BA11" s="533"/>
      <c r="BB11" s="534"/>
      <c r="BC11" s="534"/>
      <c r="BD11" s="534"/>
      <c r="BE11" s="535"/>
      <c r="BF11" s="536"/>
      <c r="BG11" s="533" t="s">
        <v>1617</v>
      </c>
      <c r="BH11" s="535"/>
      <c r="BI11" s="533"/>
      <c r="BJ11" s="535"/>
      <c r="BK11" s="533"/>
      <c r="BL11" s="535"/>
      <c r="BM11" s="533"/>
      <c r="BN11" s="535"/>
      <c r="BO11" s="533"/>
      <c r="BP11" s="535"/>
      <c r="BQ11" s="533"/>
      <c r="BR11" s="535"/>
      <c r="BS11" s="533"/>
      <c r="BT11" s="535"/>
      <c r="BU11" s="533"/>
      <c r="BV11" s="535"/>
      <c r="BW11" s="533"/>
      <c r="BX11" s="535"/>
      <c r="BY11" s="533"/>
      <c r="BZ11" s="535"/>
      <c r="CA11" s="536"/>
      <c r="CB11" s="533"/>
      <c r="CC11" s="534"/>
      <c r="CD11" s="534"/>
      <c r="CE11" s="535"/>
      <c r="DA11" t="s">
        <v>1617</v>
      </c>
    </row>
    <row r="12" spans="1:105" ht="12.75" customHeight="1">
      <c r="A12" s="74">
        <f ca="1">I12-T12</f>
        <v>0</v>
      </c>
      <c r="B12" s="124">
        <f ca="1">IF(I12=0,0,(A12*100/I12))</f>
        <v>0</v>
      </c>
      <c r="C12" s="124">
        <f ca="1">I12-E12</f>
        <v>0</v>
      </c>
      <c r="D12" s="124">
        <f ca="1">IF(I12=0,0,(C12*100/I12))</f>
        <v>0</v>
      </c>
      <c r="E12" s="124">
        <f ca="1">IFERROR(_xll.AC_BU(_xll.ArrayBU(DB),_xll.ArrayDPT($BA12:$BE12),_xll.ArrayCOA($BG12:$BZ12),YR,PRD-1,_xll.ArrayDIM($CB12:$CE12)),0)</f>
        <v>0</v>
      </c>
      <c r="F12" s="124">
        <f ca="1">I12-H12</f>
        <v>0</v>
      </c>
      <c r="G12" s="124">
        <f ca="1">IF(I12=0,0,(F12*100/I12))</f>
        <v>0</v>
      </c>
      <c r="H12" s="124"/>
      <c r="I12" s="124">
        <f ca="1">IFERROR(_xll.AC_BU(_xll.ArrayBU(DB),_xll.ArrayDPT($BA12:$BE12),_xll.ArrayCOA($BG12:$BZ12),YR,PRD,_xll.ArrayDIM($CB12:$CE12)),0)</f>
        <v>0</v>
      </c>
      <c r="J12" s="127">
        <f ca="1">IF(I12=0,0,(I12/I23*100))</f>
        <v>0</v>
      </c>
      <c r="K12" s="124" t="s">
        <v>2473</v>
      </c>
      <c r="L12" s="124">
        <f ca="1">IFERROR(_xll.ACC_BU(_xll.ArrayBU(DB),_xll.ArrayDPT($BA12:$BE12),_xll.ArrayCOA($BG12:$BZ12),YR,PRD,_xll.ArrayDIM($CB12:$CE12)),0)</f>
        <v>0</v>
      </c>
      <c r="M12" s="127">
        <f ca="1">IF(L12=0,0,(L12/L23*100))</f>
        <v>0</v>
      </c>
      <c r="N12" s="124">
        <f ca="1">L12-U12</f>
        <v>0</v>
      </c>
      <c r="O12" s="124">
        <f ca="1">IF(L12=0,0,(N12*100/L12))</f>
        <v>0</v>
      </c>
      <c r="P12" s="124">
        <f ca="1">L12-V12</f>
        <v>-30257.17</v>
      </c>
      <c r="Q12" s="124">
        <f ca="1">IF(L12=0,0,(P12*100/L12))</f>
        <v>0</v>
      </c>
      <c r="S12" s="72">
        <f ca="1">IFERROR(_xll.BC_BU(_xll.ArrayBU(DB),_xll.ArrayDPT($BA12:$BE12),_xll.ArrayCOA($BG12:$BZ12),YR,PRD,RV,_xll.ArrayDIM($CB12:$CE12)),0)</f>
        <v>0</v>
      </c>
      <c r="T12" s="72">
        <f ca="1">IFERROR(_xll.AC_BU(_xll.ArrayBU(DB),_xll.ArrayDPT($BA12:$BE12),_xll.ArrayCOA($BG12:$BZ12),YR-1,PRD,_xll.ArrayDIM($CB12:$CE12)),0)</f>
        <v>0</v>
      </c>
      <c r="U12" s="72">
        <f ca="1">IFERROR(_xll.BCC_BU(_xll.ArrayBU(DB),_xll.ArrayDPT($BA12:$BE12),_xll.ArrayCOA($BG12:$BZ12),YR,PRD,RV,_xll.ArrayDIM($CB12:$CE12)),0)</f>
        <v>0</v>
      </c>
      <c r="V12" s="72">
        <f ca="1">IFERROR(_xll.ACC_BU(_xll.ArrayBU(DB),_xll.ArrayDPT($BA12:$BE12),_xll.ArrayCOA($BG12:$BZ12),YR-1,PRD,_xll.ArrayDIM($CB12:$CE12)),0)</f>
        <v>30257.17</v>
      </c>
      <c r="W12" s="102"/>
      <c r="X12" s="72">
        <f ca="1">IFERROR(_xll.ACC_BU(_xll.ArrayBU(DB),_xll.ArrayDPT($BA12:$BE12),_xll.ArrayCOA($BG12:$BZ12),YR,PRD,_xll.ArrayDIM($CB12:$CE12)),0)</f>
        <v>0</v>
      </c>
      <c r="Y12" s="72">
        <f ca="1">IFERROR(_xll.BCC_BU(_xll.ArrayBU(DB),_xll.ArrayDPT($BA12:$BE12),_xll.ArrayCOA($BG12:$BZ12),YR,PRD,RV,_xll.ArrayDIM($CB12:$CE12)),0)</f>
        <v>0</v>
      </c>
      <c r="Z12" s="72">
        <f ca="1">IFERROR(_xll.ACC_BU(_xll.ArrayBU(DB),_xll.ArrayDPT($BA12:$BE12),_xll.ArrayCOA($BG12:$BZ12),YR-1,PRD,_xll.ArrayDIM($CB12:$CE12)),0)</f>
        <v>30257.17</v>
      </c>
      <c r="AA12" s="102"/>
      <c r="AB12" s="102"/>
      <c r="AC12" s="102"/>
      <c r="AD12" s="102"/>
      <c r="AF12" s="146"/>
      <c r="AG12" s="146"/>
      <c r="AH12" s="146"/>
      <c r="AI12" s="146"/>
      <c r="BA12" s="533"/>
      <c r="BB12" s="534"/>
      <c r="BC12" s="534"/>
      <c r="BD12" s="534"/>
      <c r="BE12" s="535"/>
      <c r="BF12" s="536"/>
      <c r="BG12" s="533" t="s">
        <v>1624</v>
      </c>
      <c r="BH12" s="535"/>
      <c r="BI12" s="533"/>
      <c r="BJ12" s="535"/>
      <c r="BK12" s="533"/>
      <c r="BL12" s="535"/>
      <c r="BM12" s="533"/>
      <c r="BN12" s="535"/>
      <c r="BO12" s="533"/>
      <c r="BP12" s="535"/>
      <c r="BQ12" s="533"/>
      <c r="BR12" s="535"/>
      <c r="BS12" s="533"/>
      <c r="BT12" s="535"/>
      <c r="BU12" s="533"/>
      <c r="BV12" s="535"/>
      <c r="BW12" s="533"/>
      <c r="BX12" s="535"/>
      <c r="BY12" s="533"/>
      <c r="BZ12" s="535"/>
      <c r="CA12" s="536"/>
      <c r="CB12" s="533"/>
      <c r="CC12" s="534"/>
      <c r="CD12" s="534"/>
      <c r="CE12" s="535"/>
      <c r="DA12" t="s">
        <v>1624</v>
      </c>
    </row>
    <row r="13" spans="1:105" ht="12.75" customHeight="1">
      <c r="A13" s="35">
        <f ca="1">A11-A12</f>
        <v>56924.41</v>
      </c>
      <c r="B13">
        <f ca="1">IF(I13=0,0,(A13*100/I13))</f>
        <v>59.29204821074169</v>
      </c>
      <c r="C13" s="35">
        <f ca="1">I13-E13</f>
        <v>22514.890000000014</v>
      </c>
      <c r="D13">
        <f ca="1">IF(I13=0,0,(C13*100/I13))</f>
        <v>23.451344394075349</v>
      </c>
      <c r="E13" s="35">
        <f ca="1">E11-E12</f>
        <v>73491.929999999993</v>
      </c>
      <c r="F13" s="35">
        <f ca="1">F11-F12</f>
        <v>96006.82</v>
      </c>
      <c r="G13">
        <f ca="1">IF(I13=0,0,(F13*100/I13))</f>
        <v>99.999999999999986</v>
      </c>
      <c r="H13" s="35">
        <f>H11-H12</f>
        <v>0</v>
      </c>
      <c r="I13" s="35">
        <f ca="1">I11-I12</f>
        <v>96006.82</v>
      </c>
      <c r="J13" s="140">
        <f ca="1">IF(I13=0,0,(I13/I23*100))</f>
        <v>87.596904034372031</v>
      </c>
      <c r="K13" s="112" t="s">
        <v>2608</v>
      </c>
      <c r="L13" s="35">
        <f ca="1">L11-L12</f>
        <v>305068.36</v>
      </c>
      <c r="M13" s="140">
        <f ca="1">IF(L13=0,0,(L13/L23*100))</f>
        <v>53.329913058855723</v>
      </c>
      <c r="N13" s="35">
        <f ca="1">N11-N12</f>
        <v>305068.36</v>
      </c>
      <c r="O13">
        <f ca="1">IF(L13=0,0,(N13*100/L13))</f>
        <v>100</v>
      </c>
      <c r="P13" s="35">
        <f ca="1">P11-P12</f>
        <v>39830.63999999997</v>
      </c>
      <c r="Q13">
        <f ca="1">IF(L13=0,0,(P13*100/L13))</f>
        <v>13.056299906027611</v>
      </c>
      <c r="S13" s="145">
        <f ca="1">S11-S12</f>
        <v>0</v>
      </c>
      <c r="T13" s="145">
        <f ca="1">T11-T12</f>
        <v>39082.410000000003</v>
      </c>
      <c r="U13" s="145">
        <f ca="1">U11-U12</f>
        <v>0</v>
      </c>
      <c r="V13" s="145">
        <f ca="1">V11-V12</f>
        <v>265237.72000000003</v>
      </c>
      <c r="W13" s="46"/>
      <c r="X13" s="77">
        <f ca="1">X11-X12</f>
        <v>305068.36</v>
      </c>
      <c r="Y13" s="77">
        <f ca="1">Y11-Y12</f>
        <v>0</v>
      </c>
      <c r="Z13" s="77">
        <f ca="1">Z11-Z12</f>
        <v>265237.72000000003</v>
      </c>
      <c r="AA13" s="46"/>
      <c r="AB13" s="46"/>
      <c r="AC13" s="46"/>
      <c r="AD13" s="46"/>
      <c r="AF13" s="146"/>
      <c r="AG13" s="146"/>
      <c r="AH13" s="146"/>
      <c r="AI13" s="146"/>
      <c r="BA13" s="533"/>
      <c r="BB13" s="534"/>
      <c r="BC13" s="534"/>
      <c r="BD13" s="534"/>
      <c r="BE13" s="535"/>
      <c r="BF13" s="536"/>
      <c r="BG13" s="533"/>
      <c r="BH13" s="535"/>
      <c r="BI13" s="533"/>
      <c r="BJ13" s="535"/>
      <c r="BK13" s="533"/>
      <c r="BL13" s="535"/>
      <c r="BM13" s="533"/>
      <c r="BN13" s="535"/>
      <c r="BO13" s="533"/>
      <c r="BP13" s="535"/>
      <c r="BQ13" s="533"/>
      <c r="BR13" s="535"/>
      <c r="BS13" s="533"/>
      <c r="BT13" s="535"/>
      <c r="BU13" s="533"/>
      <c r="BV13" s="535"/>
      <c r="BW13" s="533"/>
      <c r="BX13" s="535"/>
      <c r="BY13" s="533"/>
      <c r="BZ13" s="535"/>
      <c r="CA13" s="536"/>
      <c r="CB13" s="533"/>
      <c r="CC13" s="534"/>
      <c r="CD13" s="534"/>
      <c r="CE13" s="535"/>
    </row>
    <row r="14" spans="1:105" ht="5.15" customHeight="1">
      <c r="S14" s="72"/>
      <c r="T14" s="72"/>
      <c r="U14" s="72"/>
      <c r="V14" s="72"/>
      <c r="W14" s="46"/>
      <c r="X14" s="72"/>
      <c r="Y14" s="72"/>
      <c r="Z14" s="72"/>
      <c r="AA14" s="46"/>
      <c r="AC14" s="46"/>
      <c r="AD14" s="46"/>
      <c r="AF14" s="146"/>
      <c r="AG14" s="146"/>
      <c r="AH14" s="146"/>
      <c r="AI14" s="146"/>
      <c r="BA14" s="533"/>
      <c r="BB14" s="534"/>
      <c r="BC14" s="534"/>
      <c r="BD14" s="534"/>
      <c r="BE14" s="535"/>
      <c r="BF14" s="536"/>
      <c r="BG14" s="533"/>
      <c r="BH14" s="535"/>
      <c r="BI14" s="533"/>
      <c r="BJ14" s="535"/>
      <c r="BK14" s="533"/>
      <c r="BL14" s="535"/>
      <c r="BM14" s="533"/>
      <c r="BN14" s="535"/>
      <c r="BO14" s="533"/>
      <c r="BP14" s="535"/>
      <c r="BQ14" s="533"/>
      <c r="BR14" s="535"/>
      <c r="BS14" s="533"/>
      <c r="BT14" s="535"/>
      <c r="BU14" s="533"/>
      <c r="BV14" s="535"/>
      <c r="BW14" s="533"/>
      <c r="BX14" s="535"/>
      <c r="BY14" s="533"/>
      <c r="BZ14" s="535"/>
      <c r="CA14" s="536"/>
      <c r="CB14" s="533"/>
      <c r="CC14" s="534"/>
      <c r="CD14" s="534"/>
      <c r="CE14" s="535"/>
    </row>
    <row r="15" spans="1:105" ht="12.75" customHeight="1">
      <c r="A15" s="74">
        <f ca="1">I15-T15</f>
        <v>-10195.41</v>
      </c>
      <c r="B15">
        <f ca="1">IF(I15=0,0,(A15*100/I15))</f>
        <v>0</v>
      </c>
      <c r="C15">
        <f ca="1">I15-E15</f>
        <v>-11469.84</v>
      </c>
      <c r="D15">
        <f ca="1">IF(I15=0,0,(C15*100/I15))</f>
        <v>0</v>
      </c>
      <c r="E15">
        <f ca="1">IFERROR(_xll.AC_BU(_xll.ArrayBU(DB),_xll.ArrayDPT($BA15:$BE15),_xll.ArrayCOA($BG15:$BZ15),YR,PRD-1,_xll.ArrayDIM($CB15:$CE15)),0)</f>
        <v>11469.84</v>
      </c>
      <c r="F15">
        <f ca="1">I15-H15</f>
        <v>0</v>
      </c>
      <c r="G15">
        <f ca="1">IF(I15=0,0,(F15*100/I15))</f>
        <v>0</v>
      </c>
      <c r="H15"/>
      <c r="I15">
        <f ca="1">IFERROR(_xll.AC_BU(_xll.ArrayBU(DB),_xll.ArrayDPT($BA15:$BE15),_xll.ArrayCOA($BG15:$BZ15),YR,PRD,_xll.ArrayDIM($CB15:$CE15)),0)</f>
        <v>0</v>
      </c>
      <c r="J15" s="140">
        <f ca="1">IF(I15=0,0,(I15/I23*100))</f>
        <v>0</v>
      </c>
      <c r="K15" t="s">
        <v>2404</v>
      </c>
      <c r="L15">
        <f ca="1">IFERROR(_xll.ACC_BU(_xll.ArrayBU(DB),_xll.ArrayDPT($BA15:$BE15),_xll.ArrayCOA($BG15:$BZ15),YR,PRD,_xll.ArrayDIM($CB15:$CE15)),0)</f>
        <v>117191.64</v>
      </c>
      <c r="M15" s="140">
        <f ca="1">IF(L15=0,0,(L15/L23*100))</f>
        <v>20.486621334394425</v>
      </c>
      <c r="N15">
        <f ca="1">L15-U15</f>
        <v>117191.64</v>
      </c>
      <c r="O15">
        <f ca="1">IF(L15=0,0,(N15*100/L15))</f>
        <v>100</v>
      </c>
      <c r="P15">
        <f ca="1">L15-V15</f>
        <v>-90993.599999999991</v>
      </c>
      <c r="Q15">
        <f ca="1">IF(L15=0,0,(P15*100/L15))</f>
        <v>-77.645128952884349</v>
      </c>
      <c r="S15" s="72">
        <f ca="1">IFERROR(_xll.BC_BU(_xll.ArrayBU(DB),_xll.ArrayDPT($BA15:$BE15),_xll.ArrayCOA($BG15:$BZ15),YR,PRD,RV,_xll.ArrayDIM($CB15:$CE15)),0)</f>
        <v>0</v>
      </c>
      <c r="T15" s="72">
        <f ca="1">IFERROR(_xll.AC_BU(_xll.ArrayBU(DB),_xll.ArrayDPT($BA15:$BE15),_xll.ArrayCOA($BG15:$BZ15),YR-1,PRD,_xll.ArrayDIM($CB15:$CE15)),0)</f>
        <v>10195.41</v>
      </c>
      <c r="U15" s="72">
        <f ca="1">IFERROR(_xll.BCC_BU(_xll.ArrayBU(DB),_xll.ArrayDPT($BA15:$BE15),_xll.ArrayCOA($BG15:$BZ15),YR,PRD,RV,_xll.ArrayDIM($CB15:$CE15)),0)</f>
        <v>0</v>
      </c>
      <c r="V15" s="72">
        <f ca="1">IFERROR(_xll.ACC_BU(_xll.ArrayBU(DB),_xll.ArrayDPT($BA15:$BE15),_xll.ArrayCOA($BG15:$BZ15),YR-1,PRD,_xll.ArrayDIM($CB15:$CE15)),0)</f>
        <v>208185.24</v>
      </c>
      <c r="W15" s="102"/>
      <c r="X15" s="72">
        <f ca="1">IFERROR(_xll.ACC_BU(_xll.ArrayBU(DB),_xll.ArrayDPT($BA15:$BE15),_xll.ArrayCOA($BG15:$BZ15),YR,PRD,_xll.ArrayDIM($CB15:$CE15)),0)</f>
        <v>117191.64</v>
      </c>
      <c r="Y15" s="72">
        <f ca="1">IFERROR(_xll.BCC_BU(_xll.ArrayBU(DB),_xll.ArrayDPT($BA15:$BE15),_xll.ArrayCOA($BG15:$BZ15),YR,PRD,RV,_xll.ArrayDIM($CB15:$CE15)),0)</f>
        <v>0</v>
      </c>
      <c r="Z15" s="72">
        <f ca="1">IFERROR(_xll.ACC_BU(_xll.ArrayBU(DB),_xll.ArrayDPT($BA15:$BE15),_xll.ArrayCOA($BG15:$BZ15),YR-1,PRD,_xll.ArrayDIM($CB15:$CE15)),0)</f>
        <v>208185.24</v>
      </c>
      <c r="AA15" s="102"/>
      <c r="AB15" s="102"/>
      <c r="AC15" s="102"/>
      <c r="AD15" s="102"/>
      <c r="AF15" s="146"/>
      <c r="AG15" s="146"/>
      <c r="AH15" s="146"/>
      <c r="AI15" s="146"/>
      <c r="BA15" s="533"/>
      <c r="BB15" s="534"/>
      <c r="BC15" s="534"/>
      <c r="BD15" s="534"/>
      <c r="BE15" s="535"/>
      <c r="BF15" s="536"/>
      <c r="BG15" s="533" t="s">
        <v>1621</v>
      </c>
      <c r="BH15" s="535"/>
      <c r="BI15" s="533"/>
      <c r="BJ15" s="535"/>
      <c r="BK15" s="533"/>
      <c r="BL15" s="535"/>
      <c r="BM15" s="533"/>
      <c r="BN15" s="535"/>
      <c r="BO15" s="533"/>
      <c r="BP15" s="535"/>
      <c r="BQ15" s="533"/>
      <c r="BR15" s="535"/>
      <c r="BS15" s="533"/>
      <c r="BT15" s="535"/>
      <c r="BU15" s="533"/>
      <c r="BV15" s="535"/>
      <c r="BW15" s="533"/>
      <c r="BX15" s="535"/>
      <c r="BY15" s="533"/>
      <c r="BZ15" s="535"/>
      <c r="CA15" s="536"/>
      <c r="CB15" s="533"/>
      <c r="CC15" s="534"/>
      <c r="CD15" s="534"/>
      <c r="CE15" s="535"/>
      <c r="DA15" t="s">
        <v>1621</v>
      </c>
    </row>
    <row r="16" spans="1:105" ht="12.75" customHeight="1">
      <c r="A16" s="74">
        <f ca="1">I16-T16</f>
        <v>0</v>
      </c>
      <c r="B16" s="124">
        <f ca="1">IF(I16=0,0,(A16*100/I16))</f>
        <v>0</v>
      </c>
      <c r="C16" s="124">
        <f ca="1">I16-E16</f>
        <v>0</v>
      </c>
      <c r="D16" s="124">
        <f ca="1">IF(I16=0,0,(C16*100/I16))</f>
        <v>0</v>
      </c>
      <c r="E16" s="124">
        <f ca="1">IFERROR(_xll.AC_BU(_xll.ArrayBU(DB),_xll.ArrayDPT($BA16:$BE16),_xll.ArrayCOA($BG16:$BZ16),YR,PRD-1,_xll.ArrayDIM($CB16:$CE16)),0)</f>
        <v>0</v>
      </c>
      <c r="F16" s="124">
        <f ca="1">I16-H16</f>
        <v>0</v>
      </c>
      <c r="G16" s="124">
        <f ca="1">IF(I16=0,0,(F16*100/I16))</f>
        <v>0</v>
      </c>
      <c r="H16" s="124"/>
      <c r="I16" s="124">
        <f ca="1">IFERROR(_xll.AC_BU(_xll.ArrayBU(DB),_xll.ArrayDPT($BA16:$BE16),_xll.ArrayCOA($BG16:$BZ16),YR,PRD,_xll.ArrayDIM($CB16:$CE16)),0)</f>
        <v>0</v>
      </c>
      <c r="J16" s="127">
        <f ca="1">IF(I16=0,0,(I16/I23*100))</f>
        <v>0</v>
      </c>
      <c r="K16" s="124" t="s">
        <v>2473</v>
      </c>
      <c r="L16" s="124">
        <f ca="1">IFERROR(_xll.ACC_BU(_xll.ArrayBU(DB),_xll.ArrayDPT($BA16:$BE16),_xll.ArrayCOA($BG16:$BZ16),YR,PRD,_xll.ArrayDIM($CB16:$CE16)),0)</f>
        <v>0</v>
      </c>
      <c r="M16" s="127">
        <f ca="1">IF(L16=0,0,(L16/L23*100))</f>
        <v>0</v>
      </c>
      <c r="N16" s="124">
        <f ca="1">L16-U16</f>
        <v>0</v>
      </c>
      <c r="O16" s="124">
        <f ca="1">IF(L16=0,0,(N16*100/L16))</f>
        <v>0</v>
      </c>
      <c r="P16" s="124">
        <f ca="1">L16-V16</f>
        <v>-5396.25</v>
      </c>
      <c r="Q16" s="124">
        <f ca="1">IF(L16=0,0,(P16*100/L16))</f>
        <v>0</v>
      </c>
      <c r="S16" s="72">
        <f ca="1">IFERROR(_xll.BC_BU(_xll.ArrayBU(DB),_xll.ArrayDPT($BA16:$BE16),_xll.ArrayCOA($BG16:$BZ16),YR,PRD,RV,_xll.ArrayDIM($CB16:$CE16)),0)</f>
        <v>0</v>
      </c>
      <c r="T16" s="72">
        <f ca="1">IFERROR(_xll.AC_BU(_xll.ArrayBU(DB),_xll.ArrayDPT($BA16:$BE16),_xll.ArrayCOA($BG16:$BZ16),YR-1,PRD,_xll.ArrayDIM($CB16:$CE16)),0)</f>
        <v>0</v>
      </c>
      <c r="U16" s="72">
        <f ca="1">IFERROR(_xll.BCC_BU(_xll.ArrayBU(DB),_xll.ArrayDPT($BA16:$BE16),_xll.ArrayCOA($BG16:$BZ16),YR,PRD,RV,_xll.ArrayDIM($CB16:$CE16)),0)</f>
        <v>0</v>
      </c>
      <c r="V16" s="72">
        <f ca="1">IFERROR(_xll.ACC_BU(_xll.ArrayBU(DB),_xll.ArrayDPT($BA16:$BE16),_xll.ArrayCOA($BG16:$BZ16),YR-1,PRD,_xll.ArrayDIM($CB16:$CE16)),0)</f>
        <v>5396.25</v>
      </c>
      <c r="W16" s="102"/>
      <c r="X16" s="72">
        <f ca="1">IFERROR(_xll.ACC_BU(_xll.ArrayBU(DB),_xll.ArrayDPT($BA16:$BE16),_xll.ArrayCOA($BG16:$BZ16),YR,PRD,_xll.ArrayDIM($CB16:$CE16)),0)</f>
        <v>0</v>
      </c>
      <c r="Y16" s="72">
        <f ca="1">IFERROR(_xll.BCC_BU(_xll.ArrayBU(DB),_xll.ArrayDPT($BA16:$BE16),_xll.ArrayCOA($BG16:$BZ16),YR,PRD,RV,_xll.ArrayDIM($CB16:$CE16)),0)</f>
        <v>0</v>
      </c>
      <c r="Z16" s="72">
        <f ca="1">IFERROR(_xll.ACC_BU(_xll.ArrayBU(DB),_xll.ArrayDPT($BA16:$BE16),_xll.ArrayCOA($BG16:$BZ16),YR-1,PRD,_xll.ArrayDIM($CB16:$CE16)),0)</f>
        <v>5396.25</v>
      </c>
      <c r="AA16" s="102"/>
      <c r="AB16" s="102"/>
      <c r="AC16" s="102"/>
      <c r="AD16" s="102"/>
      <c r="AF16" s="146"/>
      <c r="AG16" s="146"/>
      <c r="AH16" s="146"/>
      <c r="AI16" s="146"/>
      <c r="BA16" s="537"/>
      <c r="BB16" s="538"/>
      <c r="BC16" s="538"/>
      <c r="BD16" s="538"/>
      <c r="BE16" s="539"/>
      <c r="BF16" s="502"/>
      <c r="BG16" s="537" t="s">
        <v>1625</v>
      </c>
      <c r="BH16" s="539"/>
      <c r="BI16" s="537"/>
      <c r="BJ16" s="539"/>
      <c r="BK16" s="537"/>
      <c r="BL16" s="539"/>
      <c r="BM16" s="537"/>
      <c r="BN16" s="539"/>
      <c r="BO16" s="537"/>
      <c r="BP16" s="539"/>
      <c r="BQ16" s="537"/>
      <c r="BR16" s="539"/>
      <c r="BS16" s="537"/>
      <c r="BT16" s="539"/>
      <c r="BU16" s="537"/>
      <c r="BV16" s="539"/>
      <c r="BW16" s="537"/>
      <c r="BX16" s="539"/>
      <c r="BY16" s="537"/>
      <c r="BZ16" s="539"/>
      <c r="CA16" s="502"/>
      <c r="CB16" s="537"/>
      <c r="CC16" s="538"/>
      <c r="CD16" s="538"/>
      <c r="CE16" s="539"/>
      <c r="DA16" t="s">
        <v>1625</v>
      </c>
    </row>
    <row r="17" spans="1:106" ht="12.75" customHeight="1">
      <c r="A17" s="35">
        <f ca="1">A15-A16</f>
        <v>-10195.41</v>
      </c>
      <c r="B17">
        <f ca="1">IF(I17=0,0,(A17*100/I17))</f>
        <v>0</v>
      </c>
      <c r="C17" s="35">
        <f ca="1">I17-E17</f>
        <v>-11469.84</v>
      </c>
      <c r="D17">
        <f ca="1">IF(I17=0,0,(C17*100/I17))</f>
        <v>0</v>
      </c>
      <c r="E17" s="35">
        <f ca="1">E15-E16</f>
        <v>11469.84</v>
      </c>
      <c r="F17" s="35">
        <f ca="1">F15+F16</f>
        <v>0</v>
      </c>
      <c r="G17">
        <f ca="1">IF(I17=0,0,(F17*100/I17))</f>
        <v>0</v>
      </c>
      <c r="H17" s="35">
        <f>H15-H16</f>
        <v>0</v>
      </c>
      <c r="I17" s="35">
        <f ca="1">I15-I16</f>
        <v>0</v>
      </c>
      <c r="J17" s="140">
        <f ca="1">IF(I17=0,0,(I17/I23*100))</f>
        <v>0</v>
      </c>
      <c r="K17" s="112" t="s">
        <v>2609</v>
      </c>
      <c r="L17" s="35">
        <f ca="1">L15-L16</f>
        <v>117191.64</v>
      </c>
      <c r="M17" s="140">
        <f ca="1">IF(L17=0,0,(L17/L23*100))</f>
        <v>20.486621334394425</v>
      </c>
      <c r="N17" s="35">
        <f ca="1">N15-N16</f>
        <v>117191.64</v>
      </c>
      <c r="O17">
        <f ca="1">IF(L17=0,0,(N17*100/L17))</f>
        <v>100</v>
      </c>
      <c r="P17" s="35">
        <f ca="1">P15-P16</f>
        <v>-85597.349999999991</v>
      </c>
      <c r="Q17">
        <f ca="1">IF(L17=0,0,(P17*100/L17))</f>
        <v>-73.040491625511848</v>
      </c>
      <c r="S17" s="145">
        <f ca="1">S15-S16</f>
        <v>0</v>
      </c>
      <c r="T17" s="145">
        <f ca="1">T15-T16</f>
        <v>10195.41</v>
      </c>
      <c r="U17" s="145">
        <f ca="1">U15-U16</f>
        <v>0</v>
      </c>
      <c r="V17" s="145">
        <f ca="1">V15-V16</f>
        <v>202788.99</v>
      </c>
      <c r="W17" s="46"/>
      <c r="X17" s="77">
        <f ca="1">X15-X16</f>
        <v>117191.64</v>
      </c>
      <c r="Y17" s="77">
        <f ca="1">Y15-Y16</f>
        <v>0</v>
      </c>
      <c r="Z17" s="77">
        <f ca="1">Z15-Z16</f>
        <v>202788.99</v>
      </c>
      <c r="AA17" s="46"/>
      <c r="AB17" s="46"/>
      <c r="AC17" s="46"/>
      <c r="AD17" s="46"/>
      <c r="AF17" s="146"/>
      <c r="AG17" s="146"/>
      <c r="AH17" s="146"/>
      <c r="AI17" s="146"/>
      <c r="BA17" s="537"/>
      <c r="BB17" s="538"/>
      <c r="BC17" s="538"/>
      <c r="BD17" s="538"/>
      <c r="BE17" s="539"/>
      <c r="BF17" s="502"/>
      <c r="BG17" s="537"/>
      <c r="BH17" s="539"/>
      <c r="BI17" s="537"/>
      <c r="BJ17" s="539"/>
      <c r="BK17" s="537"/>
      <c r="BL17" s="539"/>
      <c r="BM17" s="537"/>
      <c r="BN17" s="539"/>
      <c r="BO17" s="537"/>
      <c r="BP17" s="539"/>
      <c r="BQ17" s="537"/>
      <c r="BR17" s="539"/>
      <c r="BS17" s="537"/>
      <c r="BT17" s="539"/>
      <c r="BU17" s="537"/>
      <c r="BV17" s="539"/>
      <c r="BW17" s="537"/>
      <c r="BX17" s="539"/>
      <c r="BY17" s="537"/>
      <c r="BZ17" s="539"/>
      <c r="CA17" s="502"/>
      <c r="CB17" s="537"/>
      <c r="CC17" s="538"/>
      <c r="CD17" s="538"/>
      <c r="CE17" s="539"/>
    </row>
    <row r="18" spans="1:106" ht="5.15" customHeight="1">
      <c r="S18" s="72"/>
      <c r="T18" s="72"/>
      <c r="U18" s="72"/>
      <c r="V18" s="72"/>
      <c r="W18" s="46"/>
      <c r="X18" s="72"/>
      <c r="Y18" s="72"/>
      <c r="Z18" s="72"/>
      <c r="AA18" s="46"/>
      <c r="AB18" s="46"/>
      <c r="AC18" s="46"/>
      <c r="AD18" s="46"/>
      <c r="AF18" s="146"/>
      <c r="AG18" s="146"/>
      <c r="AH18" s="146"/>
      <c r="AI18" s="146"/>
      <c r="BA18" s="537"/>
      <c r="BB18" s="538"/>
      <c r="BC18" s="538"/>
      <c r="BD18" s="538"/>
      <c r="BE18" s="539"/>
      <c r="BF18" s="502"/>
      <c r="BG18" s="537"/>
      <c r="BH18" s="539"/>
      <c r="BI18" s="537"/>
      <c r="BJ18" s="539"/>
      <c r="BK18" s="537"/>
      <c r="BL18" s="539"/>
      <c r="BM18" s="537"/>
      <c r="BN18" s="539"/>
      <c r="BO18" s="537"/>
      <c r="BP18" s="539"/>
      <c r="BQ18" s="537"/>
      <c r="BR18" s="539"/>
      <c r="BS18" s="537"/>
      <c r="BT18" s="539"/>
      <c r="BU18" s="537"/>
      <c r="BV18" s="539"/>
      <c r="BW18" s="537"/>
      <c r="BX18" s="539"/>
      <c r="BY18" s="537"/>
      <c r="BZ18" s="539"/>
      <c r="CA18" s="502"/>
      <c r="CB18" s="537"/>
      <c r="CC18" s="538"/>
      <c r="CD18" s="538"/>
      <c r="CE18" s="539"/>
    </row>
    <row r="19" spans="1:106" ht="12.75" customHeight="1">
      <c r="A19">
        <f ca="1">I19-T19</f>
        <v>5947.3199999999988</v>
      </c>
      <c r="B19">
        <f ca="1">IF(I19=0,0,(A19*100/I19))</f>
        <v>43.749981609371268</v>
      </c>
      <c r="C19">
        <f ca="1">I19-E19</f>
        <v>-5097.7000000000025</v>
      </c>
      <c r="D19">
        <f ca="1">IF(I19=0,0,(C19*100/I19))</f>
        <v>-37.499963218742572</v>
      </c>
      <c r="E19">
        <f ca="1">IFERROR(_xll.AC_BU(_xll.ArrayBU(DB),_xll.ArrayDPT($BA19:$BE19),_xll.ArrayCOA($BG19:$BZ19),YR,PRD-1,_xll.ArrayDIM($CB19:$CE19)),0)</f>
        <v>18691.580000000002</v>
      </c>
      <c r="F19">
        <f ca="1">I19-H19</f>
        <v>13593.88</v>
      </c>
      <c r="G19">
        <f ca="1">IF(I19=0,0,(F19*100/I19))</f>
        <v>100</v>
      </c>
      <c r="H19"/>
      <c r="I19">
        <f ca="1">IFERROR(_xll.AC_BU(_xll.ArrayBU(DB),_xll.ArrayDPT($BA19:$BE19),_xll.ArrayCOA($BG19:$BZ19),YR,PRD,_xll.ArrayDIM($CB19:$CE19)),0)</f>
        <v>13593.88</v>
      </c>
      <c r="J19" s="140">
        <f ca="1">IF(I19=0,0,(I19/I23*100))</f>
        <v>12.403095965627955</v>
      </c>
      <c r="K19" t="s">
        <v>2290</v>
      </c>
      <c r="L19">
        <f ca="1">IFERROR(_xll.ACC_BU(_xll.ArrayBU(DB),_xll.ArrayDPT($BA19:$BE19),_xll.ArrayCOA($BG19:$BZ19),YR,PRD,_xll.ArrayDIM($CB19:$CE19)),0)</f>
        <v>149779.85999999999</v>
      </c>
      <c r="M19" s="140">
        <f ca="1">IF(L19=0,0,(L19/L23*100))</f>
        <v>26.183465606749852</v>
      </c>
      <c r="N19">
        <f ca="1">L19-U19</f>
        <v>149779.85999999999</v>
      </c>
      <c r="O19">
        <f ca="1">IF(L19=0,0,(N19*100/L19))</f>
        <v>100</v>
      </c>
      <c r="P19">
        <f ca="1">L19-V19</f>
        <v>-46599.860000000015</v>
      </c>
      <c r="Q19">
        <f ca="1">IF(L19=0,0,(P19*100/L19))</f>
        <v>-31.112233647434323</v>
      </c>
      <c r="S19" s="72">
        <f ca="1">IFERROR(_xll.BC_BU(_xll.ArrayBU(DB),_xll.ArrayDPT($BA19:$BE19),_xll.ArrayCOA($BG19:$BZ19),YR,PRD,RV,_xll.ArrayDIM($CB19:$CE19)),0)</f>
        <v>0</v>
      </c>
      <c r="T19" s="72">
        <f ca="1">IFERROR(_xll.AC_BU(_xll.ArrayBU(DB),_xll.ArrayDPT($BA19:$BE19),_xll.ArrayCOA($BG19:$BZ19),YR-1,PRD,_xll.ArrayDIM($CB19:$CE19)),0)</f>
        <v>7646.56</v>
      </c>
      <c r="U19" s="72">
        <f ca="1">IFERROR(_xll.BCC_BU(_xll.ArrayBU(DB),_xll.ArrayDPT($BA19:$BE19),_xll.ArrayCOA($BG19:$BZ19),YR,PRD,RV,_xll.ArrayDIM($CB19:$CE19)),0)</f>
        <v>0</v>
      </c>
      <c r="V19" s="72">
        <f ca="1">IFERROR(_xll.ACC_BU(_xll.ArrayBU(DB),_xll.ArrayDPT($BA19:$BE19),_xll.ArrayCOA($BG19:$BZ19),YR-1,PRD,_xll.ArrayDIM($CB19:$CE19)),0)</f>
        <v>196379.72</v>
      </c>
      <c r="W19" s="46"/>
      <c r="X19" s="72">
        <f ca="1">IFERROR(_xll.ACC_BU(_xll.ArrayBU(DB),_xll.ArrayDPT($BA19:$BE19),_xll.ArrayCOA($BG19:$BZ19),YR,PRD,_xll.ArrayDIM($CB19:$CE19)),0)</f>
        <v>149779.85999999999</v>
      </c>
      <c r="Y19" s="72">
        <f ca="1">IFERROR(_xll.BCC_BU(_xll.ArrayBU(DB),_xll.ArrayDPT($BA19:$BE19),_xll.ArrayCOA($BG19:$BZ19),YR,PRD,RV,_xll.ArrayDIM($CB19:$CE19)),0)</f>
        <v>0</v>
      </c>
      <c r="Z19" s="72">
        <f ca="1">IFERROR(_xll.ACC_BU(_xll.ArrayBU(DB),_xll.ArrayDPT($BA19:$BE19),_xll.ArrayCOA($BG19:$BZ19),YR-1,PRD,_xll.ArrayDIM($CB19:$CE19)),0)</f>
        <v>196379.72</v>
      </c>
      <c r="AA19" s="46"/>
      <c r="AB19" s="46"/>
      <c r="AC19" s="46"/>
      <c r="AD19" s="46"/>
      <c r="AF19" s="146"/>
      <c r="AG19" s="146"/>
      <c r="AH19" s="146"/>
      <c r="AI19" s="146"/>
      <c r="BA19" s="537"/>
      <c r="BB19" s="538"/>
      <c r="BC19" s="538"/>
      <c r="BD19" s="538"/>
      <c r="BE19" s="539"/>
      <c r="BF19" s="502"/>
      <c r="BG19" s="537" t="s">
        <v>1620</v>
      </c>
      <c r="BH19" s="539" t="s">
        <v>1619</v>
      </c>
      <c r="BI19" s="537"/>
      <c r="BJ19" s="539"/>
      <c r="BK19" s="537"/>
      <c r="BL19" s="539"/>
      <c r="BM19" s="537"/>
      <c r="BN19" s="539"/>
      <c r="BO19" s="537"/>
      <c r="BP19" s="539"/>
      <c r="BQ19" s="537"/>
      <c r="BR19" s="539"/>
      <c r="BS19" s="537"/>
      <c r="BT19" s="539"/>
      <c r="BU19" s="537"/>
      <c r="BV19" s="539"/>
      <c r="BW19" s="537"/>
      <c r="BX19" s="539"/>
      <c r="BY19" s="537"/>
      <c r="BZ19" s="539"/>
      <c r="CA19" s="502"/>
      <c r="CB19" s="537"/>
      <c r="CC19" s="538"/>
      <c r="CD19" s="538"/>
      <c r="CE19" s="539"/>
      <c r="DA19" t="s">
        <v>1620</v>
      </c>
      <c r="DB19" t="s">
        <v>1619</v>
      </c>
    </row>
    <row r="20" spans="1:106" ht="12.75" customHeight="1">
      <c r="A20" s="74">
        <f ca="1">I20-T20</f>
        <v>0</v>
      </c>
      <c r="B20">
        <f ca="1">IF(I20=0,0,(A20*100/I20))</f>
        <v>0</v>
      </c>
      <c r="C20">
        <f ca="1">I20-E20</f>
        <v>0</v>
      </c>
      <c r="D20">
        <f ca="1">IF(I20=0,0,(C20*100/I20))</f>
        <v>0</v>
      </c>
      <c r="E20">
        <f ca="1">IFERROR(_xll.AC_BU(_xll.ArrayBU(DB),_xll.ArrayDPT($BA20:$BE20),_xll.ArrayCOA($BG20:$BZ20),YR,PRD-1,_xll.ArrayDIM($CB20:$CE20)),0)</f>
        <v>0</v>
      </c>
      <c r="F20">
        <f ca="1">I20-H20</f>
        <v>0</v>
      </c>
      <c r="G20">
        <f ca="1">IF(I20=0,0,(F20*100/I20))</f>
        <v>0</v>
      </c>
      <c r="H20"/>
      <c r="I20">
        <f ca="1">IFERROR(_xll.AC_BU(_xll.ArrayBU(DB),_xll.ArrayDPT($BA20:$BE20),_xll.ArrayCOA($BG20:$BZ20),YR,PRD,_xll.ArrayDIM($CB20:$CE20)),0)</f>
        <v>0</v>
      </c>
      <c r="J20" s="140">
        <f ca="1">IF(I20=0,0,(I20/I23*100))</f>
        <v>0</v>
      </c>
      <c r="K20" s="40" t="s">
        <v>2473</v>
      </c>
      <c r="L20">
        <f ca="1">IFERROR(_xll.ACC_BU(_xll.ArrayBU(DB),_xll.ArrayDPT($BA20:$BE20),_xll.ArrayCOA($BG20:$BZ20),YR,PRD,_xll.ArrayDIM($CB20:$CE20)),0)</f>
        <v>0</v>
      </c>
      <c r="M20" s="140">
        <f ca="1">IF(L20=0,0,(L20/L23*100))</f>
        <v>0</v>
      </c>
      <c r="N20">
        <f ca="1">L20-U20</f>
        <v>0</v>
      </c>
      <c r="O20">
        <f ca="1">IF(L20=0,0,(N20*100/L20))</f>
        <v>0</v>
      </c>
      <c r="P20">
        <f ca="1">L20-V20</f>
        <v>-282.83</v>
      </c>
      <c r="Q20">
        <f ca="1">IF(L20=0,0,(P20*100/L20))</f>
        <v>0</v>
      </c>
      <c r="S20" s="72">
        <f ca="1">IFERROR(_xll.BC_BU(_xll.ArrayBU(DB),_xll.ArrayDPT($BA20:$BE20),_xll.ArrayCOA($BG20:$BZ20),YR,PRD,RV,_xll.ArrayDIM($CB20:$CE20)),0)</f>
        <v>0</v>
      </c>
      <c r="T20" s="72">
        <f ca="1">IFERROR(_xll.AC_BU(_xll.ArrayBU(DB),_xll.ArrayDPT($BA20:$BE20),_xll.ArrayCOA($BG20:$BZ20),YR-1,PRD,_xll.ArrayDIM($CB20:$CE20)),0)</f>
        <v>0</v>
      </c>
      <c r="U20" s="72">
        <f ca="1">IFERROR(_xll.BCC_BU(_xll.ArrayBU(DB),_xll.ArrayDPT($BA20:$BE20),_xll.ArrayCOA($BG20:$BZ20),YR,PRD,RV,_xll.ArrayDIM($CB20:$CE20)),0)</f>
        <v>0</v>
      </c>
      <c r="V20" s="72">
        <f ca="1">IFERROR(_xll.ACC_BU(_xll.ArrayBU(DB),_xll.ArrayDPT($BA20:$BE20),_xll.ArrayCOA($BG20:$BZ20),YR-1,PRD,_xll.ArrayDIM($CB20:$CE20)),0)</f>
        <v>282.83</v>
      </c>
      <c r="W20" s="46"/>
      <c r="X20" s="72">
        <f ca="1">IFERROR(_xll.ACC_BU(_xll.ArrayBU(DB),_xll.ArrayDPT($BA20:$BE20),_xll.ArrayCOA($BG20:$BZ20),YR,PRD,_xll.ArrayDIM($CB20:$CE20)),0)</f>
        <v>0</v>
      </c>
      <c r="Y20" s="72">
        <f ca="1">IFERROR(_xll.BCC_BU(_xll.ArrayBU(DB),_xll.ArrayDPT($BA20:$BE20),_xll.ArrayCOA($BG20:$BZ20),YR,PRD,RV,_xll.ArrayDIM($CB20:$CE20)),0)</f>
        <v>0</v>
      </c>
      <c r="Z20" s="72">
        <f ca="1">IFERROR(_xll.ACC_BU(_xll.ArrayBU(DB),_xll.ArrayDPT($BA20:$BE20),_xll.ArrayCOA($BG20:$BZ20),YR-1,PRD,_xll.ArrayDIM($CB20:$CE20)),0)</f>
        <v>282.83</v>
      </c>
      <c r="AA20" s="46"/>
      <c r="AB20" s="46"/>
      <c r="AC20" s="46"/>
      <c r="AD20" s="46"/>
      <c r="AF20" s="146"/>
      <c r="AG20" s="146"/>
      <c r="AH20" s="146"/>
      <c r="AI20" s="146"/>
      <c r="BA20" s="537"/>
      <c r="BB20" s="538"/>
      <c r="BC20" s="538"/>
      <c r="BD20" s="538"/>
      <c r="BE20" s="539"/>
      <c r="BF20" s="502"/>
      <c r="BG20" s="537" t="s">
        <v>1627</v>
      </c>
      <c r="BH20" s="539"/>
      <c r="BI20" s="537"/>
      <c r="BJ20" s="539"/>
      <c r="BK20" s="537"/>
      <c r="BL20" s="539"/>
      <c r="BM20" s="537"/>
      <c r="BN20" s="539"/>
      <c r="BO20" s="537"/>
      <c r="BP20" s="539"/>
      <c r="BQ20" s="537"/>
      <c r="BR20" s="539"/>
      <c r="BS20" s="537"/>
      <c r="BT20" s="539"/>
      <c r="BU20" s="537"/>
      <c r="BV20" s="539"/>
      <c r="BW20" s="537"/>
      <c r="BX20" s="539"/>
      <c r="BY20" s="537"/>
      <c r="BZ20" s="539"/>
      <c r="CA20" s="502"/>
      <c r="CB20" s="537"/>
      <c r="CC20" s="538"/>
      <c r="CD20" s="538"/>
      <c r="CE20" s="539"/>
      <c r="DA20" t="s">
        <v>1627</v>
      </c>
    </row>
    <row r="21" spans="1:106" ht="12.75" customHeight="1">
      <c r="A21" s="76">
        <f ca="1">A19</f>
        <v>5947.3199999999988</v>
      </c>
      <c r="B21" s="162">
        <f ca="1">IF(I21=0,0,(A21*100/I21))</f>
        <v>43.749981609371268</v>
      </c>
      <c r="C21" s="76">
        <f ca="1">I21-E21</f>
        <v>-5097.7000000000025</v>
      </c>
      <c r="D21" s="162">
        <f ca="1">IF(I21=0,0,(C21*100/I21))</f>
        <v>-37.499963218742572</v>
      </c>
      <c r="E21" s="76">
        <f ca="1">E19</f>
        <v>18691.580000000002</v>
      </c>
      <c r="F21" s="76">
        <f ca="1">F19</f>
        <v>13593.88</v>
      </c>
      <c r="G21" s="162">
        <f ca="1">IF(I21=0,0,(F21*100/I21))</f>
        <v>100</v>
      </c>
      <c r="H21" s="76">
        <f>H19</f>
        <v>0</v>
      </c>
      <c r="I21" s="76">
        <f ca="1">I19-I20</f>
        <v>13593.88</v>
      </c>
      <c r="J21" s="163">
        <f ca="1">IF(I21=0,0,(I21/I23*100))</f>
        <v>12.403095965627955</v>
      </c>
      <c r="K21" s="139" t="s">
        <v>2615</v>
      </c>
      <c r="L21" s="76">
        <f ca="1">L19-L20</f>
        <v>149779.85999999999</v>
      </c>
      <c r="M21" s="163">
        <f ca="1">IF(L21=0,0,(L21/L23*100))</f>
        <v>26.183465606749852</v>
      </c>
      <c r="N21" s="76">
        <f ca="1">N19-N20</f>
        <v>149779.85999999999</v>
      </c>
      <c r="O21" s="162">
        <f ca="1">IF(L21=0,0,(N21*100/L21))</f>
        <v>100</v>
      </c>
      <c r="P21" s="76">
        <f ca="1">P19-P20</f>
        <v>-46317.030000000013</v>
      </c>
      <c r="Q21" s="162">
        <f ca="1">IF(L21=0,0,(P21*100/L21))</f>
        <v>-30.923403186516541</v>
      </c>
      <c r="S21" s="145">
        <f ca="1">S19-S20</f>
        <v>0</v>
      </c>
      <c r="T21" s="145">
        <f ca="1">T19-T20</f>
        <v>7646.56</v>
      </c>
      <c r="U21" s="145">
        <f ca="1">U19-U20</f>
        <v>0</v>
      </c>
      <c r="V21" s="145">
        <f ca="1">V19-V20</f>
        <v>196096.89</v>
      </c>
      <c r="W21" s="27"/>
      <c r="X21" s="77">
        <f ca="1">X19-X20</f>
        <v>149779.85999999999</v>
      </c>
      <c r="Y21" s="77">
        <f ca="1">Y19-Y20</f>
        <v>0</v>
      </c>
      <c r="Z21" s="77">
        <f ca="1">Z19-Z20</f>
        <v>196096.89</v>
      </c>
      <c r="AA21" s="27"/>
      <c r="AB21" s="27"/>
      <c r="AC21" s="27"/>
      <c r="AD21" s="27"/>
      <c r="AF21" s="146"/>
      <c r="AG21" s="146"/>
      <c r="AH21" s="146"/>
      <c r="AI21" s="146"/>
      <c r="BA21" s="537"/>
      <c r="BB21" s="538"/>
      <c r="BC21" s="538"/>
      <c r="BD21" s="538"/>
      <c r="BE21" s="539"/>
      <c r="BF21" s="502"/>
      <c r="BG21" s="537"/>
      <c r="BH21" s="539"/>
      <c r="BI21" s="537"/>
      <c r="BJ21" s="539"/>
      <c r="BK21" s="537"/>
      <c r="BL21" s="539"/>
      <c r="BM21" s="537"/>
      <c r="BN21" s="539"/>
      <c r="BO21" s="537"/>
      <c r="BP21" s="539"/>
      <c r="BQ21" s="537"/>
      <c r="BR21" s="539"/>
      <c r="BS21" s="537"/>
      <c r="BT21" s="539"/>
      <c r="BU21" s="537"/>
      <c r="BV21" s="539"/>
      <c r="BW21" s="537"/>
      <c r="BX21" s="539"/>
      <c r="BY21" s="537"/>
      <c r="BZ21" s="539"/>
      <c r="CA21" s="502"/>
      <c r="CB21" s="537"/>
      <c r="CC21" s="538"/>
      <c r="CD21" s="538"/>
      <c r="CE21" s="539"/>
    </row>
    <row r="22" spans="1:106" ht="5.1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S22" s="72"/>
      <c r="T22" s="72"/>
      <c r="U22" s="72"/>
      <c r="V22" s="72"/>
      <c r="X22" s="72"/>
      <c r="Y22" s="72"/>
      <c r="Z22" s="72"/>
      <c r="AF22" s="146"/>
      <c r="AG22" s="146"/>
      <c r="AH22" s="146"/>
      <c r="AI22" s="146"/>
      <c r="BA22" s="537"/>
      <c r="BB22" s="538"/>
      <c r="BC22" s="538"/>
      <c r="BD22" s="538"/>
      <c r="BE22" s="539"/>
      <c r="BF22" s="502"/>
      <c r="BG22" s="537"/>
      <c r="BH22" s="539"/>
      <c r="BI22" s="537"/>
      <c r="BJ22" s="539"/>
      <c r="BK22" s="537"/>
      <c r="BL22" s="539"/>
      <c r="BM22" s="537"/>
      <c r="BN22" s="539"/>
      <c r="BO22" s="537"/>
      <c r="BP22" s="539"/>
      <c r="BQ22" s="537"/>
      <c r="BR22" s="539"/>
      <c r="BS22" s="537"/>
      <c r="BT22" s="539"/>
      <c r="BU22" s="537"/>
      <c r="BV22" s="539"/>
      <c r="BW22" s="537"/>
      <c r="BX22" s="539"/>
      <c r="BY22" s="537"/>
      <c r="BZ22" s="539"/>
      <c r="CA22" s="502"/>
      <c r="CB22" s="537"/>
      <c r="CC22" s="538"/>
      <c r="CD22" s="538"/>
      <c r="CE22" s="539"/>
    </row>
    <row r="23" spans="1:106" ht="12.75" customHeight="1">
      <c r="A23" s="35">
        <f ca="1">A13+A17+A21</f>
        <v>52676.32</v>
      </c>
      <c r="B23">
        <f ca="1">IF(I23=0,0,(A23*100/I23))</f>
        <v>48.062028800910937</v>
      </c>
      <c r="C23" s="35">
        <f ca="1">I23-E23</f>
        <v>5947.3500000000204</v>
      </c>
      <c r="D23">
        <f ca="1">IF(I23=0,0,(C23*100/I23))</f>
        <v>5.4263795760428719</v>
      </c>
      <c r="E23" s="35">
        <f ca="1">E13+E17+E21</f>
        <v>103653.34999999999</v>
      </c>
      <c r="F23" s="35">
        <f ca="1">F13+F17+F21</f>
        <v>109600.70000000001</v>
      </c>
      <c r="G23">
        <f ca="1">IF(I23=0,0,(F23*100/I23))</f>
        <v>100</v>
      </c>
      <c r="H23" s="35">
        <f>H13+H17+H21</f>
        <v>0</v>
      </c>
      <c r="I23" s="35">
        <f ca="1">I13+I17+I21</f>
        <v>109600.70000000001</v>
      </c>
      <c r="J23" s="140">
        <f ca="1">IF(I23=0,0,(I23/I23*100))</f>
        <v>100</v>
      </c>
      <c r="K23" s="35" t="s">
        <v>2581</v>
      </c>
      <c r="L23" s="35">
        <f ca="1">L13+L17+L21</f>
        <v>572039.86</v>
      </c>
      <c r="M23" s="140">
        <f ca="1">IF(L23=0,0,(L23/L23*100))</f>
        <v>100</v>
      </c>
      <c r="N23" s="35">
        <f ca="1">N13+N17+N21</f>
        <v>572039.86</v>
      </c>
      <c r="O23">
        <f ca="1">IF(L23=0,0,(N23*100/L23))</f>
        <v>100</v>
      </c>
      <c r="P23" s="35">
        <f ca="1">P13+P17+P21</f>
        <v>-92083.740000000034</v>
      </c>
      <c r="Q23">
        <f ca="1">IF(L23=0,0,(P23*100/L23))</f>
        <v>-16.097434189288844</v>
      </c>
      <c r="S23" s="145">
        <f ca="1">S13+S17+S21</f>
        <v>0</v>
      </c>
      <c r="T23" s="145">
        <f ca="1">T13+T17+T21</f>
        <v>56924.380000000005</v>
      </c>
      <c r="U23" s="145">
        <f ca="1">U13+U17+U21</f>
        <v>0</v>
      </c>
      <c r="V23" s="145">
        <f ca="1">V13+V17+V21</f>
        <v>664123.60000000009</v>
      </c>
      <c r="W23" s="27"/>
      <c r="X23" s="77">
        <f ca="1">X13+X17+X21</f>
        <v>572039.86</v>
      </c>
      <c r="Y23" s="77">
        <f ca="1">Y13+Y17+Y21</f>
        <v>0</v>
      </c>
      <c r="Z23" s="77">
        <f ca="1">Z13+Z17+Z21</f>
        <v>664123.60000000009</v>
      </c>
      <c r="AA23" s="27"/>
      <c r="AB23" s="27"/>
      <c r="AC23" s="27"/>
      <c r="AD23" s="27"/>
      <c r="AF23" s="146"/>
      <c r="AG23" s="146"/>
      <c r="AH23" s="146"/>
      <c r="AI23" s="146"/>
      <c r="BA23" s="537"/>
      <c r="BB23" s="538"/>
      <c r="BC23" s="538"/>
      <c r="BD23" s="538"/>
      <c r="BE23" s="539"/>
      <c r="BF23" s="502"/>
      <c r="BG23" s="537"/>
      <c r="BH23" s="539"/>
      <c r="BI23" s="537"/>
      <c r="BJ23" s="539"/>
      <c r="BK23" s="537"/>
      <c r="BL23" s="539"/>
      <c r="BM23" s="537"/>
      <c r="BN23" s="539"/>
      <c r="BO23" s="537"/>
      <c r="BP23" s="539"/>
      <c r="BQ23" s="537"/>
      <c r="BR23" s="539"/>
      <c r="BS23" s="537"/>
      <c r="BT23" s="539"/>
      <c r="BU23" s="537"/>
      <c r="BV23" s="539"/>
      <c r="BW23" s="537"/>
      <c r="BX23" s="539"/>
      <c r="BY23" s="537"/>
      <c r="BZ23" s="539"/>
      <c r="CA23" s="502"/>
      <c r="CB23" s="537"/>
      <c r="CC23" s="538"/>
      <c r="CD23" s="538"/>
      <c r="CE23" s="539"/>
    </row>
    <row r="24" spans="1:106" ht="5.15" customHeight="1">
      <c r="S24" s="72"/>
      <c r="T24" s="72"/>
      <c r="U24" s="72"/>
      <c r="V24" s="72"/>
      <c r="X24" s="72"/>
      <c r="Y24" s="72"/>
      <c r="Z24" s="72"/>
      <c r="AF24" s="146"/>
      <c r="AG24" s="146"/>
      <c r="AH24" s="146"/>
      <c r="AI24" s="146"/>
      <c r="BA24" s="537"/>
      <c r="BB24" s="538"/>
      <c r="BC24" s="538"/>
      <c r="BD24" s="538"/>
      <c r="BE24" s="539"/>
      <c r="BF24" s="502"/>
      <c r="BG24" s="537"/>
      <c r="BH24" s="539"/>
      <c r="BI24" s="537"/>
      <c r="BJ24" s="539"/>
      <c r="BK24" s="537"/>
      <c r="BL24" s="539"/>
      <c r="BM24" s="537"/>
      <c r="BN24" s="539"/>
      <c r="BO24" s="537"/>
      <c r="BP24" s="539"/>
      <c r="BQ24" s="537"/>
      <c r="BR24" s="539"/>
      <c r="BS24" s="537"/>
      <c r="BT24" s="539"/>
      <c r="BU24" s="537"/>
      <c r="BV24" s="539"/>
      <c r="BW24" s="537"/>
      <c r="BX24" s="539"/>
      <c r="BY24" s="537"/>
      <c r="BZ24" s="539"/>
      <c r="CA24" s="502"/>
      <c r="CB24" s="537"/>
      <c r="CC24" s="538"/>
      <c r="CD24" s="538"/>
      <c r="CE24" s="539"/>
    </row>
    <row r="25" spans="1:106" ht="12.75" customHeight="1">
      <c r="K25" s="35" t="s">
        <v>2348</v>
      </c>
      <c r="S25" s="72"/>
      <c r="T25" s="72"/>
      <c r="U25" s="72"/>
      <c r="V25" s="72"/>
      <c r="X25" s="72"/>
      <c r="Y25" s="72"/>
      <c r="Z25" s="72"/>
      <c r="AF25" s="146"/>
      <c r="AG25" s="146"/>
      <c r="AH25" s="146"/>
      <c r="AI25" s="146"/>
      <c r="BA25" s="537"/>
      <c r="BB25" s="538"/>
      <c r="BC25" s="538"/>
      <c r="BD25" s="538"/>
      <c r="BE25" s="539"/>
      <c r="BF25" s="502"/>
      <c r="BG25" s="537"/>
      <c r="BH25" s="539"/>
      <c r="BI25" s="537"/>
      <c r="BJ25" s="539"/>
      <c r="BK25" s="537"/>
      <c r="BL25" s="539"/>
      <c r="BM25" s="537"/>
      <c r="BN25" s="539"/>
      <c r="BO25" s="537"/>
      <c r="BP25" s="539"/>
      <c r="BQ25" s="537"/>
      <c r="BR25" s="539"/>
      <c r="BS25" s="537"/>
      <c r="BT25" s="539"/>
      <c r="BU25" s="537"/>
      <c r="BV25" s="539"/>
      <c r="BW25" s="537"/>
      <c r="BX25" s="539"/>
      <c r="BY25" s="537"/>
      <c r="BZ25" s="539"/>
      <c r="CA25" s="502"/>
      <c r="CB25" s="537"/>
      <c r="CC25" s="538"/>
      <c r="CD25" s="538"/>
      <c r="CE25" s="539"/>
    </row>
    <row r="26" spans="1:106" ht="12.75" customHeight="1">
      <c r="A26" s="74">
        <f ca="1">I26-T26</f>
        <v>15088.600000000002</v>
      </c>
      <c r="B26">
        <f ca="1">IF(I26=0,0,(A26*100/I26))</f>
        <v>43.411412074958818</v>
      </c>
      <c r="C26">
        <f ca="1">I26-E26</f>
        <v>18984.29</v>
      </c>
      <c r="D26">
        <f ca="1">IF(I26=0,0,(C26*100/I26))</f>
        <v>54.619702036008633</v>
      </c>
      <c r="E26">
        <f ca="1">IFERROR(_xll.AC_BU(_xll.ArrayBU(DB),_xll.ArrayDPT($BA26:$BE26),_xll.ArrayCOA($BG26:$BZ26),YR,PRD-1,_xll.ArrayDIM($CB26:$CE26)),0)</f>
        <v>15772.93</v>
      </c>
      <c r="F26">
        <f ca="1">I26-H26</f>
        <v>34757.22</v>
      </c>
      <c r="G26">
        <f ca="1">IF(I26=0,0,(F26*100/I26))</f>
        <v>100</v>
      </c>
      <c r="H26"/>
      <c r="I26">
        <f ca="1">IFERROR(_xll.AC_BU(_xll.ArrayBU(DB),_xll.ArrayDPT($BA26:$BE26),_xll.ArrayCOA($BG26:$BZ26),YR,PRD,_xll.ArrayDIM($CB26:$CE26)),0)</f>
        <v>34757.22</v>
      </c>
      <c r="J26" s="140">
        <f ca="1">IF(I26=0,0,(I26/I13*100))</f>
        <v>36.202865588090511</v>
      </c>
      <c r="K26" t="s">
        <v>2616</v>
      </c>
      <c r="L26">
        <f ca="1">IFERROR(_xll.ACC_BU(_xll.ArrayBU(DB),_xll.ArrayDPT($BA26:$BE26),_xll.ArrayCOA($BG26:$BZ26),YR,PRD,_xll.ArrayDIM($CB26:$CE26)),0)</f>
        <v>115379.18</v>
      </c>
      <c r="M26" s="140">
        <f ca="1">IF(L26=0,0,(L26/L13*100))</f>
        <v>37.820762533354817</v>
      </c>
      <c r="N26">
        <f ca="1">L26-U26</f>
        <v>115379.18</v>
      </c>
      <c r="O26">
        <f ca="1">IF(L26=0,0,(N26*100/L26))</f>
        <v>100</v>
      </c>
      <c r="P26">
        <f ca="1">L26-V26</f>
        <v>3484.7199999999866</v>
      </c>
      <c r="Q26">
        <f ca="1">IF(L26=0,0,(P26*100/L26))</f>
        <v>3.0202329397730048</v>
      </c>
      <c r="S26" s="72">
        <f ca="1">IFERROR(_xll.BC_BU(_xll.ArrayBU(DB),_xll.ArrayDPT($BA26:$BE26),_xll.ArrayCOA($BG26:$BZ26),YR,PRD,RV,_xll.ArrayDIM($CB26:$CE26)),0)</f>
        <v>0</v>
      </c>
      <c r="T26" s="72">
        <f ca="1">IFERROR(_xll.AC_BU(_xll.ArrayBU(DB),_xll.ArrayDPT($BA26:$BE26),_xll.ArrayCOA($BG26:$BZ26),YR-1,PRD,_xll.ArrayDIM($CB26:$CE26)),0)</f>
        <v>19668.62</v>
      </c>
      <c r="U26" s="72">
        <f ca="1">IFERROR(_xll.BCC_BU(_xll.ArrayBU(DB),_xll.ArrayDPT($BA26:$BE26),_xll.ArrayCOA($BG26:$BZ26),YR,PRD,RV,_xll.ArrayDIM($CB26:$CE26)),0)</f>
        <v>0</v>
      </c>
      <c r="V26" s="72">
        <f ca="1">IFERROR(_xll.ACC_BU(_xll.ArrayBU(DB),_xll.ArrayDPT($BA26:$BE26),_xll.ArrayCOA($BG26:$BZ26),YR-1,PRD,_xll.ArrayDIM($CB26:$CE26)),0)</f>
        <v>111894.46</v>
      </c>
      <c r="W26" s="102"/>
      <c r="X26" s="72">
        <f ca="1">IFERROR(_xll.ACC_BU(_xll.ArrayBU(DB),_xll.ArrayDPT($BA26:$BE26),_xll.ArrayCOA($BG26:$BZ26),YR,PRD,_xll.ArrayDIM($CB26:$CE26)),0)</f>
        <v>115379.18</v>
      </c>
      <c r="Y26" s="72">
        <f ca="1">IFERROR(_xll.BCC_BU(_xll.ArrayBU(DB),_xll.ArrayDPT($BA26:$BE26),_xll.ArrayCOA($BG26:$BZ26),YR,PRD,RV,_xll.ArrayDIM($CB26:$CE26)),0)</f>
        <v>0</v>
      </c>
      <c r="Z26" s="72">
        <f ca="1">IFERROR(_xll.ACC_BU(_xll.ArrayBU(DB),_xll.ArrayDPT($BA26:$BE26),_xll.ArrayCOA($BG26:$BZ26),YR-1,PRD,_xll.ArrayDIM($CB26:$CE26)),0)</f>
        <v>111894.46</v>
      </c>
      <c r="AA26" s="102"/>
      <c r="AB26" s="102"/>
      <c r="AC26" s="102"/>
      <c r="AD26" s="102"/>
      <c r="AF26" s="146"/>
      <c r="AG26" s="146"/>
      <c r="AH26" s="146"/>
      <c r="AI26" s="146"/>
      <c r="BA26" s="537"/>
      <c r="BB26" s="538"/>
      <c r="BC26" s="538"/>
      <c r="BD26" s="538"/>
      <c r="BE26" s="539"/>
      <c r="BF26" s="502"/>
      <c r="BG26" s="537" t="s">
        <v>1629</v>
      </c>
      <c r="BH26" s="539"/>
      <c r="BI26" s="537"/>
      <c r="BJ26" s="539"/>
      <c r="BK26" s="537"/>
      <c r="BL26" s="539"/>
      <c r="BM26" s="537"/>
      <c r="BN26" s="539"/>
      <c r="BO26" s="537"/>
      <c r="BP26" s="539"/>
      <c r="BQ26" s="537"/>
      <c r="BR26" s="539"/>
      <c r="BS26" s="537"/>
      <c r="BT26" s="539"/>
      <c r="BU26" s="537"/>
      <c r="BV26" s="539"/>
      <c r="BW26" s="537"/>
      <c r="BX26" s="539"/>
      <c r="BY26" s="537"/>
      <c r="BZ26" s="539"/>
      <c r="CA26" s="502"/>
      <c r="CB26" s="537"/>
      <c r="CC26" s="538"/>
      <c r="CD26" s="538"/>
      <c r="CE26" s="539"/>
      <c r="DA26" t="s">
        <v>1629</v>
      </c>
    </row>
    <row r="27" spans="1:106" ht="12.75" customHeight="1">
      <c r="A27" s="74">
        <f ca="1">I27-T27</f>
        <v>-1350</v>
      </c>
      <c r="B27" s="124">
        <f ca="1">IF(I27=0,0,(A27*100/I27))</f>
        <v>0</v>
      </c>
      <c r="C27" s="124">
        <f ca="1">I27-E27</f>
        <v>-2564.48</v>
      </c>
      <c r="D27" s="124">
        <f ca="1">IF(I27=0,0,(C27*100/I27))</f>
        <v>0</v>
      </c>
      <c r="E27" s="124">
        <f ca="1">IFERROR(_xll.AC_BU(_xll.ArrayBU(DB),_xll.ArrayDPT($BA27:$BE27),_xll.ArrayCOA($BG27:$BZ27),YR,PRD-1,_xll.ArrayDIM($CB27:$CE27)),0)</f>
        <v>2564.48</v>
      </c>
      <c r="F27" s="124">
        <f ca="1">I27-H27</f>
        <v>0</v>
      </c>
      <c r="G27" s="124">
        <f ca="1">IF(I27=0,0,(F27*100/I27))</f>
        <v>0</v>
      </c>
      <c r="H27" s="124"/>
      <c r="I27" s="124">
        <f ca="1">IFERROR(_xll.AC_BU(_xll.ArrayBU(DB),_xll.ArrayDPT($BA27:$BE27),_xll.ArrayCOA($BG27:$BZ27),YR,PRD,_xll.ArrayDIM($CB27:$CE27)),0)</f>
        <v>0</v>
      </c>
      <c r="J27" s="200">
        <f ca="1">IF(I27=0,0,(I27/I17*100))</f>
        <v>0</v>
      </c>
      <c r="K27" s="124" t="s">
        <v>2617</v>
      </c>
      <c r="L27" s="124">
        <f ca="1">IFERROR(_xll.ACC_BU(_xll.ArrayBU(DB),_xll.ArrayDPT($BA27:$BE27),_xll.ArrayCOA($BG27:$BZ27),YR,PRD,_xll.ArrayDIM($CB27:$CE27)),0)</f>
        <v>24670.97</v>
      </c>
      <c r="M27" s="127">
        <f ca="1">IF(L27=0,0,(L27/L17*100))</f>
        <v>21.051817348063395</v>
      </c>
      <c r="N27" s="124">
        <f ca="1">L27-U27</f>
        <v>24670.97</v>
      </c>
      <c r="O27" s="124">
        <f ca="1">IF(L27=0,0,(N27*100/L27))</f>
        <v>100</v>
      </c>
      <c r="P27" s="124">
        <f ca="1">L27-V27</f>
        <v>-16906.589999999997</v>
      </c>
      <c r="Q27" s="124">
        <f ca="1">IF(L27=0,0,(P27*100/L27))</f>
        <v>-68.528274324033447</v>
      </c>
      <c r="S27" s="72">
        <f ca="1">IFERROR(_xll.BC_BU(_xll.ArrayBU(DB),_xll.ArrayDPT($BA27:$BE27),_xll.ArrayCOA($BG27:$BZ27),YR,PRD,RV,_xll.ArrayDIM($CB27:$CE27)),0)</f>
        <v>0</v>
      </c>
      <c r="T27" s="72">
        <f ca="1">IFERROR(_xll.AC_BU(_xll.ArrayBU(DB),_xll.ArrayDPT($BA27:$BE27),_xll.ArrayCOA($BG27:$BZ27),YR-1,PRD,_xll.ArrayDIM($CB27:$CE27)),0)</f>
        <v>1350</v>
      </c>
      <c r="U27" s="72">
        <f ca="1">IFERROR(_xll.BCC_BU(_xll.ArrayBU(DB),_xll.ArrayDPT($BA27:$BE27),_xll.ArrayCOA($BG27:$BZ27),YR,PRD,RV,_xll.ArrayDIM($CB27:$CE27)),0)</f>
        <v>0</v>
      </c>
      <c r="V27" s="72">
        <f ca="1">IFERROR(_xll.ACC_BU(_xll.ArrayBU(DB),_xll.ArrayDPT($BA27:$BE27),_xll.ArrayCOA($BG27:$BZ27),YR-1,PRD,_xll.ArrayDIM($CB27:$CE27)),0)</f>
        <v>41577.56</v>
      </c>
      <c r="W27" s="102"/>
      <c r="X27" s="72">
        <f ca="1">IFERROR(_xll.ACC_BU(_xll.ArrayBU(DB),_xll.ArrayDPT($BA27:$BE27),_xll.ArrayCOA($BG27:$BZ27),YR,PRD,_xll.ArrayDIM($CB27:$CE27)),0)</f>
        <v>24670.97</v>
      </c>
      <c r="Y27" s="72">
        <f ca="1">IFERROR(_xll.BCC_BU(_xll.ArrayBU(DB),_xll.ArrayDPT($BA27:$BE27),_xll.ArrayCOA($BG27:$BZ27),YR,PRD,RV,_xll.ArrayDIM($CB27:$CE27)),0)</f>
        <v>0</v>
      </c>
      <c r="Z27" s="72">
        <f ca="1">IFERROR(_xll.ACC_BU(_xll.ArrayBU(DB),_xll.ArrayDPT($BA27:$BE27),_xll.ArrayCOA($BG27:$BZ27),YR-1,PRD,_xll.ArrayDIM($CB27:$CE27)),0)</f>
        <v>41577.56</v>
      </c>
      <c r="AA27" s="102"/>
      <c r="AB27" s="102"/>
      <c r="AC27" s="102"/>
      <c r="AD27" s="102"/>
      <c r="AF27" s="146"/>
      <c r="AG27" s="146"/>
      <c r="AH27" s="146"/>
      <c r="AI27" s="146"/>
      <c r="BA27" s="537"/>
      <c r="BB27" s="538"/>
      <c r="BC27" s="538"/>
      <c r="BD27" s="538"/>
      <c r="BE27" s="539"/>
      <c r="BF27" s="502"/>
      <c r="BG27" s="537" t="s">
        <v>1630</v>
      </c>
      <c r="BH27" s="539"/>
      <c r="BI27" s="537"/>
      <c r="BJ27" s="539"/>
      <c r="BK27" s="537"/>
      <c r="BL27" s="539"/>
      <c r="BM27" s="537"/>
      <c r="BN27" s="539"/>
      <c r="BO27" s="537"/>
      <c r="BP27" s="539"/>
      <c r="BQ27" s="537"/>
      <c r="BR27" s="539"/>
      <c r="BS27" s="537"/>
      <c r="BT27" s="539"/>
      <c r="BU27" s="537"/>
      <c r="BV27" s="539"/>
      <c r="BW27" s="537"/>
      <c r="BX27" s="539"/>
      <c r="BY27" s="537"/>
      <c r="BZ27" s="539"/>
      <c r="CA27" s="502"/>
      <c r="CB27" s="537"/>
      <c r="CC27" s="538"/>
      <c r="CD27" s="538"/>
      <c r="CE27" s="539"/>
      <c r="DA27" t="s">
        <v>1630</v>
      </c>
    </row>
    <row r="28" spans="1:106" ht="12.75" customHeight="1">
      <c r="A28" s="74">
        <f ca="1">I28-T28</f>
        <v>310.88</v>
      </c>
      <c r="B28" s="124">
        <f ca="1">IF(I28=0,0,(A28*100/I28))</f>
        <v>30.7534029756252</v>
      </c>
      <c r="C28" s="124">
        <f ca="1">I28-E28</f>
        <v>1010.88</v>
      </c>
      <c r="D28" s="124">
        <f ca="1">IF(I28=0,0,(C28*100/I28))</f>
        <v>100</v>
      </c>
      <c r="E28" s="124">
        <f ca="1">IFERROR(_xll.AC_BU(_xll.ArrayBU(DB),_xll.ArrayDPT($BA28:$BE28),_xll.ArrayCOA($BG28:$BZ28),YR,PRD-1,_xll.ArrayDIM($CB28:$CE28)),0)</f>
        <v>0</v>
      </c>
      <c r="F28" s="124">
        <f ca="1">I28-H28</f>
        <v>1010.88</v>
      </c>
      <c r="G28" s="124">
        <f ca="1">IF(I28=0,0,(F28*100/I28))</f>
        <v>100</v>
      </c>
      <c r="H28" s="124"/>
      <c r="I28" s="124">
        <f ca="1">IFERROR(_xll.AC_BU(_xll.ArrayBU(DB),_xll.ArrayDPT($BA28:$BE28),_xll.ArrayCOA($BG28:$BZ28),YR,PRD,_xll.ArrayDIM($CB28:$CE28)),0)</f>
        <v>1010.88</v>
      </c>
      <c r="J28" s="127">
        <f ca="1">IF(I28=0,0,(I28/I21*100))</f>
        <v>7.4362875058482203</v>
      </c>
      <c r="K28" s="124" t="s">
        <v>2619</v>
      </c>
      <c r="L28" s="124">
        <f ca="1">IFERROR(_xll.ACC_BU(_xll.ArrayBU(DB),_xll.ArrayDPT($BA28:$BE28),_xll.ArrayCOA($BG28:$BZ28),YR,PRD,_xll.ArrayDIM($CB28:$CE28)),0)</f>
        <v>44126.28</v>
      </c>
      <c r="M28" s="127">
        <f ca="1">IF(L28=0,0,(L28/L21*100))</f>
        <v>29.460756606395549</v>
      </c>
      <c r="N28" s="124">
        <f ca="1">L28-U28</f>
        <v>44126.28</v>
      </c>
      <c r="O28" s="124">
        <f ca="1">IF(L28=0,0,(N28*100/L28))</f>
        <v>100</v>
      </c>
      <c r="P28" s="124">
        <f ca="1">L28-V28</f>
        <v>-15318.330000000002</v>
      </c>
      <c r="Q28" s="124">
        <f ca="1">IF(L28=0,0,(P28*100/L28))</f>
        <v>-34.71475501673833</v>
      </c>
      <c r="S28" s="72">
        <f ca="1">IFERROR(_xll.BC_BU(_xll.ArrayBU(DB),_xll.ArrayDPT($BA28:$BE28),_xll.ArrayCOA($BG28:$BZ28),YR,PRD,RV,_xll.ArrayDIM($CB28:$CE28)),0)</f>
        <v>0</v>
      </c>
      <c r="T28" s="72">
        <f ca="1">IFERROR(_xll.AC_BU(_xll.ArrayBU(DB),_xll.ArrayDPT($BA28:$BE28),_xll.ArrayCOA($BG28:$BZ28),YR-1,PRD,_xll.ArrayDIM($CB28:$CE28)),0)</f>
        <v>700</v>
      </c>
      <c r="U28" s="72">
        <f ca="1">IFERROR(_xll.BCC_BU(_xll.ArrayBU(DB),_xll.ArrayDPT($BA28:$BE28),_xll.ArrayCOA($BG28:$BZ28),YR,PRD,RV,_xll.ArrayDIM($CB28:$CE28)),0)</f>
        <v>0</v>
      </c>
      <c r="V28" s="72">
        <f ca="1">IFERROR(_xll.ACC_BU(_xll.ArrayBU(DB),_xll.ArrayDPT($BA28:$BE28),_xll.ArrayCOA($BG28:$BZ28),YR-1,PRD,_xll.ArrayDIM($CB28:$CE28)),0)</f>
        <v>59444.61</v>
      </c>
      <c r="W28" s="102"/>
      <c r="X28" s="72">
        <f ca="1">IFERROR(_xll.ACC_BU(_xll.ArrayBU(DB),_xll.ArrayDPT($BA28:$BE28),_xll.ArrayCOA($BG28:$BZ28),YR,PRD,_xll.ArrayDIM($CB28:$CE28)),0)</f>
        <v>44126.28</v>
      </c>
      <c r="Y28" s="72">
        <f ca="1">IFERROR(_xll.BCC_BU(_xll.ArrayBU(DB),_xll.ArrayDPT($BA28:$BE28),_xll.ArrayCOA($BG28:$BZ28),YR,PRD,RV,_xll.ArrayDIM($CB28:$CE28)),0)</f>
        <v>0</v>
      </c>
      <c r="Z28" s="72">
        <f ca="1">IFERROR(_xll.ACC_BU(_xll.ArrayBU(DB),_xll.ArrayDPT($BA28:$BE28),_xll.ArrayCOA($BG28:$BZ28),YR-1,PRD,_xll.ArrayDIM($CB28:$CE28)),0)</f>
        <v>59444.61</v>
      </c>
      <c r="AA28" s="102"/>
      <c r="AB28" s="102"/>
      <c r="AC28" s="102"/>
      <c r="AD28" s="102"/>
      <c r="AF28" s="146"/>
      <c r="AG28" s="146"/>
      <c r="AH28" s="146"/>
      <c r="AI28" s="146"/>
      <c r="BA28" s="537"/>
      <c r="BB28" s="538"/>
      <c r="BC28" s="538"/>
      <c r="BD28" s="538"/>
      <c r="BE28" s="539"/>
      <c r="BF28" s="502"/>
      <c r="BG28" s="537" t="s">
        <v>1631</v>
      </c>
      <c r="BH28" s="539"/>
      <c r="BI28" s="537"/>
      <c r="BJ28" s="539"/>
      <c r="BK28" s="537"/>
      <c r="BL28" s="539"/>
      <c r="BM28" s="537"/>
      <c r="BN28" s="539"/>
      <c r="BO28" s="537"/>
      <c r="BP28" s="539"/>
      <c r="BQ28" s="537"/>
      <c r="BR28" s="539"/>
      <c r="BS28" s="537"/>
      <c r="BT28" s="539"/>
      <c r="BU28" s="537"/>
      <c r="BV28" s="539"/>
      <c r="BW28" s="537"/>
      <c r="BX28" s="539"/>
      <c r="BY28" s="537"/>
      <c r="BZ28" s="539"/>
      <c r="CA28" s="502"/>
      <c r="CB28" s="537"/>
      <c r="CC28" s="538"/>
      <c r="CD28" s="538"/>
      <c r="CE28" s="539"/>
      <c r="DA28" t="s">
        <v>1631</v>
      </c>
    </row>
    <row r="29" spans="1:106" ht="12.75" customHeight="1">
      <c r="A29" s="35">
        <f ca="1">A26+A27+A28</f>
        <v>14049.480000000001</v>
      </c>
      <c r="B29">
        <f ca="1">IF(I29=0,0,(A29*100/I29))</f>
        <v>39.279357863571178</v>
      </c>
      <c r="C29" s="35">
        <f ca="1">I29-E29</f>
        <v>17430.689999999999</v>
      </c>
      <c r="D29">
        <f ca="1">IF(I29=0,0,(C29*100/I29))</f>
        <v>48.732501866188024</v>
      </c>
      <c r="E29" s="35">
        <f ca="1">E26+E27+E28</f>
        <v>18337.41</v>
      </c>
      <c r="F29" s="35">
        <f ca="1">F26+F27+F28</f>
        <v>35768.1</v>
      </c>
      <c r="G29">
        <f ca="1">IF(I29=0,0,(F29*100/I29))</f>
        <v>100</v>
      </c>
      <c r="H29" s="35">
        <f>H26+H27+H28</f>
        <v>0</v>
      </c>
      <c r="I29" s="35">
        <f ca="1">I26+I27+I28</f>
        <v>35768.1</v>
      </c>
      <c r="J29" s="140">
        <f ca="1">IF(I29=0,0,(I29/I23*100))</f>
        <v>32.634919302522697</v>
      </c>
      <c r="K29" s="112" t="s">
        <v>2352</v>
      </c>
      <c r="L29" s="35">
        <f ca="1">L26+L27+L28</f>
        <v>184176.43</v>
      </c>
      <c r="M29" s="140">
        <f ca="1">IF(L29=0,0,(L29/L23*100))</f>
        <v>32.19643295486437</v>
      </c>
      <c r="N29" s="35">
        <f ca="1">N26+N27+N28</f>
        <v>184176.43</v>
      </c>
      <c r="O29">
        <f ca="1">IF(L29=0,0,(N29*100/L29))</f>
        <v>100</v>
      </c>
      <c r="P29" s="35">
        <f ca="1">P26+P27+P28</f>
        <v>-28740.200000000012</v>
      </c>
      <c r="Q29">
        <f ca="1">IF(L29=0,0,(P29*100/L29))</f>
        <v>-15.604711200016208</v>
      </c>
      <c r="S29" s="145">
        <f ca="1">S26+S27+S28</f>
        <v>0</v>
      </c>
      <c r="T29" s="145">
        <f ca="1">T26+T27+T28</f>
        <v>21718.62</v>
      </c>
      <c r="U29" s="145">
        <f ca="1">U26+U27+U28</f>
        <v>0</v>
      </c>
      <c r="V29" s="145">
        <f ca="1">V26+V27+V28</f>
        <v>212916.63</v>
      </c>
      <c r="W29" s="46"/>
      <c r="X29" s="77">
        <f ca="1">X26+X27+X28</f>
        <v>184176.43</v>
      </c>
      <c r="Y29" s="77">
        <f ca="1">Y26+Y27+Y28</f>
        <v>0</v>
      </c>
      <c r="Z29" s="77">
        <f ca="1">Z26+Z27+Z28</f>
        <v>212916.63</v>
      </c>
      <c r="AA29" s="46"/>
      <c r="AB29" s="46"/>
      <c r="AC29" s="46"/>
      <c r="AD29" s="46"/>
      <c r="AF29" s="146"/>
      <c r="AG29" s="146"/>
      <c r="AH29" s="146"/>
      <c r="AI29" s="146"/>
      <c r="BA29" s="537"/>
      <c r="BB29" s="538"/>
      <c r="BC29" s="538"/>
      <c r="BD29" s="538"/>
      <c r="BE29" s="539"/>
      <c r="BF29" s="502"/>
      <c r="BG29" s="537"/>
      <c r="BH29" s="539"/>
      <c r="BI29" s="537"/>
      <c r="BJ29" s="539"/>
      <c r="BK29" s="537"/>
      <c r="BL29" s="539"/>
      <c r="BM29" s="537"/>
      <c r="BN29" s="539"/>
      <c r="BO29" s="537"/>
      <c r="BP29" s="539"/>
      <c r="BQ29" s="537"/>
      <c r="BR29" s="539"/>
      <c r="BS29" s="537"/>
      <c r="BT29" s="539"/>
      <c r="BU29" s="537"/>
      <c r="BV29" s="539"/>
      <c r="BW29" s="537"/>
      <c r="BX29" s="539"/>
      <c r="BY29" s="537"/>
      <c r="BZ29" s="539"/>
      <c r="CA29" s="502"/>
      <c r="CB29" s="537"/>
      <c r="CC29" s="538"/>
      <c r="CD29" s="538"/>
      <c r="CE29" s="539"/>
    </row>
    <row r="30" spans="1:106" ht="5.15" customHeight="1">
      <c r="S30" s="72"/>
      <c r="T30" s="72"/>
      <c r="U30" s="72"/>
      <c r="V30" s="72"/>
      <c r="X30" s="72"/>
      <c r="Y30" s="72"/>
      <c r="Z30" s="72"/>
      <c r="AF30" s="146"/>
      <c r="AG30" s="146"/>
      <c r="AH30" s="146"/>
      <c r="AI30" s="146"/>
      <c r="BA30" s="537"/>
      <c r="BB30" s="538"/>
      <c r="BC30" s="538"/>
      <c r="BD30" s="538"/>
      <c r="BE30" s="539"/>
      <c r="BF30" s="502"/>
      <c r="BG30" s="537"/>
      <c r="BH30" s="539"/>
      <c r="BI30" s="537"/>
      <c r="BJ30" s="539"/>
      <c r="BK30" s="537"/>
      <c r="BL30" s="539"/>
      <c r="BM30" s="537"/>
      <c r="BN30" s="539"/>
      <c r="BO30" s="537"/>
      <c r="BP30" s="539"/>
      <c r="BQ30" s="537"/>
      <c r="BR30" s="539"/>
      <c r="BS30" s="537"/>
      <c r="BT30" s="539"/>
      <c r="BU30" s="537"/>
      <c r="BV30" s="539"/>
      <c r="BW30" s="537"/>
      <c r="BX30" s="539"/>
      <c r="BY30" s="537"/>
      <c r="BZ30" s="539"/>
      <c r="CA30" s="502"/>
      <c r="CB30" s="537"/>
      <c r="CC30" s="538"/>
      <c r="CD30" s="538"/>
      <c r="CE30" s="539"/>
    </row>
    <row r="31" spans="1:106" ht="12.75" customHeight="1">
      <c r="K31" s="35" t="s">
        <v>2298</v>
      </c>
      <c r="S31" s="72"/>
      <c r="T31" s="72"/>
      <c r="U31" s="72"/>
      <c r="V31" s="72"/>
      <c r="X31" s="72"/>
      <c r="Y31" s="72"/>
      <c r="Z31" s="72"/>
      <c r="AF31" s="146"/>
      <c r="AG31" s="146"/>
      <c r="AH31" s="146"/>
      <c r="AI31" s="146"/>
      <c r="BA31" s="537"/>
      <c r="BB31" s="538"/>
      <c r="BC31" s="538"/>
      <c r="BD31" s="538"/>
      <c r="BE31" s="539"/>
      <c r="BF31" s="502"/>
      <c r="BG31" s="537"/>
      <c r="BH31" s="539"/>
      <c r="BI31" s="537"/>
      <c r="BJ31" s="539"/>
      <c r="BK31" s="537"/>
      <c r="BL31" s="539"/>
      <c r="BM31" s="537"/>
      <c r="BN31" s="539"/>
      <c r="BO31" s="537"/>
      <c r="BP31" s="539"/>
      <c r="BQ31" s="537"/>
      <c r="BR31" s="539"/>
      <c r="BS31" s="537"/>
      <c r="BT31" s="539"/>
      <c r="BU31" s="537"/>
      <c r="BV31" s="539"/>
      <c r="BW31" s="537"/>
      <c r="BX31" s="539"/>
      <c r="BY31" s="537"/>
      <c r="BZ31" s="539"/>
      <c r="CA31" s="502"/>
      <c r="CB31" s="537"/>
      <c r="CC31" s="538"/>
      <c r="CD31" s="538"/>
      <c r="CE31" s="539"/>
    </row>
    <row r="32" spans="1:106" ht="12.75" customHeight="1">
      <c r="A32" s="74">
        <f ca="1">I32-T32</f>
        <v>0</v>
      </c>
      <c r="B32">
        <f ca="1">IF(I32=0,0,(A32*100/I32))</f>
        <v>0</v>
      </c>
      <c r="C32">
        <f ca="1">I32-E32</f>
        <v>0</v>
      </c>
      <c r="D32">
        <f ca="1">IF(I32=0,0,(C32*100/I32))</f>
        <v>0</v>
      </c>
      <c r="E32">
        <f ca="1">IFERROR(_xll.AC_BU(_xll.ArrayBU(DB),_xll.ArrayDPT($BA32:$BE32),_xll.ArrayCOA($BG32:$BZ32),YR,PRD-1,_xll.ArrayDIM($CB32:$CE32)),0)</f>
        <v>0</v>
      </c>
      <c r="F32">
        <f ca="1">I32-H32</f>
        <v>0</v>
      </c>
      <c r="G32">
        <f ca="1">IF(I32=0,0,(F32*100/I32))</f>
        <v>0</v>
      </c>
      <c r="H32"/>
      <c r="I32">
        <f ca="1">IFERROR(_xll.AC_BU(_xll.ArrayBU(DB),_xll.ArrayDPT($BA32:$BE32),_xll.ArrayCOA($BG32:$BZ32),YR,PRD,_xll.ArrayDIM($CB32:$CE32)),0)</f>
        <v>0</v>
      </c>
      <c r="J32" s="140">
        <f ca="1">IF(I32=0,0,(I32/I23*100))</f>
        <v>0</v>
      </c>
      <c r="K32" t="s">
        <v>2478</v>
      </c>
      <c r="L32">
        <f ca="1">IFERROR(_xll.ACC_BU(_xll.ArrayBU(DB),_xll.ArrayDPT($BA32:$BE32),_xll.ArrayCOA($BG32:$BZ32),YR,PRD,_xll.ArrayDIM($CB32:$CE32)),0)</f>
        <v>0</v>
      </c>
      <c r="M32" s="140">
        <f ca="1">IF(L32=0,0,(L32/L23*100))</f>
        <v>0</v>
      </c>
      <c r="N32">
        <f ca="1">L32-U32</f>
        <v>0</v>
      </c>
      <c r="O32">
        <f ca="1">IF(L32=0,0,(N32*100/L32))</f>
        <v>0</v>
      </c>
      <c r="P32">
        <f ca="1">L32-V32</f>
        <v>0</v>
      </c>
      <c r="Q32">
        <f ca="1">IF(L32=0,0,(P32*100/L32))</f>
        <v>0</v>
      </c>
      <c r="S32" s="72">
        <f ca="1">IFERROR(_xll.BC_BU(_xll.ArrayBU(DB),_xll.ArrayDPT($BA32:$BE32),_xll.ArrayCOA($BG32:$BZ32),YR,PRD,RV,_xll.ArrayDIM($CB32:$CE32)),0)</f>
        <v>0</v>
      </c>
      <c r="T32" s="72">
        <f ca="1">IFERROR(_xll.AC_BU(_xll.ArrayBU(DB),_xll.ArrayDPT($BA32:$BE32),_xll.ArrayCOA($BG32:$BZ32),YR-1,PRD,_xll.ArrayDIM($CB32:$CE32)),0)</f>
        <v>0</v>
      </c>
      <c r="U32" s="72">
        <f ca="1">IFERROR(_xll.BCC_BU(_xll.ArrayBU(DB),_xll.ArrayDPT($BA32:$BE32),_xll.ArrayCOA($BG32:$BZ32),YR,PRD,RV,_xll.ArrayDIM($CB32:$CE32)),0)</f>
        <v>0</v>
      </c>
      <c r="V32" s="72">
        <f ca="1">IFERROR(_xll.ACC_BU(_xll.ArrayBU(DB),_xll.ArrayDPT($BA32:$BE32),_xll.ArrayCOA($BG32:$BZ32),YR-1,PRD,_xll.ArrayDIM($CB32:$CE32)),0)</f>
        <v>0</v>
      </c>
      <c r="W32" s="102"/>
      <c r="X32" s="72">
        <f ca="1">IFERROR(_xll.ACC_BU(_xll.ArrayBU(DB),_xll.ArrayDPT($BA32:$BE32),_xll.ArrayCOA($BG32:$BZ32),YR,PRD,_xll.ArrayDIM($CB32:$CE32)),0)</f>
        <v>0</v>
      </c>
      <c r="Y32" s="72">
        <f ca="1">IFERROR(_xll.BCC_BU(_xll.ArrayBU(DB),_xll.ArrayDPT($BA32:$BE32),_xll.ArrayCOA($BG32:$BZ32),YR,PRD,RV,_xll.ArrayDIM($CB32:$CE32)),0)</f>
        <v>0</v>
      </c>
      <c r="Z32" s="72">
        <f ca="1">IFERROR(_xll.ACC_BU(_xll.ArrayBU(DB),_xll.ArrayDPT($BA32:$BE32),_xll.ArrayCOA($BG32:$BZ32),YR-1,PRD,_xll.ArrayDIM($CB32:$CE32)),0)</f>
        <v>0</v>
      </c>
      <c r="AA32" s="102"/>
      <c r="AB32" s="102"/>
      <c r="AC32" s="102"/>
      <c r="AD32" s="102"/>
      <c r="AF32" s="146"/>
      <c r="AG32" s="146"/>
      <c r="AH32" s="146"/>
      <c r="AI32" s="146"/>
      <c r="BA32" s="537"/>
      <c r="BB32" s="538"/>
      <c r="BC32" s="538"/>
      <c r="BD32" s="538"/>
      <c r="BE32" s="539"/>
      <c r="BF32" s="502"/>
      <c r="BG32" s="537" t="s">
        <v>1633</v>
      </c>
      <c r="BH32" s="539" t="s">
        <v>1635</v>
      </c>
      <c r="BI32" s="537"/>
      <c r="BJ32" s="539"/>
      <c r="BK32" s="537"/>
      <c r="BL32" s="539"/>
      <c r="BM32" s="537"/>
      <c r="BN32" s="539"/>
      <c r="BO32" s="537"/>
      <c r="BP32" s="539"/>
      <c r="BQ32" s="537"/>
      <c r="BR32" s="539"/>
      <c r="BS32" s="537"/>
      <c r="BT32" s="539"/>
      <c r="BU32" s="537"/>
      <c r="BV32" s="539"/>
      <c r="BW32" s="537"/>
      <c r="BX32" s="539"/>
      <c r="BY32" s="537"/>
      <c r="BZ32" s="539"/>
      <c r="CA32" s="502"/>
      <c r="CB32" s="537"/>
      <c r="CC32" s="538"/>
      <c r="CD32" s="538"/>
      <c r="CE32" s="539"/>
      <c r="DA32" t="s">
        <v>1633</v>
      </c>
      <c r="DB32" t="s">
        <v>1635</v>
      </c>
    </row>
    <row r="33" spans="1:106" ht="12.75" customHeight="1">
      <c r="A33" s="74">
        <f ca="1">I33-T33</f>
        <v>0</v>
      </c>
      <c r="B33" s="124">
        <f ca="1">IF(I33=0,0,(A33*100/I33))</f>
        <v>0</v>
      </c>
      <c r="C33" s="124">
        <f ca="1">I33-E33</f>
        <v>0</v>
      </c>
      <c r="D33" s="124">
        <f ca="1">IF(I33=0,0,(C33*100/I33))</f>
        <v>0</v>
      </c>
      <c r="E33" s="124">
        <f ca="1">IFERROR(_xll.AC_BU(_xll.ArrayBU(DB),_xll.ArrayDPT($BA33:$BE33),_xll.ArrayCOA($BG33:$BZ33),YR,PRD-1,_xll.ArrayDIM($CB33:$CE33)),0)</f>
        <v>0</v>
      </c>
      <c r="F33" s="124">
        <f ca="1">I33-H33</f>
        <v>0</v>
      </c>
      <c r="G33" s="124">
        <f ca="1">IF(I33=0,0,(F33*100/I33))</f>
        <v>0</v>
      </c>
      <c r="H33" s="124"/>
      <c r="I33" s="124">
        <f ca="1">IFERROR(_xll.AC_BU(_xll.ArrayBU(DB),_xll.ArrayDPT($BA33:$BE33),_xll.ArrayCOA($BG33:$BZ33),YR,PRD,_xll.ArrayDIM($CB33:$CE33)),0)</f>
        <v>0</v>
      </c>
      <c r="J33" s="127">
        <f ca="1">IF(I33=0,0,(I33/I23*100))</f>
        <v>0</v>
      </c>
      <c r="K33" s="124" t="s">
        <v>2479</v>
      </c>
      <c r="L33" s="124">
        <f ca="1">IFERROR(_xll.ACC_BU(_xll.ArrayBU(DB),_xll.ArrayDPT($BA33:$BE33),_xll.ArrayCOA($BG33:$BZ33),YR,PRD,_xll.ArrayDIM($CB33:$CE33)),0)</f>
        <v>0</v>
      </c>
      <c r="M33" s="127">
        <f ca="1">IF(L33=0,0,(L33/L23*100))</f>
        <v>0</v>
      </c>
      <c r="N33" s="124">
        <f ca="1">L33-U33</f>
        <v>0</v>
      </c>
      <c r="O33" s="124">
        <f ca="1">IF(L33=0,0,(N33*100/L33))</f>
        <v>0</v>
      </c>
      <c r="P33" s="124">
        <f ca="1">L33-V33</f>
        <v>0</v>
      </c>
      <c r="Q33" s="124">
        <f ca="1">IF(L33=0,0,(P33*100/L33))</f>
        <v>0</v>
      </c>
      <c r="S33" s="72">
        <f ca="1">IFERROR(_xll.BC_BU(_xll.ArrayBU(DB),_xll.ArrayDPT($BA33:$BE33),_xll.ArrayCOA($BG33:$BZ33),YR,PRD,RV,_xll.ArrayDIM($CB33:$CE33)),0)</f>
        <v>0</v>
      </c>
      <c r="T33" s="72">
        <f ca="1">IFERROR(_xll.AC_BU(_xll.ArrayBU(DB),_xll.ArrayDPT($BA33:$BE33),_xll.ArrayCOA($BG33:$BZ33),YR-1,PRD,_xll.ArrayDIM($CB33:$CE33)),0)</f>
        <v>0</v>
      </c>
      <c r="U33" s="72">
        <f ca="1">IFERROR(_xll.BCC_BU(_xll.ArrayBU(DB),_xll.ArrayDPT($BA33:$BE33),_xll.ArrayCOA($BG33:$BZ33),YR,PRD,RV,_xll.ArrayDIM($CB33:$CE33)),0)</f>
        <v>0</v>
      </c>
      <c r="V33" s="72">
        <f ca="1">IFERROR(_xll.ACC_BU(_xll.ArrayBU(DB),_xll.ArrayDPT($BA33:$BE33),_xll.ArrayCOA($BG33:$BZ33),YR-1,PRD,_xll.ArrayDIM($CB33:$CE33)),0)</f>
        <v>0</v>
      </c>
      <c r="W33" s="102"/>
      <c r="X33" s="72">
        <f ca="1">IFERROR(_xll.ACC_BU(_xll.ArrayBU(DB),_xll.ArrayDPT($BA33:$BE33),_xll.ArrayCOA($BG33:$BZ33),YR,PRD,_xll.ArrayDIM($CB33:$CE33)),0)</f>
        <v>0</v>
      </c>
      <c r="Y33" s="72">
        <f ca="1">IFERROR(_xll.BCC_BU(_xll.ArrayBU(DB),_xll.ArrayDPT($BA33:$BE33),_xll.ArrayCOA($BG33:$BZ33),YR,PRD,RV,_xll.ArrayDIM($CB33:$CE33)),0)</f>
        <v>0</v>
      </c>
      <c r="Z33" s="72">
        <f ca="1">IFERROR(_xll.ACC_BU(_xll.ArrayBU(DB),_xll.ArrayDPT($BA33:$BE33),_xll.ArrayCOA($BG33:$BZ33),YR-1,PRD,_xll.ArrayDIM($CB33:$CE33)),0)</f>
        <v>0</v>
      </c>
      <c r="AA33" s="102"/>
      <c r="AB33" s="102"/>
      <c r="AC33" s="102"/>
      <c r="AD33" s="102"/>
      <c r="AF33" s="146"/>
      <c r="AG33" s="146"/>
      <c r="AH33" s="146"/>
      <c r="AI33" s="146"/>
      <c r="BA33" s="537"/>
      <c r="BB33" s="538"/>
      <c r="BC33" s="538"/>
      <c r="BD33" s="538"/>
      <c r="BE33" s="539"/>
      <c r="BF33" s="502"/>
      <c r="BG33" s="537" t="s">
        <v>1636</v>
      </c>
      <c r="BH33" s="539" t="s">
        <v>1643</v>
      </c>
      <c r="BI33" s="537"/>
      <c r="BJ33" s="539"/>
      <c r="BK33" s="537"/>
      <c r="BL33" s="539"/>
      <c r="BM33" s="537"/>
      <c r="BN33" s="539"/>
      <c r="BO33" s="537"/>
      <c r="BP33" s="539"/>
      <c r="BQ33" s="537"/>
      <c r="BR33" s="539"/>
      <c r="BS33" s="537"/>
      <c r="BT33" s="539"/>
      <c r="BU33" s="537"/>
      <c r="BV33" s="539"/>
      <c r="BW33" s="537"/>
      <c r="BX33" s="539"/>
      <c r="BY33" s="537"/>
      <c r="BZ33" s="539"/>
      <c r="CA33" s="502"/>
      <c r="CB33" s="537"/>
      <c r="CC33" s="538"/>
      <c r="CD33" s="538"/>
      <c r="CE33" s="539"/>
      <c r="DA33" t="s">
        <v>1636</v>
      </c>
      <c r="DB33" t="s">
        <v>1643</v>
      </c>
    </row>
    <row r="34" spans="1:106" ht="12.75" customHeight="1">
      <c r="A34" s="35">
        <f ca="1">A32+A33</f>
        <v>0</v>
      </c>
      <c r="B34">
        <f ca="1">IF(I34=0,0,(A34*100/I34))</f>
        <v>0</v>
      </c>
      <c r="C34" s="35">
        <f ca="1">I34-E34</f>
        <v>0</v>
      </c>
      <c r="D34">
        <f ca="1">IF(I34=0,0,(C34*100/I34))</f>
        <v>0</v>
      </c>
      <c r="E34" s="35">
        <f ca="1">E32+E33</f>
        <v>0</v>
      </c>
      <c r="F34" s="35">
        <f ca="1">F32+F33</f>
        <v>0</v>
      </c>
      <c r="G34">
        <f ca="1">IF(I34=0,0,(F34*100/I34))</f>
        <v>0</v>
      </c>
      <c r="H34" s="35">
        <f>H32+H33</f>
        <v>0</v>
      </c>
      <c r="I34" s="35">
        <f ca="1">I32+I33</f>
        <v>0</v>
      </c>
      <c r="J34" s="140">
        <f ca="1">IF(I34=0,0,(I34/I23*100))</f>
        <v>0</v>
      </c>
      <c r="K34" s="112" t="s">
        <v>2480</v>
      </c>
      <c r="L34" s="35">
        <f ca="1">L32+L33</f>
        <v>0</v>
      </c>
      <c r="M34" s="140">
        <f ca="1">IF(L34=0,0,(L34/L23*100))</f>
        <v>0</v>
      </c>
      <c r="N34" s="35">
        <f ca="1">N32+N33</f>
        <v>0</v>
      </c>
      <c r="O34">
        <f ca="1">IF(L34=0,0,(N34*100/L34))</f>
        <v>0</v>
      </c>
      <c r="P34" s="35">
        <f ca="1">P32+P33</f>
        <v>0</v>
      </c>
      <c r="Q34">
        <f ca="1">IF(L34=0,0,(P34*100/L34))</f>
        <v>0</v>
      </c>
      <c r="S34" s="145">
        <f ca="1">S32+S33</f>
        <v>0</v>
      </c>
      <c r="T34" s="145">
        <f ca="1">T32+T33</f>
        <v>0</v>
      </c>
      <c r="U34" s="145">
        <f ca="1">U32+U33</f>
        <v>0</v>
      </c>
      <c r="V34" s="145">
        <f ca="1">V32+V33</f>
        <v>0</v>
      </c>
      <c r="W34" s="46"/>
      <c r="X34" s="77">
        <f ca="1">X32+X33</f>
        <v>0</v>
      </c>
      <c r="Y34" s="77">
        <f ca="1">Y32+Y33</f>
        <v>0</v>
      </c>
      <c r="Z34" s="77">
        <f ca="1">Z32+Z33</f>
        <v>0</v>
      </c>
      <c r="AA34" s="46"/>
      <c r="AB34" s="46"/>
      <c r="AC34" s="46"/>
      <c r="AD34" s="46"/>
      <c r="AF34" s="146"/>
      <c r="AG34" s="146"/>
      <c r="AH34" s="146"/>
      <c r="AI34" s="146"/>
      <c r="BA34" s="537"/>
      <c r="BB34" s="538"/>
      <c r="BC34" s="538"/>
      <c r="BD34" s="538"/>
      <c r="BE34" s="539"/>
      <c r="BF34" s="502"/>
      <c r="BG34" s="537"/>
      <c r="BH34" s="539"/>
      <c r="BI34" s="537"/>
      <c r="BJ34" s="539"/>
      <c r="BK34" s="537"/>
      <c r="BL34" s="539"/>
      <c r="BM34" s="537"/>
      <c r="BN34" s="539"/>
      <c r="BO34" s="537"/>
      <c r="BP34" s="539"/>
      <c r="BQ34" s="537"/>
      <c r="BR34" s="539"/>
      <c r="BS34" s="537"/>
      <c r="BT34" s="539"/>
      <c r="BU34" s="537"/>
      <c r="BV34" s="539"/>
      <c r="BW34" s="537"/>
      <c r="BX34" s="539"/>
      <c r="BY34" s="537"/>
      <c r="BZ34" s="539"/>
      <c r="CA34" s="502"/>
      <c r="CB34" s="537"/>
      <c r="CC34" s="538"/>
      <c r="CD34" s="538"/>
      <c r="CE34" s="539"/>
    </row>
    <row r="35" spans="1:106" ht="5.15" customHeight="1">
      <c r="S35" s="72"/>
      <c r="T35" s="72"/>
      <c r="U35" s="72"/>
      <c r="V35" s="72"/>
      <c r="X35" s="72"/>
      <c r="Y35" s="72"/>
      <c r="Z35" s="72"/>
      <c r="AF35" s="146"/>
      <c r="AG35" s="146"/>
      <c r="AH35" s="146"/>
      <c r="AI35" s="146"/>
      <c r="BA35" s="537"/>
      <c r="BB35" s="538"/>
      <c r="BC35" s="538"/>
      <c r="BD35" s="538"/>
      <c r="BE35" s="539"/>
      <c r="BF35" s="502"/>
      <c r="BG35" s="537"/>
      <c r="BH35" s="539"/>
      <c r="BI35" s="537"/>
      <c r="BJ35" s="539"/>
      <c r="BK35" s="537"/>
      <c r="BL35" s="539"/>
      <c r="BM35" s="537"/>
      <c r="BN35" s="539"/>
      <c r="BO35" s="537"/>
      <c r="BP35" s="539"/>
      <c r="BQ35" s="537"/>
      <c r="BR35" s="539"/>
      <c r="BS35" s="537"/>
      <c r="BT35" s="539"/>
      <c r="BU35" s="537"/>
      <c r="BV35" s="539"/>
      <c r="BW35" s="537"/>
      <c r="BX35" s="539"/>
      <c r="BY35" s="537"/>
      <c r="BZ35" s="539"/>
      <c r="CA35" s="502"/>
      <c r="CB35" s="537"/>
      <c r="CC35" s="538"/>
      <c r="CD35" s="538"/>
      <c r="CE35" s="539"/>
    </row>
    <row r="36" spans="1:106" ht="12.75" customHeight="1">
      <c r="K36" s="35" t="s">
        <v>2354</v>
      </c>
      <c r="S36" s="72"/>
      <c r="T36" s="72"/>
      <c r="U36" s="72"/>
      <c r="V36" s="72"/>
      <c r="X36" s="72"/>
      <c r="Y36" s="72"/>
      <c r="Z36" s="72"/>
      <c r="AF36" s="146"/>
      <c r="AG36" s="146"/>
      <c r="AH36" s="146"/>
      <c r="AI36" s="146"/>
      <c r="BA36" s="537"/>
      <c r="BB36" s="538"/>
      <c r="BC36" s="538"/>
      <c r="BD36" s="538"/>
      <c r="BE36" s="539"/>
      <c r="BF36" s="502"/>
      <c r="BG36" s="537"/>
      <c r="BH36" s="539"/>
      <c r="BI36" s="537"/>
      <c r="BJ36" s="539"/>
      <c r="BK36" s="537"/>
      <c r="BL36" s="539"/>
      <c r="BM36" s="537"/>
      <c r="BN36" s="539"/>
      <c r="BO36" s="537"/>
      <c r="BP36" s="539"/>
      <c r="BQ36" s="537"/>
      <c r="BR36" s="539"/>
      <c r="BS36" s="537"/>
      <c r="BT36" s="539"/>
      <c r="BU36" s="537"/>
      <c r="BV36" s="539"/>
      <c r="BW36" s="537"/>
      <c r="BX36" s="539"/>
      <c r="BY36" s="537"/>
      <c r="BZ36" s="539"/>
      <c r="CA36" s="502"/>
      <c r="CB36" s="537"/>
      <c r="CC36" s="538"/>
      <c r="CD36" s="538"/>
      <c r="CE36" s="539"/>
    </row>
    <row r="37" spans="1:106" ht="12.75" customHeight="1">
      <c r="A37" s="74">
        <f t="shared" ref="A37:A64" ca="1" si="0">I37-T37</f>
        <v>0</v>
      </c>
      <c r="B37">
        <f t="shared" ref="B37:B65" ca="1" si="1">IF(I37=0,0,(A37*100/I37))</f>
        <v>0</v>
      </c>
      <c r="C37">
        <f t="shared" ref="C37:C64" ca="1" si="2">I37-E37</f>
        <v>0</v>
      </c>
      <c r="D37">
        <f t="shared" ref="D37:D65" ca="1" si="3">IF(I37=0,0,(C37*100/I37))</f>
        <v>0</v>
      </c>
      <c r="E37">
        <f ca="1">IFERROR(_xll.AC_BU(_xll.ArrayBU(DB),_xll.ArrayDPT($BA37:$BE37),_xll.ArrayCOA($BG37:$BZ37),YR,PRD-1,_xll.ArrayDIM($CB37:$CE37)),0)</f>
        <v>0</v>
      </c>
      <c r="F37">
        <f t="shared" ref="F37:F64" ca="1" si="4">I37-H37</f>
        <v>0</v>
      </c>
      <c r="G37">
        <f t="shared" ref="G37:G65" ca="1" si="5">IF(I37=0,0,(F37*100/I37))</f>
        <v>0</v>
      </c>
      <c r="H37"/>
      <c r="I37">
        <f ca="1">IFERROR(_xll.AC_BU(_xll.ArrayBU(DB),_xll.ArrayDPT($BA37:$BE37),_xll.ArrayCOA($BG37:$BZ37),YR,PRD,_xll.ArrayDIM($CB37:$CE37)),0)</f>
        <v>0</v>
      </c>
      <c r="J37" s="140">
        <f ca="1">IF(I37=0,0,(I37/I23*100))</f>
        <v>0</v>
      </c>
      <c r="K37" t="s">
        <v>2483</v>
      </c>
      <c r="L37">
        <f ca="1">IFERROR(_xll.ACC_BU(_xll.ArrayBU(DB),_xll.ArrayDPT($BA37:$BE37),_xll.ArrayCOA($BG37:$BZ37),YR,PRD,_xll.ArrayDIM($CB37:$CE37)),0)</f>
        <v>0</v>
      </c>
      <c r="M37" s="122">
        <f t="shared" ref="M37:M64" ca="1" si="6">IF(L37=0,0,(L37/$L$23*100))</f>
        <v>0</v>
      </c>
      <c r="N37">
        <f t="shared" ref="N37:N64" ca="1" si="7">L37-U37</f>
        <v>0</v>
      </c>
      <c r="O37">
        <f t="shared" ref="O37:O65" ca="1" si="8">IF(L37=0,0,(N37*100/L37))</f>
        <v>0</v>
      </c>
      <c r="P37">
        <f t="shared" ref="P37:P64" ca="1" si="9">L37-V37</f>
        <v>0</v>
      </c>
      <c r="Q37">
        <f t="shared" ref="Q37:Q65" ca="1" si="10">IF(L37=0,0,(P37*100/L37))</f>
        <v>0</v>
      </c>
      <c r="S37" s="72">
        <f ca="1">IFERROR(_xll.BC_BU(_xll.ArrayBU(DB),_xll.ArrayDPT($BA37:$BE37),_xll.ArrayCOA($BG37:$BZ37),YR,PRD,RV,_xll.ArrayDIM($CB37:$CE37)),0)</f>
        <v>0</v>
      </c>
      <c r="T37" s="72">
        <f ca="1">IFERROR(_xll.AC_BU(_xll.ArrayBU(DB),_xll.ArrayDPT($BA37:$BE37),_xll.ArrayCOA($BG37:$BZ37),YR-1,PRD,_xll.ArrayDIM($CB37:$CE37)),0)</f>
        <v>0</v>
      </c>
      <c r="U37" s="72">
        <f ca="1">IFERROR(_xll.BCC_BU(_xll.ArrayBU(DB),_xll.ArrayDPT($BA37:$BE37),_xll.ArrayCOA($BG37:$BZ37),YR,PRD,RV,_xll.ArrayDIM($CB37:$CE37)),0)</f>
        <v>0</v>
      </c>
      <c r="V37" s="72">
        <f ca="1">IFERROR(_xll.ACC_BU(_xll.ArrayBU(DB),_xll.ArrayDPT($BA37:$BE37),_xll.ArrayCOA($BG37:$BZ37),YR-1,PRD,_xll.ArrayDIM($CB37:$CE37)),0)</f>
        <v>0</v>
      </c>
      <c r="W37" s="102"/>
      <c r="X37" s="72">
        <f ca="1">IFERROR(_xll.ACC_BU(_xll.ArrayBU(DB),_xll.ArrayDPT($BA37:$BE37),_xll.ArrayCOA($BG37:$BZ37),YR,PRD,_xll.ArrayDIM($CB37:$CE37)),0)</f>
        <v>0</v>
      </c>
      <c r="Y37" s="72">
        <f ca="1">IFERROR(_xll.BCC_BU(_xll.ArrayBU(DB),_xll.ArrayDPT($BA37:$BE37),_xll.ArrayCOA($BG37:$BZ37),YR,PRD,RV,_xll.ArrayDIM($CB37:$CE37)),0)</f>
        <v>0</v>
      </c>
      <c r="Z37" s="72">
        <f ca="1">IFERROR(_xll.ACC_BU(_xll.ArrayBU(DB),_xll.ArrayDPT($BA37:$BE37),_xll.ArrayCOA($BG37:$BZ37),YR-1,PRD,_xll.ArrayDIM($CB37:$CE37)),0)</f>
        <v>0</v>
      </c>
      <c r="AA37" s="102"/>
      <c r="AB37" s="102"/>
      <c r="AC37" s="102"/>
      <c r="AD37" s="102"/>
      <c r="AF37" s="146"/>
      <c r="AG37" s="146"/>
      <c r="AH37" s="146"/>
      <c r="AI37" s="146"/>
      <c r="BA37" s="537"/>
      <c r="BB37" s="538"/>
      <c r="BC37" s="538"/>
      <c r="BD37" s="538"/>
      <c r="BE37" s="539"/>
      <c r="BF37" s="502"/>
      <c r="BG37" s="537" t="s">
        <v>1652</v>
      </c>
      <c r="BH37" s="539"/>
      <c r="BI37" s="537"/>
      <c r="BJ37" s="539"/>
      <c r="BK37" s="537"/>
      <c r="BL37" s="539"/>
      <c r="BM37" s="537"/>
      <c r="BN37" s="539"/>
      <c r="BO37" s="537"/>
      <c r="BP37" s="539"/>
      <c r="BQ37" s="537"/>
      <c r="BR37" s="539"/>
      <c r="BS37" s="537"/>
      <c r="BT37" s="539"/>
      <c r="BU37" s="537"/>
      <c r="BV37" s="539"/>
      <c r="BW37" s="537"/>
      <c r="BX37" s="539"/>
      <c r="BY37" s="537"/>
      <c r="BZ37" s="539"/>
      <c r="CA37" s="502"/>
      <c r="CB37" s="537"/>
      <c r="CC37" s="538"/>
      <c r="CD37" s="538"/>
      <c r="CE37" s="539"/>
      <c r="DA37" t="s">
        <v>1652</v>
      </c>
    </row>
    <row r="38" spans="1:106" ht="12.75" customHeight="1">
      <c r="A38" s="74">
        <f t="shared" ca="1" si="0"/>
        <v>0</v>
      </c>
      <c r="B38" s="124">
        <f t="shared" ca="1" si="1"/>
        <v>0</v>
      </c>
      <c r="C38" s="124">
        <f t="shared" ca="1" si="2"/>
        <v>0</v>
      </c>
      <c r="D38" s="124">
        <f t="shared" ca="1" si="3"/>
        <v>0</v>
      </c>
      <c r="E38" s="124">
        <f ca="1">IFERROR(_xll.AC_BU(_xll.ArrayBU(DB),_xll.ArrayDPT($BA38:$BE38),_xll.ArrayCOA($BG38:$BZ38),YR,PRD-1,_xll.ArrayDIM($CB38:$CE38)),0)</f>
        <v>0</v>
      </c>
      <c r="F38" s="124">
        <f t="shared" ca="1" si="4"/>
        <v>0</v>
      </c>
      <c r="G38" s="124">
        <f t="shared" ca="1" si="5"/>
        <v>0</v>
      </c>
      <c r="H38" s="124"/>
      <c r="I38" s="124">
        <f ca="1">IFERROR(_xll.AC_BU(_xll.ArrayBU(DB),_xll.ArrayDPT($BA38:$BE38),_xll.ArrayCOA($BG38:$BZ38),YR,PRD,_xll.ArrayDIM($CB38:$CE38)),0)</f>
        <v>0</v>
      </c>
      <c r="J38" s="127">
        <f ca="1">IF(I38=0,0,(I38/I23*100))</f>
        <v>0</v>
      </c>
      <c r="K38" s="124" t="s">
        <v>2484</v>
      </c>
      <c r="L38" s="124">
        <f ca="1">IFERROR(_xll.ACC_BU(_xll.ArrayBU(DB),_xll.ArrayDPT($BA38:$BE38),_xll.ArrayCOA($BG38:$BZ38),YR,PRD,_xll.ArrayDIM($CB38:$CE38)),0)</f>
        <v>0</v>
      </c>
      <c r="M38" s="127">
        <f t="shared" ca="1" si="6"/>
        <v>0</v>
      </c>
      <c r="N38" s="124">
        <f t="shared" ca="1" si="7"/>
        <v>0</v>
      </c>
      <c r="O38" s="124">
        <f t="shared" ca="1" si="8"/>
        <v>0</v>
      </c>
      <c r="P38" s="124">
        <f t="shared" ca="1" si="9"/>
        <v>0</v>
      </c>
      <c r="Q38" s="124">
        <f t="shared" ca="1" si="10"/>
        <v>0</v>
      </c>
      <c r="S38" s="72">
        <f ca="1">IFERROR(_xll.BC_BU(_xll.ArrayBU(DB),_xll.ArrayDPT($BA38:$BE38),_xll.ArrayCOA($BG38:$BZ38),YR,PRD,RV,_xll.ArrayDIM($CB38:$CE38)),0)</f>
        <v>0</v>
      </c>
      <c r="T38" s="72">
        <f ca="1">IFERROR(_xll.AC_BU(_xll.ArrayBU(DB),_xll.ArrayDPT($BA38:$BE38),_xll.ArrayCOA($BG38:$BZ38),YR-1,PRD,_xll.ArrayDIM($CB38:$CE38)),0)</f>
        <v>0</v>
      </c>
      <c r="U38" s="72">
        <f ca="1">IFERROR(_xll.BCC_BU(_xll.ArrayBU(DB),_xll.ArrayDPT($BA38:$BE38),_xll.ArrayCOA($BG38:$BZ38),YR,PRD,RV,_xll.ArrayDIM($CB38:$CE38)),0)</f>
        <v>0</v>
      </c>
      <c r="V38" s="72">
        <f ca="1">IFERROR(_xll.ACC_BU(_xll.ArrayBU(DB),_xll.ArrayDPT($BA38:$BE38),_xll.ArrayCOA($BG38:$BZ38),YR-1,PRD,_xll.ArrayDIM($CB38:$CE38)),0)</f>
        <v>0</v>
      </c>
      <c r="W38" s="102"/>
      <c r="X38" s="72">
        <f ca="1">IFERROR(_xll.ACC_BU(_xll.ArrayBU(DB),_xll.ArrayDPT($BA38:$BE38),_xll.ArrayCOA($BG38:$BZ38),YR,PRD,_xll.ArrayDIM($CB38:$CE38)),0)</f>
        <v>0</v>
      </c>
      <c r="Y38" s="72">
        <f ca="1">IFERROR(_xll.BCC_BU(_xll.ArrayBU(DB),_xll.ArrayDPT($BA38:$BE38),_xll.ArrayCOA($BG38:$BZ38),YR,PRD,RV,_xll.ArrayDIM($CB38:$CE38)),0)</f>
        <v>0</v>
      </c>
      <c r="Z38" s="72">
        <f ca="1">IFERROR(_xll.ACC_BU(_xll.ArrayBU(DB),_xll.ArrayDPT($BA38:$BE38),_xll.ArrayCOA($BG38:$BZ38),YR-1,PRD,_xll.ArrayDIM($CB38:$CE38)),0)</f>
        <v>0</v>
      </c>
      <c r="AA38" s="102"/>
      <c r="AB38" s="102"/>
      <c r="AC38" s="102"/>
      <c r="AD38" s="102"/>
      <c r="AF38" s="146"/>
      <c r="AG38" s="146"/>
      <c r="AH38" s="146"/>
      <c r="AI38" s="146"/>
      <c r="BA38" s="537"/>
      <c r="BB38" s="538"/>
      <c r="BC38" s="538"/>
      <c r="BD38" s="538"/>
      <c r="BE38" s="539"/>
      <c r="BF38" s="502"/>
      <c r="BG38" s="537" t="s">
        <v>1655</v>
      </c>
      <c r="BH38" s="539"/>
      <c r="BI38" s="537"/>
      <c r="BJ38" s="539"/>
      <c r="BK38" s="537"/>
      <c r="BL38" s="539"/>
      <c r="BM38" s="537"/>
      <c r="BN38" s="539"/>
      <c r="BO38" s="537"/>
      <c r="BP38" s="539"/>
      <c r="BQ38" s="537"/>
      <c r="BR38" s="539"/>
      <c r="BS38" s="537"/>
      <c r="BT38" s="539"/>
      <c r="BU38" s="537"/>
      <c r="BV38" s="539"/>
      <c r="BW38" s="537"/>
      <c r="BX38" s="539"/>
      <c r="BY38" s="537"/>
      <c r="BZ38" s="539"/>
      <c r="CA38" s="502"/>
      <c r="CB38" s="537"/>
      <c r="CC38" s="538"/>
      <c r="CD38" s="538"/>
      <c r="CE38" s="539"/>
      <c r="DA38" t="s">
        <v>1655</v>
      </c>
    </row>
    <row r="39" spans="1:106" ht="12.75" customHeight="1">
      <c r="A39" s="74">
        <f t="shared" ca="1" si="0"/>
        <v>325</v>
      </c>
      <c r="B39" s="124">
        <f t="shared" ca="1" si="1"/>
        <v>100</v>
      </c>
      <c r="C39" s="124">
        <f t="shared" ca="1" si="2"/>
        <v>-299.70000000000005</v>
      </c>
      <c r="D39" s="124">
        <f t="shared" ca="1" si="3"/>
        <v>-92.215384615384622</v>
      </c>
      <c r="E39" s="124">
        <f ca="1">IFERROR(_xll.AC_BU(_xll.ArrayBU(DB),_xll.ArrayDPT($BA39:$BE39),_xll.ArrayCOA($BG39:$BZ39),YR,PRD-1,_xll.ArrayDIM($CB39:$CE39)),0)</f>
        <v>624.70000000000005</v>
      </c>
      <c r="F39" s="124">
        <f t="shared" ca="1" si="4"/>
        <v>325</v>
      </c>
      <c r="G39" s="124">
        <f t="shared" ca="1" si="5"/>
        <v>100</v>
      </c>
      <c r="H39" s="124"/>
      <c r="I39" s="124">
        <f ca="1">IFERROR(_xll.AC_BU(_xll.ArrayBU(DB),_xll.ArrayDPT($BA39:$BE39),_xll.ArrayCOA($BG39:$BZ39),YR,PRD,_xll.ArrayDIM($CB39:$CE39)),0)</f>
        <v>325</v>
      </c>
      <c r="J39" s="127">
        <f ca="1">IF(I39=0,0,(I39/I23*100))</f>
        <v>0.29653095281325759</v>
      </c>
      <c r="K39" s="124" t="s">
        <v>2485</v>
      </c>
      <c r="L39" s="124">
        <f ca="1">IFERROR(_xll.ACC_BU(_xll.ArrayBU(DB),_xll.ArrayDPT($BA39:$BE39),_xll.ArrayCOA($BG39:$BZ39),YR,PRD,_xll.ArrayDIM($CB39:$CE39)),0)</f>
        <v>2094.56</v>
      </c>
      <c r="M39" s="127">
        <f t="shared" ca="1" si="6"/>
        <v>0.36615630246465691</v>
      </c>
      <c r="N39" s="124">
        <f t="shared" ca="1" si="7"/>
        <v>2094.56</v>
      </c>
      <c r="O39" s="124">
        <f t="shared" ca="1" si="8"/>
        <v>100</v>
      </c>
      <c r="P39" s="124">
        <f t="shared" ca="1" si="9"/>
        <v>1729.56</v>
      </c>
      <c r="Q39" s="124">
        <f t="shared" ca="1" si="10"/>
        <v>82.573905736765724</v>
      </c>
      <c r="S39" s="72">
        <f ca="1">IFERROR(_xll.BC_BU(_xll.ArrayBU(DB),_xll.ArrayDPT($BA39:$BE39),_xll.ArrayCOA($BG39:$BZ39),YR,PRD,RV,_xll.ArrayDIM($CB39:$CE39)),0)</f>
        <v>0</v>
      </c>
      <c r="T39" s="72">
        <f ca="1">IFERROR(_xll.AC_BU(_xll.ArrayBU(DB),_xll.ArrayDPT($BA39:$BE39),_xll.ArrayCOA($BG39:$BZ39),YR-1,PRD,_xll.ArrayDIM($CB39:$CE39)),0)</f>
        <v>0</v>
      </c>
      <c r="U39" s="72">
        <f ca="1">IFERROR(_xll.BCC_BU(_xll.ArrayBU(DB),_xll.ArrayDPT($BA39:$BE39),_xll.ArrayCOA($BG39:$BZ39),YR,PRD,RV,_xll.ArrayDIM($CB39:$CE39)),0)</f>
        <v>0</v>
      </c>
      <c r="V39" s="72">
        <f ca="1">IFERROR(_xll.ACC_BU(_xll.ArrayBU(DB),_xll.ArrayDPT($BA39:$BE39),_xll.ArrayCOA($BG39:$BZ39),YR-1,PRD,_xll.ArrayDIM($CB39:$CE39)),0)</f>
        <v>365</v>
      </c>
      <c r="W39" s="184"/>
      <c r="X39" s="72">
        <f ca="1">IFERROR(_xll.ACC_BU(_xll.ArrayBU(DB),_xll.ArrayDPT($BA39:$BE39),_xll.ArrayCOA($BG39:$BZ39),YR,PRD,_xll.ArrayDIM($CB39:$CE39)),0)</f>
        <v>2094.56</v>
      </c>
      <c r="Y39" s="72">
        <f ca="1">IFERROR(_xll.BCC_BU(_xll.ArrayBU(DB),_xll.ArrayDPT($BA39:$BE39),_xll.ArrayCOA($BG39:$BZ39),YR,PRD,RV,_xll.ArrayDIM($CB39:$CE39)),0)</f>
        <v>0</v>
      </c>
      <c r="Z39" s="72">
        <f ca="1">IFERROR(_xll.ACC_BU(_xll.ArrayBU(DB),_xll.ArrayDPT($BA39:$BE39),_xll.ArrayCOA($BG39:$BZ39),YR-1,PRD,_xll.ArrayDIM($CB39:$CE39)),0)</f>
        <v>365</v>
      </c>
      <c r="AA39" s="184"/>
      <c r="AB39" s="184"/>
      <c r="AC39" s="184"/>
      <c r="AD39" s="184"/>
      <c r="AF39" s="146"/>
      <c r="AG39" s="146"/>
      <c r="AH39" s="146"/>
      <c r="AI39" s="146"/>
      <c r="BA39" s="537"/>
      <c r="BB39" s="538"/>
      <c r="BC39" s="538"/>
      <c r="BD39" s="538"/>
      <c r="BE39" s="539"/>
      <c r="BF39" s="502"/>
      <c r="BG39" s="537" t="s">
        <v>1656</v>
      </c>
      <c r="BH39" s="539"/>
      <c r="BI39" s="537"/>
      <c r="BJ39" s="539"/>
      <c r="BK39" s="537"/>
      <c r="BL39" s="539"/>
      <c r="BM39" s="537"/>
      <c r="BN39" s="539"/>
      <c r="BO39" s="537"/>
      <c r="BP39" s="539"/>
      <c r="BQ39" s="537"/>
      <c r="BR39" s="539"/>
      <c r="BS39" s="537"/>
      <c r="BT39" s="539"/>
      <c r="BU39" s="537"/>
      <c r="BV39" s="539"/>
      <c r="BW39" s="537"/>
      <c r="BX39" s="539"/>
      <c r="BY39" s="537"/>
      <c r="BZ39" s="539"/>
      <c r="CA39" s="502"/>
      <c r="CB39" s="537"/>
      <c r="CC39" s="538"/>
      <c r="CD39" s="538"/>
      <c r="CE39" s="539"/>
      <c r="DA39" t="s">
        <v>1656</v>
      </c>
    </row>
    <row r="40" spans="1:106" ht="12.75" customHeight="1">
      <c r="A40" s="74">
        <f t="shared" ca="1" si="0"/>
        <v>785.04</v>
      </c>
      <c r="B40" s="124">
        <f t="shared" ca="1" si="1"/>
        <v>100</v>
      </c>
      <c r="C40" s="124">
        <f t="shared" ca="1" si="2"/>
        <v>785.04</v>
      </c>
      <c r="D40" s="124">
        <f t="shared" ca="1" si="3"/>
        <v>100</v>
      </c>
      <c r="E40" s="124">
        <f ca="1">IFERROR(_xll.AC_BU(_xll.ArrayBU(DB),_xll.ArrayDPT($BA40:$BE40),_xll.ArrayCOA($BG40:$BZ40),YR,PRD-1,_xll.ArrayDIM($CB40:$CE40)),0)</f>
        <v>0</v>
      </c>
      <c r="F40" s="124">
        <f t="shared" ca="1" si="4"/>
        <v>785.04</v>
      </c>
      <c r="G40" s="124">
        <f t="shared" ca="1" si="5"/>
        <v>100</v>
      </c>
      <c r="H40" s="124"/>
      <c r="I40" s="124">
        <f ca="1">IFERROR(_xll.AC_BU(_xll.ArrayBU(DB),_xll.ArrayDPT($BA40:$BE40),_xll.ArrayCOA($BG40:$BZ40),YR,PRD,_xll.ArrayDIM($CB40:$CE40)),0)</f>
        <v>785.04</v>
      </c>
      <c r="J40" s="127">
        <f ca="1">IF(I40=0,0,(I40/I23*100))</f>
        <v>0.71627279752775286</v>
      </c>
      <c r="K40" s="124" t="s">
        <v>2486</v>
      </c>
      <c r="L40" s="124">
        <f ca="1">IFERROR(_xll.ACC_BU(_xll.ArrayBU(DB),_xll.ArrayDPT($BA40:$BE40),_xll.ArrayCOA($BG40:$BZ40),YR,PRD,_xll.ArrayDIM($CB40:$CE40)),0)</f>
        <v>785.04</v>
      </c>
      <c r="M40" s="127">
        <f t="shared" ca="1" si="6"/>
        <v>0.13723519196721712</v>
      </c>
      <c r="N40" s="124">
        <f t="shared" ca="1" si="7"/>
        <v>785.04</v>
      </c>
      <c r="O40" s="124">
        <f t="shared" ca="1" si="8"/>
        <v>100</v>
      </c>
      <c r="P40" s="124">
        <f t="shared" ca="1" si="9"/>
        <v>785.04</v>
      </c>
      <c r="Q40" s="124">
        <f t="shared" ca="1" si="10"/>
        <v>100</v>
      </c>
      <c r="S40" s="72">
        <f ca="1">IFERROR(_xll.BC_BU(_xll.ArrayBU(DB),_xll.ArrayDPT($BA40:$BE40),_xll.ArrayCOA($BG40:$BZ40),YR,PRD,RV,_xll.ArrayDIM($CB40:$CE40)),0)</f>
        <v>0</v>
      </c>
      <c r="T40" s="72">
        <f ca="1">IFERROR(_xll.AC_BU(_xll.ArrayBU(DB),_xll.ArrayDPT($BA40:$BE40),_xll.ArrayCOA($BG40:$BZ40),YR-1,PRD,_xll.ArrayDIM($CB40:$CE40)),0)</f>
        <v>0</v>
      </c>
      <c r="U40" s="72">
        <f ca="1">IFERROR(_xll.BCC_BU(_xll.ArrayBU(DB),_xll.ArrayDPT($BA40:$BE40),_xll.ArrayCOA($BG40:$BZ40),YR,PRD,RV,_xll.ArrayDIM($CB40:$CE40)),0)</f>
        <v>0</v>
      </c>
      <c r="V40" s="72">
        <f ca="1">IFERROR(_xll.ACC_BU(_xll.ArrayBU(DB),_xll.ArrayDPT($BA40:$BE40),_xll.ArrayCOA($BG40:$BZ40),YR-1,PRD,_xll.ArrayDIM($CB40:$CE40)),0)</f>
        <v>0</v>
      </c>
      <c r="W40" s="184"/>
      <c r="X40" s="72">
        <f ca="1">IFERROR(_xll.ACC_BU(_xll.ArrayBU(DB),_xll.ArrayDPT($BA40:$BE40),_xll.ArrayCOA($BG40:$BZ40),YR,PRD,_xll.ArrayDIM($CB40:$CE40)),0)</f>
        <v>785.04</v>
      </c>
      <c r="Y40" s="72">
        <f ca="1">IFERROR(_xll.BCC_BU(_xll.ArrayBU(DB),_xll.ArrayDPT($BA40:$BE40),_xll.ArrayCOA($BG40:$BZ40),YR,PRD,RV,_xll.ArrayDIM($CB40:$CE40)),0)</f>
        <v>0</v>
      </c>
      <c r="Z40" s="72">
        <f ca="1">IFERROR(_xll.ACC_BU(_xll.ArrayBU(DB),_xll.ArrayDPT($BA40:$BE40),_xll.ArrayCOA($BG40:$BZ40),YR-1,PRD,_xll.ArrayDIM($CB40:$CE40)),0)</f>
        <v>0</v>
      </c>
      <c r="AA40" s="184"/>
      <c r="AB40" s="184"/>
      <c r="AC40" s="184"/>
      <c r="AD40" s="184"/>
      <c r="AF40" s="146"/>
      <c r="AG40" s="146"/>
      <c r="AH40" s="146"/>
      <c r="AI40" s="146"/>
      <c r="BA40" s="537"/>
      <c r="BB40" s="538"/>
      <c r="BC40" s="538"/>
      <c r="BD40" s="538"/>
      <c r="BE40" s="539"/>
      <c r="BF40" s="502"/>
      <c r="BG40" s="537" t="s">
        <v>1659</v>
      </c>
      <c r="BH40" s="539"/>
      <c r="BI40" s="537"/>
      <c r="BJ40" s="539"/>
      <c r="BK40" s="537"/>
      <c r="BL40" s="539"/>
      <c r="BM40" s="537"/>
      <c r="BN40" s="539"/>
      <c r="BO40" s="537"/>
      <c r="BP40" s="539"/>
      <c r="BQ40" s="537"/>
      <c r="BR40" s="539"/>
      <c r="BS40" s="537"/>
      <c r="BT40" s="539"/>
      <c r="BU40" s="537"/>
      <c r="BV40" s="539"/>
      <c r="BW40" s="537"/>
      <c r="BX40" s="539"/>
      <c r="BY40" s="537"/>
      <c r="BZ40" s="539"/>
      <c r="CA40" s="502"/>
      <c r="CB40" s="537"/>
      <c r="CC40" s="538"/>
      <c r="CD40" s="538"/>
      <c r="CE40" s="539"/>
      <c r="DA40" t="s">
        <v>1659</v>
      </c>
    </row>
    <row r="41" spans="1:106" ht="12.75" customHeight="1">
      <c r="A41" s="74">
        <f t="shared" ca="1" si="0"/>
        <v>785.04</v>
      </c>
      <c r="B41" s="124">
        <f t="shared" ca="1" si="1"/>
        <v>100</v>
      </c>
      <c r="C41" s="124">
        <f t="shared" ca="1" si="2"/>
        <v>785.04</v>
      </c>
      <c r="D41" s="124">
        <f t="shared" ca="1" si="3"/>
        <v>100</v>
      </c>
      <c r="E41" s="124">
        <f ca="1">IFERROR(_xll.AC_BU(_xll.ArrayBU(DB),_xll.ArrayDPT($BA41:$BE41),_xll.ArrayCOA($BG41:$BZ41),YR,PRD-1,_xll.ArrayDIM($CB41:$CE41)),0)</f>
        <v>0</v>
      </c>
      <c r="F41" s="124">
        <f t="shared" ca="1" si="4"/>
        <v>785.04</v>
      </c>
      <c r="G41" s="124">
        <f t="shared" ca="1" si="5"/>
        <v>100</v>
      </c>
      <c r="H41" s="124"/>
      <c r="I41" s="124">
        <f ca="1">IFERROR(_xll.AC_BU(_xll.ArrayBU(DB),_xll.ArrayDPT($BA41:$BE41),_xll.ArrayCOA($BG41:$BZ41),YR,PRD,_xll.ArrayDIM($CB41:$CE41)),0)</f>
        <v>785.04</v>
      </c>
      <c r="J41" s="127">
        <f ca="1">IF(I41=0,0,(I41/I23*100))</f>
        <v>0.71627279752775286</v>
      </c>
      <c r="K41" s="143" t="s">
        <v>2633</v>
      </c>
      <c r="L41" s="124">
        <f ca="1">IFERROR(_xll.ACC_BU(_xll.ArrayBU(DB),_xll.ArrayDPT($BA41:$BE41),_xll.ArrayCOA($BG41:$BZ41),YR,PRD,_xll.ArrayDIM($CB41:$CE41)),0)</f>
        <v>785.04</v>
      </c>
      <c r="M41" s="127">
        <f t="shared" ca="1" si="6"/>
        <v>0.13723519196721712</v>
      </c>
      <c r="N41" s="124">
        <f t="shared" ca="1" si="7"/>
        <v>785.04</v>
      </c>
      <c r="O41" s="124">
        <f t="shared" ca="1" si="8"/>
        <v>100</v>
      </c>
      <c r="P41" s="124">
        <f t="shared" ca="1" si="9"/>
        <v>785.04</v>
      </c>
      <c r="Q41" s="124">
        <f t="shared" ca="1" si="10"/>
        <v>100</v>
      </c>
      <c r="S41" s="72">
        <f ca="1">IFERROR(_xll.BC_BU(_xll.ArrayBU(DB),_xll.ArrayDPT($BA41:$BE41),_xll.ArrayCOA($BG41:$BZ41),YR,PRD,RV,_xll.ArrayDIM($CB41:$CE41)),0)</f>
        <v>0</v>
      </c>
      <c r="T41" s="72">
        <f ca="1">IFERROR(_xll.AC_BU(_xll.ArrayBU(DB),_xll.ArrayDPT($BA41:$BE41),_xll.ArrayCOA($BG41:$BZ41),YR-1,PRD,_xll.ArrayDIM($CB41:$CE41)),0)</f>
        <v>0</v>
      </c>
      <c r="U41" s="72">
        <f ca="1">IFERROR(_xll.BCC_BU(_xll.ArrayBU(DB),_xll.ArrayDPT($BA41:$BE41),_xll.ArrayCOA($BG41:$BZ41),YR,PRD,RV,_xll.ArrayDIM($CB41:$CE41)),0)</f>
        <v>0</v>
      </c>
      <c r="V41" s="72">
        <f ca="1">IFERROR(_xll.ACC_BU(_xll.ArrayBU(DB),_xll.ArrayDPT($BA41:$BE41),_xll.ArrayCOA($BG41:$BZ41),YR-1,PRD,_xll.ArrayDIM($CB41:$CE41)),0)</f>
        <v>0</v>
      </c>
      <c r="W41" s="184"/>
      <c r="X41" s="72">
        <f ca="1">IFERROR(_xll.ACC_BU(_xll.ArrayBU(DB),_xll.ArrayDPT($BA41:$BE41),_xll.ArrayCOA($BG41:$BZ41),YR,PRD,_xll.ArrayDIM($CB41:$CE41)),0)</f>
        <v>785.04</v>
      </c>
      <c r="Y41" s="72">
        <f ca="1">IFERROR(_xll.BCC_BU(_xll.ArrayBU(DB),_xll.ArrayDPT($BA41:$BE41),_xll.ArrayCOA($BG41:$BZ41),YR,PRD,RV,_xll.ArrayDIM($CB41:$CE41)),0)</f>
        <v>0</v>
      </c>
      <c r="Z41" s="72">
        <f ca="1">IFERROR(_xll.ACC_BU(_xll.ArrayBU(DB),_xll.ArrayDPT($BA41:$BE41),_xll.ArrayCOA($BG41:$BZ41),YR-1,PRD,_xll.ArrayDIM($CB41:$CE41)),0)</f>
        <v>0</v>
      </c>
      <c r="AA41" s="184"/>
      <c r="AB41" s="184"/>
      <c r="AC41" s="184"/>
      <c r="AD41" s="184"/>
      <c r="AF41" s="146"/>
      <c r="AG41" s="146"/>
      <c r="AH41" s="146"/>
      <c r="AI41" s="146"/>
      <c r="BA41" s="537"/>
      <c r="BB41" s="538"/>
      <c r="BC41" s="538"/>
      <c r="BD41" s="538"/>
      <c r="BE41" s="539"/>
      <c r="BF41" s="502"/>
      <c r="BG41" s="537" t="s">
        <v>1658</v>
      </c>
      <c r="BH41" s="539" t="s">
        <v>1659</v>
      </c>
      <c r="BI41" s="537"/>
      <c r="BJ41" s="539"/>
      <c r="BK41" s="537"/>
      <c r="BL41" s="539"/>
      <c r="BM41" s="537"/>
      <c r="BN41" s="539"/>
      <c r="BO41" s="537"/>
      <c r="BP41" s="539"/>
      <c r="BQ41" s="537"/>
      <c r="BR41" s="539"/>
      <c r="BS41" s="537"/>
      <c r="BT41" s="539"/>
      <c r="BU41" s="537"/>
      <c r="BV41" s="539"/>
      <c r="BW41" s="537"/>
      <c r="BX41" s="539"/>
      <c r="BY41" s="537"/>
      <c r="BZ41" s="539"/>
      <c r="CA41" s="502"/>
      <c r="CB41" s="537"/>
      <c r="CC41" s="538"/>
      <c r="CD41" s="538"/>
      <c r="CE41" s="539"/>
      <c r="DA41" t="s">
        <v>1658</v>
      </c>
      <c r="DB41" t="s">
        <v>1659</v>
      </c>
    </row>
    <row r="42" spans="1:106" ht="12.75" customHeight="1">
      <c r="A42" s="74">
        <f t="shared" ca="1" si="0"/>
        <v>4645.04</v>
      </c>
      <c r="B42" s="124">
        <f t="shared" ca="1" si="1"/>
        <v>100</v>
      </c>
      <c r="C42" s="124">
        <f t="shared" ca="1" si="2"/>
        <v>2670.04</v>
      </c>
      <c r="D42" s="124">
        <f t="shared" ca="1" si="3"/>
        <v>57.481528684360093</v>
      </c>
      <c r="E42" s="124">
        <f ca="1">IFERROR(_xll.AC_BU(_xll.ArrayBU(DB),_xll.ArrayDPT($BA42:$BE42),_xll.ArrayCOA($BG42:$BZ42),YR,PRD-1,_xll.ArrayDIM($CB42:$CE42)),0)</f>
        <v>1975</v>
      </c>
      <c r="F42" s="124">
        <f t="shared" ca="1" si="4"/>
        <v>4645.04</v>
      </c>
      <c r="G42" s="124">
        <f t="shared" ca="1" si="5"/>
        <v>100</v>
      </c>
      <c r="H42" s="124"/>
      <c r="I42" s="124">
        <f ca="1">IFERROR(_xll.AC_BU(_xll.ArrayBU(DB),_xll.ArrayDPT($BA42:$BE42),_xll.ArrayCOA($BG42:$BZ42),YR,PRD,_xll.ArrayDIM($CB42:$CE42)),0)</f>
        <v>4645.04</v>
      </c>
      <c r="J42" s="127">
        <f ca="1">IF(I42=0,0,(I42/I23*100))</f>
        <v>4.2381481140175197</v>
      </c>
      <c r="K42" s="143" t="s">
        <v>2492</v>
      </c>
      <c r="L42" s="124">
        <f ca="1">IFERROR(_xll.ACC_BU(_xll.ArrayBU(DB),_xll.ArrayDPT($BA42:$BE42),_xll.ArrayCOA($BG42:$BZ42),YR,PRD,_xll.ArrayDIM($CB42:$CE42)),0)</f>
        <v>36309.040000000001</v>
      </c>
      <c r="M42" s="127">
        <f t="shared" ca="1" si="6"/>
        <v>6.3472919526971427</v>
      </c>
      <c r="N42" s="124">
        <f t="shared" ca="1" si="7"/>
        <v>36309.040000000001</v>
      </c>
      <c r="O42" s="124">
        <f t="shared" ca="1" si="8"/>
        <v>100</v>
      </c>
      <c r="P42" s="124">
        <f t="shared" ca="1" si="9"/>
        <v>26133.040000000001</v>
      </c>
      <c r="Q42" s="124">
        <f t="shared" ca="1" si="10"/>
        <v>71.973921645959237</v>
      </c>
      <c r="S42" s="72">
        <f ca="1">IFERROR(_xll.BC_BU(_xll.ArrayBU(DB),_xll.ArrayDPT($BA42:$BE42),_xll.ArrayCOA($BG42:$BZ42),YR,PRD,RV,_xll.ArrayDIM($CB42:$CE42)),0)</f>
        <v>0</v>
      </c>
      <c r="T42" s="72">
        <f ca="1">IFERROR(_xll.AC_BU(_xll.ArrayBU(DB),_xll.ArrayDPT($BA42:$BE42),_xll.ArrayCOA($BG42:$BZ42),YR-1,PRD,_xll.ArrayDIM($CB42:$CE42)),0)</f>
        <v>0</v>
      </c>
      <c r="U42" s="72">
        <f ca="1">IFERROR(_xll.BCC_BU(_xll.ArrayBU(DB),_xll.ArrayDPT($BA42:$BE42),_xll.ArrayCOA($BG42:$BZ42),YR,PRD,RV,_xll.ArrayDIM($CB42:$CE42)),0)</f>
        <v>0</v>
      </c>
      <c r="V42" s="72">
        <f ca="1">IFERROR(_xll.ACC_BU(_xll.ArrayBU(DB),_xll.ArrayDPT($BA42:$BE42),_xll.ArrayCOA($BG42:$BZ42),YR-1,PRD,_xll.ArrayDIM($CB42:$CE42)),0)</f>
        <v>10176</v>
      </c>
      <c r="W42" s="184"/>
      <c r="X42" s="72">
        <f ca="1">IFERROR(_xll.ACC_BU(_xll.ArrayBU(DB),_xll.ArrayDPT($BA42:$BE42),_xll.ArrayCOA($BG42:$BZ42),YR,PRD,_xll.ArrayDIM($CB42:$CE42)),0)</f>
        <v>36309.040000000001</v>
      </c>
      <c r="Y42" s="72">
        <f ca="1">IFERROR(_xll.BCC_BU(_xll.ArrayBU(DB),_xll.ArrayDPT($BA42:$BE42),_xll.ArrayCOA($BG42:$BZ42),YR,PRD,RV,_xll.ArrayDIM($CB42:$CE42)),0)</f>
        <v>0</v>
      </c>
      <c r="Z42" s="72">
        <f ca="1">IFERROR(_xll.ACC_BU(_xll.ArrayBU(DB),_xll.ArrayDPT($BA42:$BE42),_xll.ArrayCOA($BG42:$BZ42),YR-1,PRD,_xll.ArrayDIM($CB42:$CE42)),0)</f>
        <v>10176</v>
      </c>
      <c r="AA42" s="184"/>
      <c r="AB42" s="184"/>
      <c r="AC42" s="184"/>
      <c r="AD42" s="184"/>
      <c r="AF42" s="146"/>
      <c r="AG42" s="146"/>
      <c r="AH42" s="146"/>
      <c r="AI42" s="146"/>
      <c r="BA42" s="537"/>
      <c r="BB42" s="538"/>
      <c r="BC42" s="538"/>
      <c r="BD42" s="538"/>
      <c r="BE42" s="539"/>
      <c r="BF42" s="502"/>
      <c r="BG42" s="537" t="s">
        <v>1663</v>
      </c>
      <c r="BH42" s="539" t="s">
        <v>1659</v>
      </c>
      <c r="BI42" s="537"/>
      <c r="BJ42" s="539"/>
      <c r="BK42" s="537"/>
      <c r="BL42" s="539"/>
      <c r="BM42" s="537"/>
      <c r="BN42" s="539"/>
      <c r="BO42" s="537"/>
      <c r="BP42" s="539"/>
      <c r="BQ42" s="537"/>
      <c r="BR42" s="539"/>
      <c r="BS42" s="537"/>
      <c r="BT42" s="539"/>
      <c r="BU42" s="537"/>
      <c r="BV42" s="539"/>
      <c r="BW42" s="537"/>
      <c r="BX42" s="539"/>
      <c r="BY42" s="537"/>
      <c r="BZ42" s="539"/>
      <c r="CA42" s="502"/>
      <c r="CB42" s="537"/>
      <c r="CC42" s="538"/>
      <c r="CD42" s="538"/>
      <c r="CE42" s="539"/>
      <c r="DA42" t="s">
        <v>1663</v>
      </c>
      <c r="DB42" t="s">
        <v>1659</v>
      </c>
    </row>
    <row r="43" spans="1:106" ht="12.75" customHeight="1">
      <c r="A43" s="74">
        <f t="shared" ca="1" si="0"/>
        <v>0</v>
      </c>
      <c r="B43" s="124">
        <f t="shared" ca="1" si="1"/>
        <v>0</v>
      </c>
      <c r="C43" s="124">
        <f t="shared" ca="1" si="2"/>
        <v>0</v>
      </c>
      <c r="D43" s="124">
        <f t="shared" ca="1" si="3"/>
        <v>0</v>
      </c>
      <c r="E43" s="124">
        <f ca="1">IFERROR(_xll.AC_BU(_xll.ArrayBU(DB),_xll.ArrayDPT($BA43:$BE43),_xll.ArrayCOA($BG43:$BZ43),YR,PRD-1,_xll.ArrayDIM($CB43:$CE43)),0)</f>
        <v>0</v>
      </c>
      <c r="F43" s="124">
        <f t="shared" ca="1" si="4"/>
        <v>0</v>
      </c>
      <c r="G43" s="124">
        <f t="shared" ca="1" si="5"/>
        <v>0</v>
      </c>
      <c r="H43" s="124"/>
      <c r="I43" s="124">
        <f ca="1">IFERROR(_xll.AC_BU(_xll.ArrayBU(DB),_xll.ArrayDPT($BA43:$BE43),_xll.ArrayCOA($BG43:$BZ43),YR,PRD,_xll.ArrayDIM($CB43:$CE43)),0)</f>
        <v>0</v>
      </c>
      <c r="J43" s="127">
        <f ca="1">IF(I43=0,0,(I43/I23*100))</f>
        <v>0</v>
      </c>
      <c r="K43" s="124" t="s">
        <v>2491</v>
      </c>
      <c r="L43" s="124">
        <f ca="1">IFERROR(_xll.ACC_BU(_xll.ArrayBU(DB),_xll.ArrayDPT($BA43:$BE43),_xll.ArrayCOA($BG43:$BZ43),YR,PRD,_xll.ArrayDIM($CB43:$CE43)),0)</f>
        <v>0</v>
      </c>
      <c r="M43" s="127">
        <f t="shared" ca="1" si="6"/>
        <v>0</v>
      </c>
      <c r="N43" s="124">
        <f t="shared" ca="1" si="7"/>
        <v>0</v>
      </c>
      <c r="O43" s="124">
        <f t="shared" ca="1" si="8"/>
        <v>0</v>
      </c>
      <c r="P43" s="124">
        <f t="shared" ca="1" si="9"/>
        <v>-1804</v>
      </c>
      <c r="Q43" s="124">
        <f t="shared" ca="1" si="10"/>
        <v>0</v>
      </c>
      <c r="S43" s="72">
        <f ca="1">IFERROR(_xll.BC_BU(_xll.ArrayBU(DB),_xll.ArrayDPT($BA43:$BE43),_xll.ArrayCOA($BG43:$BZ43),YR,PRD,RV,_xll.ArrayDIM($CB43:$CE43)),0)</f>
        <v>0</v>
      </c>
      <c r="T43" s="72">
        <f ca="1">IFERROR(_xll.AC_BU(_xll.ArrayBU(DB),_xll.ArrayDPT($BA43:$BE43),_xll.ArrayCOA($BG43:$BZ43),YR-1,PRD,_xll.ArrayDIM($CB43:$CE43)),0)</f>
        <v>0</v>
      </c>
      <c r="U43" s="72">
        <f ca="1">IFERROR(_xll.BCC_BU(_xll.ArrayBU(DB),_xll.ArrayDPT($BA43:$BE43),_xll.ArrayCOA($BG43:$BZ43),YR,PRD,RV,_xll.ArrayDIM($CB43:$CE43)),0)</f>
        <v>0</v>
      </c>
      <c r="V43" s="72">
        <f ca="1">IFERROR(_xll.ACC_BU(_xll.ArrayBU(DB),_xll.ArrayDPT($BA43:$BE43),_xll.ArrayCOA($BG43:$BZ43),YR-1,PRD,_xll.ArrayDIM($CB43:$CE43)),0)</f>
        <v>1804</v>
      </c>
      <c r="W43" s="184"/>
      <c r="X43" s="72">
        <f ca="1">IFERROR(_xll.ACC_BU(_xll.ArrayBU(DB),_xll.ArrayDPT($BA43:$BE43),_xll.ArrayCOA($BG43:$BZ43),YR,PRD,_xll.ArrayDIM($CB43:$CE43)),0)</f>
        <v>0</v>
      </c>
      <c r="Y43" s="72">
        <f ca="1">IFERROR(_xll.BCC_BU(_xll.ArrayBU(DB),_xll.ArrayDPT($BA43:$BE43),_xll.ArrayCOA($BG43:$BZ43),YR,PRD,RV,_xll.ArrayDIM($CB43:$CE43)),0)</f>
        <v>0</v>
      </c>
      <c r="Z43" s="72">
        <f ca="1">IFERROR(_xll.ACC_BU(_xll.ArrayBU(DB),_xll.ArrayDPT($BA43:$BE43),_xll.ArrayCOA($BG43:$BZ43),YR-1,PRD,_xll.ArrayDIM($CB43:$CE43)),0)</f>
        <v>1804</v>
      </c>
      <c r="AA43" s="184"/>
      <c r="AB43" s="184"/>
      <c r="AC43" s="184"/>
      <c r="AD43" s="184"/>
      <c r="AF43" s="146"/>
      <c r="AG43" s="146"/>
      <c r="AH43" s="146"/>
      <c r="AI43" s="146"/>
      <c r="BA43" s="537"/>
      <c r="BB43" s="538"/>
      <c r="BC43" s="538"/>
      <c r="BD43" s="538"/>
      <c r="BE43" s="539"/>
      <c r="BF43" s="502"/>
      <c r="BG43" s="537" t="s">
        <v>1670</v>
      </c>
      <c r="BH43" s="539"/>
      <c r="BI43" s="537"/>
      <c r="BJ43" s="539"/>
      <c r="BK43" s="537"/>
      <c r="BL43" s="539"/>
      <c r="BM43" s="537"/>
      <c r="BN43" s="539"/>
      <c r="BO43" s="537"/>
      <c r="BP43" s="539"/>
      <c r="BQ43" s="537"/>
      <c r="BR43" s="539"/>
      <c r="BS43" s="537"/>
      <c r="BT43" s="539"/>
      <c r="BU43" s="537"/>
      <c r="BV43" s="539"/>
      <c r="BW43" s="537"/>
      <c r="BX43" s="539"/>
      <c r="BY43" s="537"/>
      <c r="BZ43" s="539"/>
      <c r="CA43" s="502"/>
      <c r="CB43" s="537"/>
      <c r="CC43" s="538"/>
      <c r="CD43" s="538"/>
      <c r="CE43" s="539"/>
      <c r="DA43" t="s">
        <v>1670</v>
      </c>
    </row>
    <row r="44" spans="1:106" ht="12.75" customHeight="1">
      <c r="A44" s="74">
        <f t="shared" ca="1" si="0"/>
        <v>0</v>
      </c>
      <c r="B44" s="124">
        <f t="shared" ca="1" si="1"/>
        <v>0</v>
      </c>
      <c r="C44" s="124">
        <f t="shared" ca="1" si="2"/>
        <v>0</v>
      </c>
      <c r="D44" s="124">
        <f t="shared" ca="1" si="3"/>
        <v>0</v>
      </c>
      <c r="E44" s="124">
        <f ca="1">IFERROR(_xll.AC_BU(_xll.ArrayBU(DB),_xll.ArrayDPT($BA44:$BE44),_xll.ArrayCOA($BG44:$BZ44),YR,PRD-1,_xll.ArrayDIM($CB44:$CE44)),0)</f>
        <v>0</v>
      </c>
      <c r="F44" s="124">
        <f t="shared" ca="1" si="4"/>
        <v>0</v>
      </c>
      <c r="G44" s="124">
        <f t="shared" ca="1" si="5"/>
        <v>0</v>
      </c>
      <c r="H44" s="124"/>
      <c r="I44" s="124">
        <f ca="1">IFERROR(_xll.AC_BU(_xll.ArrayBU(DB),_xll.ArrayDPT($BA44:$BE44),_xll.ArrayCOA($BG44:$BZ44),YR,PRD,_xll.ArrayDIM($CB44:$CE44)),0)</f>
        <v>0</v>
      </c>
      <c r="J44" s="127">
        <f ca="1">IF(I44=0,0,(I44/I23*100))</f>
        <v>0</v>
      </c>
      <c r="K44" s="124" t="s">
        <v>2489</v>
      </c>
      <c r="L44" s="124">
        <f ca="1">IFERROR(_xll.ACC_BU(_xll.ArrayBU(DB),_xll.ArrayDPT($BA44:$BE44),_xll.ArrayCOA($BG44:$BZ44),YR,PRD,_xll.ArrayDIM($CB44:$CE44)),0)</f>
        <v>0</v>
      </c>
      <c r="M44" s="127">
        <f t="shared" ca="1" si="6"/>
        <v>0</v>
      </c>
      <c r="N44" s="124">
        <f t="shared" ca="1" si="7"/>
        <v>0</v>
      </c>
      <c r="O44" s="124">
        <f t="shared" ca="1" si="8"/>
        <v>0</v>
      </c>
      <c r="P44" s="124">
        <f t="shared" ca="1" si="9"/>
        <v>0</v>
      </c>
      <c r="Q44" s="124">
        <f t="shared" ca="1" si="10"/>
        <v>0</v>
      </c>
      <c r="S44" s="72">
        <f ca="1">IFERROR(_xll.BC_BU(_xll.ArrayBU(DB),_xll.ArrayDPT($BA44:$BE44),_xll.ArrayCOA($BG44:$BZ44),YR,PRD,RV,_xll.ArrayDIM($CB44:$CE44)),0)</f>
        <v>0</v>
      </c>
      <c r="T44" s="72">
        <f ca="1">IFERROR(_xll.AC_BU(_xll.ArrayBU(DB),_xll.ArrayDPT($BA44:$BE44),_xll.ArrayCOA($BG44:$BZ44),YR-1,PRD,_xll.ArrayDIM($CB44:$CE44)),0)</f>
        <v>0</v>
      </c>
      <c r="U44" s="72">
        <f ca="1">IFERROR(_xll.BCC_BU(_xll.ArrayBU(DB),_xll.ArrayDPT($BA44:$BE44),_xll.ArrayCOA($BG44:$BZ44),YR,PRD,RV,_xll.ArrayDIM($CB44:$CE44)),0)</f>
        <v>0</v>
      </c>
      <c r="V44" s="72">
        <f ca="1">IFERROR(_xll.ACC_BU(_xll.ArrayBU(DB),_xll.ArrayDPT($BA44:$BE44),_xll.ArrayCOA($BG44:$BZ44),YR-1,PRD,_xll.ArrayDIM($CB44:$CE44)),0)</f>
        <v>0</v>
      </c>
      <c r="W44" s="184"/>
      <c r="X44" s="72">
        <f ca="1">IFERROR(_xll.ACC_BU(_xll.ArrayBU(DB),_xll.ArrayDPT($BA44:$BE44),_xll.ArrayCOA($BG44:$BZ44),YR,PRD,_xll.ArrayDIM($CB44:$CE44)),0)</f>
        <v>0</v>
      </c>
      <c r="Y44" s="72">
        <f ca="1">IFERROR(_xll.BCC_BU(_xll.ArrayBU(DB),_xll.ArrayDPT($BA44:$BE44),_xll.ArrayCOA($BG44:$BZ44),YR,PRD,RV,_xll.ArrayDIM($CB44:$CE44)),0)</f>
        <v>0</v>
      </c>
      <c r="Z44" s="72">
        <f ca="1">IFERROR(_xll.ACC_BU(_xll.ArrayBU(DB),_xll.ArrayDPT($BA44:$BE44),_xll.ArrayCOA($BG44:$BZ44),YR-1,PRD,_xll.ArrayDIM($CB44:$CE44)),0)</f>
        <v>0</v>
      </c>
      <c r="AA44" s="184"/>
      <c r="AB44" s="184"/>
      <c r="AC44" s="184"/>
      <c r="AD44" s="184"/>
      <c r="AF44" s="146"/>
      <c r="AG44" s="146"/>
      <c r="AH44" s="146"/>
      <c r="AI44" s="146"/>
      <c r="BA44" s="537"/>
      <c r="BB44" s="538"/>
      <c r="BC44" s="538"/>
      <c r="BD44" s="538"/>
      <c r="BE44" s="539"/>
      <c r="BF44" s="502"/>
      <c r="BG44" s="537" t="s">
        <v>1671</v>
      </c>
      <c r="BH44" s="539"/>
      <c r="BI44" s="537"/>
      <c r="BJ44" s="539"/>
      <c r="BK44" s="537"/>
      <c r="BL44" s="539"/>
      <c r="BM44" s="537"/>
      <c r="BN44" s="539"/>
      <c r="BO44" s="537"/>
      <c r="BP44" s="539"/>
      <c r="BQ44" s="537"/>
      <c r="BR44" s="539"/>
      <c r="BS44" s="537"/>
      <c r="BT44" s="539"/>
      <c r="BU44" s="537"/>
      <c r="BV44" s="539"/>
      <c r="BW44" s="537"/>
      <c r="BX44" s="539"/>
      <c r="BY44" s="537"/>
      <c r="BZ44" s="539"/>
      <c r="CA44" s="502"/>
      <c r="CB44" s="537"/>
      <c r="CC44" s="538"/>
      <c r="CD44" s="538"/>
      <c r="CE44" s="539"/>
      <c r="DA44" t="s">
        <v>1671</v>
      </c>
    </row>
    <row r="45" spans="1:106" ht="12.75" customHeight="1">
      <c r="A45" s="74">
        <f t="shared" ca="1" si="0"/>
        <v>0</v>
      </c>
      <c r="B45" s="124">
        <f t="shared" ca="1" si="1"/>
        <v>0</v>
      </c>
      <c r="C45" s="124">
        <f t="shared" ca="1" si="2"/>
        <v>0</v>
      </c>
      <c r="D45" s="124">
        <f t="shared" ca="1" si="3"/>
        <v>0</v>
      </c>
      <c r="E45" s="124">
        <f ca="1">IFERROR(_xll.AC_BU(_xll.ArrayBU(DB),_xll.ArrayDPT($BA45:$BE45),_xll.ArrayCOA($BG45:$BZ45),YR,PRD-1,_xll.ArrayDIM($CB45:$CE45)),0)</f>
        <v>0</v>
      </c>
      <c r="F45" s="124">
        <f t="shared" ca="1" si="4"/>
        <v>0</v>
      </c>
      <c r="G45" s="124">
        <f t="shared" ca="1" si="5"/>
        <v>0</v>
      </c>
      <c r="H45" s="124"/>
      <c r="I45" s="124">
        <f ca="1">IFERROR(_xll.AC_BU(_xll.ArrayBU(DB),_xll.ArrayDPT($BA45:$BE45),_xll.ArrayCOA($BG45:$BZ45),YR,PRD,_xll.ArrayDIM($CB45:$CE45)),0)</f>
        <v>0</v>
      </c>
      <c r="J45" s="127">
        <f ca="1">IF(I45=0,0,(I45/I23*100))</f>
        <v>0</v>
      </c>
      <c r="K45" s="126" t="s">
        <v>2640</v>
      </c>
      <c r="L45" s="124">
        <f ca="1">IFERROR(_xll.ACC_BU(_xll.ArrayBU(DB),_xll.ArrayDPT($BA45:$BE45),_xll.ArrayCOA($BG45:$BZ45),YR,PRD,_xll.ArrayDIM($CB45:$CE45)),0)</f>
        <v>0</v>
      </c>
      <c r="M45" s="127">
        <f t="shared" ca="1" si="6"/>
        <v>0</v>
      </c>
      <c r="N45" s="124">
        <f t="shared" ca="1" si="7"/>
        <v>0</v>
      </c>
      <c r="O45" s="124">
        <f t="shared" ca="1" si="8"/>
        <v>0</v>
      </c>
      <c r="P45" s="124">
        <f t="shared" ca="1" si="9"/>
        <v>0</v>
      </c>
      <c r="Q45" s="124">
        <f t="shared" ca="1" si="10"/>
        <v>0</v>
      </c>
      <c r="S45" s="72">
        <f ca="1">IFERROR(_xll.BC_BU(_xll.ArrayBU(DB),_xll.ArrayDPT($BA45:$BE45),_xll.ArrayCOA($BG45:$BZ45),YR,PRD,RV,_xll.ArrayDIM($CB45:$CE45)),0)</f>
        <v>0</v>
      </c>
      <c r="T45" s="72">
        <f ca="1">IFERROR(_xll.AC_BU(_xll.ArrayBU(DB),_xll.ArrayDPT($BA45:$BE45),_xll.ArrayCOA($BG45:$BZ45),YR-1,PRD,_xll.ArrayDIM($CB45:$CE45)),0)</f>
        <v>0</v>
      </c>
      <c r="U45" s="72">
        <f ca="1">IFERROR(_xll.BCC_BU(_xll.ArrayBU(DB),_xll.ArrayDPT($BA45:$BE45),_xll.ArrayCOA($BG45:$BZ45),YR,PRD,RV,_xll.ArrayDIM($CB45:$CE45)),0)</f>
        <v>0</v>
      </c>
      <c r="V45" s="72">
        <f ca="1">IFERROR(_xll.ACC_BU(_xll.ArrayBU(DB),_xll.ArrayDPT($BA45:$BE45),_xll.ArrayCOA($BG45:$BZ45),YR-1,PRD,_xll.ArrayDIM($CB45:$CE45)),0)</f>
        <v>0</v>
      </c>
      <c r="W45" s="184"/>
      <c r="X45" s="72">
        <f ca="1">IFERROR(_xll.ACC_BU(_xll.ArrayBU(DB),_xll.ArrayDPT($BA45:$BE45),_xll.ArrayCOA($BG45:$BZ45),YR,PRD,_xll.ArrayDIM($CB45:$CE45)),0)</f>
        <v>0</v>
      </c>
      <c r="Y45" s="72">
        <f ca="1">IFERROR(_xll.BCC_BU(_xll.ArrayBU(DB),_xll.ArrayDPT($BA45:$BE45),_xll.ArrayCOA($BG45:$BZ45),YR,PRD,RV,_xll.ArrayDIM($CB45:$CE45)),0)</f>
        <v>0</v>
      </c>
      <c r="Z45" s="72">
        <f ca="1">IFERROR(_xll.ACC_BU(_xll.ArrayBU(DB),_xll.ArrayDPT($BA45:$BE45),_xll.ArrayCOA($BG45:$BZ45),YR-1,PRD,_xll.ArrayDIM($CB45:$CE45)),0)</f>
        <v>0</v>
      </c>
      <c r="AA45" s="184"/>
      <c r="AB45" s="184"/>
      <c r="AC45" s="184"/>
      <c r="AD45" s="184"/>
      <c r="AF45" s="146"/>
      <c r="AG45" s="146"/>
      <c r="AH45" s="146"/>
      <c r="AI45" s="146"/>
      <c r="BA45" s="537"/>
      <c r="BB45" s="538"/>
      <c r="BC45" s="538"/>
      <c r="BD45" s="538"/>
      <c r="BE45" s="539"/>
      <c r="BF45" s="502"/>
      <c r="BG45" s="537" t="s">
        <v>1673</v>
      </c>
      <c r="BH45" s="539"/>
      <c r="BI45" s="537"/>
      <c r="BJ45" s="539"/>
      <c r="BK45" s="537"/>
      <c r="BL45" s="539"/>
      <c r="BM45" s="537"/>
      <c r="BN45" s="539"/>
      <c r="BO45" s="537"/>
      <c r="BP45" s="539"/>
      <c r="BQ45" s="537"/>
      <c r="BR45" s="539"/>
      <c r="BS45" s="537"/>
      <c r="BT45" s="539"/>
      <c r="BU45" s="537"/>
      <c r="BV45" s="539"/>
      <c r="BW45" s="537"/>
      <c r="BX45" s="539"/>
      <c r="BY45" s="537"/>
      <c r="BZ45" s="539"/>
      <c r="CA45" s="502"/>
      <c r="CB45" s="537"/>
      <c r="CC45" s="538"/>
      <c r="CD45" s="538"/>
      <c r="CE45" s="539"/>
      <c r="DA45" t="s">
        <v>1673</v>
      </c>
    </row>
    <row r="46" spans="1:106" ht="12.75" customHeight="1">
      <c r="A46" s="74">
        <f t="shared" ca="1" si="0"/>
        <v>0</v>
      </c>
      <c r="B46" s="124">
        <f t="shared" ca="1" si="1"/>
        <v>0</v>
      </c>
      <c r="C46" s="124">
        <f t="shared" ca="1" si="2"/>
        <v>0</v>
      </c>
      <c r="D46" s="124">
        <f t="shared" ca="1" si="3"/>
        <v>0</v>
      </c>
      <c r="E46" s="124">
        <f ca="1">IFERROR(_xll.AC_BU(_xll.ArrayBU(DB),_xll.ArrayDPT($BA46:$BE46),_xll.ArrayCOA($BG46:$BZ46),YR,PRD-1,_xll.ArrayDIM($CB46:$CE46)),0)</f>
        <v>0</v>
      </c>
      <c r="F46" s="124">
        <f t="shared" ca="1" si="4"/>
        <v>0</v>
      </c>
      <c r="G46" s="124">
        <f t="shared" ca="1" si="5"/>
        <v>0</v>
      </c>
      <c r="H46" s="124"/>
      <c r="I46" s="124">
        <f ca="1">IFERROR(_xll.AC_BU(_xll.ArrayBU(DB),_xll.ArrayDPT($BA46:$BE46),_xll.ArrayCOA($BG46:$BZ46),YR,PRD,_xll.ArrayDIM($CB46:$CE46)),0)</f>
        <v>0</v>
      </c>
      <c r="J46" s="127">
        <f ca="1">IF(I46=0,0,(I46/I23*100))</f>
        <v>0</v>
      </c>
      <c r="K46" s="124" t="s">
        <v>2495</v>
      </c>
      <c r="L46" s="124">
        <f ca="1">IFERROR(_xll.ACC_BU(_xll.ArrayBU(DB),_xll.ArrayDPT($BA46:$BE46),_xll.ArrayCOA($BG46:$BZ46),YR,PRD,_xll.ArrayDIM($CB46:$CE46)),0)</f>
        <v>0</v>
      </c>
      <c r="M46" s="127">
        <f t="shared" ca="1" si="6"/>
        <v>0</v>
      </c>
      <c r="N46" s="124">
        <f t="shared" ca="1" si="7"/>
        <v>0</v>
      </c>
      <c r="O46" s="124">
        <f t="shared" ca="1" si="8"/>
        <v>0</v>
      </c>
      <c r="P46" s="124">
        <f t="shared" ca="1" si="9"/>
        <v>0</v>
      </c>
      <c r="Q46" s="124">
        <f t="shared" ca="1" si="10"/>
        <v>0</v>
      </c>
      <c r="S46" s="72">
        <f ca="1">IFERROR(_xll.BC_BU(_xll.ArrayBU(DB),_xll.ArrayDPT($BA46:$BE46),_xll.ArrayCOA($BG46:$BZ46),YR,PRD,RV,_xll.ArrayDIM($CB46:$CE46)),0)</f>
        <v>0</v>
      </c>
      <c r="T46" s="72">
        <f ca="1">IFERROR(_xll.AC_BU(_xll.ArrayBU(DB),_xll.ArrayDPT($BA46:$BE46),_xll.ArrayCOA($BG46:$BZ46),YR-1,PRD,_xll.ArrayDIM($CB46:$CE46)),0)</f>
        <v>0</v>
      </c>
      <c r="U46" s="72">
        <f ca="1">IFERROR(_xll.BCC_BU(_xll.ArrayBU(DB),_xll.ArrayDPT($BA46:$BE46),_xll.ArrayCOA($BG46:$BZ46),YR,PRD,RV,_xll.ArrayDIM($CB46:$CE46)),0)</f>
        <v>0</v>
      </c>
      <c r="V46" s="72">
        <f ca="1">IFERROR(_xll.ACC_BU(_xll.ArrayBU(DB),_xll.ArrayDPT($BA46:$BE46),_xll.ArrayCOA($BG46:$BZ46),YR-1,PRD,_xll.ArrayDIM($CB46:$CE46)),0)</f>
        <v>0</v>
      </c>
      <c r="W46" s="184"/>
      <c r="X46" s="72">
        <f ca="1">IFERROR(_xll.ACC_BU(_xll.ArrayBU(DB),_xll.ArrayDPT($BA46:$BE46),_xll.ArrayCOA($BG46:$BZ46),YR,PRD,_xll.ArrayDIM($CB46:$CE46)),0)</f>
        <v>0</v>
      </c>
      <c r="Y46" s="72">
        <f ca="1">IFERROR(_xll.BCC_BU(_xll.ArrayBU(DB),_xll.ArrayDPT($BA46:$BE46),_xll.ArrayCOA($BG46:$BZ46),YR,PRD,RV,_xll.ArrayDIM($CB46:$CE46)),0)</f>
        <v>0</v>
      </c>
      <c r="Z46" s="72">
        <f ca="1">IFERROR(_xll.ACC_BU(_xll.ArrayBU(DB),_xll.ArrayDPT($BA46:$BE46),_xll.ArrayCOA($BG46:$BZ46),YR-1,PRD,_xll.ArrayDIM($CB46:$CE46)),0)</f>
        <v>0</v>
      </c>
      <c r="AA46" s="184"/>
      <c r="AB46" s="184"/>
      <c r="AC46" s="184"/>
      <c r="AD46" s="184"/>
      <c r="AF46" s="146"/>
      <c r="AG46" s="146"/>
      <c r="AH46" s="146"/>
      <c r="AI46" s="146"/>
      <c r="BA46" s="537"/>
      <c r="BB46" s="538"/>
      <c r="BC46" s="538"/>
      <c r="BD46" s="538"/>
      <c r="BE46" s="539"/>
      <c r="BF46" s="502"/>
      <c r="BG46" s="537" t="s">
        <v>1676</v>
      </c>
      <c r="BH46" s="539"/>
      <c r="BI46" s="537"/>
      <c r="BJ46" s="539"/>
      <c r="BK46" s="537"/>
      <c r="BL46" s="539"/>
      <c r="BM46" s="537"/>
      <c r="BN46" s="539"/>
      <c r="BO46" s="537"/>
      <c r="BP46" s="539"/>
      <c r="BQ46" s="537"/>
      <c r="BR46" s="539"/>
      <c r="BS46" s="537"/>
      <c r="BT46" s="539"/>
      <c r="BU46" s="537"/>
      <c r="BV46" s="539"/>
      <c r="BW46" s="537"/>
      <c r="BX46" s="539"/>
      <c r="BY46" s="537"/>
      <c r="BZ46" s="539"/>
      <c r="CA46" s="502"/>
      <c r="CB46" s="537"/>
      <c r="CC46" s="538"/>
      <c r="CD46" s="538"/>
      <c r="CE46" s="539"/>
      <c r="DA46" t="s">
        <v>1676</v>
      </c>
    </row>
    <row r="47" spans="1:106" ht="12.75" customHeight="1">
      <c r="A47" s="74">
        <f t="shared" ca="1" si="0"/>
        <v>0</v>
      </c>
      <c r="B47" s="124">
        <f t="shared" ca="1" si="1"/>
        <v>0</v>
      </c>
      <c r="C47" s="124">
        <f t="shared" ca="1" si="2"/>
        <v>0</v>
      </c>
      <c r="D47" s="124">
        <f t="shared" ca="1" si="3"/>
        <v>0</v>
      </c>
      <c r="E47" s="124">
        <f ca="1">IFERROR(_xll.AC_BU(_xll.ArrayBU(DB),_xll.ArrayDPT($BA47:$BE47),_xll.ArrayCOA($BG47:$BZ47),YR,PRD-1,_xll.ArrayDIM($CB47:$CE47)),0)</f>
        <v>0</v>
      </c>
      <c r="F47" s="124">
        <f t="shared" ca="1" si="4"/>
        <v>0</v>
      </c>
      <c r="G47" s="124">
        <f t="shared" ca="1" si="5"/>
        <v>0</v>
      </c>
      <c r="H47" s="124"/>
      <c r="I47" s="124">
        <f ca="1">IFERROR(_xll.AC_BU(_xll.ArrayBU(DB),_xll.ArrayDPT($BA47:$BE47),_xll.ArrayCOA($BG47:$BZ47),YR,PRD,_xll.ArrayDIM($CB47:$CE47)),0)</f>
        <v>0</v>
      </c>
      <c r="J47" s="127">
        <f ca="1">IF(I47=0,0,(I47/I23*100))</f>
        <v>0</v>
      </c>
      <c r="K47" s="124" t="s">
        <v>2496</v>
      </c>
      <c r="L47" s="124">
        <f ca="1">IFERROR(_xll.ACC_BU(_xll.ArrayBU(DB),_xll.ArrayDPT($BA47:$BE47),_xll.ArrayCOA($BG47:$BZ47),YR,PRD,_xll.ArrayDIM($CB47:$CE47)),0)</f>
        <v>0</v>
      </c>
      <c r="M47" s="127">
        <f t="shared" ca="1" si="6"/>
        <v>0</v>
      </c>
      <c r="N47" s="124">
        <f t="shared" ca="1" si="7"/>
        <v>0</v>
      </c>
      <c r="O47" s="124">
        <f t="shared" ca="1" si="8"/>
        <v>0</v>
      </c>
      <c r="P47" s="124">
        <f t="shared" ca="1" si="9"/>
        <v>0</v>
      </c>
      <c r="Q47" s="124">
        <f t="shared" ca="1" si="10"/>
        <v>0</v>
      </c>
      <c r="S47" s="72">
        <f ca="1">IFERROR(_xll.BC_BU(_xll.ArrayBU(DB),_xll.ArrayDPT($BA47:$BE47),_xll.ArrayCOA($BG47:$BZ47),YR,PRD,RV,_xll.ArrayDIM($CB47:$CE47)),0)</f>
        <v>0</v>
      </c>
      <c r="T47" s="72">
        <f ca="1">IFERROR(_xll.AC_BU(_xll.ArrayBU(DB),_xll.ArrayDPT($BA47:$BE47),_xll.ArrayCOA($BG47:$BZ47),YR-1,PRD,_xll.ArrayDIM($CB47:$CE47)),0)</f>
        <v>0</v>
      </c>
      <c r="U47" s="72">
        <f ca="1">IFERROR(_xll.BCC_BU(_xll.ArrayBU(DB),_xll.ArrayDPT($BA47:$BE47),_xll.ArrayCOA($BG47:$BZ47),YR,PRD,RV,_xll.ArrayDIM($CB47:$CE47)),0)</f>
        <v>0</v>
      </c>
      <c r="V47" s="72">
        <f ca="1">IFERROR(_xll.ACC_BU(_xll.ArrayBU(DB),_xll.ArrayDPT($BA47:$BE47),_xll.ArrayCOA($BG47:$BZ47),YR-1,PRD,_xll.ArrayDIM($CB47:$CE47)),0)</f>
        <v>0</v>
      </c>
      <c r="W47" s="184"/>
      <c r="X47" s="72">
        <f ca="1">IFERROR(_xll.ACC_BU(_xll.ArrayBU(DB),_xll.ArrayDPT($BA47:$BE47),_xll.ArrayCOA($BG47:$BZ47),YR,PRD,_xll.ArrayDIM($CB47:$CE47)),0)</f>
        <v>0</v>
      </c>
      <c r="Y47" s="72">
        <f ca="1">IFERROR(_xll.BCC_BU(_xll.ArrayBU(DB),_xll.ArrayDPT($BA47:$BE47),_xll.ArrayCOA($BG47:$BZ47),YR,PRD,RV,_xll.ArrayDIM($CB47:$CE47)),0)</f>
        <v>0</v>
      </c>
      <c r="Z47" s="72">
        <f ca="1">IFERROR(_xll.ACC_BU(_xll.ArrayBU(DB),_xll.ArrayDPT($BA47:$BE47),_xll.ArrayCOA($BG47:$BZ47),YR-1,PRD,_xll.ArrayDIM($CB47:$CE47)),0)</f>
        <v>0</v>
      </c>
      <c r="AA47" s="184"/>
      <c r="AB47" s="184"/>
      <c r="AC47" s="184"/>
      <c r="AD47" s="184"/>
      <c r="AF47" s="146"/>
      <c r="AG47" s="146"/>
      <c r="AH47" s="146"/>
      <c r="AI47" s="146"/>
      <c r="BA47" s="537"/>
      <c r="BB47" s="538"/>
      <c r="BC47" s="538"/>
      <c r="BD47" s="538"/>
      <c r="BE47" s="539"/>
      <c r="BF47" s="502"/>
      <c r="BG47" s="537" t="s">
        <v>1660</v>
      </c>
      <c r="BH47" s="539"/>
      <c r="BI47" s="537"/>
      <c r="BJ47" s="539"/>
      <c r="BK47" s="537"/>
      <c r="BL47" s="539"/>
      <c r="BM47" s="537"/>
      <c r="BN47" s="539"/>
      <c r="BO47" s="537"/>
      <c r="BP47" s="539"/>
      <c r="BQ47" s="537"/>
      <c r="BR47" s="539"/>
      <c r="BS47" s="537"/>
      <c r="BT47" s="539"/>
      <c r="BU47" s="537"/>
      <c r="BV47" s="539"/>
      <c r="BW47" s="537"/>
      <c r="BX47" s="539"/>
      <c r="BY47" s="537"/>
      <c r="BZ47" s="539"/>
      <c r="CA47" s="502"/>
      <c r="CB47" s="537"/>
      <c r="CC47" s="538"/>
      <c r="CD47" s="538"/>
      <c r="CE47" s="539"/>
      <c r="DA47" t="s">
        <v>1660</v>
      </c>
    </row>
    <row r="48" spans="1:106" ht="12.75" customHeight="1">
      <c r="A48" s="74">
        <f t="shared" ca="1" si="0"/>
        <v>0</v>
      </c>
      <c r="B48" s="124">
        <f t="shared" ca="1" si="1"/>
        <v>0</v>
      </c>
      <c r="C48" s="124">
        <f t="shared" ca="1" si="2"/>
        <v>0</v>
      </c>
      <c r="D48" s="124">
        <f t="shared" ca="1" si="3"/>
        <v>0</v>
      </c>
      <c r="E48" s="124">
        <f ca="1">IFERROR(_xll.AC_BU(_xll.ArrayBU(DB),_xll.ArrayDPT($BA48:$BE48),_xll.ArrayCOA($BG48:$BZ48),YR,PRD-1,_xll.ArrayDIM($CB48:$CE48)),0)</f>
        <v>0</v>
      </c>
      <c r="F48" s="124">
        <f t="shared" ca="1" si="4"/>
        <v>0</v>
      </c>
      <c r="G48" s="124">
        <f t="shared" ca="1" si="5"/>
        <v>0</v>
      </c>
      <c r="H48" s="124"/>
      <c r="I48" s="124">
        <f ca="1">IFERROR(_xll.AC_BU(_xll.ArrayBU(DB),_xll.ArrayDPT($BA48:$BE48),_xll.ArrayCOA($BG48:$BZ48),YR,PRD,_xll.ArrayDIM($CB48:$CE48)),0)</f>
        <v>0</v>
      </c>
      <c r="J48" s="127">
        <f ca="1">IF(I48=0,0,(I48/I23*100))</f>
        <v>0</v>
      </c>
      <c r="K48" s="126" t="s">
        <v>2497</v>
      </c>
      <c r="L48" s="124">
        <f ca="1">IFERROR(_xll.ACC_BU(_xll.ArrayBU(DB),_xll.ArrayDPT($BA48:$BE48),_xll.ArrayCOA($BG48:$BZ48),YR,PRD,_xll.ArrayDIM($CB48:$CE48)),0)</f>
        <v>0</v>
      </c>
      <c r="M48" s="127">
        <f t="shared" ca="1" si="6"/>
        <v>0</v>
      </c>
      <c r="N48" s="124">
        <f t="shared" ca="1" si="7"/>
        <v>0</v>
      </c>
      <c r="O48" s="124">
        <f t="shared" ca="1" si="8"/>
        <v>0</v>
      </c>
      <c r="P48" s="124">
        <f t="shared" ca="1" si="9"/>
        <v>0</v>
      </c>
      <c r="Q48" s="124">
        <f t="shared" ca="1" si="10"/>
        <v>0</v>
      </c>
      <c r="S48" s="72">
        <f ca="1">IFERROR(_xll.BC_BU(_xll.ArrayBU(DB),_xll.ArrayDPT($BA48:$BE48),_xll.ArrayCOA($BG48:$BZ48),YR,PRD,RV,_xll.ArrayDIM($CB48:$CE48)),0)</f>
        <v>0</v>
      </c>
      <c r="T48" s="72">
        <f ca="1">IFERROR(_xll.AC_BU(_xll.ArrayBU(DB),_xll.ArrayDPT($BA48:$BE48),_xll.ArrayCOA($BG48:$BZ48),YR-1,PRD,_xll.ArrayDIM($CB48:$CE48)),0)</f>
        <v>0</v>
      </c>
      <c r="U48" s="72">
        <f ca="1">IFERROR(_xll.BCC_BU(_xll.ArrayBU(DB),_xll.ArrayDPT($BA48:$BE48),_xll.ArrayCOA($BG48:$BZ48),YR,PRD,RV,_xll.ArrayDIM($CB48:$CE48)),0)</f>
        <v>0</v>
      </c>
      <c r="V48" s="72">
        <f ca="1">IFERROR(_xll.ACC_BU(_xll.ArrayBU(DB),_xll.ArrayDPT($BA48:$BE48),_xll.ArrayCOA($BG48:$BZ48),YR-1,PRD,_xll.ArrayDIM($CB48:$CE48)),0)</f>
        <v>0</v>
      </c>
      <c r="W48" s="184"/>
      <c r="X48" s="72">
        <f ca="1">IFERROR(_xll.ACC_BU(_xll.ArrayBU(DB),_xll.ArrayDPT($BA48:$BE48),_xll.ArrayCOA($BG48:$BZ48),YR,PRD,_xll.ArrayDIM($CB48:$CE48)),0)</f>
        <v>0</v>
      </c>
      <c r="Y48" s="72">
        <f ca="1">IFERROR(_xll.BCC_BU(_xll.ArrayBU(DB),_xll.ArrayDPT($BA48:$BE48),_xll.ArrayCOA($BG48:$BZ48),YR,PRD,RV,_xll.ArrayDIM($CB48:$CE48)),0)</f>
        <v>0</v>
      </c>
      <c r="Z48" s="72">
        <f ca="1">IFERROR(_xll.ACC_BU(_xll.ArrayBU(DB),_xll.ArrayDPT($BA48:$BE48),_xll.ArrayCOA($BG48:$BZ48),YR-1,PRD,_xll.ArrayDIM($CB48:$CE48)),0)</f>
        <v>0</v>
      </c>
      <c r="AA48" s="184"/>
      <c r="AB48" s="184"/>
      <c r="AC48" s="184"/>
      <c r="AD48" s="184"/>
      <c r="AF48" s="146"/>
      <c r="AG48" s="146"/>
      <c r="AH48" s="146"/>
      <c r="AI48" s="146"/>
      <c r="BA48" s="537"/>
      <c r="BB48" s="538"/>
      <c r="BC48" s="538"/>
      <c r="BD48" s="538"/>
      <c r="BE48" s="539"/>
      <c r="BF48" s="502"/>
      <c r="BG48" s="537" t="s">
        <v>1666</v>
      </c>
      <c r="BH48" s="539"/>
      <c r="BI48" s="537"/>
      <c r="BJ48" s="539"/>
      <c r="BK48" s="537"/>
      <c r="BL48" s="539"/>
      <c r="BM48" s="537"/>
      <c r="BN48" s="539"/>
      <c r="BO48" s="537"/>
      <c r="BP48" s="539"/>
      <c r="BQ48" s="537"/>
      <c r="BR48" s="539"/>
      <c r="BS48" s="537"/>
      <c r="BT48" s="539"/>
      <c r="BU48" s="537"/>
      <c r="BV48" s="539"/>
      <c r="BW48" s="537"/>
      <c r="BX48" s="539"/>
      <c r="BY48" s="537"/>
      <c r="BZ48" s="539"/>
      <c r="CA48" s="502"/>
      <c r="CB48" s="537"/>
      <c r="CC48" s="538"/>
      <c r="CD48" s="538"/>
      <c r="CE48" s="539"/>
      <c r="DA48" t="s">
        <v>1666</v>
      </c>
    </row>
    <row r="49" spans="1:107" ht="12.75" customHeight="1">
      <c r="A49" s="74">
        <f t="shared" ca="1" si="0"/>
        <v>0</v>
      </c>
      <c r="B49" s="124">
        <f t="shared" ca="1" si="1"/>
        <v>0</v>
      </c>
      <c r="C49" s="124">
        <f t="shared" ca="1" si="2"/>
        <v>0</v>
      </c>
      <c r="D49" s="124">
        <f t="shared" ca="1" si="3"/>
        <v>0</v>
      </c>
      <c r="E49" s="124">
        <f ca="1">IFERROR(_xll.AC_BU(_xll.ArrayBU(DB),_xll.ArrayDPT($BA49:$BE49),_xll.ArrayCOA($BG49:$BZ49),YR,PRD-1,_xll.ArrayDIM($CB49:$CE49)),0)</f>
        <v>0</v>
      </c>
      <c r="F49" s="124">
        <f t="shared" ca="1" si="4"/>
        <v>0</v>
      </c>
      <c r="G49" s="124">
        <f t="shared" ca="1" si="5"/>
        <v>0</v>
      </c>
      <c r="H49" s="124"/>
      <c r="I49" s="124">
        <f ca="1">IFERROR(_xll.AC_BU(_xll.ArrayBU(DB),_xll.ArrayDPT($BA49:$BE49),_xll.ArrayCOA($BG49:$BZ49),YR,PRD,_xll.ArrayDIM($CB49:$CE49)),0)</f>
        <v>0</v>
      </c>
      <c r="J49" s="127">
        <f ca="1">IF(I49=0,0,(I49/I23*100))</f>
        <v>0</v>
      </c>
      <c r="K49" s="124" t="s">
        <v>2501</v>
      </c>
      <c r="L49" s="124">
        <f ca="1">IFERROR(_xll.ACC_BU(_xll.ArrayBU(DB),_xll.ArrayDPT($BA49:$BE49),_xll.ArrayCOA($BG49:$BZ49),YR,PRD,_xll.ArrayDIM($CB49:$CE49)),0)</f>
        <v>0</v>
      </c>
      <c r="M49" s="127">
        <f t="shared" ca="1" si="6"/>
        <v>0</v>
      </c>
      <c r="N49" s="124">
        <f t="shared" ca="1" si="7"/>
        <v>0</v>
      </c>
      <c r="O49" s="124">
        <f t="shared" ca="1" si="8"/>
        <v>0</v>
      </c>
      <c r="P49" s="124">
        <f t="shared" ca="1" si="9"/>
        <v>0</v>
      </c>
      <c r="Q49" s="124">
        <f t="shared" ca="1" si="10"/>
        <v>0</v>
      </c>
      <c r="S49" s="72">
        <f ca="1">IFERROR(_xll.BC_BU(_xll.ArrayBU(DB),_xll.ArrayDPT($BA49:$BE49),_xll.ArrayCOA($BG49:$BZ49),YR,PRD,RV,_xll.ArrayDIM($CB49:$CE49)),0)</f>
        <v>0</v>
      </c>
      <c r="T49" s="72">
        <f ca="1">IFERROR(_xll.AC_BU(_xll.ArrayBU(DB),_xll.ArrayDPT($BA49:$BE49),_xll.ArrayCOA($BG49:$BZ49),YR-1,PRD,_xll.ArrayDIM($CB49:$CE49)),0)</f>
        <v>0</v>
      </c>
      <c r="U49" s="72">
        <f ca="1">IFERROR(_xll.BCC_BU(_xll.ArrayBU(DB),_xll.ArrayDPT($BA49:$BE49),_xll.ArrayCOA($BG49:$BZ49),YR,PRD,RV,_xll.ArrayDIM($CB49:$CE49)),0)</f>
        <v>0</v>
      </c>
      <c r="V49" s="72">
        <f ca="1">IFERROR(_xll.ACC_BU(_xll.ArrayBU(DB),_xll.ArrayDPT($BA49:$BE49),_xll.ArrayCOA($BG49:$BZ49),YR-1,PRD,_xll.ArrayDIM($CB49:$CE49)),0)</f>
        <v>0</v>
      </c>
      <c r="W49" s="184"/>
      <c r="X49" s="72">
        <f ca="1">IFERROR(_xll.ACC_BU(_xll.ArrayBU(DB),_xll.ArrayDPT($BA49:$BE49),_xll.ArrayCOA($BG49:$BZ49),YR,PRD,_xll.ArrayDIM($CB49:$CE49)),0)</f>
        <v>0</v>
      </c>
      <c r="Y49" s="72">
        <f ca="1">IFERROR(_xll.BCC_BU(_xll.ArrayBU(DB),_xll.ArrayDPT($BA49:$BE49),_xll.ArrayCOA($BG49:$BZ49),YR,PRD,RV,_xll.ArrayDIM($CB49:$CE49)),0)</f>
        <v>0</v>
      </c>
      <c r="Z49" s="72">
        <f ca="1">IFERROR(_xll.ACC_BU(_xll.ArrayBU(DB),_xll.ArrayDPT($BA49:$BE49),_xll.ArrayCOA($BG49:$BZ49),YR-1,PRD,_xll.ArrayDIM($CB49:$CE49)),0)</f>
        <v>0</v>
      </c>
      <c r="AA49" s="184"/>
      <c r="AB49" s="184"/>
      <c r="AC49" s="184"/>
      <c r="AD49" s="184"/>
      <c r="AF49" s="146"/>
      <c r="AG49" s="146"/>
      <c r="AH49" s="146"/>
      <c r="AI49" s="146"/>
      <c r="BA49" s="537"/>
      <c r="BB49" s="538"/>
      <c r="BC49" s="538"/>
      <c r="BD49" s="538"/>
      <c r="BE49" s="539"/>
      <c r="BF49" s="502"/>
      <c r="BG49" s="537" t="s">
        <v>1665</v>
      </c>
      <c r="BH49" s="539"/>
      <c r="BI49" s="537"/>
      <c r="BJ49" s="539"/>
      <c r="BK49" s="537"/>
      <c r="BL49" s="539"/>
      <c r="BM49" s="537"/>
      <c r="BN49" s="539"/>
      <c r="BO49" s="537"/>
      <c r="BP49" s="539"/>
      <c r="BQ49" s="537"/>
      <c r="BR49" s="539"/>
      <c r="BS49" s="537"/>
      <c r="BT49" s="539"/>
      <c r="BU49" s="537"/>
      <c r="BV49" s="539"/>
      <c r="BW49" s="537"/>
      <c r="BX49" s="539"/>
      <c r="BY49" s="537"/>
      <c r="BZ49" s="539"/>
      <c r="CA49" s="502"/>
      <c r="CB49" s="537"/>
      <c r="CC49" s="538"/>
      <c r="CD49" s="538"/>
      <c r="CE49" s="539"/>
      <c r="DA49" t="s">
        <v>1665</v>
      </c>
    </row>
    <row r="50" spans="1:107" ht="12.75" customHeight="1">
      <c r="A50" s="74">
        <f t="shared" ca="1" si="0"/>
        <v>0</v>
      </c>
      <c r="B50" s="124">
        <f t="shared" ca="1" si="1"/>
        <v>0</v>
      </c>
      <c r="C50" s="124">
        <f t="shared" ca="1" si="2"/>
        <v>0</v>
      </c>
      <c r="D50" s="124">
        <f t="shared" ca="1" si="3"/>
        <v>0</v>
      </c>
      <c r="E50" s="124">
        <f ca="1">IFERROR(_xll.AC_BU(_xll.ArrayBU(DB),_xll.ArrayDPT($BA50:$BE50),_xll.ArrayCOA($BG50:$BZ50),YR,PRD-1,_xll.ArrayDIM($CB50:$CE50)),0)</f>
        <v>0</v>
      </c>
      <c r="F50" s="124">
        <f t="shared" ca="1" si="4"/>
        <v>0</v>
      </c>
      <c r="G50" s="124">
        <f t="shared" ca="1" si="5"/>
        <v>0</v>
      </c>
      <c r="H50" s="124"/>
      <c r="I50" s="124">
        <f ca="1">IFERROR(_xll.AC_BU(_xll.ArrayBU(DB),_xll.ArrayDPT($BA50:$BE50),_xll.ArrayCOA($BG50:$BZ50),YR,PRD,_xll.ArrayDIM($CB50:$CE50)),0)</f>
        <v>0</v>
      </c>
      <c r="J50" s="127">
        <f ca="1">IF(I50=0,0,(I50/I23*100))</f>
        <v>0</v>
      </c>
      <c r="K50" s="124" t="s">
        <v>2502</v>
      </c>
      <c r="L50" s="124">
        <f ca="1">IFERROR(_xll.ACC_BU(_xll.ArrayBU(DB),_xll.ArrayDPT($BA50:$BE50),_xll.ArrayCOA($BG50:$BZ50),YR,PRD,_xll.ArrayDIM($CB50:$CE50)),0)</f>
        <v>5337</v>
      </c>
      <c r="M50" s="127">
        <f t="shared" ca="1" si="6"/>
        <v>0.93297694325007352</v>
      </c>
      <c r="N50" s="124">
        <f t="shared" ca="1" si="7"/>
        <v>5337</v>
      </c>
      <c r="O50" s="124">
        <f t="shared" ca="1" si="8"/>
        <v>100</v>
      </c>
      <c r="P50" s="124">
        <f t="shared" ca="1" si="9"/>
        <v>-3150</v>
      </c>
      <c r="Q50" s="124">
        <f t="shared" ca="1" si="10"/>
        <v>-59.021922428330519</v>
      </c>
      <c r="S50" s="72">
        <f ca="1">IFERROR(_xll.BC_BU(_xll.ArrayBU(DB),_xll.ArrayDPT($BA50:$BE50),_xll.ArrayCOA($BG50:$BZ50),YR,PRD,RV,_xll.ArrayDIM($CB50:$CE50)),0)</f>
        <v>0</v>
      </c>
      <c r="T50" s="72">
        <f ca="1">IFERROR(_xll.AC_BU(_xll.ArrayBU(DB),_xll.ArrayDPT($BA50:$BE50),_xll.ArrayCOA($BG50:$BZ50),YR-1,PRD,_xll.ArrayDIM($CB50:$CE50)),0)</f>
        <v>0</v>
      </c>
      <c r="U50" s="72">
        <f ca="1">IFERROR(_xll.BCC_BU(_xll.ArrayBU(DB),_xll.ArrayDPT($BA50:$BE50),_xll.ArrayCOA($BG50:$BZ50),YR,PRD,RV,_xll.ArrayDIM($CB50:$CE50)),0)</f>
        <v>0</v>
      </c>
      <c r="V50" s="72">
        <f ca="1">IFERROR(_xll.ACC_BU(_xll.ArrayBU(DB),_xll.ArrayDPT($BA50:$BE50),_xll.ArrayCOA($BG50:$BZ50),YR-1,PRD,_xll.ArrayDIM($CB50:$CE50)),0)</f>
        <v>8487</v>
      </c>
      <c r="W50" s="184"/>
      <c r="X50" s="72">
        <f ca="1">IFERROR(_xll.ACC_BU(_xll.ArrayBU(DB),_xll.ArrayDPT($BA50:$BE50),_xll.ArrayCOA($BG50:$BZ50),YR,PRD,_xll.ArrayDIM($CB50:$CE50)),0)</f>
        <v>5337</v>
      </c>
      <c r="Y50" s="72">
        <f ca="1">IFERROR(_xll.BCC_BU(_xll.ArrayBU(DB),_xll.ArrayDPT($BA50:$BE50),_xll.ArrayCOA($BG50:$BZ50),YR,PRD,RV,_xll.ArrayDIM($CB50:$CE50)),0)</f>
        <v>0</v>
      </c>
      <c r="Z50" s="72">
        <f ca="1">IFERROR(_xll.ACC_BU(_xll.ArrayBU(DB),_xll.ArrayDPT($BA50:$BE50),_xll.ArrayCOA($BG50:$BZ50),YR-1,PRD,_xll.ArrayDIM($CB50:$CE50)),0)</f>
        <v>8487</v>
      </c>
      <c r="AA50" s="184"/>
      <c r="AB50" s="184"/>
      <c r="AC50" s="184"/>
      <c r="AD50" s="184"/>
      <c r="AF50" s="146"/>
      <c r="AG50" s="146"/>
      <c r="AH50" s="146"/>
      <c r="AI50" s="146"/>
      <c r="BA50" s="537"/>
      <c r="BB50" s="538"/>
      <c r="BC50" s="538"/>
      <c r="BD50" s="538"/>
      <c r="BE50" s="539"/>
      <c r="BF50" s="502"/>
      <c r="BG50" s="537" t="s">
        <v>1645</v>
      </c>
      <c r="BH50" s="539"/>
      <c r="BI50" s="537"/>
      <c r="BJ50" s="539"/>
      <c r="BK50" s="537"/>
      <c r="BL50" s="539"/>
      <c r="BM50" s="537"/>
      <c r="BN50" s="539"/>
      <c r="BO50" s="537"/>
      <c r="BP50" s="539"/>
      <c r="BQ50" s="537"/>
      <c r="BR50" s="539"/>
      <c r="BS50" s="537"/>
      <c r="BT50" s="539"/>
      <c r="BU50" s="537"/>
      <c r="BV50" s="539"/>
      <c r="BW50" s="537"/>
      <c r="BX50" s="539"/>
      <c r="BY50" s="537"/>
      <c r="BZ50" s="539"/>
      <c r="CA50" s="502"/>
      <c r="CB50" s="537"/>
      <c r="CC50" s="538"/>
      <c r="CD50" s="538"/>
      <c r="CE50" s="539"/>
      <c r="DA50" t="s">
        <v>1645</v>
      </c>
    </row>
    <row r="51" spans="1:107" ht="12.75" customHeight="1">
      <c r="A51" s="74">
        <f t="shared" ca="1" si="0"/>
        <v>0</v>
      </c>
      <c r="B51" s="124">
        <f t="shared" ca="1" si="1"/>
        <v>0</v>
      </c>
      <c r="C51" s="124">
        <f t="shared" ca="1" si="2"/>
        <v>0</v>
      </c>
      <c r="D51" s="124">
        <f t="shared" ca="1" si="3"/>
        <v>0</v>
      </c>
      <c r="E51" s="124">
        <f ca="1">IFERROR(_xll.AC_BU(_xll.ArrayBU(DB),_xll.ArrayDPT($BA51:$BE51),_xll.ArrayCOA($BG51:$BZ51),YR,PRD-1,_xll.ArrayDIM($CB51:$CE51)),0)</f>
        <v>0</v>
      </c>
      <c r="F51" s="124">
        <f t="shared" ca="1" si="4"/>
        <v>0</v>
      </c>
      <c r="G51" s="124">
        <f t="shared" ca="1" si="5"/>
        <v>0</v>
      </c>
      <c r="H51" s="124"/>
      <c r="I51" s="124">
        <f ca="1">IFERROR(_xll.AC_BU(_xll.ArrayBU(DB),_xll.ArrayDPT($BA51:$BE51),_xll.ArrayCOA($BG51:$BZ51),YR,PRD,_xll.ArrayDIM($CB51:$CE51)),0)</f>
        <v>0</v>
      </c>
      <c r="J51" s="127">
        <f ca="1">IF(I51=0,0,(I51/I24*100))</f>
        <v>0</v>
      </c>
      <c r="K51" s="143" t="s">
        <v>2500</v>
      </c>
      <c r="L51" s="124">
        <f ca="1">IFERROR(_xll.ACC_BU(_xll.ArrayBU(DB),_xll.ArrayDPT($BA51:$BE51),_xll.ArrayCOA($BG51:$BZ51),YR,PRD,_xll.ArrayDIM($CB51:$CE51)),0)</f>
        <v>5337</v>
      </c>
      <c r="M51" s="127">
        <f t="shared" ca="1" si="6"/>
        <v>0.93297694325007352</v>
      </c>
      <c r="N51" s="124">
        <f t="shared" ca="1" si="7"/>
        <v>5337</v>
      </c>
      <c r="O51" s="124">
        <f t="shared" ca="1" si="8"/>
        <v>100</v>
      </c>
      <c r="P51" s="124">
        <f t="shared" ca="1" si="9"/>
        <v>-3150</v>
      </c>
      <c r="Q51" s="124">
        <f t="shared" ca="1" si="10"/>
        <v>-59.021922428330519</v>
      </c>
      <c r="S51" s="72">
        <f ca="1">IFERROR(_xll.BC_BU(_xll.ArrayBU(DB),_xll.ArrayDPT($BA51:$BE51),_xll.ArrayCOA($BG51:$BZ51),YR,PRD,RV,_xll.ArrayDIM($CB51:$CE51)),0)</f>
        <v>0</v>
      </c>
      <c r="T51" s="72">
        <f ca="1">IFERROR(_xll.AC_BU(_xll.ArrayBU(DB),_xll.ArrayDPT($BA51:$BE51),_xll.ArrayCOA($BG51:$BZ51),YR-1,PRD,_xll.ArrayDIM($CB51:$CE51)),0)</f>
        <v>0</v>
      </c>
      <c r="U51" s="72">
        <f ca="1">IFERROR(_xll.BCC_BU(_xll.ArrayBU(DB),_xll.ArrayDPT($BA51:$BE51),_xll.ArrayCOA($BG51:$BZ51),YR,PRD,RV,_xll.ArrayDIM($CB51:$CE51)),0)</f>
        <v>0</v>
      </c>
      <c r="V51" s="72">
        <f ca="1">IFERROR(_xll.ACC_BU(_xll.ArrayBU(DB),_xll.ArrayDPT($BA51:$BE51),_xll.ArrayCOA($BG51:$BZ51),YR-1,PRD,_xll.ArrayDIM($CB51:$CE51)),0)</f>
        <v>8487</v>
      </c>
      <c r="W51" s="184"/>
      <c r="X51" s="72">
        <f ca="1">IFERROR(_xll.ACC_BU(_xll.ArrayBU(DB),_xll.ArrayDPT($BA51:$BE51),_xll.ArrayCOA($BG51:$BZ51),YR,PRD,_xll.ArrayDIM($CB51:$CE51)),0)</f>
        <v>5337</v>
      </c>
      <c r="Y51" s="72">
        <f ca="1">IFERROR(_xll.BCC_BU(_xll.ArrayBU(DB),_xll.ArrayDPT($BA51:$BE51),_xll.ArrayCOA($BG51:$BZ51),YR,PRD,RV,_xll.ArrayDIM($CB51:$CE51)),0)</f>
        <v>0</v>
      </c>
      <c r="Z51" s="72">
        <f ca="1">IFERROR(_xll.ACC_BU(_xll.ArrayBU(DB),_xll.ArrayDPT($BA51:$BE51),_xll.ArrayCOA($BG51:$BZ51),YR-1,PRD,_xll.ArrayDIM($CB51:$CE51)),0)</f>
        <v>8487</v>
      </c>
      <c r="AA51" s="184"/>
      <c r="AB51" s="184"/>
      <c r="AC51" s="184"/>
      <c r="AD51" s="184"/>
      <c r="AF51" s="146"/>
      <c r="AG51" s="146"/>
      <c r="AH51" s="146"/>
      <c r="AI51" s="146"/>
      <c r="BA51" s="537"/>
      <c r="BB51" s="538"/>
      <c r="BC51" s="538"/>
      <c r="BD51" s="538"/>
      <c r="BE51" s="539"/>
      <c r="BF51" s="502"/>
      <c r="BG51" s="537" t="s">
        <v>1646</v>
      </c>
      <c r="BH51" s="539" t="s">
        <v>1645</v>
      </c>
      <c r="BI51" s="537"/>
      <c r="BJ51" s="539"/>
      <c r="BK51" s="537"/>
      <c r="BL51" s="539"/>
      <c r="BM51" s="537"/>
      <c r="BN51" s="539"/>
      <c r="BO51" s="537"/>
      <c r="BP51" s="539"/>
      <c r="BQ51" s="537"/>
      <c r="BR51" s="539"/>
      <c r="BS51" s="537"/>
      <c r="BT51" s="539"/>
      <c r="BU51" s="537"/>
      <c r="BV51" s="539"/>
      <c r="BW51" s="537"/>
      <c r="BX51" s="539"/>
      <c r="BY51" s="537"/>
      <c r="BZ51" s="539"/>
      <c r="CA51" s="502"/>
      <c r="CB51" s="537"/>
      <c r="CC51" s="538"/>
      <c r="CD51" s="538"/>
      <c r="CE51" s="539"/>
      <c r="DA51" t="s">
        <v>1646</v>
      </c>
      <c r="DB51" t="s">
        <v>1645</v>
      </c>
    </row>
    <row r="52" spans="1:107" ht="12.75" customHeight="1">
      <c r="A52" s="74">
        <f t="shared" ca="1" si="0"/>
        <v>0</v>
      </c>
      <c r="B52" s="124">
        <f t="shared" ca="1" si="1"/>
        <v>0</v>
      </c>
      <c r="C52" s="124">
        <f t="shared" ca="1" si="2"/>
        <v>0</v>
      </c>
      <c r="D52" s="124">
        <f t="shared" ca="1" si="3"/>
        <v>0</v>
      </c>
      <c r="E52" s="124">
        <f ca="1">IFERROR(_xll.AC_BU(_xll.ArrayBU(DB),_xll.ArrayDPT($BA52:$BE52),_xll.ArrayCOA($BG52:$BZ52),YR,PRD-1,_xll.ArrayDIM($CB52:$CE52)),0)</f>
        <v>0</v>
      </c>
      <c r="F52" s="124">
        <f t="shared" ca="1" si="4"/>
        <v>0</v>
      </c>
      <c r="G52" s="124">
        <f t="shared" ca="1" si="5"/>
        <v>0</v>
      </c>
      <c r="H52" s="124"/>
      <c r="I52" s="124">
        <f ca="1">IFERROR(_xll.AC_BU(_xll.ArrayBU(DB),_xll.ArrayDPT($BA52:$BE52),_xll.ArrayCOA($BG52:$BZ52),YR,PRD,_xll.ArrayDIM($CB52:$CE52)),0)</f>
        <v>0</v>
      </c>
      <c r="J52" s="127">
        <f ca="1">IF(I52=0,0,(I52/I25*100))</f>
        <v>0</v>
      </c>
      <c r="K52" s="143" t="s">
        <v>2503</v>
      </c>
      <c r="L52" s="124">
        <f ca="1">IFERROR(_xll.ACC_BU(_xll.ArrayBU(DB),_xll.ArrayDPT($BA52:$BE52),_xll.ArrayCOA($BG52:$BZ52),YR,PRD,_xll.ArrayDIM($CB52:$CE52)),0)</f>
        <v>5337</v>
      </c>
      <c r="M52" s="127">
        <f t="shared" ca="1" si="6"/>
        <v>0.93297694325007352</v>
      </c>
      <c r="N52" s="124">
        <f t="shared" ca="1" si="7"/>
        <v>5337</v>
      </c>
      <c r="O52" s="124">
        <f t="shared" ca="1" si="8"/>
        <v>100</v>
      </c>
      <c r="P52" s="124">
        <f t="shared" ca="1" si="9"/>
        <v>-3150</v>
      </c>
      <c r="Q52" s="124">
        <f t="shared" ca="1" si="10"/>
        <v>-59.021922428330519</v>
      </c>
      <c r="S52" s="72">
        <f ca="1">IFERROR(_xll.BC_BU(_xll.ArrayBU(DB),_xll.ArrayDPT($BA52:$BE52),_xll.ArrayCOA($BG52:$BZ52),YR,PRD,RV,_xll.ArrayDIM($CB52:$CE52)),0)</f>
        <v>0</v>
      </c>
      <c r="T52" s="72">
        <f ca="1">IFERROR(_xll.AC_BU(_xll.ArrayBU(DB),_xll.ArrayDPT($BA52:$BE52),_xll.ArrayCOA($BG52:$BZ52),YR-1,PRD,_xll.ArrayDIM($CB52:$CE52)),0)</f>
        <v>0</v>
      </c>
      <c r="U52" s="72">
        <f ca="1">IFERROR(_xll.BCC_BU(_xll.ArrayBU(DB),_xll.ArrayDPT($BA52:$BE52),_xll.ArrayCOA($BG52:$BZ52),YR,PRD,RV,_xll.ArrayDIM($CB52:$CE52)),0)</f>
        <v>0</v>
      </c>
      <c r="V52" s="72">
        <f ca="1">IFERROR(_xll.ACC_BU(_xll.ArrayBU(DB),_xll.ArrayDPT($BA52:$BE52),_xll.ArrayCOA($BG52:$BZ52),YR-1,PRD,_xll.ArrayDIM($CB52:$CE52)),0)</f>
        <v>8487</v>
      </c>
      <c r="W52" s="184"/>
      <c r="X52" s="72">
        <f ca="1">IFERROR(_xll.ACC_BU(_xll.ArrayBU(DB),_xll.ArrayDPT($BA52:$BE52),_xll.ArrayCOA($BG52:$BZ52),YR,PRD,_xll.ArrayDIM($CB52:$CE52)),0)</f>
        <v>5337</v>
      </c>
      <c r="Y52" s="72">
        <f ca="1">IFERROR(_xll.BCC_BU(_xll.ArrayBU(DB),_xll.ArrayDPT($BA52:$BE52),_xll.ArrayCOA($BG52:$BZ52),YR,PRD,RV,_xll.ArrayDIM($CB52:$CE52)),0)</f>
        <v>0</v>
      </c>
      <c r="Z52" s="72">
        <f ca="1">IFERROR(_xll.ACC_BU(_xll.ArrayBU(DB),_xll.ArrayDPT($BA52:$BE52),_xll.ArrayCOA($BG52:$BZ52),YR-1,PRD,_xll.ArrayDIM($CB52:$CE52)),0)</f>
        <v>8487</v>
      </c>
      <c r="AA52" s="184"/>
      <c r="AB52" s="184"/>
      <c r="AC52" s="184"/>
      <c r="AD52" s="184"/>
      <c r="AF52" s="146"/>
      <c r="AG52" s="146"/>
      <c r="AH52" s="146"/>
      <c r="AI52" s="146"/>
      <c r="BA52" s="537"/>
      <c r="BB52" s="538"/>
      <c r="BC52" s="538"/>
      <c r="BD52" s="538"/>
      <c r="BE52" s="539"/>
      <c r="BF52" s="502"/>
      <c r="BG52" s="537" t="s">
        <v>1647</v>
      </c>
      <c r="BH52" s="539" t="s">
        <v>1650</v>
      </c>
      <c r="BI52" s="537" t="s">
        <v>1645</v>
      </c>
      <c r="BJ52" s="539"/>
      <c r="BK52" s="537"/>
      <c r="BL52" s="539"/>
      <c r="BM52" s="537"/>
      <c r="BN52" s="539"/>
      <c r="BO52" s="537"/>
      <c r="BP52" s="539"/>
      <c r="BQ52" s="537"/>
      <c r="BR52" s="539"/>
      <c r="BS52" s="537"/>
      <c r="BT52" s="539"/>
      <c r="BU52" s="537"/>
      <c r="BV52" s="539"/>
      <c r="BW52" s="537"/>
      <c r="BX52" s="539"/>
      <c r="BY52" s="537"/>
      <c r="BZ52" s="539"/>
      <c r="CA52" s="502"/>
      <c r="CB52" s="537"/>
      <c r="CC52" s="538"/>
      <c r="CD52" s="538"/>
      <c r="CE52" s="539"/>
      <c r="DA52" t="s">
        <v>1647</v>
      </c>
      <c r="DB52" t="s">
        <v>1650</v>
      </c>
      <c r="DC52" t="s">
        <v>1645</v>
      </c>
    </row>
    <row r="53" spans="1:107" ht="12.75" customHeight="1">
      <c r="A53" s="74">
        <f t="shared" ca="1" si="0"/>
        <v>0</v>
      </c>
      <c r="B53" s="124">
        <f t="shared" ca="1" si="1"/>
        <v>0</v>
      </c>
      <c r="C53" s="124">
        <f t="shared" ca="1" si="2"/>
        <v>0</v>
      </c>
      <c r="D53" s="124">
        <f t="shared" ca="1" si="3"/>
        <v>0</v>
      </c>
      <c r="E53" s="124">
        <f ca="1">IFERROR(_xll.AC_BU(_xll.ArrayBU(DB),_xll.ArrayDPT($BA53:$BE53),_xll.ArrayCOA($BG53:$BZ53),YR,PRD-1,_xll.ArrayDIM($CB53:$CE53)),0)</f>
        <v>0</v>
      </c>
      <c r="F53" s="124">
        <f t="shared" ca="1" si="4"/>
        <v>0</v>
      </c>
      <c r="G53" s="124">
        <f t="shared" ca="1" si="5"/>
        <v>0</v>
      </c>
      <c r="H53" s="124"/>
      <c r="I53" s="124">
        <f ca="1">IFERROR(_xll.AC_BU(_xll.ArrayBU(DB),_xll.ArrayDPT($BA53:$BE53),_xll.ArrayCOA($BG53:$BZ53),YR,PRD,_xll.ArrayDIM($CB53:$CE53)),0)</f>
        <v>0</v>
      </c>
      <c r="J53" s="127">
        <f ca="1">IF(I53=0,0,(I53/I23*100))</f>
        <v>0</v>
      </c>
      <c r="K53" s="124" t="s">
        <v>2647</v>
      </c>
      <c r="L53" s="124">
        <f ca="1">IFERROR(_xll.ACC_BU(_xll.ArrayBU(DB),_xll.ArrayDPT($BA53:$BE53),_xll.ArrayCOA($BG53:$BZ53),YR,PRD,_xll.ArrayDIM($CB53:$CE53)),0)</f>
        <v>0</v>
      </c>
      <c r="M53" s="127">
        <f t="shared" ca="1" si="6"/>
        <v>0</v>
      </c>
      <c r="N53" s="124">
        <f t="shared" ca="1" si="7"/>
        <v>0</v>
      </c>
      <c r="O53" s="124">
        <f t="shared" ca="1" si="8"/>
        <v>0</v>
      </c>
      <c r="P53" s="124">
        <f t="shared" ca="1" si="9"/>
        <v>0</v>
      </c>
      <c r="Q53" s="124">
        <f t="shared" ca="1" si="10"/>
        <v>0</v>
      </c>
      <c r="S53" s="72">
        <f ca="1">IFERROR(_xll.BC_BU(_xll.ArrayBU(DB),_xll.ArrayDPT($BA53:$BE53),_xll.ArrayCOA($BG53:$BZ53),YR,PRD,RV,_xll.ArrayDIM($CB53:$CE53)),0)</f>
        <v>0</v>
      </c>
      <c r="T53" s="72">
        <f ca="1">IFERROR(_xll.AC_BU(_xll.ArrayBU(DB),_xll.ArrayDPT($BA53:$BE53),_xll.ArrayCOA($BG53:$BZ53),YR-1,PRD,_xll.ArrayDIM($CB53:$CE53)),0)</f>
        <v>0</v>
      </c>
      <c r="U53" s="72">
        <f ca="1">IFERROR(_xll.BCC_BU(_xll.ArrayBU(DB),_xll.ArrayDPT($BA53:$BE53),_xll.ArrayCOA($BG53:$BZ53),YR,PRD,RV,_xll.ArrayDIM($CB53:$CE53)),0)</f>
        <v>0</v>
      </c>
      <c r="V53" s="72">
        <f ca="1">IFERROR(_xll.ACC_BU(_xll.ArrayBU(DB),_xll.ArrayDPT($BA53:$BE53),_xll.ArrayCOA($BG53:$BZ53),YR-1,PRD,_xll.ArrayDIM($CB53:$CE53)),0)</f>
        <v>0</v>
      </c>
      <c r="W53" s="184"/>
      <c r="X53" s="72">
        <f ca="1">IFERROR(_xll.ACC_BU(_xll.ArrayBU(DB),_xll.ArrayDPT($BA53:$BE53),_xll.ArrayCOA($BG53:$BZ53),YR,PRD,_xll.ArrayDIM($CB53:$CE53)),0)</f>
        <v>0</v>
      </c>
      <c r="Y53" s="72">
        <f ca="1">IFERROR(_xll.BCC_BU(_xll.ArrayBU(DB),_xll.ArrayDPT($BA53:$BE53),_xll.ArrayCOA($BG53:$BZ53),YR,PRD,RV,_xll.ArrayDIM($CB53:$CE53)),0)</f>
        <v>0</v>
      </c>
      <c r="Z53" s="72">
        <f ca="1">IFERROR(_xll.ACC_BU(_xll.ArrayBU(DB),_xll.ArrayDPT($BA53:$BE53),_xll.ArrayCOA($BG53:$BZ53),YR-1,PRD,_xll.ArrayDIM($CB53:$CE53)),0)</f>
        <v>0</v>
      </c>
      <c r="AA53" s="184"/>
      <c r="AB53" s="184"/>
      <c r="AC53" s="184"/>
      <c r="AD53" s="184"/>
      <c r="AF53" s="146"/>
      <c r="AG53" s="146"/>
      <c r="AH53" s="146"/>
      <c r="AI53" s="146"/>
      <c r="BA53" s="537"/>
      <c r="BB53" s="538"/>
      <c r="BC53" s="538"/>
      <c r="BD53" s="538"/>
      <c r="BE53" s="539"/>
      <c r="BF53" s="502"/>
      <c r="BG53" s="537" t="s">
        <v>1657</v>
      </c>
      <c r="BH53" s="539"/>
      <c r="BI53" s="537"/>
      <c r="BJ53" s="539"/>
      <c r="BK53" s="537"/>
      <c r="BL53" s="539"/>
      <c r="BM53" s="537"/>
      <c r="BN53" s="539"/>
      <c r="BO53" s="537"/>
      <c r="BP53" s="539"/>
      <c r="BQ53" s="537"/>
      <c r="BR53" s="539"/>
      <c r="BS53" s="537"/>
      <c r="BT53" s="539"/>
      <c r="BU53" s="537"/>
      <c r="BV53" s="539"/>
      <c r="BW53" s="537"/>
      <c r="BX53" s="539"/>
      <c r="BY53" s="537"/>
      <c r="BZ53" s="539"/>
      <c r="CA53" s="502"/>
      <c r="CB53" s="537"/>
      <c r="CC53" s="538"/>
      <c r="CD53" s="538"/>
      <c r="CE53" s="539"/>
      <c r="DA53" t="s">
        <v>1657</v>
      </c>
    </row>
    <row r="54" spans="1:107" ht="12.75" customHeight="1">
      <c r="A54" s="74">
        <f t="shared" ca="1" si="0"/>
        <v>0</v>
      </c>
      <c r="B54" s="124">
        <f t="shared" ca="1" si="1"/>
        <v>0</v>
      </c>
      <c r="C54" s="124">
        <f t="shared" ca="1" si="2"/>
        <v>0</v>
      </c>
      <c r="D54" s="124">
        <f t="shared" ca="1" si="3"/>
        <v>0</v>
      </c>
      <c r="E54" s="124">
        <f ca="1">IFERROR(_xll.AC_BU(_xll.ArrayBU(DB),_xll.ArrayDPT($BA54:$BE54),_xll.ArrayCOA($BG54:$BZ54),YR,PRD-1,_xll.ArrayDIM($CB54:$CE54)),0)</f>
        <v>0</v>
      </c>
      <c r="F54" s="124">
        <f t="shared" ca="1" si="4"/>
        <v>0</v>
      </c>
      <c r="G54" s="124">
        <f t="shared" ca="1" si="5"/>
        <v>0</v>
      </c>
      <c r="H54" s="124"/>
      <c r="I54" s="124">
        <f ca="1">IFERROR(_xll.AC_BU(_xll.ArrayBU(DB),_xll.ArrayDPT($BA54:$BE54),_xll.ArrayCOA($BG54:$BZ54),YR,PRD,_xll.ArrayDIM($CB54:$CE54)),0)</f>
        <v>0</v>
      </c>
      <c r="J54" s="127">
        <f ca="1">IF(I54=0,0,(I54/I23*100))</f>
        <v>0</v>
      </c>
      <c r="K54" s="124" t="s">
        <v>2543</v>
      </c>
      <c r="L54" s="124">
        <f ca="1">IFERROR(_xll.ACC_BU(_xll.ArrayBU(DB),_xll.ArrayDPT($BA54:$BE54),_xll.ArrayCOA($BG54:$BZ54),YR,PRD,_xll.ArrayDIM($CB54:$CE54)),0)</f>
        <v>0</v>
      </c>
      <c r="M54" s="127">
        <f t="shared" ca="1" si="6"/>
        <v>0</v>
      </c>
      <c r="N54" s="124">
        <f t="shared" ca="1" si="7"/>
        <v>0</v>
      </c>
      <c r="O54" s="124">
        <f t="shared" ca="1" si="8"/>
        <v>0</v>
      </c>
      <c r="P54" s="124">
        <f t="shared" ca="1" si="9"/>
        <v>0</v>
      </c>
      <c r="Q54" s="124">
        <f t="shared" ca="1" si="10"/>
        <v>0</v>
      </c>
      <c r="S54" s="72">
        <f ca="1">IFERROR(_xll.BC_BU(_xll.ArrayBU(DB),_xll.ArrayDPT($BA54:$BE54),_xll.ArrayCOA($BG54:$BZ54),YR,PRD,RV,_xll.ArrayDIM($CB54:$CE54)),0)</f>
        <v>0</v>
      </c>
      <c r="T54" s="72">
        <f ca="1">IFERROR(_xll.AC_BU(_xll.ArrayBU(DB),_xll.ArrayDPT($BA54:$BE54),_xll.ArrayCOA($BG54:$BZ54),YR-1,PRD,_xll.ArrayDIM($CB54:$CE54)),0)</f>
        <v>0</v>
      </c>
      <c r="U54" s="72">
        <f ca="1">IFERROR(_xll.BCC_BU(_xll.ArrayBU(DB),_xll.ArrayDPT($BA54:$BE54),_xll.ArrayCOA($BG54:$BZ54),YR,PRD,RV,_xll.ArrayDIM($CB54:$CE54)),0)</f>
        <v>0</v>
      </c>
      <c r="V54" s="72">
        <f ca="1">IFERROR(_xll.ACC_BU(_xll.ArrayBU(DB),_xll.ArrayDPT($BA54:$BE54),_xll.ArrayCOA($BG54:$BZ54),YR-1,PRD,_xll.ArrayDIM($CB54:$CE54)),0)</f>
        <v>0</v>
      </c>
      <c r="W54" s="184"/>
      <c r="X54" s="72">
        <f ca="1">IFERROR(_xll.ACC_BU(_xll.ArrayBU(DB),_xll.ArrayDPT($BA54:$BE54),_xll.ArrayCOA($BG54:$BZ54),YR,PRD,_xll.ArrayDIM($CB54:$CE54)),0)</f>
        <v>0</v>
      </c>
      <c r="Y54" s="72">
        <f ca="1">IFERROR(_xll.BCC_BU(_xll.ArrayBU(DB),_xll.ArrayDPT($BA54:$BE54),_xll.ArrayCOA($BG54:$BZ54),YR,PRD,RV,_xll.ArrayDIM($CB54:$CE54)),0)</f>
        <v>0</v>
      </c>
      <c r="Z54" s="72">
        <f ca="1">IFERROR(_xll.ACC_BU(_xll.ArrayBU(DB),_xll.ArrayDPT($BA54:$BE54),_xll.ArrayCOA($BG54:$BZ54),YR-1,PRD,_xll.ArrayDIM($CB54:$CE54)),0)</f>
        <v>0</v>
      </c>
      <c r="AA54" s="184"/>
      <c r="AB54" s="184"/>
      <c r="AC54" s="184"/>
      <c r="AD54" s="184"/>
      <c r="AF54" s="146"/>
      <c r="AG54" s="146"/>
      <c r="AH54" s="146"/>
      <c r="AI54" s="146"/>
      <c r="BA54" s="537"/>
      <c r="BB54" s="538"/>
      <c r="BC54" s="538"/>
      <c r="BD54" s="538"/>
      <c r="BE54" s="539"/>
      <c r="BF54" s="502"/>
      <c r="BG54" s="537" t="s">
        <v>1654</v>
      </c>
      <c r="BH54" s="539"/>
      <c r="BI54" s="537"/>
      <c r="BJ54" s="539"/>
      <c r="BK54" s="537"/>
      <c r="BL54" s="539"/>
      <c r="BM54" s="537"/>
      <c r="BN54" s="539"/>
      <c r="BO54" s="537"/>
      <c r="BP54" s="539"/>
      <c r="BQ54" s="537"/>
      <c r="BR54" s="539"/>
      <c r="BS54" s="537"/>
      <c r="BT54" s="539"/>
      <c r="BU54" s="537"/>
      <c r="BV54" s="539"/>
      <c r="BW54" s="537"/>
      <c r="BX54" s="539"/>
      <c r="BY54" s="537"/>
      <c r="BZ54" s="539"/>
      <c r="CA54" s="502"/>
      <c r="CB54" s="537"/>
      <c r="CC54" s="538"/>
      <c r="CD54" s="538"/>
      <c r="CE54" s="539"/>
      <c r="DA54" t="s">
        <v>1654</v>
      </c>
    </row>
    <row r="55" spans="1:107" ht="12.75" customHeight="1">
      <c r="A55" s="74">
        <f t="shared" ca="1" si="0"/>
        <v>0</v>
      </c>
      <c r="B55" s="124">
        <f t="shared" ca="1" si="1"/>
        <v>0</v>
      </c>
      <c r="C55" s="124">
        <f t="shared" ca="1" si="2"/>
        <v>0</v>
      </c>
      <c r="D55" s="124">
        <f t="shared" ca="1" si="3"/>
        <v>0</v>
      </c>
      <c r="E55" s="124">
        <f ca="1">IFERROR(_xll.AC_BU(_xll.ArrayBU(DB),_xll.ArrayDPT($BA55:$BE55),_xll.ArrayCOA($BG55:$BZ55),YR,PRD-1,_xll.ArrayDIM($CB55:$CE55)),0)</f>
        <v>0</v>
      </c>
      <c r="F55" s="124">
        <f t="shared" ca="1" si="4"/>
        <v>0</v>
      </c>
      <c r="G55" s="124">
        <f t="shared" ca="1" si="5"/>
        <v>0</v>
      </c>
      <c r="H55" s="124"/>
      <c r="I55" s="124">
        <f ca="1">IFERROR(_xll.AC_BU(_xll.ArrayBU(DB),_xll.ArrayDPT($BA55:$BE55),_xll.ArrayCOA($BG55:$BZ55),YR,PRD,_xll.ArrayDIM($CB55:$CE55)),0)</f>
        <v>0</v>
      </c>
      <c r="J55" s="127">
        <f ca="1">IF(I55=0,0,(I55/I23*100))</f>
        <v>0</v>
      </c>
      <c r="K55" s="124" t="s">
        <v>2627</v>
      </c>
      <c r="L55" s="124">
        <f ca="1">IFERROR(_xll.ACC_BU(_xll.ArrayBU(DB),_xll.ArrayDPT($BA55:$BE55),_xll.ArrayCOA($BG55:$BZ55),YR,PRD,_xll.ArrayDIM($CB55:$CE55)),0)</f>
        <v>0</v>
      </c>
      <c r="M55" s="127">
        <f t="shared" ca="1" si="6"/>
        <v>0</v>
      </c>
      <c r="N55" s="124">
        <f t="shared" ca="1" si="7"/>
        <v>0</v>
      </c>
      <c r="O55" s="124">
        <f t="shared" ca="1" si="8"/>
        <v>0</v>
      </c>
      <c r="P55" s="124">
        <f t="shared" ca="1" si="9"/>
        <v>0</v>
      </c>
      <c r="Q55" s="124">
        <f t="shared" ca="1" si="10"/>
        <v>0</v>
      </c>
      <c r="S55" s="72">
        <f ca="1">IFERROR(_xll.BC_BU(_xll.ArrayBU(DB),_xll.ArrayDPT($BA55:$BE55),_xll.ArrayCOA($BG55:$BZ55),YR,PRD,RV,_xll.ArrayDIM($CB55:$CE55)),0)</f>
        <v>0</v>
      </c>
      <c r="T55" s="72">
        <f ca="1">IFERROR(_xll.AC_BU(_xll.ArrayBU(DB),_xll.ArrayDPT($BA55:$BE55),_xll.ArrayCOA($BG55:$BZ55),YR-1,PRD,_xll.ArrayDIM($CB55:$CE55)),0)</f>
        <v>0</v>
      </c>
      <c r="U55" s="72">
        <f ca="1">IFERROR(_xll.BCC_BU(_xll.ArrayBU(DB),_xll.ArrayDPT($BA55:$BE55),_xll.ArrayCOA($BG55:$BZ55),YR,PRD,RV,_xll.ArrayDIM($CB55:$CE55)),0)</f>
        <v>0</v>
      </c>
      <c r="V55" s="72">
        <f ca="1">IFERROR(_xll.ACC_BU(_xll.ArrayBU(DB),_xll.ArrayDPT($BA55:$BE55),_xll.ArrayCOA($BG55:$BZ55),YR-1,PRD,_xll.ArrayDIM($CB55:$CE55)),0)</f>
        <v>0</v>
      </c>
      <c r="W55" s="184"/>
      <c r="X55" s="72">
        <f ca="1">IFERROR(_xll.ACC_BU(_xll.ArrayBU(DB),_xll.ArrayDPT($BA55:$BE55),_xll.ArrayCOA($BG55:$BZ55),YR,PRD,_xll.ArrayDIM($CB55:$CE55)),0)</f>
        <v>0</v>
      </c>
      <c r="Y55" s="72">
        <f ca="1">IFERROR(_xll.BCC_BU(_xll.ArrayBU(DB),_xll.ArrayDPT($BA55:$BE55),_xll.ArrayCOA($BG55:$BZ55),YR,PRD,RV,_xll.ArrayDIM($CB55:$CE55)),0)</f>
        <v>0</v>
      </c>
      <c r="Z55" s="72">
        <f ca="1">IFERROR(_xll.ACC_BU(_xll.ArrayBU(DB),_xll.ArrayDPT($BA55:$BE55),_xll.ArrayCOA($BG55:$BZ55),YR-1,PRD,_xll.ArrayDIM($CB55:$CE55)),0)</f>
        <v>0</v>
      </c>
      <c r="AA55" s="184"/>
      <c r="AB55" s="184"/>
      <c r="AC55" s="184"/>
      <c r="AD55" s="184"/>
      <c r="AF55" s="146"/>
      <c r="AG55" s="146"/>
      <c r="AH55" s="146"/>
      <c r="AI55" s="146"/>
      <c r="BA55" s="537"/>
      <c r="BB55" s="538"/>
      <c r="BC55" s="538"/>
      <c r="BD55" s="538"/>
      <c r="BE55" s="539"/>
      <c r="BF55" s="502"/>
      <c r="BG55" s="537" t="s">
        <v>1653</v>
      </c>
      <c r="BH55" s="539"/>
      <c r="BI55" s="537"/>
      <c r="BJ55" s="539"/>
      <c r="BK55" s="537"/>
      <c r="BL55" s="539"/>
      <c r="BM55" s="537"/>
      <c r="BN55" s="539"/>
      <c r="BO55" s="537"/>
      <c r="BP55" s="539"/>
      <c r="BQ55" s="537"/>
      <c r="BR55" s="539"/>
      <c r="BS55" s="537"/>
      <c r="BT55" s="539"/>
      <c r="BU55" s="537"/>
      <c r="BV55" s="539"/>
      <c r="BW55" s="537"/>
      <c r="BX55" s="539"/>
      <c r="BY55" s="537"/>
      <c r="BZ55" s="539"/>
      <c r="CA55" s="502"/>
      <c r="CB55" s="537"/>
      <c r="CC55" s="538"/>
      <c r="CD55" s="538"/>
      <c r="CE55" s="539"/>
      <c r="DA55" t="s">
        <v>1653</v>
      </c>
    </row>
    <row r="56" spans="1:107" ht="12.75" customHeight="1">
      <c r="A56" s="74">
        <f t="shared" ca="1" si="0"/>
        <v>4970.04</v>
      </c>
      <c r="B56" s="124">
        <f t="shared" ca="1" si="1"/>
        <v>100</v>
      </c>
      <c r="C56" s="124">
        <f t="shared" ca="1" si="2"/>
        <v>2370.34</v>
      </c>
      <c r="D56" s="124">
        <f t="shared" ca="1" si="3"/>
        <v>47.692573902825735</v>
      </c>
      <c r="E56" s="124">
        <f ca="1">IFERROR(_xll.AC_BU(_xll.ArrayBU(DB),_xll.ArrayDPT($BA56:$BE56),_xll.ArrayCOA($BG56:$BZ56),YR,PRD-1,_xll.ArrayDIM($CB56:$CE56)),0)</f>
        <v>2599.6999999999998</v>
      </c>
      <c r="F56" s="124">
        <f t="shared" ca="1" si="4"/>
        <v>4970.04</v>
      </c>
      <c r="G56" s="124">
        <f t="shared" ca="1" si="5"/>
        <v>100</v>
      </c>
      <c r="H56" s="124"/>
      <c r="I56" s="124">
        <f ca="1">IFERROR(_xll.AC_BU(_xll.ArrayBU(DB),_xll.ArrayDPT($BA56:$BE56),_xll.ArrayCOA($BG56:$BZ56),YR,PRD,_xll.ArrayDIM($CB56:$CE56)),0)</f>
        <v>4970.04</v>
      </c>
      <c r="J56" s="127">
        <f ca="1">IF(I56=0,0,(I56/I23*100))</f>
        <v>4.534679066830777</v>
      </c>
      <c r="K56" s="216" t="s">
        <v>2631</v>
      </c>
      <c r="L56" s="124">
        <f ca="1">IFERROR(_xll.ACC_BU(_xll.ArrayBU(DB),_xll.ArrayDPT($BA56:$BE56),_xll.ArrayCOA($BG56:$BZ56),YR,PRD,_xll.ArrayDIM($CB56:$CE56)),0)</f>
        <v>91245.7</v>
      </c>
      <c r="M56" s="127">
        <f t="shared" ca="1" si="6"/>
        <v>15.950933908696502</v>
      </c>
      <c r="N56" s="124">
        <f t="shared" ca="1" si="7"/>
        <v>91245.7</v>
      </c>
      <c r="O56" s="124">
        <f t="shared" ca="1" si="8"/>
        <v>100</v>
      </c>
      <c r="P56" s="124">
        <f t="shared" ca="1" si="9"/>
        <v>36731.019999999997</v>
      </c>
      <c r="Q56" s="124">
        <f t="shared" ca="1" si="10"/>
        <v>40.255069553962542</v>
      </c>
      <c r="S56" s="72">
        <f ca="1">IFERROR(_xll.BC_BU(_xll.ArrayBU(DB),_xll.ArrayDPT($BA56:$BE56),_xll.ArrayCOA($BG56:$BZ56),YR,PRD,RV,_xll.ArrayDIM($CB56:$CE56)),0)</f>
        <v>0</v>
      </c>
      <c r="T56" s="72">
        <f ca="1">IFERROR(_xll.AC_BU(_xll.ArrayBU(DB),_xll.ArrayDPT($BA56:$BE56),_xll.ArrayCOA($BG56:$BZ56),YR-1,PRD,_xll.ArrayDIM($CB56:$CE56)),0)</f>
        <v>0</v>
      </c>
      <c r="U56" s="72">
        <f ca="1">IFERROR(_xll.BCC_BU(_xll.ArrayBU(DB),_xll.ArrayDPT($BA56:$BE56),_xll.ArrayCOA($BG56:$BZ56),YR,PRD,RV,_xll.ArrayDIM($CB56:$CE56)),0)</f>
        <v>0</v>
      </c>
      <c r="V56" s="72">
        <f ca="1">IFERROR(_xll.ACC_BU(_xll.ArrayBU(DB),_xll.ArrayDPT($BA56:$BE56),_xll.ArrayCOA($BG56:$BZ56),YR-1,PRD,_xll.ArrayDIM($CB56:$CE56)),0)</f>
        <v>54514.68</v>
      </c>
      <c r="W56" s="184"/>
      <c r="X56" s="72">
        <f ca="1">IFERROR(_xll.ACC_BU(_xll.ArrayBU(DB),_xll.ArrayDPT($BA56:$BE56),_xll.ArrayCOA($BG56:$BZ56),YR,PRD,_xll.ArrayDIM($CB56:$CE56)),0)</f>
        <v>91245.7</v>
      </c>
      <c r="Y56" s="72">
        <f ca="1">IFERROR(_xll.BCC_BU(_xll.ArrayBU(DB),_xll.ArrayDPT($BA56:$BE56),_xll.ArrayCOA($BG56:$BZ56),YR,PRD,RV,_xll.ArrayDIM($CB56:$CE56)),0)</f>
        <v>0</v>
      </c>
      <c r="Z56" s="72">
        <f ca="1">IFERROR(_xll.ACC_BU(_xll.ArrayBU(DB),_xll.ArrayDPT($BA56:$BE56),_xll.ArrayCOA($BG56:$BZ56),YR-1,PRD,_xll.ArrayDIM($CB56:$CE56)),0)</f>
        <v>54514.68</v>
      </c>
      <c r="AA56" s="184"/>
      <c r="AB56" s="184"/>
      <c r="AC56" s="184"/>
      <c r="AD56" s="184"/>
      <c r="AF56" s="146"/>
      <c r="AG56" s="146"/>
      <c r="AH56" s="146"/>
      <c r="AI56" s="146"/>
      <c r="BA56" s="537"/>
      <c r="BB56" s="538"/>
      <c r="BC56" s="538"/>
      <c r="BD56" s="538"/>
      <c r="BE56" s="539"/>
      <c r="BF56" s="502"/>
      <c r="BG56" s="537" t="s">
        <v>1668</v>
      </c>
      <c r="BH56" s="539" t="s">
        <v>1653</v>
      </c>
      <c r="BI56" s="537"/>
      <c r="BJ56" s="539"/>
      <c r="BK56" s="537"/>
      <c r="BL56" s="539"/>
      <c r="BM56" s="537"/>
      <c r="BN56" s="539"/>
      <c r="BO56" s="537"/>
      <c r="BP56" s="539"/>
      <c r="BQ56" s="537"/>
      <c r="BR56" s="539"/>
      <c r="BS56" s="537"/>
      <c r="BT56" s="539"/>
      <c r="BU56" s="537"/>
      <c r="BV56" s="539"/>
      <c r="BW56" s="537"/>
      <c r="BX56" s="539"/>
      <c r="BY56" s="537"/>
      <c r="BZ56" s="539"/>
      <c r="CA56" s="502"/>
      <c r="CB56" s="537"/>
      <c r="CC56" s="538"/>
      <c r="CD56" s="538"/>
      <c r="CE56" s="539"/>
      <c r="DA56" t="s">
        <v>1668</v>
      </c>
      <c r="DB56" t="s">
        <v>1653</v>
      </c>
    </row>
    <row r="57" spans="1:107" ht="12.75" customHeight="1">
      <c r="A57" s="74">
        <f t="shared" ca="1" si="0"/>
        <v>72795.839999999997</v>
      </c>
      <c r="B57" s="124">
        <f t="shared" ca="1" si="1"/>
        <v>48.069464874400779</v>
      </c>
      <c r="C57" s="124">
        <f t="shared" ca="1" si="2"/>
        <v>25845.369999999995</v>
      </c>
      <c r="D57" s="124">
        <f t="shared" ca="1" si="3"/>
        <v>17.066539865202344</v>
      </c>
      <c r="E57" s="124">
        <f ca="1">IFERROR(_xll.AC_BU(_xll.ArrayBU(DB),_xll.ArrayDPT($BA57:$BE57),_xll.ArrayCOA($BG57:$BZ57),YR,PRD-1,_xll.ArrayDIM($CB57:$CE57)),0)</f>
        <v>125593.47</v>
      </c>
      <c r="F57" s="124">
        <f t="shared" ca="1" si="4"/>
        <v>151438.84</v>
      </c>
      <c r="G57" s="124">
        <f t="shared" ca="1" si="5"/>
        <v>100</v>
      </c>
      <c r="H57" s="124"/>
      <c r="I57" s="124">
        <f ca="1">IFERROR(_xll.AC_BU(_xll.ArrayBU(DB),_xll.ArrayDPT($BA57:$BE57),_xll.ArrayCOA($BG57:$BZ57),YR,PRD,_xll.ArrayDIM($CB57:$CE57)),0)</f>
        <v>151438.84</v>
      </c>
      <c r="J57" s="127">
        <f ca="1">IF(I57=0,0,(I57/$I$23*100))</f>
        <v>138.17324159425988</v>
      </c>
      <c r="K57" s="124" t="s">
        <v>2494</v>
      </c>
      <c r="L57" s="124">
        <f ca="1">IFERROR(_xll.ACC_BU(_xll.ArrayBU(DB),_xll.ArrayDPT($BA57:$BE57),_xll.ArrayCOA($BG57:$BZ57),YR,PRD,_xll.ArrayDIM($CB57:$CE57)),0)</f>
        <v>878263.22</v>
      </c>
      <c r="M57" s="127">
        <f t="shared" ca="1" si="6"/>
        <v>153.53182206568613</v>
      </c>
      <c r="N57" s="124">
        <f t="shared" ca="1" si="7"/>
        <v>878263.22</v>
      </c>
      <c r="O57" s="124">
        <f t="shared" ca="1" si="8"/>
        <v>100</v>
      </c>
      <c r="P57" s="124">
        <f t="shared" ca="1" si="9"/>
        <v>-182715.38000000012</v>
      </c>
      <c r="Q57" s="124">
        <f t="shared" ca="1" si="10"/>
        <v>-20.804170758739062</v>
      </c>
      <c r="S57" s="72">
        <f ca="1">IFERROR(_xll.BC_BU(_xll.ArrayBU(DB),_xll.ArrayDPT($BA57:$BE57),_xll.ArrayCOA($BG57:$BZ57),YR,PRD,RV,_xll.ArrayDIM($CB57:$CE57)),0)</f>
        <v>0</v>
      </c>
      <c r="T57" s="72">
        <f ca="1">IFERROR(_xll.AC_BU(_xll.ArrayBU(DB),_xll.ArrayDPT($BA57:$BE57),_xll.ArrayCOA($BG57:$BZ57),YR-1,PRD,_xll.ArrayDIM($CB57:$CE57)),0)</f>
        <v>78643</v>
      </c>
      <c r="U57" s="72">
        <f ca="1">IFERROR(_xll.BCC_BU(_xll.ArrayBU(DB),_xll.ArrayDPT($BA57:$BE57),_xll.ArrayCOA($BG57:$BZ57),YR,PRD,RV,_xll.ArrayDIM($CB57:$CE57)),0)</f>
        <v>0</v>
      </c>
      <c r="V57" s="72">
        <f ca="1">IFERROR(_xll.ACC_BU(_xll.ArrayBU(DB),_xll.ArrayDPT($BA57:$BE57),_xll.ArrayCOA($BG57:$BZ57),YR-1,PRD,_xll.ArrayDIM($CB57:$CE57)),0)</f>
        <v>1060978.6000000001</v>
      </c>
      <c r="W57" s="184"/>
      <c r="X57" s="72">
        <f ca="1">IFERROR(_xll.ACC_BU(_xll.ArrayBU(DB),_xll.ArrayDPT($BA57:$BE57),_xll.ArrayCOA($BG57:$BZ57),YR,PRD,_xll.ArrayDIM($CB57:$CE57)),0)</f>
        <v>878263.22</v>
      </c>
      <c r="Y57" s="72">
        <f ca="1">IFERROR(_xll.BCC_BU(_xll.ArrayBU(DB),_xll.ArrayDPT($BA57:$BE57),_xll.ArrayCOA($BG57:$BZ57),YR,PRD,RV,_xll.ArrayDIM($CB57:$CE57)),0)</f>
        <v>0</v>
      </c>
      <c r="Z57" s="72">
        <f ca="1">IFERROR(_xll.ACC_BU(_xll.ArrayBU(DB),_xll.ArrayDPT($BA57:$BE57),_xll.ArrayCOA($BG57:$BZ57),YR-1,PRD,_xll.ArrayDIM($CB57:$CE57)),0)</f>
        <v>1060978.6000000001</v>
      </c>
      <c r="AA57" s="184"/>
      <c r="AB57" s="102"/>
      <c r="AC57" s="102"/>
      <c r="AD57" s="102"/>
      <c r="AF57" s="146"/>
      <c r="AG57" s="146"/>
      <c r="AH57" s="146"/>
      <c r="AI57" s="146"/>
      <c r="BA57" s="537"/>
      <c r="BB57" s="538"/>
      <c r="BC57" s="538"/>
      <c r="BD57" s="538"/>
      <c r="BE57" s="539"/>
      <c r="BF57" s="502"/>
      <c r="BG57" s="537" t="s">
        <v>1612</v>
      </c>
      <c r="BH57" s="539" t="s">
        <v>1672</v>
      </c>
      <c r="BI57" s="537"/>
      <c r="BJ57" s="539"/>
      <c r="BK57" s="537"/>
      <c r="BL57" s="539"/>
      <c r="BM57" s="537"/>
      <c r="BN57" s="539"/>
      <c r="BO57" s="537"/>
      <c r="BP57" s="539"/>
      <c r="BQ57" s="537"/>
      <c r="BR57" s="539"/>
      <c r="BS57" s="537"/>
      <c r="BT57" s="539"/>
      <c r="BU57" s="537"/>
      <c r="BV57" s="539"/>
      <c r="BW57" s="537"/>
      <c r="BX57" s="539"/>
      <c r="BY57" s="537"/>
      <c r="BZ57" s="539"/>
      <c r="CA57" s="502"/>
      <c r="CB57" s="537"/>
      <c r="CC57" s="538"/>
      <c r="CD57" s="538"/>
      <c r="CE57" s="539"/>
      <c r="DA57" t="s">
        <v>1612</v>
      </c>
      <c r="DB57" t="s">
        <v>1672</v>
      </c>
    </row>
    <row r="58" spans="1:107" ht="12.75" customHeight="1">
      <c r="A58" s="74">
        <f t="shared" ca="1" si="0"/>
        <v>0</v>
      </c>
      <c r="B58" s="124">
        <f t="shared" ca="1" si="1"/>
        <v>0</v>
      </c>
      <c r="C58" s="124">
        <f t="shared" ca="1" si="2"/>
        <v>0</v>
      </c>
      <c r="D58" s="124">
        <f t="shared" ca="1" si="3"/>
        <v>0</v>
      </c>
      <c r="E58" s="124">
        <f ca="1">IFERROR(_xll.AC_BU(_xll.ArrayBU(DB),_xll.ArrayDPT($BA58:$BE58),_xll.ArrayCOA($BG58:$BZ58),YR,PRD-1,_xll.ArrayDIM($CB58:$CE58)),0)</f>
        <v>0</v>
      </c>
      <c r="F58" s="124">
        <f t="shared" ca="1" si="4"/>
        <v>0</v>
      </c>
      <c r="G58" s="124">
        <f t="shared" ca="1" si="5"/>
        <v>0</v>
      </c>
      <c r="H58" s="124"/>
      <c r="I58" s="124">
        <f ca="1">IFERROR(_xll.AC_BU(_xll.ArrayBU(DB),_xll.ArrayDPT($BA58:$BE58),_xll.ArrayCOA($BG58:$BZ58),YR,PRD,_xll.ArrayDIM($CB58:$CE58)),0)</f>
        <v>0</v>
      </c>
      <c r="J58" s="127">
        <f ca="1">IF(I58=0,0,(I58/I23*100))</f>
        <v>0</v>
      </c>
      <c r="K58" s="124" t="s">
        <v>2649</v>
      </c>
      <c r="L58" s="124">
        <f ca="1">IFERROR(_xll.ACC_BU(_xll.ArrayBU(DB),_xll.ArrayDPT($BA58:$BE58),_xll.ArrayCOA($BG58:$BZ58),YR,PRD,_xll.ArrayDIM($CB58:$CE58)),0)</f>
        <v>0</v>
      </c>
      <c r="M58" s="127">
        <f t="shared" ca="1" si="6"/>
        <v>0</v>
      </c>
      <c r="N58" s="124">
        <f t="shared" ca="1" si="7"/>
        <v>0</v>
      </c>
      <c r="O58" s="124">
        <f t="shared" ca="1" si="8"/>
        <v>0</v>
      </c>
      <c r="P58" s="124">
        <f t="shared" ca="1" si="9"/>
        <v>0</v>
      </c>
      <c r="Q58" s="124">
        <f t="shared" ca="1" si="10"/>
        <v>0</v>
      </c>
      <c r="S58" s="72">
        <f ca="1">IFERROR(_xll.BC_BU(_xll.ArrayBU(DB),_xll.ArrayDPT($BA58:$BE58),_xll.ArrayCOA($BG58:$BZ58),YR,PRD,RV,_xll.ArrayDIM($CB58:$CE58)),0)</f>
        <v>0</v>
      </c>
      <c r="T58" s="72">
        <f ca="1">IFERROR(_xll.AC_BU(_xll.ArrayBU(DB),_xll.ArrayDPT($BA58:$BE58),_xll.ArrayCOA($BG58:$BZ58),YR-1,PRD,_xll.ArrayDIM($CB58:$CE58)),0)</f>
        <v>0</v>
      </c>
      <c r="U58" s="72">
        <f ca="1">IFERROR(_xll.BCC_BU(_xll.ArrayBU(DB),_xll.ArrayDPT($BA58:$BE58),_xll.ArrayCOA($BG58:$BZ58),YR,PRD,RV,_xll.ArrayDIM($CB58:$CE58)),0)</f>
        <v>0</v>
      </c>
      <c r="V58" s="72">
        <f ca="1">IFERROR(_xll.ACC_BU(_xll.ArrayBU(DB),_xll.ArrayDPT($BA58:$BE58),_xll.ArrayCOA($BG58:$BZ58),YR-1,PRD,_xll.ArrayDIM($CB58:$CE58)),0)</f>
        <v>0</v>
      </c>
      <c r="W58" s="102"/>
      <c r="X58" s="72">
        <f ca="1">IFERROR(_xll.ACC_BU(_xll.ArrayBU(DB),_xll.ArrayDPT($BA58:$BE58),_xll.ArrayCOA($BG58:$BZ58),YR,PRD,_xll.ArrayDIM($CB58:$CE58)),0)</f>
        <v>0</v>
      </c>
      <c r="Y58" s="72">
        <f ca="1">IFERROR(_xll.BCC_BU(_xll.ArrayBU(DB),_xll.ArrayDPT($BA58:$BE58),_xll.ArrayCOA($BG58:$BZ58),YR,PRD,RV,_xll.ArrayDIM($CB58:$CE58)),0)</f>
        <v>0</v>
      </c>
      <c r="Z58" s="72">
        <f ca="1">IFERROR(_xll.ACC_BU(_xll.ArrayBU(DB),_xll.ArrayDPT($BA58:$BE58),_xll.ArrayCOA($BG58:$BZ58),YR-1,PRD,_xll.ArrayDIM($CB58:$CE58)),0)</f>
        <v>0</v>
      </c>
      <c r="AA58" s="102"/>
      <c r="AB58" s="102"/>
      <c r="AC58" s="102"/>
      <c r="AD58" s="102"/>
      <c r="AF58" s="146"/>
      <c r="AG58" s="146"/>
      <c r="AH58" s="146"/>
      <c r="AI58" s="146"/>
      <c r="BA58" s="537"/>
      <c r="BB58" s="538"/>
      <c r="BC58" s="538"/>
      <c r="BD58" s="538"/>
      <c r="BE58" s="539"/>
      <c r="BF58" s="502"/>
      <c r="BG58" s="537" t="s">
        <v>1661</v>
      </c>
      <c r="BH58" s="539"/>
      <c r="BI58" s="537"/>
      <c r="BJ58" s="539"/>
      <c r="BK58" s="537"/>
      <c r="BL58" s="539"/>
      <c r="BM58" s="537"/>
      <c r="BN58" s="539"/>
      <c r="BO58" s="537"/>
      <c r="BP58" s="539"/>
      <c r="BQ58" s="537"/>
      <c r="BR58" s="539"/>
      <c r="BS58" s="537"/>
      <c r="BT58" s="539"/>
      <c r="BU58" s="537"/>
      <c r="BV58" s="539"/>
      <c r="BW58" s="537"/>
      <c r="BX58" s="539"/>
      <c r="BY58" s="537"/>
      <c r="BZ58" s="539"/>
      <c r="CA58" s="502"/>
      <c r="CB58" s="537"/>
      <c r="CC58" s="538"/>
      <c r="CD58" s="538"/>
      <c r="CE58" s="539"/>
      <c r="DA58" t="s">
        <v>1661</v>
      </c>
    </row>
    <row r="59" spans="1:107" ht="12.75" customHeight="1">
      <c r="A59" s="74">
        <f t="shared" ca="1" si="0"/>
        <v>0</v>
      </c>
      <c r="B59" s="124">
        <f t="shared" ca="1" si="1"/>
        <v>0</v>
      </c>
      <c r="C59" s="124">
        <f t="shared" ca="1" si="2"/>
        <v>0</v>
      </c>
      <c r="D59" s="124">
        <f t="shared" ca="1" si="3"/>
        <v>0</v>
      </c>
      <c r="E59" s="124">
        <f ca="1">IFERROR(_xll.AC_BU(_xll.ArrayBU(DB),_xll.ArrayDPT($BA59:$BE59),_xll.ArrayCOA($BG59:$BZ59),YR,PRD-1,_xll.ArrayDIM($CB59:$CE59)),0)</f>
        <v>0</v>
      </c>
      <c r="F59" s="124">
        <f t="shared" ca="1" si="4"/>
        <v>0</v>
      </c>
      <c r="G59" s="124">
        <f t="shared" ca="1" si="5"/>
        <v>0</v>
      </c>
      <c r="H59" s="124"/>
      <c r="I59" s="124">
        <f ca="1">IFERROR(_xll.AC_BU(_xll.ArrayBU(DB),_xll.ArrayDPT($BA59:$BE59),_xll.ArrayCOA($BG59:$BZ59),YR,PRD,_xll.ArrayDIM($CB59:$CE59)),0)</f>
        <v>0</v>
      </c>
      <c r="J59" s="127">
        <f ca="1">IF(I59=0,0,(I59/I23*100))</f>
        <v>0</v>
      </c>
      <c r="K59" s="124" t="s">
        <v>2650</v>
      </c>
      <c r="L59" s="124">
        <f ca="1">IFERROR(_xll.ACC_BU(_xll.ArrayBU(DB),_xll.ArrayDPT($BA59:$BE59),_xll.ArrayCOA($BG59:$BZ59),YR,PRD,_xll.ArrayDIM($CB59:$CE59)),0)</f>
        <v>52842.1</v>
      </c>
      <c r="M59" s="127">
        <f t="shared" ca="1" si="6"/>
        <v>9.2374856535347032</v>
      </c>
      <c r="N59" s="124">
        <f t="shared" ca="1" si="7"/>
        <v>52842.1</v>
      </c>
      <c r="O59" s="124">
        <f t="shared" ca="1" si="8"/>
        <v>100</v>
      </c>
      <c r="P59" s="124">
        <f t="shared" ca="1" si="9"/>
        <v>8868.4199999999983</v>
      </c>
      <c r="Q59" s="124">
        <f t="shared" ca="1" si="10"/>
        <v>16.782868205464958</v>
      </c>
      <c r="S59" s="72">
        <f ca="1">IFERROR(_xll.BC_BU(_xll.ArrayBU(DB),_xll.ArrayDPT($BA59:$BE59),_xll.ArrayCOA($BG59:$BZ59),YR,PRD,RV,_xll.ArrayDIM($CB59:$CE59)),0)</f>
        <v>0</v>
      </c>
      <c r="T59" s="72">
        <f ca="1">IFERROR(_xll.AC_BU(_xll.ArrayBU(DB),_xll.ArrayDPT($BA59:$BE59),_xll.ArrayCOA($BG59:$BZ59),YR-1,PRD,_xll.ArrayDIM($CB59:$CE59)),0)</f>
        <v>0</v>
      </c>
      <c r="U59" s="72">
        <f ca="1">IFERROR(_xll.BCC_BU(_xll.ArrayBU(DB),_xll.ArrayDPT($BA59:$BE59),_xll.ArrayCOA($BG59:$BZ59),YR,PRD,RV,_xll.ArrayDIM($CB59:$CE59)),0)</f>
        <v>0</v>
      </c>
      <c r="V59" s="72">
        <f ca="1">IFERROR(_xll.ACC_BU(_xll.ArrayBU(DB),_xll.ArrayDPT($BA59:$BE59),_xll.ArrayCOA($BG59:$BZ59),YR-1,PRD,_xll.ArrayDIM($CB59:$CE59)),0)</f>
        <v>43973.68</v>
      </c>
      <c r="W59" s="102"/>
      <c r="X59" s="72">
        <f ca="1">IFERROR(_xll.ACC_BU(_xll.ArrayBU(DB),_xll.ArrayDPT($BA59:$BE59),_xll.ArrayCOA($BG59:$BZ59),YR,PRD,_xll.ArrayDIM($CB59:$CE59)),0)</f>
        <v>52842.1</v>
      </c>
      <c r="Y59" s="72">
        <f ca="1">IFERROR(_xll.BCC_BU(_xll.ArrayBU(DB),_xll.ArrayDPT($BA59:$BE59),_xll.ArrayCOA($BG59:$BZ59),YR,PRD,RV,_xll.ArrayDIM($CB59:$CE59)),0)</f>
        <v>0</v>
      </c>
      <c r="Z59" s="72">
        <f ca="1">IFERROR(_xll.ACC_BU(_xll.ArrayBU(DB),_xll.ArrayDPT($BA59:$BE59),_xll.ArrayCOA($BG59:$BZ59),YR-1,PRD,_xll.ArrayDIM($CB59:$CE59)),0)</f>
        <v>43973.68</v>
      </c>
      <c r="AA59" s="102"/>
      <c r="AB59" s="102"/>
      <c r="AC59" s="102"/>
      <c r="AD59" s="102"/>
      <c r="AF59" s="146"/>
      <c r="AG59" s="146"/>
      <c r="AH59" s="146"/>
      <c r="AI59" s="146"/>
      <c r="BA59" s="537"/>
      <c r="BB59" s="538"/>
      <c r="BC59" s="538"/>
      <c r="BD59" s="538"/>
      <c r="BE59" s="539"/>
      <c r="BF59" s="502"/>
      <c r="BG59" s="537" t="s">
        <v>1667</v>
      </c>
      <c r="BH59" s="539"/>
      <c r="BI59" s="537"/>
      <c r="BJ59" s="539"/>
      <c r="BK59" s="537"/>
      <c r="BL59" s="539"/>
      <c r="BM59" s="537"/>
      <c r="BN59" s="539"/>
      <c r="BO59" s="537"/>
      <c r="BP59" s="539"/>
      <c r="BQ59" s="537"/>
      <c r="BR59" s="539"/>
      <c r="BS59" s="537"/>
      <c r="BT59" s="539"/>
      <c r="BU59" s="537"/>
      <c r="BV59" s="539"/>
      <c r="BW59" s="537"/>
      <c r="BX59" s="539"/>
      <c r="BY59" s="537"/>
      <c r="BZ59" s="539"/>
      <c r="CA59" s="502"/>
      <c r="CB59" s="537"/>
      <c r="CC59" s="538"/>
      <c r="CD59" s="538"/>
      <c r="CE59" s="539"/>
      <c r="DA59" t="s">
        <v>1667</v>
      </c>
    </row>
    <row r="60" spans="1:107" ht="12.75" customHeight="1">
      <c r="A60" s="74">
        <f t="shared" ca="1" si="0"/>
        <v>3860</v>
      </c>
      <c r="B60" s="124">
        <f t="shared" ca="1" si="1"/>
        <v>100</v>
      </c>
      <c r="C60" s="124">
        <f t="shared" ca="1" si="2"/>
        <v>1885</v>
      </c>
      <c r="D60" s="124">
        <f t="shared" ca="1" si="3"/>
        <v>48.834196891191709</v>
      </c>
      <c r="E60" s="124">
        <f ca="1">IFERROR(_xll.AC_BU(_xll.ArrayBU(DB),_xll.ArrayDPT($BA60:$BE60),_xll.ArrayCOA($BG60:$BZ60),YR,PRD-1,_xll.ArrayDIM($CB60:$CE60)),0)</f>
        <v>1975</v>
      </c>
      <c r="F60" s="124">
        <f t="shared" ca="1" si="4"/>
        <v>3860</v>
      </c>
      <c r="G60" s="124">
        <f t="shared" ca="1" si="5"/>
        <v>100</v>
      </c>
      <c r="H60" s="124"/>
      <c r="I60" s="124">
        <f ca="1">IFERROR(_xll.AC_BU(_xll.ArrayBU(DB),_xll.ArrayDPT($BA60:$BE60),_xll.ArrayCOA($BG60:$BZ60),YR,PRD,_xll.ArrayDIM($CB60:$CE60)),0)</f>
        <v>3860</v>
      </c>
      <c r="J60" s="127">
        <f ca="1">IF(I60=0,0,(I60/I23*100))</f>
        <v>3.5218753164897665</v>
      </c>
      <c r="K60" s="124" t="s">
        <v>2493</v>
      </c>
      <c r="L60" s="124">
        <f ca="1">IFERROR(_xll.ACC_BU(_xll.ArrayBU(DB),_xll.ArrayDPT($BA60:$BE60),_xll.ArrayCOA($BG60:$BZ60),YR,PRD,_xll.ArrayDIM($CB60:$CE60)),0)</f>
        <v>35524</v>
      </c>
      <c r="M60" s="127">
        <f t="shared" ca="1" si="6"/>
        <v>6.2100567607299251</v>
      </c>
      <c r="N60" s="124">
        <f t="shared" ca="1" si="7"/>
        <v>35524</v>
      </c>
      <c r="O60" s="124">
        <f t="shared" ca="1" si="8"/>
        <v>100</v>
      </c>
      <c r="P60" s="124">
        <f t="shared" ca="1" si="9"/>
        <v>25348</v>
      </c>
      <c r="Q60" s="124">
        <f t="shared" ca="1" si="10"/>
        <v>71.354577187253682</v>
      </c>
      <c r="S60" s="72">
        <f ca="1">IFERROR(_xll.BC_BU(_xll.ArrayBU(DB),_xll.ArrayDPT($BA60:$BE60),_xll.ArrayCOA($BG60:$BZ60),YR,PRD,RV,_xll.ArrayDIM($CB60:$CE60)),0)</f>
        <v>0</v>
      </c>
      <c r="T60" s="72">
        <f ca="1">IFERROR(_xll.AC_BU(_xll.ArrayBU(DB),_xll.ArrayDPT($BA60:$BE60),_xll.ArrayCOA($BG60:$BZ60),YR-1,PRD,_xll.ArrayDIM($CB60:$CE60)),0)</f>
        <v>0</v>
      </c>
      <c r="U60" s="72">
        <f ca="1">IFERROR(_xll.BCC_BU(_xll.ArrayBU(DB),_xll.ArrayDPT($BA60:$BE60),_xll.ArrayCOA($BG60:$BZ60),YR,PRD,RV,_xll.ArrayDIM($CB60:$CE60)),0)</f>
        <v>0</v>
      </c>
      <c r="V60" s="72">
        <f ca="1">IFERROR(_xll.ACC_BU(_xll.ArrayBU(DB),_xll.ArrayDPT($BA60:$BE60),_xll.ArrayCOA($BG60:$BZ60),YR-1,PRD,_xll.ArrayDIM($CB60:$CE60)),0)</f>
        <v>10176</v>
      </c>
      <c r="W60" s="102"/>
      <c r="X60" s="72">
        <f ca="1">IFERROR(_xll.ACC_BU(_xll.ArrayBU(DB),_xll.ArrayDPT($BA60:$BE60),_xll.ArrayCOA($BG60:$BZ60),YR,PRD,_xll.ArrayDIM($CB60:$CE60)),0)</f>
        <v>35524</v>
      </c>
      <c r="Y60" s="72">
        <f ca="1">IFERROR(_xll.BCC_BU(_xll.ArrayBU(DB),_xll.ArrayDPT($BA60:$BE60),_xll.ArrayCOA($BG60:$BZ60),YR,PRD,RV,_xll.ArrayDIM($CB60:$CE60)),0)</f>
        <v>0</v>
      </c>
      <c r="Z60" s="72">
        <f ca="1">IFERROR(_xll.ACC_BU(_xll.ArrayBU(DB),_xll.ArrayDPT($BA60:$BE60),_xll.ArrayCOA($BG60:$BZ60),YR-1,PRD,_xll.ArrayDIM($CB60:$CE60)),0)</f>
        <v>10176</v>
      </c>
      <c r="AA60" s="102"/>
      <c r="AB60" s="102"/>
      <c r="AC60" s="102"/>
      <c r="AD60" s="102"/>
      <c r="AF60" s="146"/>
      <c r="AG60" s="146"/>
      <c r="AH60" s="146"/>
      <c r="AI60" s="146"/>
      <c r="BA60" s="537"/>
      <c r="BB60" s="538"/>
      <c r="BC60" s="538"/>
      <c r="BD60" s="538"/>
      <c r="BE60" s="539"/>
      <c r="BF60" s="502"/>
      <c r="BG60" s="537" t="s">
        <v>1662</v>
      </c>
      <c r="BH60" s="539"/>
      <c r="BI60" s="537"/>
      <c r="BJ60" s="539"/>
      <c r="BK60" s="537"/>
      <c r="BL60" s="539"/>
      <c r="BM60" s="537"/>
      <c r="BN60" s="539"/>
      <c r="BO60" s="537"/>
      <c r="BP60" s="539"/>
      <c r="BQ60" s="537"/>
      <c r="BR60" s="539"/>
      <c r="BS60" s="537"/>
      <c r="BT60" s="539"/>
      <c r="BU60" s="537"/>
      <c r="BV60" s="539"/>
      <c r="BW60" s="537"/>
      <c r="BX60" s="539"/>
      <c r="BY60" s="537"/>
      <c r="BZ60" s="539"/>
      <c r="CA60" s="502"/>
      <c r="CB60" s="537"/>
      <c r="CC60" s="538"/>
      <c r="CD60" s="538"/>
      <c r="CE60" s="539"/>
      <c r="DA60" t="s">
        <v>1662</v>
      </c>
    </row>
    <row r="61" spans="1:107" ht="12.75" customHeight="1">
      <c r="A61" s="74">
        <f t="shared" ca="1" si="0"/>
        <v>1100</v>
      </c>
      <c r="B61" s="124">
        <f t="shared" ca="1" si="1"/>
        <v>100</v>
      </c>
      <c r="C61" s="124">
        <f t="shared" ca="1" si="2"/>
        <v>775.7</v>
      </c>
      <c r="D61" s="124">
        <f t="shared" ca="1" si="3"/>
        <v>70.518181818181816</v>
      </c>
      <c r="E61" s="124">
        <f ca="1">IFERROR(_xll.AC_BU(_xll.ArrayBU(DB),_xll.ArrayDPT($BA61:$BE61),_xll.ArrayCOA($BG61:$BZ61),YR,PRD-1,_xll.ArrayDIM($CB61:$CE61)),0)</f>
        <v>324.3</v>
      </c>
      <c r="F61" s="124">
        <f t="shared" ca="1" si="4"/>
        <v>1100</v>
      </c>
      <c r="G61" s="124">
        <f t="shared" ca="1" si="5"/>
        <v>100</v>
      </c>
      <c r="H61" s="124"/>
      <c r="I61" s="124">
        <f ca="1">IFERROR(_xll.AC_BU(_xll.ArrayBU(DB),_xll.ArrayDPT($BA61:$BE61),_xll.ArrayCOA($BG61:$BZ61),YR,PRD,_xll.ArrayDIM($CB61:$CE61)),0)</f>
        <v>1100</v>
      </c>
      <c r="J61" s="127">
        <f ca="1">IF(I61=0,0,(I61/I23*100))</f>
        <v>1.0036432249064102</v>
      </c>
      <c r="K61" s="124" t="s">
        <v>2651</v>
      </c>
      <c r="L61" s="124">
        <f ca="1">IFERROR(_xll.ACC_BU(_xll.ArrayBU(DB),_xll.ArrayDPT($BA61:$BE61),_xll.ArrayCOA($BG61:$BZ61),YR,PRD,_xll.ArrayDIM($CB61:$CE61)),0)</f>
        <v>8094.48</v>
      </c>
      <c r="M61" s="127">
        <f t="shared" ca="1" si="6"/>
        <v>1.4150202749857326</v>
      </c>
      <c r="N61" s="124">
        <f t="shared" ca="1" si="7"/>
        <v>8094.48</v>
      </c>
      <c r="O61" s="124">
        <f t="shared" ca="1" si="8"/>
        <v>100</v>
      </c>
      <c r="P61" s="124">
        <f t="shared" ca="1" si="9"/>
        <v>-15820.89</v>
      </c>
      <c r="Q61" s="124">
        <f t="shared" ca="1" si="10"/>
        <v>-195.45282711180954</v>
      </c>
      <c r="S61" s="72">
        <f ca="1">IFERROR(_xll.BC_BU(_xll.ArrayBU(DB),_xll.ArrayDPT($BA61:$BE61),_xll.ArrayCOA($BG61:$BZ61),YR,PRD,RV,_xll.ArrayDIM($CB61:$CE61)),0)</f>
        <v>0</v>
      </c>
      <c r="T61" s="72">
        <f ca="1">IFERROR(_xll.AC_BU(_xll.ArrayBU(DB),_xll.ArrayDPT($BA61:$BE61),_xll.ArrayCOA($BG61:$BZ61),YR-1,PRD,_xll.ArrayDIM($CB61:$CE61)),0)</f>
        <v>0</v>
      </c>
      <c r="U61" s="72">
        <f ca="1">IFERROR(_xll.BCC_BU(_xll.ArrayBU(DB),_xll.ArrayDPT($BA61:$BE61),_xll.ArrayCOA($BG61:$BZ61),YR,PRD,RV,_xll.ArrayDIM($CB61:$CE61)),0)</f>
        <v>0</v>
      </c>
      <c r="V61" s="72">
        <f ca="1">IFERROR(_xll.ACC_BU(_xll.ArrayBU(DB),_xll.ArrayDPT($BA61:$BE61),_xll.ArrayCOA($BG61:$BZ61),YR-1,PRD,_xll.ArrayDIM($CB61:$CE61)),0)</f>
        <v>23915.37</v>
      </c>
      <c r="W61" s="102"/>
      <c r="X61" s="72">
        <f ca="1">IFERROR(_xll.ACC_BU(_xll.ArrayBU(DB),_xll.ArrayDPT($BA61:$BE61),_xll.ArrayCOA($BG61:$BZ61),YR,PRD,_xll.ArrayDIM($CB61:$CE61)),0)</f>
        <v>8094.48</v>
      </c>
      <c r="Y61" s="72">
        <f ca="1">IFERROR(_xll.BCC_BU(_xll.ArrayBU(DB),_xll.ArrayDPT($BA61:$BE61),_xll.ArrayCOA($BG61:$BZ61),YR,PRD,RV,_xll.ArrayDIM($CB61:$CE61)),0)</f>
        <v>0</v>
      </c>
      <c r="Z61" s="72">
        <f ca="1">IFERROR(_xll.ACC_BU(_xll.ArrayBU(DB),_xll.ArrayDPT($BA61:$BE61),_xll.ArrayCOA($BG61:$BZ61),YR-1,PRD,_xll.ArrayDIM($CB61:$CE61)),0)</f>
        <v>23915.37</v>
      </c>
      <c r="AA61" s="102"/>
      <c r="AB61" s="102"/>
      <c r="AC61" s="102"/>
      <c r="AD61" s="102"/>
      <c r="AF61" s="146"/>
      <c r="AG61" s="146"/>
      <c r="AH61" s="146"/>
      <c r="AI61" s="146"/>
      <c r="BA61" s="537"/>
      <c r="BB61" s="538"/>
      <c r="BC61" s="538"/>
      <c r="BD61" s="538"/>
      <c r="BE61" s="539"/>
      <c r="BF61" s="502"/>
      <c r="BG61" s="537" t="s">
        <v>1669</v>
      </c>
      <c r="BH61" s="539"/>
      <c r="BI61" s="537"/>
      <c r="BJ61" s="539"/>
      <c r="BK61" s="537"/>
      <c r="BL61" s="539"/>
      <c r="BM61" s="537"/>
      <c r="BN61" s="539"/>
      <c r="BO61" s="537"/>
      <c r="BP61" s="539"/>
      <c r="BQ61" s="537"/>
      <c r="BR61" s="539"/>
      <c r="BS61" s="537"/>
      <c r="BT61" s="539"/>
      <c r="BU61" s="537"/>
      <c r="BV61" s="539"/>
      <c r="BW61" s="537"/>
      <c r="BX61" s="539"/>
      <c r="BY61" s="537"/>
      <c r="BZ61" s="539"/>
      <c r="CA61" s="502"/>
      <c r="CB61" s="537"/>
      <c r="CC61" s="538"/>
      <c r="CD61" s="538"/>
      <c r="CE61" s="539"/>
      <c r="DA61" t="s">
        <v>1669</v>
      </c>
    </row>
    <row r="62" spans="1:107" ht="12.75" customHeight="1">
      <c r="A62" s="74">
        <f t="shared" ca="1" si="0"/>
        <v>0</v>
      </c>
      <c r="B62" s="124">
        <f t="shared" ca="1" si="1"/>
        <v>0</v>
      </c>
      <c r="C62" s="124">
        <f t="shared" ca="1" si="2"/>
        <v>0</v>
      </c>
      <c r="D62" s="124">
        <f t="shared" ca="1" si="3"/>
        <v>0</v>
      </c>
      <c r="E62" s="124">
        <f ca="1">IFERROR(_xll.AC_BU(_xll.ArrayBU(DB),_xll.ArrayDPT($BA62:$BE62),_xll.ArrayCOA($BG62:$BZ62),YR,PRD-1,_xll.ArrayDIM($CB62:$CE62)),0)</f>
        <v>0</v>
      </c>
      <c r="F62" s="124">
        <f t="shared" ca="1" si="4"/>
        <v>0</v>
      </c>
      <c r="G62" s="124">
        <f t="shared" ca="1" si="5"/>
        <v>0</v>
      </c>
      <c r="H62" s="124"/>
      <c r="I62" s="124">
        <f ca="1">IFERROR(_xll.AC_BU(_xll.ArrayBU(DB),_xll.ArrayDPT($BA62:$BE62),_xll.ArrayCOA($BG62:$BZ62),YR,PRD,_xll.ArrayDIM($CB62:$CE62)),0)</f>
        <v>0</v>
      </c>
      <c r="J62" s="127">
        <f ca="1">IF(I62=0,0,(I62/I23*100))</f>
        <v>0</v>
      </c>
      <c r="K62" s="124" t="s">
        <v>2586</v>
      </c>
      <c r="L62" s="124">
        <f ca="1">IFERROR(_xll.ACC_BU(_xll.ArrayBU(DB),_xll.ArrayDPT($BA62:$BE62),_xll.ArrayCOA($BG62:$BZ62),YR,PRD,_xll.ArrayDIM($CB62:$CE62)),0)</f>
        <v>0</v>
      </c>
      <c r="M62" s="127">
        <f t="shared" ca="1" si="6"/>
        <v>0</v>
      </c>
      <c r="N62" s="124">
        <f t="shared" ca="1" si="7"/>
        <v>0</v>
      </c>
      <c r="O62" s="124">
        <f t="shared" ca="1" si="8"/>
        <v>0</v>
      </c>
      <c r="P62" s="124">
        <f t="shared" ca="1" si="9"/>
        <v>0</v>
      </c>
      <c r="Q62" s="124">
        <f t="shared" ca="1" si="10"/>
        <v>0</v>
      </c>
      <c r="S62" s="72">
        <f ca="1">IFERROR(_xll.BC_BU(_xll.ArrayBU(DB),_xll.ArrayDPT($BA62:$BE62),_xll.ArrayCOA($BG62:$BZ62),YR,PRD,RV,_xll.ArrayDIM($CB62:$CE62)),0)</f>
        <v>0</v>
      </c>
      <c r="T62" s="72">
        <f ca="1">IFERROR(_xll.AC_BU(_xll.ArrayBU(DB),_xll.ArrayDPT($BA62:$BE62),_xll.ArrayCOA($BG62:$BZ62),YR-1,PRD,_xll.ArrayDIM($CB62:$CE62)),0)</f>
        <v>0</v>
      </c>
      <c r="U62" s="72">
        <f ca="1">IFERROR(_xll.BCC_BU(_xll.ArrayBU(DB),_xll.ArrayDPT($BA62:$BE62),_xll.ArrayCOA($BG62:$BZ62),YR,PRD,RV,_xll.ArrayDIM($CB62:$CE62)),0)</f>
        <v>0</v>
      </c>
      <c r="V62" s="72">
        <f ca="1">IFERROR(_xll.ACC_BU(_xll.ArrayBU(DB),_xll.ArrayDPT($BA62:$BE62),_xll.ArrayCOA($BG62:$BZ62),YR-1,PRD,_xll.ArrayDIM($CB62:$CE62)),0)</f>
        <v>0</v>
      </c>
      <c r="W62" s="102"/>
      <c r="X62" s="72">
        <f ca="1">IFERROR(_xll.ACC_BU(_xll.ArrayBU(DB),_xll.ArrayDPT($BA62:$BE62),_xll.ArrayCOA($BG62:$BZ62),YR,PRD,_xll.ArrayDIM($CB62:$CE62)),0)</f>
        <v>0</v>
      </c>
      <c r="Y62" s="72">
        <f ca="1">IFERROR(_xll.BCC_BU(_xll.ArrayBU(DB),_xll.ArrayDPT($BA62:$BE62),_xll.ArrayCOA($BG62:$BZ62),YR,PRD,RV,_xll.ArrayDIM($CB62:$CE62)),0)</f>
        <v>0</v>
      </c>
      <c r="Z62" s="72">
        <f ca="1">IFERROR(_xll.ACC_BU(_xll.ArrayBU(DB),_xll.ArrayDPT($BA62:$BE62),_xll.ArrayCOA($BG62:$BZ62),YR-1,PRD,_xll.ArrayDIM($CB62:$CE62)),0)</f>
        <v>0</v>
      </c>
      <c r="AA62" s="102"/>
      <c r="AB62" s="102"/>
      <c r="AC62" s="102"/>
      <c r="AD62" s="102"/>
      <c r="AF62" s="146"/>
      <c r="AG62" s="146"/>
      <c r="AH62" s="146"/>
      <c r="AI62" s="146"/>
      <c r="BA62" s="537"/>
      <c r="BB62" s="538"/>
      <c r="BC62" s="538"/>
      <c r="BD62" s="538"/>
      <c r="BE62" s="539"/>
      <c r="BF62" s="502"/>
      <c r="BG62" s="537" t="s">
        <v>1664</v>
      </c>
      <c r="BH62" s="539"/>
      <c r="BI62" s="537"/>
      <c r="BJ62" s="539"/>
      <c r="BK62" s="537"/>
      <c r="BL62" s="539"/>
      <c r="BM62" s="537"/>
      <c r="BN62" s="539"/>
      <c r="BO62" s="537"/>
      <c r="BP62" s="539"/>
      <c r="BQ62" s="537"/>
      <c r="BR62" s="539"/>
      <c r="BS62" s="537"/>
      <c r="BT62" s="539"/>
      <c r="BU62" s="537"/>
      <c r="BV62" s="539"/>
      <c r="BW62" s="537"/>
      <c r="BX62" s="539"/>
      <c r="BY62" s="537"/>
      <c r="BZ62" s="539"/>
      <c r="CA62" s="502"/>
      <c r="CB62" s="537"/>
      <c r="CC62" s="538"/>
      <c r="CD62" s="538"/>
      <c r="CE62" s="539"/>
      <c r="DA62" t="s">
        <v>1664</v>
      </c>
    </row>
    <row r="63" spans="1:107" ht="12.75" customHeight="1">
      <c r="A63" s="74">
        <f t="shared" ca="1" si="0"/>
        <v>1100</v>
      </c>
      <c r="B63" s="124">
        <f t="shared" ca="1" si="1"/>
        <v>100</v>
      </c>
      <c r="C63" s="124">
        <f t="shared" ca="1" si="2"/>
        <v>775.7</v>
      </c>
      <c r="D63" s="124">
        <f t="shared" ca="1" si="3"/>
        <v>70.518181818181816</v>
      </c>
      <c r="E63" s="124">
        <f ca="1">IFERROR(_xll.AC_BU(_xll.ArrayBU(DB),_xll.ArrayDPT($BA63:$BE63),_xll.ArrayCOA($BG63:$BZ63),YR,PRD-1,_xll.ArrayDIM($CB63:$CE63)),0)</f>
        <v>324.3</v>
      </c>
      <c r="F63" s="124">
        <f t="shared" ca="1" si="4"/>
        <v>1100</v>
      </c>
      <c r="G63" s="124">
        <f t="shared" ca="1" si="5"/>
        <v>100</v>
      </c>
      <c r="H63" s="124"/>
      <c r="I63" s="124">
        <f ca="1">IFERROR(_xll.AC_BU(_xll.ArrayBU(DB),_xll.ArrayDPT($BA63:$BE63),_xll.ArrayCOA($BG63:$BZ63),YR,PRD,_xll.ArrayDIM($CB63:$CE63)),0)</f>
        <v>1100</v>
      </c>
      <c r="J63" s="127">
        <f ca="1">IF(I63=0,0,(I63/I23*100))</f>
        <v>1.0036432249064102</v>
      </c>
      <c r="K63" s="124" t="s">
        <v>2505</v>
      </c>
      <c r="L63" s="124">
        <f ca="1">IFERROR(_xll.ACC_BU(_xll.ArrayBU(DB),_xll.ArrayDPT($BA63:$BE63),_xll.ArrayCOA($BG63:$BZ63),YR,PRD,_xll.ArrayDIM($CB63:$CE63)),0)</f>
        <v>67279.62</v>
      </c>
      <c r="M63" s="127">
        <f t="shared" ca="1" si="6"/>
        <v>11.761351735174538</v>
      </c>
      <c r="N63" s="124">
        <f t="shared" ca="1" si="7"/>
        <v>67279.62</v>
      </c>
      <c r="O63" s="124">
        <f t="shared" ca="1" si="8"/>
        <v>100</v>
      </c>
      <c r="P63" s="124">
        <f t="shared" ca="1" si="9"/>
        <v>-6614.6399999999994</v>
      </c>
      <c r="Q63" s="124">
        <f t="shared" ca="1" si="10"/>
        <v>-9.831565636072261</v>
      </c>
      <c r="S63" s="72">
        <f ca="1">IFERROR(_xll.BC_BU(_xll.ArrayBU(DB),_xll.ArrayDPT($BA63:$BE63),_xll.ArrayCOA($BG63:$BZ63),YR,PRD,RV,_xll.ArrayDIM($CB63:$CE63)),0)</f>
        <v>0</v>
      </c>
      <c r="T63" s="72">
        <f ca="1">IFERROR(_xll.AC_BU(_xll.ArrayBU(DB),_xll.ArrayDPT($BA63:$BE63),_xll.ArrayCOA($BG63:$BZ63),YR-1,PRD,_xll.ArrayDIM($CB63:$CE63)),0)</f>
        <v>0</v>
      </c>
      <c r="U63" s="72">
        <f ca="1">IFERROR(_xll.BCC_BU(_xll.ArrayBU(DB),_xll.ArrayDPT($BA63:$BE63),_xll.ArrayCOA($BG63:$BZ63),YR,PRD,RV,_xll.ArrayDIM($CB63:$CE63)),0)</f>
        <v>0</v>
      </c>
      <c r="V63" s="72">
        <f ca="1">IFERROR(_xll.ACC_BU(_xll.ArrayBU(DB),_xll.ArrayDPT($BA63:$BE63),_xll.ArrayCOA($BG63:$BZ63),YR-1,PRD,_xll.ArrayDIM($CB63:$CE63)),0)</f>
        <v>73894.259999999995</v>
      </c>
      <c r="W63" s="102"/>
      <c r="X63" s="72">
        <f ca="1">IFERROR(_xll.ACC_BU(_xll.ArrayBU(DB),_xll.ArrayDPT($BA63:$BE63),_xll.ArrayCOA($BG63:$BZ63),YR,PRD,_xll.ArrayDIM($CB63:$CE63)),0)</f>
        <v>67279.62</v>
      </c>
      <c r="Y63" s="72">
        <f ca="1">IFERROR(_xll.BCC_BU(_xll.ArrayBU(DB),_xll.ArrayDPT($BA63:$BE63),_xll.ArrayCOA($BG63:$BZ63),YR,PRD,RV,_xll.ArrayDIM($CB63:$CE63)),0)</f>
        <v>0</v>
      </c>
      <c r="Z63" s="72">
        <f ca="1">IFERROR(_xll.ACC_BU(_xll.ArrayBU(DB),_xll.ArrayDPT($BA63:$BE63),_xll.ArrayCOA($BG63:$BZ63),YR-1,PRD,_xll.ArrayDIM($CB63:$CE63)),0)</f>
        <v>73894.259999999995</v>
      </c>
      <c r="AA63" s="102"/>
      <c r="AB63" s="102"/>
      <c r="AC63" s="102"/>
      <c r="AD63" s="102"/>
      <c r="AF63" s="146"/>
      <c r="AG63" s="146"/>
      <c r="AH63" s="146"/>
      <c r="AI63" s="146"/>
      <c r="BA63" s="537"/>
      <c r="BB63" s="538"/>
      <c r="BC63" s="538"/>
      <c r="BD63" s="538"/>
      <c r="BE63" s="539"/>
      <c r="BF63" s="502"/>
      <c r="BG63" s="537" t="s">
        <v>1664</v>
      </c>
      <c r="BH63" s="539" t="s">
        <v>1675</v>
      </c>
      <c r="BI63" s="537"/>
      <c r="BJ63" s="539"/>
      <c r="BK63" s="537"/>
      <c r="BL63" s="539"/>
      <c r="BM63" s="537"/>
      <c r="BN63" s="539"/>
      <c r="BO63" s="537"/>
      <c r="BP63" s="539"/>
      <c r="BQ63" s="537"/>
      <c r="BR63" s="539"/>
      <c r="BS63" s="537"/>
      <c r="BT63" s="539"/>
      <c r="BU63" s="537"/>
      <c r="BV63" s="539"/>
      <c r="BW63" s="537"/>
      <c r="BX63" s="539"/>
      <c r="BY63" s="537"/>
      <c r="BZ63" s="539"/>
      <c r="CA63" s="502"/>
      <c r="CB63" s="537"/>
      <c r="CC63" s="538"/>
      <c r="CD63" s="538"/>
      <c r="CE63" s="539"/>
      <c r="DA63" t="s">
        <v>1664</v>
      </c>
      <c r="DB63" t="s">
        <v>1675</v>
      </c>
    </row>
    <row r="64" spans="1:107" ht="12.75" customHeight="1">
      <c r="A64" s="74">
        <f t="shared" ca="1" si="0"/>
        <v>0</v>
      </c>
      <c r="B64" s="124">
        <f t="shared" ca="1" si="1"/>
        <v>0</v>
      </c>
      <c r="C64" s="124">
        <f t="shared" ca="1" si="2"/>
        <v>0</v>
      </c>
      <c r="D64" s="124">
        <f t="shared" ca="1" si="3"/>
        <v>0</v>
      </c>
      <c r="E64" s="124">
        <f ca="1">IFERROR(_xll.AC_BU(_xll.ArrayBU(DB),_xll.ArrayDPT($BA64:$BE64),_xll.ArrayCOA($BG64:$BZ64),YR,PRD-1,_xll.ArrayDIM($CB64:$CE64)),0)</f>
        <v>0</v>
      </c>
      <c r="F64" s="124">
        <f t="shared" ca="1" si="4"/>
        <v>0</v>
      </c>
      <c r="G64" s="124">
        <f t="shared" ca="1" si="5"/>
        <v>0</v>
      </c>
      <c r="H64" s="124"/>
      <c r="I64" s="124">
        <f ca="1">IFERROR(_xll.AC_BU(_xll.ArrayBU(DB),_xll.ArrayDPT($BA64:$BE64),_xll.ArrayCOA($BG64:$BZ64),YR,PRD,_xll.ArrayDIM($CB64:$CE64)),0)</f>
        <v>0</v>
      </c>
      <c r="J64" s="127">
        <f ca="1">IF(I64=0,0,(I64/I23*100))</f>
        <v>0</v>
      </c>
      <c r="K64" s="124" t="s">
        <v>2507</v>
      </c>
      <c r="L64" s="124">
        <f ca="1">IFERROR(_xll.ACC_BU(_xll.ArrayBU(DB),_xll.ArrayDPT($BA64:$BE64),_xll.ArrayCOA($BG64:$BZ64),YR,PRD,_xll.ArrayDIM($CB64:$CE64)),0)</f>
        <v>0</v>
      </c>
      <c r="M64" s="127">
        <f t="shared" ca="1" si="6"/>
        <v>0</v>
      </c>
      <c r="N64" s="124">
        <f t="shared" ca="1" si="7"/>
        <v>0</v>
      </c>
      <c r="O64" s="124">
        <f t="shared" ca="1" si="8"/>
        <v>0</v>
      </c>
      <c r="P64" s="124">
        <f t="shared" ca="1" si="9"/>
        <v>0</v>
      </c>
      <c r="Q64" s="124">
        <f t="shared" ca="1" si="10"/>
        <v>0</v>
      </c>
      <c r="S64" s="75">
        <f ca="1">IFERROR(_xll.BC_BU(_xll.ArrayBU(DB),_xll.ArrayDPT($BA64:$BE64),_xll.ArrayCOA($BG64:$BZ64),YR,PRD,RV,_xll.ArrayDIM($CB64:$CE64)),0)</f>
        <v>0</v>
      </c>
      <c r="T64" s="75">
        <f ca="1">IFERROR(_xll.AC_BU(_xll.ArrayBU(DB),_xll.ArrayDPT($BA64:$BE64),_xll.ArrayCOA($BG64:$BZ64),YR-1,PRD,_xll.ArrayDIM($CB64:$CE64)),0)</f>
        <v>0</v>
      </c>
      <c r="U64" s="75">
        <f ca="1">IFERROR(_xll.BCC_BU(_xll.ArrayBU(DB),_xll.ArrayDPT($BA64:$BE64),_xll.ArrayCOA($BG64:$BZ64),YR,PRD,RV,_xll.ArrayDIM($CB64:$CE64)),0)</f>
        <v>0</v>
      </c>
      <c r="V64" s="75">
        <f ca="1">IFERROR(_xll.ACC_BU(_xll.ArrayBU(DB),_xll.ArrayDPT($BA64:$BE64),_xll.ArrayCOA($BG64:$BZ64),YR-1,PRD,_xll.ArrayDIM($CB64:$CE64)),0)</f>
        <v>0</v>
      </c>
      <c r="W64" s="102"/>
      <c r="X64" s="72">
        <f ca="1">IFERROR(_xll.ACC_BU(_xll.ArrayBU(DB),_xll.ArrayDPT($BA64:$BE64),_xll.ArrayCOA($BG64:$BZ64),YR,PRD,_xll.ArrayDIM($CB64:$CE64)),0)</f>
        <v>0</v>
      </c>
      <c r="Y64" s="72">
        <f ca="1">IFERROR(_xll.BCC_BU(_xll.ArrayBU(DB),_xll.ArrayDPT($BA64:$BE64),_xll.ArrayCOA($BG64:$BZ64),YR,PRD,RV,_xll.ArrayDIM($CB64:$CE64)),0)</f>
        <v>0</v>
      </c>
      <c r="Z64" s="72">
        <f ca="1">IFERROR(_xll.ACC_BU(_xll.ArrayBU(DB),_xll.ArrayDPT($BA64:$BE64),_xll.ArrayCOA($BG64:$BZ64),YR-1,PRD,_xll.ArrayDIM($CB64:$CE64)),0)</f>
        <v>0</v>
      </c>
      <c r="AA64" s="102"/>
      <c r="AB64" s="102"/>
      <c r="AC64" s="102"/>
      <c r="AD64" s="102"/>
      <c r="AF64" s="146"/>
      <c r="AG64" s="146"/>
      <c r="AH64" s="146"/>
      <c r="AI64" s="146"/>
      <c r="BA64" s="537"/>
      <c r="BB64" s="538"/>
      <c r="BC64" s="538"/>
      <c r="BD64" s="538"/>
      <c r="BE64" s="539"/>
      <c r="BF64" s="502"/>
      <c r="BG64" s="537" t="s">
        <v>1677</v>
      </c>
      <c r="BH64" s="539"/>
      <c r="BI64" s="537"/>
      <c r="BJ64" s="539"/>
      <c r="BK64" s="537"/>
      <c r="BL64" s="539"/>
      <c r="BM64" s="537"/>
      <c r="BN64" s="539"/>
      <c r="BO64" s="537"/>
      <c r="BP64" s="539"/>
      <c r="BQ64" s="537"/>
      <c r="BR64" s="539"/>
      <c r="BS64" s="537"/>
      <c r="BT64" s="539"/>
      <c r="BU64" s="537"/>
      <c r="BV64" s="539"/>
      <c r="BW64" s="537"/>
      <c r="BX64" s="539"/>
      <c r="BY64" s="537"/>
      <c r="BZ64" s="539"/>
      <c r="CA64" s="502"/>
      <c r="CB64" s="537"/>
      <c r="CC64" s="538"/>
      <c r="CD64" s="538"/>
      <c r="CE64" s="539"/>
      <c r="DA64" t="s">
        <v>1677</v>
      </c>
    </row>
    <row r="65" spans="1:83" ht="12.75" customHeight="1">
      <c r="A65" s="35">
        <f ca="1">SUM(A37:A64)</f>
        <v>90366</v>
      </c>
      <c r="B65">
        <f t="shared" ca="1" si="1"/>
        <v>53.468158500434889</v>
      </c>
      <c r="C65" s="35">
        <f ca="1">SUM(C37:C64)</f>
        <v>35592.529999999992</v>
      </c>
      <c r="D65">
        <f t="shared" ca="1" si="3"/>
        <v>21.059547124709329</v>
      </c>
      <c r="E65" s="35">
        <f ca="1">SUM(E37:E64)</f>
        <v>133416.46999999997</v>
      </c>
      <c r="F65" s="35">
        <f ca="1">SUM(F37:F64)</f>
        <v>169009</v>
      </c>
      <c r="G65">
        <f t="shared" ca="1" si="5"/>
        <v>100</v>
      </c>
      <c r="H65" s="35">
        <f>SUM(H37:H64)</f>
        <v>0</v>
      </c>
      <c r="I65" s="35">
        <f ca="1">SUM(I37:I64)</f>
        <v>169009</v>
      </c>
      <c r="J65" s="140">
        <f ca="1">IF(I65=0,0,(I65/I23*100))</f>
        <v>154.20430708927952</v>
      </c>
      <c r="K65" s="35" t="s">
        <v>2570</v>
      </c>
      <c r="L65" s="35">
        <f ca="1">SUM(L37:L64)</f>
        <v>1189233.7999999998</v>
      </c>
      <c r="M65" s="140">
        <f ca="1">IF(L65=0,0,(L65/L23*100))</f>
        <v>207.89351986765396</v>
      </c>
      <c r="N65" s="35">
        <f ca="1">SUM(N37:N64)</f>
        <v>1189233.7999999998</v>
      </c>
      <c r="O65">
        <f t="shared" ca="1" si="8"/>
        <v>100</v>
      </c>
      <c r="P65" s="35">
        <f ca="1">SUM(P37:P64)</f>
        <v>-116024.79000000012</v>
      </c>
      <c r="Q65">
        <f t="shared" ca="1" si="10"/>
        <v>-9.756264075239045</v>
      </c>
      <c r="S65" s="215">
        <f ca="1">SUM(S37:S64)</f>
        <v>0</v>
      </c>
      <c r="T65" s="215">
        <f ca="1">SUM(T37:T64)</f>
        <v>78643</v>
      </c>
      <c r="U65" s="215">
        <f ca="1">SUM(U37:U64)</f>
        <v>0</v>
      </c>
      <c r="V65" s="215">
        <f ca="1">SUM(V37:V64)</f>
        <v>1305258.5900000001</v>
      </c>
      <c r="W65" s="46"/>
      <c r="X65" s="77">
        <f ca="1">SUM(X37:X64)</f>
        <v>1189233.7999999998</v>
      </c>
      <c r="Y65" s="77">
        <f ca="1">SUM(Y37:Y64)</f>
        <v>0</v>
      </c>
      <c r="Z65" s="77">
        <f ca="1">SUM(Z37:Z64)</f>
        <v>1305258.5900000001</v>
      </c>
      <c r="AA65" s="46"/>
      <c r="AB65" s="46"/>
      <c r="AC65" s="46"/>
      <c r="AD65" s="46"/>
      <c r="AF65" s="146"/>
      <c r="AG65" s="146"/>
      <c r="AH65" s="146"/>
      <c r="AI65" s="146"/>
      <c r="BA65" s="537"/>
      <c r="BB65" s="538"/>
      <c r="BC65" s="538"/>
      <c r="BD65" s="538"/>
      <c r="BE65" s="539"/>
      <c r="BF65" s="502"/>
      <c r="BG65" s="537"/>
      <c r="BH65" s="539"/>
      <c r="BI65" s="537"/>
      <c r="BJ65" s="539"/>
      <c r="BK65" s="537"/>
      <c r="BL65" s="539"/>
      <c r="BM65" s="537"/>
      <c r="BN65" s="539"/>
      <c r="BO65" s="537"/>
      <c r="BP65" s="539"/>
      <c r="BQ65" s="537"/>
      <c r="BR65" s="539"/>
      <c r="BS65" s="537"/>
      <c r="BT65" s="539"/>
      <c r="BU65" s="537"/>
      <c r="BV65" s="539"/>
      <c r="BW65" s="537"/>
      <c r="BX65" s="539"/>
      <c r="BY65" s="537"/>
      <c r="BZ65" s="539"/>
      <c r="CA65" s="502"/>
      <c r="CB65" s="537"/>
      <c r="CC65" s="538"/>
      <c r="CD65" s="538"/>
      <c r="CE65" s="539"/>
    </row>
    <row r="66" spans="1:83" ht="12.75" customHeight="1">
      <c r="H66" s="74"/>
      <c r="J66" s="140"/>
      <c r="M66" s="140"/>
      <c r="S66" s="111"/>
      <c r="T66" s="111"/>
      <c r="U66" s="111"/>
      <c r="V66" s="111"/>
      <c r="X66" s="72"/>
      <c r="Y66" s="72"/>
      <c r="Z66" s="72"/>
      <c r="AF66" s="146"/>
      <c r="AG66" s="146"/>
      <c r="AH66" s="146"/>
      <c r="AI66" s="146"/>
      <c r="BA66" s="537"/>
      <c r="BB66" s="538"/>
      <c r="BC66" s="538"/>
      <c r="BD66" s="538"/>
      <c r="BE66" s="539"/>
      <c r="BF66" s="502"/>
      <c r="BG66" s="537"/>
      <c r="BH66" s="539"/>
      <c r="BI66" s="537"/>
      <c r="BJ66" s="539"/>
      <c r="BK66" s="537"/>
      <c r="BL66" s="539"/>
      <c r="BM66" s="537"/>
      <c r="BN66" s="539"/>
      <c r="BO66" s="537"/>
      <c r="BP66" s="539"/>
      <c r="BQ66" s="537"/>
      <c r="BR66" s="539"/>
      <c r="BS66" s="537"/>
      <c r="BT66" s="539"/>
      <c r="BU66" s="537"/>
      <c r="BV66" s="539"/>
      <c r="BW66" s="537"/>
      <c r="BX66" s="539"/>
      <c r="BY66" s="537"/>
      <c r="BZ66" s="539"/>
      <c r="CA66" s="502"/>
      <c r="CB66" s="537"/>
      <c r="CC66" s="538"/>
      <c r="CD66" s="538"/>
      <c r="CE66" s="539"/>
    </row>
    <row r="67" spans="1:83" ht="12.75" customHeight="1">
      <c r="A67" s="76">
        <f ca="1">A34+A65</f>
        <v>90366</v>
      </c>
      <c r="B67" s="162">
        <f ca="1">IF(I67=0,0,(A67*100/I67))</f>
        <v>44.128957778970403</v>
      </c>
      <c r="C67" s="76">
        <f ca="1">C34+C65</f>
        <v>35592.529999999992</v>
      </c>
      <c r="D67" s="162">
        <f ca="1">IF(I67=0,0,(C67*100/I67))</f>
        <v>17.381108532155203</v>
      </c>
      <c r="E67" s="76">
        <f ca="1">E29+E34+E65</f>
        <v>151753.87999999998</v>
      </c>
      <c r="F67" s="76">
        <f ca="1">F29+F34+F65</f>
        <v>204777.1</v>
      </c>
      <c r="G67" s="162">
        <f ca="1">IF(I67=0,0,(F67*100/I67))</f>
        <v>100</v>
      </c>
      <c r="H67" s="35">
        <f>H29+H34+H65</f>
        <v>0</v>
      </c>
      <c r="I67" s="76">
        <f ca="1">I29+I34+I65</f>
        <v>204777.1</v>
      </c>
      <c r="J67" s="163">
        <f ca="1">IF(I67=0,0,(I67/I23*100))</f>
        <v>186.83922639180224</v>
      </c>
      <c r="K67" s="76" t="s">
        <v>2508</v>
      </c>
      <c r="L67" s="76">
        <f ca="1">L29+L34+L65</f>
        <v>1373410.2299999997</v>
      </c>
      <c r="M67" s="163">
        <f ca="1">IF(L67=0,0,(L67/L23*100))</f>
        <v>240.08995282251831</v>
      </c>
      <c r="N67" s="76">
        <f ca="1">N29+N34+N65</f>
        <v>1373410.2299999997</v>
      </c>
      <c r="O67" s="162">
        <f ca="1">IF(L67=0,0,(N67*100/L67))</f>
        <v>100</v>
      </c>
      <c r="P67" s="76">
        <f ca="1">P29+P34+P65</f>
        <v>-144764.99000000014</v>
      </c>
      <c r="Q67" s="162">
        <f ca="1">IF(L67=0,0,(P67*100/L67))</f>
        <v>-10.540549854503425</v>
      </c>
      <c r="S67" s="215">
        <f ca="1">S29+S34+S65</f>
        <v>0</v>
      </c>
      <c r="T67" s="215">
        <f ca="1">T29+T34+T65</f>
        <v>100361.62</v>
      </c>
      <c r="U67" s="215">
        <f ca="1">U29+U34+U65</f>
        <v>0</v>
      </c>
      <c r="V67" s="215">
        <f ca="1">V29+V34+V65</f>
        <v>1518175.2200000002</v>
      </c>
      <c r="W67" s="27"/>
      <c r="X67" s="77">
        <f ca="1">X29+X34+X65</f>
        <v>1373410.2299999997</v>
      </c>
      <c r="Y67" s="77">
        <f ca="1">Y29+Y34+Y65</f>
        <v>0</v>
      </c>
      <c r="Z67" s="77">
        <f ca="1">Z29+Z34+Z65</f>
        <v>1518175.2200000002</v>
      </c>
      <c r="AA67" s="27"/>
      <c r="AB67" s="27"/>
      <c r="AC67" s="27"/>
      <c r="AD67" s="27"/>
      <c r="AF67" s="146"/>
      <c r="AG67" s="146"/>
      <c r="AH67" s="146"/>
      <c r="AI67" s="146"/>
      <c r="BA67" s="537"/>
      <c r="BB67" s="538"/>
      <c r="BC67" s="538"/>
      <c r="BD67" s="538"/>
      <c r="BE67" s="539"/>
      <c r="BF67" s="502"/>
      <c r="BG67" s="537"/>
      <c r="BH67" s="539"/>
      <c r="BI67" s="537"/>
      <c r="BJ67" s="539"/>
      <c r="BK67" s="537"/>
      <c r="BL67" s="539"/>
      <c r="BM67" s="537"/>
      <c r="BN67" s="539"/>
      <c r="BO67" s="537"/>
      <c r="BP67" s="539"/>
      <c r="BQ67" s="537"/>
      <c r="BR67" s="539"/>
      <c r="BS67" s="537"/>
      <c r="BT67" s="539"/>
      <c r="BU67" s="537"/>
      <c r="BV67" s="539"/>
      <c r="BW67" s="537"/>
      <c r="BX67" s="539"/>
      <c r="BY67" s="537"/>
      <c r="BZ67" s="539"/>
      <c r="CA67" s="502"/>
      <c r="CB67" s="537"/>
      <c r="CC67" s="538"/>
      <c r="CD67" s="538"/>
      <c r="CE67" s="539"/>
    </row>
    <row r="68" spans="1:83" ht="12.75" customHeight="1">
      <c r="H68" s="74"/>
      <c r="J68" s="140"/>
      <c r="M68" s="140"/>
      <c r="S68" s="111"/>
      <c r="T68" s="111"/>
      <c r="U68" s="111"/>
      <c r="V68" s="111"/>
      <c r="X68" s="72"/>
      <c r="Y68" s="72"/>
      <c r="Z68" s="72"/>
      <c r="AF68" s="146"/>
      <c r="AG68" s="146"/>
      <c r="AH68" s="146"/>
      <c r="AI68" s="146"/>
      <c r="BA68" s="537"/>
      <c r="BB68" s="538"/>
      <c r="BC68" s="538"/>
      <c r="BD68" s="538"/>
      <c r="BE68" s="539"/>
      <c r="BF68" s="502"/>
      <c r="BG68" s="537"/>
      <c r="BH68" s="539"/>
      <c r="BI68" s="537"/>
      <c r="BJ68" s="539"/>
      <c r="BK68" s="537"/>
      <c r="BL68" s="539"/>
      <c r="BM68" s="537"/>
      <c r="BN68" s="539"/>
      <c r="BO68" s="537"/>
      <c r="BP68" s="539"/>
      <c r="BQ68" s="537"/>
      <c r="BR68" s="539"/>
      <c r="BS68" s="537"/>
      <c r="BT68" s="539"/>
      <c r="BU68" s="537"/>
      <c r="BV68" s="539"/>
      <c r="BW68" s="537"/>
      <c r="BX68" s="539"/>
      <c r="BY68" s="537"/>
      <c r="BZ68" s="539"/>
      <c r="CA68" s="502"/>
      <c r="CB68" s="537"/>
      <c r="CC68" s="538"/>
      <c r="CD68" s="538"/>
      <c r="CE68" s="539"/>
    </row>
    <row r="69" spans="1:83" ht="12.75" customHeight="1">
      <c r="A69" s="76">
        <f ca="1">A23-A67-A29</f>
        <v>-51739.16</v>
      </c>
      <c r="B69" s="162">
        <f ca="1">IF(I69=0,0,(A69*100/I69))</f>
        <v>54.361333271693404</v>
      </c>
      <c r="C69" s="76">
        <f ca="1">C23-C67-C29</f>
        <v>-47075.869999999966</v>
      </c>
      <c r="D69" s="162">
        <f ca="1">IF(I69=0,0,(C69*100/I69))</f>
        <v>49.461704792364458</v>
      </c>
      <c r="E69" s="76">
        <f ca="1">E23-E67</f>
        <v>-48100.529999999984</v>
      </c>
      <c r="F69" s="76">
        <f ca="1">F23-F67</f>
        <v>-95176.4</v>
      </c>
      <c r="G69" s="162">
        <f ca="1">IF(I69=0,0,(F69*100/I69))</f>
        <v>100</v>
      </c>
      <c r="H69" s="35">
        <f>H23-H67</f>
        <v>0</v>
      </c>
      <c r="I69" s="76">
        <f ca="1">I23-I67</f>
        <v>-95176.4</v>
      </c>
      <c r="J69" s="163">
        <f ca="1">IF(I69=0,0,(I69/I23*100))</f>
        <v>-86.839226391802228</v>
      </c>
      <c r="K69" s="76" t="s">
        <v>2509</v>
      </c>
      <c r="L69" s="76">
        <f ca="1">L23-L67</f>
        <v>-801370.36999999976</v>
      </c>
      <c r="M69" s="163">
        <f ca="1">IF(L69=0,0,(L69/L23*100))</f>
        <v>-140.08995282251831</v>
      </c>
      <c r="N69" s="76">
        <f ca="1">N23-N67</f>
        <v>-801370.36999999976</v>
      </c>
      <c r="O69" s="162">
        <f ca="1">IF(L69=0,0,(N69*100/L69))</f>
        <v>99.999999999999986</v>
      </c>
      <c r="P69" s="76">
        <f ca="1">P23-P67</f>
        <v>52681.250000000102</v>
      </c>
      <c r="Q69" s="162">
        <f ca="1">IF(L69=0,0,(P69*100/L69))</f>
        <v>-6.5738954136774632</v>
      </c>
      <c r="S69" s="215">
        <f ca="1">S23-S67</f>
        <v>0</v>
      </c>
      <c r="T69" s="215">
        <f ca="1">T23-T67</f>
        <v>-43437.239999999991</v>
      </c>
      <c r="U69" s="215">
        <f ca="1">U23-U67</f>
        <v>0</v>
      </c>
      <c r="V69" s="215">
        <f ca="1">V23-V67</f>
        <v>-854051.62000000011</v>
      </c>
      <c r="W69" s="27"/>
      <c r="X69" s="77">
        <f ca="1">X23-X67</f>
        <v>-801370.36999999976</v>
      </c>
      <c r="Y69" s="77">
        <f ca="1">Y23-Y67</f>
        <v>0</v>
      </c>
      <c r="Z69" s="77">
        <f ca="1">Z23-Z67</f>
        <v>-854051.62000000011</v>
      </c>
      <c r="AA69" s="27"/>
      <c r="AB69" s="27"/>
      <c r="AC69" s="27"/>
      <c r="AD69" s="27"/>
      <c r="AF69" s="146"/>
      <c r="AG69" s="146"/>
      <c r="AH69" s="146"/>
      <c r="AI69" s="146"/>
      <c r="BA69" s="537"/>
      <c r="BB69" s="538"/>
      <c r="BC69" s="538"/>
      <c r="BD69" s="538"/>
      <c r="BE69" s="539"/>
      <c r="BF69" s="502"/>
      <c r="BG69" s="537"/>
      <c r="BH69" s="539"/>
      <c r="BI69" s="537"/>
      <c r="BJ69" s="539"/>
      <c r="BK69" s="537"/>
      <c r="BL69" s="539"/>
      <c r="BM69" s="537"/>
      <c r="BN69" s="539"/>
      <c r="BO69" s="537"/>
      <c r="BP69" s="539"/>
      <c r="BQ69" s="537"/>
      <c r="BR69" s="539"/>
      <c r="BS69" s="537"/>
      <c r="BT69" s="539"/>
      <c r="BU69" s="537"/>
      <c r="BV69" s="539"/>
      <c r="BW69" s="537"/>
      <c r="BX69" s="539"/>
      <c r="BY69" s="537"/>
      <c r="BZ69" s="539"/>
      <c r="CA69" s="502"/>
      <c r="CB69" s="537"/>
      <c r="CC69" s="538"/>
      <c r="CD69" s="538"/>
      <c r="CE69" s="539"/>
    </row>
    <row r="70" spans="1:83" ht="13.5" customHeight="1" thickBot="1">
      <c r="A70" s="81"/>
      <c r="B70" s="81"/>
      <c r="C70" s="81"/>
      <c r="D70" s="81"/>
      <c r="E70" s="81"/>
      <c r="F70" s="81"/>
      <c r="G70" s="81"/>
      <c r="H70" s="81"/>
      <c r="I70" s="81"/>
      <c r="J70" s="182"/>
      <c r="K70" s="81"/>
      <c r="L70" s="81"/>
      <c r="M70" s="182"/>
      <c r="N70" s="81"/>
      <c r="O70" s="81"/>
      <c r="P70" s="81"/>
      <c r="Q70" s="81"/>
      <c r="S70" s="218"/>
      <c r="T70" s="219"/>
      <c r="U70" s="218"/>
      <c r="V70" s="219"/>
      <c r="W70" s="46"/>
      <c r="X70" s="167"/>
      <c r="Y70" s="167"/>
      <c r="Z70" s="167"/>
      <c r="AA70" s="46"/>
      <c r="AB70" s="46"/>
      <c r="AC70" s="46"/>
      <c r="AD70" s="46"/>
      <c r="AF70" s="146"/>
      <c r="AG70" s="146"/>
      <c r="AH70" s="146"/>
      <c r="AI70" s="146"/>
      <c r="BA70" s="537"/>
      <c r="BB70" s="538"/>
      <c r="BC70" s="538"/>
      <c r="BD70" s="538"/>
      <c r="BE70" s="539"/>
      <c r="BF70" s="502"/>
      <c r="BG70" s="537"/>
      <c r="BH70" s="539"/>
      <c r="BI70" s="537"/>
      <c r="BJ70" s="539"/>
      <c r="BK70" s="537"/>
      <c r="BL70" s="539"/>
      <c r="BM70" s="537"/>
      <c r="BN70" s="539"/>
      <c r="BO70" s="537"/>
      <c r="BP70" s="539"/>
      <c r="BQ70" s="537"/>
      <c r="BR70" s="539"/>
      <c r="BS70" s="537"/>
      <c r="BT70" s="539"/>
      <c r="BU70" s="537"/>
      <c r="BV70" s="539"/>
      <c r="BW70" s="537"/>
      <c r="BX70" s="539"/>
      <c r="BY70" s="537"/>
      <c r="BZ70" s="539"/>
      <c r="CA70" s="502"/>
      <c r="CB70" s="537"/>
      <c r="CC70" s="538"/>
      <c r="CD70" s="538"/>
      <c r="CE70" s="539"/>
    </row>
    <row r="71" spans="1:83" ht="13.5" customHeight="1" thickTop="1">
      <c r="K71" s="35"/>
      <c r="AF71" s="146"/>
      <c r="AG71" s="146"/>
      <c r="AH71" s="146"/>
      <c r="AI71" s="146"/>
    </row>
    <row r="72" spans="1:83" ht="12.75" customHeight="1">
      <c r="K72" s="35"/>
      <c r="AA72" s="102"/>
      <c r="AB72" s="102"/>
      <c r="AC72" s="102"/>
      <c r="AD72" s="102"/>
      <c r="AF72" s="146"/>
      <c r="AG72" s="146"/>
      <c r="AH72" s="146"/>
      <c r="AI72" s="146"/>
    </row>
    <row r="73" spans="1:83" ht="12.75" customHeight="1">
      <c r="AA73" s="46"/>
      <c r="AB73" s="46"/>
      <c r="AC73" s="46"/>
      <c r="AD73" s="46"/>
      <c r="AF73" s="146"/>
      <c r="AG73" s="146"/>
      <c r="AH73" s="146"/>
      <c r="AI73" s="146"/>
    </row>
    <row r="74" spans="1:83" ht="12.75" customHeight="1">
      <c r="B74" s="46"/>
      <c r="D74" s="46"/>
      <c r="G74" s="46"/>
      <c r="H74" s="46"/>
      <c r="J74" s="46"/>
      <c r="K74" s="40"/>
      <c r="M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F74" s="146"/>
      <c r="AG74" s="146"/>
      <c r="AH74" s="146"/>
      <c r="AI74" s="146"/>
    </row>
    <row r="75" spans="1:83" ht="12.75" customHeight="1">
      <c r="H75" s="46"/>
      <c r="K75" s="40"/>
      <c r="O75" s="46"/>
      <c r="Q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F75" s="146"/>
      <c r="AG75" s="146"/>
      <c r="AH75" s="146"/>
      <c r="AI75" s="146"/>
    </row>
    <row r="76" spans="1:83" ht="12.75" customHeight="1">
      <c r="B76" s="46"/>
      <c r="D76" s="46"/>
      <c r="G76" s="46"/>
      <c r="H76" s="46"/>
      <c r="J76" s="46"/>
      <c r="K76" s="40"/>
      <c r="M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F76" s="146"/>
      <c r="AG76" s="146"/>
      <c r="AH76" s="146"/>
      <c r="AI76" s="146"/>
    </row>
    <row r="77" spans="1:83" ht="12.75" customHeight="1">
      <c r="H77" s="46"/>
      <c r="K77" s="40"/>
      <c r="O77" s="46"/>
      <c r="Q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F77" s="146"/>
      <c r="AG77" s="146"/>
      <c r="AH77" s="146"/>
      <c r="AI77" s="146"/>
    </row>
    <row r="78" spans="1:83" ht="16.5" customHeight="1">
      <c r="A78" s="104"/>
      <c r="B78" s="46"/>
      <c r="D78" s="46"/>
      <c r="G78" s="46"/>
      <c r="H78" s="46"/>
      <c r="J78" s="46"/>
      <c r="K78" s="40"/>
      <c r="M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F78" s="146"/>
      <c r="AG78" s="146"/>
      <c r="AH78" s="146"/>
      <c r="AI78" s="146"/>
    </row>
    <row r="79" spans="1:83" ht="16.5" customHeight="1">
      <c r="B79" s="46"/>
      <c r="D79" s="46"/>
      <c r="F79" s="104"/>
      <c r="G79" s="46"/>
      <c r="H79" s="46"/>
      <c r="J79" s="46"/>
      <c r="K79" s="40"/>
      <c r="M79" s="46"/>
      <c r="N79" s="104"/>
      <c r="O79" s="46"/>
      <c r="P79" s="104"/>
      <c r="Q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F79" s="146"/>
      <c r="AG79" s="146"/>
      <c r="AH79" s="146"/>
      <c r="AI79" s="146"/>
    </row>
    <row r="80" spans="1:83" ht="6" customHeight="1">
      <c r="B80" s="46"/>
      <c r="D80" s="46"/>
      <c r="G80" s="46"/>
      <c r="H80" s="46"/>
      <c r="J80" s="46"/>
      <c r="K80" s="40"/>
      <c r="M80" s="46"/>
      <c r="O80" s="46"/>
      <c r="Q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F80" s="146"/>
      <c r="AG80" s="146"/>
      <c r="AH80" s="146"/>
      <c r="AI80" s="146"/>
    </row>
    <row r="81" spans="2:35" ht="12.75" customHeight="1">
      <c r="B81" s="46"/>
      <c r="D81" s="46"/>
      <c r="G81" s="46"/>
      <c r="H81" s="46"/>
      <c r="J81" s="46"/>
      <c r="K81" s="40"/>
      <c r="M81" s="46"/>
      <c r="O81" s="46"/>
      <c r="Q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F81" s="146"/>
      <c r="AG81" s="146"/>
      <c r="AH81" s="146"/>
      <c r="AI81" s="146"/>
    </row>
    <row r="82" spans="2:35" ht="12.75" customHeight="1">
      <c r="B82" s="46"/>
      <c r="D82" s="46"/>
      <c r="G82" s="46"/>
      <c r="H82" s="46"/>
      <c r="J82" s="46"/>
      <c r="K82" s="40"/>
      <c r="M82" s="46"/>
      <c r="O82" s="46"/>
      <c r="Q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F82" s="146"/>
      <c r="AG82" s="146"/>
      <c r="AH82" s="146"/>
      <c r="AI82" s="146"/>
    </row>
    <row r="83" spans="2:35" ht="12.75" customHeight="1">
      <c r="B83" s="46"/>
      <c r="D83" s="46"/>
      <c r="G83" s="46"/>
      <c r="H83" s="46"/>
      <c r="J83" s="46"/>
      <c r="K83" s="40"/>
      <c r="M83" s="46"/>
      <c r="O83" s="46"/>
      <c r="Q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F83" s="146"/>
      <c r="AG83" s="146"/>
      <c r="AH83" s="146"/>
      <c r="AI83" s="146"/>
    </row>
    <row r="84" spans="2:35" ht="6" customHeight="1">
      <c r="B84" s="46"/>
      <c r="D84" s="46"/>
      <c r="G84" s="46"/>
      <c r="H84" s="46"/>
      <c r="J84" s="46"/>
      <c r="K84" s="40"/>
      <c r="M84" s="46"/>
      <c r="O84" s="46"/>
      <c r="Q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F84" s="146"/>
      <c r="AG84" s="146"/>
      <c r="AH84" s="146"/>
      <c r="AI84" s="146"/>
    </row>
    <row r="85" spans="2:35" ht="12.75" customHeight="1">
      <c r="B85" s="46"/>
      <c r="D85" s="46"/>
      <c r="G85" s="46"/>
      <c r="H85" s="46"/>
      <c r="J85" s="46"/>
      <c r="K85" s="40"/>
      <c r="M85" s="46"/>
      <c r="O85" s="46"/>
      <c r="Q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F85" s="146"/>
      <c r="AG85" s="146"/>
      <c r="AH85" s="146"/>
      <c r="AI85" s="146"/>
    </row>
    <row r="86" spans="2:35" ht="12.75" customHeight="1">
      <c r="B86" s="46"/>
      <c r="D86" s="46"/>
      <c r="G86" s="46"/>
      <c r="H86" s="46"/>
      <c r="J86" s="46"/>
      <c r="K86" s="40"/>
      <c r="M86" s="46"/>
      <c r="O86" s="46"/>
      <c r="Q86" s="46"/>
      <c r="S86" s="46"/>
      <c r="T86" s="46"/>
      <c r="U86" s="46"/>
      <c r="V86" s="46"/>
      <c r="W86" s="46"/>
      <c r="AA86" s="46"/>
      <c r="AB86" s="46"/>
      <c r="AC86" s="46"/>
      <c r="AD86" s="46"/>
      <c r="AF86" s="146"/>
      <c r="AG86" s="146"/>
      <c r="AH86" s="146"/>
      <c r="AI86" s="146"/>
    </row>
    <row r="87" spans="2:35" ht="12.75" customHeight="1">
      <c r="B87" s="46"/>
      <c r="C87" s="46"/>
      <c r="D87" s="46"/>
      <c r="G87" s="46"/>
      <c r="H87" s="46"/>
      <c r="J87" s="46"/>
      <c r="K87" s="40"/>
      <c r="M87" s="46"/>
      <c r="O87" s="46"/>
      <c r="Q87" s="46"/>
      <c r="S87" s="46"/>
      <c r="T87" s="46"/>
      <c r="U87" s="46"/>
      <c r="V87" s="46"/>
      <c r="W87" s="46"/>
      <c r="AA87" s="46"/>
      <c r="AB87" s="46"/>
      <c r="AC87" s="46"/>
      <c r="AD87" s="46"/>
      <c r="AF87" s="146"/>
      <c r="AG87" s="146"/>
      <c r="AH87" s="146"/>
      <c r="AI87" s="146"/>
    </row>
    <row r="88" spans="2:35" ht="12.75" customHeight="1">
      <c r="O88" s="46"/>
      <c r="Q88" s="46"/>
      <c r="AF88" s="146"/>
      <c r="AG88" s="146"/>
      <c r="AH88" s="146"/>
      <c r="AI88" s="146"/>
    </row>
    <row r="89" spans="2:35" ht="12.75" customHeight="1">
      <c r="AF89" s="146"/>
      <c r="AG89" s="146"/>
      <c r="AH89" s="146"/>
      <c r="AI89" s="146"/>
    </row>
    <row r="90" spans="2:35" ht="12.75" customHeight="1">
      <c r="K90" s="35"/>
      <c r="AF90" s="171"/>
      <c r="AG90" s="171"/>
      <c r="AH90" s="171"/>
      <c r="AI90" s="171"/>
    </row>
    <row r="91" spans="2:35" ht="12.75" customHeight="1">
      <c r="H91" s="102"/>
      <c r="S91" s="102"/>
      <c r="T91" s="102"/>
      <c r="U91" s="102"/>
      <c r="V91" s="102"/>
      <c r="W91" s="102"/>
      <c r="AA91" s="102"/>
      <c r="AB91" s="102"/>
      <c r="AC91" s="102"/>
      <c r="AD91" s="102"/>
      <c r="AF91" s="171"/>
      <c r="AG91" s="171"/>
      <c r="AH91" s="146"/>
      <c r="AI91" s="146"/>
    </row>
    <row r="92" spans="2:35" ht="12.75" customHeight="1">
      <c r="H92" s="102"/>
      <c r="S92" s="102"/>
      <c r="T92" s="102"/>
      <c r="U92" s="102"/>
      <c r="V92" s="102"/>
      <c r="W92" s="102"/>
      <c r="AA92" s="102"/>
      <c r="AB92" s="102"/>
      <c r="AC92" s="102"/>
      <c r="AD92" s="102"/>
      <c r="AF92" s="171"/>
      <c r="AG92" s="171"/>
      <c r="AH92" s="146"/>
      <c r="AI92" s="146"/>
    </row>
    <row r="93" spans="2:35" ht="12.75" customHeight="1">
      <c r="H93" s="102"/>
      <c r="S93" s="102"/>
      <c r="T93" s="102"/>
      <c r="U93" s="102"/>
      <c r="V93" s="102"/>
      <c r="W93" s="102"/>
      <c r="AA93" s="102"/>
      <c r="AB93" s="102"/>
      <c r="AC93" s="102"/>
      <c r="AD93" s="102"/>
      <c r="AF93" s="171"/>
      <c r="AG93" s="171"/>
      <c r="AH93" s="146"/>
      <c r="AI93" s="146"/>
    </row>
    <row r="94" spans="2:35" ht="12.75" customHeight="1">
      <c r="H94" s="102"/>
      <c r="S94" s="102"/>
      <c r="T94" s="102"/>
      <c r="U94" s="102"/>
      <c r="V94" s="102"/>
      <c r="W94" s="102"/>
      <c r="AA94" s="102"/>
      <c r="AB94" s="102"/>
      <c r="AC94" s="102"/>
      <c r="AD94" s="102"/>
      <c r="AF94" s="171"/>
      <c r="AG94" s="171"/>
      <c r="AH94" s="146"/>
      <c r="AI94" s="146"/>
    </row>
    <row r="95" spans="2:35" ht="12.75" customHeight="1">
      <c r="H95" s="102"/>
      <c r="S95" s="102"/>
      <c r="T95" s="102"/>
      <c r="U95" s="102"/>
      <c r="V95" s="102"/>
      <c r="W95" s="102"/>
      <c r="AA95" s="102"/>
      <c r="AB95" s="102"/>
      <c r="AC95" s="102"/>
      <c r="AD95" s="102"/>
      <c r="AF95" s="171"/>
      <c r="AG95" s="171"/>
      <c r="AH95" s="146"/>
      <c r="AI95" s="146"/>
    </row>
    <row r="96" spans="2:35" ht="12.75" customHeight="1">
      <c r="H96" s="102"/>
      <c r="S96" s="102"/>
      <c r="T96" s="102"/>
      <c r="U96" s="102"/>
      <c r="V96" s="102"/>
      <c r="W96" s="102"/>
      <c r="AA96" s="102"/>
      <c r="AB96" s="102"/>
      <c r="AC96" s="102"/>
      <c r="AD96" s="102"/>
      <c r="AF96" s="171"/>
      <c r="AG96" s="171"/>
      <c r="AH96" s="146"/>
      <c r="AI96" s="146"/>
    </row>
    <row r="97" spans="8:35" ht="12.75" customHeight="1">
      <c r="H97" s="102"/>
      <c r="S97" s="102"/>
      <c r="T97" s="102"/>
      <c r="U97" s="102"/>
      <c r="V97" s="102"/>
      <c r="W97" s="102"/>
      <c r="AA97" s="102"/>
      <c r="AB97" s="102"/>
      <c r="AC97" s="102"/>
      <c r="AD97" s="102"/>
      <c r="AF97" s="171"/>
      <c r="AG97" s="171"/>
      <c r="AH97" s="146"/>
      <c r="AI97" s="146"/>
    </row>
    <row r="98" spans="8:35" ht="12.75" customHeight="1">
      <c r="H98" s="102"/>
      <c r="S98" s="102"/>
      <c r="T98" s="102"/>
      <c r="U98" s="102"/>
      <c r="V98" s="102"/>
      <c r="W98" s="102"/>
      <c r="AA98" s="102"/>
      <c r="AB98" s="102"/>
      <c r="AC98" s="102"/>
      <c r="AD98" s="102"/>
      <c r="AF98" s="171"/>
      <c r="AG98" s="171"/>
      <c r="AH98" s="146"/>
      <c r="AI98" s="146"/>
    </row>
    <row r="99" spans="8:35" ht="12.75" customHeight="1">
      <c r="H99" s="102"/>
      <c r="S99" s="102"/>
      <c r="T99" s="102"/>
      <c r="U99" s="102"/>
      <c r="V99" s="102"/>
      <c r="W99" s="102"/>
      <c r="AA99" s="102"/>
      <c r="AB99" s="102"/>
      <c r="AC99" s="102"/>
      <c r="AD99" s="102"/>
      <c r="AF99" s="171"/>
      <c r="AG99" s="171"/>
      <c r="AH99" s="146"/>
      <c r="AI99" s="146"/>
    </row>
    <row r="100" spans="8:35" ht="12.75" customHeight="1">
      <c r="H100" s="102"/>
      <c r="S100" s="102"/>
      <c r="T100" s="102"/>
      <c r="U100" s="102"/>
      <c r="V100" s="102"/>
      <c r="W100" s="102"/>
      <c r="AA100" s="102"/>
      <c r="AB100" s="102"/>
      <c r="AC100" s="102"/>
      <c r="AD100" s="102"/>
      <c r="AF100" s="171"/>
      <c r="AG100" s="171"/>
      <c r="AH100" s="146"/>
      <c r="AI100" s="146"/>
    </row>
    <row r="101" spans="8:35" ht="12.75" customHeight="1">
      <c r="H101" s="102"/>
      <c r="S101" s="102"/>
      <c r="T101" s="102"/>
      <c r="U101" s="102"/>
      <c r="V101" s="102"/>
      <c r="W101" s="102"/>
      <c r="AA101" s="102"/>
      <c r="AB101" s="102"/>
      <c r="AC101" s="102"/>
      <c r="AD101" s="102"/>
      <c r="AF101" s="171"/>
      <c r="AG101" s="171"/>
      <c r="AH101" s="146"/>
      <c r="AI101" s="146"/>
    </row>
    <row r="102" spans="8:35" ht="12.75" customHeight="1">
      <c r="H102" s="102"/>
      <c r="S102" s="102"/>
      <c r="T102" s="102"/>
      <c r="U102" s="102"/>
      <c r="V102" s="102"/>
      <c r="W102" s="102"/>
      <c r="AA102" s="102"/>
      <c r="AB102" s="102"/>
      <c r="AC102" s="102"/>
      <c r="AD102" s="102"/>
      <c r="AF102" s="171"/>
      <c r="AG102" s="171"/>
      <c r="AH102" s="146"/>
      <c r="AI102" s="146"/>
    </row>
    <row r="103" spans="8:35" ht="12.75" customHeight="1">
      <c r="H103" s="102"/>
      <c r="S103" s="102"/>
      <c r="T103" s="102"/>
      <c r="U103" s="102"/>
      <c r="V103" s="102"/>
      <c r="W103" s="102"/>
      <c r="AA103" s="102"/>
      <c r="AB103" s="102"/>
      <c r="AC103" s="102"/>
      <c r="AD103" s="102"/>
      <c r="AF103" s="171"/>
      <c r="AG103" s="171"/>
      <c r="AH103" s="146"/>
      <c r="AI103" s="146"/>
    </row>
    <row r="104" spans="8:35" ht="12.75" customHeight="1">
      <c r="H104" s="102"/>
      <c r="S104" s="102"/>
      <c r="T104" s="102"/>
      <c r="U104" s="102"/>
      <c r="V104" s="102"/>
      <c r="W104" s="102"/>
      <c r="AA104" s="102"/>
      <c r="AB104" s="102"/>
      <c r="AC104" s="102"/>
      <c r="AD104" s="102"/>
      <c r="AF104" s="171"/>
      <c r="AG104" s="171"/>
      <c r="AH104" s="146"/>
      <c r="AI104" s="146"/>
    </row>
    <row r="105" spans="8:35" ht="12.75" customHeight="1">
      <c r="H105" s="102"/>
      <c r="S105" s="102"/>
      <c r="T105" s="102"/>
      <c r="U105" s="102"/>
      <c r="V105" s="102"/>
      <c r="W105" s="102"/>
      <c r="AA105" s="102"/>
      <c r="AB105" s="102"/>
      <c r="AC105" s="102"/>
      <c r="AD105" s="102"/>
      <c r="AF105" s="171"/>
      <c r="AG105" s="171"/>
      <c r="AH105" s="146"/>
      <c r="AI105" s="146"/>
    </row>
    <row r="106" spans="8:35" ht="12.75" customHeight="1">
      <c r="H106" s="102"/>
      <c r="S106" s="102"/>
      <c r="T106" s="102"/>
      <c r="U106" s="102"/>
      <c r="V106" s="102"/>
      <c r="W106" s="102"/>
      <c r="AA106" s="102"/>
      <c r="AB106" s="102"/>
      <c r="AC106" s="102"/>
      <c r="AD106" s="102"/>
      <c r="AF106" s="171"/>
      <c r="AG106" s="171"/>
      <c r="AH106" s="146"/>
      <c r="AI106" s="146"/>
    </row>
    <row r="107" spans="8:35" ht="12.75" customHeight="1">
      <c r="H107" s="102"/>
      <c r="S107" s="102"/>
      <c r="T107" s="102"/>
      <c r="U107" s="102"/>
      <c r="V107" s="102"/>
      <c r="W107" s="102"/>
      <c r="AA107" s="102"/>
      <c r="AB107" s="102"/>
      <c r="AC107" s="102"/>
      <c r="AD107" s="102"/>
      <c r="AF107" s="171"/>
      <c r="AG107" s="171"/>
      <c r="AH107" s="146"/>
      <c r="AI107" s="146"/>
    </row>
    <row r="108" spans="8:35" ht="12.75" customHeight="1">
      <c r="H108" s="102"/>
      <c r="S108" s="102"/>
      <c r="T108" s="102"/>
      <c r="U108" s="102"/>
      <c r="V108" s="102"/>
      <c r="W108" s="102"/>
      <c r="AA108" s="102"/>
      <c r="AB108" s="102"/>
      <c r="AC108" s="102"/>
      <c r="AD108" s="102"/>
      <c r="AF108" s="171"/>
      <c r="AG108" s="171"/>
      <c r="AH108" s="146"/>
      <c r="AI108" s="146"/>
    </row>
    <row r="109" spans="8:35" ht="12.75" customHeight="1">
      <c r="H109" s="102"/>
      <c r="S109" s="102"/>
      <c r="T109" s="102"/>
      <c r="U109" s="102"/>
      <c r="V109" s="102"/>
      <c r="W109" s="102"/>
      <c r="AA109" s="102"/>
      <c r="AB109" s="102"/>
      <c r="AC109" s="102"/>
      <c r="AD109" s="102"/>
      <c r="AF109" s="171"/>
      <c r="AG109" s="171"/>
      <c r="AH109" s="146"/>
      <c r="AI109" s="146"/>
    </row>
    <row r="110" spans="8:35" ht="12.75" customHeight="1">
      <c r="H110" s="102"/>
      <c r="S110" s="102"/>
      <c r="T110" s="102"/>
      <c r="U110" s="102"/>
      <c r="V110" s="102"/>
      <c r="W110" s="102"/>
      <c r="AA110" s="102"/>
      <c r="AB110" s="102"/>
      <c r="AC110" s="102"/>
      <c r="AD110" s="102"/>
      <c r="AF110" s="171"/>
      <c r="AG110" s="171"/>
      <c r="AH110" s="146"/>
      <c r="AI110" s="146"/>
    </row>
    <row r="111" spans="8:35" ht="12.75" customHeight="1">
      <c r="H111" s="102"/>
      <c r="S111" s="102"/>
      <c r="T111" s="102"/>
      <c r="U111" s="102"/>
      <c r="V111" s="102"/>
      <c r="W111" s="102"/>
      <c r="AA111" s="102"/>
      <c r="AB111" s="102"/>
      <c r="AC111" s="102"/>
      <c r="AD111" s="102"/>
      <c r="AF111" s="171"/>
      <c r="AG111" s="171"/>
      <c r="AH111" s="146"/>
      <c r="AI111" s="146"/>
    </row>
    <row r="112" spans="8:35" ht="12.75" customHeight="1">
      <c r="H112" s="102"/>
      <c r="S112" s="102"/>
      <c r="T112" s="102"/>
      <c r="U112" s="102"/>
      <c r="V112" s="102"/>
      <c r="W112" s="102"/>
      <c r="AA112" s="102"/>
      <c r="AB112" s="102"/>
      <c r="AC112" s="102"/>
      <c r="AD112" s="102"/>
      <c r="AF112" s="171"/>
      <c r="AG112" s="171"/>
      <c r="AH112" s="146"/>
      <c r="AI112" s="146"/>
    </row>
    <row r="113" spans="8:35" ht="12.75" customHeight="1">
      <c r="H113" s="40"/>
      <c r="S113" s="40"/>
      <c r="T113" s="40"/>
      <c r="U113" s="40"/>
      <c r="V113" s="40"/>
      <c r="W113" s="40"/>
      <c r="AA113" s="40"/>
      <c r="AB113" s="40"/>
      <c r="AC113" s="40"/>
      <c r="AD113" s="40"/>
      <c r="AF113" s="171"/>
      <c r="AG113" s="171"/>
      <c r="AH113" s="171"/>
      <c r="AI113" s="171"/>
    </row>
    <row r="114" spans="8:35" ht="12.75" customHeight="1">
      <c r="AF114" s="171"/>
      <c r="AG114" s="171"/>
      <c r="AH114" s="171"/>
      <c r="AI114" s="171"/>
    </row>
    <row r="115" spans="8:35" ht="12.75" customHeight="1">
      <c r="AF115" s="171"/>
      <c r="AG115" s="171"/>
      <c r="AH115" s="171"/>
      <c r="AI115" s="171"/>
    </row>
    <row r="116" spans="8:35" ht="12.75" customHeight="1">
      <c r="K116" s="35"/>
      <c r="AF116" s="171"/>
      <c r="AG116" s="171"/>
      <c r="AH116" s="171"/>
      <c r="AI116" s="171"/>
    </row>
    <row r="117" spans="8:35" ht="12.75" customHeight="1">
      <c r="K117" s="35"/>
      <c r="AF117" s="171"/>
      <c r="AG117" s="171"/>
      <c r="AH117" s="171"/>
      <c r="AI117" s="171"/>
    </row>
    <row r="118" spans="8:35" ht="13.5" customHeight="1">
      <c r="H118" s="41"/>
      <c r="S118" s="41"/>
      <c r="T118" s="41"/>
      <c r="U118" s="41"/>
      <c r="V118" s="41"/>
      <c r="W118" s="102"/>
      <c r="AA118" s="102"/>
      <c r="AB118" s="102"/>
      <c r="AC118" s="102"/>
      <c r="AD118" s="102"/>
      <c r="AF118" s="188"/>
      <c r="AG118" s="188"/>
      <c r="AH118" s="146"/>
      <c r="AI118" s="146"/>
    </row>
    <row r="119" spans="8:35" ht="13.5" customHeight="1">
      <c r="H119" s="41"/>
      <c r="S119" s="41"/>
      <c r="T119" s="41"/>
      <c r="U119" s="41"/>
      <c r="V119" s="41"/>
      <c r="W119" s="102"/>
      <c r="AA119" s="102"/>
      <c r="AB119" s="102"/>
      <c r="AC119" s="102"/>
      <c r="AD119" s="102"/>
      <c r="AF119" s="188"/>
      <c r="AG119" s="188"/>
      <c r="AH119" s="146"/>
      <c r="AI119" s="146"/>
    </row>
    <row r="120" spans="8:35" ht="13.5" customHeight="1">
      <c r="H120" s="41"/>
      <c r="S120" s="41"/>
      <c r="T120" s="41"/>
      <c r="U120" s="41"/>
      <c r="V120" s="41"/>
      <c r="W120" s="102"/>
      <c r="AA120" s="102"/>
      <c r="AB120" s="102"/>
      <c r="AC120" s="102"/>
      <c r="AD120" s="102"/>
      <c r="AF120" s="188"/>
      <c r="AG120" s="188"/>
      <c r="AH120" s="146"/>
      <c r="AI120" s="146"/>
    </row>
    <row r="121" spans="8:35" ht="13.5" customHeight="1">
      <c r="H121" s="41"/>
      <c r="S121" s="41"/>
      <c r="T121" s="41"/>
      <c r="U121" s="41"/>
      <c r="V121" s="41"/>
      <c r="W121" s="102"/>
      <c r="AA121" s="102"/>
      <c r="AB121" s="102"/>
      <c r="AC121" s="102"/>
      <c r="AD121" s="102"/>
      <c r="AF121" s="188"/>
      <c r="AG121" s="188"/>
      <c r="AH121" s="146"/>
      <c r="AI121" s="146"/>
    </row>
    <row r="122" spans="8:35" ht="13.5" customHeight="1">
      <c r="H122" s="41"/>
      <c r="S122" s="41"/>
      <c r="T122" s="41"/>
      <c r="U122" s="41"/>
      <c r="V122" s="41"/>
      <c r="W122" s="102"/>
      <c r="AA122" s="102"/>
      <c r="AB122" s="102"/>
      <c r="AC122" s="102"/>
      <c r="AD122" s="102"/>
      <c r="AF122" s="188"/>
      <c r="AG122" s="188"/>
      <c r="AH122" s="146"/>
      <c r="AI122" s="146"/>
    </row>
    <row r="123" spans="8:35" ht="13.5" customHeight="1">
      <c r="H123" s="41"/>
      <c r="S123" s="41"/>
      <c r="T123" s="41"/>
      <c r="U123" s="41"/>
      <c r="V123" s="41"/>
      <c r="W123" s="102"/>
      <c r="AA123" s="102"/>
      <c r="AB123" s="102"/>
      <c r="AC123" s="102"/>
      <c r="AD123" s="102"/>
      <c r="AF123" s="188"/>
      <c r="AG123" s="188"/>
      <c r="AH123" s="146"/>
      <c r="AI123" s="146"/>
    </row>
    <row r="124" spans="8:35" ht="13.5" customHeight="1">
      <c r="AF124" s="188"/>
      <c r="AG124" s="188"/>
      <c r="AH124" s="171"/>
      <c r="AI124" s="171"/>
    </row>
    <row r="125" spans="8:35" ht="13.5" customHeight="1">
      <c r="AF125" s="188"/>
      <c r="AG125" s="188"/>
      <c r="AH125" s="171"/>
      <c r="AI125" s="171"/>
    </row>
    <row r="126" spans="8:35" ht="13.5" customHeight="1">
      <c r="K126" s="35"/>
      <c r="AF126" s="188"/>
      <c r="AG126" s="188"/>
      <c r="AH126" s="171"/>
      <c r="AI126" s="171"/>
    </row>
    <row r="127" spans="8:35" ht="13.5" customHeight="1">
      <c r="H127" s="41"/>
      <c r="S127" s="41"/>
      <c r="T127" s="41"/>
      <c r="U127" s="41"/>
      <c r="V127" s="41"/>
      <c r="W127" s="102"/>
      <c r="AA127" s="102"/>
      <c r="AB127" s="102"/>
      <c r="AC127" s="102"/>
      <c r="AD127" s="102"/>
      <c r="AF127" s="188"/>
      <c r="AG127" s="188"/>
      <c r="AH127" s="146"/>
      <c r="AI127" s="146"/>
    </row>
    <row r="128" spans="8:35" ht="13.5" customHeight="1">
      <c r="H128" s="41"/>
      <c r="S128" s="41"/>
      <c r="T128" s="41"/>
      <c r="U128" s="41"/>
      <c r="V128" s="41"/>
      <c r="W128" s="102"/>
      <c r="AA128" s="102"/>
      <c r="AB128" s="102"/>
      <c r="AC128" s="102"/>
      <c r="AD128" s="102"/>
      <c r="AF128" s="188"/>
      <c r="AG128" s="188"/>
      <c r="AH128" s="146"/>
      <c r="AI128" s="146"/>
    </row>
    <row r="129" spans="8:35" ht="13.5" customHeight="1">
      <c r="H129" s="41"/>
      <c r="S129" s="41"/>
      <c r="T129" s="41"/>
      <c r="U129" s="41"/>
      <c r="V129" s="41"/>
      <c r="W129" s="102"/>
      <c r="AA129" s="102"/>
      <c r="AB129" s="102"/>
      <c r="AC129" s="102"/>
      <c r="AD129" s="102"/>
      <c r="AF129" s="188"/>
      <c r="AG129" s="188"/>
      <c r="AH129" s="146"/>
      <c r="AI129" s="146"/>
    </row>
    <row r="130" spans="8:35" ht="13.5" customHeight="1">
      <c r="H130" s="41"/>
      <c r="S130" s="41"/>
      <c r="T130" s="41"/>
      <c r="U130" s="41"/>
      <c r="V130" s="41"/>
      <c r="W130" s="102"/>
      <c r="AA130" s="102"/>
      <c r="AB130" s="102"/>
      <c r="AC130" s="102"/>
      <c r="AD130" s="102"/>
      <c r="AF130" s="188"/>
      <c r="AG130" s="188"/>
      <c r="AH130" s="146"/>
      <c r="AI130" s="146"/>
    </row>
    <row r="131" spans="8:35" ht="13.5" customHeight="1">
      <c r="H131" s="41"/>
      <c r="S131" s="41"/>
      <c r="T131" s="41"/>
      <c r="U131" s="41"/>
      <c r="V131" s="41"/>
      <c r="W131" s="102"/>
      <c r="AA131" s="102"/>
      <c r="AB131" s="102"/>
      <c r="AC131" s="102"/>
      <c r="AD131" s="102"/>
      <c r="AF131" s="188"/>
      <c r="AG131" s="188"/>
      <c r="AH131" s="146"/>
      <c r="AI131" s="146"/>
    </row>
    <row r="132" spans="8:35" ht="13.5" customHeight="1">
      <c r="H132" s="41"/>
      <c r="S132" s="41"/>
      <c r="T132" s="41"/>
      <c r="U132" s="41"/>
      <c r="V132" s="41"/>
      <c r="W132" s="102"/>
      <c r="AA132" s="102"/>
      <c r="AB132" s="102"/>
      <c r="AC132" s="102"/>
      <c r="AD132" s="102"/>
      <c r="AF132" s="188"/>
      <c r="AG132" s="188"/>
      <c r="AH132" s="146"/>
      <c r="AI132" s="146"/>
    </row>
    <row r="133" spans="8:35" ht="13.5" customHeight="1">
      <c r="H133" s="41"/>
      <c r="S133" s="41"/>
      <c r="T133" s="41"/>
      <c r="U133" s="41"/>
      <c r="V133" s="41"/>
      <c r="W133" s="102"/>
      <c r="AA133" s="102"/>
      <c r="AB133" s="102"/>
      <c r="AC133" s="102"/>
      <c r="AD133" s="102"/>
      <c r="AF133" s="188"/>
      <c r="AG133" s="188"/>
      <c r="AH133" s="146"/>
      <c r="AI133" s="146"/>
    </row>
    <row r="134" spans="8:35" ht="13.5" customHeight="1">
      <c r="H134" s="41"/>
      <c r="S134" s="41"/>
      <c r="T134" s="41"/>
      <c r="U134" s="41"/>
      <c r="V134" s="41"/>
      <c r="W134" s="102"/>
      <c r="AA134" s="102"/>
      <c r="AB134" s="102"/>
      <c r="AC134" s="102"/>
      <c r="AD134" s="102"/>
      <c r="AF134" s="188"/>
      <c r="AG134" s="188"/>
      <c r="AH134" s="146"/>
      <c r="AI134" s="146"/>
    </row>
    <row r="135" spans="8:35" ht="13.5" customHeight="1">
      <c r="H135" s="41"/>
      <c r="S135" s="41"/>
      <c r="T135" s="41"/>
      <c r="U135" s="41"/>
      <c r="V135" s="41"/>
      <c r="W135" s="102"/>
      <c r="AA135" s="102"/>
      <c r="AB135" s="102"/>
      <c r="AC135" s="102"/>
      <c r="AD135" s="102"/>
      <c r="AF135" s="188"/>
      <c r="AG135" s="188"/>
      <c r="AH135" s="146"/>
      <c r="AI135" s="146"/>
    </row>
    <row r="136" spans="8:35" ht="13.5" customHeight="1">
      <c r="H136" s="41"/>
      <c r="S136" s="41"/>
      <c r="T136" s="41"/>
      <c r="U136" s="41"/>
      <c r="V136" s="41"/>
      <c r="W136" s="102"/>
      <c r="AA136" s="102"/>
      <c r="AB136" s="102"/>
      <c r="AC136" s="102"/>
      <c r="AD136" s="102"/>
      <c r="AF136" s="188"/>
      <c r="AG136" s="188"/>
      <c r="AH136" s="146"/>
      <c r="AI136" s="146"/>
    </row>
    <row r="137" spans="8:35" ht="13.5" customHeight="1">
      <c r="H137" s="41"/>
      <c r="S137" s="41"/>
      <c r="T137" s="41"/>
      <c r="U137" s="41"/>
      <c r="V137" s="41"/>
      <c r="W137" s="102"/>
      <c r="AA137" s="102"/>
      <c r="AB137" s="102"/>
      <c r="AC137" s="102"/>
      <c r="AD137" s="102"/>
      <c r="AF137" s="188"/>
      <c r="AG137" s="188"/>
      <c r="AH137" s="146"/>
      <c r="AI137" s="146"/>
    </row>
    <row r="138" spans="8:35" ht="13.5" customHeight="1">
      <c r="H138" s="41"/>
      <c r="S138" s="41"/>
      <c r="T138" s="41"/>
      <c r="U138" s="41"/>
      <c r="V138" s="41"/>
      <c r="W138" s="102"/>
      <c r="AA138" s="102"/>
      <c r="AB138" s="102"/>
      <c r="AC138" s="102"/>
      <c r="AD138" s="102"/>
      <c r="AF138" s="188"/>
      <c r="AG138" s="188"/>
      <c r="AH138" s="146"/>
      <c r="AI138" s="146"/>
    </row>
    <row r="139" spans="8:35" ht="13.5" customHeight="1">
      <c r="H139" s="41"/>
      <c r="S139" s="41"/>
      <c r="T139" s="41"/>
      <c r="U139" s="41"/>
      <c r="V139" s="41"/>
      <c r="W139" s="102"/>
      <c r="AA139" s="102"/>
      <c r="AB139" s="102"/>
      <c r="AC139" s="102"/>
      <c r="AD139" s="102"/>
      <c r="AF139" s="188"/>
      <c r="AG139" s="188"/>
      <c r="AH139" s="146"/>
      <c r="AI139" s="146"/>
    </row>
    <row r="140" spans="8:35" ht="13.5" customHeight="1">
      <c r="H140" s="41"/>
      <c r="S140" s="41"/>
      <c r="T140" s="41"/>
      <c r="U140" s="41"/>
      <c r="V140" s="41"/>
      <c r="W140" s="102"/>
      <c r="AA140" s="102"/>
      <c r="AB140" s="102"/>
      <c r="AC140" s="102"/>
      <c r="AD140" s="102"/>
      <c r="AF140" s="188"/>
      <c r="AG140" s="188"/>
      <c r="AH140" s="146"/>
      <c r="AI140" s="146"/>
    </row>
    <row r="141" spans="8:35" ht="13.5" customHeight="1">
      <c r="H141" s="41"/>
      <c r="S141" s="41"/>
      <c r="T141" s="41"/>
      <c r="U141" s="41"/>
      <c r="V141" s="41"/>
      <c r="W141" s="102"/>
      <c r="AA141" s="102"/>
      <c r="AB141" s="102"/>
      <c r="AC141" s="102"/>
      <c r="AD141" s="102"/>
      <c r="AF141" s="188"/>
      <c r="AG141" s="188"/>
      <c r="AH141" s="146"/>
      <c r="AI141" s="146"/>
    </row>
    <row r="142" spans="8:35" ht="12.75" customHeight="1">
      <c r="AF142" s="171"/>
      <c r="AG142" s="171"/>
      <c r="AH142" s="171"/>
      <c r="AI142" s="171"/>
    </row>
    <row r="143" spans="8:35" ht="12.75" customHeight="1">
      <c r="AF143" s="171"/>
      <c r="AG143" s="171"/>
      <c r="AH143" s="171"/>
      <c r="AI143" s="171"/>
    </row>
    <row r="144" spans="8:35" ht="12.75" customHeight="1">
      <c r="H144" s="35"/>
      <c r="K144" s="35"/>
      <c r="S144" s="35"/>
      <c r="T144" s="35"/>
      <c r="U144" s="35"/>
      <c r="V144" s="35"/>
      <c r="W144" s="35"/>
      <c r="AA144" s="35"/>
      <c r="AB144" s="35"/>
      <c r="AC144" s="35"/>
      <c r="AD144" s="35"/>
      <c r="AF144" s="171"/>
      <c r="AG144" s="171"/>
      <c r="AH144" s="171"/>
      <c r="AI144" s="171"/>
    </row>
    <row r="145" spans="8:35" ht="12.75" customHeight="1">
      <c r="AF145" s="146"/>
      <c r="AG145" s="146"/>
      <c r="AH145" s="146"/>
      <c r="AI145" s="146"/>
    </row>
    <row r="146" spans="8:35" ht="12.75" customHeight="1">
      <c r="AF146" s="146"/>
      <c r="AG146" s="146"/>
      <c r="AH146" s="146"/>
      <c r="AI146" s="146"/>
    </row>
    <row r="147" spans="8:35" ht="12.75" customHeight="1">
      <c r="AF147" s="146"/>
      <c r="AG147" s="146"/>
      <c r="AH147" s="146"/>
      <c r="AI147" s="146"/>
    </row>
    <row r="148" spans="8:35" ht="12.75" customHeight="1">
      <c r="AF148" s="146"/>
      <c r="AG148" s="146"/>
      <c r="AH148" s="146"/>
      <c r="AI148" s="146"/>
    </row>
    <row r="149" spans="8:35" ht="12.75" customHeight="1">
      <c r="AF149" s="146"/>
      <c r="AG149" s="146"/>
      <c r="AH149" s="146"/>
      <c r="AI149" s="146"/>
    </row>
    <row r="150" spans="8:35" ht="12.75" customHeight="1">
      <c r="AF150" s="146"/>
      <c r="AG150" s="146"/>
      <c r="AH150" s="146"/>
      <c r="AI150" s="146"/>
    </row>
    <row r="151" spans="8:35" ht="12.75" customHeight="1">
      <c r="H151" s="102"/>
      <c r="S151" s="102"/>
      <c r="T151" s="102"/>
      <c r="U151" s="102"/>
      <c r="V151" s="102"/>
      <c r="W151" s="102"/>
      <c r="AA151" s="102"/>
      <c r="AB151" s="102"/>
      <c r="AC151" s="102"/>
      <c r="AD151" s="102"/>
      <c r="AF151" s="146"/>
      <c r="AG151" s="146"/>
      <c r="AH151" s="146"/>
      <c r="AI151" s="146"/>
    </row>
    <row r="152" spans="8:35" ht="12.75" customHeight="1">
      <c r="H152" s="102"/>
      <c r="S152" s="102"/>
      <c r="T152" s="102"/>
      <c r="U152" s="102"/>
      <c r="V152" s="102"/>
      <c r="W152" s="102"/>
      <c r="AA152" s="102"/>
      <c r="AB152" s="102"/>
      <c r="AC152" s="102"/>
      <c r="AD152" s="102"/>
      <c r="AF152" s="146"/>
      <c r="AG152" s="146"/>
      <c r="AH152" s="146"/>
      <c r="AI152" s="146"/>
    </row>
    <row r="153" spans="8:35" ht="12.75" customHeight="1">
      <c r="H153" s="184"/>
      <c r="S153" s="184"/>
      <c r="T153" s="184"/>
      <c r="U153" s="184"/>
      <c r="V153" s="184"/>
      <c r="W153" s="184"/>
      <c r="AA153" s="184"/>
      <c r="AB153" s="184"/>
      <c r="AC153" s="184"/>
      <c r="AD153" s="184"/>
      <c r="AF153" s="146"/>
      <c r="AG153" s="146"/>
      <c r="AH153" s="146"/>
      <c r="AI153" s="146"/>
    </row>
    <row r="154" spans="8:35" ht="12.75" customHeight="1">
      <c r="H154" s="102"/>
      <c r="S154" s="102"/>
      <c r="T154" s="102"/>
      <c r="U154" s="102"/>
      <c r="V154" s="102"/>
      <c r="W154" s="102"/>
      <c r="AA154" s="102"/>
      <c r="AB154" s="102"/>
      <c r="AC154" s="102"/>
      <c r="AD154" s="102"/>
      <c r="AF154" s="146"/>
      <c r="AG154" s="146"/>
      <c r="AH154" s="146"/>
      <c r="AI154" s="146"/>
    </row>
    <row r="155" spans="8:35" ht="12.75" customHeight="1">
      <c r="H155" s="102"/>
      <c r="S155" s="102"/>
      <c r="T155" s="102"/>
      <c r="U155" s="102"/>
      <c r="V155" s="102"/>
      <c r="W155" s="102"/>
      <c r="AA155" s="102"/>
      <c r="AB155" s="102"/>
      <c r="AC155" s="102"/>
      <c r="AD155" s="102"/>
      <c r="AF155" s="146"/>
      <c r="AG155" s="146"/>
      <c r="AH155" s="146"/>
      <c r="AI155" s="146"/>
    </row>
    <row r="156" spans="8:35" ht="12.75" customHeight="1">
      <c r="H156" s="102"/>
      <c r="S156" s="102"/>
      <c r="T156" s="102"/>
      <c r="U156" s="102"/>
      <c r="V156" s="102"/>
      <c r="W156" s="102"/>
      <c r="AA156" s="102"/>
      <c r="AB156" s="102"/>
      <c r="AC156" s="102"/>
      <c r="AD156" s="102"/>
      <c r="AF156" s="146"/>
      <c r="AG156" s="146"/>
      <c r="AH156" s="146"/>
      <c r="AI156" s="146"/>
    </row>
    <row r="157" spans="8:35" ht="12.75" customHeight="1">
      <c r="H157" s="102"/>
      <c r="S157" s="102"/>
      <c r="T157" s="102"/>
      <c r="U157" s="102"/>
      <c r="V157" s="102"/>
      <c r="W157" s="102"/>
      <c r="AA157" s="102"/>
      <c r="AB157" s="102"/>
      <c r="AC157" s="102"/>
      <c r="AD157" s="102"/>
      <c r="AF157" s="146"/>
      <c r="AG157" s="146"/>
      <c r="AH157" s="146"/>
      <c r="AI157" s="146"/>
    </row>
    <row r="158" spans="8:35" ht="12.75" customHeight="1">
      <c r="H158" s="102"/>
      <c r="S158" s="102"/>
      <c r="T158" s="102"/>
      <c r="U158" s="102"/>
      <c r="V158" s="102"/>
      <c r="W158" s="102"/>
      <c r="AA158" s="102"/>
      <c r="AB158" s="102"/>
      <c r="AC158" s="102"/>
      <c r="AD158" s="102"/>
      <c r="AF158" s="146"/>
      <c r="AG158" s="146"/>
      <c r="AH158" s="146"/>
      <c r="AI158" s="146"/>
    </row>
    <row r="159" spans="8:35" ht="12.75" customHeight="1">
      <c r="H159" s="184"/>
      <c r="S159" s="184"/>
      <c r="T159" s="184"/>
      <c r="U159" s="184"/>
      <c r="V159" s="184"/>
      <c r="W159" s="184"/>
      <c r="AA159" s="184"/>
      <c r="AB159" s="184"/>
      <c r="AC159" s="184"/>
      <c r="AD159" s="184"/>
      <c r="AF159" s="146"/>
      <c r="AG159" s="146"/>
      <c r="AH159" s="146"/>
      <c r="AI159" s="146"/>
    </row>
    <row r="160" spans="8:35" ht="12.75" customHeight="1">
      <c r="H160" s="102"/>
      <c r="S160" s="102"/>
      <c r="T160" s="102"/>
      <c r="U160" s="102"/>
      <c r="V160" s="102"/>
      <c r="W160" s="102"/>
      <c r="AA160" s="102"/>
      <c r="AB160" s="102"/>
      <c r="AC160" s="102"/>
      <c r="AD160" s="102"/>
      <c r="AF160" s="146"/>
      <c r="AG160" s="146"/>
      <c r="AH160" s="146"/>
      <c r="AI160" s="146"/>
    </row>
    <row r="161" spans="8:35" ht="12.75" customHeight="1">
      <c r="H161" s="102"/>
      <c r="S161" s="102"/>
      <c r="T161" s="102"/>
      <c r="U161" s="102"/>
      <c r="V161" s="102"/>
      <c r="W161" s="102"/>
      <c r="AA161" s="102"/>
      <c r="AB161" s="102"/>
      <c r="AC161" s="102"/>
      <c r="AD161" s="102"/>
      <c r="AF161" s="146"/>
      <c r="AG161" s="146"/>
      <c r="AH161" s="146"/>
      <c r="AI161" s="146"/>
    </row>
    <row r="162" spans="8:35" ht="12.75" customHeight="1">
      <c r="H162" s="102"/>
      <c r="S162" s="102"/>
      <c r="T162" s="102"/>
      <c r="U162" s="102"/>
      <c r="V162" s="102"/>
      <c r="W162" s="102"/>
      <c r="AA162" s="102"/>
      <c r="AB162" s="102"/>
      <c r="AC162" s="102"/>
      <c r="AD162" s="102"/>
      <c r="AF162" s="146"/>
      <c r="AG162" s="146"/>
      <c r="AH162" s="146"/>
      <c r="AI162" s="146"/>
    </row>
    <row r="163" spans="8:35" ht="12.75" customHeight="1">
      <c r="H163" s="102"/>
      <c r="S163" s="102"/>
      <c r="T163" s="102"/>
      <c r="U163" s="102"/>
      <c r="V163" s="102"/>
      <c r="W163" s="102"/>
      <c r="AA163" s="102"/>
      <c r="AB163" s="102"/>
      <c r="AC163" s="102"/>
      <c r="AD163" s="102"/>
      <c r="AF163" s="146"/>
      <c r="AG163" s="146"/>
      <c r="AH163" s="146"/>
      <c r="AI163" s="146"/>
    </row>
    <row r="164" spans="8:35" ht="12.75" customHeight="1">
      <c r="H164" s="102"/>
      <c r="S164" s="102"/>
      <c r="T164" s="102"/>
      <c r="U164" s="102"/>
      <c r="V164" s="102"/>
      <c r="W164" s="102"/>
      <c r="AA164" s="102"/>
      <c r="AB164" s="102"/>
      <c r="AC164" s="102"/>
      <c r="AD164" s="102"/>
      <c r="AF164" s="146"/>
      <c r="AG164" s="146"/>
      <c r="AH164" s="146"/>
      <c r="AI164" s="146"/>
    </row>
    <row r="165" spans="8:35" ht="12.75" customHeight="1">
      <c r="AF165" s="146"/>
      <c r="AG165" s="146"/>
      <c r="AH165" s="146"/>
      <c r="AI165" s="146"/>
    </row>
    <row r="166" spans="8:35" ht="12.75" customHeight="1">
      <c r="AF166" s="146"/>
      <c r="AG166" s="146"/>
      <c r="AH166" s="146"/>
      <c r="AI166" s="146"/>
    </row>
    <row r="167" spans="8:35" ht="12.75" customHeight="1">
      <c r="H167" s="102"/>
      <c r="S167" s="102"/>
      <c r="T167" s="102"/>
      <c r="U167" s="102"/>
      <c r="V167" s="102"/>
      <c r="W167" s="102"/>
      <c r="AA167" s="102"/>
      <c r="AB167" s="102"/>
      <c r="AC167" s="102"/>
      <c r="AD167" s="102"/>
      <c r="AF167" s="146"/>
      <c r="AG167" s="146"/>
      <c r="AH167" s="146"/>
      <c r="AI167" s="146"/>
    </row>
    <row r="168" spans="8:35" ht="12.75" customHeight="1">
      <c r="H168" s="102"/>
      <c r="S168" s="102"/>
      <c r="T168" s="102"/>
      <c r="U168" s="102"/>
      <c r="V168" s="102"/>
      <c r="W168" s="102"/>
      <c r="AA168" s="102"/>
      <c r="AB168" s="102"/>
      <c r="AC168" s="102"/>
      <c r="AD168" s="102"/>
      <c r="AF168" s="146"/>
      <c r="AG168" s="146"/>
      <c r="AH168" s="146"/>
      <c r="AI168" s="146"/>
    </row>
    <row r="169" spans="8:35" ht="12.75" customHeight="1">
      <c r="H169" s="184"/>
      <c r="S169" s="184"/>
      <c r="T169" s="184"/>
      <c r="U169" s="184"/>
      <c r="V169" s="184"/>
      <c r="W169" s="184"/>
      <c r="AA169" s="184"/>
      <c r="AB169" s="184"/>
      <c r="AC169" s="184"/>
      <c r="AD169" s="184"/>
      <c r="AF169" s="146"/>
      <c r="AG169" s="146"/>
      <c r="AH169" s="146"/>
      <c r="AI169" s="146"/>
    </row>
    <row r="170" spans="8:35" ht="12.75" customHeight="1"/>
    <row r="171" spans="8:35" ht="12.75" customHeight="1">
      <c r="H171" s="102"/>
      <c r="S171" s="102"/>
      <c r="T171" s="102"/>
      <c r="U171" s="102"/>
      <c r="V171" s="102"/>
      <c r="W171" s="102"/>
      <c r="AA171" s="102"/>
      <c r="AB171" s="102"/>
      <c r="AC171" s="102"/>
      <c r="AD171" s="102"/>
      <c r="AF171" s="146"/>
      <c r="AG171" s="146"/>
      <c r="AH171" s="146"/>
      <c r="AI171" s="146"/>
    </row>
    <row r="172" spans="8:35" ht="12.75" customHeight="1">
      <c r="H172" s="102"/>
      <c r="S172" s="102"/>
      <c r="T172" s="102"/>
      <c r="U172" s="102"/>
      <c r="V172" s="102"/>
      <c r="W172" s="102"/>
      <c r="AA172" s="102"/>
      <c r="AB172" s="102"/>
      <c r="AC172" s="102"/>
      <c r="AD172" s="102"/>
      <c r="AF172" s="146"/>
      <c r="AG172" s="146"/>
      <c r="AH172" s="146"/>
      <c r="AI172" s="146"/>
    </row>
    <row r="173" spans="8:35" ht="12.75" customHeight="1">
      <c r="H173" s="184"/>
      <c r="S173" s="184"/>
      <c r="T173" s="184"/>
      <c r="U173" s="184"/>
      <c r="V173" s="184"/>
      <c r="W173" s="184"/>
      <c r="AA173" s="184"/>
      <c r="AB173" s="184"/>
      <c r="AC173" s="184"/>
      <c r="AD173" s="184"/>
      <c r="AF173" s="146"/>
      <c r="AG173" s="146"/>
      <c r="AH173" s="146"/>
      <c r="AI173" s="146"/>
    </row>
    <row r="174" spans="8:35" ht="12.75" customHeight="1"/>
    <row r="175" spans="8:35" ht="12.75" customHeight="1">
      <c r="H175" s="102"/>
      <c r="S175" s="102"/>
      <c r="T175" s="102"/>
      <c r="U175" s="102"/>
      <c r="V175" s="102"/>
      <c r="W175" s="102"/>
      <c r="AA175" s="102"/>
      <c r="AB175" s="102"/>
      <c r="AC175" s="102"/>
      <c r="AD175" s="102"/>
      <c r="AF175" s="146"/>
      <c r="AG175" s="146"/>
      <c r="AH175" s="146"/>
      <c r="AI175" s="146"/>
    </row>
    <row r="176" spans="8:35" ht="12.75" customHeight="1">
      <c r="H176" s="102"/>
      <c r="S176" s="102"/>
      <c r="T176" s="102"/>
      <c r="U176" s="102"/>
      <c r="V176" s="102"/>
      <c r="W176" s="102"/>
      <c r="AA176" s="102"/>
      <c r="AB176" s="102"/>
      <c r="AC176" s="102"/>
      <c r="AD176" s="102"/>
      <c r="AF176" s="146"/>
      <c r="AG176" s="146"/>
      <c r="AH176" s="146"/>
      <c r="AI176" s="146"/>
    </row>
    <row r="177" spans="8:35" ht="12.75" customHeight="1">
      <c r="H177" s="102"/>
      <c r="S177" s="102"/>
      <c r="T177" s="102"/>
      <c r="U177" s="102"/>
      <c r="V177" s="102"/>
      <c r="W177" s="102"/>
      <c r="AA177" s="102"/>
      <c r="AB177" s="102"/>
      <c r="AC177" s="102"/>
      <c r="AD177" s="102"/>
      <c r="AF177" s="146"/>
      <c r="AG177" s="146"/>
      <c r="AH177" s="146"/>
      <c r="AI177" s="146"/>
    </row>
    <row r="178" spans="8:35" ht="12.75" customHeight="1">
      <c r="H178" s="102"/>
      <c r="S178" s="102"/>
      <c r="T178" s="102"/>
      <c r="U178" s="102"/>
      <c r="V178" s="102"/>
      <c r="W178" s="102"/>
      <c r="AA178" s="102"/>
      <c r="AB178" s="102"/>
      <c r="AC178" s="102"/>
      <c r="AD178" s="102"/>
      <c r="AF178" s="146"/>
      <c r="AG178" s="146"/>
      <c r="AH178" s="146"/>
      <c r="AI178" s="146"/>
    </row>
    <row r="179" spans="8:35" ht="12.75" customHeight="1">
      <c r="AF179" s="146"/>
      <c r="AG179" s="146"/>
      <c r="AH179" s="146"/>
      <c r="AI179" s="146"/>
    </row>
    <row r="180" spans="8:35" ht="12.75" customHeight="1">
      <c r="AF180" s="146"/>
      <c r="AG180" s="146"/>
      <c r="AH180" s="146"/>
      <c r="AI180" s="146"/>
    </row>
    <row r="181" spans="8:35" ht="12.75" customHeight="1">
      <c r="AF181" s="146"/>
      <c r="AG181" s="146"/>
      <c r="AH181" s="146"/>
      <c r="AI181" s="146"/>
    </row>
    <row r="182" spans="8:35" ht="12.75" customHeight="1">
      <c r="AF182" s="146"/>
      <c r="AG182" s="146"/>
      <c r="AH182" s="146"/>
      <c r="AI182" s="146"/>
    </row>
    <row r="183" spans="8:35" ht="12.75" customHeight="1">
      <c r="AF183" s="146"/>
      <c r="AG183" s="146"/>
      <c r="AH183" s="146"/>
      <c r="AI183" s="146"/>
    </row>
    <row r="184" spans="8:35" ht="12.75" customHeight="1">
      <c r="AF184" s="146"/>
      <c r="AG184" s="146"/>
      <c r="AH184" s="146"/>
      <c r="AI184" s="146"/>
    </row>
    <row r="185" spans="8:35" ht="12.75" customHeight="1">
      <c r="AF185" s="146"/>
      <c r="AG185" s="146"/>
      <c r="AH185" s="146"/>
      <c r="AI185" s="146"/>
    </row>
    <row r="186" spans="8:35" ht="12.75" customHeight="1"/>
    <row r="187" spans="8:35" ht="12.75" customHeight="1">
      <c r="H187" s="102"/>
      <c r="S187" s="102"/>
      <c r="T187" s="102"/>
      <c r="U187" s="102"/>
      <c r="V187" s="102"/>
      <c r="W187" s="102"/>
      <c r="AA187" s="102"/>
      <c r="AB187" s="102"/>
      <c r="AC187" s="102"/>
      <c r="AD187" s="102"/>
      <c r="AF187" s="146"/>
      <c r="AG187" s="146"/>
      <c r="AH187" s="146"/>
      <c r="AI187" s="146"/>
    </row>
    <row r="188" spans="8:35" ht="12.75" customHeight="1">
      <c r="H188" s="102"/>
      <c r="S188" s="102"/>
      <c r="T188" s="102"/>
      <c r="U188" s="102"/>
      <c r="V188" s="102"/>
      <c r="W188" s="102"/>
      <c r="AA188" s="102"/>
      <c r="AB188" s="102"/>
      <c r="AC188" s="102"/>
      <c r="AD188" s="102"/>
      <c r="AF188" s="146"/>
      <c r="AG188" s="146"/>
      <c r="AH188" s="146"/>
      <c r="AI188" s="146"/>
    </row>
    <row r="189" spans="8:35" ht="12.75" customHeight="1">
      <c r="AF189" s="146"/>
      <c r="AG189" s="146"/>
      <c r="AH189" s="146"/>
      <c r="AI189" s="146"/>
    </row>
    <row r="190" spans="8:35" ht="12.75" customHeight="1"/>
    <row r="191" spans="8:35" ht="12.75" customHeight="1">
      <c r="H191" s="102"/>
      <c r="S191" s="102"/>
      <c r="T191" s="102"/>
      <c r="U191" s="102"/>
      <c r="V191" s="102"/>
      <c r="W191" s="102"/>
      <c r="AA191" s="102"/>
      <c r="AB191" s="102"/>
      <c r="AC191" s="102"/>
      <c r="AD191" s="102"/>
      <c r="AF191" s="146"/>
      <c r="AG191" s="146"/>
      <c r="AH191" s="146"/>
      <c r="AI191" s="146"/>
    </row>
    <row r="192" spans="8:35" ht="12.75" customHeight="1">
      <c r="H192" s="102"/>
      <c r="S192" s="102"/>
      <c r="T192" s="102"/>
      <c r="U192" s="102"/>
      <c r="V192" s="102"/>
      <c r="W192" s="102"/>
      <c r="AA192" s="102"/>
      <c r="AB192" s="102"/>
      <c r="AC192" s="102"/>
      <c r="AD192" s="102"/>
      <c r="AF192" s="146"/>
      <c r="AG192" s="146"/>
      <c r="AH192" s="146"/>
      <c r="AI192" s="146"/>
    </row>
    <row r="193" spans="8:35" ht="12.75" customHeight="1">
      <c r="AF193" s="146"/>
      <c r="AG193" s="146"/>
      <c r="AH193" s="146"/>
      <c r="AI193" s="146"/>
    </row>
    <row r="194" spans="8:35" ht="12.75" customHeight="1"/>
    <row r="195" spans="8:35" ht="12.75" customHeight="1">
      <c r="H195" s="102"/>
      <c r="S195" s="102"/>
      <c r="T195" s="102"/>
      <c r="U195" s="102"/>
      <c r="V195" s="102"/>
      <c r="W195" s="102"/>
      <c r="AA195" s="102"/>
      <c r="AB195" s="102"/>
      <c r="AC195" s="102"/>
      <c r="AD195" s="102"/>
      <c r="AF195" s="146"/>
      <c r="AG195" s="146"/>
      <c r="AH195" s="146"/>
      <c r="AI195" s="146"/>
    </row>
    <row r="196" spans="8:35" ht="12.75" customHeight="1">
      <c r="H196" s="102"/>
      <c r="S196" s="102"/>
      <c r="T196" s="102"/>
      <c r="U196" s="102"/>
      <c r="V196" s="102"/>
      <c r="W196" s="102"/>
      <c r="AA196" s="102"/>
      <c r="AB196" s="102"/>
      <c r="AC196" s="102"/>
      <c r="AD196" s="102"/>
      <c r="AF196" s="146"/>
      <c r="AG196" s="146"/>
      <c r="AH196" s="146"/>
      <c r="AI196" s="146"/>
    </row>
    <row r="197" spans="8:35" ht="12.75" customHeight="1">
      <c r="AF197" s="146"/>
      <c r="AG197" s="146"/>
      <c r="AH197" s="146"/>
      <c r="AI197" s="146"/>
    </row>
    <row r="198" spans="8:35" ht="12.75" customHeight="1"/>
    <row r="199" spans="8:35" ht="12.75" customHeight="1"/>
    <row r="200" spans="8:35" ht="12.75" customHeight="1">
      <c r="H200" s="41"/>
      <c r="S200" s="41"/>
      <c r="T200" s="41"/>
      <c r="U200" s="41"/>
      <c r="V200" s="41"/>
      <c r="W200" s="102"/>
      <c r="AA200" s="102"/>
      <c r="AB200" s="102"/>
      <c r="AC200" s="102"/>
      <c r="AD200" s="102"/>
      <c r="AF200" s="189"/>
      <c r="AG200" s="189"/>
      <c r="AH200" s="146"/>
      <c r="AI200" s="146"/>
    </row>
  </sheetData>
  <mergeCells count="26">
    <mergeCell ref="BY5:BZ5"/>
    <mergeCell ref="BD5:BD6"/>
    <mergeCell ref="BG4:BZ4"/>
    <mergeCell ref="BE5:BE6"/>
    <mergeCell ref="A8:G8"/>
    <mergeCell ref="U6:V6"/>
    <mergeCell ref="BB5:BB6"/>
    <mergeCell ref="BG5:BH5"/>
    <mergeCell ref="L6:Q6"/>
    <mergeCell ref="N8:Q8"/>
    <mergeCell ref="BA3:CE3"/>
    <mergeCell ref="CB4:CE5"/>
    <mergeCell ref="BA5:BA6"/>
    <mergeCell ref="BC5:BC6"/>
    <mergeCell ref="A6:J6"/>
    <mergeCell ref="S6:T6"/>
    <mergeCell ref="BI5:BJ5"/>
    <mergeCell ref="BK5:BL5"/>
    <mergeCell ref="BM5:BN5"/>
    <mergeCell ref="BO5:BP5"/>
    <mergeCell ref="BU5:BV5"/>
    <mergeCell ref="BW5:BX5"/>
    <mergeCell ref="BA4:BE4"/>
    <mergeCell ref="K6:K7"/>
    <mergeCell ref="BQ5:BR5"/>
    <mergeCell ref="BS5:BT5"/>
  </mergeCells>
  <dataValidations count="1">
    <dataValidation type="list" allowBlank="1" showErrorMessage="1" sqref="CB7:CB70" xr:uid="{00000000-0002-0000-1300-000000000000}">
      <formula1>"A,O"</formula1>
    </dataValidation>
  </dataValidations>
  <printOptions horizontalCentered="1"/>
  <pageMargins left="0.196527777777778" right="0.196527777777778" top="0.78749999999999998" bottom="7.8472222222222193E-2" header="0.511811023622047" footer="0.511811023622047"/>
  <pageSetup paperSize="9" scale="65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rgb="FF008000"/>
  </sheetPr>
  <dimension ref="A1:IW115"/>
  <sheetViews>
    <sheetView zoomScale="70" zoomScaleNormal="70" workbookViewId="0">
      <selection activeCell="I20" sqref="I20"/>
    </sheetView>
  </sheetViews>
  <sheetFormatPr defaultColWidth="9.1796875" defaultRowHeight="12.5"/>
  <cols>
    <col min="1" max="1" width="15.7265625" style="544" customWidth="1"/>
    <col min="2" max="2" width="9.7265625" style="544" customWidth="1"/>
    <col min="3" max="3" width="15.7265625" style="544" customWidth="1"/>
    <col min="4" max="4" width="9.54296875" style="544" customWidth="1"/>
    <col min="5" max="5" width="15.1796875" style="544" customWidth="1"/>
    <col min="6" max="6" width="11" style="544" customWidth="1"/>
    <col min="7" max="7" width="9.7265625" style="544" customWidth="1"/>
    <col min="8" max="8" width="16.453125" style="544" hidden="1" customWidth="1"/>
    <col min="9" max="9" width="15.7265625" style="544" customWidth="1"/>
    <col min="10" max="10" width="9.7265625" style="544" customWidth="1"/>
    <col min="11" max="11" width="31.45312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9.7265625" style="544" customWidth="1"/>
    <col min="16" max="16" width="15.7265625" style="544" customWidth="1"/>
    <col min="17" max="17" width="9.7265625" style="544" customWidth="1"/>
    <col min="18" max="18" width="3.26953125" style="544" customWidth="1"/>
    <col min="19" max="22" width="15.7265625" style="544" customWidth="1"/>
    <col min="23" max="23" width="5.1796875" style="544" customWidth="1"/>
    <col min="24" max="27" width="15.7265625" style="544" customWidth="1"/>
    <col min="28" max="28" width="14.7265625" style="544" customWidth="1"/>
    <col min="29" max="29" width="9.81640625" style="544" customWidth="1"/>
    <col min="30" max="30" width="2.453125" style="544" customWidth="1"/>
    <col min="31" max="31" width="8.26953125" style="544" customWidth="1"/>
    <col min="32" max="32" width="8.453125" style="544" customWidth="1"/>
    <col min="33" max="33" width="7.453125" style="544" customWidth="1"/>
    <col min="34" max="34" width="6.7265625" style="544" customWidth="1"/>
    <col min="35" max="52" width="9.1796875" style="544" customWidth="1"/>
    <col min="53" max="57" width="10.453125" style="544" customWidth="1"/>
    <col min="58" max="58" width="1.81640625" style="544" customWidth="1"/>
    <col min="59" max="78" width="9.1796875" style="544" customWidth="1"/>
    <col min="79" max="79" width="1.7265625" style="544" customWidth="1"/>
    <col min="80" max="83" width="12.7265625" style="544" customWidth="1"/>
    <col min="84" max="104" width="9.1796875" style="544" customWidth="1"/>
    <col min="105" max="106" width="7.7265625" style="544" bestFit="1" customWidth="1"/>
    <col min="107" max="257" width="9.1796875" style="544" customWidth="1"/>
  </cols>
  <sheetData>
    <row r="1" spans="1:106" ht="15.75" customHeight="1">
      <c r="A1" s="24" t="str">
        <f>Cover!B2</f>
        <v>Ramada Resort Khao Lak, Phang Nga</v>
      </c>
      <c r="B1" s="113"/>
      <c r="C1" s="112"/>
      <c r="D1" s="113"/>
      <c r="E1" s="39" t="s">
        <v>2261</v>
      </c>
      <c r="F1" s="71"/>
      <c r="G1" s="113"/>
      <c r="I1" s="39" t="s">
        <v>2261</v>
      </c>
      <c r="J1" s="113"/>
      <c r="L1" s="71"/>
      <c r="M1" s="113"/>
      <c r="N1" s="71"/>
      <c r="O1" s="113"/>
      <c r="P1" s="50"/>
      <c r="Q1" s="113"/>
      <c r="R1" s="51" t="str">
        <f>+BS!J1</f>
        <v>6</v>
      </c>
    </row>
    <row r="2" spans="1:106" ht="15.75" customHeight="1" thickBot="1">
      <c r="A2" s="24" t="s">
        <v>2288</v>
      </c>
      <c r="B2" s="112"/>
      <c r="C2" s="112"/>
      <c r="D2" s="112"/>
      <c r="F2" s="71"/>
      <c r="G2" s="112"/>
      <c r="J2" s="112"/>
      <c r="L2" s="71"/>
      <c r="M2" s="112"/>
      <c r="N2" s="71"/>
      <c r="O2" s="112"/>
      <c r="P2" s="27"/>
      <c r="Q2" s="112"/>
      <c r="R2" s="71"/>
    </row>
    <row r="3" spans="1:106" ht="15.75" customHeight="1" thickBot="1">
      <c r="A3" s="24" t="s">
        <v>2424</v>
      </c>
      <c r="B3" s="112"/>
      <c r="C3" s="112"/>
      <c r="D3" s="112"/>
      <c r="F3" s="71"/>
      <c r="G3" s="112"/>
      <c r="J3" s="112"/>
      <c r="L3" s="71"/>
      <c r="M3" s="112"/>
      <c r="N3" s="71"/>
      <c r="O3" s="112"/>
      <c r="P3" s="27"/>
      <c r="Q3" s="27" t="s">
        <v>2692</v>
      </c>
      <c r="R3" s="71"/>
      <c r="BA3" s="741" t="s">
        <v>2426</v>
      </c>
      <c r="BB3" s="757"/>
      <c r="BC3" s="757"/>
      <c r="BD3" s="757"/>
      <c r="BE3" s="757"/>
      <c r="BF3" s="757"/>
      <c r="BG3" s="757"/>
      <c r="BH3" s="757"/>
      <c r="BI3" s="757"/>
      <c r="BJ3" s="757"/>
      <c r="BK3" s="757"/>
      <c r="BL3" s="757"/>
      <c r="BM3" s="757"/>
      <c r="BN3" s="757"/>
      <c r="BO3" s="757"/>
      <c r="BP3" s="757"/>
      <c r="BQ3" s="757"/>
      <c r="BR3" s="757"/>
      <c r="BS3" s="757"/>
      <c r="BT3" s="757"/>
      <c r="BU3" s="757"/>
      <c r="BV3" s="757"/>
      <c r="BW3" s="757"/>
      <c r="BX3" s="757"/>
      <c r="BY3" s="757"/>
      <c r="BZ3" s="757"/>
      <c r="CA3" s="757"/>
      <c r="CB3" s="757"/>
      <c r="CC3" s="757"/>
      <c r="CD3" s="757"/>
      <c r="CE3" s="758"/>
    </row>
    <row r="4" spans="1:106" ht="15.75" customHeight="1" thickBot="1">
      <c r="A4" s="24" t="str">
        <f>SCH00!J3</f>
        <v>For the PRD of June 2026</v>
      </c>
      <c r="B4" s="112"/>
      <c r="C4" s="112"/>
      <c r="D4" s="112"/>
      <c r="F4" s="71"/>
      <c r="G4" s="112"/>
      <c r="J4" s="112"/>
      <c r="L4" s="71"/>
      <c r="M4" s="112"/>
      <c r="N4" s="71"/>
      <c r="O4" s="112"/>
      <c r="P4" s="71"/>
      <c r="Q4" s="27" t="s">
        <v>2427</v>
      </c>
      <c r="R4" s="71"/>
      <c r="BA4" s="746" t="s">
        <v>2428</v>
      </c>
      <c r="BB4" s="718"/>
      <c r="BC4" s="718"/>
      <c r="BD4" s="718"/>
      <c r="BE4" s="718"/>
      <c r="BF4" s="516"/>
      <c r="BG4" s="748" t="s">
        <v>2429</v>
      </c>
      <c r="BH4" s="718"/>
      <c r="BI4" s="718"/>
      <c r="BJ4" s="718"/>
      <c r="BK4" s="718"/>
      <c r="BL4" s="718"/>
      <c r="BM4" s="718"/>
      <c r="BN4" s="718"/>
      <c r="BO4" s="718"/>
      <c r="BP4" s="718"/>
      <c r="BQ4" s="718"/>
      <c r="BR4" s="718"/>
      <c r="BS4" s="718"/>
      <c r="BT4" s="718"/>
      <c r="BU4" s="718"/>
      <c r="BV4" s="718"/>
      <c r="BW4" s="718"/>
      <c r="BX4" s="718"/>
      <c r="BY4" s="718"/>
      <c r="BZ4" s="765"/>
      <c r="CA4" s="517"/>
      <c r="CB4" s="741" t="s">
        <v>2430</v>
      </c>
      <c r="CC4" s="759"/>
      <c r="CD4" s="759"/>
      <c r="CE4" s="760"/>
    </row>
    <row r="5" spans="1:106" ht="5.15" customHeight="1" thickBot="1">
      <c r="BA5" s="741" t="s">
        <v>2431</v>
      </c>
      <c r="BB5" s="741" t="s">
        <v>2432</v>
      </c>
      <c r="BC5" s="741" t="s">
        <v>2433</v>
      </c>
      <c r="BD5" s="741" t="s">
        <v>2434</v>
      </c>
      <c r="BE5" s="744" t="s">
        <v>2435</v>
      </c>
      <c r="BF5" s="518"/>
      <c r="BG5" s="744" t="s">
        <v>2436</v>
      </c>
      <c r="BH5" s="757"/>
      <c r="BI5" s="744" t="s">
        <v>2437</v>
      </c>
      <c r="BJ5" s="757"/>
      <c r="BK5" s="744" t="s">
        <v>2438</v>
      </c>
      <c r="BL5" s="757"/>
      <c r="BM5" s="741" t="s">
        <v>2439</v>
      </c>
      <c r="BN5" s="758"/>
      <c r="BO5" s="755" t="s">
        <v>2440</v>
      </c>
      <c r="BP5" s="757"/>
      <c r="BQ5" s="741" t="s">
        <v>2441</v>
      </c>
      <c r="BR5" s="758"/>
      <c r="BS5" s="755" t="s">
        <v>2442</v>
      </c>
      <c r="BT5" s="757"/>
      <c r="BU5" s="741" t="s">
        <v>2443</v>
      </c>
      <c r="BV5" s="758"/>
      <c r="BW5" s="754" t="s">
        <v>2444</v>
      </c>
      <c r="BX5" s="758"/>
      <c r="BY5" s="741" t="s">
        <v>2445</v>
      </c>
      <c r="BZ5" s="758"/>
      <c r="CA5" s="519"/>
      <c r="CB5" s="761"/>
      <c r="CC5" s="762"/>
      <c r="CD5" s="762"/>
      <c r="CE5" s="763"/>
    </row>
    <row r="6" spans="1:106" s="52" customFormat="1" ht="13.5" customHeight="1" thickBot="1">
      <c r="A6" s="697" t="s">
        <v>2446</v>
      </c>
      <c r="B6" s="698"/>
      <c r="C6" s="698"/>
      <c r="D6" s="698"/>
      <c r="E6" s="698"/>
      <c r="F6" s="698"/>
      <c r="G6" s="698"/>
      <c r="H6" s="698"/>
      <c r="I6" s="698"/>
      <c r="J6" s="699"/>
      <c r="K6" s="710" t="s">
        <v>2447</v>
      </c>
      <c r="L6" s="697" t="s">
        <v>2448</v>
      </c>
      <c r="M6" s="698"/>
      <c r="N6" s="698"/>
      <c r="O6" s="698"/>
      <c r="P6" s="698"/>
      <c r="Q6" s="699"/>
      <c r="R6" s="71"/>
      <c r="S6" s="702" t="s">
        <v>2332</v>
      </c>
      <c r="T6" s="703"/>
      <c r="U6" s="702" t="s">
        <v>2333</v>
      </c>
      <c r="V6" s="703"/>
      <c r="W6" s="71"/>
      <c r="X6" s="57" t="s">
        <v>2449</v>
      </c>
      <c r="Y6" s="57"/>
      <c r="Z6" s="57"/>
      <c r="AA6" s="71"/>
      <c r="AB6" s="71"/>
      <c r="AC6" s="71"/>
      <c r="BA6" s="764"/>
      <c r="BB6" s="764"/>
      <c r="BC6" s="764"/>
      <c r="BD6" s="764"/>
      <c r="BE6" s="761"/>
      <c r="BF6" s="520"/>
      <c r="BG6" s="521" t="s">
        <v>2450</v>
      </c>
      <c r="BH6" s="522" t="s">
        <v>2451</v>
      </c>
      <c r="BI6" s="521" t="s">
        <v>2450</v>
      </c>
      <c r="BJ6" s="522" t="s">
        <v>2451</v>
      </c>
      <c r="BK6" s="521" t="s">
        <v>2450</v>
      </c>
      <c r="BL6" s="522" t="s">
        <v>2451</v>
      </c>
      <c r="BM6" s="523" t="s">
        <v>2450</v>
      </c>
      <c r="BN6" s="524" t="s">
        <v>2451</v>
      </c>
      <c r="BO6" s="525" t="s">
        <v>2450</v>
      </c>
      <c r="BP6" s="522" t="s">
        <v>2451</v>
      </c>
      <c r="BQ6" s="521" t="s">
        <v>2450</v>
      </c>
      <c r="BR6" s="526" t="s">
        <v>2451</v>
      </c>
      <c r="BS6" s="525" t="s">
        <v>2450</v>
      </c>
      <c r="BT6" s="522" t="s">
        <v>2451</v>
      </c>
      <c r="BU6" s="521" t="s">
        <v>2450</v>
      </c>
      <c r="BV6" s="526" t="s">
        <v>2451</v>
      </c>
      <c r="BW6" s="525" t="s">
        <v>2450</v>
      </c>
      <c r="BX6" s="526" t="s">
        <v>2451</v>
      </c>
      <c r="BY6" s="521" t="s">
        <v>2450</v>
      </c>
      <c r="BZ6" s="526" t="s">
        <v>2451</v>
      </c>
      <c r="CA6" s="527"/>
      <c r="CB6" s="523" t="s">
        <v>2452</v>
      </c>
      <c r="CC6" s="523" t="s">
        <v>2453</v>
      </c>
      <c r="CD6" s="523" t="s">
        <v>2454</v>
      </c>
      <c r="CE6" s="528" t="s">
        <v>2455</v>
      </c>
    </row>
    <row r="7" spans="1:106" s="52" customFormat="1" ht="13.5" customHeight="1" thickBot="1">
      <c r="A7" s="69" t="s">
        <v>2337</v>
      </c>
      <c r="B7" s="69" t="s">
        <v>2297</v>
      </c>
      <c r="C7" s="69" t="s">
        <v>2456</v>
      </c>
      <c r="D7" s="69" t="s">
        <v>2297</v>
      </c>
      <c r="E7" s="69" t="s">
        <v>2457</v>
      </c>
      <c r="F7" s="69" t="s">
        <v>2336</v>
      </c>
      <c r="G7" s="69" t="s">
        <v>2297</v>
      </c>
      <c r="H7" s="69" t="s">
        <v>2342</v>
      </c>
      <c r="I7" s="69" t="s">
        <v>2335</v>
      </c>
      <c r="J7" s="69" t="s">
        <v>2297</v>
      </c>
      <c r="K7" s="711"/>
      <c r="L7" s="69" t="s">
        <v>2335</v>
      </c>
      <c r="M7" s="69" t="s">
        <v>2297</v>
      </c>
      <c r="N7" s="69" t="s">
        <v>2336</v>
      </c>
      <c r="O7" s="69" t="s">
        <v>2297</v>
      </c>
      <c r="P7" s="69" t="s">
        <v>2337</v>
      </c>
      <c r="Q7" s="69" t="s">
        <v>2297</v>
      </c>
      <c r="R7" s="71"/>
      <c r="S7" s="108" t="s">
        <v>2342</v>
      </c>
      <c r="T7" s="108" t="s">
        <v>2343</v>
      </c>
      <c r="U7" s="159" t="s">
        <v>2342</v>
      </c>
      <c r="V7" s="108" t="s">
        <v>2343</v>
      </c>
      <c r="W7" s="71"/>
      <c r="X7" s="108" t="s">
        <v>2335</v>
      </c>
      <c r="Y7" s="108" t="s">
        <v>2342</v>
      </c>
      <c r="Z7" s="108" t="s">
        <v>2343</v>
      </c>
      <c r="AA7" s="71"/>
      <c r="AB7" s="71"/>
      <c r="AC7" s="71"/>
      <c r="BA7" s="529"/>
      <c r="BB7" s="530"/>
      <c r="BC7" s="530"/>
      <c r="BD7" s="530"/>
      <c r="BE7" s="531"/>
      <c r="BF7" s="532"/>
      <c r="BG7" s="529"/>
      <c r="BH7" s="531"/>
      <c r="BI7" s="529"/>
      <c r="BJ7" s="531"/>
      <c r="BK7" s="529"/>
      <c r="BL7" s="531"/>
      <c r="BM7" s="529"/>
      <c r="BN7" s="531"/>
      <c r="BO7" s="529"/>
      <c r="BP7" s="531"/>
      <c r="BQ7" s="529"/>
      <c r="BR7" s="531"/>
      <c r="BS7" s="529"/>
      <c r="BT7" s="531"/>
      <c r="BU7" s="529"/>
      <c r="BV7" s="531"/>
      <c r="BW7" s="529"/>
      <c r="BX7" s="531"/>
      <c r="BY7" s="529"/>
      <c r="BZ7" s="531"/>
      <c r="CA7" s="532"/>
      <c r="CB7" s="529"/>
      <c r="CC7" s="530"/>
      <c r="CD7" s="530"/>
      <c r="CE7" s="531"/>
    </row>
    <row r="8" spans="1:106" ht="13.5" customHeight="1" thickBot="1">
      <c r="A8" s="697" t="s">
        <v>2458</v>
      </c>
      <c r="B8" s="698"/>
      <c r="C8" s="698"/>
      <c r="D8" s="698"/>
      <c r="E8" s="698"/>
      <c r="F8" s="698"/>
      <c r="G8" s="699"/>
      <c r="J8" s="172"/>
      <c r="M8" s="112"/>
      <c r="N8" s="697" t="s">
        <v>2458</v>
      </c>
      <c r="O8" s="698"/>
      <c r="P8" s="698"/>
      <c r="Q8" s="699"/>
      <c r="R8" s="71"/>
      <c r="S8" s="162"/>
      <c r="T8" s="162"/>
      <c r="U8" s="162"/>
      <c r="V8" s="162"/>
      <c r="X8" s="162"/>
      <c r="Y8" s="162"/>
      <c r="Z8" s="162"/>
      <c r="BA8" s="533"/>
      <c r="BB8" s="534"/>
      <c r="BC8" s="534"/>
      <c r="BD8" s="534"/>
      <c r="BE8" s="535"/>
      <c r="BF8" s="536"/>
      <c r="BG8" s="533"/>
      <c r="BH8" s="535"/>
      <c r="BI8" s="533"/>
      <c r="BJ8" s="535"/>
      <c r="BK8" s="533"/>
      <c r="BL8" s="535"/>
      <c r="BM8" s="533"/>
      <c r="BN8" s="535"/>
      <c r="BO8" s="533"/>
      <c r="BP8" s="535"/>
      <c r="BQ8" s="533"/>
      <c r="BR8" s="535"/>
      <c r="BS8" s="533"/>
      <c r="BT8" s="535"/>
      <c r="BU8" s="533"/>
      <c r="BV8" s="535"/>
      <c r="BW8" s="533"/>
      <c r="BX8" s="535"/>
      <c r="BY8" s="533"/>
      <c r="BZ8" s="535"/>
      <c r="CA8" s="536"/>
      <c r="CB8" s="533"/>
      <c r="CC8" s="534"/>
      <c r="CD8" s="534"/>
      <c r="CE8" s="535"/>
    </row>
    <row r="9" spans="1:106" ht="12.75" customHeight="1">
      <c r="K9" s="35" t="s">
        <v>2459</v>
      </c>
      <c r="S9" s="72"/>
      <c r="T9" s="72"/>
      <c r="U9" s="72"/>
      <c r="V9" s="72"/>
      <c r="X9" s="72"/>
      <c r="Y9" s="72"/>
      <c r="Z9" s="72"/>
      <c r="BA9" s="533"/>
      <c r="BB9" s="534"/>
      <c r="BC9" s="534"/>
      <c r="BD9" s="534"/>
      <c r="BE9" s="535"/>
      <c r="BF9" s="536"/>
      <c r="BG9" s="533"/>
      <c r="BH9" s="535"/>
      <c r="BI9" s="533"/>
      <c r="BJ9" s="535"/>
      <c r="BK9" s="533"/>
      <c r="BL9" s="535"/>
      <c r="BM9" s="533"/>
      <c r="BN9" s="535"/>
      <c r="BO9" s="533"/>
      <c r="BP9" s="535"/>
      <c r="BQ9" s="533"/>
      <c r="BR9" s="535"/>
      <c r="BS9" s="533"/>
      <c r="BT9" s="535"/>
      <c r="BU9" s="533"/>
      <c r="BV9" s="535"/>
      <c r="BW9" s="533"/>
      <c r="BX9" s="535"/>
      <c r="BY9" s="533"/>
      <c r="BZ9" s="535"/>
      <c r="CA9" s="536"/>
      <c r="CB9" s="533"/>
      <c r="CC9" s="534"/>
      <c r="CD9" s="534"/>
      <c r="CE9" s="535"/>
    </row>
    <row r="10" spans="1:106" ht="13.5" customHeight="1">
      <c r="A10">
        <f ca="1">I10-T10</f>
        <v>75109.579999999987</v>
      </c>
      <c r="B10">
        <f ca="1">IF(I10=0,0,(A10*100/I10))</f>
        <v>36.095326025610859</v>
      </c>
      <c r="C10">
        <f ca="1">I10-E10</f>
        <v>37464.829999999987</v>
      </c>
      <c r="D10">
        <f ca="1">IF(I10=0,0,(C10*100/I10))</f>
        <v>18.00443103721371</v>
      </c>
      <c r="E10">
        <f ca="1">IFERROR(_xll.AC_BU(_xll.ArrayBU(DB),_xll.ArrayDPT($BA10:$BE10),_xll.ArrayCOA($BG10:$BZ10),YR,PRD-1,_xll.ArrayDIM($CB10:$CE10)),0)</f>
        <v>170621.89</v>
      </c>
      <c r="F10">
        <f ca="1">I10-H10</f>
        <v>208086.72</v>
      </c>
      <c r="G10">
        <f ca="1">IF(I10=0,0,(F10*100/I10))</f>
        <v>100</v>
      </c>
      <c r="H10"/>
      <c r="I10" s="141">
        <f ca="1">IFERROR(_xll.AC_BU(_xll.ArrayBU(DB),_xll.ArrayDPT($BA10:$BE10),_xll.ArrayCOA($BG10:$BZ10),YR,PRD,_xll.ArrayDIM($CB10:$CE10)),0)</f>
        <v>208086.72</v>
      </c>
      <c r="J10" s="140">
        <f ca="1">IF(I10=0,0,(I10/$I$13*100))</f>
        <v>100</v>
      </c>
      <c r="K10" t="s">
        <v>2288</v>
      </c>
      <c r="L10">
        <f ca="1">IFERROR(_xll.ACC_BU(_xll.ArrayBU(DB),_xll.ArrayDPT($BA10:$BE10),_xll.ArrayCOA($BG10:$BZ10),YR,PRD,_xll.ArrayDIM($CB10:$CE10)),0)</f>
        <v>1333906.71</v>
      </c>
      <c r="M10" s="140">
        <f ca="1">IF(L10=0,0,(L10/$L$13*100))</f>
        <v>100.03823167644461</v>
      </c>
      <c r="N10">
        <f ca="1">L10-U10</f>
        <v>1333906.71</v>
      </c>
      <c r="O10">
        <f ca="1">IF(L10=0,0,(N10*100/L10))</f>
        <v>100</v>
      </c>
      <c r="P10">
        <f ca="1">L10-V10</f>
        <v>58424.820000000065</v>
      </c>
      <c r="Q10">
        <f ca="1">IF(L10=0,0,(P10*100/L10))</f>
        <v>4.3799779671248578</v>
      </c>
      <c r="R10" s="46"/>
      <c r="S10" s="72">
        <f ca="1">IFERROR(_xll.BC_BU(_xll.ArrayBU(DB),_xll.ArrayDPT($BA10:$BE10),_xll.ArrayCOA($BG10:$BZ10),YR,PRD,RV,_xll.ArrayDIM($CB10:$CE10)),0)</f>
        <v>0</v>
      </c>
      <c r="T10" s="72">
        <f ca="1">IFERROR(_xll.AC_BU(_xll.ArrayBU(DB),_xll.ArrayDPT($BA10:$BE10),_xll.ArrayCOA($BG10:$BZ10),YR-1,PRD,_xll.ArrayDIM($CB10:$CE10)),0)</f>
        <v>132977.14000000001</v>
      </c>
      <c r="U10" s="72">
        <f ca="1">IFERROR(_xll.BCC_BU(_xll.ArrayBU(DB),_xll.ArrayDPT($BA10:$BE10),_xll.ArrayCOA($BG10:$BZ10),YR,PRD,RV,_xll.ArrayDIM($CB10:$CE10)),0)</f>
        <v>0</v>
      </c>
      <c r="V10" s="72">
        <f ca="1">IFERROR(_xll.ACC_BU(_xll.ArrayBU(DB),_xll.ArrayDPT($BA10:$BE10),_xll.ArrayCOA($BG10:$BZ10),YR-1,PRD,_xll.ArrayDIM($CB10:$CE10)),0)</f>
        <v>1275481.8899999999</v>
      </c>
      <c r="W10" s="102"/>
      <c r="X10" s="72">
        <f ca="1">IFERROR(_xll.ACC_BU(_xll.ArrayBU(DB),_xll.ArrayDPT($BA10:$BE10),_xll.ArrayCOA($BG10:$BZ10),YR-1,PRD,_xll.ArrayDIM($CB10:$CE10)),0)</f>
        <v>1275481.8899999999</v>
      </c>
      <c r="Y10" s="72">
        <f ca="1">IFERROR(_xll.BCC_BU(_xll.ArrayBU(DB),_xll.ArrayDPT($BA10:$BE10),_xll.ArrayCOA($BG10:$BZ10),YR-1,PRD,RV,_xll.ArrayDIM($CB10:$CE10)),0)</f>
        <v>0</v>
      </c>
      <c r="Z10" s="72">
        <f ca="1">IFERROR(_xll.ACC_BU(_xll.ArrayBU(DB),_xll.ArrayDPT($BA10:$BE10),_xll.ArrayCOA($BG10:$BZ10),YR-1-1,PRD,_xll.ArrayDIM($CB10:$CE10)),0)</f>
        <v>1195205.6100000001</v>
      </c>
      <c r="AA10" s="102"/>
      <c r="AB10" s="102"/>
      <c r="AC10" s="102"/>
      <c r="AE10" s="106"/>
      <c r="AF10" s="106"/>
      <c r="AG10" s="106"/>
      <c r="AH10" s="106"/>
      <c r="BA10" s="533"/>
      <c r="BB10" s="534"/>
      <c r="BC10" s="534"/>
      <c r="BD10" s="534"/>
      <c r="BE10" s="535"/>
      <c r="BF10" s="536"/>
      <c r="BG10" s="533" t="s">
        <v>1152</v>
      </c>
      <c r="BH10" s="535"/>
      <c r="BI10" s="533"/>
      <c r="BJ10" s="535"/>
      <c r="BK10" s="533"/>
      <c r="BL10" s="535"/>
      <c r="BM10" s="533"/>
      <c r="BN10" s="535"/>
      <c r="BO10" s="533"/>
      <c r="BP10" s="535"/>
      <c r="BQ10" s="533"/>
      <c r="BR10" s="535"/>
      <c r="BS10" s="533"/>
      <c r="BT10" s="535"/>
      <c r="BU10" s="533"/>
      <c r="BV10" s="535"/>
      <c r="BW10" s="533"/>
      <c r="BX10" s="535"/>
      <c r="BY10" s="533"/>
      <c r="BZ10" s="535"/>
      <c r="CA10" s="536"/>
      <c r="CB10" s="533"/>
      <c r="CC10" s="534"/>
      <c r="CD10" s="534"/>
      <c r="CE10" s="535"/>
      <c r="DA10" t="s">
        <v>1152</v>
      </c>
    </row>
    <row r="11" spans="1:106" ht="12.75" customHeight="1">
      <c r="A11" s="124">
        <f ca="1">I11-T11</f>
        <v>0</v>
      </c>
      <c r="B11" s="124">
        <f ca="1">IF(I11=0,0,(A11*100/I11))</f>
        <v>0</v>
      </c>
      <c r="C11" s="124">
        <f ca="1">I11-E11</f>
        <v>0</v>
      </c>
      <c r="D11" s="124">
        <f ca="1">IF(I11=0,0,(C11*100/I11))</f>
        <v>0</v>
      </c>
      <c r="E11" s="124">
        <f ca="1">IFERROR(_xll.AC_BU(_xll.ArrayBU(DB),_xll.ArrayDPT($BA11:$BE11),_xll.ArrayCOA($BG11:$BZ11),YR,PRD-1,_xll.ArrayDIM($CB11:$CE11)),0)</f>
        <v>0</v>
      </c>
      <c r="F11" s="124">
        <f ca="1">I11-H11</f>
        <v>0</v>
      </c>
      <c r="G11" s="124">
        <f ca="1">IF(I11=0,0,(F11*100/I11))</f>
        <v>0</v>
      </c>
      <c r="H11" s="124"/>
      <c r="I11" s="124">
        <f ca="1">IFERROR(_xll.AC_BU(_xll.ArrayBU(DB),_xll.ArrayDPT($BA11:$BE11),_xll.ArrayCOA($BG11:$BZ11),YR,PRD,_xll.ArrayDIM($CB11:$CE11)),0)</f>
        <v>0</v>
      </c>
      <c r="J11" s="127">
        <f ca="1">IF(I11=0,0,(I11/$I$13*100))</f>
        <v>0</v>
      </c>
      <c r="K11" s="124" t="s">
        <v>2693</v>
      </c>
      <c r="L11" s="124">
        <f ca="1">IFERROR(_xll.ACC_BU(_xll.ArrayBU(DB),_xll.ArrayDPT($BA11:$BE11),_xll.ArrayCOA($BG11:$BZ11),YR,PRD,_xll.ArrayDIM($CB11:$CE11)),0)</f>
        <v>0</v>
      </c>
      <c r="M11" s="127">
        <f ca="1">IF(L11=0,0,(L11/$L$13*100))</f>
        <v>0</v>
      </c>
      <c r="N11" s="124">
        <f ca="1">L11-U11</f>
        <v>0</v>
      </c>
      <c r="O11" s="124">
        <f ca="1">IF(L11=0,0,(N11*100/L11))</f>
        <v>0</v>
      </c>
      <c r="P11" s="124">
        <f ca="1">L11-V11</f>
        <v>0</v>
      </c>
      <c r="Q11" s="124">
        <f ca="1">IF(L11=0,0,(P11*100/L11))</f>
        <v>0</v>
      </c>
      <c r="R11" s="46"/>
      <c r="S11" s="72">
        <f ca="1">IFERROR(_xll.BC_BU(_xll.ArrayBU(DB),_xll.ArrayDPT($BA11:$BE11),_xll.ArrayCOA($BG11:$BZ11),YR,PRD,RV,_xll.ArrayDIM($CB11:$CE11)),0)</f>
        <v>0</v>
      </c>
      <c r="T11" s="72">
        <f ca="1">IFERROR(_xll.AC_BU(_xll.ArrayBU(DB),_xll.ArrayDPT($BA11:$BE11),_xll.ArrayCOA($BG11:$BZ11),YR-1,PRD,_xll.ArrayDIM($CB11:$CE11)),0)</f>
        <v>0</v>
      </c>
      <c r="U11" s="72">
        <f ca="1">IFERROR(_xll.BCC_BU(_xll.ArrayBU(DB),_xll.ArrayDPT($BA11:$BE11),_xll.ArrayCOA($BG11:$BZ11),YR,PRD,RV,_xll.ArrayDIM($CB11:$CE11)),0)</f>
        <v>0</v>
      </c>
      <c r="V11" s="72">
        <f ca="1">IFERROR(_xll.ACC_BU(_xll.ArrayBU(DB),_xll.ArrayDPT($BA11:$BE11),_xll.ArrayCOA($BG11:$BZ11),YR-1,PRD,_xll.ArrayDIM($CB11:$CE11)),0)</f>
        <v>0</v>
      </c>
      <c r="W11" s="102"/>
      <c r="X11" s="72">
        <f ca="1">IFERROR(_xll.ACC_BU(_xll.ArrayBU(DB),_xll.ArrayDPT($BA11:$BE11),_xll.ArrayCOA($BG11:$BZ11),YR-1,PRD,_xll.ArrayDIM($CB11:$CE11)),0)</f>
        <v>0</v>
      </c>
      <c r="Y11" s="72">
        <f ca="1">IFERROR(_xll.BCC_BU(_xll.ArrayBU(DB),_xll.ArrayDPT($BA11:$BE11),_xll.ArrayCOA($BG11:$BZ11),YR-1,PRD,RV,_xll.ArrayDIM($CB11:$CE11)),0)</f>
        <v>0</v>
      </c>
      <c r="Z11" s="72">
        <f ca="1">IFERROR(_xll.ACC_BU(_xll.ArrayBU(DB),_xll.ArrayDPT($BA11:$BE11),_xll.ArrayCOA($BG11:$BZ11),YR-1-1,PRD,_xll.ArrayDIM($CB11:$CE11)),0)</f>
        <v>0</v>
      </c>
      <c r="AA11" s="102"/>
      <c r="AB11" s="102"/>
      <c r="AC11" s="102"/>
      <c r="AE11" s="106"/>
      <c r="AF11" s="106"/>
      <c r="AG11" s="106"/>
      <c r="AH11" s="106"/>
      <c r="BA11" s="533"/>
      <c r="BB11" s="534"/>
      <c r="BC11" s="534"/>
      <c r="BD11" s="534"/>
      <c r="BE11" s="535"/>
      <c r="BF11" s="536"/>
      <c r="BG11" s="533" t="s">
        <v>1154</v>
      </c>
      <c r="BH11" s="535"/>
      <c r="BI11" s="533"/>
      <c r="BJ11" s="535"/>
      <c r="BK11" s="533"/>
      <c r="BL11" s="535"/>
      <c r="BM11" s="533"/>
      <c r="BN11" s="535"/>
      <c r="BO11" s="533"/>
      <c r="BP11" s="535"/>
      <c r="BQ11" s="533"/>
      <c r="BR11" s="535"/>
      <c r="BS11" s="533"/>
      <c r="BT11" s="535"/>
      <c r="BU11" s="533"/>
      <c r="BV11" s="535"/>
      <c r="BW11" s="533"/>
      <c r="BX11" s="535"/>
      <c r="BY11" s="533"/>
      <c r="BZ11" s="535"/>
      <c r="CA11" s="536"/>
      <c r="CB11" s="533"/>
      <c r="CC11" s="534"/>
      <c r="CD11" s="534"/>
      <c r="CE11" s="535"/>
      <c r="DA11" t="s">
        <v>1154</v>
      </c>
    </row>
    <row r="12" spans="1:106" ht="12.75" customHeight="1">
      <c r="A12" s="124">
        <f ca="1">I12-T12</f>
        <v>-169.92</v>
      </c>
      <c r="B12" s="124">
        <f ca="1">IF(I12=0,0,(A12*100/I12))</f>
        <v>0</v>
      </c>
      <c r="C12" s="124">
        <f ca="1">I12-E12</f>
        <v>0</v>
      </c>
      <c r="D12" s="124">
        <f ca="1">IF(I12=0,0,(C12*100/I12))</f>
        <v>0</v>
      </c>
      <c r="E12" s="124">
        <f ca="1">IFERROR(_xll.AC_BU(_xll.ArrayBU(DB),_xll.ArrayDPT($BA12:$BE12),_xll.ArrayCOA($BG12:$BZ12),YR,PRD-1,_xll.ArrayDIM($CB12:$CE12)),0)</f>
        <v>0</v>
      </c>
      <c r="F12" s="124">
        <f ca="1">I12-H12</f>
        <v>0</v>
      </c>
      <c r="G12" s="124">
        <f ca="1">IF(I12=0,0,(F12*100/I12))</f>
        <v>0</v>
      </c>
      <c r="H12" s="124"/>
      <c r="I12" s="124">
        <f ca="1">IFERROR(_xll.AC_BU(_xll.ArrayBU(DB),_xll.ArrayDPT($BA12:$BE12),_xll.ArrayCOA($BG12:$BZ12),YR,PRD,_xll.ArrayDIM($CB12:$CE12)),0)</f>
        <v>0</v>
      </c>
      <c r="J12" s="127">
        <f ca="1">IF(I12=0,0,(I12/$I$13*100))</f>
        <v>0</v>
      </c>
      <c r="K12" s="124" t="s">
        <v>2473</v>
      </c>
      <c r="L12" s="124">
        <f ca="1">IFERROR(_xll.ACC_BU(_xll.ArrayBU(DB),_xll.ArrayDPT($BA12:$BE12),_xll.ArrayCOA($BG12:$BZ12),YR,PRD,_xll.ArrayDIM($CB12:$CE12)),0)</f>
        <v>509.78</v>
      </c>
      <c r="M12" s="127">
        <f ca="1">IF(L12=0,0,(L12/$L$13*100))</f>
        <v>3.8231676444612783E-2</v>
      </c>
      <c r="N12" s="124">
        <f ca="1">L12-U12</f>
        <v>509.78</v>
      </c>
      <c r="O12" s="124">
        <f ca="1">IF(L12=0,0,(N12*100/L12))</f>
        <v>100</v>
      </c>
      <c r="P12" s="124">
        <f ca="1">L12-V12</f>
        <v>-10628.689999999999</v>
      </c>
      <c r="Q12" s="124">
        <f ca="1">IF(L12=0,0,(P12*100/L12))</f>
        <v>-2084.9562556396872</v>
      </c>
      <c r="R12" s="46"/>
      <c r="S12" s="72">
        <f ca="1">IFERROR(_xll.BC_BU(_xll.ArrayBU(DB),_xll.ArrayDPT($BA12:$BE12),_xll.ArrayCOA($BG12:$BZ12),YR,PRD,RV,_xll.ArrayDIM($CB12:$CE12)),0)</f>
        <v>0</v>
      </c>
      <c r="T12" s="72">
        <f ca="1">IFERROR(_xll.AC_BU(_xll.ArrayBU(DB),_xll.ArrayDPT($BA12:$BE12),_xll.ArrayCOA($BG12:$BZ12),YR-1,PRD,_xll.ArrayDIM($CB12:$CE12)),0)</f>
        <v>169.92</v>
      </c>
      <c r="U12" s="72">
        <f ca="1">IFERROR(_xll.BCC_BU(_xll.ArrayBU(DB),_xll.ArrayDPT($BA12:$BE12),_xll.ArrayCOA($BG12:$BZ12),YR,PRD,RV,_xll.ArrayDIM($CB12:$CE12)),0)</f>
        <v>0</v>
      </c>
      <c r="V12" s="72">
        <f ca="1">IFERROR(_xll.ACC_BU(_xll.ArrayBU(DB),_xll.ArrayDPT($BA12:$BE12),_xll.ArrayCOA($BG12:$BZ12),YR-1,PRD,_xll.ArrayDIM($CB12:$CE12)),0)</f>
        <v>11138.47</v>
      </c>
      <c r="W12" s="102"/>
      <c r="X12" s="72">
        <f ca="1">IFERROR(_xll.ACC_BU(_xll.ArrayBU(DB),_xll.ArrayDPT($BA12:$BE12),_xll.ArrayCOA($BG12:$BZ12),YR-1,PRD,_xll.ArrayDIM($CB12:$CE12)),0)</f>
        <v>11138.47</v>
      </c>
      <c r="Y12" s="72">
        <f ca="1">IFERROR(_xll.BCC_BU(_xll.ArrayBU(DB),_xll.ArrayDPT($BA12:$BE12),_xll.ArrayCOA($BG12:$BZ12),YR-1,PRD,RV,_xll.ArrayDIM($CB12:$CE12)),0)</f>
        <v>0</v>
      </c>
      <c r="Z12" s="72">
        <f ca="1">IFERROR(_xll.ACC_BU(_xll.ArrayBU(DB),_xll.ArrayDPT($BA12:$BE12),_xll.ArrayCOA($BG12:$BZ12),YR-1-1,PRD,_xll.ArrayDIM($CB12:$CE12)),0)</f>
        <v>1614.11</v>
      </c>
      <c r="AA12" s="102"/>
      <c r="AB12" s="102"/>
      <c r="AC12" s="102"/>
      <c r="AE12" s="106"/>
      <c r="AF12" s="106"/>
      <c r="AG12" s="106"/>
      <c r="AH12" s="106"/>
      <c r="BA12" s="533"/>
      <c r="BB12" s="534"/>
      <c r="BC12" s="534"/>
      <c r="BD12" s="534"/>
      <c r="BE12" s="535"/>
      <c r="BF12" s="536"/>
      <c r="BG12" s="533" t="s">
        <v>1157</v>
      </c>
      <c r="BH12" s="535" t="s">
        <v>1159</v>
      </c>
      <c r="BI12" s="533"/>
      <c r="BJ12" s="535"/>
      <c r="BK12" s="533"/>
      <c r="BL12" s="535"/>
      <c r="BM12" s="533"/>
      <c r="BN12" s="535"/>
      <c r="BO12" s="533"/>
      <c r="BP12" s="535"/>
      <c r="BQ12" s="533"/>
      <c r="BR12" s="535"/>
      <c r="BS12" s="533"/>
      <c r="BT12" s="535"/>
      <c r="BU12" s="533"/>
      <c r="BV12" s="535"/>
      <c r="BW12" s="533"/>
      <c r="BX12" s="535"/>
      <c r="BY12" s="533"/>
      <c r="BZ12" s="535"/>
      <c r="CA12" s="536"/>
      <c r="CB12" s="533"/>
      <c r="CC12" s="534"/>
      <c r="CD12" s="534"/>
      <c r="CE12" s="535"/>
      <c r="DA12" t="s">
        <v>1157</v>
      </c>
      <c r="DB12" t="s">
        <v>1159</v>
      </c>
    </row>
    <row r="13" spans="1:106" ht="12.75" customHeight="1">
      <c r="A13" s="35">
        <f ca="1">A10+A11-A12</f>
        <v>75279.499999999985</v>
      </c>
      <c r="B13">
        <f ca="1">IF(I13=0,0,(A13*100/I13))</f>
        <v>36.176984288089109</v>
      </c>
      <c r="C13" s="35">
        <f ca="1">I13-E13</f>
        <v>37464.829999999987</v>
      </c>
      <c r="D13">
        <f ca="1">IF(I13=0,0,(C13*100/I13))</f>
        <v>18.00443103721371</v>
      </c>
      <c r="E13" s="35">
        <f ca="1">E10+E11-E12</f>
        <v>170621.89</v>
      </c>
      <c r="F13" s="35">
        <f ca="1">F10+F11-F12</f>
        <v>208086.72</v>
      </c>
      <c r="G13">
        <f ca="1">IF(I13=0,0,(F13*100/I13))</f>
        <v>100</v>
      </c>
      <c r="H13" s="35">
        <f>H10+H11-H12</f>
        <v>0</v>
      </c>
      <c r="I13" s="35">
        <f ca="1">I10+I11-I12</f>
        <v>208086.72</v>
      </c>
      <c r="J13" s="140">
        <f ca="1">IF(I13=0,0,(I13/$I$13*100))</f>
        <v>100</v>
      </c>
      <c r="K13" s="35" t="s">
        <v>2694</v>
      </c>
      <c r="L13" s="35">
        <f ca="1">L10+L11-L12</f>
        <v>1333396.93</v>
      </c>
      <c r="M13" s="140">
        <f ca="1">IF(L13=0,0,(L13/$L$13*100))</f>
        <v>100</v>
      </c>
      <c r="N13" s="35">
        <f ca="1">N10+N11-N12</f>
        <v>1333396.93</v>
      </c>
      <c r="O13">
        <f ca="1">IF(L13=0,0,(N13*100/L13))</f>
        <v>100</v>
      </c>
      <c r="P13" s="35">
        <f ca="1">P10+P11-P12</f>
        <v>69053.510000000068</v>
      </c>
      <c r="Q13">
        <f ca="1">IF(L13=0,0,(P13*100/L13))</f>
        <v>5.1787662357974735</v>
      </c>
      <c r="S13" s="145">
        <f ca="1">S10+S11-S12</f>
        <v>0</v>
      </c>
      <c r="T13" s="145">
        <f ca="1">T10+T11-T12</f>
        <v>132807.22</v>
      </c>
      <c r="U13" s="145">
        <f ca="1">U10+U11-U12</f>
        <v>0</v>
      </c>
      <c r="V13" s="145">
        <f ca="1">V10+V11-V12</f>
        <v>1264343.42</v>
      </c>
      <c r="W13" s="131"/>
      <c r="X13" s="145">
        <f ca="1">X10+X11-X12</f>
        <v>1264343.42</v>
      </c>
      <c r="Y13" s="145">
        <f ca="1">Y10+Y11-Y12</f>
        <v>0</v>
      </c>
      <c r="Z13" s="145">
        <f ca="1">Z10+Z11-Z12</f>
        <v>1193591.5</v>
      </c>
      <c r="AA13" s="131"/>
      <c r="AB13" s="131"/>
      <c r="AC13" s="131"/>
      <c r="AE13" s="106"/>
      <c r="AF13" s="106"/>
      <c r="AG13" s="106"/>
      <c r="AH13" s="106"/>
      <c r="BA13" s="533"/>
      <c r="BB13" s="534"/>
      <c r="BC13" s="534"/>
      <c r="BD13" s="534"/>
      <c r="BE13" s="535"/>
      <c r="BF13" s="536"/>
      <c r="BG13" s="533"/>
      <c r="BH13" s="535"/>
      <c r="BI13" s="533"/>
      <c r="BJ13" s="535"/>
      <c r="BK13" s="533"/>
      <c r="BL13" s="535"/>
      <c r="BM13" s="533"/>
      <c r="BN13" s="535"/>
      <c r="BO13" s="533"/>
      <c r="BP13" s="535"/>
      <c r="BQ13" s="533"/>
      <c r="BR13" s="535"/>
      <c r="BS13" s="533"/>
      <c r="BT13" s="535"/>
      <c r="BU13" s="533"/>
      <c r="BV13" s="535"/>
      <c r="BW13" s="533"/>
      <c r="BX13" s="535"/>
      <c r="BY13" s="533"/>
      <c r="BZ13" s="535"/>
      <c r="CA13" s="536"/>
      <c r="CB13" s="533"/>
      <c r="CC13" s="534"/>
      <c r="CD13" s="534"/>
      <c r="CE13" s="535"/>
    </row>
    <row r="14" spans="1:106" ht="5.15" customHeight="1">
      <c r="G14" s="140"/>
      <c r="O14" s="140"/>
      <c r="Q14" s="140"/>
      <c r="S14" s="72"/>
      <c r="T14" s="72"/>
      <c r="U14" s="72"/>
      <c r="V14" s="72"/>
      <c r="W14" s="46"/>
      <c r="X14" s="72"/>
      <c r="Y14" s="72"/>
      <c r="Z14" s="72"/>
      <c r="AA14" s="46"/>
      <c r="AB14" s="46"/>
      <c r="AC14" s="46"/>
      <c r="AE14" s="106"/>
      <c r="AF14" s="106"/>
      <c r="AG14" s="106"/>
      <c r="AH14" s="106"/>
      <c r="BA14" s="533"/>
      <c r="BB14" s="534"/>
      <c r="BC14" s="534"/>
      <c r="BD14" s="534"/>
      <c r="BE14" s="535"/>
      <c r="BF14" s="536"/>
      <c r="BG14" s="533"/>
      <c r="BH14" s="535"/>
      <c r="BI14" s="533"/>
      <c r="BJ14" s="535"/>
      <c r="BK14" s="533"/>
      <c r="BL14" s="535"/>
      <c r="BM14" s="533"/>
      <c r="BN14" s="535"/>
      <c r="BO14" s="533"/>
      <c r="BP14" s="535"/>
      <c r="BQ14" s="533"/>
      <c r="BR14" s="535"/>
      <c r="BS14" s="533"/>
      <c r="BT14" s="535"/>
      <c r="BU14" s="533"/>
      <c r="BV14" s="535"/>
      <c r="BW14" s="533"/>
      <c r="BX14" s="535"/>
      <c r="BY14" s="533"/>
      <c r="BZ14" s="535"/>
      <c r="CA14" s="536"/>
      <c r="CB14" s="533"/>
      <c r="CC14" s="534"/>
      <c r="CD14" s="534"/>
      <c r="CE14" s="535"/>
    </row>
    <row r="15" spans="1:106" ht="12.75" customHeight="1">
      <c r="A15">
        <f ca="1">I15-T15</f>
        <v>5797.2599999999993</v>
      </c>
      <c r="B15">
        <f ca="1">IF(I15=0,0,(A15*100/I15))</f>
        <v>53.035523149969343</v>
      </c>
      <c r="C15">
        <f ca="1">I15-E15</f>
        <v>7210.08</v>
      </c>
      <c r="D15">
        <f ca="1">IF(I15=0,0,(C15*100/I15))</f>
        <v>65.960533899312964</v>
      </c>
      <c r="E15">
        <f ca="1">IFERROR(_xll.AC_BU(_xll.ArrayBU(DB),_xll.ArrayDPT($BA15:$BE15),_xll.ArrayCOA($BG15:$BZ15),YR,PRD-1,_xll.ArrayDIM($CB15:$CE15)),0)</f>
        <v>3720.82</v>
      </c>
      <c r="F15">
        <f ca="1">I15-H15</f>
        <v>10930.9</v>
      </c>
      <c r="G15">
        <f ca="1">IF(I15=0,0,(F15*100/I15))</f>
        <v>100</v>
      </c>
      <c r="H15"/>
      <c r="I15">
        <f ca="1">IFERROR(_xll.AC_BU(_xll.ArrayBU(DB),_xll.ArrayDPT($BA15:$BE15),_xll.ArrayCOA($BG15:$BZ15),YR,PRD,_xll.ArrayDIM($CB15:$CE15)),0)</f>
        <v>10930.9</v>
      </c>
      <c r="J15" s="140">
        <f ca="1">IF(I15=0,0,(I15/$I$13*100))</f>
        <v>5.2530502667349461</v>
      </c>
      <c r="K15" s="35" t="s">
        <v>1164</v>
      </c>
      <c r="L15">
        <f ca="1">IFERROR(_xll.ACC_BU(_xll.ArrayBU(DB),_xll.ArrayDPT($BA15:$BE15),_xll.ArrayCOA($BG15:$BZ15),YR,PRD,_xll.ArrayDIM($CB15:$CE15)),0)</f>
        <v>45641.1</v>
      </c>
      <c r="M15" s="140">
        <f ca="1">IF(L15=0,0,(L15/$L$13*100))</f>
        <v>3.4229192353097737</v>
      </c>
      <c r="N15">
        <f ca="1">L15-U15</f>
        <v>45641.1</v>
      </c>
      <c r="O15">
        <f ca="1">IF(L15=0,0,(N15*100/L15))</f>
        <v>100</v>
      </c>
      <c r="P15">
        <f ca="1">L15-V15</f>
        <v>3685.9700000000012</v>
      </c>
      <c r="Q15">
        <f ca="1">IF(L15=0,0,(P15*100/L15))</f>
        <v>8.0759885278838617</v>
      </c>
      <c r="S15" s="72">
        <f ca="1">IFERROR(_xll.BC_BU(_xll.ArrayBU(DB),_xll.ArrayDPT($BA15:$BE15),_xll.ArrayCOA($BG15:$BZ15),YR,PRD,RV,_xll.ArrayDIM($CB15:$CE15)),0)</f>
        <v>0</v>
      </c>
      <c r="T15" s="72">
        <f ca="1">IFERROR(_xll.AC_BU(_xll.ArrayBU(DB),_xll.ArrayDPT($BA15:$BE15),_xll.ArrayCOA($BG15:$BZ15),YR-1,PRD,_xll.ArrayDIM($CB15:$CE15)),0)</f>
        <v>5133.6400000000003</v>
      </c>
      <c r="U15" s="72">
        <f ca="1">IFERROR(_xll.BCC_BU(_xll.ArrayBU(DB),_xll.ArrayDPT($BA15:$BE15),_xll.ArrayCOA($BG15:$BZ15),YR,PRD,RV,_xll.ArrayDIM($CB15:$CE15)),0)</f>
        <v>0</v>
      </c>
      <c r="V15" s="72">
        <f ca="1">IFERROR(_xll.ACC_BU(_xll.ArrayBU(DB),_xll.ArrayDPT($BA15:$BE15),_xll.ArrayCOA($BG15:$BZ15),YR-1,PRD,_xll.ArrayDIM($CB15:$CE15)),0)</f>
        <v>41955.13</v>
      </c>
      <c r="W15" s="102"/>
      <c r="X15" s="72">
        <f ca="1">IFERROR(_xll.ACC_BU(_xll.ArrayBU(DB),_xll.ArrayDPT($BA15:$BE15),_xll.ArrayCOA($BG15:$BZ15),YR-1,PRD,_xll.ArrayDIM($CB15:$CE15)),0)</f>
        <v>41955.13</v>
      </c>
      <c r="Y15" s="72">
        <f ca="1">IFERROR(_xll.BCC_BU(_xll.ArrayBU(DB),_xll.ArrayDPT($BA15:$BE15),_xll.ArrayCOA($BG15:$BZ15),YR-1,PRD,RV,_xll.ArrayDIM($CB15:$CE15)),0)</f>
        <v>0</v>
      </c>
      <c r="Z15" s="72">
        <f ca="1">IFERROR(_xll.ACC_BU(_xll.ArrayBU(DB),_xll.ArrayDPT($BA15:$BE15),_xll.ArrayCOA($BG15:$BZ15),YR-1-1,PRD,_xll.ArrayDIM($CB15:$CE15)),0)</f>
        <v>39198.18</v>
      </c>
      <c r="AA15" s="102"/>
      <c r="AB15" s="102"/>
      <c r="AC15" s="102"/>
      <c r="AE15" s="106"/>
      <c r="AF15" s="106"/>
      <c r="AG15" s="106"/>
      <c r="AH15" s="106"/>
      <c r="BA15" s="533"/>
      <c r="BB15" s="534"/>
      <c r="BC15" s="534"/>
      <c r="BD15" s="534"/>
      <c r="BE15" s="535"/>
      <c r="BF15" s="536"/>
      <c r="BG15" s="533" t="s">
        <v>1163</v>
      </c>
      <c r="BH15" s="535" t="s">
        <v>1165</v>
      </c>
      <c r="BI15" s="533"/>
      <c r="BJ15" s="535"/>
      <c r="BK15" s="533"/>
      <c r="BL15" s="535"/>
      <c r="BM15" s="533"/>
      <c r="BN15" s="535"/>
      <c r="BO15" s="533"/>
      <c r="BP15" s="535"/>
      <c r="BQ15" s="533"/>
      <c r="BR15" s="535"/>
      <c r="BS15" s="533"/>
      <c r="BT15" s="535"/>
      <c r="BU15" s="533"/>
      <c r="BV15" s="535"/>
      <c r="BW15" s="533"/>
      <c r="BX15" s="535"/>
      <c r="BY15" s="533"/>
      <c r="BZ15" s="535"/>
      <c r="CA15" s="536"/>
      <c r="CB15" s="533"/>
      <c r="CC15" s="534"/>
      <c r="CD15" s="534"/>
      <c r="CE15" s="535"/>
      <c r="DA15" t="s">
        <v>1163</v>
      </c>
      <c r="DB15" t="s">
        <v>1165</v>
      </c>
    </row>
    <row r="16" spans="1:106" ht="5.15" customHeight="1">
      <c r="G16" s="140"/>
      <c r="O16" s="140"/>
      <c r="Q16" s="140"/>
      <c r="S16" s="75"/>
      <c r="T16" s="75"/>
      <c r="U16" s="75"/>
      <c r="V16" s="75"/>
      <c r="W16" s="46"/>
      <c r="X16" s="75"/>
      <c r="Y16" s="75"/>
      <c r="Z16" s="75"/>
      <c r="AA16" s="46"/>
      <c r="AB16" s="46"/>
      <c r="AC16" s="46"/>
      <c r="AE16" s="106"/>
      <c r="AF16" s="106"/>
      <c r="AG16" s="106"/>
      <c r="AH16" s="106"/>
      <c r="BA16" s="537"/>
      <c r="BB16" s="538"/>
      <c r="BC16" s="538"/>
      <c r="BD16" s="538"/>
      <c r="BE16" s="539"/>
      <c r="BF16" s="502"/>
      <c r="BG16" s="537"/>
      <c r="BH16" s="539"/>
      <c r="BI16" s="537"/>
      <c r="BJ16" s="539"/>
      <c r="BK16" s="537"/>
      <c r="BL16" s="539"/>
      <c r="BM16" s="537"/>
      <c r="BN16" s="539"/>
      <c r="BO16" s="537"/>
      <c r="BP16" s="539"/>
      <c r="BQ16" s="537"/>
      <c r="BR16" s="539"/>
      <c r="BS16" s="537"/>
      <c r="BT16" s="539"/>
      <c r="BU16" s="537"/>
      <c r="BV16" s="539"/>
      <c r="BW16" s="537"/>
      <c r="BX16" s="539"/>
      <c r="BY16" s="537"/>
      <c r="BZ16" s="539"/>
      <c r="CA16" s="502"/>
      <c r="CB16" s="537"/>
      <c r="CC16" s="538"/>
      <c r="CD16" s="538"/>
      <c r="CE16" s="539"/>
    </row>
    <row r="17" spans="1:106" ht="12.75" customHeight="1">
      <c r="A17" s="76">
        <f ca="1">A13-A15</f>
        <v>69482.239999999991</v>
      </c>
      <c r="B17" s="162">
        <f ca="1">IF(I17=0,0,(A17*100/I17))</f>
        <v>35.242297184024288</v>
      </c>
      <c r="C17" s="76">
        <f ca="1">I17-E17</f>
        <v>30254.75</v>
      </c>
      <c r="D17" s="162">
        <f ca="1">IF(I17=0,0,(C17*100/I17))</f>
        <v>15.345603289824261</v>
      </c>
      <c r="E17" s="76">
        <f ca="1">E13-E15</f>
        <v>166901.07</v>
      </c>
      <c r="F17" s="76">
        <f ca="1">F13-F15</f>
        <v>197155.82</v>
      </c>
      <c r="G17" s="162">
        <f ca="1">IF(I17=0,0,(F17*100/I17))</f>
        <v>100</v>
      </c>
      <c r="H17" s="76">
        <f>H13-H15</f>
        <v>0</v>
      </c>
      <c r="I17" s="76">
        <f ca="1">I13-I15</f>
        <v>197155.82</v>
      </c>
      <c r="J17" s="163">
        <f ca="1">IF(I17=0,0,(I17/$I$13*100))</f>
        <v>94.746949733265069</v>
      </c>
      <c r="K17" s="76" t="s">
        <v>2566</v>
      </c>
      <c r="L17" s="76">
        <f ca="1">L13-L15</f>
        <v>1287755.8299999998</v>
      </c>
      <c r="M17" s="163">
        <f ca="1">IF(L17=0,0,(L17/$L$13*100))</f>
        <v>96.577080764690209</v>
      </c>
      <c r="N17" s="76">
        <f ca="1">N13-N15</f>
        <v>1287755.8299999998</v>
      </c>
      <c r="O17" s="162">
        <f ca="1">IF(L17=0,0,(N17*100/L17))</f>
        <v>100</v>
      </c>
      <c r="P17" s="76">
        <f ca="1">P13-P15</f>
        <v>65367.540000000066</v>
      </c>
      <c r="Q17" s="162">
        <f ca="1">IF(L17=0,0,(P17*100/L17))</f>
        <v>5.0760818531879659</v>
      </c>
      <c r="S17" s="77">
        <f ca="1">S13-S15</f>
        <v>0</v>
      </c>
      <c r="T17" s="77">
        <f ca="1">T13-T15</f>
        <v>127673.58</v>
      </c>
      <c r="U17" s="77">
        <f ca="1">U13-U15</f>
        <v>0</v>
      </c>
      <c r="V17" s="77">
        <f ca="1">V13-V15</f>
        <v>1222388.29</v>
      </c>
      <c r="W17" s="46"/>
      <c r="X17" s="77">
        <f ca="1">X13-X15</f>
        <v>1222388.29</v>
      </c>
      <c r="Y17" s="77">
        <f ca="1">Y13-Y15</f>
        <v>0</v>
      </c>
      <c r="Z17" s="77">
        <f ca="1">Z13-Z15</f>
        <v>1154393.32</v>
      </c>
      <c r="AA17" s="46"/>
      <c r="AB17" s="46"/>
      <c r="AC17" s="46"/>
      <c r="AE17" s="106"/>
      <c r="AF17" s="106"/>
      <c r="AG17" s="106"/>
      <c r="AH17" s="106"/>
      <c r="BA17" s="537"/>
      <c r="BB17" s="538"/>
      <c r="BC17" s="538"/>
      <c r="BD17" s="538"/>
      <c r="BE17" s="539"/>
      <c r="BF17" s="502"/>
      <c r="BG17" s="537"/>
      <c r="BH17" s="539"/>
      <c r="BI17" s="537"/>
      <c r="BJ17" s="539"/>
      <c r="BK17" s="537"/>
      <c r="BL17" s="539"/>
      <c r="BM17" s="537"/>
      <c r="BN17" s="539"/>
      <c r="BO17" s="537"/>
      <c r="BP17" s="539"/>
      <c r="BQ17" s="537"/>
      <c r="BR17" s="539"/>
      <c r="BS17" s="537"/>
      <c r="BT17" s="539"/>
      <c r="BU17" s="537"/>
      <c r="BV17" s="539"/>
      <c r="BW17" s="537"/>
      <c r="BX17" s="539"/>
      <c r="BY17" s="537"/>
      <c r="BZ17" s="539"/>
      <c r="CA17" s="502"/>
      <c r="CB17" s="537"/>
      <c r="CC17" s="538"/>
      <c r="CD17" s="538"/>
      <c r="CE17" s="539"/>
    </row>
    <row r="18" spans="1:106" ht="4.5" customHeight="1">
      <c r="G18" s="140"/>
      <c r="O18" s="140"/>
      <c r="Q18" s="140"/>
      <c r="S18" s="72"/>
      <c r="T18" s="72"/>
      <c r="U18" s="72"/>
      <c r="V18" s="72"/>
      <c r="W18" s="46"/>
      <c r="X18" s="72"/>
      <c r="Y18" s="72"/>
      <c r="Z18" s="72"/>
      <c r="AA18" s="46"/>
      <c r="AB18" s="46"/>
      <c r="AC18" s="46"/>
      <c r="AE18" s="106"/>
      <c r="AF18" s="106"/>
      <c r="AG18" s="106"/>
      <c r="AH18" s="106"/>
      <c r="BA18" s="537"/>
      <c r="BB18" s="538"/>
      <c r="BC18" s="538"/>
      <c r="BD18" s="538"/>
      <c r="BE18" s="539"/>
      <c r="BF18" s="502"/>
      <c r="BG18" s="537"/>
      <c r="BH18" s="539"/>
      <c r="BI18" s="537"/>
      <c r="BJ18" s="539"/>
      <c r="BK18" s="537"/>
      <c r="BL18" s="539"/>
      <c r="BM18" s="537"/>
      <c r="BN18" s="539"/>
      <c r="BO18" s="537"/>
      <c r="BP18" s="539"/>
      <c r="BQ18" s="537"/>
      <c r="BR18" s="539"/>
      <c r="BS18" s="537"/>
      <c r="BT18" s="539"/>
      <c r="BU18" s="537"/>
      <c r="BV18" s="539"/>
      <c r="BW18" s="537"/>
      <c r="BX18" s="539"/>
      <c r="BY18" s="537"/>
      <c r="BZ18" s="539"/>
      <c r="CA18" s="502"/>
      <c r="CB18" s="537"/>
      <c r="CC18" s="538"/>
      <c r="CD18" s="538"/>
      <c r="CE18" s="539"/>
    </row>
    <row r="19" spans="1:106" ht="12.75" customHeight="1">
      <c r="G19" s="140"/>
      <c r="K19" s="35" t="s">
        <v>2298</v>
      </c>
      <c r="O19" s="140"/>
      <c r="Q19" s="140"/>
      <c r="S19" s="72"/>
      <c r="T19" s="72"/>
      <c r="U19" s="72"/>
      <c r="V19" s="72"/>
      <c r="W19" s="46"/>
      <c r="X19" s="72"/>
      <c r="Y19" s="72"/>
      <c r="Z19" s="72"/>
      <c r="AA19" s="46"/>
      <c r="AB19" s="46"/>
      <c r="AC19" s="46"/>
      <c r="AE19" s="106"/>
      <c r="AF19" s="106"/>
      <c r="AG19" s="106"/>
      <c r="AH19" s="106"/>
      <c r="BA19" s="537"/>
      <c r="BB19" s="538"/>
      <c r="BC19" s="538"/>
      <c r="BD19" s="538"/>
      <c r="BE19" s="539"/>
      <c r="BF19" s="502"/>
      <c r="BG19" s="537"/>
      <c r="BH19" s="539"/>
      <c r="BI19" s="537"/>
      <c r="BJ19" s="539"/>
      <c r="BK19" s="537"/>
      <c r="BL19" s="539"/>
      <c r="BM19" s="537"/>
      <c r="BN19" s="539"/>
      <c r="BO19" s="537"/>
      <c r="BP19" s="539"/>
      <c r="BQ19" s="537"/>
      <c r="BR19" s="539"/>
      <c r="BS19" s="537"/>
      <c r="BT19" s="539"/>
      <c r="BU19" s="537"/>
      <c r="BV19" s="539"/>
      <c r="BW19" s="537"/>
      <c r="BX19" s="539"/>
      <c r="BY19" s="537"/>
      <c r="BZ19" s="539"/>
      <c r="CA19" s="502"/>
      <c r="CB19" s="537"/>
      <c r="CC19" s="538"/>
      <c r="CD19" s="538"/>
      <c r="CE19" s="539"/>
    </row>
    <row r="20" spans="1:106" ht="12.75" customHeight="1">
      <c r="A20">
        <f ca="1">I20-T20</f>
        <v>69760.039999999994</v>
      </c>
      <c r="B20">
        <f ca="1">IF(I20=0,0,(A20*100/I20))</f>
        <v>40.263211358651731</v>
      </c>
      <c r="C20">
        <f ca="1">I20-E20</f>
        <v>71030</v>
      </c>
      <c r="D20">
        <f ca="1">IF(I20=0,0,(C20*100/I20))</f>
        <v>40.996190696063721</v>
      </c>
      <c r="E20">
        <f ca="1">IFERROR(_xll.AC_BU(_xll.ArrayBU(DB),_xll.ArrayDPT($BA20:$BE20),_xll.ArrayCOA($BG20:$BZ20),YR,PRD-1,_xll.ArrayDIM($CB20:$CE20)),0)</f>
        <v>102230</v>
      </c>
      <c r="F20">
        <f ca="1">I20-H20</f>
        <v>173260</v>
      </c>
      <c r="G20">
        <f ca="1">IF(I20=0,0,(F20*100/I20))</f>
        <v>100</v>
      </c>
      <c r="H20"/>
      <c r="I20">
        <f ca="1">IFERROR(_xll.AC_BU(_xll.ArrayBU(DB),_xll.ArrayDPT($BA20:$BE20),_xll.ArrayCOA($BG20:$BZ20),YR,PRD,_xll.ArrayDIM($CB20:$CE20)),0)</f>
        <v>173260</v>
      </c>
      <c r="J20" s="140">
        <f ca="1">IF(I20=0,0,(I20/$I$13*100))</f>
        <v>83.263362505786048</v>
      </c>
      <c r="K20" t="s">
        <v>2478</v>
      </c>
      <c r="L20">
        <f ca="1">IFERROR(_xll.ACC_BU(_xll.ArrayBU(DB),_xll.ArrayDPT($BA20:$BE20),_xll.ArrayCOA($BG20:$BZ20),YR,PRD,_xll.ArrayDIM($CB20:$CE20)),0)</f>
        <v>697610</v>
      </c>
      <c r="M20" s="140">
        <f ca="1">IF(L20=0,0,(L20/$L$13*100))</f>
        <v>52.318254550053602</v>
      </c>
      <c r="N20">
        <f ca="1">L20-U20</f>
        <v>697610</v>
      </c>
      <c r="O20">
        <f ca="1">IF(L20=0,0,(N20*100/L20))</f>
        <v>100</v>
      </c>
      <c r="P20">
        <f ca="1">L20-V20</f>
        <v>125943.48999999999</v>
      </c>
      <c r="Q20">
        <f ca="1">IF(L20=0,0,(P20*100/L20))</f>
        <v>18.053567179369562</v>
      </c>
      <c r="R20" s="46"/>
      <c r="S20" s="72">
        <f ca="1">IFERROR(_xll.BC_BU(_xll.ArrayBU(DB),_xll.ArrayDPT($BA20:$BE20),_xll.ArrayCOA($BG20:$BZ20),YR,PRD,RV,_xll.ArrayDIM($CB20:$CE20)),0)</f>
        <v>0</v>
      </c>
      <c r="T20" s="72">
        <f ca="1">IFERROR(_xll.AC_BU(_xll.ArrayBU(DB),_xll.ArrayDPT($BA20:$BE20),_xll.ArrayCOA($BG20:$BZ20),YR-1,PRD,_xll.ArrayDIM($CB20:$CE20)),0)</f>
        <v>103499.96</v>
      </c>
      <c r="U20" s="72">
        <f ca="1">IFERROR(_xll.BCC_BU(_xll.ArrayBU(DB),_xll.ArrayDPT($BA20:$BE20),_xll.ArrayCOA($BG20:$BZ20),YR,PRD,RV,_xll.ArrayDIM($CB20:$CE20)),0)</f>
        <v>0</v>
      </c>
      <c r="V20" s="72">
        <f ca="1">IFERROR(_xll.ACC_BU(_xll.ArrayBU(DB),_xll.ArrayDPT($BA20:$BE20),_xll.ArrayCOA($BG20:$BZ20),YR-1,PRD,_xll.ArrayDIM($CB20:$CE20)),0)</f>
        <v>571666.51</v>
      </c>
      <c r="W20" s="102"/>
      <c r="X20" s="72">
        <f ca="1">IFERROR(_xll.ACC_BU(_xll.ArrayBU(DB),_xll.ArrayDPT($BA20:$BE20),_xll.ArrayCOA($BG20:$BZ20),YR-1,PRD,_xll.ArrayDIM($CB20:$CE20)),0)</f>
        <v>571666.51</v>
      </c>
      <c r="Y20" s="72">
        <f ca="1">IFERROR(_xll.BCC_BU(_xll.ArrayBU(DB),_xll.ArrayDPT($BA20:$BE20),_xll.ArrayCOA($BG20:$BZ20),YR-1,PRD,RV,_xll.ArrayDIM($CB20:$CE20)),0)</f>
        <v>0</v>
      </c>
      <c r="Z20" s="72">
        <f ca="1">IFERROR(_xll.ACC_BU(_xll.ArrayBU(DB),_xll.ArrayDPT($BA20:$BE20),_xll.ArrayCOA($BG20:$BZ20),YR-1-1,PRD,_xll.ArrayDIM($CB20:$CE20)),0)</f>
        <v>369866.67</v>
      </c>
      <c r="AA20" s="102"/>
      <c r="AB20" s="102"/>
      <c r="AC20" s="102"/>
      <c r="AE20" s="106"/>
      <c r="AF20" s="106"/>
      <c r="AG20" s="106"/>
      <c r="AH20" s="106"/>
      <c r="BA20" s="537"/>
      <c r="BB20" s="538"/>
      <c r="BC20" s="538"/>
      <c r="BD20" s="538"/>
      <c r="BE20" s="539"/>
      <c r="BF20" s="502"/>
      <c r="BG20" s="537" t="s">
        <v>1168</v>
      </c>
      <c r="BH20" s="539" t="s">
        <v>1171</v>
      </c>
      <c r="BI20" s="537"/>
      <c r="BJ20" s="539"/>
      <c r="BK20" s="537"/>
      <c r="BL20" s="539"/>
      <c r="BM20" s="537"/>
      <c r="BN20" s="539"/>
      <c r="BO20" s="537"/>
      <c r="BP20" s="539"/>
      <c r="BQ20" s="537"/>
      <c r="BR20" s="539"/>
      <c r="BS20" s="537"/>
      <c r="BT20" s="539"/>
      <c r="BU20" s="537"/>
      <c r="BV20" s="539"/>
      <c r="BW20" s="537"/>
      <c r="BX20" s="539"/>
      <c r="BY20" s="537"/>
      <c r="BZ20" s="539"/>
      <c r="CA20" s="502"/>
      <c r="CB20" s="537"/>
      <c r="CC20" s="538"/>
      <c r="CD20" s="538"/>
      <c r="CE20" s="539"/>
      <c r="DA20" t="s">
        <v>1168</v>
      </c>
      <c r="DB20" t="s">
        <v>1171</v>
      </c>
    </row>
    <row r="21" spans="1:106" ht="12.75" customHeight="1">
      <c r="A21" s="124">
        <f ca="1">I21-T21</f>
        <v>6825.369999999999</v>
      </c>
      <c r="B21" s="124">
        <f ca="1">IF(I21=0,0,(A21*100/I21))</f>
        <v>26.626113945007667</v>
      </c>
      <c r="C21" s="124">
        <f ca="1">I21-E21</f>
        <v>11755.46</v>
      </c>
      <c r="D21" s="124">
        <f ca="1">IF(I21=0,0,(C21*100/I21))</f>
        <v>45.85864465017719</v>
      </c>
      <c r="E21" s="124">
        <f ca="1">IFERROR(_xll.AC_BU(_xll.ArrayBU(DB),_xll.ArrayDPT($BA21:$BE21),_xll.ArrayCOA($BG21:$BZ21),YR,PRD-1,_xll.ArrayDIM($CB21:$CE21)),0)</f>
        <v>13878.66</v>
      </c>
      <c r="F21" s="124">
        <f ca="1">I21-H21</f>
        <v>25634.12</v>
      </c>
      <c r="G21" s="124">
        <f ca="1">IF(I21=0,0,(F21*100/I21))</f>
        <v>100</v>
      </c>
      <c r="H21" s="124"/>
      <c r="I21" s="124">
        <f ca="1">IFERROR(_xll.AC_BU(_xll.ArrayBU(DB),_xll.ArrayDPT($BA21:$BE21),_xll.ArrayCOA($BG21:$BZ21),YR,PRD,_xll.ArrayDIM($CB21:$CE21)),0)</f>
        <v>25634.12</v>
      </c>
      <c r="J21" s="127">
        <f ca="1">IF(I21=0,0,(I21/$I$13*100))</f>
        <v>12.318960095098811</v>
      </c>
      <c r="K21" s="124" t="s">
        <v>2479</v>
      </c>
      <c r="L21" s="124">
        <f ca="1">IFERROR(_xll.ACC_BU(_xll.ArrayBU(DB),_xll.ArrayDPT($BA21:$BE21),_xll.ArrayCOA($BG21:$BZ21),YR,PRD,_xll.ArrayDIM($CB21:$CE21)),0)</f>
        <v>241131.12</v>
      </c>
      <c r="M21" s="127">
        <f ca="1">IF(L21=0,0,(L21/$L$13*100))</f>
        <v>18.083971439772249</v>
      </c>
      <c r="N21" s="124">
        <f ca="1">L21-U21</f>
        <v>241131.12</v>
      </c>
      <c r="O21" s="124">
        <f ca="1">IF(L21=0,0,(N21*100/L21))</f>
        <v>100</v>
      </c>
      <c r="P21" s="124">
        <f ca="1">L21-V21</f>
        <v>85621.88</v>
      </c>
      <c r="Q21" s="124">
        <f ca="1">IF(L21=0,0,(P21*100/L21))</f>
        <v>35.508432092879595</v>
      </c>
      <c r="R21" s="46"/>
      <c r="S21" s="75">
        <f ca="1">IFERROR(_xll.BC_BU(_xll.ArrayBU(DB),_xll.ArrayDPT($BA21:$BE21),_xll.ArrayCOA($BG21:$BZ21),YR,PRD,RV,_xll.ArrayDIM($CB21:$CE21)),0)</f>
        <v>0</v>
      </c>
      <c r="T21" s="75">
        <f ca="1">IFERROR(_xll.AC_BU(_xll.ArrayBU(DB),_xll.ArrayDPT($BA21:$BE21),_xll.ArrayCOA($BG21:$BZ21),YR-1,PRD,_xll.ArrayDIM($CB21:$CE21)),0)</f>
        <v>18808.75</v>
      </c>
      <c r="U21" s="75">
        <f ca="1">IFERROR(_xll.BCC_BU(_xll.ArrayBU(DB),_xll.ArrayDPT($BA21:$BE21),_xll.ArrayCOA($BG21:$BZ21),YR,PRD,RV,_xll.ArrayDIM($CB21:$CE21)),0)</f>
        <v>0</v>
      </c>
      <c r="V21" s="75">
        <f ca="1">IFERROR(_xll.ACC_BU(_xll.ArrayBU(DB),_xll.ArrayDPT($BA21:$BE21),_xll.ArrayCOA($BG21:$BZ21),YR-1,PRD,_xll.ArrayDIM($CB21:$CE21)),0)</f>
        <v>155509.24</v>
      </c>
      <c r="W21" s="102"/>
      <c r="X21" s="72">
        <f ca="1">IFERROR(_xll.ACC_BU(_xll.ArrayBU(DB),_xll.ArrayDPT($BA21:$BE21),_xll.ArrayCOA($BG21:$BZ21),YR-1,PRD,_xll.ArrayDIM($CB21:$CE21)),0)</f>
        <v>155509.24</v>
      </c>
      <c r="Y21" s="72">
        <f ca="1">IFERROR(_xll.BCC_BU(_xll.ArrayBU(DB),_xll.ArrayDPT($BA21:$BE21),_xll.ArrayCOA($BG21:$BZ21),YR-1,PRD,RV,_xll.ArrayDIM($CB21:$CE21)),0)</f>
        <v>0</v>
      </c>
      <c r="Z21" s="72">
        <f ca="1">IFERROR(_xll.ACC_BU(_xll.ArrayBU(DB),_xll.ArrayDPT($BA21:$BE21),_xll.ArrayCOA($BG21:$BZ21),YR-1-1,PRD,_xll.ArrayDIM($CB21:$CE21)),0)</f>
        <v>121134.23000000001</v>
      </c>
      <c r="AA21" s="102"/>
      <c r="AB21" s="102"/>
      <c r="AC21" s="102"/>
      <c r="AE21" s="106"/>
      <c r="AF21" s="106"/>
      <c r="AG21" s="106"/>
      <c r="AH21" s="106"/>
      <c r="BA21" s="537"/>
      <c r="BB21" s="538"/>
      <c r="BC21" s="538"/>
      <c r="BD21" s="538"/>
      <c r="BE21" s="539"/>
      <c r="BF21" s="502"/>
      <c r="BG21" s="537" t="s">
        <v>1172</v>
      </c>
      <c r="BH21" s="539" t="s">
        <v>1180</v>
      </c>
      <c r="BI21" s="537"/>
      <c r="BJ21" s="539"/>
      <c r="BK21" s="537"/>
      <c r="BL21" s="539"/>
      <c r="BM21" s="537"/>
      <c r="BN21" s="539"/>
      <c r="BO21" s="537"/>
      <c r="BP21" s="539"/>
      <c r="BQ21" s="537"/>
      <c r="BR21" s="539"/>
      <c r="BS21" s="537"/>
      <c r="BT21" s="539"/>
      <c r="BU21" s="537"/>
      <c r="BV21" s="539"/>
      <c r="BW21" s="537"/>
      <c r="BX21" s="539"/>
      <c r="BY21" s="537"/>
      <c r="BZ21" s="539"/>
      <c r="CA21" s="502"/>
      <c r="CB21" s="537"/>
      <c r="CC21" s="538"/>
      <c r="CD21" s="538"/>
      <c r="CE21" s="539"/>
      <c r="DA21" t="s">
        <v>1172</v>
      </c>
      <c r="DB21" t="s">
        <v>1180</v>
      </c>
    </row>
    <row r="22" spans="1:106" ht="12.75" customHeight="1">
      <c r="A22" s="35">
        <f ca="1">A20+A21</f>
        <v>76585.409999999989</v>
      </c>
      <c r="B22">
        <f ca="1">IF(I22=0,0,(A22*100/I22))</f>
        <v>38.505617963969975</v>
      </c>
      <c r="C22" s="35">
        <f ca="1">I22-E22</f>
        <v>82785.459999999992</v>
      </c>
      <c r="D22">
        <f ca="1">IF(I22=0,0,(C22*100/I22))</f>
        <v>41.622879550184791</v>
      </c>
      <c r="E22" s="35">
        <f ca="1">E20+E21</f>
        <v>116108.66</v>
      </c>
      <c r="F22" s="35">
        <f ca="1">F20+F21</f>
        <v>198894.12</v>
      </c>
      <c r="G22">
        <f ca="1">IF(I22=0,0,(F22*100/I22))</f>
        <v>100</v>
      </c>
      <c r="H22" s="35">
        <f>H20+H21</f>
        <v>0</v>
      </c>
      <c r="I22" s="35">
        <f ca="1">I20+I21</f>
        <v>198894.12</v>
      </c>
      <c r="J22" s="140">
        <f ca="1">IF(I22=0,0,(I22/$I$13*100))</f>
        <v>95.582322600884865</v>
      </c>
      <c r="K22" s="35" t="s">
        <v>2567</v>
      </c>
      <c r="L22" s="35">
        <f ca="1">L20+L21</f>
        <v>938741.12</v>
      </c>
      <c r="M22" s="140">
        <f ca="1">IF(L22=0,0,(L22/$L$13*100))</f>
        <v>70.402225989825851</v>
      </c>
      <c r="N22" s="35">
        <f ca="1">N20+N21</f>
        <v>938741.12</v>
      </c>
      <c r="O22">
        <f ca="1">IF(L22=0,0,(N22*100/L22))</f>
        <v>100</v>
      </c>
      <c r="P22" s="35">
        <f ca="1">P20+P21</f>
        <v>211565.37</v>
      </c>
      <c r="Q22">
        <f ca="1">IF(L22=0,0,(P22*100/L22))</f>
        <v>22.537136756084575</v>
      </c>
      <c r="R22" s="46"/>
      <c r="S22" s="77">
        <f ca="1">S20+S21</f>
        <v>0</v>
      </c>
      <c r="T22" s="77">
        <f ca="1">T20+T21</f>
        <v>122308.71</v>
      </c>
      <c r="U22" s="77">
        <f ca="1">U20+U21</f>
        <v>0</v>
      </c>
      <c r="V22" s="77">
        <f ca="1">V20+V21</f>
        <v>727175.75</v>
      </c>
      <c r="W22" s="46"/>
      <c r="X22" s="145">
        <f ca="1">X20+X21</f>
        <v>727175.75</v>
      </c>
      <c r="Y22" s="145">
        <f ca="1">Y20+Y21</f>
        <v>0</v>
      </c>
      <c r="Z22" s="145">
        <f ca="1">Z20+Z21</f>
        <v>491000.9</v>
      </c>
      <c r="AA22" s="46"/>
      <c r="AB22" s="46"/>
      <c r="AC22" s="46"/>
      <c r="AE22" s="106"/>
      <c r="AF22" s="106"/>
      <c r="AG22" s="106"/>
      <c r="AH22" s="106"/>
      <c r="BA22" s="537"/>
      <c r="BB22" s="538"/>
      <c r="BC22" s="538"/>
      <c r="BD22" s="538"/>
      <c r="BE22" s="539"/>
      <c r="BF22" s="502"/>
      <c r="BG22" s="537"/>
      <c r="BH22" s="539"/>
      <c r="BI22" s="537"/>
      <c r="BJ22" s="539"/>
      <c r="BK22" s="537"/>
      <c r="BL22" s="539"/>
      <c r="BM22" s="537"/>
      <c r="BN22" s="539"/>
      <c r="BO22" s="537"/>
      <c r="BP22" s="539"/>
      <c r="BQ22" s="537"/>
      <c r="BR22" s="539"/>
      <c r="BS22" s="537"/>
      <c r="BT22" s="539"/>
      <c r="BU22" s="537"/>
      <c r="BV22" s="539"/>
      <c r="BW22" s="537"/>
      <c r="BX22" s="539"/>
      <c r="BY22" s="537"/>
      <c r="BZ22" s="539"/>
      <c r="CA22" s="502"/>
      <c r="CB22" s="537"/>
      <c r="CC22" s="538"/>
      <c r="CD22" s="538"/>
      <c r="CE22" s="539"/>
    </row>
    <row r="23" spans="1:106" ht="5.15" customHeight="1">
      <c r="G23" s="140"/>
      <c r="O23" s="140"/>
      <c r="Q23" s="140"/>
      <c r="S23" s="72"/>
      <c r="T23" s="72"/>
      <c r="U23" s="72"/>
      <c r="V23" s="72"/>
      <c r="W23" s="46"/>
      <c r="X23" s="72"/>
      <c r="Y23" s="72"/>
      <c r="Z23" s="72"/>
      <c r="AA23" s="46"/>
      <c r="AB23" s="46"/>
      <c r="AC23" s="46"/>
      <c r="AE23" s="106"/>
      <c r="AF23" s="106"/>
      <c r="AG23" s="106"/>
      <c r="AH23" s="106"/>
      <c r="BA23" s="537"/>
      <c r="BB23" s="538"/>
      <c r="BC23" s="538"/>
      <c r="BD23" s="538"/>
      <c r="BE23" s="539"/>
      <c r="BF23" s="502"/>
      <c r="BG23" s="537"/>
      <c r="BH23" s="539"/>
      <c r="BI23" s="537"/>
      <c r="BJ23" s="539"/>
      <c r="BK23" s="537"/>
      <c r="BL23" s="539"/>
      <c r="BM23" s="537"/>
      <c r="BN23" s="539"/>
      <c r="BO23" s="537"/>
      <c r="BP23" s="539"/>
      <c r="BQ23" s="537"/>
      <c r="BR23" s="539"/>
      <c r="BS23" s="537"/>
      <c r="BT23" s="539"/>
      <c r="BU23" s="537"/>
      <c r="BV23" s="539"/>
      <c r="BW23" s="537"/>
      <c r="BX23" s="539"/>
      <c r="BY23" s="537"/>
      <c r="BZ23" s="539"/>
      <c r="CA23" s="502"/>
      <c r="CB23" s="537"/>
      <c r="CC23" s="538"/>
      <c r="CD23" s="538"/>
      <c r="CE23" s="539"/>
    </row>
    <row r="24" spans="1:106" ht="12.75" customHeight="1">
      <c r="K24" s="35" t="s">
        <v>2354</v>
      </c>
      <c r="T24" s="72"/>
      <c r="U24" s="72"/>
      <c r="V24" s="72"/>
      <c r="W24" s="72"/>
      <c r="Y24" s="72"/>
      <c r="Z24" s="72"/>
      <c r="AA24" s="72"/>
      <c r="AG24" s="146"/>
      <c r="AH24" s="146"/>
      <c r="AI24" s="146"/>
      <c r="AJ24" s="146"/>
      <c r="BA24" s="537"/>
      <c r="BB24" s="538"/>
      <c r="BC24" s="538"/>
      <c r="BD24" s="538"/>
      <c r="BE24" s="539"/>
      <c r="BF24" s="502"/>
      <c r="BG24" s="537"/>
      <c r="BH24" s="539"/>
      <c r="BI24" s="537"/>
      <c r="BJ24" s="539"/>
      <c r="BK24" s="537"/>
      <c r="BL24" s="539"/>
      <c r="BM24" s="537"/>
      <c r="BN24" s="539"/>
      <c r="BO24" s="537"/>
      <c r="BP24" s="539"/>
      <c r="BQ24" s="537"/>
      <c r="BR24" s="539"/>
      <c r="BS24" s="537"/>
      <c r="BT24" s="539"/>
      <c r="BU24" s="537"/>
      <c r="BV24" s="539"/>
      <c r="BW24" s="537"/>
      <c r="BX24" s="539"/>
      <c r="BY24" s="537"/>
      <c r="BZ24" s="539"/>
      <c r="CA24" s="502"/>
      <c r="CB24" s="537"/>
      <c r="CC24" s="538"/>
      <c r="CD24" s="538"/>
      <c r="CE24" s="539"/>
    </row>
    <row r="25" spans="1:106" ht="12.75" customHeight="1">
      <c r="A25" s="74">
        <f t="shared" ref="A25:A48" ca="1" si="0">I25-T25</f>
        <v>-2395.96</v>
      </c>
      <c r="B25" s="74">
        <f t="shared" ref="B25:B49" ca="1" si="1">IF(I25=0,0,(A25*100/I25))</f>
        <v>0</v>
      </c>
      <c r="C25" s="74">
        <f t="shared" ref="C25:C49" ca="1" si="2">I25-E25</f>
        <v>-2705.15</v>
      </c>
      <c r="D25" s="74">
        <f t="shared" ref="D25:D49" ca="1" si="3">IF(I25=0,0,(C25*100/I25))</f>
        <v>0</v>
      </c>
      <c r="E25" s="74">
        <f ca="1">IFERROR(_xll.AC_BU(_xll.ArrayBU(DB),_xll.ArrayDPT($BA25:$BE25),_xll.ArrayCOA($BG25:$BZ25),YR,PRD-1,_xll.ArrayDIM($CB25:$CE25)),0)</f>
        <v>2705.15</v>
      </c>
      <c r="F25" s="74">
        <f t="shared" ref="F25:F48" ca="1" si="4">I25-H25</f>
        <v>0</v>
      </c>
      <c r="G25" s="74">
        <f t="shared" ref="G25:G49" ca="1" si="5">IF(I25=0,0,(F25*100/I25))</f>
        <v>0</v>
      </c>
      <c r="H25" s="222"/>
      <c r="I25" s="74">
        <f ca="1">IFERROR(_xll.AC_BU(_xll.ArrayBU(DB),_xll.ArrayDPT($BA25:$BE25),_xll.ArrayCOA($BG25:$BZ25),YR,PRD,_xll.ArrayDIM($CB25:$CE25)),0)</f>
        <v>0</v>
      </c>
      <c r="J25" s="122">
        <f t="shared" ref="J25:J49" ca="1" si="6">IF(I25=0,0,(I25/$I$13*100))</f>
        <v>0</v>
      </c>
      <c r="K25" s="130" t="s">
        <v>2483</v>
      </c>
      <c r="L25" s="74">
        <f ca="1">IFERROR(_xll.ACC_BU(_xll.ArrayBU(DB),_xll.ArrayDPT($BA25:$BE25),_xll.ArrayCOA($BG25:$BZ25),YR,PRD,_xll.ArrayDIM($CB25:$CE25)),0)</f>
        <v>9220.0400000000009</v>
      </c>
      <c r="M25" s="122">
        <f t="shared" ref="M25:M49" ca="1" si="7">IF(L25=0,0,(L25/$L$13*100))</f>
        <v>0.69147001860878754</v>
      </c>
      <c r="N25" s="74">
        <f t="shared" ref="N25:N48" ca="1" si="8">L25-U25</f>
        <v>9220.0400000000009</v>
      </c>
      <c r="O25" s="74">
        <f t="shared" ref="O25:O49" ca="1" si="9">IF(L25=0,0,(N25*100/L25))</f>
        <v>100</v>
      </c>
      <c r="P25" s="74">
        <f t="shared" ref="P25:P48" ca="1" si="10">L25-V25</f>
        <v>-11201.95</v>
      </c>
      <c r="Q25" s="74">
        <f t="shared" ref="Q25:Q49" ca="1" si="11">IF(L25=0,0,(P25*100/L25))</f>
        <v>-121.49567680834355</v>
      </c>
      <c r="S25" s="223">
        <f ca="1">IFERROR(_xll.BC_BU(_xll.ArrayBU(DB),_xll.ArrayDPT($BA25:$BE25),_xll.ArrayCOA($BG25:$BZ25),YR,PRD,RV,_xll.ArrayDIM($CB25:$CE25)),0)</f>
        <v>0</v>
      </c>
      <c r="T25" s="72">
        <f ca="1">IFERROR(_xll.AC_BU(_xll.ArrayBU(DB),_xll.ArrayDPT($BA25:$BE25),_xll.ArrayCOA($BG25:$BZ25),YR-1,PRD,_xll.ArrayDIM($CB25:$CE25)),0)</f>
        <v>2395.96</v>
      </c>
      <c r="U25" s="72">
        <f ca="1">IFERROR(_xll.BCC_BU(_xll.ArrayBU(DB),_xll.ArrayDPT($BA25:$BE25),_xll.ArrayCOA($BG25:$BZ25),YR,PRD,RV,_xll.ArrayDIM($CB25:$CE25)),0)</f>
        <v>0</v>
      </c>
      <c r="V25" s="72">
        <f ca="1">IFERROR(_xll.ACC_BU(_xll.ArrayBU(DB),_xll.ArrayDPT($BA25:$BE25),_xll.ArrayCOA($BG25:$BZ25),YR-1,PRD,_xll.ArrayDIM($CB25:$CE25)),0)</f>
        <v>20421.990000000002</v>
      </c>
      <c r="W25" s="46"/>
      <c r="X25" s="72">
        <f ca="1">IFERROR(_xll.ACC_BU(_xll.ArrayBU(DB),_xll.ArrayDPT($BA25:$BE25),_xll.ArrayCOA($BG25:$BZ25),YR-1,PRD,_xll.ArrayDIM($CB25:$CE25)),0)</f>
        <v>20421.990000000002</v>
      </c>
      <c r="Y25" s="72">
        <f ca="1">IFERROR(_xll.BCC_BU(_xll.ArrayBU(DB),_xll.ArrayDPT($BA25:$BE25),_xll.ArrayCOA($BG25:$BZ25),YR-1,PRD,RV,_xll.ArrayDIM($CB25:$CE25)),0)</f>
        <v>0</v>
      </c>
      <c r="Z25" s="72">
        <f ca="1">IFERROR(_xll.ACC_BU(_xll.ArrayBU(DB),_xll.ArrayDPT($BA25:$BE25),_xll.ArrayCOA($BG25:$BZ25),YR-1-1,PRD,_xll.ArrayDIM($CB25:$CE25)),0)</f>
        <v>17039.02</v>
      </c>
      <c r="AA25" s="46"/>
      <c r="AB25" s="46"/>
      <c r="AC25" s="46"/>
      <c r="AE25" s="106"/>
      <c r="AF25" s="106"/>
      <c r="AG25" s="106"/>
      <c r="AH25" s="106"/>
      <c r="BA25" s="537"/>
      <c r="BB25" s="538"/>
      <c r="BC25" s="538"/>
      <c r="BD25" s="538"/>
      <c r="BE25" s="539"/>
      <c r="BF25" s="502"/>
      <c r="BG25" s="537" t="s">
        <v>1189</v>
      </c>
      <c r="BH25" s="539"/>
      <c r="BI25" s="537"/>
      <c r="BJ25" s="539"/>
      <c r="BK25" s="537"/>
      <c r="BL25" s="539"/>
      <c r="BM25" s="537"/>
      <c r="BN25" s="539"/>
      <c r="BO25" s="537"/>
      <c r="BP25" s="539"/>
      <c r="BQ25" s="537"/>
      <c r="BR25" s="539"/>
      <c r="BS25" s="537"/>
      <c r="BT25" s="539"/>
      <c r="BU25" s="537"/>
      <c r="BV25" s="539"/>
      <c r="BW25" s="537"/>
      <c r="BX25" s="539"/>
      <c r="BY25" s="537"/>
      <c r="BZ25" s="539"/>
      <c r="CA25" s="502"/>
      <c r="CB25" s="537"/>
      <c r="CC25" s="538"/>
      <c r="CD25" s="538"/>
      <c r="CE25" s="539"/>
      <c r="DA25" t="s">
        <v>1189</v>
      </c>
    </row>
    <row r="26" spans="1:106" ht="12.75" customHeight="1">
      <c r="A26" s="74">
        <f t="shared" ca="1" si="0"/>
        <v>36.5</v>
      </c>
      <c r="B26" s="74">
        <f t="shared" ca="1" si="1"/>
        <v>2.839362115908207</v>
      </c>
      <c r="C26" s="74">
        <f t="shared" ca="1" si="2"/>
        <v>1050.81</v>
      </c>
      <c r="D26" s="74">
        <f t="shared" ca="1" si="3"/>
        <v>81.743290548424739</v>
      </c>
      <c r="E26" s="74">
        <f ca="1">IFERROR(_xll.AC_BU(_xll.ArrayBU(DB),_xll.ArrayDPT($BA26:$BE26),_xll.ArrayCOA($BG26:$BZ26),YR,PRD-1,_xll.ArrayDIM($CB26:$CE26)),0)</f>
        <v>234.69</v>
      </c>
      <c r="F26" s="74">
        <f t="shared" ca="1" si="4"/>
        <v>1285.5</v>
      </c>
      <c r="G26" s="74">
        <f t="shared" ca="1" si="5"/>
        <v>100</v>
      </c>
      <c r="H26" s="222"/>
      <c r="I26" s="74">
        <f ca="1">IFERROR(_xll.AC_BU(_xll.ArrayBU(DB),_xll.ArrayDPT($BA26:$BE26),_xll.ArrayCOA($BG26:$BZ26),YR,PRD,_xll.ArrayDIM($CB26:$CE26)),0)</f>
        <v>1285.5</v>
      </c>
      <c r="J26" s="122">
        <f t="shared" ca="1" si="6"/>
        <v>0.61777128304968232</v>
      </c>
      <c r="K26" s="74" t="s">
        <v>2484</v>
      </c>
      <c r="L26" s="74">
        <f ca="1">IFERROR(_xll.ACC_BU(_xll.ArrayBU(DB),_xll.ArrayDPT($BA26:$BE26),_xll.ArrayCOA($BG26:$BZ26),YR,PRD,_xll.ArrayDIM($CB26:$CE26)),0)</f>
        <v>2359.41</v>
      </c>
      <c r="M26" s="122">
        <f t="shared" ca="1" si="7"/>
        <v>0.17694731005567862</v>
      </c>
      <c r="N26" s="74">
        <f t="shared" ca="1" si="8"/>
        <v>2359.41</v>
      </c>
      <c r="O26" s="74">
        <f t="shared" ca="1" si="9"/>
        <v>100</v>
      </c>
      <c r="P26" s="74">
        <f t="shared" ca="1" si="10"/>
        <v>85.809999999999945</v>
      </c>
      <c r="Q26" s="74">
        <f t="shared" ca="1" si="11"/>
        <v>3.6369261806977149</v>
      </c>
      <c r="S26" s="223">
        <f ca="1">IFERROR(_xll.BC_BU(_xll.ArrayBU(DB),_xll.ArrayDPT($BA26:$BE26),_xll.ArrayCOA($BG26:$BZ26),YR,PRD,RV,_xll.ArrayDIM($CB26:$CE26)),0)</f>
        <v>0</v>
      </c>
      <c r="T26" s="72">
        <f ca="1">IFERROR(_xll.AC_BU(_xll.ArrayBU(DB),_xll.ArrayDPT($BA26:$BE26),_xll.ArrayCOA($BG26:$BZ26),YR-1,PRD,_xll.ArrayDIM($CB26:$CE26)),0)</f>
        <v>1249</v>
      </c>
      <c r="U26" s="72">
        <f ca="1">IFERROR(_xll.BCC_BU(_xll.ArrayBU(DB),_xll.ArrayDPT($BA26:$BE26),_xll.ArrayCOA($BG26:$BZ26),YR,PRD,RV,_xll.ArrayDIM($CB26:$CE26)),0)</f>
        <v>0</v>
      </c>
      <c r="V26" s="72">
        <f ca="1">IFERROR(_xll.ACC_BU(_xll.ArrayBU(DB),_xll.ArrayDPT($BA26:$BE26),_xll.ArrayCOA($BG26:$BZ26),YR-1,PRD,_xll.ArrayDIM($CB26:$CE26)),0)</f>
        <v>2273.6</v>
      </c>
      <c r="W26" s="46"/>
      <c r="X26" s="72">
        <f ca="1">IFERROR(_xll.ACC_BU(_xll.ArrayBU(DB),_xll.ArrayDPT($BA26:$BE26),_xll.ArrayCOA($BG26:$BZ26),YR-1,PRD,_xll.ArrayDIM($CB26:$CE26)),0)</f>
        <v>2273.6</v>
      </c>
      <c r="Y26" s="72">
        <f ca="1">IFERROR(_xll.BCC_BU(_xll.ArrayBU(DB),_xll.ArrayDPT($BA26:$BE26),_xll.ArrayCOA($BG26:$BZ26),YR-1,PRD,RV,_xll.ArrayDIM($CB26:$CE26)),0)</f>
        <v>0</v>
      </c>
      <c r="Z26" s="72">
        <f ca="1">IFERROR(_xll.ACC_BU(_xll.ArrayBU(DB),_xll.ArrayDPT($BA26:$BE26),_xll.ArrayCOA($BG26:$BZ26),YR-1-1,PRD,_xll.ArrayDIM($CB26:$CE26)),0)</f>
        <v>2531.33</v>
      </c>
      <c r="AA26" s="46"/>
      <c r="AB26" s="46"/>
      <c r="AC26" s="46"/>
      <c r="AE26" s="106"/>
      <c r="AF26" s="106"/>
      <c r="AG26" s="106"/>
      <c r="AH26" s="106"/>
      <c r="BA26" s="537"/>
      <c r="BB26" s="538"/>
      <c r="BC26" s="538"/>
      <c r="BD26" s="538"/>
      <c r="BE26" s="539"/>
      <c r="BF26" s="502"/>
      <c r="BG26" s="537" t="s">
        <v>1192</v>
      </c>
      <c r="BH26" s="539"/>
      <c r="BI26" s="537"/>
      <c r="BJ26" s="539"/>
      <c r="BK26" s="537"/>
      <c r="BL26" s="539"/>
      <c r="BM26" s="537"/>
      <c r="BN26" s="539"/>
      <c r="BO26" s="537"/>
      <c r="BP26" s="539"/>
      <c r="BQ26" s="537"/>
      <c r="BR26" s="539"/>
      <c r="BS26" s="537"/>
      <c r="BT26" s="539"/>
      <c r="BU26" s="537"/>
      <c r="BV26" s="539"/>
      <c r="BW26" s="537"/>
      <c r="BX26" s="539"/>
      <c r="BY26" s="537"/>
      <c r="BZ26" s="539"/>
      <c r="CA26" s="502"/>
      <c r="CB26" s="537"/>
      <c r="CC26" s="538"/>
      <c r="CD26" s="538"/>
      <c r="CE26" s="539"/>
      <c r="DA26" t="s">
        <v>1192</v>
      </c>
    </row>
    <row r="27" spans="1:106" ht="12.75" customHeight="1">
      <c r="A27" s="124">
        <f t="shared" ca="1" si="0"/>
        <v>1489.8100000000004</v>
      </c>
      <c r="B27" s="124">
        <f t="shared" ca="1" si="1"/>
        <v>33.892286132874709</v>
      </c>
      <c r="C27" s="124">
        <f t="shared" ca="1" si="2"/>
        <v>3189.4100000000003</v>
      </c>
      <c r="D27" s="124">
        <f t="shared" ca="1" si="3"/>
        <v>72.557169246448822</v>
      </c>
      <c r="E27" s="124">
        <f ca="1">IFERROR(_xll.AC_BU(_xll.ArrayBU(DB),_xll.ArrayDPT($BA27:$BE27),_xll.ArrayCOA($BG27:$BZ27),YR,PRD-1,_xll.ArrayDIM($CB27:$CE27)),0)</f>
        <v>1206.31</v>
      </c>
      <c r="F27" s="124">
        <f t="shared" ca="1" si="4"/>
        <v>4395.72</v>
      </c>
      <c r="G27" s="124">
        <f t="shared" ca="1" si="5"/>
        <v>100</v>
      </c>
      <c r="H27" s="224"/>
      <c r="I27" s="124">
        <f ca="1">IFERROR(_xll.AC_BU(_xll.ArrayBU(DB),_xll.ArrayDPT($BA27:$BE27),_xll.ArrayCOA($BG27:$BZ27),YR,PRD,_xll.ArrayDIM($CB27:$CE27)),0)</f>
        <v>4395.72</v>
      </c>
      <c r="J27" s="127">
        <f t="shared" ca="1" si="6"/>
        <v>2.1124461955092571</v>
      </c>
      <c r="K27" t="s">
        <v>2485</v>
      </c>
      <c r="L27" s="124">
        <f ca="1">IFERROR(_xll.ACC_BU(_xll.ArrayBU(DB),_xll.ArrayDPT($BA27:$BE27),_xll.ArrayCOA($BG27:$BZ27),YR,PRD,_xll.ArrayDIM($CB27:$CE27)),0)</f>
        <v>12732.48</v>
      </c>
      <c r="M27" s="127">
        <f t="shared" ca="1" si="7"/>
        <v>0.95489045411256501</v>
      </c>
      <c r="N27" s="124">
        <f t="shared" ca="1" si="8"/>
        <v>12732.48</v>
      </c>
      <c r="O27" s="124">
        <f t="shared" ca="1" si="9"/>
        <v>100</v>
      </c>
      <c r="P27" s="124">
        <f t="shared" ca="1" si="10"/>
        <v>2691.1099999999988</v>
      </c>
      <c r="Q27" s="124">
        <f t="shared" ca="1" si="11"/>
        <v>21.135788157530968</v>
      </c>
      <c r="S27" s="223">
        <f ca="1">IFERROR(_xll.BC_BU(_xll.ArrayBU(DB),_xll.ArrayDPT($BA27:$BE27),_xll.ArrayCOA($BG27:$BZ27),YR,PRD,RV,_xll.ArrayDIM($CB27:$CE27)),0)</f>
        <v>0</v>
      </c>
      <c r="T27" s="72">
        <f ca="1">IFERROR(_xll.AC_BU(_xll.ArrayBU(DB),_xll.ArrayDPT($BA27:$BE27),_xll.ArrayCOA($BG27:$BZ27),YR-1,PRD,_xll.ArrayDIM($CB27:$CE27)),0)</f>
        <v>2905.91</v>
      </c>
      <c r="U27" s="72">
        <f ca="1">IFERROR(_xll.BCC_BU(_xll.ArrayBU(DB),_xll.ArrayDPT($BA27:$BE27),_xll.ArrayCOA($BG27:$BZ27),YR,PRD,RV,_xll.ArrayDIM($CB27:$CE27)),0)</f>
        <v>0</v>
      </c>
      <c r="V27" s="72">
        <f ca="1">IFERROR(_xll.ACC_BU(_xll.ArrayBU(DB),_xll.ArrayDPT($BA27:$BE27),_xll.ArrayCOA($BG27:$BZ27),YR-1,PRD,_xll.ArrayDIM($CB27:$CE27)),0)</f>
        <v>10041.370000000001</v>
      </c>
      <c r="W27" s="46"/>
      <c r="X27" s="72">
        <f ca="1">IFERROR(_xll.ACC_BU(_xll.ArrayBU(DB),_xll.ArrayDPT($BA27:$BE27),_xll.ArrayCOA($BG27:$BZ27),YR-1,PRD,_xll.ArrayDIM($CB27:$CE27)),0)</f>
        <v>10041.370000000001</v>
      </c>
      <c r="Y27" s="72">
        <f ca="1">IFERROR(_xll.BCC_BU(_xll.ArrayBU(DB),_xll.ArrayDPT($BA27:$BE27),_xll.ArrayCOA($BG27:$BZ27),YR-1,PRD,RV,_xll.ArrayDIM($CB27:$CE27)),0)</f>
        <v>0</v>
      </c>
      <c r="Z27" s="72">
        <f ca="1">IFERROR(_xll.ACC_BU(_xll.ArrayBU(DB),_xll.ArrayDPT($BA27:$BE27),_xll.ArrayCOA($BG27:$BZ27),YR-1-1,PRD,_xll.ArrayDIM($CB27:$CE27)),0)</f>
        <v>1996.92</v>
      </c>
      <c r="AA27" s="46"/>
      <c r="AB27" s="46"/>
      <c r="AC27" s="46"/>
      <c r="AE27" s="106"/>
      <c r="AF27" s="106"/>
      <c r="AG27" s="106"/>
      <c r="AH27" s="106"/>
      <c r="BA27" s="537"/>
      <c r="BB27" s="538"/>
      <c r="BC27" s="538"/>
      <c r="BD27" s="538"/>
      <c r="BE27" s="539"/>
      <c r="BF27" s="502"/>
      <c r="BG27" s="537" t="s">
        <v>1193</v>
      </c>
      <c r="BH27" s="539"/>
      <c r="BI27" s="537"/>
      <c r="BJ27" s="539"/>
      <c r="BK27" s="537"/>
      <c r="BL27" s="539"/>
      <c r="BM27" s="537"/>
      <c r="BN27" s="539"/>
      <c r="BO27" s="537"/>
      <c r="BP27" s="539"/>
      <c r="BQ27" s="537"/>
      <c r="BR27" s="539"/>
      <c r="BS27" s="537"/>
      <c r="BT27" s="539"/>
      <c r="BU27" s="537"/>
      <c r="BV27" s="539"/>
      <c r="BW27" s="537"/>
      <c r="BX27" s="539"/>
      <c r="BY27" s="537"/>
      <c r="BZ27" s="539"/>
      <c r="CA27" s="502"/>
      <c r="CB27" s="537"/>
      <c r="CC27" s="538"/>
      <c r="CD27" s="538"/>
      <c r="CE27" s="539"/>
      <c r="DA27" t="s">
        <v>1193</v>
      </c>
    </row>
    <row r="28" spans="1:106" ht="12.75" customHeight="1">
      <c r="A28" s="124">
        <f t="shared" ca="1" si="0"/>
        <v>1366.36</v>
      </c>
      <c r="B28" s="124">
        <f t="shared" ca="1" si="1"/>
        <v>100.00000000000001</v>
      </c>
      <c r="C28" s="124">
        <f t="shared" ca="1" si="2"/>
        <v>1223.8399999999999</v>
      </c>
      <c r="D28" s="124">
        <f t="shared" ca="1" si="3"/>
        <v>89.569366784741945</v>
      </c>
      <c r="E28" s="124">
        <f ca="1">IFERROR(_xll.AC_BU(_xll.ArrayBU(DB),_xll.ArrayDPT($BA28:$BE28),_xll.ArrayCOA($BG28:$BZ28),YR,PRD-1,_xll.ArrayDIM($CB28:$CE28)),0)</f>
        <v>142.52000000000001</v>
      </c>
      <c r="F28" s="125">
        <f t="shared" ca="1" si="4"/>
        <v>1366.36</v>
      </c>
      <c r="G28" s="124">
        <f t="shared" ca="1" si="5"/>
        <v>100.00000000000001</v>
      </c>
      <c r="H28" s="124"/>
      <c r="I28" s="124">
        <f ca="1">IFERROR(_xll.AC_BU(_xll.ArrayBU(DB),_xll.ArrayDPT($BA28:$BE28),_xll.ArrayCOA($BG28:$BZ28),YR,PRD,_xll.ArrayDIM($CB28:$CE28)),0)</f>
        <v>1366.36</v>
      </c>
      <c r="J28" s="127">
        <f t="shared" ca="1" si="6"/>
        <v>0.65663008191969197</v>
      </c>
      <c r="K28" s="124" t="s">
        <v>2486</v>
      </c>
      <c r="L28" s="124">
        <f ca="1">IFERROR(_xll.ACC_BU(_xll.ArrayBU(DB),_xll.ArrayDPT($BA28:$BE28),_xll.ArrayCOA($BG28:$BZ28),YR,PRD,_xll.ArrayDIM($CB28:$CE28)),0)</f>
        <v>3411.04</v>
      </c>
      <c r="M28" s="127">
        <f t="shared" ca="1" si="7"/>
        <v>0.25581579822596412</v>
      </c>
      <c r="N28" s="124">
        <f t="shared" ca="1" si="8"/>
        <v>3411.04</v>
      </c>
      <c r="O28" s="124">
        <f t="shared" ca="1" si="9"/>
        <v>100</v>
      </c>
      <c r="P28" s="124">
        <f t="shared" ca="1" si="10"/>
        <v>3411.04</v>
      </c>
      <c r="Q28" s="124">
        <f t="shared" ca="1" si="11"/>
        <v>100</v>
      </c>
      <c r="S28" s="72">
        <f ca="1">IFERROR(_xll.BC_BU(_xll.ArrayBU(DB),_xll.ArrayDPT($BA28:$BE28),_xll.ArrayCOA($BG28:$BZ28),YR,PRD,RV,_xll.ArrayDIM($CB28:$CE28)),0)</f>
        <v>0</v>
      </c>
      <c r="T28" s="72">
        <f ca="1">IFERROR(_xll.AC_BU(_xll.ArrayBU(DB),_xll.ArrayDPT($BA28:$BE28),_xll.ArrayCOA($BG28:$BZ28),YR-1,PRD,_xll.ArrayDIM($CB28:$CE28)),0)</f>
        <v>0</v>
      </c>
      <c r="U28" s="72">
        <f ca="1">IFERROR(_xll.BCC_BU(_xll.ArrayBU(DB),_xll.ArrayDPT($BA28:$BE28),_xll.ArrayCOA($BG28:$BZ28),YR,PRD,RV,_xll.ArrayDIM($CB28:$CE28)),0)</f>
        <v>0</v>
      </c>
      <c r="V28" s="72">
        <f ca="1">IFERROR(_xll.ACC_BU(_xll.ArrayBU(DB),_xll.ArrayDPT($BA28:$BE28),_xll.ArrayCOA($BG28:$BZ28),YR-1,PRD,_xll.ArrayDIM($CB28:$CE28)),0)</f>
        <v>0</v>
      </c>
      <c r="W28" s="46"/>
      <c r="X28" s="72">
        <f ca="1">IFERROR(_xll.ACC_BU(_xll.ArrayBU(DB),_xll.ArrayDPT($BA28:$BE28),_xll.ArrayCOA($BG28:$BZ28),YR-1,PRD,_xll.ArrayDIM($CB28:$CE28)),0)</f>
        <v>0</v>
      </c>
      <c r="Y28" s="72">
        <f ca="1">IFERROR(_xll.BCC_BU(_xll.ArrayBU(DB),_xll.ArrayDPT($BA28:$BE28),_xll.ArrayCOA($BG28:$BZ28),YR-1,PRD,RV,_xll.ArrayDIM($CB28:$CE28)),0)</f>
        <v>0</v>
      </c>
      <c r="Z28" s="72">
        <f ca="1">IFERROR(_xll.ACC_BU(_xll.ArrayBU(DB),_xll.ArrayDPT($BA28:$BE28),_xll.ArrayCOA($BG28:$BZ28),YR-1-1,PRD,_xll.ArrayDIM($CB28:$CE28)),0)</f>
        <v>112</v>
      </c>
      <c r="AA28" s="46"/>
      <c r="AB28" s="46"/>
      <c r="AC28" s="46"/>
      <c r="AE28" s="106"/>
      <c r="AF28" s="106"/>
      <c r="AG28" s="106"/>
      <c r="AH28" s="106"/>
      <c r="BA28" s="537"/>
      <c r="BB28" s="538"/>
      <c r="BC28" s="538"/>
      <c r="BD28" s="538"/>
      <c r="BE28" s="539"/>
      <c r="BF28" s="502"/>
      <c r="BG28" s="537" t="s">
        <v>1200</v>
      </c>
      <c r="BH28" s="539"/>
      <c r="BI28" s="537"/>
      <c r="BJ28" s="539"/>
      <c r="BK28" s="537"/>
      <c r="BL28" s="539"/>
      <c r="BM28" s="537"/>
      <c r="BN28" s="539"/>
      <c r="BO28" s="537"/>
      <c r="BP28" s="539"/>
      <c r="BQ28" s="537"/>
      <c r="BR28" s="539"/>
      <c r="BS28" s="537"/>
      <c r="BT28" s="539"/>
      <c r="BU28" s="537"/>
      <c r="BV28" s="539"/>
      <c r="BW28" s="537"/>
      <c r="BX28" s="539"/>
      <c r="BY28" s="537"/>
      <c r="BZ28" s="539"/>
      <c r="CA28" s="502"/>
      <c r="CB28" s="537"/>
      <c r="CC28" s="538"/>
      <c r="CD28" s="538"/>
      <c r="CE28" s="539"/>
      <c r="DA28" t="s">
        <v>1200</v>
      </c>
    </row>
    <row r="29" spans="1:106" ht="12.75" customHeight="1">
      <c r="A29" s="124">
        <f t="shared" ca="1" si="0"/>
        <v>0</v>
      </c>
      <c r="B29" s="124">
        <f t="shared" ca="1" si="1"/>
        <v>0</v>
      </c>
      <c r="C29" s="124">
        <f t="shared" ca="1" si="2"/>
        <v>0</v>
      </c>
      <c r="D29" s="124">
        <f t="shared" ca="1" si="3"/>
        <v>0</v>
      </c>
      <c r="E29" s="124">
        <f ca="1">IFERROR(_xll.AC_BU(_xll.ArrayBU(DB),_xll.ArrayDPT($BA29:$BE29),_xll.ArrayCOA($BG29:$BZ29),YR,PRD-1,_xll.ArrayDIM($CB29:$CE29)),0)</f>
        <v>0</v>
      </c>
      <c r="F29" s="125">
        <f t="shared" ca="1" si="4"/>
        <v>0</v>
      </c>
      <c r="G29" s="124">
        <f t="shared" ca="1" si="5"/>
        <v>0</v>
      </c>
      <c r="H29" s="124"/>
      <c r="I29" s="124">
        <f ca="1">IFERROR(_xll.AC_BU(_xll.ArrayBU(DB),_xll.ArrayDPT($BA29:$BE29),_xll.ArrayCOA($BG29:$BZ29),YR,PRD,_xll.ArrayDIM($CB29:$CE29)),0)</f>
        <v>0</v>
      </c>
      <c r="J29" s="127">
        <f t="shared" ca="1" si="6"/>
        <v>0</v>
      </c>
      <c r="K29" t="s">
        <v>2695</v>
      </c>
      <c r="L29" s="124">
        <f ca="1">IFERROR(_xll.ACC_BU(_xll.ArrayBU(DB),_xll.ArrayDPT($BA29:$BE29),_xll.ArrayCOA($BG29:$BZ29),YR,PRD,_xll.ArrayDIM($CB29:$CE29)),0)</f>
        <v>1115</v>
      </c>
      <c r="M29" s="127">
        <f t="shared" ca="1" si="7"/>
        <v>8.3621011486804619E-2</v>
      </c>
      <c r="N29" s="124">
        <f t="shared" ca="1" si="8"/>
        <v>1115</v>
      </c>
      <c r="O29" s="124">
        <f t="shared" ca="1" si="9"/>
        <v>100</v>
      </c>
      <c r="P29" s="124">
        <f t="shared" ca="1" si="10"/>
        <v>-478.11999999999989</v>
      </c>
      <c r="Q29" s="124">
        <f t="shared" ca="1" si="11"/>
        <v>-42.880717488789223</v>
      </c>
      <c r="S29" s="72">
        <f ca="1">IFERROR(_xll.BC_BU(_xll.ArrayBU(DB),_xll.ArrayDPT($BA29:$BE29),_xll.ArrayCOA($BG29:$BZ29),YR,PRD,RV,_xll.ArrayDIM($CB29:$CE29)),0)</f>
        <v>0</v>
      </c>
      <c r="T29" s="72">
        <f ca="1">IFERROR(_xll.AC_BU(_xll.ArrayBU(DB),_xll.ArrayDPT($BA29:$BE29),_xll.ArrayCOA($BG29:$BZ29),YR-1,PRD,_xll.ArrayDIM($CB29:$CE29)),0)</f>
        <v>0</v>
      </c>
      <c r="U29" s="72">
        <f ca="1">IFERROR(_xll.BCC_BU(_xll.ArrayBU(DB),_xll.ArrayDPT($BA29:$BE29),_xll.ArrayCOA($BG29:$BZ29),YR,PRD,RV,_xll.ArrayDIM($CB29:$CE29)),0)</f>
        <v>0</v>
      </c>
      <c r="V29" s="72">
        <f ca="1">IFERROR(_xll.ACC_BU(_xll.ArrayBU(DB),_xll.ArrayDPT($BA29:$BE29),_xll.ArrayCOA($BG29:$BZ29),YR-1,PRD,_xll.ArrayDIM($CB29:$CE29)),0)</f>
        <v>1593.12</v>
      </c>
      <c r="W29" s="46"/>
      <c r="X29" s="72">
        <f ca="1">IFERROR(_xll.ACC_BU(_xll.ArrayBU(DB),_xll.ArrayDPT($BA29:$BE29),_xll.ArrayCOA($BG29:$BZ29),YR-1,PRD,_xll.ArrayDIM($CB29:$CE29)),0)</f>
        <v>1593.12</v>
      </c>
      <c r="Y29" s="72">
        <f ca="1">IFERROR(_xll.BCC_BU(_xll.ArrayBU(DB),_xll.ArrayDPT($BA29:$BE29),_xll.ArrayCOA($BG29:$BZ29),YR-1,PRD,RV,_xll.ArrayDIM($CB29:$CE29)),0)</f>
        <v>0</v>
      </c>
      <c r="Z29" s="72">
        <f ca="1">IFERROR(_xll.ACC_BU(_xll.ArrayBU(DB),_xll.ArrayDPT($BA29:$BE29),_xll.ArrayCOA($BG29:$BZ29),YR-1-1,PRD,_xll.ArrayDIM($CB29:$CE29)),0)</f>
        <v>435</v>
      </c>
      <c r="AA29" s="46"/>
      <c r="AB29" s="46"/>
      <c r="AC29" s="46"/>
      <c r="AE29" s="106"/>
      <c r="AF29" s="106"/>
      <c r="AG29" s="106"/>
      <c r="AH29" s="106"/>
      <c r="BA29" s="537"/>
      <c r="BB29" s="538"/>
      <c r="BC29" s="538"/>
      <c r="BD29" s="538"/>
      <c r="BE29" s="539"/>
      <c r="BF29" s="502"/>
      <c r="BG29" s="537" t="s">
        <v>1196</v>
      </c>
      <c r="BH29" s="539"/>
      <c r="BI29" s="537"/>
      <c r="BJ29" s="539"/>
      <c r="BK29" s="537"/>
      <c r="BL29" s="539"/>
      <c r="BM29" s="537"/>
      <c r="BN29" s="539"/>
      <c r="BO29" s="537"/>
      <c r="BP29" s="539"/>
      <c r="BQ29" s="537"/>
      <c r="BR29" s="539"/>
      <c r="BS29" s="537"/>
      <c r="BT29" s="539"/>
      <c r="BU29" s="537"/>
      <c r="BV29" s="539"/>
      <c r="BW29" s="537"/>
      <c r="BX29" s="539"/>
      <c r="BY29" s="537"/>
      <c r="BZ29" s="539"/>
      <c r="CA29" s="502"/>
      <c r="CB29" s="537"/>
      <c r="CC29" s="538"/>
      <c r="CD29" s="538"/>
      <c r="CE29" s="539"/>
      <c r="DA29" t="s">
        <v>1196</v>
      </c>
    </row>
    <row r="30" spans="1:106" ht="12.75" customHeight="1">
      <c r="A30" s="124">
        <f t="shared" ca="1" si="0"/>
        <v>0</v>
      </c>
      <c r="B30" s="124">
        <f t="shared" ca="1" si="1"/>
        <v>0</v>
      </c>
      <c r="C30" s="124">
        <f t="shared" ca="1" si="2"/>
        <v>0</v>
      </c>
      <c r="D30" s="124">
        <f t="shared" ca="1" si="3"/>
        <v>0</v>
      </c>
      <c r="E30" s="124">
        <f ca="1">IFERROR(_xll.AC_BU(_xll.ArrayBU(DB),_xll.ArrayDPT($BA30:$BE30),_xll.ArrayCOA($BG30:$BZ30),YR,PRD-1,_xll.ArrayDIM($CB30:$CE30)),0)</f>
        <v>0</v>
      </c>
      <c r="F30" s="125">
        <f t="shared" ca="1" si="4"/>
        <v>0</v>
      </c>
      <c r="G30" s="124">
        <f t="shared" ca="1" si="5"/>
        <v>0</v>
      </c>
      <c r="H30" s="124"/>
      <c r="I30" s="124">
        <f ca="1">IFERROR(_xll.AC_BU(_xll.ArrayBU(DB),_xll.ArrayDPT($BA30:$BE30),_xll.ArrayCOA($BG30:$BZ30),YR,PRD,_xll.ArrayDIM($CB30:$CE30)),0)</f>
        <v>0</v>
      </c>
      <c r="J30" s="127">
        <f t="shared" ca="1" si="6"/>
        <v>0</v>
      </c>
      <c r="K30" s="124" t="s">
        <v>2696</v>
      </c>
      <c r="L30" s="124">
        <f ca="1">IFERROR(_xll.ACC_BU(_xll.ArrayBU(DB),_xll.ArrayDPT($BA30:$BE30),_xll.ArrayCOA($BG30:$BZ30),YR,PRD,_xll.ArrayDIM($CB30:$CE30)),0)</f>
        <v>2777.32</v>
      </c>
      <c r="M30" s="127">
        <f t="shared" ca="1" si="7"/>
        <v>0.20828906513231585</v>
      </c>
      <c r="N30" s="124">
        <f t="shared" ca="1" si="8"/>
        <v>2777.32</v>
      </c>
      <c r="O30" s="124">
        <f t="shared" ca="1" si="9"/>
        <v>100</v>
      </c>
      <c r="P30" s="124">
        <f t="shared" ca="1" si="10"/>
        <v>-50030.68</v>
      </c>
      <c r="Q30" s="124">
        <f t="shared" ca="1" si="11"/>
        <v>-1801.4013509426352</v>
      </c>
      <c r="R30" s="46"/>
      <c r="S30" s="75">
        <f ca="1">IFERROR(_xll.BC_BU(_xll.ArrayBU(DB),_xll.ArrayDPT($BA30:$BE30),_xll.ArrayCOA($BG30:$BZ30),YR,PRD,RV,_xll.ArrayDIM($CB30:$CE30)),0)</f>
        <v>0</v>
      </c>
      <c r="T30" s="75">
        <f ca="1">IFERROR(_xll.AC_BU(_xll.ArrayBU(DB),_xll.ArrayDPT($BA30:$BE30),_xll.ArrayCOA($BG30:$BZ30),YR-1,PRD,_xll.ArrayDIM($CB30:$CE30)),0)</f>
        <v>0</v>
      </c>
      <c r="U30" s="75">
        <f ca="1">IFERROR(_xll.BCC_BU(_xll.ArrayBU(DB),_xll.ArrayDPT($BA30:$BE30),_xll.ArrayCOA($BG30:$BZ30),YR,PRD,RV,_xll.ArrayDIM($CB30:$CE30)),0)</f>
        <v>0</v>
      </c>
      <c r="V30" s="75">
        <f ca="1">IFERROR(_xll.ACC_BU(_xll.ArrayBU(DB),_xll.ArrayDPT($BA30:$BE30),_xll.ArrayCOA($BG30:$BZ30),YR-1,PRD,_xll.ArrayDIM($CB30:$CE30)),0)</f>
        <v>52808</v>
      </c>
      <c r="W30" s="102"/>
      <c r="X30" s="72">
        <f ca="1">IFERROR(_xll.ACC_BU(_xll.ArrayBU(DB),_xll.ArrayDPT($BA30:$BE30),_xll.ArrayCOA($BG30:$BZ30),YR-1,PRD,_xll.ArrayDIM($CB30:$CE30)),0)</f>
        <v>52808</v>
      </c>
      <c r="Y30" s="72">
        <f ca="1">IFERROR(_xll.BCC_BU(_xll.ArrayBU(DB),_xll.ArrayDPT($BA30:$BE30),_xll.ArrayCOA($BG30:$BZ30),YR-1,PRD,RV,_xll.ArrayDIM($CB30:$CE30)),0)</f>
        <v>0</v>
      </c>
      <c r="Z30" s="72">
        <f ca="1">IFERROR(_xll.ACC_BU(_xll.ArrayBU(DB),_xll.ArrayDPT($BA30:$BE30),_xll.ArrayCOA($BG30:$BZ30),YR-1-1,PRD,_xll.ArrayDIM($CB30:$CE30)),0)</f>
        <v>780</v>
      </c>
      <c r="AA30" s="102"/>
      <c r="AB30" s="102"/>
      <c r="AC30" s="102"/>
      <c r="AE30" s="106"/>
      <c r="AF30" s="106"/>
      <c r="AG30" s="106"/>
      <c r="AH30" s="106"/>
      <c r="BA30" s="537"/>
      <c r="BB30" s="538"/>
      <c r="BC30" s="538"/>
      <c r="BD30" s="538"/>
      <c r="BE30" s="539"/>
      <c r="BF30" s="502"/>
      <c r="BG30" s="537" t="s">
        <v>1184</v>
      </c>
      <c r="BH30" s="539" t="s">
        <v>1187</v>
      </c>
      <c r="BI30" s="537"/>
      <c r="BJ30" s="539"/>
      <c r="BK30" s="537"/>
      <c r="BL30" s="539"/>
      <c r="BM30" s="537"/>
      <c r="BN30" s="539"/>
      <c r="BO30" s="537"/>
      <c r="BP30" s="539"/>
      <c r="BQ30" s="537"/>
      <c r="BR30" s="539"/>
      <c r="BS30" s="537"/>
      <c r="BT30" s="539"/>
      <c r="BU30" s="537"/>
      <c r="BV30" s="539"/>
      <c r="BW30" s="537"/>
      <c r="BX30" s="539"/>
      <c r="BY30" s="537"/>
      <c r="BZ30" s="539"/>
      <c r="CA30" s="502"/>
      <c r="CB30" s="537"/>
      <c r="CC30" s="538"/>
      <c r="CD30" s="538"/>
      <c r="CE30" s="539"/>
      <c r="DA30" t="s">
        <v>1184</v>
      </c>
      <c r="DB30" t="s">
        <v>1187</v>
      </c>
    </row>
    <row r="31" spans="1:106" ht="12.75" customHeight="1">
      <c r="A31" s="124">
        <f t="shared" ca="1" si="0"/>
        <v>-110</v>
      </c>
      <c r="B31" s="124">
        <f t="shared" ca="1" si="1"/>
        <v>0</v>
      </c>
      <c r="C31" s="124">
        <f t="shared" ca="1" si="2"/>
        <v>-80</v>
      </c>
      <c r="D31" s="124">
        <f t="shared" ca="1" si="3"/>
        <v>0</v>
      </c>
      <c r="E31" s="124">
        <f ca="1">IFERROR(_xll.AC_BU(_xll.ArrayBU(DB),_xll.ArrayDPT($BA31:$BE31),_xll.ArrayCOA($BG31:$BZ31),YR,PRD-1,_xll.ArrayDIM($CB31:$CE31)),0)</f>
        <v>80</v>
      </c>
      <c r="F31" s="125">
        <f t="shared" ca="1" si="4"/>
        <v>0</v>
      </c>
      <c r="G31" s="124">
        <f t="shared" ca="1" si="5"/>
        <v>0</v>
      </c>
      <c r="H31" s="124"/>
      <c r="I31" s="124">
        <f ca="1">IFERROR(_xll.AC_BU(_xll.ArrayBU(DB),_xll.ArrayDPT($BA31:$BE31),_xll.ArrayCOA($BG31:$BZ31),YR,PRD,_xll.ArrayDIM($CB31:$CE31)),0)</f>
        <v>0</v>
      </c>
      <c r="J31" s="127">
        <f t="shared" ca="1" si="6"/>
        <v>0</v>
      </c>
      <c r="K31" s="124" t="s">
        <v>2491</v>
      </c>
      <c r="L31" s="124">
        <f ca="1">IFERROR(_xll.ACC_BU(_xll.ArrayBU(DB),_xll.ArrayDPT($BA31:$BE31),_xll.ArrayCOA($BG31:$BZ31),YR,PRD,_xll.ArrayDIM($CB31:$CE31)),0)</f>
        <v>630</v>
      </c>
      <c r="M31" s="127">
        <f t="shared" ca="1" si="7"/>
        <v>4.7247746400616061E-2</v>
      </c>
      <c r="N31" s="124">
        <f t="shared" ca="1" si="8"/>
        <v>630</v>
      </c>
      <c r="O31" s="124">
        <f t="shared" ca="1" si="9"/>
        <v>100</v>
      </c>
      <c r="P31" s="124">
        <f t="shared" ca="1" si="10"/>
        <v>-561</v>
      </c>
      <c r="Q31" s="124">
        <f t="shared" ca="1" si="11"/>
        <v>-89.047619047619051</v>
      </c>
      <c r="S31" s="72">
        <f ca="1">IFERROR(_xll.BC_BU(_xll.ArrayBU(DB),_xll.ArrayDPT($BA31:$BE31),_xll.ArrayCOA($BG31:$BZ31),YR,PRD,RV,_xll.ArrayDIM($CB31:$CE31)),0)</f>
        <v>0</v>
      </c>
      <c r="T31" s="72">
        <f ca="1">IFERROR(_xll.AC_BU(_xll.ArrayBU(DB),_xll.ArrayDPT($BA31:$BE31),_xll.ArrayCOA($BG31:$BZ31),YR-1,PRD,_xll.ArrayDIM($CB31:$CE31)),0)</f>
        <v>110</v>
      </c>
      <c r="U31" s="72">
        <f ca="1">IFERROR(_xll.BCC_BU(_xll.ArrayBU(DB),_xll.ArrayDPT($BA31:$BE31),_xll.ArrayCOA($BG31:$BZ31),YR,PRD,RV,_xll.ArrayDIM($CB31:$CE31)),0)</f>
        <v>0</v>
      </c>
      <c r="V31" s="72">
        <f ca="1">IFERROR(_xll.ACC_BU(_xll.ArrayBU(DB),_xll.ArrayDPT($BA31:$BE31),_xll.ArrayCOA($BG31:$BZ31),YR-1,PRD,_xll.ArrayDIM($CB31:$CE31)),0)</f>
        <v>1191</v>
      </c>
      <c r="W31" s="46"/>
      <c r="X31" s="72">
        <f ca="1">IFERROR(_xll.ACC_BU(_xll.ArrayBU(DB),_xll.ArrayDPT($BA31:$BE31),_xll.ArrayCOA($BG31:$BZ31),YR-1,PRD,_xll.ArrayDIM($CB31:$CE31)),0)</f>
        <v>1191</v>
      </c>
      <c r="Y31" s="72">
        <f ca="1">IFERROR(_xll.BCC_BU(_xll.ArrayBU(DB),_xll.ArrayDPT($BA31:$BE31),_xll.ArrayCOA($BG31:$BZ31),YR-1,PRD,RV,_xll.ArrayDIM($CB31:$CE31)),0)</f>
        <v>0</v>
      </c>
      <c r="Z31" s="72">
        <f ca="1">IFERROR(_xll.ACC_BU(_xll.ArrayBU(DB),_xll.ArrayDPT($BA31:$BE31),_xll.ArrayCOA($BG31:$BZ31),YR-1-1,PRD,_xll.ArrayDIM($CB31:$CE31)),0)</f>
        <v>913</v>
      </c>
      <c r="AA31" s="46"/>
      <c r="AB31" s="46"/>
      <c r="AC31" s="46"/>
      <c r="AE31" s="106"/>
      <c r="AF31" s="106"/>
      <c r="AG31" s="106"/>
      <c r="AH31" s="106"/>
      <c r="BA31" s="537"/>
      <c r="BB31" s="538"/>
      <c r="BC31" s="538"/>
      <c r="BD31" s="538"/>
      <c r="BE31" s="539"/>
      <c r="BF31" s="502"/>
      <c r="BG31" s="537" t="s">
        <v>1208</v>
      </c>
      <c r="BH31" s="539"/>
      <c r="BI31" s="537"/>
      <c r="BJ31" s="539"/>
      <c r="BK31" s="537"/>
      <c r="BL31" s="539"/>
      <c r="BM31" s="537"/>
      <c r="BN31" s="539"/>
      <c r="BO31" s="537"/>
      <c r="BP31" s="539"/>
      <c r="BQ31" s="537"/>
      <c r="BR31" s="539"/>
      <c r="BS31" s="537"/>
      <c r="BT31" s="539"/>
      <c r="BU31" s="537"/>
      <c r="BV31" s="539"/>
      <c r="BW31" s="537"/>
      <c r="BX31" s="539"/>
      <c r="BY31" s="537"/>
      <c r="BZ31" s="539"/>
      <c r="CA31" s="502"/>
      <c r="CB31" s="537"/>
      <c r="CC31" s="538"/>
      <c r="CD31" s="538"/>
      <c r="CE31" s="539"/>
      <c r="DA31" t="s">
        <v>1208</v>
      </c>
    </row>
    <row r="32" spans="1:106" ht="12.75" customHeight="1">
      <c r="A32" s="124">
        <f t="shared" ca="1" si="0"/>
        <v>0</v>
      </c>
      <c r="B32" s="124">
        <f t="shared" ca="1" si="1"/>
        <v>0</v>
      </c>
      <c r="C32" s="124">
        <f t="shared" ca="1" si="2"/>
        <v>0</v>
      </c>
      <c r="D32" s="124">
        <f t="shared" ca="1" si="3"/>
        <v>0</v>
      </c>
      <c r="E32" s="124">
        <f ca="1">IFERROR(_xll.AC_BU(_xll.ArrayBU(DB),_xll.ArrayDPT($BA32:$BE32),_xll.ArrayCOA($BG32:$BZ32),YR,PRD-1,_xll.ArrayDIM($CB32:$CE32)),0)</f>
        <v>0</v>
      </c>
      <c r="F32" s="125">
        <f t="shared" ca="1" si="4"/>
        <v>0</v>
      </c>
      <c r="G32" s="124">
        <f t="shared" ca="1" si="5"/>
        <v>0</v>
      </c>
      <c r="H32" s="124"/>
      <c r="I32" s="124">
        <f ca="1">IFERROR(_xll.AC_BU(_xll.ArrayBU(DB),_xll.ArrayDPT($BA32:$BE32),_xll.ArrayCOA($BG32:$BZ32),YR,PRD,_xll.ArrayDIM($CB32:$CE32)),0)</f>
        <v>0</v>
      </c>
      <c r="J32" s="127">
        <f t="shared" ca="1" si="6"/>
        <v>0</v>
      </c>
      <c r="K32" s="124" t="s">
        <v>2489</v>
      </c>
      <c r="L32" s="124">
        <f ca="1">IFERROR(_xll.ACC_BU(_xll.ArrayBU(DB),_xll.ArrayDPT($BA32:$BE32),_xll.ArrayCOA($BG32:$BZ32),YR,PRD,_xll.ArrayDIM($CB32:$CE32)),0)</f>
        <v>0</v>
      </c>
      <c r="M32" s="127">
        <f t="shared" ca="1" si="7"/>
        <v>0</v>
      </c>
      <c r="N32" s="124">
        <f t="shared" ca="1" si="8"/>
        <v>0</v>
      </c>
      <c r="O32" s="124">
        <f t="shared" ca="1" si="9"/>
        <v>0</v>
      </c>
      <c r="P32" s="124">
        <f t="shared" ca="1" si="10"/>
        <v>0</v>
      </c>
      <c r="Q32" s="124">
        <f t="shared" ca="1" si="11"/>
        <v>0</v>
      </c>
      <c r="S32" s="72">
        <f ca="1">IFERROR(_xll.BC_BU(_xll.ArrayBU(DB),_xll.ArrayDPT($BA32:$BE32),_xll.ArrayCOA($BG32:$BZ32),YR,PRD,RV,_xll.ArrayDIM($CB32:$CE32)),0)</f>
        <v>0</v>
      </c>
      <c r="T32" s="72">
        <f ca="1">IFERROR(_xll.AC_BU(_xll.ArrayBU(DB),_xll.ArrayDPT($BA32:$BE32),_xll.ArrayCOA($BG32:$BZ32),YR-1,PRD,_xll.ArrayDIM($CB32:$CE32)),0)</f>
        <v>0</v>
      </c>
      <c r="U32" s="72">
        <f ca="1">IFERROR(_xll.BCC_BU(_xll.ArrayBU(DB),_xll.ArrayDPT($BA32:$BE32),_xll.ArrayCOA($BG32:$BZ32),YR,PRD,RV,_xll.ArrayDIM($CB32:$CE32)),0)</f>
        <v>0</v>
      </c>
      <c r="V32" s="72">
        <f ca="1">IFERROR(_xll.ACC_BU(_xll.ArrayBU(DB),_xll.ArrayDPT($BA32:$BE32),_xll.ArrayCOA($BG32:$BZ32),YR-1,PRD,_xll.ArrayDIM($CB32:$CE32)),0)</f>
        <v>0</v>
      </c>
      <c r="W32" s="46"/>
      <c r="X32" s="72">
        <f ca="1">IFERROR(_xll.ACC_BU(_xll.ArrayBU(DB),_xll.ArrayDPT($BA32:$BE32),_xll.ArrayCOA($BG32:$BZ32),YR-1,PRD,_xll.ArrayDIM($CB32:$CE32)),0)</f>
        <v>0</v>
      </c>
      <c r="Y32" s="72">
        <f ca="1">IFERROR(_xll.BCC_BU(_xll.ArrayBU(DB),_xll.ArrayDPT($BA32:$BE32),_xll.ArrayCOA($BG32:$BZ32),YR-1,PRD,RV,_xll.ArrayDIM($CB32:$CE32)),0)</f>
        <v>0</v>
      </c>
      <c r="Z32" s="72">
        <f ca="1">IFERROR(_xll.ACC_BU(_xll.ArrayBU(DB),_xll.ArrayDPT($BA32:$BE32),_xll.ArrayCOA($BG32:$BZ32),YR-1-1,PRD,_xll.ArrayDIM($CB32:$CE32)),0)</f>
        <v>0</v>
      </c>
      <c r="AA32" s="46"/>
      <c r="AB32" s="46"/>
      <c r="AC32" s="46"/>
      <c r="AE32" s="106"/>
      <c r="AF32" s="106"/>
      <c r="AG32" s="106"/>
      <c r="AH32" s="106"/>
      <c r="BA32" s="537"/>
      <c r="BB32" s="538"/>
      <c r="BC32" s="538"/>
      <c r="BD32" s="538"/>
      <c r="BE32" s="539"/>
      <c r="BF32" s="502"/>
      <c r="BG32" s="537" t="s">
        <v>1209</v>
      </c>
      <c r="BH32" s="539"/>
      <c r="BI32" s="537"/>
      <c r="BJ32" s="539"/>
      <c r="BK32" s="537"/>
      <c r="BL32" s="539"/>
      <c r="BM32" s="537"/>
      <c r="BN32" s="539"/>
      <c r="BO32" s="537"/>
      <c r="BP32" s="539"/>
      <c r="BQ32" s="537"/>
      <c r="BR32" s="539"/>
      <c r="BS32" s="537"/>
      <c r="BT32" s="539"/>
      <c r="BU32" s="537"/>
      <c r="BV32" s="539"/>
      <c r="BW32" s="537"/>
      <c r="BX32" s="539"/>
      <c r="BY32" s="537"/>
      <c r="BZ32" s="539"/>
      <c r="CA32" s="502"/>
      <c r="CB32" s="537"/>
      <c r="CC32" s="538"/>
      <c r="CD32" s="538"/>
      <c r="CE32" s="539"/>
      <c r="DA32" t="s">
        <v>1209</v>
      </c>
    </row>
    <row r="33" spans="1:106" ht="12.75" customHeight="1">
      <c r="A33" s="124">
        <f t="shared" ca="1" si="0"/>
        <v>0</v>
      </c>
      <c r="B33" s="124">
        <f t="shared" ca="1" si="1"/>
        <v>0</v>
      </c>
      <c r="C33" s="124">
        <f t="shared" ca="1" si="2"/>
        <v>0</v>
      </c>
      <c r="D33" s="124">
        <f t="shared" ca="1" si="3"/>
        <v>0</v>
      </c>
      <c r="E33" s="124">
        <f ca="1">IFERROR(_xll.AC_BU(_xll.ArrayBU(DB),_xll.ArrayDPT($BA33:$BE33),_xll.ArrayCOA($BG33:$BZ33),YR,PRD-1,_xll.ArrayDIM($CB33:$CE33)),0)</f>
        <v>0</v>
      </c>
      <c r="F33" s="125">
        <f t="shared" ca="1" si="4"/>
        <v>0</v>
      </c>
      <c r="G33" s="124">
        <f t="shared" ca="1" si="5"/>
        <v>0</v>
      </c>
      <c r="H33" s="224"/>
      <c r="I33" s="124">
        <f ca="1">IFERROR(_xll.AC_BU(_xll.ArrayBU(DB),_xll.ArrayDPT($BA33:$BE33),_xll.ArrayCOA($BG33:$BZ33),YR,PRD,_xll.ArrayDIM($CB33:$CE33)),0)</f>
        <v>0</v>
      </c>
      <c r="J33" s="127">
        <f t="shared" ca="1" si="6"/>
        <v>0</v>
      </c>
      <c r="K33" s="124" t="s">
        <v>2495</v>
      </c>
      <c r="L33" s="124">
        <f ca="1">IFERROR(_xll.ACC_BU(_xll.ArrayBU(DB),_xll.ArrayDPT($BA33:$BE33),_xll.ArrayCOA($BG33:$BZ33),YR,PRD,_xll.ArrayDIM($CB33:$CE33)),0)</f>
        <v>0</v>
      </c>
      <c r="M33" s="127">
        <f t="shared" ca="1" si="7"/>
        <v>0</v>
      </c>
      <c r="N33" s="124">
        <f t="shared" ca="1" si="8"/>
        <v>0</v>
      </c>
      <c r="O33" s="124">
        <f t="shared" ca="1" si="9"/>
        <v>0</v>
      </c>
      <c r="P33" s="124">
        <f t="shared" ca="1" si="10"/>
        <v>0</v>
      </c>
      <c r="Q33" s="124">
        <f t="shared" ca="1" si="11"/>
        <v>0</v>
      </c>
      <c r="S33" s="223">
        <f ca="1">IFERROR(_xll.BC_BU(_xll.ArrayBU(DB),_xll.ArrayDPT($BA33:$BE33),_xll.ArrayCOA($BG33:$BZ33),YR,PRD,RV,_xll.ArrayDIM($CB33:$CE33)),0)</f>
        <v>0</v>
      </c>
      <c r="T33" s="72">
        <f ca="1">IFERROR(_xll.AC_BU(_xll.ArrayBU(DB),_xll.ArrayDPT($BA33:$BE33),_xll.ArrayCOA($BG33:$BZ33),YR-1,PRD,_xll.ArrayDIM($CB33:$CE33)),0)</f>
        <v>0</v>
      </c>
      <c r="U33" s="72">
        <f ca="1">IFERROR(_xll.BCC_BU(_xll.ArrayBU(DB),_xll.ArrayDPT($BA33:$BE33),_xll.ArrayCOA($BG33:$BZ33),YR,PRD,RV,_xll.ArrayDIM($CB33:$CE33)),0)</f>
        <v>0</v>
      </c>
      <c r="V33" s="72">
        <f ca="1">IFERROR(_xll.ACC_BU(_xll.ArrayBU(DB),_xll.ArrayDPT($BA33:$BE33),_xll.ArrayCOA($BG33:$BZ33),YR-1,PRD,_xll.ArrayDIM($CB33:$CE33)),0)</f>
        <v>0</v>
      </c>
      <c r="W33" s="46"/>
      <c r="X33" s="72">
        <f ca="1">IFERROR(_xll.ACC_BU(_xll.ArrayBU(DB),_xll.ArrayDPT($BA33:$BE33),_xll.ArrayCOA($BG33:$BZ33),YR-1,PRD,_xll.ArrayDIM($CB33:$CE33)),0)</f>
        <v>0</v>
      </c>
      <c r="Y33" s="72">
        <f ca="1">IFERROR(_xll.BCC_BU(_xll.ArrayBU(DB),_xll.ArrayDPT($BA33:$BE33),_xll.ArrayCOA($BG33:$BZ33),YR-1,PRD,RV,_xll.ArrayDIM($CB33:$CE33)),0)</f>
        <v>0</v>
      </c>
      <c r="Z33" s="72">
        <f ca="1">IFERROR(_xll.ACC_BU(_xll.ArrayBU(DB),_xll.ArrayDPT($BA33:$BE33),_xll.ArrayCOA($BG33:$BZ33),YR-1-1,PRD,_xll.ArrayDIM($CB33:$CE33)),0)</f>
        <v>0</v>
      </c>
      <c r="AA33" s="46"/>
      <c r="AB33" s="46"/>
      <c r="AC33" s="46"/>
      <c r="AE33" s="106"/>
      <c r="AF33" s="106"/>
      <c r="AG33" s="106"/>
      <c r="AH33" s="106"/>
      <c r="BA33" s="537"/>
      <c r="BB33" s="538"/>
      <c r="BC33" s="538"/>
      <c r="BD33" s="538"/>
      <c r="BE33" s="539"/>
      <c r="BF33" s="502"/>
      <c r="BG33" s="537" t="s">
        <v>1212</v>
      </c>
      <c r="BH33" s="539"/>
      <c r="BI33" s="537"/>
      <c r="BJ33" s="539"/>
      <c r="BK33" s="537"/>
      <c r="BL33" s="539"/>
      <c r="BM33" s="537"/>
      <c r="BN33" s="539"/>
      <c r="BO33" s="537"/>
      <c r="BP33" s="539"/>
      <c r="BQ33" s="537"/>
      <c r="BR33" s="539"/>
      <c r="BS33" s="537"/>
      <c r="BT33" s="539"/>
      <c r="BU33" s="537"/>
      <c r="BV33" s="539"/>
      <c r="BW33" s="537"/>
      <c r="BX33" s="539"/>
      <c r="BY33" s="537"/>
      <c r="BZ33" s="539"/>
      <c r="CA33" s="502"/>
      <c r="CB33" s="537"/>
      <c r="CC33" s="538"/>
      <c r="CD33" s="538"/>
      <c r="CE33" s="539"/>
      <c r="DA33" t="s">
        <v>1212</v>
      </c>
    </row>
    <row r="34" spans="1:106" ht="12.75" customHeight="1">
      <c r="A34" s="124">
        <f t="shared" ca="1" si="0"/>
        <v>0</v>
      </c>
      <c r="B34" s="124">
        <f t="shared" ca="1" si="1"/>
        <v>0</v>
      </c>
      <c r="C34" s="124">
        <f t="shared" ca="1" si="2"/>
        <v>0</v>
      </c>
      <c r="D34" s="124">
        <f t="shared" ca="1" si="3"/>
        <v>0</v>
      </c>
      <c r="E34" s="124">
        <f ca="1">IFERROR(_xll.AC_BU(_xll.ArrayBU(DB),_xll.ArrayDPT($BA34:$BE34),_xll.ArrayCOA($BG34:$BZ34),YR,PRD-1,_xll.ArrayDIM($CB34:$CE34)),0)</f>
        <v>0</v>
      </c>
      <c r="F34" s="125">
        <f t="shared" ca="1" si="4"/>
        <v>0</v>
      </c>
      <c r="G34" s="124">
        <f t="shared" ca="1" si="5"/>
        <v>0</v>
      </c>
      <c r="H34" s="224"/>
      <c r="I34" s="124">
        <f ca="1">IFERROR(_xll.AC_BU(_xll.ArrayBU(DB),_xll.ArrayDPT($BA34:$BE34),_xll.ArrayCOA($BG34:$BZ34),YR,PRD,_xll.ArrayDIM($CB34:$CE34)),0)</f>
        <v>0</v>
      </c>
      <c r="J34" s="127">
        <f t="shared" ca="1" si="6"/>
        <v>0</v>
      </c>
      <c r="K34" s="124" t="s">
        <v>2496</v>
      </c>
      <c r="L34" s="124">
        <f ca="1">IFERROR(_xll.ACC_BU(_xll.ArrayBU(DB),_xll.ArrayDPT($BA34:$BE34),_xll.ArrayCOA($BG34:$BZ34),YR,PRD,_xll.ArrayDIM($CB34:$CE34)),0)</f>
        <v>0</v>
      </c>
      <c r="M34" s="127">
        <f t="shared" ca="1" si="7"/>
        <v>0</v>
      </c>
      <c r="N34" s="124">
        <f t="shared" ca="1" si="8"/>
        <v>0</v>
      </c>
      <c r="O34" s="124">
        <f t="shared" ca="1" si="9"/>
        <v>0</v>
      </c>
      <c r="P34" s="124">
        <f t="shared" ca="1" si="10"/>
        <v>0</v>
      </c>
      <c r="Q34" s="124">
        <f t="shared" ca="1" si="11"/>
        <v>0</v>
      </c>
      <c r="S34" s="223">
        <f ca="1">IFERROR(_xll.BC_BU(_xll.ArrayBU(DB),_xll.ArrayDPT($BA34:$BE34),_xll.ArrayCOA($BG34:$BZ34),YR,PRD,RV,_xll.ArrayDIM($CB34:$CE34)),0)</f>
        <v>0</v>
      </c>
      <c r="T34" s="72">
        <f ca="1">IFERROR(_xll.AC_BU(_xll.ArrayBU(DB),_xll.ArrayDPT($BA34:$BE34),_xll.ArrayCOA($BG34:$BZ34),YR-1,PRD,_xll.ArrayDIM($CB34:$CE34)),0)</f>
        <v>0</v>
      </c>
      <c r="U34" s="72">
        <f ca="1">IFERROR(_xll.BCC_BU(_xll.ArrayBU(DB),_xll.ArrayDPT($BA34:$BE34),_xll.ArrayCOA($BG34:$BZ34),YR,PRD,RV,_xll.ArrayDIM($CB34:$CE34)),0)</f>
        <v>0</v>
      </c>
      <c r="V34" s="72">
        <f ca="1">IFERROR(_xll.ACC_BU(_xll.ArrayBU(DB),_xll.ArrayDPT($BA34:$BE34),_xll.ArrayCOA($BG34:$BZ34),YR-1,PRD,_xll.ArrayDIM($CB34:$CE34)),0)</f>
        <v>0</v>
      </c>
      <c r="W34" s="46"/>
      <c r="X34" s="72">
        <f ca="1">IFERROR(_xll.ACC_BU(_xll.ArrayBU(DB),_xll.ArrayDPT($BA34:$BE34),_xll.ArrayCOA($BG34:$BZ34),YR-1,PRD,_xll.ArrayDIM($CB34:$CE34)),0)</f>
        <v>0</v>
      </c>
      <c r="Y34" s="72">
        <f ca="1">IFERROR(_xll.BCC_BU(_xll.ArrayBU(DB),_xll.ArrayDPT($BA34:$BE34),_xll.ArrayCOA($BG34:$BZ34),YR-1,PRD,RV,_xll.ArrayDIM($CB34:$CE34)),0)</f>
        <v>0</v>
      </c>
      <c r="Z34" s="72">
        <f ca="1">IFERROR(_xll.ACC_BU(_xll.ArrayBU(DB),_xll.ArrayDPT($BA34:$BE34),_xll.ArrayCOA($BG34:$BZ34),YR-1-1,PRD,_xll.ArrayDIM($CB34:$CE34)),0)</f>
        <v>0</v>
      </c>
      <c r="AA34" s="46"/>
      <c r="AB34" s="46"/>
      <c r="AC34" s="46"/>
      <c r="AE34" s="106"/>
      <c r="AF34" s="106"/>
      <c r="AG34" s="106"/>
      <c r="AH34" s="106"/>
      <c r="BA34" s="537"/>
      <c r="BB34" s="538"/>
      <c r="BC34" s="538"/>
      <c r="BD34" s="538"/>
      <c r="BE34" s="539"/>
      <c r="BF34" s="502"/>
      <c r="BG34" s="537" t="s">
        <v>1201</v>
      </c>
      <c r="BH34" s="539"/>
      <c r="BI34" s="537"/>
      <c r="BJ34" s="539"/>
      <c r="BK34" s="537"/>
      <c r="BL34" s="539"/>
      <c r="BM34" s="537"/>
      <c r="BN34" s="539"/>
      <c r="BO34" s="537"/>
      <c r="BP34" s="539"/>
      <c r="BQ34" s="537"/>
      <c r="BR34" s="539"/>
      <c r="BS34" s="537"/>
      <c r="BT34" s="539"/>
      <c r="BU34" s="537"/>
      <c r="BV34" s="539"/>
      <c r="BW34" s="537"/>
      <c r="BX34" s="539"/>
      <c r="BY34" s="537"/>
      <c r="BZ34" s="539"/>
      <c r="CA34" s="502"/>
      <c r="CB34" s="537"/>
      <c r="CC34" s="538"/>
      <c r="CD34" s="538"/>
      <c r="CE34" s="539"/>
      <c r="DA34" t="s">
        <v>1201</v>
      </c>
    </row>
    <row r="35" spans="1:106" ht="12.75" customHeight="1">
      <c r="A35" s="124">
        <f t="shared" ca="1" si="0"/>
        <v>1498</v>
      </c>
      <c r="B35" s="124">
        <f t="shared" ca="1" si="1"/>
        <v>25.925925925925927</v>
      </c>
      <c r="C35" s="124">
        <f t="shared" ca="1" si="2"/>
        <v>2316</v>
      </c>
      <c r="D35" s="124">
        <f t="shared" ca="1" si="3"/>
        <v>40.083073727933538</v>
      </c>
      <c r="E35" s="124">
        <f ca="1">IFERROR(_xll.AC_BU(_xll.ArrayBU(DB),_xll.ArrayDPT($BA35:$BE35),_xll.ArrayCOA($BG35:$BZ35),YR,PRD-1,_xll.ArrayDIM($CB35:$CE35)),0)</f>
        <v>3462</v>
      </c>
      <c r="F35" s="125">
        <f t="shared" ca="1" si="4"/>
        <v>5778</v>
      </c>
      <c r="G35" s="124">
        <f t="shared" ca="1" si="5"/>
        <v>100</v>
      </c>
      <c r="H35" s="224"/>
      <c r="I35" s="124">
        <f ca="1">IFERROR(_xll.AC_BU(_xll.ArrayBU(DB),_xll.ArrayDPT($BA35:$BE35),_xll.ArrayCOA($BG35:$BZ35),YR,PRD,_xll.ArrayDIM($CB35:$CE35)),0)</f>
        <v>5778</v>
      </c>
      <c r="J35" s="127">
        <f t="shared" ca="1" si="6"/>
        <v>2.7767269338475802</v>
      </c>
      <c r="K35" s="126" t="s">
        <v>2497</v>
      </c>
      <c r="L35" s="124">
        <f ca="1">IFERROR(_xll.ACC_BU(_xll.ArrayBU(DB),_xll.ArrayDPT($BA35:$BE35),_xll.ArrayCOA($BG35:$BZ35),YR,PRD,_xll.ArrayDIM($CB35:$CE35)),0)</f>
        <v>22409</v>
      </c>
      <c r="M35" s="127">
        <f t="shared" ca="1" si="7"/>
        <v>1.6805948398276274</v>
      </c>
      <c r="N35" s="124">
        <f t="shared" ca="1" si="8"/>
        <v>22409</v>
      </c>
      <c r="O35" s="124">
        <f t="shared" ca="1" si="9"/>
        <v>100</v>
      </c>
      <c r="P35" s="124">
        <f t="shared" ca="1" si="10"/>
        <v>-9186</v>
      </c>
      <c r="Q35" s="124">
        <f t="shared" ca="1" si="11"/>
        <v>-40.99245838725512</v>
      </c>
      <c r="S35" s="223">
        <f ca="1">IFERROR(_xll.BC_BU(_xll.ArrayBU(DB),_xll.ArrayDPT($BA35:$BE35),_xll.ArrayCOA($BG35:$BZ35),YR,PRD,RV,_xll.ArrayDIM($CB35:$CE35)),0)</f>
        <v>0</v>
      </c>
      <c r="T35" s="72">
        <f ca="1">IFERROR(_xll.AC_BU(_xll.ArrayBU(DB),_xll.ArrayDPT($BA35:$BE35),_xll.ArrayCOA($BG35:$BZ35),YR-1,PRD,_xll.ArrayDIM($CB35:$CE35)),0)</f>
        <v>4280</v>
      </c>
      <c r="U35" s="72">
        <f ca="1">IFERROR(_xll.BCC_BU(_xll.ArrayBU(DB),_xll.ArrayDPT($BA35:$BE35),_xll.ArrayCOA($BG35:$BZ35),YR,PRD,RV,_xll.ArrayDIM($CB35:$CE35)),0)</f>
        <v>0</v>
      </c>
      <c r="V35" s="72">
        <f ca="1">IFERROR(_xll.ACC_BU(_xll.ArrayBU(DB),_xll.ArrayDPT($BA35:$BE35),_xll.ArrayCOA($BG35:$BZ35),YR-1,PRD,_xll.ArrayDIM($CB35:$CE35)),0)</f>
        <v>31595</v>
      </c>
      <c r="W35" s="46"/>
      <c r="X35" s="72">
        <f ca="1">IFERROR(_xll.ACC_BU(_xll.ArrayBU(DB),_xll.ArrayDPT($BA35:$BE35),_xll.ArrayCOA($BG35:$BZ35),YR-1,PRD,_xll.ArrayDIM($CB35:$CE35)),0)</f>
        <v>31595</v>
      </c>
      <c r="Y35" s="72">
        <f ca="1">IFERROR(_xll.BCC_BU(_xll.ArrayBU(DB),_xll.ArrayDPT($BA35:$BE35),_xll.ArrayCOA($BG35:$BZ35),YR-1,PRD,RV,_xll.ArrayDIM($CB35:$CE35)),0)</f>
        <v>0</v>
      </c>
      <c r="Z35" s="72">
        <f ca="1">IFERROR(_xll.ACC_BU(_xll.ArrayBU(DB),_xll.ArrayDPT($BA35:$BE35),_xll.ArrayCOA($BG35:$BZ35),YR-1-1,PRD,_xll.ArrayDIM($CB35:$CE35)),0)</f>
        <v>25062</v>
      </c>
      <c r="AA35" s="46"/>
      <c r="AB35" s="46"/>
      <c r="AC35" s="46"/>
      <c r="AE35" s="106"/>
      <c r="AF35" s="106"/>
      <c r="AG35" s="106"/>
      <c r="AH35" s="106"/>
      <c r="BA35" s="537"/>
      <c r="BB35" s="538"/>
      <c r="BC35" s="538"/>
      <c r="BD35" s="538"/>
      <c r="BE35" s="539"/>
      <c r="BF35" s="502"/>
      <c r="BG35" s="537" t="s">
        <v>1205</v>
      </c>
      <c r="BH35" s="539"/>
      <c r="BI35" s="537"/>
      <c r="BJ35" s="539"/>
      <c r="BK35" s="537"/>
      <c r="BL35" s="539"/>
      <c r="BM35" s="537"/>
      <c r="BN35" s="539"/>
      <c r="BO35" s="537"/>
      <c r="BP35" s="539"/>
      <c r="BQ35" s="537"/>
      <c r="BR35" s="539"/>
      <c r="BS35" s="537"/>
      <c r="BT35" s="539"/>
      <c r="BU35" s="537"/>
      <c r="BV35" s="539"/>
      <c r="BW35" s="537"/>
      <c r="BX35" s="539"/>
      <c r="BY35" s="537"/>
      <c r="BZ35" s="539"/>
      <c r="CA35" s="502"/>
      <c r="CB35" s="537"/>
      <c r="CC35" s="538"/>
      <c r="CD35" s="538"/>
      <c r="CE35" s="539"/>
      <c r="DA35" t="s">
        <v>1205</v>
      </c>
    </row>
    <row r="36" spans="1:106" ht="12.75" customHeight="1">
      <c r="A36" s="124">
        <f t="shared" ca="1" si="0"/>
        <v>0</v>
      </c>
      <c r="B36" s="124">
        <f t="shared" ca="1" si="1"/>
        <v>0</v>
      </c>
      <c r="C36" s="124">
        <f t="shared" ca="1" si="2"/>
        <v>0</v>
      </c>
      <c r="D36" s="124">
        <f t="shared" ca="1" si="3"/>
        <v>0</v>
      </c>
      <c r="E36" s="124">
        <f ca="1">IFERROR(_xll.AC_BU(_xll.ArrayBU(DB),_xll.ArrayDPT($BA36:$BE36),_xll.ArrayCOA($BG36:$BZ36),YR,PRD-1,_xll.ArrayDIM($CB36:$CE36)),0)</f>
        <v>0</v>
      </c>
      <c r="F36" s="125">
        <f t="shared" ca="1" si="4"/>
        <v>0</v>
      </c>
      <c r="G36" s="124">
        <f t="shared" ca="1" si="5"/>
        <v>0</v>
      </c>
      <c r="H36" s="224"/>
      <c r="I36" s="124">
        <f ca="1">IFERROR(_xll.AC_BU(_xll.ArrayBU(DB),_xll.ArrayDPT($BA36:$BE36),_xll.ArrayCOA($BG36:$BZ36),YR,PRD,_xll.ArrayDIM($CB36:$CE36)),0)</f>
        <v>0</v>
      </c>
      <c r="J36" s="127">
        <f t="shared" ca="1" si="6"/>
        <v>0</v>
      </c>
      <c r="K36" s="124" t="s">
        <v>2501</v>
      </c>
      <c r="L36" s="124">
        <f ca="1">IFERROR(_xll.ACC_BU(_xll.ArrayBU(DB),_xll.ArrayDPT($BA36:$BE36),_xll.ArrayCOA($BG36:$BZ36),YR,PRD,_xll.ArrayDIM($CB36:$CE36)),0)</f>
        <v>0</v>
      </c>
      <c r="M36" s="127">
        <f t="shared" ca="1" si="7"/>
        <v>0</v>
      </c>
      <c r="N36" s="124">
        <f t="shared" ca="1" si="8"/>
        <v>0</v>
      </c>
      <c r="O36" s="124">
        <f t="shared" ca="1" si="9"/>
        <v>0</v>
      </c>
      <c r="P36" s="124">
        <f t="shared" ca="1" si="10"/>
        <v>0</v>
      </c>
      <c r="Q36" s="124">
        <f t="shared" ca="1" si="11"/>
        <v>0</v>
      </c>
      <c r="S36" s="223">
        <f ca="1">IFERROR(_xll.BC_BU(_xll.ArrayBU(DB),_xll.ArrayDPT($BA36:$BE36),_xll.ArrayCOA($BG36:$BZ36),YR,PRD,RV,_xll.ArrayDIM($CB36:$CE36)),0)</f>
        <v>0</v>
      </c>
      <c r="T36" s="72">
        <f ca="1">IFERROR(_xll.AC_BU(_xll.ArrayBU(DB),_xll.ArrayDPT($BA36:$BE36),_xll.ArrayCOA($BG36:$BZ36),YR-1,PRD,_xll.ArrayDIM($CB36:$CE36)),0)</f>
        <v>0</v>
      </c>
      <c r="U36" s="72">
        <f ca="1">IFERROR(_xll.BCC_BU(_xll.ArrayBU(DB),_xll.ArrayDPT($BA36:$BE36),_xll.ArrayCOA($BG36:$BZ36),YR,PRD,RV,_xll.ArrayDIM($CB36:$CE36)),0)</f>
        <v>0</v>
      </c>
      <c r="V36" s="72">
        <f ca="1">IFERROR(_xll.ACC_BU(_xll.ArrayBU(DB),_xll.ArrayDPT($BA36:$BE36),_xll.ArrayCOA($BG36:$BZ36),YR-1,PRD,_xll.ArrayDIM($CB36:$CE36)),0)</f>
        <v>0</v>
      </c>
      <c r="W36" s="46"/>
      <c r="X36" s="72">
        <f ca="1">IFERROR(_xll.ACC_BU(_xll.ArrayBU(DB),_xll.ArrayDPT($BA36:$BE36),_xll.ArrayCOA($BG36:$BZ36),YR-1,PRD,_xll.ArrayDIM($CB36:$CE36)),0)</f>
        <v>0</v>
      </c>
      <c r="Y36" s="72">
        <f ca="1">IFERROR(_xll.BCC_BU(_xll.ArrayBU(DB),_xll.ArrayDPT($BA36:$BE36),_xll.ArrayCOA($BG36:$BZ36),YR-1,PRD,RV,_xll.ArrayDIM($CB36:$CE36)),0)</f>
        <v>0</v>
      </c>
      <c r="Z36" s="72">
        <f ca="1">IFERROR(_xll.ACC_BU(_xll.ArrayBU(DB),_xll.ArrayDPT($BA36:$BE36),_xll.ArrayCOA($BG36:$BZ36),YR-1-1,PRD,_xll.ArrayDIM($CB36:$CE36)),0)</f>
        <v>0</v>
      </c>
      <c r="AA36" s="46"/>
      <c r="AB36" s="46"/>
      <c r="AC36" s="46"/>
      <c r="AE36" s="106"/>
      <c r="AF36" s="106"/>
      <c r="AG36" s="106"/>
      <c r="AH36" s="106"/>
      <c r="BA36" s="537"/>
      <c r="BB36" s="538"/>
      <c r="BC36" s="538"/>
      <c r="BD36" s="538"/>
      <c r="BE36" s="539"/>
      <c r="BF36" s="502"/>
      <c r="BG36" s="537" t="s">
        <v>1204</v>
      </c>
      <c r="BH36" s="539"/>
      <c r="BI36" s="537"/>
      <c r="BJ36" s="539"/>
      <c r="BK36" s="537"/>
      <c r="BL36" s="539"/>
      <c r="BM36" s="537"/>
      <c r="BN36" s="539"/>
      <c r="BO36" s="537"/>
      <c r="BP36" s="539"/>
      <c r="BQ36" s="537"/>
      <c r="BR36" s="539"/>
      <c r="BS36" s="537"/>
      <c r="BT36" s="539"/>
      <c r="BU36" s="537"/>
      <c r="BV36" s="539"/>
      <c r="BW36" s="537"/>
      <c r="BX36" s="539"/>
      <c r="BY36" s="537"/>
      <c r="BZ36" s="539"/>
      <c r="CA36" s="502"/>
      <c r="CB36" s="537"/>
      <c r="CC36" s="538"/>
      <c r="CD36" s="538"/>
      <c r="CE36" s="539"/>
      <c r="DA36" t="s">
        <v>1204</v>
      </c>
    </row>
    <row r="37" spans="1:106" ht="12.75" customHeight="1">
      <c r="A37" s="124">
        <f t="shared" ca="1" si="0"/>
        <v>0</v>
      </c>
      <c r="B37" s="124">
        <f t="shared" ca="1" si="1"/>
        <v>0</v>
      </c>
      <c r="C37" s="124">
        <f t="shared" ca="1" si="2"/>
        <v>0</v>
      </c>
      <c r="D37" s="124">
        <f t="shared" ca="1" si="3"/>
        <v>0</v>
      </c>
      <c r="E37" s="124">
        <f ca="1">IFERROR(_xll.AC_BU(_xll.ArrayBU(DB),_xll.ArrayDPT($BA37:$BE37),_xll.ArrayCOA($BG37:$BZ37),YR,PRD-1,_xll.ArrayDIM($CB37:$CE37)),0)</f>
        <v>0</v>
      </c>
      <c r="F37" s="125">
        <f t="shared" ca="1" si="4"/>
        <v>0</v>
      </c>
      <c r="G37" s="124">
        <f t="shared" ca="1" si="5"/>
        <v>0</v>
      </c>
      <c r="H37" s="224"/>
      <c r="I37" s="124">
        <f ca="1">IFERROR(_xll.AC_BU(_xll.ArrayBU(DB),_xll.ArrayDPT($BA37:$BE37),_xll.ArrayCOA($BG37:$BZ37),YR,PRD,_xll.ArrayDIM($CB37:$CE37)),0)</f>
        <v>0</v>
      </c>
      <c r="J37" s="127">
        <f t="shared" ca="1" si="6"/>
        <v>0</v>
      </c>
      <c r="K37" s="124" t="s">
        <v>2502</v>
      </c>
      <c r="L37" s="124">
        <f ca="1">IFERROR(_xll.ACC_BU(_xll.ArrayBU(DB),_xll.ArrayDPT($BA37:$BE37),_xll.ArrayCOA($BG37:$BZ37),YR,PRD,_xll.ArrayDIM($CB37:$CE37)),0)</f>
        <v>0</v>
      </c>
      <c r="M37" s="127">
        <f t="shared" ca="1" si="7"/>
        <v>0</v>
      </c>
      <c r="N37" s="124">
        <f t="shared" ca="1" si="8"/>
        <v>0</v>
      </c>
      <c r="O37" s="124">
        <f t="shared" ca="1" si="9"/>
        <v>0</v>
      </c>
      <c r="P37" s="124">
        <f t="shared" ca="1" si="10"/>
        <v>-1800</v>
      </c>
      <c r="Q37" s="124">
        <f t="shared" ca="1" si="11"/>
        <v>0</v>
      </c>
      <c r="S37" s="223">
        <f ca="1">IFERROR(_xll.BC_BU(_xll.ArrayBU(DB),_xll.ArrayDPT($BA37:$BE37),_xll.ArrayCOA($BG37:$BZ37),YR,PRD,RV,_xll.ArrayDIM($CB37:$CE37)),0)</f>
        <v>0</v>
      </c>
      <c r="T37" s="72">
        <f ca="1">IFERROR(_xll.AC_BU(_xll.ArrayBU(DB),_xll.ArrayDPT($BA37:$BE37),_xll.ArrayCOA($BG37:$BZ37),YR-1,PRD,_xll.ArrayDIM($CB37:$CE37)),0)</f>
        <v>0</v>
      </c>
      <c r="U37" s="72">
        <f ca="1">IFERROR(_xll.BCC_BU(_xll.ArrayBU(DB),_xll.ArrayDPT($BA37:$BE37),_xll.ArrayCOA($BG37:$BZ37),YR,PRD,RV,_xll.ArrayDIM($CB37:$CE37)),0)</f>
        <v>0</v>
      </c>
      <c r="V37" s="72">
        <f ca="1">IFERROR(_xll.ACC_BU(_xll.ArrayBU(DB),_xll.ArrayDPT($BA37:$BE37),_xll.ArrayCOA($BG37:$BZ37),YR-1,PRD,_xll.ArrayDIM($CB37:$CE37)),0)</f>
        <v>1800</v>
      </c>
      <c r="W37" s="46"/>
      <c r="X37" s="72">
        <f ca="1">IFERROR(_xll.ACC_BU(_xll.ArrayBU(DB),_xll.ArrayDPT($BA37:$BE37),_xll.ArrayCOA($BG37:$BZ37),YR-1,PRD,_xll.ArrayDIM($CB37:$CE37)),0)</f>
        <v>1800</v>
      </c>
      <c r="Y37" s="72">
        <f ca="1">IFERROR(_xll.BCC_BU(_xll.ArrayBU(DB),_xll.ArrayDPT($BA37:$BE37),_xll.ArrayCOA($BG37:$BZ37),YR-1,PRD,RV,_xll.ArrayDIM($CB37:$CE37)),0)</f>
        <v>0</v>
      </c>
      <c r="Z37" s="72">
        <f ca="1">IFERROR(_xll.ACC_BU(_xll.ArrayBU(DB),_xll.ArrayDPT($BA37:$BE37),_xll.ArrayCOA($BG37:$BZ37),YR-1-1,PRD,_xll.ArrayDIM($CB37:$CE37)),0)</f>
        <v>2520</v>
      </c>
      <c r="AA37" s="46"/>
      <c r="AB37" s="46"/>
      <c r="AC37" s="46"/>
      <c r="AE37" s="106"/>
      <c r="AF37" s="106"/>
      <c r="AG37" s="106"/>
      <c r="AH37" s="106"/>
      <c r="BA37" s="537"/>
      <c r="BB37" s="538"/>
      <c r="BC37" s="538"/>
      <c r="BD37" s="538"/>
      <c r="BE37" s="539"/>
      <c r="BF37" s="502"/>
      <c r="BG37" s="537" t="s">
        <v>1183</v>
      </c>
      <c r="BH37" s="539"/>
      <c r="BI37" s="537"/>
      <c r="BJ37" s="539"/>
      <c r="BK37" s="537"/>
      <c r="BL37" s="539"/>
      <c r="BM37" s="537"/>
      <c r="BN37" s="539"/>
      <c r="BO37" s="537"/>
      <c r="BP37" s="539"/>
      <c r="BQ37" s="537"/>
      <c r="BR37" s="539"/>
      <c r="BS37" s="537"/>
      <c r="BT37" s="539"/>
      <c r="BU37" s="537"/>
      <c r="BV37" s="539"/>
      <c r="BW37" s="537"/>
      <c r="BX37" s="539"/>
      <c r="BY37" s="537"/>
      <c r="BZ37" s="539"/>
      <c r="CA37" s="502"/>
      <c r="CB37" s="537"/>
      <c r="CC37" s="538"/>
      <c r="CD37" s="538"/>
      <c r="CE37" s="539"/>
      <c r="DA37" t="s">
        <v>1183</v>
      </c>
    </row>
    <row r="38" spans="1:106" ht="12.75" customHeight="1">
      <c r="A38" s="124">
        <f t="shared" ca="1" si="0"/>
        <v>0</v>
      </c>
      <c r="B38" s="124">
        <f t="shared" ca="1" si="1"/>
        <v>0</v>
      </c>
      <c r="C38" s="124">
        <f t="shared" ca="1" si="2"/>
        <v>0</v>
      </c>
      <c r="D38" s="124">
        <f t="shared" ca="1" si="3"/>
        <v>0</v>
      </c>
      <c r="E38" s="124">
        <f ca="1">IFERROR(_xll.AC_BU(_xll.ArrayBU(DB),_xll.ArrayDPT($BA38:$BE38),_xll.ArrayCOA($BG38:$BZ38),YR,PRD-1,_xll.ArrayDIM($CB38:$CE38)),0)</f>
        <v>0</v>
      </c>
      <c r="F38" s="124">
        <f t="shared" ca="1" si="4"/>
        <v>0</v>
      </c>
      <c r="G38" s="124">
        <f t="shared" ca="1" si="5"/>
        <v>0</v>
      </c>
      <c r="H38" s="124"/>
      <c r="I38" s="124">
        <f ca="1">IFERROR(_xll.AC_BU(_xll.ArrayBU(DB),_xll.ArrayDPT($BA38:$BE38),_xll.ArrayCOA($BG38:$BZ38),YR,PRD,_xll.ArrayDIM($CB38:$CE38)),0)</f>
        <v>0</v>
      </c>
      <c r="J38" s="127">
        <f t="shared" ca="1" si="6"/>
        <v>0</v>
      </c>
      <c r="K38" s="124" t="s">
        <v>2647</v>
      </c>
      <c r="L38" s="124">
        <f ca="1">IFERROR(_xll.ACC_BU(_xll.ArrayBU(DB),_xll.ArrayDPT($BA38:$BE38),_xll.ArrayCOA($BG38:$BZ38),YR,PRD,_xll.ArrayDIM($CB38:$CE38)),0)</f>
        <v>0</v>
      </c>
      <c r="M38" s="127">
        <f t="shared" ca="1" si="7"/>
        <v>0</v>
      </c>
      <c r="N38" s="124">
        <f t="shared" ca="1" si="8"/>
        <v>0</v>
      </c>
      <c r="O38" s="124">
        <f t="shared" ca="1" si="9"/>
        <v>0</v>
      </c>
      <c r="P38" s="124">
        <f t="shared" ca="1" si="10"/>
        <v>0</v>
      </c>
      <c r="Q38" s="124">
        <f t="shared" ca="1" si="11"/>
        <v>0</v>
      </c>
      <c r="S38" s="72">
        <f ca="1">IFERROR(_xll.BC_BU(_xll.ArrayBU(DB),_xll.ArrayDPT($BA38:$BE38),_xll.ArrayCOA($BG38:$BZ38),YR,PRD,RV,_xll.ArrayDIM($CB38:$CE38)),0)</f>
        <v>0</v>
      </c>
      <c r="T38" s="72">
        <f ca="1">IFERROR(_xll.AC_BU(_xll.ArrayBU(DB),_xll.ArrayDPT($BA38:$BE38),_xll.ArrayCOA($BG38:$BZ38),YR-1,PRD,_xll.ArrayDIM($CB38:$CE38)),0)</f>
        <v>0</v>
      </c>
      <c r="U38" s="72">
        <f ca="1">IFERROR(_xll.BCC_BU(_xll.ArrayBU(DB),_xll.ArrayDPT($BA38:$BE38),_xll.ArrayCOA($BG38:$BZ38),YR,PRD,RV,_xll.ArrayDIM($CB38:$CE38)),0)</f>
        <v>0</v>
      </c>
      <c r="V38" s="72">
        <f ca="1">IFERROR(_xll.ACC_BU(_xll.ArrayBU(DB),_xll.ArrayDPT($BA38:$BE38),_xll.ArrayCOA($BG38:$BZ38),YR-1,PRD,_xll.ArrayDIM($CB38:$CE38)),0)</f>
        <v>0</v>
      </c>
      <c r="W38" s="46"/>
      <c r="X38" s="72">
        <f ca="1">IFERROR(_xll.ACC_BU(_xll.ArrayBU(DB),_xll.ArrayDPT($BA38:$BE38),_xll.ArrayCOA($BG38:$BZ38),YR-1,PRD,_xll.ArrayDIM($CB38:$CE38)),0)</f>
        <v>0</v>
      </c>
      <c r="Y38" s="72">
        <f ca="1">IFERROR(_xll.BCC_BU(_xll.ArrayBU(DB),_xll.ArrayDPT($BA38:$BE38),_xll.ArrayCOA($BG38:$BZ38),YR-1,PRD,RV,_xll.ArrayDIM($CB38:$CE38)),0)</f>
        <v>0</v>
      </c>
      <c r="Z38" s="72">
        <f ca="1">IFERROR(_xll.ACC_BU(_xll.ArrayBU(DB),_xll.ArrayDPT($BA38:$BE38),_xll.ArrayCOA($BG38:$BZ38),YR-1-1,PRD,_xll.ArrayDIM($CB38:$CE38)),0)</f>
        <v>0</v>
      </c>
      <c r="AA38" s="46"/>
      <c r="AB38" s="46"/>
      <c r="AC38" s="46"/>
      <c r="AE38" s="106"/>
      <c r="AF38" s="106"/>
      <c r="AG38" s="106"/>
      <c r="AH38" s="106"/>
      <c r="BA38" s="537"/>
      <c r="BB38" s="538"/>
      <c r="BC38" s="538"/>
      <c r="BD38" s="538"/>
      <c r="BE38" s="539"/>
      <c r="BF38" s="502"/>
      <c r="BG38" s="537" t="s">
        <v>1194</v>
      </c>
      <c r="BH38" s="539"/>
      <c r="BI38" s="537"/>
      <c r="BJ38" s="539"/>
      <c r="BK38" s="537"/>
      <c r="BL38" s="539"/>
      <c r="BM38" s="537"/>
      <c r="BN38" s="539"/>
      <c r="BO38" s="537"/>
      <c r="BP38" s="539"/>
      <c r="BQ38" s="537"/>
      <c r="BR38" s="539"/>
      <c r="BS38" s="537"/>
      <c r="BT38" s="539"/>
      <c r="BU38" s="537"/>
      <c r="BV38" s="539"/>
      <c r="BW38" s="537"/>
      <c r="BX38" s="539"/>
      <c r="BY38" s="537"/>
      <c r="BZ38" s="539"/>
      <c r="CA38" s="502"/>
      <c r="CB38" s="537"/>
      <c r="CC38" s="538"/>
      <c r="CD38" s="538"/>
      <c r="CE38" s="539"/>
      <c r="DA38" t="s">
        <v>1194</v>
      </c>
    </row>
    <row r="39" spans="1:106" ht="11.25" customHeight="1">
      <c r="A39" s="124">
        <f t="shared" ca="1" si="0"/>
        <v>0</v>
      </c>
      <c r="B39" s="124">
        <f t="shared" ca="1" si="1"/>
        <v>0</v>
      </c>
      <c r="C39" s="124">
        <f t="shared" ca="1" si="2"/>
        <v>0</v>
      </c>
      <c r="D39" s="124">
        <f t="shared" ca="1" si="3"/>
        <v>0</v>
      </c>
      <c r="E39" s="124">
        <f ca="1">IFERROR(_xll.AC_BU(_xll.ArrayBU(DB),_xll.ArrayDPT($BA39:$BE39),_xll.ArrayCOA($BG39:$BZ39),YR,PRD-1,_xll.ArrayDIM($CB39:$CE39)),0)</f>
        <v>0</v>
      </c>
      <c r="F39" s="124">
        <f t="shared" ca="1" si="4"/>
        <v>0</v>
      </c>
      <c r="G39" s="124">
        <f t="shared" ca="1" si="5"/>
        <v>0</v>
      </c>
      <c r="H39" s="124"/>
      <c r="I39" s="124">
        <f ca="1">IFERROR(_xll.AC_BU(_xll.ArrayBU(DB),_xll.ArrayDPT($BA39:$BE39),_xll.ArrayCOA($BG39:$BZ39),YR,PRD,_xll.ArrayDIM($CB39:$CE39)),0)</f>
        <v>0</v>
      </c>
      <c r="J39" s="127">
        <f t="shared" ca="1" si="6"/>
        <v>0</v>
      </c>
      <c r="K39" s="124" t="s">
        <v>2543</v>
      </c>
      <c r="L39" s="124">
        <f ca="1">IFERROR(_xll.ACC_BU(_xll.ArrayBU(DB),_xll.ArrayDPT($BA39:$BE39),_xll.ArrayCOA($BG39:$BZ39),YR,PRD,_xll.ArrayDIM($CB39:$CE39)),0)</f>
        <v>0</v>
      </c>
      <c r="M39" s="127">
        <f t="shared" ca="1" si="7"/>
        <v>0</v>
      </c>
      <c r="N39" s="124">
        <f t="shared" ca="1" si="8"/>
        <v>0</v>
      </c>
      <c r="O39" s="124">
        <f t="shared" ca="1" si="9"/>
        <v>0</v>
      </c>
      <c r="P39" s="124">
        <f t="shared" ca="1" si="10"/>
        <v>-116</v>
      </c>
      <c r="Q39" s="124">
        <f t="shared" ca="1" si="11"/>
        <v>0</v>
      </c>
      <c r="S39" s="72">
        <f ca="1">IFERROR(_xll.BC_BU(_xll.ArrayBU(DB),_xll.ArrayDPT($BA39:$BE39),_xll.ArrayCOA($BG39:$BZ39),YR,PRD,RV,_xll.ArrayDIM($CB39:$CE39)),0)</f>
        <v>0</v>
      </c>
      <c r="T39" s="72">
        <f ca="1">IFERROR(_xll.AC_BU(_xll.ArrayBU(DB),_xll.ArrayDPT($BA39:$BE39),_xll.ArrayCOA($BG39:$BZ39),YR-1,PRD,_xll.ArrayDIM($CB39:$CE39)),0)</f>
        <v>0</v>
      </c>
      <c r="U39" s="72">
        <f ca="1">IFERROR(_xll.BCC_BU(_xll.ArrayBU(DB),_xll.ArrayDPT($BA39:$BE39),_xll.ArrayCOA($BG39:$BZ39),YR,PRD,RV,_xll.ArrayDIM($CB39:$CE39)),0)</f>
        <v>0</v>
      </c>
      <c r="V39" s="72">
        <f ca="1">IFERROR(_xll.ACC_BU(_xll.ArrayBU(DB),_xll.ArrayDPT($BA39:$BE39),_xll.ArrayCOA($BG39:$BZ39),YR-1,PRD,_xll.ArrayDIM($CB39:$CE39)),0)</f>
        <v>116</v>
      </c>
      <c r="W39" s="102"/>
      <c r="X39" s="72">
        <f ca="1">IFERROR(_xll.ACC_BU(_xll.ArrayBU(DB),_xll.ArrayDPT($BA39:$BE39),_xll.ArrayCOA($BG39:$BZ39),YR-1,PRD,_xll.ArrayDIM($CB39:$CE39)),0)</f>
        <v>116</v>
      </c>
      <c r="Y39" s="72">
        <f ca="1">IFERROR(_xll.BCC_BU(_xll.ArrayBU(DB),_xll.ArrayDPT($BA39:$BE39),_xll.ArrayCOA($BG39:$BZ39),YR-1,PRD,RV,_xll.ArrayDIM($CB39:$CE39)),0)</f>
        <v>0</v>
      </c>
      <c r="Z39" s="72">
        <f ca="1">IFERROR(_xll.ACC_BU(_xll.ArrayBU(DB),_xll.ArrayDPT($BA39:$BE39),_xll.ArrayCOA($BG39:$BZ39),YR-1-1,PRD,_xll.ArrayDIM($CB39:$CE39)),0)</f>
        <v>0</v>
      </c>
      <c r="AA39" s="102"/>
      <c r="AB39" s="102"/>
      <c r="AC39" s="102"/>
      <c r="AE39" s="106"/>
      <c r="AF39" s="106"/>
      <c r="AG39" s="106"/>
      <c r="AH39" s="106"/>
      <c r="BA39" s="537"/>
      <c r="BB39" s="538"/>
      <c r="BC39" s="538"/>
      <c r="BD39" s="538"/>
      <c r="BE39" s="539"/>
      <c r="BF39" s="502"/>
      <c r="BG39" s="537" t="s">
        <v>1191</v>
      </c>
      <c r="BH39" s="539"/>
      <c r="BI39" s="537"/>
      <c r="BJ39" s="539"/>
      <c r="BK39" s="537"/>
      <c r="BL39" s="539"/>
      <c r="BM39" s="537"/>
      <c r="BN39" s="539"/>
      <c r="BO39" s="537"/>
      <c r="BP39" s="539"/>
      <c r="BQ39" s="537"/>
      <c r="BR39" s="539"/>
      <c r="BS39" s="537"/>
      <c r="BT39" s="539"/>
      <c r="BU39" s="537"/>
      <c r="BV39" s="539"/>
      <c r="BW39" s="537"/>
      <c r="BX39" s="539"/>
      <c r="BY39" s="537"/>
      <c r="BZ39" s="539"/>
      <c r="CA39" s="502"/>
      <c r="CB39" s="537"/>
      <c r="CC39" s="538"/>
      <c r="CD39" s="538"/>
      <c r="CE39" s="539"/>
      <c r="DA39" t="s">
        <v>1191</v>
      </c>
    </row>
    <row r="40" spans="1:106" ht="12.75" customHeight="1">
      <c r="A40" s="124">
        <f t="shared" ca="1" si="0"/>
        <v>0</v>
      </c>
      <c r="B40" s="124">
        <f t="shared" ca="1" si="1"/>
        <v>0</v>
      </c>
      <c r="C40" s="124">
        <f t="shared" ca="1" si="2"/>
        <v>0</v>
      </c>
      <c r="D40" s="124">
        <f t="shared" ca="1" si="3"/>
        <v>0</v>
      </c>
      <c r="E40" s="124">
        <f ca="1">IFERROR(_xll.AC_BU(_xll.ArrayBU(DB),_xll.ArrayDPT($BA40:$BE40),_xll.ArrayCOA($BG40:$BZ40),YR,PRD-1,_xll.ArrayDIM($CB40:$CE40)),0)</f>
        <v>0</v>
      </c>
      <c r="F40" s="124">
        <f t="shared" ca="1" si="4"/>
        <v>0</v>
      </c>
      <c r="G40" s="124">
        <f t="shared" ca="1" si="5"/>
        <v>0</v>
      </c>
      <c r="H40" s="224"/>
      <c r="I40" s="124">
        <f ca="1">IFERROR(_xll.AC_BU(_xll.ArrayBU(DB),_xll.ArrayDPT($BA40:$BE40),_xll.ArrayCOA($BG40:$BZ40),YR,PRD,_xll.ArrayDIM($CB40:$CE40)),0)</f>
        <v>0</v>
      </c>
      <c r="J40" s="127">
        <f t="shared" ca="1" si="6"/>
        <v>0</v>
      </c>
      <c r="K40" s="124" t="s">
        <v>2627</v>
      </c>
      <c r="L40" s="124">
        <f ca="1">IFERROR(_xll.ACC_BU(_xll.ArrayBU(DB),_xll.ArrayDPT($BA40:$BE40),_xll.ArrayCOA($BG40:$BZ40),YR,PRD,_xll.ArrayDIM($CB40:$CE40)),0)</f>
        <v>0</v>
      </c>
      <c r="M40" s="127">
        <f t="shared" ca="1" si="7"/>
        <v>0</v>
      </c>
      <c r="N40" s="124">
        <f t="shared" ca="1" si="8"/>
        <v>0</v>
      </c>
      <c r="O40" s="124">
        <f t="shared" ca="1" si="9"/>
        <v>0</v>
      </c>
      <c r="P40" s="124">
        <f t="shared" ca="1" si="10"/>
        <v>0</v>
      </c>
      <c r="Q40" s="124">
        <f t="shared" ca="1" si="11"/>
        <v>0</v>
      </c>
      <c r="S40" s="223">
        <f ca="1">IFERROR(_xll.BC_BU(_xll.ArrayBU(DB),_xll.ArrayDPT($BA40:$BE40),_xll.ArrayCOA($BG40:$BZ40),YR,PRD,RV,_xll.ArrayDIM($CB40:$CE40)),0)</f>
        <v>0</v>
      </c>
      <c r="T40" s="72">
        <f ca="1">IFERROR(_xll.AC_BU(_xll.ArrayBU(DB),_xll.ArrayDPT($BA40:$BE40),_xll.ArrayCOA($BG40:$BZ40),YR-1,PRD,_xll.ArrayDIM($CB40:$CE40)),0)</f>
        <v>0</v>
      </c>
      <c r="U40" s="72">
        <f ca="1">IFERROR(_xll.BCC_BU(_xll.ArrayBU(DB),_xll.ArrayDPT($BA40:$BE40),_xll.ArrayCOA($BG40:$BZ40),YR,PRD,RV,_xll.ArrayDIM($CB40:$CE40)),0)</f>
        <v>0</v>
      </c>
      <c r="V40" s="72">
        <f ca="1">IFERROR(_xll.ACC_BU(_xll.ArrayBU(DB),_xll.ArrayDPT($BA40:$BE40),_xll.ArrayCOA($BG40:$BZ40),YR-1,PRD,_xll.ArrayDIM($CB40:$CE40)),0)</f>
        <v>0</v>
      </c>
      <c r="W40" s="102"/>
      <c r="X40" s="72">
        <f ca="1">IFERROR(_xll.ACC_BU(_xll.ArrayBU(DB),_xll.ArrayDPT($BA40:$BE40),_xll.ArrayCOA($BG40:$BZ40),YR-1,PRD,_xll.ArrayDIM($CB40:$CE40)),0)</f>
        <v>0</v>
      </c>
      <c r="Y40" s="72">
        <f ca="1">IFERROR(_xll.BCC_BU(_xll.ArrayBU(DB),_xll.ArrayDPT($BA40:$BE40),_xll.ArrayCOA($BG40:$BZ40),YR-1,PRD,RV,_xll.ArrayDIM($CB40:$CE40)),0)</f>
        <v>0</v>
      </c>
      <c r="Z40" s="72">
        <f ca="1">IFERROR(_xll.ACC_BU(_xll.ArrayBU(DB),_xll.ArrayDPT($BA40:$BE40),_xll.ArrayCOA($BG40:$BZ40),YR-1-1,PRD,_xll.ArrayDIM($CB40:$CE40)),0)</f>
        <v>0</v>
      </c>
      <c r="AA40" s="102"/>
      <c r="AB40" s="102"/>
      <c r="AC40" s="102"/>
      <c r="AE40" s="106"/>
      <c r="AF40" s="106"/>
      <c r="AG40" s="106"/>
      <c r="AH40" s="106"/>
      <c r="BA40" s="537"/>
      <c r="BB40" s="538"/>
      <c r="BC40" s="538"/>
      <c r="BD40" s="538"/>
      <c r="BE40" s="539"/>
      <c r="BF40" s="502"/>
      <c r="BG40" s="537" t="s">
        <v>1190</v>
      </c>
      <c r="BH40" s="539"/>
      <c r="BI40" s="537"/>
      <c r="BJ40" s="539"/>
      <c r="BK40" s="537"/>
      <c r="BL40" s="539"/>
      <c r="BM40" s="537"/>
      <c r="BN40" s="539"/>
      <c r="BO40" s="537"/>
      <c r="BP40" s="539"/>
      <c r="BQ40" s="537"/>
      <c r="BR40" s="539"/>
      <c r="BS40" s="537"/>
      <c r="BT40" s="539"/>
      <c r="BU40" s="537"/>
      <c r="BV40" s="539"/>
      <c r="BW40" s="537"/>
      <c r="BX40" s="539"/>
      <c r="BY40" s="537"/>
      <c r="BZ40" s="539"/>
      <c r="CA40" s="502"/>
      <c r="CB40" s="537"/>
      <c r="CC40" s="538"/>
      <c r="CD40" s="538"/>
      <c r="CE40" s="539"/>
      <c r="DA40" t="s">
        <v>1190</v>
      </c>
    </row>
    <row r="41" spans="1:106" ht="12.75" customHeight="1">
      <c r="A41" s="124">
        <f t="shared" ca="1" si="0"/>
        <v>920</v>
      </c>
      <c r="B41" s="124">
        <f t="shared" ca="1" si="1"/>
        <v>100</v>
      </c>
      <c r="C41" s="124">
        <f t="shared" ca="1" si="2"/>
        <v>660</v>
      </c>
      <c r="D41" s="124">
        <f t="shared" ca="1" si="3"/>
        <v>71.739130434782609</v>
      </c>
      <c r="E41" s="124">
        <f ca="1">IFERROR(_xll.AC_BU(_xll.ArrayBU(DB),_xll.ArrayDPT($BA41:$BE41),_xll.ArrayCOA($BG41:$BZ41),YR,PRD-1,_xll.ArrayDIM($CB41:$CE41)),0)</f>
        <v>260</v>
      </c>
      <c r="F41" s="124">
        <f t="shared" ca="1" si="4"/>
        <v>920</v>
      </c>
      <c r="G41" s="124">
        <f t="shared" ca="1" si="5"/>
        <v>100</v>
      </c>
      <c r="H41" s="124"/>
      <c r="I41" s="124">
        <f ca="1">IFERROR(_xll.AC_BU(_xll.ArrayBU(DB),_xll.ArrayDPT($BA41:$BE41),_xll.ArrayCOA($BG41:$BZ41),YR,PRD,_xll.ArrayDIM($CB41:$CE41)),0)</f>
        <v>920</v>
      </c>
      <c r="J41" s="127">
        <f t="shared" ca="1" si="6"/>
        <v>0.44212336087569643</v>
      </c>
      <c r="K41" s="124" t="s">
        <v>2493</v>
      </c>
      <c r="L41" s="124">
        <f ca="1">IFERROR(_xll.ACC_BU(_xll.ArrayBU(DB),_xll.ArrayDPT($BA41:$BE41),_xll.ArrayCOA($BG41:$BZ41),YR,PRD,_xll.ArrayDIM($CB41:$CE41)),0)</f>
        <v>2770</v>
      </c>
      <c r="M41" s="127">
        <f t="shared" ca="1" si="7"/>
        <v>0.20774009131699442</v>
      </c>
      <c r="N41" s="124">
        <f t="shared" ca="1" si="8"/>
        <v>2770</v>
      </c>
      <c r="O41" s="124">
        <f t="shared" ca="1" si="9"/>
        <v>100</v>
      </c>
      <c r="P41" s="124">
        <f t="shared" ca="1" si="10"/>
        <v>2320</v>
      </c>
      <c r="Q41" s="124">
        <f t="shared" ca="1" si="11"/>
        <v>83.754512635379058</v>
      </c>
      <c r="S41" s="72">
        <f ca="1">IFERROR(_xll.BC_BU(_xll.ArrayBU(DB),_xll.ArrayDPT($BA41:$BE41),_xll.ArrayCOA($BG41:$BZ41),YR,PRD,RV,_xll.ArrayDIM($CB41:$CE41)),0)</f>
        <v>0</v>
      </c>
      <c r="T41" s="72">
        <f ca="1">IFERROR(_xll.AC_BU(_xll.ArrayBU(DB),_xll.ArrayDPT($BA41:$BE41),_xll.ArrayCOA($BG41:$BZ41),YR-1,PRD,_xll.ArrayDIM($CB41:$CE41)),0)</f>
        <v>0</v>
      </c>
      <c r="U41" s="72">
        <f ca="1">IFERROR(_xll.BCC_BU(_xll.ArrayBU(DB),_xll.ArrayDPT($BA41:$BE41),_xll.ArrayCOA($BG41:$BZ41),YR,PRD,RV,_xll.ArrayDIM($CB41:$CE41)),0)</f>
        <v>0</v>
      </c>
      <c r="V41" s="72">
        <f ca="1">IFERROR(_xll.ACC_BU(_xll.ArrayBU(DB),_xll.ArrayDPT($BA41:$BE41),_xll.ArrayCOA($BG41:$BZ41),YR-1,PRD,_xll.ArrayDIM($CB41:$CE41)),0)</f>
        <v>450</v>
      </c>
      <c r="W41" s="102"/>
      <c r="X41" s="72">
        <f ca="1">IFERROR(_xll.ACC_BU(_xll.ArrayBU(DB),_xll.ArrayDPT($BA41:$BE41),_xll.ArrayCOA($BG41:$BZ41),YR-1,PRD,_xll.ArrayDIM($CB41:$CE41)),0)</f>
        <v>450</v>
      </c>
      <c r="Y41" s="72">
        <f ca="1">IFERROR(_xll.BCC_BU(_xll.ArrayBU(DB),_xll.ArrayDPT($BA41:$BE41),_xll.ArrayCOA($BG41:$BZ41),YR-1,PRD,RV,_xll.ArrayDIM($CB41:$CE41)),0)</f>
        <v>0</v>
      </c>
      <c r="Z41" s="72">
        <f ca="1">IFERROR(_xll.ACC_BU(_xll.ArrayBU(DB),_xll.ArrayDPT($BA41:$BE41),_xll.ArrayCOA($BG41:$BZ41),YR-1-1,PRD,_xll.ArrayDIM($CB41:$CE41)),0)</f>
        <v>3988.52</v>
      </c>
      <c r="AA41" s="102"/>
      <c r="AB41" s="102"/>
      <c r="AC41" s="46"/>
      <c r="AE41" s="106"/>
      <c r="AF41" s="106"/>
      <c r="AG41" s="106"/>
      <c r="AH41" s="106"/>
      <c r="BA41" s="537"/>
      <c r="BB41" s="538"/>
      <c r="BC41" s="538"/>
      <c r="BD41" s="538"/>
      <c r="BE41" s="539"/>
      <c r="BF41" s="502"/>
      <c r="BG41" s="537" t="s">
        <v>1202</v>
      </c>
      <c r="BH41" s="539"/>
      <c r="BI41" s="537"/>
      <c r="BJ41" s="539"/>
      <c r="BK41" s="537"/>
      <c r="BL41" s="539"/>
      <c r="BM41" s="537"/>
      <c r="BN41" s="539"/>
      <c r="BO41" s="537"/>
      <c r="BP41" s="539"/>
      <c r="BQ41" s="537"/>
      <c r="BR41" s="539"/>
      <c r="BS41" s="537"/>
      <c r="BT41" s="539"/>
      <c r="BU41" s="537"/>
      <c r="BV41" s="539"/>
      <c r="BW41" s="537"/>
      <c r="BX41" s="539"/>
      <c r="BY41" s="537"/>
      <c r="BZ41" s="539"/>
      <c r="CA41" s="502"/>
      <c r="CB41" s="537"/>
      <c r="CC41" s="538"/>
      <c r="CD41" s="538"/>
      <c r="CE41" s="539"/>
      <c r="DA41" t="s">
        <v>1202</v>
      </c>
    </row>
    <row r="42" spans="1:106" ht="12.75" customHeight="1">
      <c r="A42" s="124">
        <f t="shared" ca="1" si="0"/>
        <v>0</v>
      </c>
      <c r="B42" s="124">
        <f t="shared" ca="1" si="1"/>
        <v>0</v>
      </c>
      <c r="C42" s="124">
        <f t="shared" ca="1" si="2"/>
        <v>0</v>
      </c>
      <c r="D42" s="124">
        <f t="shared" ca="1" si="3"/>
        <v>0</v>
      </c>
      <c r="E42" s="124">
        <f ca="1">IFERROR(_xll.AC_BU(_xll.ArrayBU(DB),_xll.ArrayDPT($BA42:$BE42),_xll.ArrayCOA($BG42:$BZ42),YR,PRD-1,_xll.ArrayDIM($CB42:$CE42)),0)</f>
        <v>0</v>
      </c>
      <c r="F42" s="124">
        <f t="shared" ca="1" si="4"/>
        <v>0</v>
      </c>
      <c r="G42" s="124">
        <f t="shared" ca="1" si="5"/>
        <v>0</v>
      </c>
      <c r="H42" s="224"/>
      <c r="I42" s="124">
        <f ca="1">IFERROR(_xll.AC_BU(_xll.ArrayBU(DB),_xll.ArrayDPT($BA42:$BE42),_xll.ArrayCOA($BG42:$BZ42),YR,PRD,_xll.ArrayDIM($CB42:$CE42)),0)</f>
        <v>0</v>
      </c>
      <c r="J42" s="127">
        <f t="shared" ca="1" si="6"/>
        <v>0</v>
      </c>
      <c r="K42" s="124" t="s">
        <v>2494</v>
      </c>
      <c r="L42" s="124">
        <f ca="1">IFERROR(_xll.ACC_BU(_xll.ArrayBU(DB),_xll.ArrayDPT($BA42:$BE42),_xll.ArrayCOA($BG42:$BZ42),YR,PRD,_xll.ArrayDIM($CB42:$CE42)),0)</f>
        <v>0</v>
      </c>
      <c r="M42" s="127">
        <f t="shared" ca="1" si="7"/>
        <v>0</v>
      </c>
      <c r="N42" s="124">
        <f t="shared" ca="1" si="8"/>
        <v>0</v>
      </c>
      <c r="O42" s="124">
        <f t="shared" ca="1" si="9"/>
        <v>0</v>
      </c>
      <c r="P42" s="124">
        <f t="shared" ca="1" si="10"/>
        <v>0</v>
      </c>
      <c r="Q42" s="124">
        <f t="shared" ca="1" si="11"/>
        <v>0</v>
      </c>
      <c r="S42" s="223">
        <f ca="1">IFERROR(_xll.BC_BU(_xll.ArrayBU(DB),_xll.ArrayDPT($BA42:$BE42),_xll.ArrayCOA($BG42:$BZ42),YR,PRD,RV,_xll.ArrayDIM($CB42:$CE42)),0)</f>
        <v>0</v>
      </c>
      <c r="T42" s="72">
        <f ca="1">IFERROR(_xll.AC_BU(_xll.ArrayBU(DB),_xll.ArrayDPT($BA42:$BE42),_xll.ArrayCOA($BG42:$BZ42),YR-1,PRD,_xll.ArrayDIM($CB42:$CE42)),0)</f>
        <v>0</v>
      </c>
      <c r="U42" s="72">
        <f ca="1">IFERROR(_xll.BCC_BU(_xll.ArrayBU(DB),_xll.ArrayDPT($BA42:$BE42),_xll.ArrayCOA($BG42:$BZ42),YR,PRD,RV,_xll.ArrayDIM($CB42:$CE42)),0)</f>
        <v>0</v>
      </c>
      <c r="V42" s="72">
        <f ca="1">IFERROR(_xll.ACC_BU(_xll.ArrayBU(DB),_xll.ArrayDPT($BA42:$BE42),_xll.ArrayCOA($BG42:$BZ42),YR-1,PRD,_xll.ArrayDIM($CB42:$CE42)),0)</f>
        <v>0</v>
      </c>
      <c r="W42" s="184"/>
      <c r="X42" s="72">
        <f ca="1">IFERROR(_xll.ACC_BU(_xll.ArrayBU(DB),_xll.ArrayDPT($BA42:$BE42),_xll.ArrayCOA($BG42:$BZ42),YR-1,PRD,_xll.ArrayDIM($CB42:$CE42)),0)</f>
        <v>0</v>
      </c>
      <c r="Y42" s="72">
        <f ca="1">IFERROR(_xll.BCC_BU(_xll.ArrayBU(DB),_xll.ArrayDPT($BA42:$BE42),_xll.ArrayCOA($BG42:$BZ42),YR-1,PRD,RV,_xll.ArrayDIM($CB42:$CE42)),0)</f>
        <v>0</v>
      </c>
      <c r="Z42" s="72">
        <f ca="1">IFERROR(_xll.ACC_BU(_xll.ArrayBU(DB),_xll.ArrayDPT($BA42:$BE42),_xll.ArrayCOA($BG42:$BZ42),YR-1-1,PRD,_xll.ArrayDIM($CB42:$CE42)),0)</f>
        <v>0</v>
      </c>
      <c r="AA42" s="184"/>
      <c r="AB42" s="184"/>
      <c r="AC42" s="184"/>
      <c r="AE42" s="106"/>
      <c r="AF42" s="106"/>
      <c r="AG42" s="106"/>
      <c r="AH42" s="106"/>
      <c r="BA42" s="537"/>
      <c r="BB42" s="538"/>
      <c r="BC42" s="538"/>
      <c r="BD42" s="538"/>
      <c r="BE42" s="539"/>
      <c r="BF42" s="502"/>
      <c r="BG42" s="537" t="s">
        <v>1210</v>
      </c>
      <c r="BH42" s="539"/>
      <c r="BI42" s="537"/>
      <c r="BJ42" s="539"/>
      <c r="BK42" s="537"/>
      <c r="BL42" s="539"/>
      <c r="BM42" s="537"/>
      <c r="BN42" s="539"/>
      <c r="BO42" s="537"/>
      <c r="BP42" s="539"/>
      <c r="BQ42" s="537"/>
      <c r="BR42" s="539"/>
      <c r="BS42" s="537"/>
      <c r="BT42" s="539"/>
      <c r="BU42" s="537"/>
      <c r="BV42" s="539"/>
      <c r="BW42" s="537"/>
      <c r="BX42" s="539"/>
      <c r="BY42" s="537"/>
      <c r="BZ42" s="539"/>
      <c r="CA42" s="502"/>
      <c r="CB42" s="537"/>
      <c r="CC42" s="538"/>
      <c r="CD42" s="538"/>
      <c r="CE42" s="539"/>
      <c r="DA42" t="s">
        <v>1210</v>
      </c>
    </row>
    <row r="43" spans="1:106" ht="12.75" customHeight="1">
      <c r="A43" s="124">
        <f t="shared" ca="1" si="0"/>
        <v>0</v>
      </c>
      <c r="B43" s="124">
        <f t="shared" ca="1" si="1"/>
        <v>0</v>
      </c>
      <c r="C43" s="124">
        <f t="shared" ca="1" si="2"/>
        <v>0</v>
      </c>
      <c r="D43" s="124">
        <f t="shared" ca="1" si="3"/>
        <v>0</v>
      </c>
      <c r="E43" s="124">
        <f ca="1">IFERROR(_xll.AC_BU(_xll.ArrayBU(DB),_xll.ArrayDPT($BA43:$BE43),_xll.ArrayCOA($BG43:$BZ43),YR,PRD-1,_xll.ArrayDIM($CB43:$CE43)),0)</f>
        <v>0</v>
      </c>
      <c r="F43" s="124">
        <f t="shared" ca="1" si="4"/>
        <v>0</v>
      </c>
      <c r="G43" s="124">
        <f t="shared" ca="1" si="5"/>
        <v>0</v>
      </c>
      <c r="H43" s="124"/>
      <c r="I43" s="124">
        <f ca="1">IFERROR(_xll.AC_BU(_xll.ArrayBU(DB),_xll.ArrayDPT($BA43:$BE43),_xll.ArrayCOA($BG43:$BZ43),YR,PRD,_xll.ArrayDIM($CB43:$CE43)),0)</f>
        <v>0</v>
      </c>
      <c r="J43" s="127">
        <f t="shared" ca="1" si="6"/>
        <v>0</v>
      </c>
      <c r="K43" s="124" t="s">
        <v>2697</v>
      </c>
      <c r="L43" s="124">
        <f ca="1">IFERROR(_xll.ACC_BU(_xll.ArrayBU(DB),_xll.ArrayDPT($BA43:$BE43),_xll.ArrayCOA($BG43:$BZ43),YR,PRD,_xll.ArrayDIM($CB43:$CE43)),0)</f>
        <v>0</v>
      </c>
      <c r="M43" s="127">
        <f t="shared" ca="1" si="7"/>
        <v>0</v>
      </c>
      <c r="N43" s="124">
        <f t="shared" ca="1" si="8"/>
        <v>0</v>
      </c>
      <c r="O43" s="124">
        <f t="shared" ca="1" si="9"/>
        <v>0</v>
      </c>
      <c r="P43" s="124">
        <f t="shared" ca="1" si="10"/>
        <v>0</v>
      </c>
      <c r="Q43" s="124">
        <f t="shared" ca="1" si="11"/>
        <v>0</v>
      </c>
      <c r="S43" s="72">
        <f ca="1">IFERROR(_xll.BC_BU(_xll.ArrayBU(DB),_xll.ArrayDPT($BA43:$BE43),_xll.ArrayCOA($BG43:$BZ43),YR,PRD,RV,_xll.ArrayDIM($CB43:$CE43)),0)</f>
        <v>0</v>
      </c>
      <c r="T43" s="72">
        <f ca="1">IFERROR(_xll.AC_BU(_xll.ArrayBU(DB),_xll.ArrayDPT($BA43:$BE43),_xll.ArrayCOA($BG43:$BZ43),YR-1,PRD,_xll.ArrayDIM($CB43:$CE43)),0)</f>
        <v>0</v>
      </c>
      <c r="U43" s="72">
        <f ca="1">IFERROR(_xll.BCC_BU(_xll.ArrayBU(DB),_xll.ArrayDPT($BA43:$BE43),_xll.ArrayCOA($BG43:$BZ43),YR,PRD,RV,_xll.ArrayDIM($CB43:$CE43)),0)</f>
        <v>0</v>
      </c>
      <c r="V43" s="72">
        <f ca="1">IFERROR(_xll.ACC_BU(_xll.ArrayBU(DB),_xll.ArrayDPT($BA43:$BE43),_xll.ArrayCOA($BG43:$BZ43),YR-1,PRD,_xll.ArrayDIM($CB43:$CE43)),0)</f>
        <v>0</v>
      </c>
      <c r="W43" s="102"/>
      <c r="X43" s="72">
        <f ca="1">IFERROR(_xll.ACC_BU(_xll.ArrayBU(DB),_xll.ArrayDPT($BA43:$BE43),_xll.ArrayCOA($BG43:$BZ43),YR-1,PRD,_xll.ArrayDIM($CB43:$CE43)),0)</f>
        <v>0</v>
      </c>
      <c r="Y43" s="72">
        <f ca="1">IFERROR(_xll.BCC_BU(_xll.ArrayBU(DB),_xll.ArrayDPT($BA43:$BE43),_xll.ArrayCOA($BG43:$BZ43),YR-1,PRD,RV,_xll.ArrayDIM($CB43:$CE43)),0)</f>
        <v>0</v>
      </c>
      <c r="Z43" s="72">
        <f ca="1">IFERROR(_xll.ACC_BU(_xll.ArrayBU(DB),_xll.ArrayDPT($BA43:$BE43),_xll.ArrayCOA($BG43:$BZ43),YR-1-1,PRD,_xll.ArrayDIM($CB43:$CE43)),0)</f>
        <v>0</v>
      </c>
      <c r="AA43" s="102"/>
      <c r="AB43" s="102"/>
      <c r="AC43" s="102"/>
      <c r="AE43" s="106"/>
      <c r="AF43" s="106"/>
      <c r="AG43" s="106"/>
      <c r="AH43" s="106"/>
      <c r="BA43" s="537"/>
      <c r="BB43" s="538"/>
      <c r="BC43" s="538"/>
      <c r="BD43" s="538"/>
      <c r="BE43" s="539"/>
      <c r="BF43" s="502"/>
      <c r="BG43" s="537" t="s">
        <v>1198</v>
      </c>
      <c r="BH43" s="539"/>
      <c r="BI43" s="537"/>
      <c r="BJ43" s="539"/>
      <c r="BK43" s="537"/>
      <c r="BL43" s="539"/>
      <c r="BM43" s="537"/>
      <c r="BN43" s="539"/>
      <c r="BO43" s="537"/>
      <c r="BP43" s="539"/>
      <c r="BQ43" s="537"/>
      <c r="BR43" s="539"/>
      <c r="BS43" s="537"/>
      <c r="BT43" s="539"/>
      <c r="BU43" s="537"/>
      <c r="BV43" s="539"/>
      <c r="BW43" s="537"/>
      <c r="BX43" s="539"/>
      <c r="BY43" s="537"/>
      <c r="BZ43" s="539"/>
      <c r="CA43" s="502"/>
      <c r="CB43" s="537"/>
      <c r="CC43" s="538"/>
      <c r="CD43" s="538"/>
      <c r="CE43" s="539"/>
      <c r="DA43" t="s">
        <v>1198</v>
      </c>
    </row>
    <row r="44" spans="1:106" ht="12.75" customHeight="1">
      <c r="A44" s="124">
        <f t="shared" ca="1" si="0"/>
        <v>0</v>
      </c>
      <c r="B44" s="124">
        <f t="shared" ca="1" si="1"/>
        <v>0</v>
      </c>
      <c r="C44" s="124">
        <f t="shared" ca="1" si="2"/>
        <v>0</v>
      </c>
      <c r="D44" s="124">
        <f t="shared" ca="1" si="3"/>
        <v>0</v>
      </c>
      <c r="E44" s="124">
        <f ca="1">IFERROR(_xll.AC_BU(_xll.ArrayBU(DB),_xll.ArrayDPT($BA44:$BE44),_xll.ArrayCOA($BG44:$BZ44),YR,PRD-1,_xll.ArrayDIM($CB44:$CE44)),0)</f>
        <v>0</v>
      </c>
      <c r="F44" s="124">
        <f t="shared" ca="1" si="4"/>
        <v>0</v>
      </c>
      <c r="G44" s="124">
        <f t="shared" ca="1" si="5"/>
        <v>0</v>
      </c>
      <c r="H44" s="124"/>
      <c r="I44" s="124">
        <f ca="1">IFERROR(_xll.AC_BU(_xll.ArrayBU(DB),_xll.ArrayDPT($BA44:$BE44),_xll.ArrayCOA($BG44:$BZ44),YR,PRD,_xll.ArrayDIM($CB44:$CE44)),0)</f>
        <v>0</v>
      </c>
      <c r="J44" s="127">
        <f t="shared" ca="1" si="6"/>
        <v>0</v>
      </c>
      <c r="K44" s="124" t="s">
        <v>2698</v>
      </c>
      <c r="L44" s="124">
        <f ca="1">IFERROR(_xll.ACC_BU(_xll.ArrayBU(DB),_xll.ArrayDPT($BA44:$BE44),_xll.ArrayCOA($BG44:$BZ44),YR,PRD,_xll.ArrayDIM($CB44:$CE44)),0)</f>
        <v>0</v>
      </c>
      <c r="M44" s="127">
        <f t="shared" ca="1" si="7"/>
        <v>0</v>
      </c>
      <c r="N44" s="124">
        <f t="shared" ca="1" si="8"/>
        <v>0</v>
      </c>
      <c r="O44" s="124">
        <f t="shared" ca="1" si="9"/>
        <v>0</v>
      </c>
      <c r="P44" s="124">
        <f t="shared" ca="1" si="10"/>
        <v>0</v>
      </c>
      <c r="Q44" s="124">
        <f t="shared" ca="1" si="11"/>
        <v>0</v>
      </c>
      <c r="S44" s="72">
        <f ca="1">IFERROR(_xll.BC_BU(_xll.ArrayBU(DB),_xll.ArrayDPT($BA44:$BE44),_xll.ArrayCOA($BG44:$BZ44),YR,PRD,RV,_xll.ArrayDIM($CB44:$CE44)),0)</f>
        <v>0</v>
      </c>
      <c r="T44" s="72">
        <f ca="1">IFERROR(_xll.AC_BU(_xll.ArrayBU(DB),_xll.ArrayDPT($BA44:$BE44),_xll.ArrayCOA($BG44:$BZ44),YR-1,PRD,_xll.ArrayDIM($CB44:$CE44)),0)</f>
        <v>0</v>
      </c>
      <c r="U44" s="72">
        <f ca="1">IFERROR(_xll.BCC_BU(_xll.ArrayBU(DB),_xll.ArrayDPT($BA44:$BE44),_xll.ArrayCOA($BG44:$BZ44),YR,PRD,RV,_xll.ArrayDIM($CB44:$CE44)),0)</f>
        <v>0</v>
      </c>
      <c r="V44" s="72">
        <f ca="1">IFERROR(_xll.ACC_BU(_xll.ArrayBU(DB),_xll.ArrayDPT($BA44:$BE44),_xll.ArrayCOA($BG44:$BZ44),YR-1,PRD,_xll.ArrayDIM($CB44:$CE44)),0)</f>
        <v>0</v>
      </c>
      <c r="W44" s="102"/>
      <c r="X44" s="72">
        <f ca="1">IFERROR(_xll.ACC_BU(_xll.ArrayBU(DB),_xll.ArrayDPT($BA44:$BE44),_xll.ArrayCOA($BG44:$BZ44),YR-1,PRD,_xll.ArrayDIM($CB44:$CE44)),0)</f>
        <v>0</v>
      </c>
      <c r="Y44" s="72">
        <f ca="1">IFERROR(_xll.BCC_BU(_xll.ArrayBU(DB),_xll.ArrayDPT($BA44:$BE44),_xll.ArrayCOA($BG44:$BZ44),YR-1,PRD,RV,_xll.ArrayDIM($CB44:$CE44)),0)</f>
        <v>0</v>
      </c>
      <c r="Z44" s="72">
        <f ca="1">IFERROR(_xll.ACC_BU(_xll.ArrayBU(DB),_xll.ArrayDPT($BA44:$BE44),_xll.ArrayCOA($BG44:$BZ44),YR-1-1,PRD,_xll.ArrayDIM($CB44:$CE44)),0)</f>
        <v>0</v>
      </c>
      <c r="AA44" s="102"/>
      <c r="AB44" s="102"/>
      <c r="AC44" s="102"/>
      <c r="AE44" s="106"/>
      <c r="AF44" s="106"/>
      <c r="AG44" s="106"/>
      <c r="AH44" s="106"/>
      <c r="BA44" s="537"/>
      <c r="BB44" s="538"/>
      <c r="BC44" s="538"/>
      <c r="BD44" s="538"/>
      <c r="BE44" s="539"/>
      <c r="BF44" s="502"/>
      <c r="BG44" s="537" t="s">
        <v>1213</v>
      </c>
      <c r="BH44" s="539"/>
      <c r="BI44" s="537"/>
      <c r="BJ44" s="539"/>
      <c r="BK44" s="537"/>
      <c r="BL44" s="539"/>
      <c r="BM44" s="537"/>
      <c r="BN44" s="539"/>
      <c r="BO44" s="537"/>
      <c r="BP44" s="539"/>
      <c r="BQ44" s="537"/>
      <c r="BR44" s="539"/>
      <c r="BS44" s="537"/>
      <c r="BT44" s="539"/>
      <c r="BU44" s="537"/>
      <c r="BV44" s="539"/>
      <c r="BW44" s="537"/>
      <c r="BX44" s="539"/>
      <c r="BY44" s="537"/>
      <c r="BZ44" s="539"/>
      <c r="CA44" s="502"/>
      <c r="CB44" s="537"/>
      <c r="CC44" s="538"/>
      <c r="CD44" s="538"/>
      <c r="CE44" s="539"/>
      <c r="DA44" t="s">
        <v>1213</v>
      </c>
    </row>
    <row r="45" spans="1:106" ht="12.75" customHeight="1">
      <c r="A45" s="124">
        <f t="shared" ca="1" si="0"/>
        <v>0</v>
      </c>
      <c r="B45" s="124">
        <f t="shared" ca="1" si="1"/>
        <v>0</v>
      </c>
      <c r="C45" s="124">
        <f t="shared" ca="1" si="2"/>
        <v>0</v>
      </c>
      <c r="D45" s="124">
        <f t="shared" ca="1" si="3"/>
        <v>0</v>
      </c>
      <c r="E45" s="124">
        <f ca="1">IFERROR(_xll.AC_BU(_xll.ArrayBU(DB),_xll.ArrayDPT($BA45:$BE45),_xll.ArrayCOA($BG45:$BZ45),YR,PRD-1,_xll.ArrayDIM($CB45:$CE45)),0)</f>
        <v>0</v>
      </c>
      <c r="F45" s="124">
        <f t="shared" ca="1" si="4"/>
        <v>0</v>
      </c>
      <c r="G45" s="124">
        <f t="shared" ca="1" si="5"/>
        <v>0</v>
      </c>
      <c r="H45" s="124"/>
      <c r="I45" s="124">
        <f ca="1">IFERROR(_xll.AC_BU(_xll.ArrayBU(DB),_xll.ArrayDPT($BA45:$BE45),_xll.ArrayCOA($BG45:$BZ45),YR,PRD,_xll.ArrayDIM($CB45:$CE45)),0)</f>
        <v>0</v>
      </c>
      <c r="J45" s="127">
        <f t="shared" ca="1" si="6"/>
        <v>0</v>
      </c>
      <c r="K45" s="124" t="s">
        <v>2699</v>
      </c>
      <c r="L45" s="124">
        <f ca="1">IFERROR(_xll.ACC_BU(_xll.ArrayBU(DB),_xll.ArrayDPT($BA45:$BE45),_xll.ArrayCOA($BG45:$BZ45),YR,PRD,_xll.ArrayDIM($CB45:$CE45)),0)</f>
        <v>0</v>
      </c>
      <c r="M45" s="127">
        <f t="shared" ca="1" si="7"/>
        <v>0</v>
      </c>
      <c r="N45" s="124">
        <f t="shared" ca="1" si="8"/>
        <v>0</v>
      </c>
      <c r="O45" s="124">
        <f t="shared" ca="1" si="9"/>
        <v>0</v>
      </c>
      <c r="P45" s="124">
        <f t="shared" ca="1" si="10"/>
        <v>0</v>
      </c>
      <c r="Q45" s="124">
        <f t="shared" ca="1" si="11"/>
        <v>0</v>
      </c>
      <c r="S45" s="72">
        <f ca="1">IFERROR(_xll.BC_BU(_xll.ArrayBU(DB),_xll.ArrayDPT($BA45:$BE45),_xll.ArrayCOA($BG45:$BZ45),YR,PRD,RV,_xll.ArrayDIM($CB45:$CE45)),0)</f>
        <v>0</v>
      </c>
      <c r="T45" s="72">
        <f ca="1">IFERROR(_xll.AC_BU(_xll.ArrayBU(DB),_xll.ArrayDPT($BA45:$BE45),_xll.ArrayCOA($BG45:$BZ45),YR-1,PRD,_xll.ArrayDIM($CB45:$CE45)),0)</f>
        <v>0</v>
      </c>
      <c r="U45" s="72">
        <f ca="1">IFERROR(_xll.BCC_BU(_xll.ArrayBU(DB),_xll.ArrayDPT($BA45:$BE45),_xll.ArrayCOA($BG45:$BZ45),YR,PRD,RV,_xll.ArrayDIM($CB45:$CE45)),0)</f>
        <v>0</v>
      </c>
      <c r="V45" s="72">
        <f ca="1">IFERROR(_xll.ACC_BU(_xll.ArrayBU(DB),_xll.ArrayDPT($BA45:$BE45),_xll.ArrayCOA($BG45:$BZ45),YR-1,PRD,_xll.ArrayDIM($CB45:$CE45)),0)</f>
        <v>0</v>
      </c>
      <c r="W45" s="102"/>
      <c r="X45" s="72">
        <f ca="1">IFERROR(_xll.ACC_BU(_xll.ArrayBU(DB),_xll.ArrayDPT($BA45:$BE45),_xll.ArrayCOA($BG45:$BZ45),YR-1,PRD,_xll.ArrayDIM($CB45:$CE45)),0)</f>
        <v>0</v>
      </c>
      <c r="Y45" s="72">
        <f ca="1">IFERROR(_xll.BCC_BU(_xll.ArrayBU(DB),_xll.ArrayDPT($BA45:$BE45),_xll.ArrayCOA($BG45:$BZ45),YR-1,PRD,RV,_xll.ArrayDIM($CB45:$CE45)),0)</f>
        <v>0</v>
      </c>
      <c r="Z45" s="72">
        <f ca="1">IFERROR(_xll.ACC_BU(_xll.ArrayBU(DB),_xll.ArrayDPT($BA45:$BE45),_xll.ArrayCOA($BG45:$BZ45),YR-1-1,PRD,_xll.ArrayDIM($CB45:$CE45)),0)</f>
        <v>0</v>
      </c>
      <c r="AA45" s="102"/>
      <c r="AB45" s="102"/>
      <c r="AC45" s="102"/>
      <c r="AE45" s="106"/>
      <c r="AF45" s="106"/>
      <c r="AG45" s="106"/>
      <c r="AH45" s="106"/>
      <c r="BA45" s="537"/>
      <c r="BB45" s="538"/>
      <c r="BC45" s="538"/>
      <c r="BD45" s="538"/>
      <c r="BE45" s="539"/>
      <c r="BF45" s="502"/>
      <c r="BG45" s="537" t="s">
        <v>1215</v>
      </c>
      <c r="BH45" s="539"/>
      <c r="BI45" s="537"/>
      <c r="BJ45" s="539"/>
      <c r="BK45" s="537"/>
      <c r="BL45" s="539"/>
      <c r="BM45" s="537"/>
      <c r="BN45" s="539"/>
      <c r="BO45" s="537"/>
      <c r="BP45" s="539"/>
      <c r="BQ45" s="537"/>
      <c r="BR45" s="539"/>
      <c r="BS45" s="537"/>
      <c r="BT45" s="539"/>
      <c r="BU45" s="537"/>
      <c r="BV45" s="539"/>
      <c r="BW45" s="537"/>
      <c r="BX45" s="539"/>
      <c r="BY45" s="537"/>
      <c r="BZ45" s="539"/>
      <c r="CA45" s="502"/>
      <c r="CB45" s="537"/>
      <c r="CC45" s="538"/>
      <c r="CD45" s="538"/>
      <c r="CE45" s="539"/>
      <c r="DA45" t="s">
        <v>1215</v>
      </c>
    </row>
    <row r="46" spans="1:106" ht="12.75" customHeight="1">
      <c r="A46" s="124">
        <f t="shared" ca="1" si="0"/>
        <v>0</v>
      </c>
      <c r="B46" s="124">
        <f t="shared" ca="1" si="1"/>
        <v>0</v>
      </c>
      <c r="C46" s="124">
        <f t="shared" ca="1" si="2"/>
        <v>0</v>
      </c>
      <c r="D46" s="124">
        <f t="shared" ca="1" si="3"/>
        <v>0</v>
      </c>
      <c r="E46" s="124">
        <f ca="1">IFERROR(_xll.AC_BU(_xll.ArrayBU(DB),_xll.ArrayDPT($BA46:$BE46),_xll.ArrayCOA($BG46:$BZ46),YR,PRD-1,_xll.ArrayDIM($CB46:$CE46)),0)</f>
        <v>0</v>
      </c>
      <c r="F46" s="124">
        <f t="shared" ca="1" si="4"/>
        <v>0</v>
      </c>
      <c r="G46" s="124">
        <f t="shared" ca="1" si="5"/>
        <v>0</v>
      </c>
      <c r="H46" s="124"/>
      <c r="I46" s="124">
        <f ca="1">IFERROR(_xll.AC_BU(_xll.ArrayBU(DB),_xll.ArrayDPT($BA46:$BE46),_xll.ArrayCOA($BG46:$BZ46),YR,PRD,_xll.ArrayDIM($CB46:$CE46)),0)</f>
        <v>0</v>
      </c>
      <c r="J46" s="127">
        <f t="shared" ca="1" si="6"/>
        <v>0</v>
      </c>
      <c r="K46" s="124" t="s">
        <v>2700</v>
      </c>
      <c r="L46" s="124">
        <f ca="1">IFERROR(_xll.ACC_BU(_xll.ArrayBU(DB),_xll.ArrayDPT($BA46:$BE46),_xll.ArrayCOA($BG46:$BZ46),YR,PRD,_xll.ArrayDIM($CB46:$CE46)),0)</f>
        <v>0</v>
      </c>
      <c r="M46" s="127">
        <f t="shared" ca="1" si="7"/>
        <v>0</v>
      </c>
      <c r="N46" s="124">
        <f t="shared" ca="1" si="8"/>
        <v>0</v>
      </c>
      <c r="O46" s="124">
        <f t="shared" ca="1" si="9"/>
        <v>0</v>
      </c>
      <c r="P46" s="124">
        <f t="shared" ca="1" si="10"/>
        <v>0</v>
      </c>
      <c r="Q46" s="124">
        <f t="shared" ca="1" si="11"/>
        <v>0</v>
      </c>
      <c r="S46" s="72">
        <f ca="1">IFERROR(_xll.BC_BU(_xll.ArrayBU(DB),_xll.ArrayDPT($BA46:$BE46),_xll.ArrayCOA($BG46:$BZ46),YR,PRD,RV,_xll.ArrayDIM($CB46:$CE46)),0)</f>
        <v>0</v>
      </c>
      <c r="T46" s="72">
        <f ca="1">IFERROR(_xll.AC_BU(_xll.ArrayBU(DB),_xll.ArrayDPT($BA46:$BE46),_xll.ArrayCOA($BG46:$BZ46),YR-1,PRD,_xll.ArrayDIM($CB46:$CE46)),0)</f>
        <v>0</v>
      </c>
      <c r="U46" s="72">
        <f ca="1">IFERROR(_xll.BCC_BU(_xll.ArrayBU(DB),_xll.ArrayDPT($BA46:$BE46),_xll.ArrayCOA($BG46:$BZ46),YR,PRD,RV,_xll.ArrayDIM($CB46:$CE46)),0)</f>
        <v>0</v>
      </c>
      <c r="V46" s="72">
        <f ca="1">IFERROR(_xll.ACC_BU(_xll.ArrayBU(DB),_xll.ArrayDPT($BA46:$BE46),_xll.ArrayCOA($BG46:$BZ46),YR-1,PRD,_xll.ArrayDIM($CB46:$CE46)),0)</f>
        <v>0</v>
      </c>
      <c r="W46" s="102"/>
      <c r="X46" s="72">
        <f ca="1">IFERROR(_xll.ACC_BU(_xll.ArrayBU(DB),_xll.ArrayDPT($BA46:$BE46),_xll.ArrayCOA($BG46:$BZ46),YR-1,PRD,_xll.ArrayDIM($CB46:$CE46)),0)</f>
        <v>0</v>
      </c>
      <c r="Y46" s="72">
        <f ca="1">IFERROR(_xll.BCC_BU(_xll.ArrayBU(DB),_xll.ArrayDPT($BA46:$BE46),_xll.ArrayCOA($BG46:$BZ46),YR-1,PRD,RV,_xll.ArrayDIM($CB46:$CE46)),0)</f>
        <v>0</v>
      </c>
      <c r="Z46" s="72">
        <f ca="1">IFERROR(_xll.ACC_BU(_xll.ArrayBU(DB),_xll.ArrayDPT($BA46:$BE46),_xll.ArrayCOA($BG46:$BZ46),YR-1-1,PRD,_xll.ArrayDIM($CB46:$CE46)),0)</f>
        <v>0</v>
      </c>
      <c r="AA46" s="102"/>
      <c r="AB46" s="102"/>
      <c r="AC46" s="102"/>
      <c r="AE46" s="106"/>
      <c r="AF46" s="106"/>
      <c r="AG46" s="106"/>
      <c r="AH46" s="106"/>
      <c r="BA46" s="537"/>
      <c r="BB46" s="538"/>
      <c r="BC46" s="538"/>
      <c r="BD46" s="538"/>
      <c r="BE46" s="539"/>
      <c r="BF46" s="502"/>
      <c r="BG46" s="537" t="s">
        <v>1206</v>
      </c>
      <c r="BH46" s="539"/>
      <c r="BI46" s="537"/>
      <c r="BJ46" s="539"/>
      <c r="BK46" s="537"/>
      <c r="BL46" s="539"/>
      <c r="BM46" s="537"/>
      <c r="BN46" s="539"/>
      <c r="BO46" s="537"/>
      <c r="BP46" s="539"/>
      <c r="BQ46" s="537"/>
      <c r="BR46" s="539"/>
      <c r="BS46" s="537"/>
      <c r="BT46" s="539"/>
      <c r="BU46" s="537"/>
      <c r="BV46" s="539"/>
      <c r="BW46" s="537"/>
      <c r="BX46" s="539"/>
      <c r="BY46" s="537"/>
      <c r="BZ46" s="539"/>
      <c r="CA46" s="502"/>
      <c r="CB46" s="537"/>
      <c r="CC46" s="538"/>
      <c r="CD46" s="538"/>
      <c r="CE46" s="539"/>
      <c r="DA46" t="s">
        <v>1206</v>
      </c>
    </row>
    <row r="47" spans="1:106" ht="12.75" customHeight="1">
      <c r="A47" s="124">
        <f t="shared" ca="1" si="0"/>
        <v>1498</v>
      </c>
      <c r="B47" s="124">
        <f t="shared" ca="1" si="1"/>
        <v>25.925925925925927</v>
      </c>
      <c r="C47" s="124">
        <f t="shared" ca="1" si="2"/>
        <v>2316</v>
      </c>
      <c r="D47" s="124">
        <f t="shared" ca="1" si="3"/>
        <v>40.083073727933538</v>
      </c>
      <c r="E47" s="124">
        <f ca="1">IFERROR(_xll.AC_BU(_xll.ArrayBU(DB),_xll.ArrayDPT($BA47:$BE47),_xll.ArrayCOA($BG47:$BZ47),YR,PRD-1,_xll.ArrayDIM($CB47:$CE47)),0)</f>
        <v>3462</v>
      </c>
      <c r="F47" s="124">
        <f t="shared" ca="1" si="4"/>
        <v>5778</v>
      </c>
      <c r="G47" s="124">
        <f t="shared" ca="1" si="5"/>
        <v>100</v>
      </c>
      <c r="H47" s="124"/>
      <c r="I47" s="124">
        <f ca="1">IFERROR(_xll.AC_BU(_xll.ArrayBU(DB),_xll.ArrayDPT($BA47:$BE47),_xll.ArrayCOA($BG47:$BZ47),YR,PRD,_xll.ArrayDIM($CB47:$CE47)),0)</f>
        <v>5778</v>
      </c>
      <c r="J47" s="127">
        <f t="shared" ca="1" si="6"/>
        <v>2.7767269338475802</v>
      </c>
      <c r="K47" s="124" t="s">
        <v>2586</v>
      </c>
      <c r="L47" s="124">
        <f ca="1">IFERROR(_xll.ACC_BU(_xll.ArrayBU(DB),_xll.ArrayDPT($BA47:$BE47),_xll.ArrayCOA($BG47:$BZ47),YR,PRD,_xll.ArrayDIM($CB47:$CE47)),0)</f>
        <v>22409</v>
      </c>
      <c r="M47" s="127">
        <f t="shared" ca="1" si="7"/>
        <v>1.6805948398276274</v>
      </c>
      <c r="N47" s="124">
        <f t="shared" ca="1" si="8"/>
        <v>22409</v>
      </c>
      <c r="O47" s="124">
        <f t="shared" ca="1" si="9"/>
        <v>100</v>
      </c>
      <c r="P47" s="124">
        <f t="shared" ca="1" si="10"/>
        <v>-9186</v>
      </c>
      <c r="Q47" s="124">
        <f t="shared" ca="1" si="11"/>
        <v>-40.99245838725512</v>
      </c>
      <c r="S47" s="72">
        <f ca="1">IFERROR(_xll.BC_BU(_xll.ArrayBU(DB),_xll.ArrayDPT($BA47:$BE47),_xll.ArrayCOA($BG47:$BZ47),YR,PRD,RV,_xll.ArrayDIM($CB47:$CE47)),0)</f>
        <v>0</v>
      </c>
      <c r="T47" s="72">
        <f ca="1">IFERROR(_xll.AC_BU(_xll.ArrayBU(DB),_xll.ArrayDPT($BA47:$BE47),_xll.ArrayCOA($BG47:$BZ47),YR-1,PRD,_xll.ArrayDIM($CB47:$CE47)),0)</f>
        <v>4280</v>
      </c>
      <c r="U47" s="72">
        <f ca="1">IFERROR(_xll.BCC_BU(_xll.ArrayBU(DB),_xll.ArrayDPT($BA47:$BE47),_xll.ArrayCOA($BG47:$BZ47),YR,PRD,RV,_xll.ArrayDIM($CB47:$CE47)),0)</f>
        <v>0</v>
      </c>
      <c r="V47" s="72">
        <f ca="1">IFERROR(_xll.ACC_BU(_xll.ArrayBU(DB),_xll.ArrayDPT($BA47:$BE47),_xll.ArrayCOA($BG47:$BZ47),YR-1,PRD,_xll.ArrayDIM($CB47:$CE47)),0)</f>
        <v>31595</v>
      </c>
      <c r="W47" s="102"/>
      <c r="X47" s="72">
        <f ca="1">IFERROR(_xll.ACC_BU(_xll.ArrayBU(DB),_xll.ArrayDPT($BA47:$BE47),_xll.ArrayCOA($BG47:$BZ47),YR-1,PRD,_xll.ArrayDIM($CB47:$CE47)),0)</f>
        <v>31595</v>
      </c>
      <c r="Y47" s="72">
        <f ca="1">IFERROR(_xll.BCC_BU(_xll.ArrayBU(DB),_xll.ArrayDPT($BA47:$BE47),_xll.ArrayCOA($BG47:$BZ47),YR-1,PRD,RV,_xll.ArrayDIM($CB47:$CE47)),0)</f>
        <v>0</v>
      </c>
      <c r="Z47" s="72">
        <f ca="1">IFERROR(_xll.ACC_BU(_xll.ArrayBU(DB),_xll.ArrayDPT($BA47:$BE47),_xll.ArrayCOA($BG47:$BZ47),YR-1-1,PRD,_xll.ArrayDIM($CB47:$CE47)),0)</f>
        <v>25062</v>
      </c>
      <c r="AA47" s="102"/>
      <c r="AB47" s="102"/>
      <c r="AC47" s="102"/>
      <c r="AE47" s="106"/>
      <c r="AF47" s="106"/>
      <c r="AG47" s="106"/>
      <c r="AH47" s="106"/>
      <c r="BA47" s="537"/>
      <c r="BB47" s="538"/>
      <c r="BC47" s="538"/>
      <c r="BD47" s="538"/>
      <c r="BE47" s="539"/>
      <c r="BF47" s="502"/>
      <c r="BG47" s="537" t="s">
        <v>1206</v>
      </c>
      <c r="BH47" s="539" t="s">
        <v>1203</v>
      </c>
      <c r="BI47" s="537"/>
      <c r="BJ47" s="539"/>
      <c r="BK47" s="537"/>
      <c r="BL47" s="539"/>
      <c r="BM47" s="537"/>
      <c r="BN47" s="539"/>
      <c r="BO47" s="537"/>
      <c r="BP47" s="539"/>
      <c r="BQ47" s="537"/>
      <c r="BR47" s="539"/>
      <c r="BS47" s="537"/>
      <c r="BT47" s="539"/>
      <c r="BU47" s="537"/>
      <c r="BV47" s="539"/>
      <c r="BW47" s="537"/>
      <c r="BX47" s="539"/>
      <c r="BY47" s="537"/>
      <c r="BZ47" s="539"/>
      <c r="CA47" s="502"/>
      <c r="CB47" s="537"/>
      <c r="CC47" s="538"/>
      <c r="CD47" s="538"/>
      <c r="CE47" s="539"/>
      <c r="DA47" t="s">
        <v>1206</v>
      </c>
      <c r="DB47" t="s">
        <v>1203</v>
      </c>
    </row>
    <row r="48" spans="1:106" ht="12.75" customHeight="1">
      <c r="A48" s="124">
        <f t="shared" ca="1" si="0"/>
        <v>0</v>
      </c>
      <c r="B48" s="124">
        <f t="shared" ca="1" si="1"/>
        <v>0</v>
      </c>
      <c r="C48" s="124">
        <f t="shared" ca="1" si="2"/>
        <v>0</v>
      </c>
      <c r="D48" s="124">
        <f t="shared" ca="1" si="3"/>
        <v>0</v>
      </c>
      <c r="E48" s="124">
        <f ca="1">IFERROR(_xll.AC_BU(_xll.ArrayBU(DB),_xll.ArrayDPT($BA48:$BE48),_xll.ArrayCOA($BG48:$BZ48),YR,PRD-1,_xll.ArrayDIM($CB48:$CE48)),0)</f>
        <v>0</v>
      </c>
      <c r="F48" s="124">
        <f t="shared" ca="1" si="4"/>
        <v>0</v>
      </c>
      <c r="G48" s="124">
        <f t="shared" ca="1" si="5"/>
        <v>0</v>
      </c>
      <c r="H48" s="124"/>
      <c r="I48" s="124">
        <f ca="1">IFERROR(_xll.AC_BU(_xll.ArrayBU(DB),_xll.ArrayDPT($BA48:$BE48),_xll.ArrayCOA($BG48:$BZ48),YR,PRD,_xll.ArrayDIM($CB48:$CE48)),0)</f>
        <v>0</v>
      </c>
      <c r="J48" s="127">
        <f t="shared" ca="1" si="6"/>
        <v>0</v>
      </c>
      <c r="K48" s="124" t="s">
        <v>2507</v>
      </c>
      <c r="L48" s="124">
        <f ca="1">IFERROR(_xll.ACC_BU(_xll.ArrayBU(DB),_xll.ArrayDPT($BA48:$BE48),_xll.ArrayCOA($BG48:$BZ48),YR,PRD,_xll.ArrayDIM($CB48:$CE48)),0)</f>
        <v>0</v>
      </c>
      <c r="M48" s="127">
        <f t="shared" ca="1" si="7"/>
        <v>0</v>
      </c>
      <c r="N48" s="124">
        <f t="shared" ca="1" si="8"/>
        <v>0</v>
      </c>
      <c r="O48" s="124">
        <f t="shared" ca="1" si="9"/>
        <v>0</v>
      </c>
      <c r="P48" s="124">
        <f t="shared" ca="1" si="10"/>
        <v>0</v>
      </c>
      <c r="Q48" s="124">
        <f t="shared" ca="1" si="11"/>
        <v>0</v>
      </c>
      <c r="S48" s="72">
        <f ca="1">IFERROR(_xll.BC_BU(_xll.ArrayBU(DB),_xll.ArrayDPT($BA48:$BE48),_xll.ArrayCOA($BG48:$BZ48),YR,PRD,RV,_xll.ArrayDIM($CB48:$CE48)),0)</f>
        <v>0</v>
      </c>
      <c r="T48" s="72">
        <f ca="1">IFERROR(_xll.AC_BU(_xll.ArrayBU(DB),_xll.ArrayDPT($BA48:$BE48),_xll.ArrayCOA($BG48:$BZ48),YR-1,PRD,_xll.ArrayDIM($CB48:$CE48)),0)</f>
        <v>0</v>
      </c>
      <c r="U48" s="72">
        <f ca="1">IFERROR(_xll.BCC_BU(_xll.ArrayBU(DB),_xll.ArrayDPT($BA48:$BE48),_xll.ArrayCOA($BG48:$BZ48),YR,PRD,RV,_xll.ArrayDIM($CB48:$CE48)),0)</f>
        <v>0</v>
      </c>
      <c r="V48" s="72">
        <f ca="1">IFERROR(_xll.ACC_BU(_xll.ArrayBU(DB),_xll.ArrayDPT($BA48:$BE48),_xll.ArrayCOA($BG48:$BZ48),YR-1,PRD,_xll.ArrayDIM($CB48:$CE48)),0)</f>
        <v>0</v>
      </c>
      <c r="W48" s="102"/>
      <c r="X48" s="72">
        <f ca="1">IFERROR(_xll.ACC_BU(_xll.ArrayBU(DB),_xll.ArrayDPT($BA48:$BE48),_xll.ArrayCOA($BG48:$BZ48),YR-1,PRD,_xll.ArrayDIM($CB48:$CE48)),0)</f>
        <v>0</v>
      </c>
      <c r="Y48" s="72">
        <f ca="1">IFERROR(_xll.BCC_BU(_xll.ArrayBU(DB),_xll.ArrayDPT($BA48:$BE48),_xll.ArrayCOA($BG48:$BZ48),YR-1,PRD,RV,_xll.ArrayDIM($CB48:$CE48)),0)</f>
        <v>0</v>
      </c>
      <c r="Z48" s="72">
        <f ca="1">IFERROR(_xll.ACC_BU(_xll.ArrayBU(DB),_xll.ArrayDPT($BA48:$BE48),_xll.ArrayCOA($BG48:$BZ48),YR-1-1,PRD,_xll.ArrayDIM($CB48:$CE48)),0)</f>
        <v>0</v>
      </c>
      <c r="AA48" s="102"/>
      <c r="AB48" s="102"/>
      <c r="AC48" s="102"/>
      <c r="AE48" s="106"/>
      <c r="AF48" s="106"/>
      <c r="AG48" s="106"/>
      <c r="AH48" s="106"/>
      <c r="BA48" s="537"/>
      <c r="BB48" s="538"/>
      <c r="BC48" s="538"/>
      <c r="BD48" s="538"/>
      <c r="BE48" s="539"/>
      <c r="BF48" s="502"/>
      <c r="BG48" s="537" t="s">
        <v>1217</v>
      </c>
      <c r="BH48" s="539"/>
      <c r="BI48" s="537"/>
      <c r="BJ48" s="539"/>
      <c r="BK48" s="537"/>
      <c r="BL48" s="539"/>
      <c r="BM48" s="537"/>
      <c r="BN48" s="539"/>
      <c r="BO48" s="537"/>
      <c r="BP48" s="539"/>
      <c r="BQ48" s="537"/>
      <c r="BR48" s="539"/>
      <c r="BS48" s="537"/>
      <c r="BT48" s="539"/>
      <c r="BU48" s="537"/>
      <c r="BV48" s="539"/>
      <c r="BW48" s="537"/>
      <c r="BX48" s="539"/>
      <c r="BY48" s="537"/>
      <c r="BZ48" s="539"/>
      <c r="CA48" s="502"/>
      <c r="CB48" s="537"/>
      <c r="CC48" s="538"/>
      <c r="CD48" s="538"/>
      <c r="CE48" s="539"/>
      <c r="DA48" t="s">
        <v>1217</v>
      </c>
    </row>
    <row r="49" spans="1:83" ht="12.75" customHeight="1">
      <c r="A49" s="35">
        <f ca="1">SUM(A25:A48)</f>
        <v>4302.71</v>
      </c>
      <c r="B49">
        <f t="shared" ca="1" si="1"/>
        <v>22.038529818813966</v>
      </c>
      <c r="C49" s="35">
        <f t="shared" ca="1" si="2"/>
        <v>7970.9100000000017</v>
      </c>
      <c r="D49">
        <f t="shared" ca="1" si="3"/>
        <v>40.827092162400547</v>
      </c>
      <c r="E49" s="35">
        <f ca="1">SUM(E25:E48)</f>
        <v>11552.67</v>
      </c>
      <c r="F49" s="35">
        <f ca="1">SUM(F25:F48)</f>
        <v>19523.580000000002</v>
      </c>
      <c r="G49">
        <f t="shared" ca="1" si="5"/>
        <v>100</v>
      </c>
      <c r="H49" s="35">
        <f>SUM(H25:H48)</f>
        <v>0</v>
      </c>
      <c r="I49" s="35">
        <f ca="1">SUM(I25:I48)</f>
        <v>19523.580000000002</v>
      </c>
      <c r="J49" s="140">
        <f t="shared" ca="1" si="6"/>
        <v>9.3824247890494892</v>
      </c>
      <c r="K49" s="35" t="s">
        <v>2570</v>
      </c>
      <c r="L49" s="35">
        <f ca="1">SUM(L25:L48)</f>
        <v>79833.290000000008</v>
      </c>
      <c r="M49" s="140">
        <f t="shared" ca="1" si="7"/>
        <v>5.9872111749949815</v>
      </c>
      <c r="N49" s="35">
        <f ca="1">SUM(N25:N48)</f>
        <v>79833.290000000008</v>
      </c>
      <c r="O49">
        <f t="shared" ca="1" si="9"/>
        <v>100</v>
      </c>
      <c r="P49" s="35">
        <f ca="1">SUM(P25:P48)</f>
        <v>-74051.790000000008</v>
      </c>
      <c r="Q49">
        <f t="shared" ca="1" si="11"/>
        <v>-92.758033647366915</v>
      </c>
      <c r="S49" s="145">
        <f ca="1">SUM(S25:S48)</f>
        <v>0</v>
      </c>
      <c r="T49" s="145">
        <f ca="1">SUM(T25:T48)</f>
        <v>15220.869999999999</v>
      </c>
      <c r="U49" s="145">
        <f ca="1">SUM(U25:U48)</f>
        <v>0</v>
      </c>
      <c r="V49" s="145">
        <f ca="1">SUM(V25:V48)</f>
        <v>153885.08000000002</v>
      </c>
      <c r="W49" s="131"/>
      <c r="X49" s="145">
        <f ca="1">SUM(X25:X48)</f>
        <v>153885.08000000002</v>
      </c>
      <c r="Y49" s="145">
        <f ca="1">SUM(Y25:Y48)</f>
        <v>0</v>
      </c>
      <c r="Z49" s="145">
        <f ca="1">SUM(Z25:Z48)</f>
        <v>80439.789999999994</v>
      </c>
      <c r="AA49" s="131"/>
      <c r="AB49" s="131"/>
      <c r="AC49" s="131"/>
      <c r="AE49" s="106"/>
      <c r="AF49" s="106"/>
      <c r="AG49" s="106"/>
      <c r="AH49" s="106"/>
      <c r="BA49" s="537"/>
      <c r="BB49" s="538"/>
      <c r="BC49" s="538"/>
      <c r="BD49" s="538"/>
      <c r="BE49" s="539"/>
      <c r="BF49" s="502"/>
      <c r="BG49" s="537"/>
      <c r="BH49" s="539"/>
      <c r="BI49" s="537"/>
      <c r="BJ49" s="539"/>
      <c r="BK49" s="537"/>
      <c r="BL49" s="539"/>
      <c r="BM49" s="537"/>
      <c r="BN49" s="539"/>
      <c r="BO49" s="537"/>
      <c r="BP49" s="539"/>
      <c r="BQ49" s="537"/>
      <c r="BR49" s="539"/>
      <c r="BS49" s="537"/>
      <c r="BT49" s="539"/>
      <c r="BU49" s="537"/>
      <c r="BV49" s="539"/>
      <c r="BW49" s="537"/>
      <c r="BX49" s="539"/>
      <c r="BY49" s="537"/>
      <c r="BZ49" s="539"/>
      <c r="CA49" s="502"/>
      <c r="CB49" s="537"/>
      <c r="CC49" s="538"/>
      <c r="CD49" s="538"/>
      <c r="CE49" s="539"/>
    </row>
    <row r="50" spans="1:83" ht="5.15" customHeight="1">
      <c r="C50" s="35"/>
      <c r="J50" s="140"/>
      <c r="M50" s="140"/>
      <c r="S50" s="75"/>
      <c r="T50" s="75"/>
      <c r="U50" s="75"/>
      <c r="V50" s="75"/>
      <c r="W50" s="46"/>
      <c r="X50" s="75"/>
      <c r="Y50" s="75"/>
      <c r="Z50" s="75"/>
      <c r="AA50" s="46"/>
      <c r="AB50" s="46"/>
      <c r="AC50" s="46"/>
      <c r="AE50" s="106"/>
      <c r="AF50" s="106"/>
      <c r="AG50" s="106"/>
      <c r="AH50" s="106"/>
      <c r="BA50" s="537"/>
      <c r="BB50" s="538"/>
      <c r="BC50" s="538"/>
      <c r="BD50" s="538"/>
      <c r="BE50" s="539"/>
      <c r="BF50" s="502"/>
      <c r="BG50" s="537"/>
      <c r="BH50" s="539"/>
      <c r="BI50" s="537"/>
      <c r="BJ50" s="539"/>
      <c r="BK50" s="537"/>
      <c r="BL50" s="539"/>
      <c r="BM50" s="537"/>
      <c r="BN50" s="539"/>
      <c r="BO50" s="537"/>
      <c r="BP50" s="539"/>
      <c r="BQ50" s="537"/>
      <c r="BR50" s="539"/>
      <c r="BS50" s="537"/>
      <c r="BT50" s="539"/>
      <c r="BU50" s="537"/>
      <c r="BV50" s="539"/>
      <c r="BW50" s="537"/>
      <c r="BX50" s="539"/>
      <c r="BY50" s="537"/>
      <c r="BZ50" s="539"/>
      <c r="CA50" s="502"/>
      <c r="CB50" s="537"/>
      <c r="CC50" s="538"/>
      <c r="CD50" s="538"/>
      <c r="CE50" s="539"/>
    </row>
    <row r="51" spans="1:83" s="35" customFormat="1" ht="13.5" customHeight="1" thickBot="1">
      <c r="A51" s="147">
        <f ca="1">A13-A15-A22-A49</f>
        <v>-11405.879999999997</v>
      </c>
      <c r="B51" s="209">
        <f ca="1">IF(I51=0,0,(A51*100/I51))</f>
        <v>53.644738847176278</v>
      </c>
      <c r="C51" s="147">
        <f ca="1">I51-E51</f>
        <v>-60501.619999999995</v>
      </c>
      <c r="D51" s="209">
        <f ca="1">IF(I51=0,0,(C51*100/I51))</f>
        <v>284.55442322127692</v>
      </c>
      <c r="E51" s="147">
        <f ca="1">E13-E15-E22-E49</f>
        <v>39239.740000000005</v>
      </c>
      <c r="F51" s="147">
        <f ca="1">F13-F15-F22-F49</f>
        <v>-21261.87999999999</v>
      </c>
      <c r="G51" s="209">
        <f ca="1">IF(I51=0,0,(F51*100/I51))</f>
        <v>100</v>
      </c>
      <c r="H51" s="147">
        <f>H13-H15-H22-H49</f>
        <v>0</v>
      </c>
      <c r="I51" s="147">
        <f ca="1">I13-I15-I22-I49</f>
        <v>-21261.87999999999</v>
      </c>
      <c r="J51" s="210">
        <f ca="1">IF(I51=0,0,(I51/$I$13*100))</f>
        <v>-10.217797656669292</v>
      </c>
      <c r="K51" s="147" t="s">
        <v>2571</v>
      </c>
      <c r="L51" s="147">
        <f ca="1">L13-L15-L22-L49</f>
        <v>269181.41999999981</v>
      </c>
      <c r="M51" s="210">
        <f ca="1">IF(L51=0,0,(L51/$L$13*100))</f>
        <v>20.187643599869382</v>
      </c>
      <c r="N51" s="147">
        <f ca="1">N13-N15-N22-N49</f>
        <v>269181.41999999981</v>
      </c>
      <c r="O51" s="209">
        <f ca="1">IF(L51=0,0,(N51*100/L51))</f>
        <v>100</v>
      </c>
      <c r="P51" s="147">
        <f ca="1">P13-P15-P22-P49</f>
        <v>-72146.039999999921</v>
      </c>
      <c r="Q51" s="209"/>
      <c r="S51" s="77">
        <f ca="1">S13-S15-S22-S49</f>
        <v>0</v>
      </c>
      <c r="T51" s="77">
        <f ca="1">T13-T15-T22-T49</f>
        <v>-9856.0000000000036</v>
      </c>
      <c r="U51" s="77">
        <f ca="1">U13-U15-U22-U49</f>
        <v>0</v>
      </c>
      <c r="V51" s="77">
        <f ca="1">V13-V15-V22-V49</f>
        <v>341327.46</v>
      </c>
      <c r="W51" s="27"/>
      <c r="X51" s="77">
        <f ca="1">X13-X15-X22-X49</f>
        <v>341327.46</v>
      </c>
      <c r="Y51" s="77">
        <f ca="1">Y13-Y15-Y22-Y49</f>
        <v>0</v>
      </c>
      <c r="Z51" s="77">
        <f ca="1">Z13-Z15-Z22-Z49</f>
        <v>582952.63</v>
      </c>
      <c r="AA51" s="27"/>
      <c r="AB51" s="27"/>
      <c r="AC51" s="27"/>
      <c r="AE51" s="225"/>
      <c r="AF51" s="225"/>
      <c r="AG51" s="225"/>
      <c r="AH51" s="225"/>
      <c r="BA51" s="537"/>
      <c r="BB51" s="538"/>
      <c r="BC51" s="538"/>
      <c r="BD51" s="538"/>
      <c r="BE51" s="539"/>
      <c r="BF51" s="502"/>
      <c r="BG51" s="537"/>
      <c r="BH51" s="539"/>
      <c r="BI51" s="537"/>
      <c r="BJ51" s="539"/>
      <c r="BK51" s="537"/>
      <c r="BL51" s="539"/>
      <c r="BM51" s="537"/>
      <c r="BN51" s="539"/>
      <c r="BO51" s="537"/>
      <c r="BP51" s="539"/>
      <c r="BQ51" s="537"/>
      <c r="BR51" s="539"/>
      <c r="BS51" s="537"/>
      <c r="BT51" s="539"/>
      <c r="BU51" s="537"/>
      <c r="BV51" s="539"/>
      <c r="BW51" s="537"/>
      <c r="BX51" s="539"/>
      <c r="BY51" s="537"/>
      <c r="BZ51" s="539"/>
      <c r="CA51" s="502"/>
      <c r="CB51" s="537"/>
      <c r="CC51" s="538"/>
      <c r="CD51" s="538"/>
      <c r="CE51" s="539"/>
    </row>
    <row r="52" spans="1:83" ht="4.5" customHeight="1" thickTop="1" thickBot="1">
      <c r="G52" s="140"/>
      <c r="H52" s="46"/>
      <c r="S52" s="166"/>
      <c r="T52" s="166"/>
      <c r="U52" s="166"/>
      <c r="V52" s="166"/>
      <c r="W52" s="46"/>
      <c r="X52" s="167"/>
      <c r="Y52" s="167"/>
      <c r="Z52" s="167"/>
      <c r="AA52" s="46"/>
      <c r="AB52" s="46"/>
      <c r="AC52" s="46"/>
      <c r="AE52" s="106"/>
      <c r="AF52" s="106"/>
      <c r="AG52" s="106"/>
      <c r="AH52" s="106"/>
      <c r="BA52" s="537"/>
      <c r="BB52" s="538"/>
      <c r="BC52" s="538"/>
      <c r="BD52" s="538"/>
      <c r="BE52" s="539"/>
      <c r="BF52" s="502"/>
      <c r="BG52" s="537"/>
      <c r="BH52" s="539"/>
      <c r="BI52" s="537"/>
      <c r="BJ52" s="539"/>
      <c r="BK52" s="537"/>
      <c r="BL52" s="539"/>
      <c r="BM52" s="537"/>
      <c r="BN52" s="539"/>
      <c r="BO52" s="537"/>
      <c r="BP52" s="539"/>
      <c r="BQ52" s="537"/>
      <c r="BR52" s="539"/>
      <c r="BS52" s="537"/>
      <c r="BT52" s="539"/>
      <c r="BU52" s="537"/>
      <c r="BV52" s="539"/>
      <c r="BW52" s="537"/>
      <c r="BX52" s="539"/>
      <c r="BY52" s="537"/>
      <c r="BZ52" s="539"/>
      <c r="CA52" s="502"/>
      <c r="CB52" s="537"/>
      <c r="CC52" s="538"/>
      <c r="CD52" s="538"/>
      <c r="CE52" s="539"/>
    </row>
    <row r="53" spans="1:83" ht="13.5" customHeight="1" thickTop="1">
      <c r="A53" s="124">
        <f ca="1">AG_SCH11!A98</f>
        <v>11060.657775767164</v>
      </c>
      <c r="B53" s="162">
        <f ca="1">IF(I53=0,0,(A53*100/I53))</f>
        <v>60.64294607237597</v>
      </c>
      <c r="C53" s="124">
        <f ca="1">AG_SCH11!C98</f>
        <v>9052.5801302806813</v>
      </c>
      <c r="D53" s="162">
        <f ca="1">IF(I53=0,0,(C53*100/I53))</f>
        <v>49.633135730790372</v>
      </c>
      <c r="E53" s="124"/>
      <c r="F53" s="124">
        <f ca="1">AG_SCH11!F98</f>
        <v>18287.779652597012</v>
      </c>
      <c r="G53" s="162">
        <f ca="1">IF(I53=0,0,(F53*100/I53))</f>
        <v>100.26752999136289</v>
      </c>
      <c r="H53" s="226"/>
      <c r="I53" s="124">
        <f ca="1">AG_SCH11!I98</f>
        <v>18238.984897875049</v>
      </c>
      <c r="J53" s="163">
        <f ca="1">IF(I53=0,0,(I53/$I$13*100))</f>
        <v>8.7650883717495525</v>
      </c>
      <c r="K53" s="126" t="s">
        <v>2510</v>
      </c>
      <c r="L53" s="124">
        <f ca="1">AG_SCH11!L98</f>
        <v>71120.373272072204</v>
      </c>
      <c r="M53" s="127">
        <f ca="1">IF(L53=0,0,(L53/$L$13*100))</f>
        <v>5.3337735877397146</v>
      </c>
      <c r="N53" s="124">
        <f ca="1">AG_SCH11!N98</f>
        <v>73541.172781323519</v>
      </c>
      <c r="O53" s="124">
        <f ca="1">IF(L53=0,0,(N53*100/L53))</f>
        <v>103.40380596708978</v>
      </c>
      <c r="P53" s="124">
        <f ca="1">AG_SCH11!P98</f>
        <v>11703.364620220926</v>
      </c>
      <c r="Q53" s="124"/>
      <c r="S53" s="46"/>
      <c r="T53" s="46"/>
      <c r="U53" s="46"/>
      <c r="V53" s="46"/>
      <c r="W53" s="46"/>
      <c r="AA53" s="46"/>
      <c r="AB53" s="46"/>
      <c r="AC53" s="46"/>
      <c r="AE53" s="106"/>
      <c r="AF53" s="106"/>
      <c r="AG53" s="106"/>
      <c r="AH53" s="106"/>
      <c r="BA53" s="537"/>
      <c r="BB53" s="538"/>
      <c r="BC53" s="538"/>
      <c r="BD53" s="538"/>
      <c r="BE53" s="539"/>
      <c r="BF53" s="502"/>
      <c r="BG53" s="537"/>
      <c r="BH53" s="539"/>
      <c r="BI53" s="537"/>
      <c r="BJ53" s="539"/>
      <c r="BK53" s="537"/>
      <c r="BL53" s="539"/>
      <c r="BM53" s="537"/>
      <c r="BN53" s="539"/>
      <c r="BO53" s="537"/>
      <c r="BP53" s="539"/>
      <c r="BQ53" s="537"/>
      <c r="BR53" s="539"/>
      <c r="BS53" s="537"/>
      <c r="BT53" s="539"/>
      <c r="BU53" s="537"/>
      <c r="BV53" s="539"/>
      <c r="BW53" s="537"/>
      <c r="BX53" s="539"/>
      <c r="BY53" s="537"/>
      <c r="BZ53" s="539"/>
      <c r="CA53" s="502"/>
      <c r="CB53" s="537"/>
      <c r="CC53" s="538"/>
      <c r="CD53" s="538"/>
      <c r="CE53" s="539"/>
    </row>
    <row r="54" spans="1:83" ht="13.5" customHeight="1" thickBot="1">
      <c r="A54" s="147">
        <f ca="1">A51-A53</f>
        <v>-22466.537775767159</v>
      </c>
      <c r="B54" s="147">
        <f ca="1">IF(I54=0,0,(A54*100/I54))</f>
        <v>56.876065457938246</v>
      </c>
      <c r="C54" s="147">
        <f ca="1">C51-C53</f>
        <v>-69554.200130280675</v>
      </c>
      <c r="D54" s="147">
        <f ca="1">IF(I54=0,0,(C54*100/I54))</f>
        <v>176.08272707472378</v>
      </c>
      <c r="E54" s="147"/>
      <c r="F54" s="147">
        <f ca="1">F51-F53</f>
        <v>-39549.659652597002</v>
      </c>
      <c r="G54" s="147">
        <f ca="1">IF(I54=0,0,(F54*100/I54))</f>
        <v>100.12352831981809</v>
      </c>
      <c r="H54" s="147"/>
      <c r="I54" s="147">
        <f ca="1">I51-I53</f>
        <v>-39500.864897875043</v>
      </c>
      <c r="J54" s="147">
        <f ca="1">IF(I54=0,0,(I54/$I$13*100))</f>
        <v>-18.982886028418843</v>
      </c>
      <c r="K54" s="147" t="s">
        <v>2512</v>
      </c>
      <c r="L54" s="147">
        <f ca="1">L51-L53</f>
        <v>198061.04672792761</v>
      </c>
      <c r="M54" s="147">
        <f ca="1">IF(L54=0,0,(L54/$L$13*100))</f>
        <v>14.853870012129667</v>
      </c>
      <c r="N54" s="147">
        <f ca="1">N51-N53</f>
        <v>195640.24721867629</v>
      </c>
      <c r="O54" s="147">
        <f ca="1">IF(L54=0,0,(N54*100/L54))</f>
        <v>98.77775082519041</v>
      </c>
      <c r="P54" s="147">
        <f ca="1">P51-P53</f>
        <v>-83849.404620220841</v>
      </c>
      <c r="Q54" s="147">
        <f ca="1">IF(L54=0,0,(P54*100/L54))</f>
        <v>-42.335131519022539</v>
      </c>
      <c r="AA54" s="46"/>
      <c r="AB54" s="46"/>
      <c r="AC54" s="46"/>
      <c r="AE54" s="106"/>
      <c r="AF54" s="106"/>
      <c r="AG54" s="106"/>
      <c r="AH54" s="106"/>
      <c r="BA54" s="537"/>
      <c r="BB54" s="538"/>
      <c r="BC54" s="538"/>
      <c r="BD54" s="538"/>
      <c r="BE54" s="539"/>
      <c r="BF54" s="502"/>
      <c r="BG54" s="537"/>
      <c r="BH54" s="539"/>
      <c r="BI54" s="537"/>
      <c r="BJ54" s="539"/>
      <c r="BK54" s="537"/>
      <c r="BL54" s="539"/>
      <c r="BM54" s="537"/>
      <c r="BN54" s="539"/>
      <c r="BO54" s="537"/>
      <c r="BP54" s="539"/>
      <c r="BQ54" s="537"/>
      <c r="BR54" s="539"/>
      <c r="BS54" s="537"/>
      <c r="BT54" s="539"/>
      <c r="BU54" s="537"/>
      <c r="BV54" s="539"/>
      <c r="BW54" s="537"/>
      <c r="BX54" s="539"/>
      <c r="BY54" s="537"/>
      <c r="BZ54" s="539"/>
      <c r="CA54" s="502"/>
      <c r="CB54" s="537"/>
      <c r="CC54" s="538"/>
      <c r="CD54" s="538"/>
      <c r="CE54" s="539"/>
    </row>
    <row r="55" spans="1:83" ht="13.5" customHeight="1" thickTop="1">
      <c r="AA55" s="102"/>
      <c r="AB55" s="102"/>
      <c r="AC55" s="102"/>
      <c r="AE55" s="106"/>
      <c r="AF55" s="106"/>
      <c r="AG55" s="106"/>
      <c r="AH55" s="106"/>
      <c r="BA55" s="537"/>
      <c r="BB55" s="538"/>
      <c r="BC55" s="538"/>
      <c r="BD55" s="538"/>
      <c r="BE55" s="539"/>
      <c r="BF55" s="502"/>
      <c r="BG55" s="537"/>
      <c r="BH55" s="539"/>
      <c r="BI55" s="537"/>
      <c r="BJ55" s="539"/>
      <c r="BK55" s="537"/>
      <c r="BL55" s="539"/>
      <c r="BM55" s="537"/>
      <c r="BN55" s="539"/>
      <c r="BO55" s="537"/>
      <c r="BP55" s="539"/>
      <c r="BQ55" s="537"/>
      <c r="BR55" s="539"/>
      <c r="BS55" s="537"/>
      <c r="BT55" s="539"/>
      <c r="BU55" s="537"/>
      <c r="BV55" s="539"/>
      <c r="BW55" s="537"/>
      <c r="BX55" s="539"/>
      <c r="BY55" s="537"/>
      <c r="BZ55" s="539"/>
      <c r="CA55" s="502"/>
      <c r="CB55" s="537"/>
      <c r="CC55" s="538"/>
      <c r="CD55" s="538"/>
      <c r="CE55" s="539"/>
    </row>
    <row r="56" spans="1:83" ht="12.75" customHeight="1">
      <c r="K56" s="35" t="s">
        <v>2369</v>
      </c>
      <c r="AA56" s="46"/>
      <c r="AB56" s="46"/>
      <c r="AC56" s="46"/>
      <c r="AE56" s="106"/>
      <c r="AF56" s="106"/>
      <c r="AG56" s="106"/>
      <c r="AH56" s="106"/>
      <c r="BA56" s="537"/>
      <c r="BB56" s="538"/>
      <c r="BC56" s="538"/>
      <c r="BD56" s="538"/>
      <c r="BE56" s="539"/>
      <c r="BF56" s="502"/>
      <c r="BG56" s="537"/>
      <c r="BH56" s="539"/>
      <c r="BI56" s="537"/>
      <c r="BJ56" s="539"/>
      <c r="BK56" s="537"/>
      <c r="BL56" s="539"/>
      <c r="BM56" s="537"/>
      <c r="BN56" s="539"/>
      <c r="BO56" s="537"/>
      <c r="BP56" s="539"/>
      <c r="BQ56" s="537"/>
      <c r="BR56" s="539"/>
      <c r="BS56" s="537"/>
      <c r="BT56" s="539"/>
      <c r="BU56" s="537"/>
      <c r="BV56" s="539"/>
      <c r="BW56" s="537"/>
      <c r="BX56" s="539"/>
      <c r="BY56" s="537"/>
      <c r="BZ56" s="539"/>
      <c r="CA56" s="502"/>
      <c r="CB56" s="537"/>
      <c r="CC56" s="538"/>
      <c r="CD56" s="538"/>
      <c r="CE56" s="539"/>
    </row>
    <row r="57" spans="1:83" ht="12.75" customHeight="1">
      <c r="A57">
        <f t="shared" ref="A57:A64" si="12">I57-T57</f>
        <v>32</v>
      </c>
      <c r="C57" s="40">
        <f t="shared" ref="C57:C64" si="13">I57-E57</f>
        <v>-489</v>
      </c>
      <c r="E57" s="23">
        <f>Room_SCH01!Z72</f>
        <v>1888</v>
      </c>
      <c r="F57" s="46">
        <f t="shared" ref="F57:F64" si="14">I57-H57</f>
        <v>-361</v>
      </c>
      <c r="G57" s="140"/>
      <c r="H57" s="23">
        <f>+SCH00!S74</f>
        <v>1760</v>
      </c>
      <c r="I57" s="23">
        <f>+SCH00!A74</f>
        <v>1399</v>
      </c>
      <c r="K57" t="s">
        <v>2701</v>
      </c>
      <c r="L57" s="23">
        <f>+SCH00!L74</f>
        <v>19717</v>
      </c>
      <c r="M57" s="140"/>
      <c r="N57" s="46">
        <f t="shared" ref="N57:N64" si="15">L57-U57</f>
        <v>3619</v>
      </c>
      <c r="P57">
        <f t="shared" ref="P57:P64" si="16">L57-V57</f>
        <v>6017</v>
      </c>
      <c r="S57" s="23">
        <f>+SCH00!S74</f>
        <v>1760</v>
      </c>
      <c r="T57" s="23">
        <f>+SCH00!T74</f>
        <v>1367</v>
      </c>
      <c r="U57" s="23">
        <f>+SCH00!U74</f>
        <v>16098</v>
      </c>
      <c r="V57" s="23">
        <f>+SCH00!V74</f>
        <v>13700</v>
      </c>
      <c r="W57" s="102"/>
      <c r="AA57" s="46"/>
      <c r="AB57" s="46"/>
      <c r="AC57" s="46"/>
      <c r="AE57" s="106"/>
      <c r="AF57" s="106"/>
      <c r="AG57" s="106"/>
      <c r="AH57" s="106"/>
      <c r="BA57" s="537"/>
      <c r="BB57" s="538"/>
      <c r="BC57" s="538"/>
      <c r="BD57" s="538"/>
      <c r="BE57" s="539"/>
      <c r="BF57" s="502"/>
      <c r="BG57" s="537"/>
      <c r="BH57" s="539"/>
      <c r="BI57" s="537"/>
      <c r="BJ57" s="539"/>
      <c r="BK57" s="537"/>
      <c r="BL57" s="539"/>
      <c r="BM57" s="537"/>
      <c r="BN57" s="539"/>
      <c r="BO57" s="537"/>
      <c r="BP57" s="539"/>
      <c r="BQ57" s="537"/>
      <c r="BR57" s="539"/>
      <c r="BS57" s="537"/>
      <c r="BT57" s="539"/>
      <c r="BU57" s="537"/>
      <c r="BV57" s="539"/>
      <c r="BW57" s="537"/>
      <c r="BX57" s="539"/>
      <c r="BY57" s="537"/>
      <c r="BZ57" s="539"/>
      <c r="CA57" s="502"/>
      <c r="CB57" s="537"/>
      <c r="CC57" s="538"/>
      <c r="CD57" s="538"/>
      <c r="CE57" s="539"/>
    </row>
    <row r="58" spans="1:83" ht="12.75" customHeight="1">
      <c r="A58">
        <f t="shared" ca="1" si="12"/>
        <v>51.587295063408774</v>
      </c>
      <c r="C58" s="40">
        <f t="shared" ca="1" si="13"/>
        <v>58.367850238820708</v>
      </c>
      <c r="E58">
        <f ca="1">+E13/E57</f>
        <v>90.371763771186451</v>
      </c>
      <c r="F58" s="46">
        <f t="shared" ca="1" si="14"/>
        <v>148.73961401000716</v>
      </c>
      <c r="G58" s="140"/>
      <c r="H58">
        <f>+H13/H57</f>
        <v>0</v>
      </c>
      <c r="I58">
        <f ca="1">+I13/I57</f>
        <v>148.73961401000716</v>
      </c>
      <c r="K58" t="s">
        <v>2702</v>
      </c>
      <c r="L58">
        <f ca="1">+L13/L57</f>
        <v>67.626765227975852</v>
      </c>
      <c r="M58" s="140"/>
      <c r="N58" s="46">
        <f t="shared" ca="1" si="15"/>
        <v>67.626765227975852</v>
      </c>
      <c r="P58">
        <f t="shared" ca="1" si="16"/>
        <v>-24.661075647936556</v>
      </c>
      <c r="S58">
        <f ca="1">+S13/S57</f>
        <v>0</v>
      </c>
      <c r="T58">
        <f ca="1">+T13/T57</f>
        <v>97.152318946598385</v>
      </c>
      <c r="U58">
        <f ca="1">+U13/U57</f>
        <v>0</v>
      </c>
      <c r="V58">
        <f ca="1">+V13/V57</f>
        <v>92.287840875912408</v>
      </c>
      <c r="W58" s="46"/>
      <c r="AA58" s="46"/>
      <c r="AB58" s="46"/>
      <c r="AC58" s="46"/>
      <c r="AE58" s="106"/>
      <c r="AF58" s="106"/>
      <c r="AG58" s="106"/>
      <c r="AH58" s="106"/>
      <c r="BA58" s="537"/>
      <c r="BB58" s="538"/>
      <c r="BC58" s="538"/>
      <c r="BD58" s="538"/>
      <c r="BE58" s="539"/>
      <c r="BF58" s="502"/>
      <c r="BG58" s="537"/>
      <c r="BH58" s="539"/>
      <c r="BI58" s="537"/>
      <c r="BJ58" s="539"/>
      <c r="BK58" s="537"/>
      <c r="BL58" s="539"/>
      <c r="BM58" s="537"/>
      <c r="BN58" s="539"/>
      <c r="BO58" s="537"/>
      <c r="BP58" s="539"/>
      <c r="BQ58" s="537"/>
      <c r="BR58" s="539"/>
      <c r="BS58" s="537"/>
      <c r="BT58" s="539"/>
      <c r="BU58" s="537"/>
      <c r="BV58" s="539"/>
      <c r="BW58" s="537"/>
      <c r="BX58" s="539"/>
      <c r="BY58" s="537"/>
      <c r="BZ58" s="539"/>
      <c r="CA58" s="502"/>
      <c r="CB58" s="537"/>
      <c r="CC58" s="538"/>
      <c r="CD58" s="538"/>
      <c r="CE58" s="539"/>
    </row>
    <row r="59" spans="1:83" ht="12.75" customHeight="1">
      <c r="A59">
        <f t="shared" ca="1" si="12"/>
        <v>26.335075618038061</v>
      </c>
      <c r="C59" s="40">
        <f t="shared" ca="1" si="13"/>
        <v>28.092929721168424</v>
      </c>
      <c r="E59">
        <f ca="1">E13/Room_SCH01!Z73</f>
        <v>44.259893644617385</v>
      </c>
      <c r="F59" s="46">
        <f t="shared" ca="1" si="14"/>
        <v>72.35282336578581</v>
      </c>
      <c r="G59" s="140"/>
      <c r="H59" s="141">
        <f>H13/SCH00!S76</f>
        <v>0</v>
      </c>
      <c r="I59">
        <f ca="1">I13/Room_SCH01!G73</f>
        <v>72.35282336578581</v>
      </c>
      <c r="K59" t="s">
        <v>2703</v>
      </c>
      <c r="L59">
        <f ca="1">L13/Room_SCH01!J73</f>
        <v>31.784628018402419</v>
      </c>
      <c r="M59" s="140"/>
      <c r="N59" s="46">
        <f t="shared" ca="1" si="15"/>
        <v>31.784628018402419</v>
      </c>
      <c r="P59">
        <f t="shared" ca="1" si="16"/>
        <v>-14.892501970152974</v>
      </c>
      <c r="S59">
        <f ca="1">S13/Room_SCH01!Q73</f>
        <v>0</v>
      </c>
      <c r="T59">
        <f ca="1">T13/Room_SCH01!R73</f>
        <v>46.017747747747748</v>
      </c>
      <c r="U59">
        <f ca="1">U13/Room_SCH01!S73</f>
        <v>0</v>
      </c>
      <c r="V59">
        <f ca="1">V13/Room_SCH01!T73</f>
        <v>46.677129988555393</v>
      </c>
      <c r="W59" s="46"/>
      <c r="AA59" s="46"/>
      <c r="AB59" s="46"/>
      <c r="AC59" s="46"/>
      <c r="AE59" s="106"/>
      <c r="AF59" s="106"/>
      <c r="AG59" s="106"/>
      <c r="AH59" s="106"/>
      <c r="BA59" s="537"/>
      <c r="BB59" s="538"/>
      <c r="BC59" s="538"/>
      <c r="BD59" s="538"/>
      <c r="BE59" s="539"/>
      <c r="BF59" s="502"/>
      <c r="BG59" s="537"/>
      <c r="BH59" s="539"/>
      <c r="BI59" s="537"/>
      <c r="BJ59" s="539"/>
      <c r="BK59" s="537"/>
      <c r="BL59" s="539"/>
      <c r="BM59" s="537"/>
      <c r="BN59" s="539"/>
      <c r="BO59" s="537"/>
      <c r="BP59" s="539"/>
      <c r="BQ59" s="537"/>
      <c r="BR59" s="539"/>
      <c r="BS59" s="537"/>
      <c r="BT59" s="539"/>
      <c r="BU59" s="537"/>
      <c r="BV59" s="539"/>
      <c r="BW59" s="537"/>
      <c r="BX59" s="539"/>
      <c r="BY59" s="537"/>
      <c r="BZ59" s="539"/>
      <c r="CA59" s="502"/>
      <c r="CB59" s="537"/>
      <c r="CC59" s="538"/>
      <c r="CD59" s="538"/>
      <c r="CE59" s="539"/>
    </row>
    <row r="60" spans="1:83" ht="12.75" customHeight="1">
      <c r="A60">
        <f t="shared" ca="1" si="12"/>
        <v>1.3875676521602265</v>
      </c>
      <c r="C60" s="40">
        <f t="shared" ca="1" si="13"/>
        <v>3.0723101518528524</v>
      </c>
      <c r="E60">
        <f ca="1">+E15/E13*100</f>
        <v>2.1807401148820937</v>
      </c>
      <c r="F60" s="46" t="e">
        <f t="shared" ca="1" si="14"/>
        <v>#DIV/0!</v>
      </c>
      <c r="G60" s="140"/>
      <c r="H60" t="e">
        <f>+H15/H13*100</f>
        <v>#DIV/0!</v>
      </c>
      <c r="I60">
        <f ca="1">+I15/I13*100</f>
        <v>5.2530502667349461</v>
      </c>
      <c r="K60" t="s">
        <v>2704</v>
      </c>
      <c r="L60">
        <f ca="1">+L15/L13*100</f>
        <v>3.4229192353097737</v>
      </c>
      <c r="M60" s="140"/>
      <c r="N60" s="46" t="e">
        <f t="shared" ca="1" si="15"/>
        <v>#DIV/0!</v>
      </c>
      <c r="P60">
        <f t="shared" ca="1" si="16"/>
        <v>0.10458583503787588</v>
      </c>
      <c r="S60" t="e">
        <f ca="1">+S15/S13*100</f>
        <v>#DIV/0!</v>
      </c>
      <c r="T60">
        <f ca="1">+T15/T13*100</f>
        <v>3.8654826145747196</v>
      </c>
      <c r="U60" t="e">
        <f ca="1">+U15/U13*100</f>
        <v>#DIV/0!</v>
      </c>
      <c r="V60">
        <f ca="1">+V15/V13*100</f>
        <v>3.3183334002718978</v>
      </c>
      <c r="W60" s="46"/>
      <c r="AA60" s="46"/>
      <c r="AB60" s="46"/>
      <c r="AC60" s="46"/>
      <c r="AE60" s="106"/>
      <c r="AF60" s="106"/>
      <c r="AG60" s="106"/>
      <c r="AH60" s="106"/>
      <c r="BA60" s="537"/>
      <c r="BB60" s="538"/>
      <c r="BC60" s="538"/>
      <c r="BD60" s="538"/>
      <c r="BE60" s="539"/>
      <c r="BF60" s="502"/>
      <c r="BG60" s="537"/>
      <c r="BH60" s="539"/>
      <c r="BI60" s="537"/>
      <c r="BJ60" s="539"/>
      <c r="BK60" s="537"/>
      <c r="BL60" s="539"/>
      <c r="BM60" s="537"/>
      <c r="BN60" s="539"/>
      <c r="BO60" s="537"/>
      <c r="BP60" s="539"/>
      <c r="BQ60" s="537"/>
      <c r="BR60" s="539"/>
      <c r="BS60" s="537"/>
      <c r="BT60" s="539"/>
      <c r="BU60" s="537"/>
      <c r="BV60" s="539"/>
      <c r="BW60" s="537"/>
      <c r="BX60" s="539"/>
      <c r="BY60" s="537"/>
      <c r="BZ60" s="539"/>
      <c r="CA60" s="502"/>
      <c r="CB60" s="537"/>
      <c r="CC60" s="538"/>
      <c r="CD60" s="538"/>
      <c r="CE60" s="539"/>
    </row>
    <row r="61" spans="1:83" ht="12.75" customHeight="1">
      <c r="A61">
        <f t="shared" ca="1" si="12"/>
        <v>-1.3875676521602145</v>
      </c>
      <c r="C61" s="40">
        <f t="shared" ca="1" si="13"/>
        <v>-3.0723101518528324</v>
      </c>
      <c r="E61">
        <f ca="1">+E17/E13*100</f>
        <v>97.819259885117901</v>
      </c>
      <c r="F61" s="46" t="e">
        <f t="shared" ca="1" si="14"/>
        <v>#DIV/0!</v>
      </c>
      <c r="G61" s="140"/>
      <c r="H61" t="e">
        <f>+H17/H13*100</f>
        <v>#DIV/0!</v>
      </c>
      <c r="I61">
        <f ca="1">+I17/I13*100</f>
        <v>94.746949733265069</v>
      </c>
      <c r="K61" t="s">
        <v>2596</v>
      </c>
      <c r="L61">
        <f ca="1">+L17/L13*100</f>
        <v>96.577080764690209</v>
      </c>
      <c r="M61" s="140"/>
      <c r="N61" s="46" t="e">
        <f t="shared" ca="1" si="15"/>
        <v>#DIV/0!</v>
      </c>
      <c r="P61">
        <f t="shared" ca="1" si="16"/>
        <v>-0.10458583503790919</v>
      </c>
      <c r="S61" t="e">
        <f ca="1">+S17/S13*100</f>
        <v>#DIV/0!</v>
      </c>
      <c r="T61">
        <f ca="1">+T17/T13*100</f>
        <v>96.134517385425283</v>
      </c>
      <c r="U61" t="e">
        <f ca="1">+U17/U13*100</f>
        <v>#DIV/0!</v>
      </c>
      <c r="V61">
        <f ca="1">+V17/V13*100</f>
        <v>96.681666599728118</v>
      </c>
      <c r="W61" s="46"/>
      <c r="AA61" s="46"/>
      <c r="AB61" s="46"/>
      <c r="AC61" s="46"/>
      <c r="AE61" s="106"/>
      <c r="AF61" s="106"/>
      <c r="AG61" s="106"/>
      <c r="AH61" s="106"/>
      <c r="BA61" s="537"/>
      <c r="BB61" s="538"/>
      <c r="BC61" s="538"/>
      <c r="BD61" s="538"/>
      <c r="BE61" s="539"/>
      <c r="BF61" s="502"/>
      <c r="BG61" s="537"/>
      <c r="BH61" s="539"/>
      <c r="BI61" s="537"/>
      <c r="BJ61" s="539"/>
      <c r="BK61" s="537"/>
      <c r="BL61" s="539"/>
      <c r="BM61" s="537"/>
      <c r="BN61" s="539"/>
      <c r="BO61" s="537"/>
      <c r="BP61" s="539"/>
      <c r="BQ61" s="537"/>
      <c r="BR61" s="539"/>
      <c r="BS61" s="537"/>
      <c r="BT61" s="539"/>
      <c r="BU61" s="537"/>
      <c r="BV61" s="539"/>
      <c r="BW61" s="537"/>
      <c r="BX61" s="539"/>
      <c r="BY61" s="537"/>
      <c r="BZ61" s="539"/>
      <c r="CA61" s="502"/>
      <c r="CB61" s="537"/>
      <c r="CC61" s="538"/>
      <c r="CD61" s="538"/>
      <c r="CE61" s="539"/>
    </row>
    <row r="62" spans="1:83" ht="12.75" customHeight="1">
      <c r="A62">
        <f t="shared" ca="1" si="12"/>
        <v>3.4873973400443816</v>
      </c>
      <c r="C62" s="40">
        <f t="shared" ca="1" si="13"/>
        <v>35.66621218855736</v>
      </c>
      <c r="E62">
        <f ca="1">+E20/E13*100</f>
        <v>59.916110412327505</v>
      </c>
      <c r="F62" s="46" t="e">
        <f t="shared" ca="1" si="14"/>
        <v>#DIV/0!</v>
      </c>
      <c r="H62" t="e">
        <f>+H22/H13*100</f>
        <v>#DIV/0!</v>
      </c>
      <c r="I62">
        <f ca="1">+I22/I13*100</f>
        <v>95.582322600884865</v>
      </c>
      <c r="K62" t="s">
        <v>2705</v>
      </c>
      <c r="L62">
        <f ca="1">+L22/L13*100</f>
        <v>70.402225989825851</v>
      </c>
      <c r="N62" s="46" t="e">
        <f t="shared" ca="1" si="15"/>
        <v>#DIV/0!</v>
      </c>
      <c r="P62">
        <f t="shared" ca="1" si="16"/>
        <v>12.888125113657253</v>
      </c>
      <c r="S62" t="e">
        <f ca="1">+S22/S13*100</f>
        <v>#DIV/0!</v>
      </c>
      <c r="T62">
        <f ca="1">+T22/T13*100</f>
        <v>92.094925260840483</v>
      </c>
      <c r="U62" t="e">
        <f ca="1">+U22/U13*100</f>
        <v>#DIV/0!</v>
      </c>
      <c r="V62">
        <f ca="1">+V22/V13*100</f>
        <v>57.514100876168598</v>
      </c>
      <c r="W62" s="46"/>
      <c r="AB62" s="46"/>
      <c r="AC62" s="46"/>
      <c r="AE62" s="106"/>
      <c r="AF62" s="106"/>
      <c r="AG62" s="106"/>
      <c r="AH62" s="106"/>
      <c r="BA62" s="537"/>
      <c r="BB62" s="538"/>
      <c r="BC62" s="538"/>
      <c r="BD62" s="538"/>
      <c r="BE62" s="539"/>
      <c r="BF62" s="502"/>
      <c r="BG62" s="537"/>
      <c r="BH62" s="539"/>
      <c r="BI62" s="537"/>
      <c r="BJ62" s="539"/>
      <c r="BK62" s="537"/>
      <c r="BL62" s="539"/>
      <c r="BM62" s="537"/>
      <c r="BN62" s="539"/>
      <c r="BO62" s="537"/>
      <c r="BP62" s="539"/>
      <c r="BQ62" s="537"/>
      <c r="BR62" s="539"/>
      <c r="BS62" s="537"/>
      <c r="BT62" s="539"/>
      <c r="BU62" s="537"/>
      <c r="BV62" s="539"/>
      <c r="BW62" s="537"/>
      <c r="BX62" s="539"/>
      <c r="BY62" s="537"/>
      <c r="BZ62" s="539"/>
      <c r="CA62" s="502"/>
      <c r="CB62" s="537"/>
      <c r="CC62" s="538"/>
      <c r="CD62" s="538"/>
      <c r="CE62" s="539"/>
    </row>
    <row r="63" spans="1:83" ht="12.75" customHeight="1">
      <c r="A63">
        <f t="shared" ca="1" si="12"/>
        <v>-2.0784506061285732</v>
      </c>
      <c r="C63" s="40">
        <f t="shared" ca="1" si="13"/>
        <v>2.611505770393677</v>
      </c>
      <c r="E63">
        <f ca="1">+E49/E13*100</f>
        <v>6.7709190186558121</v>
      </c>
      <c r="F63" s="46" t="e">
        <f t="shared" ca="1" si="14"/>
        <v>#DIV/0!</v>
      </c>
      <c r="H63" t="e">
        <f>+H49/H13*100</f>
        <v>#DIV/0!</v>
      </c>
      <c r="I63">
        <f ca="1">+I49/I13*100</f>
        <v>9.3824247890494892</v>
      </c>
      <c r="K63" t="s">
        <v>2706</v>
      </c>
      <c r="L63">
        <f ca="1">+L49/L13*100</f>
        <v>5.9872111749949815</v>
      </c>
      <c r="N63" s="46" t="e">
        <f t="shared" ca="1" si="15"/>
        <v>#DIV/0!</v>
      </c>
      <c r="P63">
        <f t="shared" ca="1" si="16"/>
        <v>-6.1839345410953532</v>
      </c>
      <c r="S63" t="e">
        <f ca="1">+S49/S13*100</f>
        <v>#DIV/0!</v>
      </c>
      <c r="T63">
        <f ca="1">+T49/T13*100</f>
        <v>11.460875395178062</v>
      </c>
      <c r="U63" t="e">
        <f ca="1">+U49/U13*100</f>
        <v>#DIV/0!</v>
      </c>
      <c r="V63">
        <f ca="1">+V49/V13*100</f>
        <v>12.171145716090335</v>
      </c>
      <c r="W63" s="46"/>
      <c r="AE63" s="106"/>
      <c r="AF63" s="106"/>
      <c r="AG63" s="106"/>
      <c r="AH63" s="106"/>
      <c r="BA63" s="537"/>
      <c r="BB63" s="538"/>
      <c r="BC63" s="538"/>
      <c r="BD63" s="538"/>
      <c r="BE63" s="539"/>
      <c r="BF63" s="502"/>
      <c r="BG63" s="537"/>
      <c r="BH63" s="539"/>
      <c r="BI63" s="537"/>
      <c r="BJ63" s="539"/>
      <c r="BK63" s="537"/>
      <c r="BL63" s="539"/>
      <c r="BM63" s="537"/>
      <c r="BN63" s="539"/>
      <c r="BO63" s="537"/>
      <c r="BP63" s="539"/>
      <c r="BQ63" s="537"/>
      <c r="BR63" s="539"/>
      <c r="BS63" s="537"/>
      <c r="BT63" s="539"/>
      <c r="BU63" s="537"/>
      <c r="BV63" s="539"/>
      <c r="BW63" s="537"/>
      <c r="BX63" s="539"/>
      <c r="BY63" s="537"/>
      <c r="BZ63" s="539"/>
      <c r="CA63" s="502"/>
      <c r="CB63" s="537"/>
      <c r="CC63" s="538"/>
      <c r="CD63" s="538"/>
      <c r="CE63" s="539"/>
    </row>
    <row r="64" spans="1:83" ht="12.75" customHeight="1">
      <c r="A64">
        <f t="shared" ca="1" si="12"/>
        <v>-2.7965143860760184</v>
      </c>
      <c r="C64" s="40">
        <f t="shared" ca="1" si="13"/>
        <v>-33.215866661765887</v>
      </c>
      <c r="E64">
        <f ca="1">+E51/E13*100</f>
        <v>22.998069005096593</v>
      </c>
      <c r="F64" s="46" t="e">
        <f t="shared" ca="1" si="14"/>
        <v>#DIV/0!</v>
      </c>
      <c r="H64" t="e">
        <f>+H51/H13*100</f>
        <v>#DIV/0!</v>
      </c>
      <c r="I64">
        <f ca="1">+I51/I13*100</f>
        <v>-10.217797656669292</v>
      </c>
      <c r="K64" t="s">
        <v>2707</v>
      </c>
      <c r="L64">
        <f ca="1">+L51/L13*100</f>
        <v>20.187643599869382</v>
      </c>
      <c r="N64" s="46" t="e">
        <f t="shared" ca="1" si="15"/>
        <v>#DIV/0!</v>
      </c>
      <c r="P64">
        <f t="shared" ca="1" si="16"/>
        <v>-6.8087764075997903</v>
      </c>
      <c r="S64" t="e">
        <f ca="1">+S51/S13*100</f>
        <v>#DIV/0!</v>
      </c>
      <c r="T64">
        <f ca="1">+T51/T13*100</f>
        <v>-7.4212832705932739</v>
      </c>
      <c r="U64" t="e">
        <f ca="1">+U51/U13*100</f>
        <v>#DIV/0!</v>
      </c>
      <c r="V64">
        <f ca="1">+V51/V13*100</f>
        <v>26.996420007469172</v>
      </c>
      <c r="W64" s="46"/>
      <c r="AA64" s="102"/>
      <c r="AE64" s="106"/>
      <c r="AF64" s="106"/>
      <c r="AG64" s="106"/>
      <c r="AH64" s="106"/>
      <c r="BA64" s="537"/>
      <c r="BB64" s="538"/>
      <c r="BC64" s="538"/>
      <c r="BD64" s="538"/>
      <c r="BE64" s="539"/>
      <c r="BF64" s="502"/>
      <c r="BG64" s="537"/>
      <c r="BH64" s="539"/>
      <c r="BI64" s="537"/>
      <c r="BJ64" s="539"/>
      <c r="BK64" s="537"/>
      <c r="BL64" s="539"/>
      <c r="BM64" s="537"/>
      <c r="BN64" s="539"/>
      <c r="BO64" s="537"/>
      <c r="BP64" s="539"/>
      <c r="BQ64" s="537"/>
      <c r="BR64" s="539"/>
      <c r="BS64" s="537"/>
      <c r="BT64" s="539"/>
      <c r="BU64" s="537"/>
      <c r="BV64" s="539"/>
      <c r="BW64" s="537"/>
      <c r="BX64" s="539"/>
      <c r="BY64" s="537"/>
      <c r="BZ64" s="539"/>
      <c r="CA64" s="502"/>
      <c r="CB64" s="537"/>
      <c r="CC64" s="538"/>
      <c r="CD64" s="538"/>
      <c r="CE64" s="539"/>
    </row>
    <row r="65" spans="1:83" ht="5.25" customHeight="1" thickBot="1">
      <c r="A65" s="81"/>
      <c r="B65" s="81"/>
      <c r="C65" s="153"/>
      <c r="D65" s="81"/>
      <c r="E65" s="153"/>
      <c r="F65" s="81"/>
      <c r="G65" s="80"/>
      <c r="H65" s="153"/>
      <c r="I65" s="153"/>
      <c r="J65" s="80"/>
      <c r="K65" s="153"/>
      <c r="L65" s="153"/>
      <c r="M65" s="81"/>
      <c r="N65" s="81"/>
      <c r="O65" s="81"/>
      <c r="P65" s="81"/>
      <c r="Q65" s="80"/>
      <c r="S65" s="153"/>
      <c r="T65" s="153"/>
      <c r="U65" s="153"/>
      <c r="V65" s="153"/>
      <c r="AA65" s="102"/>
      <c r="AB65" s="102"/>
      <c r="AC65" s="102"/>
      <c r="AE65" s="106"/>
      <c r="AF65" s="106"/>
      <c r="AG65" s="106"/>
      <c r="AH65" s="106"/>
      <c r="BA65" s="537"/>
      <c r="BB65" s="538"/>
      <c r="BC65" s="538"/>
      <c r="BD65" s="538"/>
      <c r="BE65" s="539"/>
      <c r="BF65" s="502"/>
      <c r="BG65" s="537"/>
      <c r="BH65" s="539"/>
      <c r="BI65" s="537"/>
      <c r="BJ65" s="539"/>
      <c r="BK65" s="537"/>
      <c r="BL65" s="539"/>
      <c r="BM65" s="537"/>
      <c r="BN65" s="539"/>
      <c r="BO65" s="537"/>
      <c r="BP65" s="539"/>
      <c r="BQ65" s="537"/>
      <c r="BR65" s="539"/>
      <c r="BS65" s="537"/>
      <c r="BT65" s="539"/>
      <c r="BU65" s="537"/>
      <c r="BV65" s="539"/>
      <c r="BW65" s="537"/>
      <c r="BX65" s="539"/>
      <c r="BY65" s="537"/>
      <c r="BZ65" s="539"/>
      <c r="CA65" s="502"/>
      <c r="CB65" s="537"/>
      <c r="CC65" s="538"/>
      <c r="CD65" s="538"/>
      <c r="CE65" s="539"/>
    </row>
    <row r="66" spans="1:83" ht="13.5" customHeight="1" thickTop="1">
      <c r="H66" s="102"/>
      <c r="S66" s="102"/>
      <c r="T66" s="102"/>
      <c r="U66" s="102"/>
      <c r="V66" s="102"/>
      <c r="W66" s="102"/>
      <c r="AE66" s="106"/>
      <c r="AF66" s="106"/>
      <c r="AG66" s="106"/>
      <c r="AH66" s="106"/>
    </row>
    <row r="67" spans="1:83" ht="12.75" customHeight="1">
      <c r="H67" s="102"/>
      <c r="S67" s="102"/>
      <c r="T67" s="102"/>
      <c r="U67" s="102"/>
      <c r="V67" s="102"/>
      <c r="W67" s="102"/>
      <c r="AA67" s="102"/>
      <c r="AE67" s="106"/>
      <c r="AF67" s="106"/>
      <c r="AG67" s="106"/>
      <c r="AH67" s="106"/>
    </row>
    <row r="68" spans="1:83" ht="12.75" customHeight="1">
      <c r="AB68" s="102"/>
      <c r="AC68" s="102"/>
      <c r="AE68" s="106"/>
      <c r="AF68" s="106"/>
      <c r="AG68" s="106"/>
      <c r="AH68" s="106"/>
    </row>
    <row r="69" spans="1:83" ht="12.75" customHeight="1">
      <c r="B69" s="46"/>
      <c r="D69" s="46"/>
      <c r="G69" s="46"/>
      <c r="H69" s="102"/>
      <c r="J69" s="46"/>
      <c r="M69" s="46"/>
      <c r="O69" s="46"/>
      <c r="Q69" s="46"/>
      <c r="S69" s="102"/>
      <c r="T69" s="102"/>
      <c r="U69" s="102"/>
      <c r="V69" s="102"/>
      <c r="W69" s="102"/>
      <c r="AA69" s="102"/>
      <c r="AB69" s="102"/>
      <c r="AC69" s="102"/>
      <c r="AE69" s="106"/>
      <c r="AF69" s="106"/>
      <c r="AG69" s="106"/>
      <c r="AH69" s="106"/>
    </row>
    <row r="70" spans="1:83" ht="12.75" customHeight="1">
      <c r="AE70" s="106"/>
      <c r="AF70" s="106"/>
      <c r="AG70" s="106"/>
      <c r="AH70" s="106"/>
    </row>
    <row r="71" spans="1:83" ht="12.75" customHeight="1">
      <c r="B71" s="46"/>
      <c r="D71" s="46"/>
      <c r="G71" s="46"/>
      <c r="J71" s="46"/>
      <c r="M71" s="46"/>
      <c r="O71" s="46"/>
      <c r="Q71" s="46"/>
      <c r="AE71" s="106"/>
      <c r="AF71" s="106"/>
      <c r="AG71" s="106"/>
      <c r="AH71" s="106"/>
    </row>
    <row r="72" spans="1:83" ht="12.75" customHeight="1">
      <c r="H72" s="102"/>
      <c r="S72" s="102"/>
      <c r="T72" s="102"/>
      <c r="U72" s="102"/>
      <c r="V72" s="102"/>
      <c r="W72" s="102"/>
      <c r="AA72" s="102"/>
      <c r="AB72" s="102"/>
      <c r="AC72" s="102"/>
      <c r="AE72" s="106"/>
      <c r="AF72" s="106"/>
      <c r="AG72" s="106"/>
      <c r="AH72" s="106"/>
    </row>
    <row r="73" spans="1:83" ht="12.75" customHeight="1">
      <c r="H73" s="102"/>
      <c r="S73" s="102"/>
      <c r="T73" s="102"/>
      <c r="U73" s="102"/>
      <c r="V73" s="102"/>
      <c r="W73" s="102"/>
      <c r="AA73" s="102"/>
      <c r="AB73" s="102"/>
      <c r="AC73" s="102"/>
      <c r="AE73" s="106"/>
      <c r="AF73" s="106"/>
      <c r="AG73" s="106"/>
      <c r="AH73" s="106"/>
    </row>
    <row r="74" spans="1:83" ht="12.75" customHeight="1">
      <c r="B74" s="46"/>
      <c r="D74" s="46"/>
      <c r="G74" s="46"/>
      <c r="J74" s="46"/>
      <c r="M74" s="46"/>
      <c r="O74" s="46"/>
      <c r="Q74" s="46"/>
      <c r="AE74" s="106"/>
      <c r="AF74" s="106"/>
      <c r="AG74" s="106"/>
      <c r="AH74" s="106"/>
    </row>
    <row r="75" spans="1:83" ht="12.75" customHeight="1">
      <c r="B75" s="46"/>
      <c r="D75" s="46"/>
      <c r="G75" s="46"/>
      <c r="J75" s="46"/>
      <c r="M75" s="46"/>
      <c r="O75" s="46"/>
      <c r="Q75" s="46"/>
      <c r="AE75" s="106"/>
      <c r="AF75" s="106"/>
      <c r="AG75" s="106"/>
      <c r="AH75" s="106"/>
    </row>
    <row r="76" spans="1:83" ht="12.75" customHeight="1">
      <c r="B76" s="46"/>
      <c r="D76" s="46"/>
      <c r="G76" s="46"/>
      <c r="H76" s="102"/>
      <c r="J76" s="46"/>
      <c r="M76" s="46"/>
      <c r="O76" s="46"/>
      <c r="Q76" s="46"/>
      <c r="S76" s="102"/>
      <c r="T76" s="102"/>
      <c r="U76" s="102"/>
      <c r="V76" s="102"/>
      <c r="W76" s="102"/>
      <c r="AA76" s="102"/>
      <c r="AB76" s="102"/>
      <c r="AC76" s="102"/>
      <c r="AE76" s="106"/>
      <c r="AF76" s="106"/>
      <c r="AG76" s="106"/>
      <c r="AH76" s="106"/>
    </row>
    <row r="77" spans="1:83" ht="12.75" customHeight="1">
      <c r="B77" s="46"/>
      <c r="D77" s="46"/>
      <c r="G77" s="46"/>
      <c r="J77" s="46"/>
      <c r="M77" s="46"/>
      <c r="O77" s="46"/>
      <c r="Q77" s="46"/>
      <c r="AE77" s="106"/>
      <c r="AF77" s="106"/>
      <c r="AG77" s="106"/>
      <c r="AH77" s="106"/>
    </row>
    <row r="78" spans="1:83" ht="12.75" customHeight="1">
      <c r="B78" s="46"/>
      <c r="D78" s="46"/>
      <c r="G78" s="46"/>
      <c r="J78" s="46"/>
      <c r="M78" s="46"/>
      <c r="O78" s="46"/>
      <c r="Q78" s="46"/>
      <c r="AE78" s="106"/>
      <c r="AF78" s="106"/>
      <c r="AG78" s="106"/>
      <c r="AH78" s="106"/>
    </row>
    <row r="79" spans="1:83" ht="12.75" customHeight="1">
      <c r="B79" s="46"/>
      <c r="D79" s="46"/>
      <c r="G79" s="46"/>
      <c r="J79" s="46"/>
      <c r="M79" s="46"/>
      <c r="O79" s="46"/>
      <c r="Q79" s="46"/>
      <c r="AE79" s="106"/>
      <c r="AF79" s="106"/>
      <c r="AG79" s="106"/>
      <c r="AH79" s="106"/>
    </row>
    <row r="80" spans="1:83" ht="12.75" customHeight="1">
      <c r="B80" s="46"/>
      <c r="D80" s="46"/>
      <c r="G80" s="46"/>
      <c r="J80" s="46"/>
      <c r="M80" s="46"/>
      <c r="O80" s="46"/>
      <c r="Q80" s="46"/>
      <c r="AE80" s="106"/>
      <c r="AF80" s="106"/>
      <c r="AG80" s="106"/>
      <c r="AH80" s="106"/>
    </row>
    <row r="81" spans="2:34" ht="12.75" customHeight="1">
      <c r="B81" s="46"/>
      <c r="D81" s="46"/>
      <c r="G81" s="46"/>
      <c r="J81" s="46"/>
      <c r="M81" s="46"/>
      <c r="O81" s="46"/>
      <c r="Q81" s="46"/>
      <c r="AE81" s="106"/>
      <c r="AF81" s="106"/>
      <c r="AG81" s="106"/>
      <c r="AH81" s="106"/>
    </row>
    <row r="82" spans="2:34" ht="12.75" customHeight="1">
      <c r="B82" s="46"/>
      <c r="D82" s="46"/>
      <c r="G82" s="46"/>
      <c r="J82" s="46"/>
      <c r="M82" s="46"/>
      <c r="O82" s="46"/>
      <c r="Q82" s="46"/>
      <c r="AE82" s="106"/>
      <c r="AF82" s="106"/>
      <c r="AG82" s="106"/>
      <c r="AH82" s="106"/>
    </row>
    <row r="83" spans="2:34" ht="12.75" customHeight="1">
      <c r="B83" s="46"/>
      <c r="C83" s="46"/>
      <c r="D83" s="46"/>
      <c r="G83" s="46"/>
      <c r="J83" s="46"/>
      <c r="M83" s="46"/>
      <c r="O83" s="46"/>
      <c r="Q83" s="46"/>
      <c r="AE83" s="106"/>
      <c r="AF83" s="106"/>
      <c r="AG83" s="106"/>
      <c r="AH83" s="106"/>
    </row>
    <row r="84" spans="2:34" ht="12.75" customHeight="1">
      <c r="AE84" s="106"/>
      <c r="AF84" s="106"/>
      <c r="AG84" s="106"/>
      <c r="AH84" s="106"/>
    </row>
    <row r="85" spans="2:34" ht="12.75" customHeight="1">
      <c r="AE85" s="106"/>
      <c r="AF85" s="106"/>
      <c r="AG85" s="106"/>
      <c r="AH85" s="106"/>
    </row>
    <row r="86" spans="2:34" ht="12.75" customHeight="1">
      <c r="AE86" s="106"/>
      <c r="AF86" s="106"/>
      <c r="AG86" s="106"/>
      <c r="AH86" s="106"/>
    </row>
    <row r="87" spans="2:34" ht="12.75" customHeight="1">
      <c r="AE87" s="106"/>
      <c r="AF87" s="106"/>
      <c r="AG87" s="106"/>
      <c r="AH87" s="106"/>
    </row>
    <row r="88" spans="2:34" ht="12.75" customHeight="1">
      <c r="AE88" s="106"/>
      <c r="AF88" s="106"/>
      <c r="AG88" s="106"/>
      <c r="AH88" s="106"/>
    </row>
    <row r="89" spans="2:34" ht="12.75" customHeight="1">
      <c r="AE89" s="106"/>
      <c r="AF89" s="106"/>
      <c r="AG89" s="106"/>
      <c r="AH89" s="106"/>
    </row>
    <row r="90" spans="2:34" ht="12.75" customHeight="1">
      <c r="AE90" s="106"/>
      <c r="AF90" s="106"/>
      <c r="AG90" s="106"/>
      <c r="AH90" s="106"/>
    </row>
    <row r="91" spans="2:34" ht="12.75" customHeight="1">
      <c r="AE91" s="106"/>
      <c r="AF91" s="106"/>
      <c r="AG91" s="106"/>
      <c r="AH91" s="106"/>
    </row>
    <row r="92" spans="2:34" ht="12.75" customHeight="1">
      <c r="AE92" s="106"/>
      <c r="AF92" s="106"/>
      <c r="AG92" s="106"/>
      <c r="AH92" s="106"/>
    </row>
    <row r="93" spans="2:34" ht="12.75" customHeight="1">
      <c r="AE93" s="106"/>
      <c r="AF93" s="106"/>
      <c r="AG93" s="106"/>
      <c r="AH93" s="106"/>
    </row>
    <row r="94" spans="2:34" ht="12.75" customHeight="1">
      <c r="AE94" s="106"/>
      <c r="AF94" s="106"/>
      <c r="AG94" s="106"/>
      <c r="AH94" s="106"/>
    </row>
    <row r="95" spans="2:34" ht="12.75" customHeight="1">
      <c r="AE95" s="106"/>
      <c r="AF95" s="106"/>
      <c r="AG95" s="106"/>
      <c r="AH95" s="106"/>
    </row>
    <row r="96" spans="2:34" ht="12.75" customHeight="1">
      <c r="AE96" s="106"/>
      <c r="AF96" s="106"/>
      <c r="AG96" s="106"/>
      <c r="AH96" s="106"/>
    </row>
    <row r="97" spans="31:34" ht="12.75" customHeight="1">
      <c r="AE97" s="106"/>
      <c r="AF97" s="106"/>
      <c r="AG97" s="106"/>
      <c r="AH97" s="106"/>
    </row>
    <row r="98" spans="31:34" ht="12.75" customHeight="1">
      <c r="AE98" s="106"/>
      <c r="AF98" s="106"/>
      <c r="AG98" s="106"/>
      <c r="AH98" s="106"/>
    </row>
    <row r="99" spans="31:34" ht="12.75" customHeight="1">
      <c r="AE99" s="106"/>
      <c r="AF99" s="106"/>
      <c r="AG99" s="106"/>
      <c r="AH99" s="106"/>
    </row>
    <row r="100" spans="31:34" ht="12.75" customHeight="1">
      <c r="AE100" s="106"/>
      <c r="AF100" s="106"/>
      <c r="AG100" s="106"/>
      <c r="AH100" s="106"/>
    </row>
    <row r="101" spans="31:34" ht="12.75" customHeight="1">
      <c r="AE101" s="106"/>
      <c r="AF101" s="106"/>
      <c r="AG101" s="106"/>
      <c r="AH101" s="106"/>
    </row>
    <row r="102" spans="31:34" ht="12.75" customHeight="1">
      <c r="AE102" s="106"/>
      <c r="AF102" s="106"/>
      <c r="AG102" s="106"/>
      <c r="AH102" s="106"/>
    </row>
    <row r="103" spans="31:34" ht="12.75" customHeight="1">
      <c r="AE103" s="106"/>
      <c r="AF103" s="106"/>
      <c r="AG103" s="106"/>
      <c r="AH103" s="106"/>
    </row>
    <row r="104" spans="31:34" ht="12.75" customHeight="1">
      <c r="AE104" s="106"/>
      <c r="AF104" s="106"/>
      <c r="AG104" s="106"/>
      <c r="AH104" s="106"/>
    </row>
    <row r="105" spans="31:34" ht="12.75" customHeight="1">
      <c r="AE105" s="106"/>
      <c r="AF105" s="106"/>
      <c r="AG105" s="106"/>
      <c r="AH105" s="106"/>
    </row>
    <row r="106" spans="31:34" ht="12.75" customHeight="1">
      <c r="AE106" s="106"/>
      <c r="AF106" s="106"/>
      <c r="AG106" s="106"/>
      <c r="AH106" s="106"/>
    </row>
    <row r="107" spans="31:34" ht="12.75" customHeight="1">
      <c r="AE107" s="106"/>
      <c r="AF107" s="106"/>
      <c r="AG107" s="106"/>
      <c r="AH107" s="106"/>
    </row>
    <row r="108" spans="31:34" ht="12.75" customHeight="1"/>
    <row r="109" spans="31:34" ht="12.75" customHeight="1"/>
    <row r="110" spans="31:34" ht="12.75" customHeight="1"/>
    <row r="111" spans="31:34" ht="12.75" customHeight="1"/>
    <row r="112" spans="31:34" ht="12.75" customHeight="1"/>
    <row r="113" ht="12.75" customHeight="1"/>
    <row r="114" ht="12.75" customHeight="1"/>
    <row r="115" ht="12.75" customHeight="1"/>
  </sheetData>
  <mergeCells count="26">
    <mergeCell ref="BY5:BZ5"/>
    <mergeCell ref="BD5:BD6"/>
    <mergeCell ref="BG4:BZ4"/>
    <mergeCell ref="BE5:BE6"/>
    <mergeCell ref="A8:G8"/>
    <mergeCell ref="U6:V6"/>
    <mergeCell ref="BB5:BB6"/>
    <mergeCell ref="BG5:BH5"/>
    <mergeCell ref="L6:Q6"/>
    <mergeCell ref="N8:Q8"/>
    <mergeCell ref="BA3:CE3"/>
    <mergeCell ref="CB4:CE5"/>
    <mergeCell ref="BA5:BA6"/>
    <mergeCell ref="BC5:BC6"/>
    <mergeCell ref="A6:J6"/>
    <mergeCell ref="S6:T6"/>
    <mergeCell ref="BI5:BJ5"/>
    <mergeCell ref="BK5:BL5"/>
    <mergeCell ref="BM5:BN5"/>
    <mergeCell ref="BO5:BP5"/>
    <mergeCell ref="BU5:BV5"/>
    <mergeCell ref="BW5:BX5"/>
    <mergeCell ref="BA4:BE4"/>
    <mergeCell ref="K6:K7"/>
    <mergeCell ref="BQ5:BR5"/>
    <mergeCell ref="BS5:BT5"/>
  </mergeCells>
  <dataValidations count="1">
    <dataValidation type="list" allowBlank="1" showErrorMessage="1" sqref="CB7:CB65" xr:uid="{00000000-0002-0000-1400-000000000000}">
      <formula1>"A,O"</formula1>
    </dataValidation>
  </dataValidations>
  <pageMargins left="0.55138888888888904" right="0.55138888888888904" top="0.94513888888888897" bottom="0.39374999999999999" header="0.511811023622047" footer="0.511811023622047"/>
  <pageSetup paperSize="9" scale="65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tabColor rgb="FF00CCFF"/>
  </sheetPr>
  <dimension ref="A1:IW192"/>
  <sheetViews>
    <sheetView zoomScale="70" zoomScaleNormal="70" workbookViewId="0">
      <selection activeCell="BP54" sqref="BP54"/>
    </sheetView>
  </sheetViews>
  <sheetFormatPr defaultColWidth="5.453125" defaultRowHeight="12.5"/>
  <cols>
    <col min="1" max="1" width="15.7265625" style="544" customWidth="1"/>
    <col min="2" max="2" width="9.7265625" style="544" customWidth="1"/>
    <col min="3" max="3" width="15.7265625" style="544" customWidth="1"/>
    <col min="4" max="4" width="10.26953125" style="544" customWidth="1"/>
    <col min="5" max="5" width="17.81640625" style="544" customWidth="1"/>
    <col min="6" max="6" width="15.7265625" style="544" customWidth="1"/>
    <col min="7" max="7" width="9.7265625" style="544" customWidth="1"/>
    <col min="8" max="8" width="16.26953125" style="544" hidden="1" customWidth="1"/>
    <col min="9" max="9" width="15.7265625" style="544" customWidth="1"/>
    <col min="10" max="10" width="9.7265625" style="544" customWidth="1"/>
    <col min="11" max="11" width="32.726562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9.7265625" style="544" customWidth="1"/>
    <col min="16" max="16" width="15.7265625" style="544" customWidth="1"/>
    <col min="17" max="17" width="9.7265625" style="544" customWidth="1"/>
    <col min="18" max="18" width="5.1796875" style="544" customWidth="1"/>
    <col min="19" max="22" width="15.7265625" style="544" customWidth="1"/>
    <col min="23" max="23" width="3.453125" style="544" customWidth="1"/>
    <col min="24" max="26" width="15.7265625" style="544" customWidth="1"/>
    <col min="27" max="27" width="16" style="544" customWidth="1"/>
    <col min="28" max="28" width="16.453125" style="544" customWidth="1"/>
    <col min="29" max="29" width="13.1796875" style="544" customWidth="1"/>
    <col min="30" max="30" width="5.453125" style="544" customWidth="1"/>
    <col min="31" max="31" width="9.1796875" style="544" customWidth="1"/>
    <col min="32" max="32" width="7.7265625" style="544" customWidth="1"/>
    <col min="33" max="52" width="5.453125" style="544" customWidth="1"/>
    <col min="53" max="57" width="10.453125" style="544" customWidth="1"/>
    <col min="58" max="58" width="1.81640625" style="544" customWidth="1"/>
    <col min="59" max="78" width="9.1796875" style="544" customWidth="1"/>
    <col min="79" max="79" width="1.7265625" style="544" customWidth="1"/>
    <col min="80" max="83" width="12.7265625" style="544" customWidth="1"/>
    <col min="84" max="104" width="5.453125" style="544" customWidth="1"/>
    <col min="105" max="108" width="7.7265625" style="544" bestFit="1" customWidth="1"/>
    <col min="109" max="257" width="5.453125" style="544" customWidth="1"/>
  </cols>
  <sheetData>
    <row r="1" spans="1:108" ht="15.75" customHeight="1">
      <c r="A1" s="24" t="str">
        <f>Cover!B2</f>
        <v>Ramada Resort Khao Lak, Phang Nga</v>
      </c>
      <c r="B1" s="113"/>
      <c r="C1" s="112"/>
      <c r="D1" s="113"/>
      <c r="E1" s="39" t="s">
        <v>2261</v>
      </c>
      <c r="F1" s="71"/>
      <c r="G1" s="113"/>
      <c r="I1" s="39" t="s">
        <v>2261</v>
      </c>
      <c r="J1" s="113"/>
      <c r="L1" s="71"/>
      <c r="M1" s="113"/>
      <c r="N1" s="71"/>
      <c r="O1" s="113"/>
      <c r="P1" s="50"/>
      <c r="Q1" s="113"/>
      <c r="R1" s="51" t="str">
        <f>+BS!J1</f>
        <v>6</v>
      </c>
    </row>
    <row r="2" spans="1:108" ht="15.75" customHeight="1" thickBot="1">
      <c r="A2" s="24" t="s">
        <v>2361</v>
      </c>
      <c r="B2" s="112"/>
      <c r="C2" s="112"/>
      <c r="D2" s="112"/>
      <c r="F2" s="71"/>
      <c r="G2" s="112"/>
      <c r="J2" s="112"/>
      <c r="L2" s="71"/>
      <c r="M2" s="112"/>
      <c r="N2" s="71"/>
      <c r="O2" s="112"/>
      <c r="P2" s="71"/>
      <c r="Q2" s="112"/>
      <c r="R2" s="71"/>
    </row>
    <row r="3" spans="1:108" ht="15.75" customHeight="1" thickBot="1">
      <c r="A3" s="24" t="s">
        <v>2708</v>
      </c>
      <c r="B3" s="112"/>
      <c r="C3" s="112"/>
      <c r="D3" s="112"/>
      <c r="F3" s="71"/>
      <c r="G3" s="112"/>
      <c r="J3" s="112"/>
      <c r="L3" s="71"/>
      <c r="M3" s="112"/>
      <c r="N3" s="71"/>
      <c r="O3" s="112"/>
      <c r="P3" s="71"/>
      <c r="Q3" s="112"/>
      <c r="R3" s="71"/>
      <c r="BA3" s="741" t="s">
        <v>2426</v>
      </c>
      <c r="BB3" s="757"/>
      <c r="BC3" s="757"/>
      <c r="BD3" s="757"/>
      <c r="BE3" s="757"/>
      <c r="BF3" s="757"/>
      <c r="BG3" s="757"/>
      <c r="BH3" s="757"/>
      <c r="BI3" s="757"/>
      <c r="BJ3" s="757"/>
      <c r="BK3" s="757"/>
      <c r="BL3" s="757"/>
      <c r="BM3" s="757"/>
      <c r="BN3" s="757"/>
      <c r="BO3" s="757"/>
      <c r="BP3" s="757"/>
      <c r="BQ3" s="757"/>
      <c r="BR3" s="757"/>
      <c r="BS3" s="757"/>
      <c r="BT3" s="757"/>
      <c r="BU3" s="757"/>
      <c r="BV3" s="757"/>
      <c r="BW3" s="757"/>
      <c r="BX3" s="757"/>
      <c r="BY3" s="757"/>
      <c r="BZ3" s="757"/>
      <c r="CA3" s="757"/>
      <c r="CB3" s="757"/>
      <c r="CC3" s="757"/>
      <c r="CD3" s="757"/>
      <c r="CE3" s="758"/>
    </row>
    <row r="4" spans="1:108" ht="15.75" customHeight="1" thickBot="1">
      <c r="A4" s="24" t="s">
        <v>2709</v>
      </c>
      <c r="B4" s="112"/>
      <c r="C4" s="112"/>
      <c r="D4" s="112"/>
      <c r="F4" s="71"/>
      <c r="G4" s="112"/>
      <c r="J4" s="112"/>
      <c r="L4" s="71"/>
      <c r="M4" s="112"/>
      <c r="N4" s="71"/>
      <c r="O4" s="112"/>
      <c r="P4" s="27"/>
      <c r="Q4" s="27" t="s">
        <v>2710</v>
      </c>
      <c r="R4" s="71"/>
      <c r="BA4" s="746" t="s">
        <v>2428</v>
      </c>
      <c r="BB4" s="718"/>
      <c r="BC4" s="718"/>
      <c r="BD4" s="718"/>
      <c r="BE4" s="718"/>
      <c r="BF4" s="516"/>
      <c r="BG4" s="748" t="s">
        <v>2429</v>
      </c>
      <c r="BH4" s="718"/>
      <c r="BI4" s="718"/>
      <c r="BJ4" s="718"/>
      <c r="BK4" s="718"/>
      <c r="BL4" s="718"/>
      <c r="BM4" s="718"/>
      <c r="BN4" s="718"/>
      <c r="BO4" s="718"/>
      <c r="BP4" s="718"/>
      <c r="BQ4" s="718"/>
      <c r="BR4" s="718"/>
      <c r="BS4" s="718"/>
      <c r="BT4" s="718"/>
      <c r="BU4" s="718"/>
      <c r="BV4" s="718"/>
      <c r="BW4" s="718"/>
      <c r="BX4" s="718"/>
      <c r="BY4" s="718"/>
      <c r="BZ4" s="765"/>
      <c r="CA4" s="517"/>
      <c r="CB4" s="741" t="s">
        <v>2430</v>
      </c>
      <c r="CC4" s="759"/>
      <c r="CD4" s="759"/>
      <c r="CE4" s="760"/>
    </row>
    <row r="5" spans="1:108" ht="15.75" customHeight="1" thickBot="1">
      <c r="A5" s="24" t="str">
        <f>SCH00!J3</f>
        <v>For the PRD of June 2026</v>
      </c>
      <c r="B5" s="112"/>
      <c r="C5" s="112"/>
      <c r="D5" s="112"/>
      <c r="F5" s="71"/>
      <c r="G5" s="112"/>
      <c r="J5" s="112"/>
      <c r="L5" s="71"/>
      <c r="M5" s="112"/>
      <c r="N5" s="71"/>
      <c r="O5" s="112"/>
      <c r="P5" s="27"/>
      <c r="Q5" s="27" t="s">
        <v>2427</v>
      </c>
      <c r="R5" s="71"/>
      <c r="BA5" s="741" t="s">
        <v>2431</v>
      </c>
      <c r="BB5" s="741" t="s">
        <v>2432</v>
      </c>
      <c r="BC5" s="741" t="s">
        <v>2433</v>
      </c>
      <c r="BD5" s="741" t="s">
        <v>2434</v>
      </c>
      <c r="BE5" s="744" t="s">
        <v>2435</v>
      </c>
      <c r="BF5" s="518"/>
      <c r="BG5" s="744" t="s">
        <v>2436</v>
      </c>
      <c r="BH5" s="757"/>
      <c r="BI5" s="744" t="s">
        <v>2437</v>
      </c>
      <c r="BJ5" s="757"/>
      <c r="BK5" s="744" t="s">
        <v>2438</v>
      </c>
      <c r="BL5" s="757"/>
      <c r="BM5" s="741" t="s">
        <v>2439</v>
      </c>
      <c r="BN5" s="758"/>
      <c r="BO5" s="755" t="s">
        <v>2440</v>
      </c>
      <c r="BP5" s="757"/>
      <c r="BQ5" s="741" t="s">
        <v>2441</v>
      </c>
      <c r="BR5" s="758"/>
      <c r="BS5" s="755" t="s">
        <v>2442</v>
      </c>
      <c r="BT5" s="757"/>
      <c r="BU5" s="741" t="s">
        <v>2443</v>
      </c>
      <c r="BV5" s="758"/>
      <c r="BW5" s="754" t="s">
        <v>2444</v>
      </c>
      <c r="BX5" s="758"/>
      <c r="BY5" s="741" t="s">
        <v>2445</v>
      </c>
      <c r="BZ5" s="758"/>
      <c r="CA5" s="519"/>
      <c r="CB5" s="761"/>
      <c r="CC5" s="762"/>
      <c r="CD5" s="762"/>
      <c r="CE5" s="763"/>
    </row>
    <row r="6" spans="1:108" ht="13.5" customHeight="1" thickBot="1">
      <c r="BA6" s="764"/>
      <c r="BB6" s="764"/>
      <c r="BC6" s="764"/>
      <c r="BD6" s="764"/>
      <c r="BE6" s="761"/>
      <c r="BF6" s="520"/>
      <c r="BG6" s="521" t="s">
        <v>2450</v>
      </c>
      <c r="BH6" s="522" t="s">
        <v>2451</v>
      </c>
      <c r="BI6" s="521" t="s">
        <v>2450</v>
      </c>
      <c r="BJ6" s="522" t="s">
        <v>2451</v>
      </c>
      <c r="BK6" s="521" t="s">
        <v>2450</v>
      </c>
      <c r="BL6" s="522" t="s">
        <v>2451</v>
      </c>
      <c r="BM6" s="523" t="s">
        <v>2450</v>
      </c>
      <c r="BN6" s="524" t="s">
        <v>2451</v>
      </c>
      <c r="BO6" s="525" t="s">
        <v>2450</v>
      </c>
      <c r="BP6" s="522" t="s">
        <v>2451</v>
      </c>
      <c r="BQ6" s="521" t="s">
        <v>2450</v>
      </c>
      <c r="BR6" s="526" t="s">
        <v>2451</v>
      </c>
      <c r="BS6" s="525" t="s">
        <v>2450</v>
      </c>
      <c r="BT6" s="522" t="s">
        <v>2451</v>
      </c>
      <c r="BU6" s="521" t="s">
        <v>2450</v>
      </c>
      <c r="BV6" s="526" t="s">
        <v>2451</v>
      </c>
      <c r="BW6" s="525" t="s">
        <v>2450</v>
      </c>
      <c r="BX6" s="526" t="s">
        <v>2451</v>
      </c>
      <c r="BY6" s="521" t="s">
        <v>2450</v>
      </c>
      <c r="BZ6" s="526" t="s">
        <v>2451</v>
      </c>
      <c r="CA6" s="527"/>
      <c r="CB6" s="523" t="s">
        <v>2452</v>
      </c>
      <c r="CC6" s="523" t="s">
        <v>2453</v>
      </c>
      <c r="CD6" s="523" t="s">
        <v>2454</v>
      </c>
      <c r="CE6" s="528" t="s">
        <v>2455</v>
      </c>
    </row>
    <row r="7" spans="1:108" ht="13.5" customHeight="1" thickBot="1">
      <c r="A7" s="697" t="s">
        <v>2446</v>
      </c>
      <c r="B7" s="698"/>
      <c r="C7" s="698"/>
      <c r="D7" s="698"/>
      <c r="E7" s="698"/>
      <c r="F7" s="698"/>
      <c r="G7" s="698"/>
      <c r="H7" s="698"/>
      <c r="I7" s="698"/>
      <c r="J7" s="699"/>
      <c r="K7" s="710" t="s">
        <v>2447</v>
      </c>
      <c r="L7" s="697" t="s">
        <v>2448</v>
      </c>
      <c r="M7" s="698"/>
      <c r="N7" s="698"/>
      <c r="O7" s="698"/>
      <c r="P7" s="698"/>
      <c r="Q7" s="699"/>
      <c r="R7" s="71"/>
      <c r="S7" s="702" t="s">
        <v>2332</v>
      </c>
      <c r="T7" s="703"/>
      <c r="U7" s="702" t="s">
        <v>2333</v>
      </c>
      <c r="V7" s="703"/>
      <c r="W7" s="71"/>
      <c r="X7" s="145" t="s">
        <v>2711</v>
      </c>
      <c r="Y7" s="145"/>
      <c r="Z7" s="145"/>
      <c r="AA7" s="71"/>
      <c r="AB7" s="71"/>
      <c r="AC7" s="71"/>
      <c r="AD7" s="71"/>
      <c r="AF7" s="71"/>
      <c r="AG7" s="71"/>
      <c r="AH7" s="71"/>
      <c r="AI7" s="71"/>
      <c r="BA7" s="529"/>
      <c r="BB7" s="530"/>
      <c r="BC7" s="530"/>
      <c r="BD7" s="530"/>
      <c r="BE7" s="531"/>
      <c r="BF7" s="532"/>
      <c r="BG7" s="529"/>
      <c r="BH7" s="531"/>
      <c r="BI7" s="529"/>
      <c r="BJ7" s="531"/>
      <c r="BK7" s="529"/>
      <c r="BL7" s="531"/>
      <c r="BM7" s="529"/>
      <c r="BN7" s="531"/>
      <c r="BO7" s="529"/>
      <c r="BP7" s="531"/>
      <c r="BQ7" s="529"/>
      <c r="BR7" s="531"/>
      <c r="BS7" s="529"/>
      <c r="BT7" s="531"/>
      <c r="BU7" s="529"/>
      <c r="BV7" s="531"/>
      <c r="BW7" s="529"/>
      <c r="BX7" s="531"/>
      <c r="BY7" s="529"/>
      <c r="BZ7" s="531"/>
      <c r="CA7" s="532"/>
      <c r="CB7" s="529"/>
      <c r="CC7" s="530"/>
      <c r="CD7" s="530"/>
      <c r="CE7" s="531"/>
    </row>
    <row r="8" spans="1:108" s="52" customFormat="1" ht="13.5" customHeight="1" thickBot="1">
      <c r="A8" s="69" t="s">
        <v>2337</v>
      </c>
      <c r="B8" s="69" t="s">
        <v>2297</v>
      </c>
      <c r="C8" s="69" t="s">
        <v>2456</v>
      </c>
      <c r="D8" s="69" t="s">
        <v>2297</v>
      </c>
      <c r="E8" s="69" t="s">
        <v>2457</v>
      </c>
      <c r="F8" s="69" t="s">
        <v>2336</v>
      </c>
      <c r="G8" s="69" t="s">
        <v>2297</v>
      </c>
      <c r="H8" s="69" t="s">
        <v>2342</v>
      </c>
      <c r="I8" s="69" t="s">
        <v>2335</v>
      </c>
      <c r="J8" s="69" t="s">
        <v>2297</v>
      </c>
      <c r="K8" s="711"/>
      <c r="L8" s="69" t="s">
        <v>2335</v>
      </c>
      <c r="M8" s="69" t="s">
        <v>2297</v>
      </c>
      <c r="N8" s="69" t="s">
        <v>2336</v>
      </c>
      <c r="O8" s="69" t="s">
        <v>2297</v>
      </c>
      <c r="P8" s="69" t="s">
        <v>2337</v>
      </c>
      <c r="Q8" s="69" t="s">
        <v>2297</v>
      </c>
      <c r="R8" s="71"/>
      <c r="S8" s="117" t="s">
        <v>2342</v>
      </c>
      <c r="T8" s="117" t="s">
        <v>2343</v>
      </c>
      <c r="U8" s="108" t="s">
        <v>2342</v>
      </c>
      <c r="V8" s="108" t="s">
        <v>2343</v>
      </c>
      <c r="W8" s="71"/>
      <c r="X8" s="108" t="s">
        <v>2335</v>
      </c>
      <c r="Y8" s="108" t="s">
        <v>2342</v>
      </c>
      <c r="Z8" s="108" t="s">
        <v>2343</v>
      </c>
      <c r="AA8" s="71"/>
      <c r="AB8" s="71"/>
      <c r="AC8" s="71"/>
      <c r="AD8" s="71"/>
      <c r="AF8" s="71"/>
      <c r="AG8" s="71"/>
      <c r="AH8" s="71"/>
      <c r="AI8" s="71"/>
      <c r="BA8" s="533"/>
      <c r="BB8" s="534"/>
      <c r="BC8" s="534"/>
      <c r="BD8" s="534"/>
      <c r="BE8" s="535"/>
      <c r="BF8" s="536"/>
      <c r="BG8" s="533"/>
      <c r="BH8" s="535"/>
      <c r="BI8" s="533"/>
      <c r="BJ8" s="535"/>
      <c r="BK8" s="533"/>
      <c r="BL8" s="535"/>
      <c r="BM8" s="533"/>
      <c r="BN8" s="535"/>
      <c r="BO8" s="533"/>
      <c r="BP8" s="535"/>
      <c r="BQ8" s="533"/>
      <c r="BR8" s="535"/>
      <c r="BS8" s="533"/>
      <c r="BT8" s="535"/>
      <c r="BU8" s="533"/>
      <c r="BV8" s="535"/>
      <c r="BW8" s="533"/>
      <c r="BX8" s="535"/>
      <c r="BY8" s="533"/>
      <c r="BZ8" s="535"/>
      <c r="CA8" s="536"/>
      <c r="CB8" s="533"/>
      <c r="CC8" s="534"/>
      <c r="CD8" s="534"/>
      <c r="CE8" s="535"/>
    </row>
    <row r="9" spans="1:108" ht="13.5" customHeight="1" thickBot="1">
      <c r="A9" s="697" t="s">
        <v>2458</v>
      </c>
      <c r="B9" s="698"/>
      <c r="C9" s="698"/>
      <c r="D9" s="698"/>
      <c r="E9" s="698"/>
      <c r="F9" s="698"/>
      <c r="G9" s="699"/>
      <c r="J9" s="172"/>
      <c r="M9" s="112"/>
      <c r="N9" s="697" t="s">
        <v>2458</v>
      </c>
      <c r="O9" s="698"/>
      <c r="P9" s="698"/>
      <c r="Q9" s="699"/>
      <c r="R9" s="71"/>
      <c r="S9" s="162"/>
      <c r="T9" s="162"/>
      <c r="U9" s="162"/>
      <c r="V9" s="162"/>
      <c r="BA9" s="533"/>
      <c r="BB9" s="534"/>
      <c r="BC9" s="534"/>
      <c r="BD9" s="534"/>
      <c r="BE9" s="535"/>
      <c r="BF9" s="536"/>
      <c r="BG9" s="533"/>
      <c r="BH9" s="535"/>
      <c r="BI9" s="533"/>
      <c r="BJ9" s="535"/>
      <c r="BK9" s="533"/>
      <c r="BL9" s="535"/>
      <c r="BM9" s="533"/>
      <c r="BN9" s="535"/>
      <c r="BO9" s="533"/>
      <c r="BP9" s="535"/>
      <c r="BQ9" s="533"/>
      <c r="BR9" s="535"/>
      <c r="BS9" s="533"/>
      <c r="BT9" s="535"/>
      <c r="BU9" s="533"/>
      <c r="BV9" s="535"/>
      <c r="BW9" s="533"/>
      <c r="BX9" s="535"/>
      <c r="BY9" s="533"/>
      <c r="BZ9" s="535"/>
      <c r="CA9" s="536"/>
      <c r="CB9" s="533"/>
      <c r="CC9" s="534"/>
      <c r="CD9" s="534"/>
      <c r="CE9" s="535"/>
    </row>
    <row r="10" spans="1:108" ht="12.75" customHeight="1">
      <c r="K10" s="35" t="s">
        <v>2298</v>
      </c>
      <c r="L10" s="46"/>
      <c r="N10" s="46"/>
      <c r="P10" s="46"/>
      <c r="R10" s="46"/>
      <c r="S10" s="72"/>
      <c r="T10" s="72"/>
      <c r="U10" s="72"/>
      <c r="V10" s="72"/>
      <c r="X10" s="72"/>
      <c r="Y10" s="72"/>
      <c r="Z10" s="72"/>
      <c r="BA10" s="533"/>
      <c r="BB10" s="534"/>
      <c r="BC10" s="534"/>
      <c r="BD10" s="534"/>
      <c r="BE10" s="535"/>
      <c r="BF10" s="536"/>
      <c r="BG10" s="533"/>
      <c r="BH10" s="535"/>
      <c r="BI10" s="533"/>
      <c r="BJ10" s="535"/>
      <c r="BK10" s="533"/>
      <c r="BL10" s="535"/>
      <c r="BM10" s="533"/>
      <c r="BN10" s="535"/>
      <c r="BO10" s="533"/>
      <c r="BP10" s="535"/>
      <c r="BQ10" s="533"/>
      <c r="BR10" s="535"/>
      <c r="BS10" s="533"/>
      <c r="BT10" s="535"/>
      <c r="BU10" s="533"/>
      <c r="BV10" s="535"/>
      <c r="BW10" s="533"/>
      <c r="BX10" s="535"/>
      <c r="BY10" s="533"/>
      <c r="BZ10" s="535"/>
      <c r="CA10" s="536"/>
      <c r="CB10" s="533"/>
      <c r="CC10" s="534"/>
      <c r="CD10" s="534"/>
      <c r="CE10" s="535"/>
    </row>
    <row r="11" spans="1:108" ht="14.25" customHeight="1">
      <c r="A11">
        <f ca="1">I11-T11</f>
        <v>633998.34000000008</v>
      </c>
      <c r="B11">
        <f ca="1">IF(I11=0,0,(A11*100/I11))</f>
        <v>54.521545526469687</v>
      </c>
      <c r="C11">
        <f ca="1">I11-E11</f>
        <v>582753.32999999996</v>
      </c>
      <c r="D11">
        <f ca="1">IF(I11=0,0,(C11*100/I11))</f>
        <v>50.114661518351618</v>
      </c>
      <c r="E11">
        <f ca="1">IFERROR(_xll.AC_BU(_xll.ArrayBU(DB),_xll.ArrayDPT($BA11:$BE11),_xll.ArrayCOA($BG11:$BZ11),YR,PRD-1,_xll.ArrayDIM($CB11:$CE11)),0)</f>
        <v>580086.67000000004</v>
      </c>
      <c r="F11">
        <f ca="1">I11-H11</f>
        <v>1162840</v>
      </c>
      <c r="G11">
        <f ca="1">IF(I11=0,0,(F11*100/I11))</f>
        <v>100</v>
      </c>
      <c r="H11"/>
      <c r="I11">
        <f ca="1">IFERROR(_xll.AC_BU(_xll.ArrayBU(DB),_xll.ArrayDPT($BA11:$BE11),_xll.ArrayCOA($BG11:$BZ11),YR,PRD,_xll.ArrayDIM($CB11:$CE11)),0)</f>
        <v>1162840</v>
      </c>
      <c r="J11" s="140">
        <f ca="1">I11/$I$58*100</f>
        <v>37.245763010992015</v>
      </c>
      <c r="K11" t="s">
        <v>2478</v>
      </c>
      <c r="L11">
        <f ca="1">IFERROR(_xll.ACC_BU(_xll.ArrayBU(DB),_xll.ArrayDPT($BA11:$BE11),_xll.ArrayCOA($BG11:$BZ11),YR,PRD,_xll.ArrayDIM($CB11:$CE11)),0)</f>
        <v>3911710.81</v>
      </c>
      <c r="M11" s="140">
        <f ca="1">L11/$L$58*100</f>
        <v>32.961689992585299</v>
      </c>
      <c r="N11">
        <f ca="1">L11-U11</f>
        <v>3911710.81</v>
      </c>
      <c r="O11">
        <f ca="1">IF(L11=0,0,(N11*100/L11))</f>
        <v>100</v>
      </c>
      <c r="P11">
        <f ca="1">L11-V11</f>
        <v>746407.80000000028</v>
      </c>
      <c r="Q11">
        <f ca="1">IF(L11=0,0,(P11*100/L11))</f>
        <v>19.081364555167621</v>
      </c>
      <c r="R11" s="40"/>
      <c r="S11" s="72">
        <f ca="1">IFERROR(_xll.BC_BU(_xll.ArrayBU(DB),_xll.ArrayDPT($BA11:$BE11),_xll.ArrayCOA($BG11:$BZ11),YR,PRD,RV,_xll.ArrayDIM($CB11:$CE11)),0)</f>
        <v>0</v>
      </c>
      <c r="T11" s="72">
        <f ca="1">IFERROR(_xll.AC_BU(_xll.ArrayBU(DB),_xll.ArrayDPT($BA11:$BE11),_xll.ArrayCOA($BG11:$BZ11),YR-1,PRD,_xll.ArrayDIM($CB11:$CE11)),0)</f>
        <v>528841.65999999992</v>
      </c>
      <c r="U11" s="72">
        <f ca="1">IFERROR(_xll.BCC_BU(_xll.ArrayBU(DB),_xll.ArrayDPT($BA11:$BE11),_xll.ArrayCOA($BG11:$BZ11),YR,PRD,RV,_xll.ArrayDIM($CB11:$CE11)),0)</f>
        <v>0</v>
      </c>
      <c r="V11" s="72">
        <f ca="1">IFERROR(_xll.ACC_BU(_xll.ArrayBU(DB),_xll.ArrayDPT($BA11:$BE11),_xll.ArrayCOA($BG11:$BZ11),YR-1,PRD,_xll.ArrayDIM($CB11:$CE11)),0)</f>
        <v>3165303.01</v>
      </c>
      <c r="X11" s="72">
        <f ca="1">IFERROR(_xll.ACC_BU(_xll.ArrayBU(DB),_xll.ArrayDPT($BA11:$BE11),_xll.ArrayCOA($BG11:$BZ11),YR,PRD,_xll.ArrayDIM($CB11:$CE11)),0)</f>
        <v>3911710.81</v>
      </c>
      <c r="Y11" s="72">
        <f ca="1">IFERROR(_xll.BCC_BU(_xll.ArrayBU(DB),_xll.ArrayDPT($BA11:$BE11),_xll.ArrayCOA($BG11:$BZ11),YR,PRD,RV,_xll.ArrayDIM($CB11:$CE11)),0)</f>
        <v>0</v>
      </c>
      <c r="Z11" s="72">
        <f ca="1">IFERROR(_xll.ACC_BU(_xll.ArrayBU(DB),_xll.ArrayDPT($BA11:$BE11),_xll.ArrayCOA($BG11:$BZ11),YR-1,PRD,_xll.ArrayDIM($CB11:$CE11)),0)</f>
        <v>3165303.01</v>
      </c>
      <c r="AA11" s="102"/>
      <c r="AB11" s="102"/>
      <c r="AC11" s="102"/>
      <c r="AE11" s="106"/>
      <c r="AF11" s="106"/>
      <c r="AG11" s="106"/>
      <c r="AH11" s="106"/>
      <c r="BA11" s="533"/>
      <c r="BB11" s="534"/>
      <c r="BC11" s="534"/>
      <c r="BD11" s="534"/>
      <c r="BE11" s="535"/>
      <c r="BF11" s="536"/>
      <c r="BG11" s="537" t="s">
        <v>1681</v>
      </c>
      <c r="BH11" s="539" t="s">
        <v>1684</v>
      </c>
      <c r="BI11" s="537" t="s">
        <v>1745</v>
      </c>
      <c r="BJ11" s="539" t="s">
        <v>1748</v>
      </c>
      <c r="BK11" s="533"/>
      <c r="BL11" s="535"/>
      <c r="BM11" s="533"/>
      <c r="BN11" s="535"/>
      <c r="BO11" s="533"/>
      <c r="BP11" s="535"/>
      <c r="BQ11" s="533"/>
      <c r="BR11" s="535"/>
      <c r="BS11" s="533"/>
      <c r="BT11" s="535"/>
      <c r="BU11" s="533"/>
      <c r="BV11" s="535"/>
      <c r="BW11" s="533"/>
      <c r="BX11" s="535"/>
      <c r="BY11" s="533"/>
      <c r="BZ11" s="535"/>
      <c r="CA11" s="536"/>
      <c r="CB11" s="533"/>
      <c r="CC11" s="534"/>
      <c r="CD11" s="534"/>
      <c r="CE11" s="535"/>
      <c r="DA11" t="s">
        <v>1681</v>
      </c>
      <c r="DB11" t="s">
        <v>1684</v>
      </c>
      <c r="DC11" t="s">
        <v>1745</v>
      </c>
      <c r="DD11" t="s">
        <v>1748</v>
      </c>
    </row>
    <row r="12" spans="1:108" ht="12.75" customHeight="1">
      <c r="A12" s="124">
        <f ca="1">I12-T12</f>
        <v>159041.38999999998</v>
      </c>
      <c r="B12" s="124">
        <f ca="1">IF(I12=0,0,(A12*100/I12))</f>
        <v>86.88978271625227</v>
      </c>
      <c r="C12" s="124">
        <f ca="1">I12-E12</f>
        <v>100222.58999999998</v>
      </c>
      <c r="D12" s="124">
        <f ca="1">IF(I12=0,0,(C12*100/I12))</f>
        <v>54.755048785476767</v>
      </c>
      <c r="E12" s="124">
        <f ca="1">IFERROR(_xll.AC_BU(_xll.ArrayBU(DB),_xll.ArrayDPT($BA12:$BE12),_xll.ArrayCOA($BG12:$BZ12),YR,PRD-1,_xll.ArrayDIM($CB12:$CE12)),0)</f>
        <v>82815.490000000005</v>
      </c>
      <c r="F12" s="124">
        <f ca="1">I12-H12</f>
        <v>183038.07999999999</v>
      </c>
      <c r="G12" s="124">
        <f ca="1">IF(I12=0,0,(F12*100/I12))</f>
        <v>100</v>
      </c>
      <c r="H12" s="124"/>
      <c r="I12" s="124">
        <f ca="1">IFERROR(_xll.AC_BU(_xll.ArrayBU(DB),_xll.ArrayDPT($BA12:$BE12),_xll.ArrayCOA($BG12:$BZ12),YR,PRD,_xll.ArrayDIM($CB12:$CE12)),0)</f>
        <v>183038.07999999999</v>
      </c>
      <c r="J12" s="127">
        <f ca="1">I12/$I$58*100</f>
        <v>5.8627093578368452</v>
      </c>
      <c r="K12" s="124" t="s">
        <v>2479</v>
      </c>
      <c r="L12" s="124">
        <f ca="1">IFERROR(_xll.ACC_BU(_xll.ArrayBU(DB),_xll.ArrayDPT($BA12:$BE12),_xll.ArrayCOA($BG12:$BZ12),YR,PRD,_xll.ArrayDIM($CB12:$CE12)),0)</f>
        <v>1023939.24</v>
      </c>
      <c r="M12" s="127">
        <f ca="1">L12/$L$58*100</f>
        <v>8.6281347061347304</v>
      </c>
      <c r="N12" s="124">
        <f ca="1">L12-U12</f>
        <v>1023939.24</v>
      </c>
      <c r="O12" s="124">
        <f ca="1">IF(L12=0,0,(N12*100/L12))</f>
        <v>100</v>
      </c>
      <c r="P12" s="124">
        <f ca="1">L12-V12</f>
        <v>465262.79000000004</v>
      </c>
      <c r="Q12" s="124">
        <f ca="1">IF(L12=0,0,(P12*100/L12))</f>
        <v>45.438515472851691</v>
      </c>
      <c r="R12" s="40"/>
      <c r="S12" s="75">
        <f ca="1">IFERROR(_xll.BC_BU(_xll.ArrayBU(DB),_xll.ArrayDPT($BA12:$BE12),_xll.ArrayCOA($BG12:$BZ12),YR,PRD,RV,_xll.ArrayDIM($CB12:$CE12)),0)</f>
        <v>0</v>
      </c>
      <c r="T12" s="75">
        <f ca="1">IFERROR(_xll.AC_BU(_xll.ArrayBU(DB),_xll.ArrayDPT($BA12:$BE12),_xll.ArrayCOA($BG12:$BZ12),YR-1,PRD,_xll.ArrayDIM($CB12:$CE12)),0)</f>
        <v>23996.69</v>
      </c>
      <c r="U12" s="75">
        <f ca="1">IFERROR(_xll.BCC_BU(_xll.ArrayBU(DB),_xll.ArrayDPT($BA12:$BE12),_xll.ArrayCOA($BG12:$BZ12),YR,PRD,RV,_xll.ArrayDIM($CB12:$CE12)),0)</f>
        <v>0</v>
      </c>
      <c r="V12" s="75">
        <f ca="1">IFERROR(_xll.ACC_BU(_xll.ArrayBU(DB),_xll.ArrayDPT($BA12:$BE12),_xll.ArrayCOA($BG12:$BZ12),YR-1,PRD,_xll.ArrayDIM($CB12:$CE12)),0)</f>
        <v>558676.44999999995</v>
      </c>
      <c r="X12" s="75">
        <f ca="1">IFERROR(_xll.ACC_BU(_xll.ArrayBU(DB),_xll.ArrayDPT($BA12:$BE12),_xll.ArrayCOA($BG12:$BZ12),YR,PRD,_xll.ArrayDIM($CB12:$CE12)),0)</f>
        <v>1023939.24</v>
      </c>
      <c r="Y12" s="75">
        <f ca="1">IFERROR(_xll.BCC_BU(_xll.ArrayBU(DB),_xll.ArrayDPT($BA12:$BE12),_xll.ArrayCOA($BG12:$BZ12),YR,PRD,RV,_xll.ArrayDIM($CB12:$CE12)),0)</f>
        <v>0</v>
      </c>
      <c r="Z12" s="75">
        <f ca="1">IFERROR(_xll.ACC_BU(_xll.ArrayBU(DB),_xll.ArrayDPT($BA12:$BE12),_xll.ArrayCOA($BG12:$BZ12),YR-1,PRD,_xll.ArrayDIM($CB12:$CE12)),0)</f>
        <v>558676.44999999995</v>
      </c>
      <c r="AA12" s="102"/>
      <c r="AB12" s="102"/>
      <c r="AC12" s="102"/>
      <c r="AE12" s="106"/>
      <c r="AF12" s="106"/>
      <c r="AG12" s="106"/>
      <c r="AH12" s="106"/>
      <c r="BA12" s="533"/>
      <c r="BB12" s="534"/>
      <c r="BC12" s="534"/>
      <c r="BD12" s="534"/>
      <c r="BE12" s="535"/>
      <c r="BF12" s="536"/>
      <c r="BG12" s="537" t="s">
        <v>1685</v>
      </c>
      <c r="BH12" s="539" t="s">
        <v>1693</v>
      </c>
      <c r="BI12" s="537" t="s">
        <v>1749</v>
      </c>
      <c r="BJ12" s="539" t="s">
        <v>1756</v>
      </c>
      <c r="BK12" s="533"/>
      <c r="BL12" s="535"/>
      <c r="BM12" s="533"/>
      <c r="BN12" s="535"/>
      <c r="BO12" s="533"/>
      <c r="BP12" s="535"/>
      <c r="BQ12" s="533"/>
      <c r="BR12" s="535"/>
      <c r="BS12" s="533"/>
      <c r="BT12" s="535"/>
      <c r="BU12" s="533"/>
      <c r="BV12" s="535"/>
      <c r="BW12" s="533"/>
      <c r="BX12" s="535"/>
      <c r="BY12" s="533"/>
      <c r="BZ12" s="535"/>
      <c r="CA12" s="536"/>
      <c r="CB12" s="533"/>
      <c r="CC12" s="534"/>
      <c r="CD12" s="534"/>
      <c r="CE12" s="535"/>
      <c r="DA12" t="s">
        <v>1685</v>
      </c>
      <c r="DB12" t="s">
        <v>1693</v>
      </c>
      <c r="DC12" t="s">
        <v>1749</v>
      </c>
      <c r="DD12" t="s">
        <v>1756</v>
      </c>
    </row>
    <row r="13" spans="1:108" ht="12.75" customHeight="1">
      <c r="A13" s="35">
        <f ca="1">A11+A12</f>
        <v>793039.7300000001</v>
      </c>
      <c r="B13">
        <f ca="1">IF(I13=0,0,(A13*100/I13))</f>
        <v>58.923593584346072</v>
      </c>
      <c r="C13" s="35">
        <f ca="1">C11+C12</f>
        <v>682975.91999999993</v>
      </c>
      <c r="D13">
        <f ca="1">IF(I12=0,0,(C13*100/I12))</f>
        <v>373.13324090812142</v>
      </c>
      <c r="E13" s="35">
        <f ca="1">E11+E12</f>
        <v>662902.16</v>
      </c>
      <c r="F13" s="35">
        <f ca="1">F11+F12</f>
        <v>1345878.08</v>
      </c>
      <c r="G13">
        <f ca="1">IF(I13=0,0,(F13*100/I13))</f>
        <v>100</v>
      </c>
      <c r="H13" s="35">
        <f>H11+H12</f>
        <v>0</v>
      </c>
      <c r="I13" s="35">
        <f ca="1">I11+I12</f>
        <v>1345878.08</v>
      </c>
      <c r="J13" s="140">
        <f ca="1">I13/$I$58*100</f>
        <v>43.108472368828863</v>
      </c>
      <c r="K13" s="35" t="s">
        <v>2567</v>
      </c>
      <c r="L13" s="35">
        <f ca="1">L11+L12</f>
        <v>4935650.05</v>
      </c>
      <c r="M13" s="140">
        <f ca="1">L13/$L$58*100</f>
        <v>41.589824698720022</v>
      </c>
      <c r="N13" s="35">
        <f ca="1">N11+N12</f>
        <v>4935650.05</v>
      </c>
      <c r="O13">
        <f ca="1">IF(L13=0,0,(N13*100/L13))</f>
        <v>100</v>
      </c>
      <c r="P13" s="35">
        <f ca="1">P11+P12</f>
        <v>1211670.5900000003</v>
      </c>
      <c r="Q13">
        <f ca="1">IF(L13=0,0,(P13*100/L13))</f>
        <v>24.549361841405275</v>
      </c>
      <c r="R13" s="35"/>
      <c r="S13" s="77">
        <f ca="1">S11+S12</f>
        <v>0</v>
      </c>
      <c r="T13" s="77">
        <f ca="1">T11+T12</f>
        <v>552838.34999999986</v>
      </c>
      <c r="U13" s="77">
        <f ca="1">U11+U12</f>
        <v>0</v>
      </c>
      <c r="V13" s="77">
        <f ca="1">V11+V12</f>
        <v>3723979.46</v>
      </c>
      <c r="X13" s="77">
        <f ca="1">X11+X12</f>
        <v>4935650.05</v>
      </c>
      <c r="Y13" s="77">
        <f ca="1">Y11+Y12</f>
        <v>0</v>
      </c>
      <c r="Z13" s="77">
        <f ca="1">Z11+Z12</f>
        <v>3723979.46</v>
      </c>
      <c r="AA13" s="131"/>
      <c r="AB13" s="131"/>
      <c r="AC13" s="131"/>
      <c r="AE13" s="106"/>
      <c r="AF13" s="106"/>
      <c r="AG13" s="106"/>
      <c r="AH13" s="106"/>
      <c r="BA13" s="533"/>
      <c r="BB13" s="534"/>
      <c r="BC13" s="534"/>
      <c r="BD13" s="534"/>
      <c r="BE13" s="535"/>
      <c r="BF13" s="536"/>
      <c r="BG13" s="533"/>
      <c r="BH13" s="535"/>
      <c r="BI13" s="533"/>
      <c r="BJ13" s="535"/>
      <c r="BK13" s="533"/>
      <c r="BL13" s="535"/>
      <c r="BM13" s="533"/>
      <c r="BN13" s="535"/>
      <c r="BO13" s="533"/>
      <c r="BP13" s="535"/>
      <c r="BQ13" s="533"/>
      <c r="BR13" s="535"/>
      <c r="BS13" s="533"/>
      <c r="BT13" s="535"/>
      <c r="BU13" s="533"/>
      <c r="BV13" s="535"/>
      <c r="BW13" s="533"/>
      <c r="BX13" s="535"/>
      <c r="BY13" s="533"/>
      <c r="BZ13" s="535"/>
      <c r="CA13" s="536"/>
      <c r="CB13" s="533"/>
      <c r="CC13" s="534"/>
      <c r="CD13" s="534"/>
      <c r="CE13" s="535"/>
    </row>
    <row r="14" spans="1:108" ht="12.75" customHeight="1">
      <c r="G14" s="140"/>
      <c r="M14" s="140"/>
      <c r="R14" s="40"/>
      <c r="S14" s="72"/>
      <c r="T14" s="72"/>
      <c r="U14" s="72"/>
      <c r="V14" s="72"/>
      <c r="X14" s="72"/>
      <c r="Y14" s="72"/>
      <c r="Z14" s="72"/>
      <c r="AA14" s="46"/>
      <c r="AB14" s="46"/>
      <c r="AC14" s="46"/>
      <c r="AE14" s="106"/>
      <c r="AF14" s="106"/>
      <c r="AG14" s="106"/>
      <c r="AH14" s="106"/>
      <c r="BA14" s="533"/>
      <c r="BB14" s="534"/>
      <c r="BC14" s="534"/>
      <c r="BD14" s="534"/>
      <c r="BE14" s="535"/>
      <c r="BF14" s="536"/>
      <c r="BG14" s="533"/>
      <c r="BH14" s="535"/>
      <c r="BI14" s="533"/>
      <c r="BJ14" s="535"/>
      <c r="BK14" s="533"/>
      <c r="BL14" s="535"/>
      <c r="BM14" s="533"/>
      <c r="BN14" s="535"/>
      <c r="BO14" s="533"/>
      <c r="BP14" s="535"/>
      <c r="BQ14" s="533"/>
      <c r="BR14" s="535"/>
      <c r="BS14" s="533"/>
      <c r="BT14" s="535"/>
      <c r="BU14" s="533"/>
      <c r="BV14" s="535"/>
      <c r="BW14" s="533"/>
      <c r="BX14" s="535"/>
      <c r="BY14" s="533"/>
      <c r="BZ14" s="535"/>
      <c r="CA14" s="536"/>
      <c r="CB14" s="533"/>
      <c r="CC14" s="534"/>
      <c r="CD14" s="534"/>
      <c r="CE14" s="535"/>
    </row>
    <row r="15" spans="1:108" ht="12.75" customHeight="1">
      <c r="K15" s="35" t="s">
        <v>2354</v>
      </c>
      <c r="M15" s="140"/>
      <c r="R15" s="40"/>
      <c r="S15" s="72"/>
      <c r="T15" s="72"/>
      <c r="U15" s="72"/>
      <c r="V15" s="72"/>
      <c r="X15" s="72"/>
      <c r="Y15" s="72"/>
      <c r="Z15" s="72"/>
      <c r="AA15" s="46"/>
      <c r="AB15" s="46"/>
      <c r="AC15" s="46"/>
      <c r="AE15" s="106"/>
      <c r="AF15" s="106"/>
      <c r="AG15" s="106"/>
      <c r="AH15" s="106"/>
      <c r="BA15" s="533"/>
      <c r="BB15" s="534"/>
      <c r="BC15" s="534"/>
      <c r="BD15" s="534"/>
      <c r="BE15" s="535"/>
      <c r="BF15" s="536"/>
      <c r="BG15" s="533"/>
      <c r="BH15" s="535"/>
      <c r="BI15" s="533"/>
      <c r="BJ15" s="535"/>
      <c r="BK15" s="533"/>
      <c r="BL15" s="535"/>
      <c r="BM15" s="533"/>
      <c r="BN15" s="535"/>
      <c r="BO15" s="533"/>
      <c r="BP15" s="535"/>
      <c r="BQ15" s="533"/>
      <c r="BR15" s="535"/>
      <c r="BS15" s="533"/>
      <c r="BT15" s="535"/>
      <c r="BU15" s="533"/>
      <c r="BV15" s="535"/>
      <c r="BW15" s="533"/>
      <c r="BX15" s="535"/>
      <c r="BY15" s="533"/>
      <c r="BZ15" s="535"/>
      <c r="CA15" s="536"/>
      <c r="CB15" s="533"/>
      <c r="CC15" s="534"/>
      <c r="CD15" s="534"/>
      <c r="CE15" s="535"/>
    </row>
    <row r="16" spans="1:108" ht="12.75" customHeight="1">
      <c r="A16">
        <f t="shared" ref="A16:A55" ca="1" si="0">I16-T16</f>
        <v>3615.6200000000008</v>
      </c>
      <c r="B16">
        <f t="shared" ref="B16:B56" ca="1" si="1">IF(I16=0,0,(A16*100/I16))</f>
        <v>39.234031286351723</v>
      </c>
      <c r="C16">
        <f t="shared" ref="C16:C56" ca="1" si="2">I16-E16</f>
        <v>4070.6200000000008</v>
      </c>
      <c r="D16">
        <f t="shared" ref="D16:D56" ca="1" si="3">IF(I16=0,0,(C16*100/I16))</f>
        <v>44.171354410820015</v>
      </c>
      <c r="E16">
        <f ca="1">IFERROR(_xll.AC_BU(_xll.ArrayBU(DB),_xll.ArrayDPT($BA16:$BE16),_xll.ArrayCOA($BG16:$BZ16),YR,PRD-1,_xll.ArrayDIM($CB16:$CE16)),0)</f>
        <v>5144.8999999999996</v>
      </c>
      <c r="F16">
        <f t="shared" ref="F16:F55" ca="1" si="4">I16-H16</f>
        <v>9215.52</v>
      </c>
      <c r="G16">
        <f t="shared" ref="G16:G56" ca="1" si="5">IF(I16=0,0,(F16*100/I16))</f>
        <v>100</v>
      </c>
      <c r="H16"/>
      <c r="I16">
        <f ca="1">IFERROR(_xll.AC_BU(_xll.ArrayBU(DB),_xll.ArrayDPT($BA16:$BE16),_xll.ArrayCOA($BG16:$BZ16),YR,PRD,_xll.ArrayDIM($CB16:$CE16)),0)</f>
        <v>9215.52</v>
      </c>
      <c r="J16" s="140">
        <f t="shared" ref="J16:J56" ca="1" si="6">I16/$I$58*100</f>
        <v>0.29517308825208727</v>
      </c>
      <c r="K16" s="40" t="s">
        <v>2485</v>
      </c>
      <c r="L16">
        <f ca="1">IFERROR(_xll.ACC_BU(_xll.ArrayBU(DB),_xll.ArrayDPT($BA16:$BE16),_xll.ArrayCOA($BG16:$BZ16),YR,PRD,_xll.ArrayDIM($CB16:$CE16)),0)</f>
        <v>37943.69</v>
      </c>
      <c r="M16" s="140">
        <f t="shared" ref="M16:M56" ca="1" si="7">L16/$L$58*100</f>
        <v>0.31972919464226929</v>
      </c>
      <c r="N16">
        <f t="shared" ref="N16:N55" ca="1" si="8">L16-U16</f>
        <v>37943.69</v>
      </c>
      <c r="O16">
        <f t="shared" ref="O16:O56" ca="1" si="9">IF(L16=0,0,(N16*100/L16))</f>
        <v>100</v>
      </c>
      <c r="P16">
        <f t="shared" ref="P16:P55" ca="1" si="10">L16-V16</f>
        <v>2500.4400000000023</v>
      </c>
      <c r="Q16">
        <f t="shared" ref="Q16:Q56" ca="1" si="11">IF(L16=0,0,(P16*100/L16))</f>
        <v>6.5898704106005566</v>
      </c>
      <c r="R16" s="40"/>
      <c r="S16" s="72">
        <f ca="1">IFERROR(_xll.BC_BU(_xll.ArrayBU(DB),_xll.ArrayDPT($BA16:$BE16),_xll.ArrayCOA($BG16:$BZ16),YR,PRD,RV,_xll.ArrayDIM($CB16:$CE16)),0)</f>
        <v>0</v>
      </c>
      <c r="T16" s="72">
        <f ca="1">IFERROR(_xll.AC_BU(_xll.ArrayBU(DB),_xll.ArrayDPT($BA16:$BE16),_xll.ArrayCOA($BG16:$BZ16),YR-1,PRD,_xll.ArrayDIM($CB16:$CE16)),0)</f>
        <v>5599.9</v>
      </c>
      <c r="U16" s="72">
        <f ca="1">IFERROR(_xll.BCC_BU(_xll.ArrayBU(DB),_xll.ArrayDPT($BA16:$BE16),_xll.ArrayCOA($BG16:$BZ16),YR,PRD,RV,_xll.ArrayDIM($CB16:$CE16)),0)</f>
        <v>0</v>
      </c>
      <c r="V16" s="72">
        <f ca="1">IFERROR(_xll.ACC_BU(_xll.ArrayBU(DB),_xll.ArrayDPT($BA16:$BE16),_xll.ArrayCOA($BG16:$BZ16),YR-1,PRD,_xll.ArrayDIM($CB16:$CE16)),0)</f>
        <v>35443.25</v>
      </c>
      <c r="X16" s="72">
        <f ca="1">IFERROR(_xll.ACC_BU(_xll.ArrayBU(DB),_xll.ArrayDPT($BA16:$BE16),_xll.ArrayCOA($BG16:$BZ16),YR,PRD,_xll.ArrayDIM($CB16:$CE16)),0)</f>
        <v>37943.69</v>
      </c>
      <c r="Y16" s="72">
        <f ca="1">IFERROR(_xll.BCC_BU(_xll.ArrayBU(DB),_xll.ArrayDPT($BA16:$BE16),_xll.ArrayCOA($BG16:$BZ16),YR,PRD,RV,_xll.ArrayDIM($CB16:$CE16)),0)</f>
        <v>0</v>
      </c>
      <c r="Z16" s="72">
        <f ca="1">IFERROR(_xll.ACC_BU(_xll.ArrayBU(DB),_xll.ArrayDPT($BA16:$BE16),_xll.ArrayCOA($BG16:$BZ16),YR-1,PRD,_xll.ArrayDIM($CB16:$CE16)),0)</f>
        <v>35443.25</v>
      </c>
      <c r="AA16" s="46"/>
      <c r="AB16" s="46"/>
      <c r="AC16" s="46"/>
      <c r="AE16" s="106"/>
      <c r="AF16" s="106"/>
      <c r="AG16" s="106"/>
      <c r="AH16" s="106"/>
      <c r="BA16" s="537"/>
      <c r="BB16" s="538"/>
      <c r="BC16" s="538"/>
      <c r="BD16" s="538"/>
      <c r="BE16" s="539"/>
      <c r="BF16" s="502"/>
      <c r="BG16" s="537" t="s">
        <v>1698</v>
      </c>
      <c r="BH16" s="539" t="s">
        <v>1698</v>
      </c>
      <c r="BI16" s="537" t="s">
        <v>1761</v>
      </c>
      <c r="BJ16" s="539" t="s">
        <v>1761</v>
      </c>
      <c r="BK16" s="537"/>
      <c r="BL16" s="539"/>
      <c r="BM16" s="537"/>
      <c r="BN16" s="539"/>
      <c r="BO16" s="537"/>
      <c r="BP16" s="539"/>
      <c r="BQ16" s="537"/>
      <c r="BR16" s="539"/>
      <c r="BS16" s="537"/>
      <c r="BT16" s="539"/>
      <c r="BU16" s="537"/>
      <c r="BV16" s="539"/>
      <c r="BW16" s="537"/>
      <c r="BX16" s="539"/>
      <c r="BY16" s="537"/>
      <c r="BZ16" s="539"/>
      <c r="CA16" s="502"/>
      <c r="CB16" s="537"/>
      <c r="CC16" s="538"/>
      <c r="CD16" s="538"/>
      <c r="CE16" s="539"/>
      <c r="DA16" t="s">
        <v>1698</v>
      </c>
      <c r="DB16" t="s">
        <v>1761</v>
      </c>
    </row>
    <row r="17" spans="1:107" ht="12.75" customHeight="1">
      <c r="A17" s="124">
        <f t="shared" ca="1" si="0"/>
        <v>1600</v>
      </c>
      <c r="B17" s="124">
        <f t="shared" ca="1" si="1"/>
        <v>65.573770491803273</v>
      </c>
      <c r="C17" s="124">
        <f t="shared" ca="1" si="2"/>
        <v>1680</v>
      </c>
      <c r="D17" s="124">
        <f t="shared" ca="1" si="3"/>
        <v>68.852459016393439</v>
      </c>
      <c r="E17" s="124">
        <f ca="1">IFERROR(_xll.AC_BU(_xll.ArrayBU(DB),_xll.ArrayDPT($BA17:$BE17),_xll.ArrayCOA($BG17:$BZ17),YR,PRD-1,_xll.ArrayDIM($CB17:$CE17)),0)</f>
        <v>760</v>
      </c>
      <c r="F17" s="124">
        <f t="shared" ca="1" si="4"/>
        <v>2440</v>
      </c>
      <c r="G17" s="124">
        <f t="shared" ca="1" si="5"/>
        <v>100</v>
      </c>
      <c r="H17" s="124"/>
      <c r="I17" s="124">
        <f ca="1">IFERROR(_xll.AC_BU(_xll.ArrayBU(DB),_xll.ArrayDPT($BA17:$BE17),_xll.ArrayCOA($BG17:$BZ17),YR,PRD,_xll.ArrayDIM($CB17:$CE17)),0)</f>
        <v>2440</v>
      </c>
      <c r="J17" s="127">
        <f t="shared" ca="1" si="6"/>
        <v>7.815319540678041E-2</v>
      </c>
      <c r="K17" s="126" t="s">
        <v>2491</v>
      </c>
      <c r="L17" s="124">
        <f ca="1">IFERROR(_xll.ACC_BU(_xll.ArrayBU(DB),_xll.ArrayDPT($BA17:$BE17),_xll.ArrayCOA($BG17:$BZ17),YR,PRD,_xll.ArrayDIM($CB17:$CE17)),0)</f>
        <v>11615</v>
      </c>
      <c r="M17" s="127">
        <f t="shared" ca="1" si="7"/>
        <v>9.7872784533342916E-2</v>
      </c>
      <c r="N17" s="124">
        <f t="shared" ca="1" si="8"/>
        <v>11615</v>
      </c>
      <c r="O17" s="124">
        <f t="shared" ca="1" si="9"/>
        <v>100</v>
      </c>
      <c r="P17" s="124">
        <f t="shared" ca="1" si="10"/>
        <v>-539.90999999999985</v>
      </c>
      <c r="Q17" s="124">
        <f t="shared" ca="1" si="11"/>
        <v>-4.64838570813603</v>
      </c>
      <c r="R17" s="40"/>
      <c r="S17" s="72">
        <f ca="1">IFERROR(_xll.BC_BU(_xll.ArrayBU(DB),_xll.ArrayDPT($BA17:$BE17),_xll.ArrayCOA($BG17:$BZ17),YR,PRD,RV,_xll.ArrayDIM($CB17:$CE17)),0)</f>
        <v>0</v>
      </c>
      <c r="T17" s="72">
        <f ca="1">IFERROR(_xll.AC_BU(_xll.ArrayBU(DB),_xll.ArrayDPT($BA17:$BE17),_xll.ArrayCOA($BG17:$BZ17),YR-1,PRD,_xll.ArrayDIM($CB17:$CE17)),0)</f>
        <v>840</v>
      </c>
      <c r="U17" s="72">
        <f ca="1">IFERROR(_xll.BCC_BU(_xll.ArrayBU(DB),_xll.ArrayDPT($BA17:$BE17),_xll.ArrayCOA($BG17:$BZ17),YR,PRD,RV,_xll.ArrayDIM($CB17:$CE17)),0)</f>
        <v>0</v>
      </c>
      <c r="V17" s="72">
        <f ca="1">IFERROR(_xll.ACC_BU(_xll.ArrayBU(DB),_xll.ArrayDPT($BA17:$BE17),_xll.ArrayCOA($BG17:$BZ17),YR-1,PRD,_xll.ArrayDIM($CB17:$CE17)),0)</f>
        <v>12154.91</v>
      </c>
      <c r="X17" s="72">
        <f ca="1">IFERROR(_xll.ACC_BU(_xll.ArrayBU(DB),_xll.ArrayDPT($BA17:$BE17),_xll.ArrayCOA($BG17:$BZ17),YR,PRD,_xll.ArrayDIM($CB17:$CE17)),0)</f>
        <v>11615</v>
      </c>
      <c r="Y17" s="72">
        <f ca="1">IFERROR(_xll.BCC_BU(_xll.ArrayBU(DB),_xll.ArrayDPT($BA17:$BE17),_xll.ArrayCOA($BG17:$BZ17),YR,PRD,RV,_xll.ArrayDIM($CB17:$CE17)),0)</f>
        <v>0</v>
      </c>
      <c r="Z17" s="72">
        <f ca="1">IFERROR(_xll.ACC_BU(_xll.ArrayBU(DB),_xll.ArrayDPT($BA17:$BE17),_xll.ArrayCOA($BG17:$BZ17),YR-1,PRD,_xll.ArrayDIM($CB17:$CE17)),0)</f>
        <v>12154.91</v>
      </c>
      <c r="AA17" s="46"/>
      <c r="AB17" s="46"/>
      <c r="AC17" s="46"/>
      <c r="AE17" s="106"/>
      <c r="AF17" s="106"/>
      <c r="AG17" s="106"/>
      <c r="AH17" s="106"/>
      <c r="BA17" s="537"/>
      <c r="BB17" s="538"/>
      <c r="BC17" s="538"/>
      <c r="BD17" s="538"/>
      <c r="BE17" s="539"/>
      <c r="BF17" s="502"/>
      <c r="BG17" s="537" t="s">
        <v>1708</v>
      </c>
      <c r="BH17" s="539" t="s">
        <v>1708</v>
      </c>
      <c r="BI17" s="537" t="s">
        <v>1771</v>
      </c>
      <c r="BJ17" s="539" t="s">
        <v>1771</v>
      </c>
      <c r="BK17" s="537"/>
      <c r="BL17" s="539"/>
      <c r="BM17" s="537"/>
      <c r="BN17" s="539"/>
      <c r="BO17" s="537"/>
      <c r="BP17" s="539"/>
      <c r="BQ17" s="537"/>
      <c r="BR17" s="539"/>
      <c r="BS17" s="537"/>
      <c r="BT17" s="539"/>
      <c r="BU17" s="537"/>
      <c r="BV17" s="539"/>
      <c r="BW17" s="537"/>
      <c r="BX17" s="539"/>
      <c r="BY17" s="537"/>
      <c r="BZ17" s="539"/>
      <c r="CA17" s="502"/>
      <c r="CB17" s="537"/>
      <c r="CC17" s="538"/>
      <c r="CD17" s="538"/>
      <c r="CE17" s="539"/>
      <c r="DA17" t="s">
        <v>1708</v>
      </c>
      <c r="DB17" t="s">
        <v>1771</v>
      </c>
    </row>
    <row r="18" spans="1:107" ht="12.75" customHeight="1">
      <c r="A18" s="124">
        <f t="shared" ca="1" si="0"/>
        <v>26467.98</v>
      </c>
      <c r="B18" s="124">
        <f t="shared" ca="1" si="1"/>
        <v>84.81157703894965</v>
      </c>
      <c r="C18" s="124">
        <f t="shared" ca="1" si="2"/>
        <v>31207.98</v>
      </c>
      <c r="D18" s="124">
        <f t="shared" ca="1" si="3"/>
        <v>100</v>
      </c>
      <c r="E18" s="124">
        <f ca="1">IFERROR(_xll.AC_BU(_xll.ArrayBU(DB),_xll.ArrayDPT($BA18:$BE18),_xll.ArrayCOA($BG18:$BZ18),YR,PRD-1,_xll.ArrayDIM($CB18:$CE18)),0)</f>
        <v>0</v>
      </c>
      <c r="F18" s="124">
        <f t="shared" ca="1" si="4"/>
        <v>31207.98</v>
      </c>
      <c r="G18" s="124">
        <f t="shared" ca="1" si="5"/>
        <v>100</v>
      </c>
      <c r="H18" s="124"/>
      <c r="I18" s="124">
        <f ca="1">IFERROR(_xll.AC_BU(_xll.ArrayBU(DB),_xll.ArrayDPT($BA18:$BE18),_xll.ArrayCOA($BG18:$BZ18),YR,PRD,_xll.ArrayDIM($CB18:$CE18)),0)</f>
        <v>31207.98</v>
      </c>
      <c r="J18" s="127">
        <f t="shared" ca="1" si="6"/>
        <v>0.99959154065200595</v>
      </c>
      <c r="K18" t="s">
        <v>2489</v>
      </c>
      <c r="L18" s="124">
        <f ca="1">IFERROR(_xll.ACC_BU(_xll.ArrayBU(DB),_xll.ArrayDPT($BA18:$BE18),_xll.ArrayCOA($BG18:$BZ18),YR,PRD,_xll.ArrayDIM($CB18:$CE18)),0)</f>
        <v>89322.35</v>
      </c>
      <c r="M18" s="127">
        <f t="shared" ca="1" si="7"/>
        <v>0.75266699229977119</v>
      </c>
      <c r="N18" s="124">
        <f t="shared" ca="1" si="8"/>
        <v>89322.35</v>
      </c>
      <c r="O18" s="124">
        <f t="shared" ca="1" si="9"/>
        <v>100</v>
      </c>
      <c r="P18" s="124">
        <f t="shared" ca="1" si="10"/>
        <v>37232.290000000008</v>
      </c>
      <c r="Q18" s="124">
        <f t="shared" ca="1" si="11"/>
        <v>41.683061406243795</v>
      </c>
      <c r="R18" s="40"/>
      <c r="S18" s="72">
        <f ca="1">IFERROR(_xll.BC_BU(_xll.ArrayBU(DB),_xll.ArrayDPT($BA18:$BE18),_xll.ArrayCOA($BG18:$BZ18),YR,PRD,RV,_xll.ArrayDIM($CB18:$CE18)),0)</f>
        <v>0</v>
      </c>
      <c r="T18" s="72">
        <f ca="1">IFERROR(_xll.AC_BU(_xll.ArrayBU(DB),_xll.ArrayDPT($BA18:$BE18),_xll.ArrayCOA($BG18:$BZ18),YR-1,PRD,_xll.ArrayDIM($CB18:$CE18)),0)</f>
        <v>4740</v>
      </c>
      <c r="U18" s="72">
        <f ca="1">IFERROR(_xll.BCC_BU(_xll.ArrayBU(DB),_xll.ArrayDPT($BA18:$BE18),_xll.ArrayCOA($BG18:$BZ18),YR,PRD,RV,_xll.ArrayDIM($CB18:$CE18)),0)</f>
        <v>0</v>
      </c>
      <c r="V18" s="72">
        <f ca="1">IFERROR(_xll.ACC_BU(_xll.ArrayBU(DB),_xll.ArrayDPT($BA18:$BE18),_xll.ArrayCOA($BG18:$BZ18),YR-1,PRD,_xll.ArrayDIM($CB18:$CE18)),0)</f>
        <v>52090.06</v>
      </c>
      <c r="X18" s="72">
        <f ca="1">IFERROR(_xll.ACC_BU(_xll.ArrayBU(DB),_xll.ArrayDPT($BA18:$BE18),_xll.ArrayCOA($BG18:$BZ18),YR,PRD,_xll.ArrayDIM($CB18:$CE18)),0)</f>
        <v>89322.35</v>
      </c>
      <c r="Y18" s="72">
        <f ca="1">IFERROR(_xll.BCC_BU(_xll.ArrayBU(DB),_xll.ArrayDPT($BA18:$BE18),_xll.ArrayCOA($BG18:$BZ18),YR,PRD,RV,_xll.ArrayDIM($CB18:$CE18)),0)</f>
        <v>0</v>
      </c>
      <c r="Z18" s="72">
        <f ca="1">IFERROR(_xll.ACC_BU(_xll.ArrayBU(DB),_xll.ArrayDPT($BA18:$BE18),_xll.ArrayCOA($BG18:$BZ18),YR-1,PRD,_xll.ArrayDIM($CB18:$CE18)),0)</f>
        <v>52090.06</v>
      </c>
      <c r="AA18" s="46"/>
      <c r="AB18" s="46"/>
      <c r="AC18" s="46"/>
      <c r="AE18" s="106"/>
      <c r="AF18" s="106"/>
      <c r="AG18" s="106"/>
      <c r="AH18" s="106"/>
      <c r="BA18" s="537"/>
      <c r="BB18" s="538"/>
      <c r="BC18" s="538"/>
      <c r="BD18" s="538"/>
      <c r="BE18" s="539"/>
      <c r="BF18" s="502"/>
      <c r="BG18" s="537" t="s">
        <v>1709</v>
      </c>
      <c r="BH18" s="539" t="s">
        <v>1709</v>
      </c>
      <c r="BI18" s="537" t="s">
        <v>1772</v>
      </c>
      <c r="BJ18" s="539" t="s">
        <v>1772</v>
      </c>
      <c r="BK18" s="537"/>
      <c r="BL18" s="539"/>
      <c r="BM18" s="537"/>
      <c r="BN18" s="539"/>
      <c r="BO18" s="537"/>
      <c r="BP18" s="539"/>
      <c r="BQ18" s="537"/>
      <c r="BR18" s="539"/>
      <c r="BS18" s="537"/>
      <c r="BT18" s="539"/>
      <c r="BU18" s="537"/>
      <c r="BV18" s="539"/>
      <c r="BW18" s="537"/>
      <c r="BX18" s="539"/>
      <c r="BY18" s="537"/>
      <c r="BZ18" s="539"/>
      <c r="CA18" s="502"/>
      <c r="CB18" s="537"/>
      <c r="CC18" s="538"/>
      <c r="CD18" s="538"/>
      <c r="CE18" s="539"/>
      <c r="DA18" t="s">
        <v>1709</v>
      </c>
      <c r="DB18" t="s">
        <v>1772</v>
      </c>
    </row>
    <row r="19" spans="1:107" ht="12.75" customHeight="1">
      <c r="A19" s="124">
        <f t="shared" ca="1" si="0"/>
        <v>726</v>
      </c>
      <c r="B19" s="124">
        <f t="shared" ca="1" si="1"/>
        <v>53.460972017673051</v>
      </c>
      <c r="C19" s="124">
        <f t="shared" ca="1" si="2"/>
        <v>721</v>
      </c>
      <c r="D19" s="124">
        <f t="shared" ca="1" si="3"/>
        <v>53.092783505154642</v>
      </c>
      <c r="E19" s="124">
        <f ca="1">IFERROR(_xll.AC_BU(_xll.ArrayBU(DB),_xll.ArrayDPT($BA19:$BE19),_xll.ArrayCOA($BG19:$BZ19),YR,PRD-1,_xll.ArrayDIM($CB19:$CE19)),0)</f>
        <v>637</v>
      </c>
      <c r="F19" s="124">
        <f t="shared" ca="1" si="4"/>
        <v>1358</v>
      </c>
      <c r="G19" s="124">
        <f t="shared" ca="1" si="5"/>
        <v>100</v>
      </c>
      <c r="H19" s="124"/>
      <c r="I19" s="124">
        <f ca="1">IFERROR(_xll.AC_BU(_xll.ArrayBU(DB),_xll.ArrayDPT($BA19:$BE19),_xll.ArrayCOA($BG19:$BZ19),YR,PRD,_xll.ArrayDIM($CB19:$CE19)),0)</f>
        <v>1358</v>
      </c>
      <c r="J19" s="127">
        <f t="shared" ca="1" si="6"/>
        <v>4.3496737443609747E-2</v>
      </c>
      <c r="K19" s="126" t="s">
        <v>2495</v>
      </c>
      <c r="L19" s="124">
        <f ca="1">IFERROR(_xll.ACC_BU(_xll.ArrayBU(DB),_xll.ArrayDPT($BA19:$BE19),_xll.ArrayCOA($BG19:$BZ19),YR,PRD,_xll.ArrayDIM($CB19:$CE19)),0)</f>
        <v>7006</v>
      </c>
      <c r="M19" s="127">
        <f t="shared" ca="1" si="7"/>
        <v>5.9035447993164042E-2</v>
      </c>
      <c r="N19" s="124">
        <f t="shared" ca="1" si="8"/>
        <v>7006</v>
      </c>
      <c r="O19" s="124">
        <f t="shared" ca="1" si="9"/>
        <v>100</v>
      </c>
      <c r="P19" s="124">
        <f t="shared" ca="1" si="10"/>
        <v>2299</v>
      </c>
      <c r="Q19" s="124">
        <f t="shared" ca="1" si="11"/>
        <v>32.814730231230371</v>
      </c>
      <c r="R19" s="40"/>
      <c r="S19" s="72">
        <f ca="1">IFERROR(_xll.BC_BU(_xll.ArrayBU(DB),_xll.ArrayDPT($BA19:$BE19),_xll.ArrayCOA($BG19:$BZ19),YR,PRD,RV,_xll.ArrayDIM($CB19:$CE19)),0)</f>
        <v>0</v>
      </c>
      <c r="T19" s="72">
        <f ca="1">IFERROR(_xll.AC_BU(_xll.ArrayBU(DB),_xll.ArrayDPT($BA19:$BE19),_xll.ArrayCOA($BG19:$BZ19),YR-1,PRD,_xll.ArrayDIM($CB19:$CE19)),0)</f>
        <v>632</v>
      </c>
      <c r="U19" s="72">
        <f ca="1">IFERROR(_xll.BCC_BU(_xll.ArrayBU(DB),_xll.ArrayDPT($BA19:$BE19),_xll.ArrayCOA($BG19:$BZ19),YR,PRD,RV,_xll.ArrayDIM($CB19:$CE19)),0)</f>
        <v>0</v>
      </c>
      <c r="V19" s="72">
        <f ca="1">IFERROR(_xll.ACC_BU(_xll.ArrayBU(DB),_xll.ArrayDPT($BA19:$BE19),_xll.ArrayCOA($BG19:$BZ19),YR-1,PRD,_xll.ArrayDIM($CB19:$CE19)),0)</f>
        <v>4707</v>
      </c>
      <c r="X19" s="72">
        <f ca="1">IFERROR(_xll.ACC_BU(_xll.ArrayBU(DB),_xll.ArrayDPT($BA19:$BE19),_xll.ArrayCOA($BG19:$BZ19),YR,PRD,_xll.ArrayDIM($CB19:$CE19)),0)</f>
        <v>7006</v>
      </c>
      <c r="Y19" s="72">
        <f ca="1">IFERROR(_xll.BCC_BU(_xll.ArrayBU(DB),_xll.ArrayDPT($BA19:$BE19),_xll.ArrayCOA($BG19:$BZ19),YR,PRD,RV,_xll.ArrayDIM($CB19:$CE19)),0)</f>
        <v>0</v>
      </c>
      <c r="Z19" s="72">
        <f ca="1">IFERROR(_xll.ACC_BU(_xll.ArrayBU(DB),_xll.ArrayDPT($BA19:$BE19),_xll.ArrayCOA($BG19:$BZ19),YR-1,PRD,_xll.ArrayDIM($CB19:$CE19)),0)</f>
        <v>4707</v>
      </c>
      <c r="AA19" s="46"/>
      <c r="AB19" s="46"/>
      <c r="AC19" s="46"/>
      <c r="AE19" s="106"/>
      <c r="AF19" s="106"/>
      <c r="AG19" s="106"/>
      <c r="AH19" s="106"/>
      <c r="BA19" s="537"/>
      <c r="BB19" s="538"/>
      <c r="BC19" s="538"/>
      <c r="BD19" s="538"/>
      <c r="BE19" s="539"/>
      <c r="BF19" s="502"/>
      <c r="BG19" s="537" t="s">
        <v>1713</v>
      </c>
      <c r="BH19" s="539" t="s">
        <v>1713</v>
      </c>
      <c r="BI19" s="537" t="s">
        <v>1774</v>
      </c>
      <c r="BJ19" s="539" t="s">
        <v>1774</v>
      </c>
      <c r="BK19" s="537"/>
      <c r="BL19" s="539"/>
      <c r="BM19" s="537"/>
      <c r="BN19" s="539"/>
      <c r="BO19" s="537"/>
      <c r="BP19" s="539"/>
      <c r="BQ19" s="537"/>
      <c r="BR19" s="539"/>
      <c r="BS19" s="537"/>
      <c r="BT19" s="539"/>
      <c r="BU19" s="537"/>
      <c r="BV19" s="539"/>
      <c r="BW19" s="537"/>
      <c r="BX19" s="539"/>
      <c r="BY19" s="537"/>
      <c r="BZ19" s="539"/>
      <c r="CA19" s="502"/>
      <c r="CB19" s="537"/>
      <c r="CC19" s="538"/>
      <c r="CD19" s="538"/>
      <c r="CE19" s="539"/>
      <c r="DA19" t="s">
        <v>1713</v>
      </c>
      <c r="DB19" t="s">
        <v>1774</v>
      </c>
    </row>
    <row r="20" spans="1:107" ht="12.75" customHeight="1">
      <c r="A20" s="124">
        <f t="shared" ca="1" si="0"/>
        <v>103.91000000000008</v>
      </c>
      <c r="B20" s="124">
        <f t="shared" ca="1" si="1"/>
        <v>5.5500956084220912</v>
      </c>
      <c r="C20" s="124">
        <f t="shared" ca="1" si="2"/>
        <v>811.35000000000014</v>
      </c>
      <c r="D20" s="124">
        <f t="shared" ca="1" si="3"/>
        <v>43.336253218104716</v>
      </c>
      <c r="E20" s="124">
        <f ca="1">IFERROR(_xll.AC_BU(_xll.ArrayBU(DB),_xll.ArrayDPT($BA20:$BE20),_xll.ArrayCOA($BG20:$BZ20),YR,PRD-1,_xll.ArrayDIM($CB20:$CE20)),0)</f>
        <v>1060.8699999999999</v>
      </c>
      <c r="F20" s="124">
        <f t="shared" ca="1" si="4"/>
        <v>1872.22</v>
      </c>
      <c r="G20" s="124">
        <f t="shared" ca="1" si="5"/>
        <v>100</v>
      </c>
      <c r="H20" s="124"/>
      <c r="I20" s="124">
        <f ca="1">IFERROR(_xll.AC_BU(_xll.ArrayBU(DB),_xll.ArrayDPT($BA20:$BE20),_xll.ArrayCOA($BG20:$BZ20),YR,PRD,_xll.ArrayDIM($CB20:$CE20)),0)</f>
        <v>1872.22</v>
      </c>
      <c r="J20" s="127">
        <f t="shared" ca="1" si="6"/>
        <v>5.9967203075607552E-2</v>
      </c>
      <c r="K20" s="126" t="s">
        <v>2496</v>
      </c>
      <c r="L20" s="124">
        <f ca="1">IFERROR(_xll.ACC_BU(_xll.ArrayBU(DB),_xll.ArrayDPT($BA20:$BE20),_xll.ArrayCOA($BG20:$BZ20),YR,PRD,_xll.ArrayDIM($CB20:$CE20)),0)</f>
        <v>7245.51</v>
      </c>
      <c r="M20" s="127">
        <f t="shared" ca="1" si="7"/>
        <v>6.1053658120032842E-2</v>
      </c>
      <c r="N20" s="124">
        <f t="shared" ca="1" si="8"/>
        <v>7245.51</v>
      </c>
      <c r="O20" s="124">
        <f t="shared" ca="1" si="9"/>
        <v>100</v>
      </c>
      <c r="P20" s="124">
        <f t="shared" ca="1" si="10"/>
        <v>-3084.84</v>
      </c>
      <c r="Q20" s="124">
        <f t="shared" ca="1" si="11"/>
        <v>-42.575884927355006</v>
      </c>
      <c r="R20" s="40"/>
      <c r="S20" s="72">
        <f ca="1">IFERROR(_xll.BC_BU(_xll.ArrayBU(DB),_xll.ArrayDPT($BA20:$BE20),_xll.ArrayCOA($BG20:$BZ20),YR,PRD,RV,_xll.ArrayDIM($CB20:$CE20)),0)</f>
        <v>0</v>
      </c>
      <c r="T20" s="72">
        <f ca="1">IFERROR(_xll.AC_BU(_xll.ArrayBU(DB),_xll.ArrayDPT($BA20:$BE20),_xll.ArrayCOA($BG20:$BZ20),YR-1,PRD,_xll.ArrayDIM($CB20:$CE20)),0)</f>
        <v>1768.31</v>
      </c>
      <c r="U20" s="72">
        <f ca="1">IFERROR(_xll.BCC_BU(_xll.ArrayBU(DB),_xll.ArrayDPT($BA20:$BE20),_xll.ArrayCOA($BG20:$BZ20),YR,PRD,RV,_xll.ArrayDIM($CB20:$CE20)),0)</f>
        <v>0</v>
      </c>
      <c r="V20" s="72">
        <f ca="1">IFERROR(_xll.ACC_BU(_xll.ArrayBU(DB),_xll.ArrayDPT($BA20:$BE20),_xll.ArrayCOA($BG20:$BZ20),YR-1,PRD,_xll.ArrayDIM($CB20:$CE20)),0)</f>
        <v>10330.35</v>
      </c>
      <c r="X20" s="72">
        <f ca="1">IFERROR(_xll.ACC_BU(_xll.ArrayBU(DB),_xll.ArrayDPT($BA20:$BE20),_xll.ArrayCOA($BG20:$BZ20),YR,PRD,_xll.ArrayDIM($CB20:$CE20)),0)</f>
        <v>7245.51</v>
      </c>
      <c r="Y20" s="72">
        <f ca="1">IFERROR(_xll.BCC_BU(_xll.ArrayBU(DB),_xll.ArrayDPT($BA20:$BE20),_xll.ArrayCOA($BG20:$BZ20),YR,PRD,RV,_xll.ArrayDIM($CB20:$CE20)),0)</f>
        <v>0</v>
      </c>
      <c r="Z20" s="72">
        <f ca="1">IFERROR(_xll.ACC_BU(_xll.ArrayBU(DB),_xll.ArrayDPT($BA20:$BE20),_xll.ArrayCOA($BG20:$BZ20),YR-1,PRD,_xll.ArrayDIM($CB20:$CE20)),0)</f>
        <v>10330.35</v>
      </c>
      <c r="AA20" s="46"/>
      <c r="AB20" s="46"/>
      <c r="AC20" s="46"/>
      <c r="AE20" s="106"/>
      <c r="AF20" s="106"/>
      <c r="AG20" s="106"/>
      <c r="AH20" s="106"/>
      <c r="BA20" s="537"/>
      <c r="BB20" s="538"/>
      <c r="BC20" s="538"/>
      <c r="BD20" s="538"/>
      <c r="BE20" s="539"/>
      <c r="BF20" s="502"/>
      <c r="BG20" s="537" t="s">
        <v>1700</v>
      </c>
      <c r="BH20" s="539" t="s">
        <v>1700</v>
      </c>
      <c r="BI20" s="537" t="s">
        <v>1767</v>
      </c>
      <c r="BJ20" s="539" t="s">
        <v>1767</v>
      </c>
      <c r="BK20" s="537"/>
      <c r="BL20" s="539"/>
      <c r="BM20" s="537"/>
      <c r="BN20" s="539"/>
      <c r="BO20" s="537"/>
      <c r="BP20" s="539"/>
      <c r="BQ20" s="537"/>
      <c r="BR20" s="539"/>
      <c r="BS20" s="537"/>
      <c r="BT20" s="539"/>
      <c r="BU20" s="537"/>
      <c r="BV20" s="539"/>
      <c r="BW20" s="537"/>
      <c r="BX20" s="539"/>
      <c r="BY20" s="537"/>
      <c r="BZ20" s="539"/>
      <c r="CA20" s="502"/>
      <c r="CB20" s="537"/>
      <c r="CC20" s="538"/>
      <c r="CD20" s="538"/>
      <c r="CE20" s="539"/>
      <c r="DA20" t="s">
        <v>1700</v>
      </c>
      <c r="DB20" t="s">
        <v>1767</v>
      </c>
    </row>
    <row r="21" spans="1:107" ht="12.75" customHeight="1">
      <c r="A21" s="124">
        <f t="shared" ca="1" si="0"/>
        <v>14000</v>
      </c>
      <c r="B21" s="124">
        <f t="shared" ca="1" si="1"/>
        <v>41.176470588235297</v>
      </c>
      <c r="C21" s="124">
        <f t="shared" ca="1" si="2"/>
        <v>17000</v>
      </c>
      <c r="D21" s="124">
        <f t="shared" ca="1" si="3"/>
        <v>50</v>
      </c>
      <c r="E21" s="124">
        <f ca="1">IFERROR(_xll.AC_BU(_xll.ArrayBU(DB),_xll.ArrayDPT($BA21:$BE21),_xll.ArrayCOA($BG21:$BZ21),YR,PRD-1,_xll.ArrayDIM($CB21:$CE21)),0)</f>
        <v>17000</v>
      </c>
      <c r="F21" s="124">
        <f t="shared" ca="1" si="4"/>
        <v>34000</v>
      </c>
      <c r="G21" s="124">
        <f t="shared" ca="1" si="5"/>
        <v>100</v>
      </c>
      <c r="H21" s="124"/>
      <c r="I21" s="124">
        <f ca="1">IFERROR(_xll.AC_BU(_xll.ArrayBU(DB),_xll.ArrayDPT($BA21:$BE21),_xll.ArrayCOA($BG21:$BZ21),YR,PRD,_xll.ArrayDIM($CB21:$CE21)),0)</f>
        <v>34000</v>
      </c>
      <c r="J21" s="127">
        <f t="shared" ca="1" si="6"/>
        <v>1.0890199359961206</v>
      </c>
      <c r="K21" t="s">
        <v>2594</v>
      </c>
      <c r="L21" s="124">
        <f ca="1">IFERROR(_xll.ACC_BU(_xll.ArrayBU(DB),_xll.ArrayDPT($BA21:$BE21),_xll.ArrayCOA($BG21:$BZ21),YR,PRD,_xll.ArrayDIM($CB21:$CE21)),0)</f>
        <v>119000</v>
      </c>
      <c r="M21" s="127">
        <f t="shared" ca="1" si="7"/>
        <v>1.0027431217794063</v>
      </c>
      <c r="N21" s="124">
        <f t="shared" ca="1" si="8"/>
        <v>119000</v>
      </c>
      <c r="O21" s="124">
        <f t="shared" ca="1" si="9"/>
        <v>100</v>
      </c>
      <c r="P21" s="124">
        <f t="shared" ca="1" si="10"/>
        <v>-1000</v>
      </c>
      <c r="Q21" s="124">
        <f t="shared" ca="1" si="11"/>
        <v>-0.84033613445378152</v>
      </c>
      <c r="R21" s="40"/>
      <c r="S21" s="72">
        <f ca="1">IFERROR(_xll.BC_BU(_xll.ArrayBU(DB),_xll.ArrayDPT($BA21:$BE21),_xll.ArrayCOA($BG21:$BZ21),YR,PRD,RV,_xll.ArrayDIM($CB21:$CE21)),0)</f>
        <v>0</v>
      </c>
      <c r="T21" s="72">
        <f ca="1">IFERROR(_xll.AC_BU(_xll.ArrayBU(DB),_xll.ArrayDPT($BA21:$BE21),_xll.ArrayCOA($BG21:$BZ21),YR-1,PRD,_xll.ArrayDIM($CB21:$CE21)),0)</f>
        <v>20000</v>
      </c>
      <c r="U21" s="72">
        <f ca="1">IFERROR(_xll.BCC_BU(_xll.ArrayBU(DB),_xll.ArrayDPT($BA21:$BE21),_xll.ArrayCOA($BG21:$BZ21),YR,PRD,RV,_xll.ArrayDIM($CB21:$CE21)),0)</f>
        <v>0</v>
      </c>
      <c r="V21" s="72">
        <f ca="1">IFERROR(_xll.ACC_BU(_xll.ArrayBU(DB),_xll.ArrayDPT($BA21:$BE21),_xll.ArrayCOA($BG21:$BZ21),YR-1,PRD,_xll.ArrayDIM($CB21:$CE21)),0)</f>
        <v>120000</v>
      </c>
      <c r="X21" s="72">
        <f ca="1">IFERROR(_xll.ACC_BU(_xll.ArrayBU(DB),_xll.ArrayDPT($BA21:$BE21),_xll.ArrayCOA($BG21:$BZ21),YR,PRD,_xll.ArrayDIM($CB21:$CE21)),0)</f>
        <v>119000</v>
      </c>
      <c r="Y21" s="72">
        <f ca="1">IFERROR(_xll.BCC_BU(_xll.ArrayBU(DB),_xll.ArrayDPT($BA21:$BE21),_xll.ArrayCOA($BG21:$BZ21),YR,PRD,RV,_xll.ArrayDIM($CB21:$CE21)),0)</f>
        <v>0</v>
      </c>
      <c r="Z21" s="72">
        <f ca="1">IFERROR(_xll.ACC_BU(_xll.ArrayBU(DB),_xll.ArrayDPT($BA21:$BE21),_xll.ArrayCOA($BG21:$BZ21),YR-1,PRD,_xll.ArrayDIM($CB21:$CE21)),0)</f>
        <v>120000</v>
      </c>
      <c r="AA21" s="46"/>
      <c r="BA21" s="537"/>
      <c r="BB21" s="538"/>
      <c r="BC21" s="538"/>
      <c r="BD21" s="538"/>
      <c r="BE21" s="539"/>
      <c r="BF21" s="502"/>
      <c r="BG21" s="537" t="s">
        <v>1701</v>
      </c>
      <c r="BH21" s="539"/>
      <c r="BI21" s="537"/>
      <c r="BJ21" s="539"/>
      <c r="BK21" s="537"/>
      <c r="BL21" s="539"/>
      <c r="BM21" s="537"/>
      <c r="BN21" s="539"/>
      <c r="BO21" s="537"/>
      <c r="BP21" s="539"/>
      <c r="BQ21" s="537"/>
      <c r="BR21" s="539"/>
      <c r="BS21" s="537"/>
      <c r="BT21" s="539"/>
      <c r="BU21" s="537"/>
      <c r="BV21" s="539"/>
      <c r="BW21" s="537"/>
      <c r="BX21" s="539"/>
      <c r="BY21" s="537"/>
      <c r="BZ21" s="539"/>
      <c r="CA21" s="502"/>
      <c r="CB21" s="537"/>
      <c r="CC21" s="538"/>
      <c r="CD21" s="538"/>
      <c r="CE21" s="539"/>
      <c r="DA21" t="s">
        <v>1701</v>
      </c>
    </row>
    <row r="22" spans="1:107" ht="12.75" customHeight="1">
      <c r="A22" s="124">
        <f t="shared" ca="1" si="0"/>
        <v>0</v>
      </c>
      <c r="B22" s="124">
        <f t="shared" ca="1" si="1"/>
        <v>0</v>
      </c>
      <c r="C22" s="124">
        <f t="shared" ca="1" si="2"/>
        <v>0</v>
      </c>
      <c r="D22" s="124">
        <f t="shared" ca="1" si="3"/>
        <v>0</v>
      </c>
      <c r="E22" s="124">
        <f ca="1">IFERROR(_xll.AC_BU(_xll.ArrayBU(DB),_xll.ArrayDPT($BA22:$BE22),_xll.ArrayCOA($BG22:$BZ22),YR,PRD-1,_xll.ArrayDIM($CB22:$CE22)),0)</f>
        <v>0</v>
      </c>
      <c r="F22" s="124">
        <f t="shared" ca="1" si="4"/>
        <v>0</v>
      </c>
      <c r="G22" s="124">
        <f t="shared" ca="1" si="5"/>
        <v>0</v>
      </c>
      <c r="H22" s="124"/>
      <c r="I22" s="124">
        <f ca="1">IFERROR(_xll.AC_BU(_xll.ArrayBU(DB),_xll.ArrayDPT($BA22:$BE22),_xll.ArrayCOA($BG22:$BZ22),YR,PRD,_xll.ArrayDIM($CB22:$CE22)),0)</f>
        <v>0</v>
      </c>
      <c r="J22" s="127">
        <f t="shared" ca="1" si="6"/>
        <v>0</v>
      </c>
      <c r="K22" s="126" t="s">
        <v>2501</v>
      </c>
      <c r="L22" s="124">
        <f ca="1">IFERROR(_xll.ACC_BU(_xll.ArrayBU(DB),_xll.ArrayDPT($BA22:$BE22),_xll.ArrayCOA($BG22:$BZ22),YR,PRD,_xll.ArrayDIM($CB22:$CE22)),0)</f>
        <v>0</v>
      </c>
      <c r="M22" s="127">
        <f t="shared" ca="1" si="7"/>
        <v>0</v>
      </c>
      <c r="N22" s="124">
        <f t="shared" ca="1" si="8"/>
        <v>0</v>
      </c>
      <c r="O22" s="124">
        <f t="shared" ca="1" si="9"/>
        <v>0</v>
      </c>
      <c r="P22" s="124">
        <f t="shared" ca="1" si="10"/>
        <v>0</v>
      </c>
      <c r="Q22" s="124">
        <f t="shared" ca="1" si="11"/>
        <v>0</v>
      </c>
      <c r="R22" s="40"/>
      <c r="S22" s="72">
        <f ca="1">IFERROR(_xll.BC_BU(_xll.ArrayBU(DB),_xll.ArrayDPT($BA22:$BE22),_xll.ArrayCOA($BG22:$BZ22),YR,PRD,RV,_xll.ArrayDIM($CB22:$CE22)),0)</f>
        <v>0</v>
      </c>
      <c r="T22" s="72">
        <f ca="1">IFERROR(_xll.AC_BU(_xll.ArrayBU(DB),_xll.ArrayDPT($BA22:$BE22),_xll.ArrayCOA($BG22:$BZ22),YR-1,PRD,_xll.ArrayDIM($CB22:$CE22)),0)</f>
        <v>0</v>
      </c>
      <c r="U22" s="72">
        <f ca="1">IFERROR(_xll.BCC_BU(_xll.ArrayBU(DB),_xll.ArrayDPT($BA22:$BE22),_xll.ArrayCOA($BG22:$BZ22),YR,PRD,RV,_xll.ArrayDIM($CB22:$CE22)),0)</f>
        <v>0</v>
      </c>
      <c r="V22" s="72">
        <f ca="1">IFERROR(_xll.ACC_BU(_xll.ArrayBU(DB),_xll.ArrayDPT($BA22:$BE22),_xll.ArrayCOA($BG22:$BZ22),YR-1,PRD,_xll.ArrayDIM($CB22:$CE22)),0)</f>
        <v>0</v>
      </c>
      <c r="X22" s="72">
        <f ca="1">IFERROR(_xll.ACC_BU(_xll.ArrayBU(DB),_xll.ArrayDPT($BA22:$BE22),_xll.ArrayCOA($BG22:$BZ22),YR,PRD,_xll.ArrayDIM($CB22:$CE22)),0)</f>
        <v>0</v>
      </c>
      <c r="Y22" s="72">
        <f ca="1">IFERROR(_xll.BCC_BU(_xll.ArrayBU(DB),_xll.ArrayDPT($BA22:$BE22),_xll.ArrayCOA($BG22:$BZ22),YR,PRD,RV,_xll.ArrayDIM($CB22:$CE22)),0)</f>
        <v>0</v>
      </c>
      <c r="Z22" s="72">
        <f ca="1">IFERROR(_xll.ACC_BU(_xll.ArrayBU(DB),_xll.ArrayDPT($BA22:$BE22),_xll.ArrayCOA($BG22:$BZ22),YR-1,PRD,_xll.ArrayDIM($CB22:$CE22)),0)</f>
        <v>0</v>
      </c>
      <c r="AA22" s="46"/>
      <c r="AB22" s="46"/>
      <c r="AC22" s="46"/>
      <c r="AE22" s="106"/>
      <c r="AF22" s="106"/>
      <c r="AG22" s="106"/>
      <c r="AH22" s="106"/>
      <c r="BA22" s="537"/>
      <c r="BB22" s="538"/>
      <c r="BC22" s="538"/>
      <c r="BD22" s="538"/>
      <c r="BE22" s="539"/>
      <c r="BF22" s="502"/>
      <c r="BG22" s="537" t="s">
        <v>1704</v>
      </c>
      <c r="BH22" s="539" t="s">
        <v>1704</v>
      </c>
      <c r="BI22" s="537" t="s">
        <v>1770</v>
      </c>
      <c r="BJ22" s="539" t="s">
        <v>1770</v>
      </c>
      <c r="BK22" s="537"/>
      <c r="BL22" s="539"/>
      <c r="BM22" s="537"/>
      <c r="BN22" s="539"/>
      <c r="BO22" s="537"/>
      <c r="BP22" s="539"/>
      <c r="BQ22" s="537"/>
      <c r="BR22" s="539"/>
      <c r="BS22" s="537"/>
      <c r="BT22" s="539"/>
      <c r="BU22" s="537"/>
      <c r="BV22" s="539"/>
      <c r="BW22" s="537"/>
      <c r="BX22" s="539"/>
      <c r="BY22" s="537"/>
      <c r="BZ22" s="539"/>
      <c r="CA22" s="502"/>
      <c r="CB22" s="537"/>
      <c r="CC22" s="538"/>
      <c r="CD22" s="538"/>
      <c r="CE22" s="539"/>
      <c r="DA22" t="s">
        <v>1704</v>
      </c>
      <c r="DB22" t="s">
        <v>1770</v>
      </c>
    </row>
    <row r="23" spans="1:107" ht="12.75" customHeight="1">
      <c r="A23" s="124">
        <f t="shared" ca="1" si="0"/>
        <v>0</v>
      </c>
      <c r="B23" s="124">
        <f t="shared" ca="1" si="1"/>
        <v>0</v>
      </c>
      <c r="C23" s="124">
        <f t="shared" ca="1" si="2"/>
        <v>0</v>
      </c>
      <c r="D23" s="124">
        <f t="shared" ca="1" si="3"/>
        <v>0</v>
      </c>
      <c r="E23" s="124">
        <f ca="1">IFERROR(_xll.AC_BU(_xll.ArrayBU(DB),_xll.ArrayDPT($BA23:$BE23),_xll.ArrayCOA($BG23:$BZ23),YR,PRD-1,_xll.ArrayDIM($CB23:$CE23)),0)</f>
        <v>0</v>
      </c>
      <c r="F23" s="124">
        <f t="shared" ca="1" si="4"/>
        <v>0</v>
      </c>
      <c r="G23" s="124">
        <f t="shared" ca="1" si="5"/>
        <v>0</v>
      </c>
      <c r="H23" s="124"/>
      <c r="I23" s="124">
        <f ca="1">IFERROR(_xll.AC_BU(_xll.ArrayBU(DB),_xll.ArrayDPT($BA23:$BE23),_xll.ArrayCOA($BG23:$BZ23),YR,PRD,_xll.ArrayDIM($CB23:$CE23)),0)</f>
        <v>0</v>
      </c>
      <c r="J23" s="127">
        <f t="shared" ca="1" si="6"/>
        <v>0</v>
      </c>
      <c r="K23" s="126" t="s">
        <v>2502</v>
      </c>
      <c r="L23" s="124">
        <f ca="1">IFERROR(_xll.ACC_BU(_xll.ArrayBU(DB),_xll.ArrayDPT($BA23:$BE23),_xll.ArrayCOA($BG23:$BZ23),YR,PRD,_xll.ArrayDIM($CB23:$CE23)),0)</f>
        <v>0</v>
      </c>
      <c r="M23" s="127">
        <f t="shared" ca="1" si="7"/>
        <v>0</v>
      </c>
      <c r="N23" s="124">
        <f t="shared" ca="1" si="8"/>
        <v>0</v>
      </c>
      <c r="O23" s="124">
        <f t="shared" ca="1" si="9"/>
        <v>0</v>
      </c>
      <c r="P23" s="124">
        <f t="shared" ca="1" si="10"/>
        <v>0</v>
      </c>
      <c r="Q23" s="124">
        <f t="shared" ca="1" si="11"/>
        <v>0</v>
      </c>
      <c r="R23" s="40"/>
      <c r="S23" s="72">
        <f ca="1">IFERROR(_xll.BC_BU(_xll.ArrayBU(DB),_xll.ArrayDPT($BA23:$BE23),_xll.ArrayCOA($BG23:$BZ23),YR,PRD,RV,_xll.ArrayDIM($CB23:$CE23)),0)</f>
        <v>0</v>
      </c>
      <c r="T23" s="72">
        <f ca="1">IFERROR(_xll.AC_BU(_xll.ArrayBU(DB),_xll.ArrayDPT($BA23:$BE23),_xll.ArrayCOA($BG23:$BZ23),YR-1,PRD,_xll.ArrayDIM($CB23:$CE23)),0)</f>
        <v>0</v>
      </c>
      <c r="U23" s="72">
        <f ca="1">IFERROR(_xll.BCC_BU(_xll.ArrayBU(DB),_xll.ArrayDPT($BA23:$BE23),_xll.ArrayCOA($BG23:$BZ23),YR,PRD,RV,_xll.ArrayDIM($CB23:$CE23)),0)</f>
        <v>0</v>
      </c>
      <c r="V23" s="72">
        <f ca="1">IFERROR(_xll.ACC_BU(_xll.ArrayBU(DB),_xll.ArrayDPT($BA23:$BE23),_xll.ArrayCOA($BG23:$BZ23),YR-1,PRD,_xll.ArrayDIM($CB23:$CE23)),0)</f>
        <v>0</v>
      </c>
      <c r="X23" s="72">
        <f ca="1">IFERROR(_xll.ACC_BU(_xll.ArrayBU(DB),_xll.ArrayDPT($BA23:$BE23),_xll.ArrayCOA($BG23:$BZ23),YR,PRD,_xll.ArrayDIM($CB23:$CE23)),0)</f>
        <v>0</v>
      </c>
      <c r="Y23" s="72">
        <f ca="1">IFERROR(_xll.BCC_BU(_xll.ArrayBU(DB),_xll.ArrayDPT($BA23:$BE23),_xll.ArrayCOA($BG23:$BZ23),YR,PRD,RV,_xll.ArrayDIM($CB23:$CE23)),0)</f>
        <v>0</v>
      </c>
      <c r="Z23" s="72">
        <f ca="1">IFERROR(_xll.ACC_BU(_xll.ArrayBU(DB),_xll.ArrayDPT($BA23:$BE23),_xll.ArrayCOA($BG23:$BZ23),YR-1,PRD,_xll.ArrayDIM($CB23:$CE23)),0)</f>
        <v>0</v>
      </c>
      <c r="AA23" s="46"/>
      <c r="AB23" s="46"/>
      <c r="AC23" s="46"/>
      <c r="AE23" s="106"/>
      <c r="AF23" s="106"/>
      <c r="AG23" s="106"/>
      <c r="AH23" s="106"/>
      <c r="BA23" s="537"/>
      <c r="BB23" s="538"/>
      <c r="BC23" s="538"/>
      <c r="BD23" s="538"/>
      <c r="BE23" s="539"/>
      <c r="BF23" s="502"/>
      <c r="BG23" s="537" t="s">
        <v>1695</v>
      </c>
      <c r="BH23" s="539" t="s">
        <v>1695</v>
      </c>
      <c r="BI23" s="537" t="s">
        <v>1758</v>
      </c>
      <c r="BJ23" s="539" t="s">
        <v>1758</v>
      </c>
      <c r="BK23" s="537"/>
      <c r="BL23" s="539"/>
      <c r="BM23" s="537"/>
      <c r="BN23" s="539"/>
      <c r="BO23" s="537"/>
      <c r="BP23" s="539"/>
      <c r="BQ23" s="537"/>
      <c r="BR23" s="539"/>
      <c r="BS23" s="537"/>
      <c r="BT23" s="539"/>
      <c r="BU23" s="537"/>
      <c r="BV23" s="539"/>
      <c r="BW23" s="537"/>
      <c r="BX23" s="539"/>
      <c r="BY23" s="537"/>
      <c r="BZ23" s="539"/>
      <c r="CA23" s="502"/>
      <c r="CB23" s="537"/>
      <c r="CC23" s="538"/>
      <c r="CD23" s="538"/>
      <c r="CE23" s="539"/>
      <c r="DA23" t="s">
        <v>1695</v>
      </c>
      <c r="DB23" t="s">
        <v>1758</v>
      </c>
    </row>
    <row r="24" spans="1:107" ht="12.75" customHeight="1">
      <c r="A24" s="124">
        <f t="shared" ca="1" si="0"/>
        <v>0</v>
      </c>
      <c r="B24" s="124">
        <f t="shared" ca="1" si="1"/>
        <v>0</v>
      </c>
      <c r="C24" s="124">
        <f t="shared" ca="1" si="2"/>
        <v>0</v>
      </c>
      <c r="D24" s="124">
        <f t="shared" ca="1" si="3"/>
        <v>0</v>
      </c>
      <c r="E24" s="124">
        <f ca="1">IFERROR(_xll.AC_BU(_xll.ArrayBU(DB),_xll.ArrayDPT($BA24:$BE24),_xll.ArrayCOA($BG24:$BZ24),YR,PRD-1,_xll.ArrayDIM($CB24:$CE24)),0)</f>
        <v>0</v>
      </c>
      <c r="F24" s="124">
        <f t="shared" ca="1" si="4"/>
        <v>0</v>
      </c>
      <c r="G24" s="124">
        <f t="shared" ca="1" si="5"/>
        <v>0</v>
      </c>
      <c r="H24" s="124"/>
      <c r="I24" s="124">
        <f ca="1">IFERROR(_xll.AC_BU(_xll.ArrayBU(DB),_xll.ArrayDPT($BA24:$BE24),_xll.ArrayCOA($BG24:$BZ24),YR,PRD,_xll.ArrayDIM($CB24:$CE24)),0)</f>
        <v>0</v>
      </c>
      <c r="J24" s="127">
        <f t="shared" ca="1" si="6"/>
        <v>0</v>
      </c>
      <c r="K24" s="126" t="s">
        <v>2712</v>
      </c>
      <c r="L24" s="124">
        <f ca="1">IFERROR(_xll.ACC_BU(_xll.ArrayBU(DB),_xll.ArrayDPT($BA24:$BE24),_xll.ArrayCOA($BG24:$BZ24),YR,PRD,_xll.ArrayDIM($CB24:$CE24)),0)</f>
        <v>0</v>
      </c>
      <c r="M24" s="127">
        <f t="shared" ca="1" si="7"/>
        <v>0</v>
      </c>
      <c r="N24" s="124">
        <f t="shared" ca="1" si="8"/>
        <v>0</v>
      </c>
      <c r="O24" s="124">
        <f t="shared" ca="1" si="9"/>
        <v>0</v>
      </c>
      <c r="P24" s="124">
        <f t="shared" ca="1" si="10"/>
        <v>0</v>
      </c>
      <c r="Q24" s="124">
        <f t="shared" ca="1" si="11"/>
        <v>0</v>
      </c>
      <c r="R24" s="40"/>
      <c r="S24" s="72">
        <f ca="1">IFERROR(_xll.BC_BU(_xll.ArrayBU(DB),_xll.ArrayDPT($BA24:$BE24),_xll.ArrayCOA($BG24:$BZ24),YR,PRD,RV,_xll.ArrayDIM($CB24:$CE24)),0)</f>
        <v>0</v>
      </c>
      <c r="T24" s="72">
        <f ca="1">IFERROR(_xll.AC_BU(_xll.ArrayBU(DB),_xll.ArrayDPT($BA24:$BE24),_xll.ArrayCOA($BG24:$BZ24),YR-1,PRD,_xll.ArrayDIM($CB24:$CE24)),0)</f>
        <v>0</v>
      </c>
      <c r="U24" s="72">
        <f ca="1">IFERROR(_xll.BCC_BU(_xll.ArrayBU(DB),_xll.ArrayDPT($BA24:$BE24),_xll.ArrayCOA($BG24:$BZ24),YR,PRD,RV,_xll.ArrayDIM($CB24:$CE24)),0)</f>
        <v>0</v>
      </c>
      <c r="V24" s="72">
        <f ca="1">IFERROR(_xll.ACC_BU(_xll.ArrayBU(DB),_xll.ArrayDPT($BA24:$BE24),_xll.ArrayCOA($BG24:$BZ24),YR-1,PRD,_xll.ArrayDIM($CB24:$CE24)),0)</f>
        <v>0</v>
      </c>
      <c r="X24" s="72">
        <f ca="1">IFERROR(_xll.ACC_BU(_xll.ArrayBU(DB),_xll.ArrayDPT($BA24:$BE24),_xll.ArrayCOA($BG24:$BZ24),YR,PRD,_xll.ArrayDIM($CB24:$CE24)),0)</f>
        <v>0</v>
      </c>
      <c r="Y24" s="72">
        <f ca="1">IFERROR(_xll.BCC_BU(_xll.ArrayBU(DB),_xll.ArrayDPT($BA24:$BE24),_xll.ArrayCOA($BG24:$BZ24),YR,PRD,RV,_xll.ArrayDIM($CB24:$CE24)),0)</f>
        <v>0</v>
      </c>
      <c r="Z24" s="72">
        <f ca="1">IFERROR(_xll.ACC_BU(_xll.ArrayBU(DB),_xll.ArrayDPT($BA24:$BE24),_xll.ArrayCOA($BG24:$BZ24),YR-1,PRD,_xll.ArrayDIM($CB24:$CE24)),0)</f>
        <v>0</v>
      </c>
      <c r="AA24" s="46"/>
      <c r="AB24" s="46"/>
      <c r="AC24" s="46"/>
      <c r="AE24" s="106"/>
      <c r="AF24" s="106"/>
      <c r="AG24" s="106"/>
      <c r="AH24" s="106"/>
      <c r="BA24" s="537"/>
      <c r="BB24" s="538"/>
      <c r="BC24" s="538"/>
      <c r="BD24" s="538"/>
      <c r="BE24" s="539"/>
      <c r="BF24" s="502"/>
      <c r="BG24" s="537" t="s">
        <v>1718</v>
      </c>
      <c r="BH24" s="539"/>
      <c r="BI24" s="537"/>
      <c r="BJ24" s="539"/>
      <c r="BK24" s="537"/>
      <c r="BL24" s="539"/>
      <c r="BM24" s="537"/>
      <c r="BN24" s="539"/>
      <c r="BO24" s="537"/>
      <c r="BP24" s="539"/>
      <c r="BQ24" s="537"/>
      <c r="BR24" s="539"/>
      <c r="BS24" s="537"/>
      <c r="BT24" s="539"/>
      <c r="BU24" s="537"/>
      <c r="BV24" s="539"/>
      <c r="BW24" s="537"/>
      <c r="BX24" s="539"/>
      <c r="BY24" s="537"/>
      <c r="BZ24" s="539"/>
      <c r="CA24" s="502"/>
      <c r="CB24" s="537"/>
      <c r="CC24" s="538"/>
      <c r="CD24" s="538"/>
      <c r="CE24" s="539"/>
      <c r="DA24" t="s">
        <v>1718</v>
      </c>
    </row>
    <row r="25" spans="1:107" ht="12.75" customHeight="1">
      <c r="A25" s="124">
        <f t="shared" ca="1" si="0"/>
        <v>31328.23</v>
      </c>
      <c r="B25" s="124">
        <f t="shared" ca="1" si="1"/>
        <v>78.486023537617299</v>
      </c>
      <c r="C25" s="124">
        <f t="shared" ca="1" si="2"/>
        <v>21061.83</v>
      </c>
      <c r="D25" s="124">
        <f t="shared" ca="1" si="3"/>
        <v>52.765805317609519</v>
      </c>
      <c r="E25" s="124">
        <f ca="1">IFERROR(_xll.AC_BU(_xll.ArrayBU(DB),_xll.ArrayDPT($BA25:$BE25),_xll.ArrayCOA($BG25:$BZ25),YR,PRD-1,_xll.ArrayDIM($CB25:$CE25)),0)</f>
        <v>18853.849999999999</v>
      </c>
      <c r="F25" s="124">
        <f t="shared" ca="1" si="4"/>
        <v>39915.68</v>
      </c>
      <c r="G25" s="124">
        <f t="shared" ca="1" si="5"/>
        <v>100</v>
      </c>
      <c r="H25" s="124"/>
      <c r="I25" s="124">
        <f ca="1">IFERROR(_xll.AC_BU(_xll.ArrayBU(DB),_xll.ArrayDPT($BA25:$BE25),_xll.ArrayCOA($BG25:$BZ25),YR,PRD,_xll.ArrayDIM($CB25:$CE25)),0)</f>
        <v>39915.68</v>
      </c>
      <c r="J25" s="127">
        <f t="shared" ca="1" si="6"/>
        <v>1.2784991552600478</v>
      </c>
      <c r="K25" s="126" t="s">
        <v>2492</v>
      </c>
      <c r="L25" s="124">
        <f ca="1">IFERROR(_xll.ACC_BU(_xll.ArrayBU(DB),_xll.ArrayDPT($BA25:$BE25),_xll.ArrayCOA($BG25:$BZ25),YR,PRD,_xll.ArrayDIM($CB25:$CE25)),0)</f>
        <v>129300.82</v>
      </c>
      <c r="M25" s="127">
        <f t="shared" ca="1" si="7"/>
        <v>1.0895420831549338</v>
      </c>
      <c r="N25" s="124">
        <f t="shared" ca="1" si="8"/>
        <v>129300.82</v>
      </c>
      <c r="O25" s="124">
        <f t="shared" ca="1" si="9"/>
        <v>100</v>
      </c>
      <c r="P25" s="124">
        <f t="shared" ca="1" si="10"/>
        <v>58114.86</v>
      </c>
      <c r="Q25" s="124">
        <f t="shared" ca="1" si="11"/>
        <v>44.94546902332096</v>
      </c>
      <c r="R25" s="40"/>
      <c r="S25" s="72">
        <f ca="1">IFERROR(_xll.BC_BU(_xll.ArrayBU(DB),_xll.ArrayDPT($BA25:$BE25),_xll.ArrayCOA($BG25:$BZ25),YR,PRD,RV,_xll.ArrayDIM($CB25:$CE25)),0)</f>
        <v>0</v>
      </c>
      <c r="T25" s="72">
        <f ca="1">IFERROR(_xll.AC_BU(_xll.ArrayBU(DB),_xll.ArrayDPT($BA25:$BE25),_xll.ArrayCOA($BG25:$BZ25),YR-1,PRD,_xll.ArrayDIM($CB25:$CE25)),0)</f>
        <v>8587.4500000000007</v>
      </c>
      <c r="U25" s="72">
        <f ca="1">IFERROR(_xll.BCC_BU(_xll.ArrayBU(DB),_xll.ArrayDPT($BA25:$BE25),_xll.ArrayCOA($BG25:$BZ25),YR,PRD,RV,_xll.ArrayDIM($CB25:$CE25)),0)</f>
        <v>0</v>
      </c>
      <c r="V25" s="72">
        <f ca="1">IFERROR(_xll.ACC_BU(_xll.ArrayBU(DB),_xll.ArrayDPT($BA25:$BE25),_xll.ArrayCOA($BG25:$BZ25),YR-1,PRD,_xll.ArrayDIM($CB25:$CE25)),0)</f>
        <v>71185.960000000006</v>
      </c>
      <c r="X25" s="72">
        <f ca="1">IFERROR(_xll.ACC_BU(_xll.ArrayBU(DB),_xll.ArrayDPT($BA25:$BE25),_xll.ArrayCOA($BG25:$BZ25),YR,PRD,_xll.ArrayDIM($CB25:$CE25)),0)</f>
        <v>129300.82</v>
      </c>
      <c r="Y25" s="72">
        <f ca="1">IFERROR(_xll.BCC_BU(_xll.ArrayBU(DB),_xll.ArrayDPT($BA25:$BE25),_xll.ArrayCOA($BG25:$BZ25),YR,PRD,RV,_xll.ArrayDIM($CB25:$CE25)),0)</f>
        <v>0</v>
      </c>
      <c r="Z25" s="72">
        <f ca="1">IFERROR(_xll.ACC_BU(_xll.ArrayBU(DB),_xll.ArrayDPT($BA25:$BE25),_xll.ArrayCOA($BG25:$BZ25),YR-1,PRD,_xll.ArrayDIM($CB25:$CE25)),0)</f>
        <v>71185.960000000006</v>
      </c>
      <c r="AA25" s="46"/>
      <c r="AB25" s="46"/>
      <c r="AC25" s="46"/>
      <c r="AE25" s="106"/>
      <c r="AF25" s="106"/>
      <c r="AG25" s="106"/>
      <c r="AH25" s="106"/>
      <c r="BA25" s="537"/>
      <c r="BB25" s="538"/>
      <c r="BC25" s="538"/>
      <c r="BD25" s="538"/>
      <c r="BE25" s="539"/>
      <c r="BF25" s="502"/>
      <c r="BG25" s="537" t="s">
        <v>1703</v>
      </c>
      <c r="BH25" s="539" t="s">
        <v>1703</v>
      </c>
      <c r="BI25" s="537" t="s">
        <v>1768</v>
      </c>
      <c r="BJ25" s="539" t="s">
        <v>1768</v>
      </c>
      <c r="BK25" s="537"/>
      <c r="BL25" s="539"/>
      <c r="BM25" s="537"/>
      <c r="BN25" s="539"/>
      <c r="BO25" s="537"/>
      <c r="BP25" s="539"/>
      <c r="BQ25" s="537"/>
      <c r="BR25" s="539"/>
      <c r="BS25" s="537"/>
      <c r="BT25" s="539"/>
      <c r="BU25" s="537"/>
      <c r="BV25" s="539"/>
      <c r="BW25" s="537"/>
      <c r="BX25" s="539"/>
      <c r="BY25" s="537"/>
      <c r="BZ25" s="539"/>
      <c r="CA25" s="502"/>
      <c r="CB25" s="537"/>
      <c r="CC25" s="538"/>
      <c r="CD25" s="538"/>
      <c r="CE25" s="539"/>
      <c r="DA25" t="s">
        <v>1768</v>
      </c>
      <c r="DB25" t="s">
        <v>1703</v>
      </c>
    </row>
    <row r="26" spans="1:107" ht="12.75" customHeight="1">
      <c r="A26" s="124">
        <f t="shared" ca="1" si="0"/>
        <v>-43</v>
      </c>
      <c r="B26" s="124">
        <f t="shared" ca="1" si="1"/>
        <v>0</v>
      </c>
      <c r="C26" s="124">
        <f t="shared" ca="1" si="2"/>
        <v>0</v>
      </c>
      <c r="D26" s="124">
        <f t="shared" ca="1" si="3"/>
        <v>0</v>
      </c>
      <c r="E26" s="124">
        <f ca="1">IFERROR(_xll.AC_BU(_xll.ArrayBU(DB),_xll.ArrayDPT($BA26:$BE26),_xll.ArrayCOA($BG26:$BZ26),YR,PRD-1,_xll.ArrayDIM($CB26:$CE26)),0)</f>
        <v>0</v>
      </c>
      <c r="F26" s="124">
        <f t="shared" ca="1" si="4"/>
        <v>0</v>
      </c>
      <c r="G26" s="124">
        <f t="shared" ca="1" si="5"/>
        <v>0</v>
      </c>
      <c r="H26" s="124"/>
      <c r="I26" s="124">
        <f ca="1">IFERROR(_xll.AC_BU(_xll.ArrayBU(DB),_xll.ArrayDPT($BA26:$BE26),_xll.ArrayCOA($BG26:$BZ26),YR,PRD,_xll.ArrayDIM($CB26:$CE26)),0)</f>
        <v>0</v>
      </c>
      <c r="J26" s="127">
        <f t="shared" ca="1" si="6"/>
        <v>0</v>
      </c>
      <c r="K26" s="216" t="s">
        <v>2484</v>
      </c>
      <c r="L26" s="124">
        <f ca="1">IFERROR(_xll.ACC_BU(_xll.ArrayBU(DB),_xll.ArrayDPT($BA26:$BE26),_xll.ArrayCOA($BG26:$BZ26),YR,PRD,_xll.ArrayDIM($CB26:$CE26)),0)</f>
        <v>7386.25</v>
      </c>
      <c r="M26" s="127">
        <f t="shared" ca="1" si="7"/>
        <v>6.2239591455824715E-2</v>
      </c>
      <c r="N26" s="124">
        <f t="shared" ca="1" si="8"/>
        <v>7386.25</v>
      </c>
      <c r="O26" s="124">
        <f t="shared" ca="1" si="9"/>
        <v>100</v>
      </c>
      <c r="P26" s="124">
        <f t="shared" ca="1" si="10"/>
        <v>6784.25</v>
      </c>
      <c r="Q26" s="124">
        <f t="shared" ca="1" si="11"/>
        <v>91.849720764934844</v>
      </c>
      <c r="R26" s="40"/>
      <c r="S26" s="72">
        <f ca="1">IFERROR(_xll.BC_BU(_xll.ArrayBU(DB),_xll.ArrayDPT($BA26:$BE26),_xll.ArrayCOA($BG26:$BZ26),YR,PRD,RV,_xll.ArrayDIM($CB26:$CE26)),0)</f>
        <v>0</v>
      </c>
      <c r="T26" s="72">
        <f ca="1">IFERROR(_xll.AC_BU(_xll.ArrayBU(DB),_xll.ArrayDPT($BA26:$BE26),_xll.ArrayCOA($BG26:$BZ26),YR-1,PRD,_xll.ArrayDIM($CB26:$CE26)),0)</f>
        <v>43</v>
      </c>
      <c r="U26" s="72">
        <f ca="1">IFERROR(_xll.BCC_BU(_xll.ArrayBU(DB),_xll.ArrayDPT($BA26:$BE26),_xll.ArrayCOA($BG26:$BZ26),YR,PRD,RV,_xll.ArrayDIM($CB26:$CE26)),0)</f>
        <v>0</v>
      </c>
      <c r="V26" s="72">
        <f ca="1">IFERROR(_xll.ACC_BU(_xll.ArrayBU(DB),_xll.ArrayDPT($BA26:$BE26),_xll.ArrayCOA($BG26:$BZ26),YR-1,PRD,_xll.ArrayDIM($CB26:$CE26)),0)</f>
        <v>602</v>
      </c>
      <c r="X26" s="72">
        <f ca="1">IFERROR(_xll.ACC_BU(_xll.ArrayBU(DB),_xll.ArrayDPT($BA26:$BE26),_xll.ArrayCOA($BG26:$BZ26),YR,PRD,_xll.ArrayDIM($CB26:$CE26)),0)</f>
        <v>7386.25</v>
      </c>
      <c r="Y26" s="72">
        <f ca="1">IFERROR(_xll.BCC_BU(_xll.ArrayBU(DB),_xll.ArrayDPT($BA26:$BE26),_xll.ArrayCOA($BG26:$BZ26),YR,PRD,RV,_xll.ArrayDIM($CB26:$CE26)),0)</f>
        <v>0</v>
      </c>
      <c r="Z26" s="72">
        <f ca="1">IFERROR(_xll.ACC_BU(_xll.ArrayBU(DB),_xll.ArrayDPT($BA26:$BE26),_xll.ArrayCOA($BG26:$BZ26),YR-1,PRD,_xll.ArrayDIM($CB26:$CE26)),0)</f>
        <v>602</v>
      </c>
      <c r="AA26" s="46"/>
      <c r="AB26" s="46"/>
      <c r="AC26" s="46"/>
      <c r="AE26" s="106"/>
      <c r="AF26" s="106"/>
      <c r="AG26" s="106"/>
      <c r="AH26" s="106"/>
      <c r="BA26" s="537"/>
      <c r="BB26" s="538"/>
      <c r="BC26" s="538"/>
      <c r="BD26" s="538"/>
      <c r="BE26" s="539"/>
      <c r="BF26" s="502"/>
      <c r="BG26" s="537" t="s">
        <v>1697</v>
      </c>
      <c r="BH26" s="539"/>
      <c r="BI26" s="537"/>
      <c r="BJ26" s="539"/>
      <c r="BK26" s="537"/>
      <c r="BL26" s="539"/>
      <c r="BM26" s="537"/>
      <c r="BN26" s="539"/>
      <c r="BO26" s="537"/>
      <c r="BP26" s="539"/>
      <c r="BQ26" s="537"/>
      <c r="BR26" s="539"/>
      <c r="BS26" s="537"/>
      <c r="BT26" s="539"/>
      <c r="BU26" s="537"/>
      <c r="BV26" s="539"/>
      <c r="BW26" s="537"/>
      <c r="BX26" s="539"/>
      <c r="BY26" s="537"/>
      <c r="BZ26" s="539"/>
      <c r="CA26" s="502"/>
      <c r="CB26" s="537"/>
      <c r="CC26" s="538"/>
      <c r="CD26" s="538"/>
      <c r="CE26" s="539"/>
      <c r="DA26" t="s">
        <v>1697</v>
      </c>
      <c r="DB26" t="s">
        <v>1768</v>
      </c>
      <c r="DC26" t="s">
        <v>1703</v>
      </c>
    </row>
    <row r="27" spans="1:107" ht="12.75" customHeight="1">
      <c r="A27" s="124">
        <f t="shared" ca="1" si="0"/>
        <v>2900</v>
      </c>
      <c r="B27" s="124">
        <f t="shared" ca="1" si="1"/>
        <v>50</v>
      </c>
      <c r="C27" s="124">
        <f t="shared" ca="1" si="2"/>
        <v>2900</v>
      </c>
      <c r="D27" s="124">
        <f t="shared" ca="1" si="3"/>
        <v>50</v>
      </c>
      <c r="E27" s="124">
        <f ca="1">IFERROR(_xll.AC_BU(_xll.ArrayBU(DB),_xll.ArrayDPT($BA27:$BE27),_xll.ArrayCOA($BG27:$BZ27),YR,PRD-1,_xll.ArrayDIM($CB27:$CE27)),0)</f>
        <v>2900</v>
      </c>
      <c r="F27" s="124">
        <f t="shared" ca="1" si="4"/>
        <v>5800</v>
      </c>
      <c r="G27" s="124">
        <f t="shared" ca="1" si="5"/>
        <v>100</v>
      </c>
      <c r="H27" s="124"/>
      <c r="I27" s="124">
        <f ca="1">IFERROR(_xll.AC_BU(_xll.ArrayBU(DB),_xll.ArrayDPT($BA27:$BE27),_xll.ArrayCOA($BG27:$BZ27),YR,PRD,_xll.ArrayDIM($CB27:$CE27)),0)</f>
        <v>5800</v>
      </c>
      <c r="J27" s="127">
        <f t="shared" ca="1" si="6"/>
        <v>0.18577398908169113</v>
      </c>
      <c r="K27" s="126" t="s">
        <v>2713</v>
      </c>
      <c r="L27" s="124">
        <f ca="1">IFERROR(_xll.ACC_BU(_xll.ArrayBU(DB),_xll.ArrayDPT($BA27:$BE27),_xll.ArrayCOA($BG27:$BZ27),YR,PRD,_xll.ArrayDIM($CB27:$CE27)),0)</f>
        <v>20300</v>
      </c>
      <c r="M27" s="127">
        <f t="shared" ca="1" si="7"/>
        <v>0.17105617959766345</v>
      </c>
      <c r="N27" s="124">
        <f t="shared" ca="1" si="8"/>
        <v>20300</v>
      </c>
      <c r="O27" s="124">
        <f t="shared" ca="1" si="9"/>
        <v>100</v>
      </c>
      <c r="P27" s="124">
        <f t="shared" ca="1" si="10"/>
        <v>2900</v>
      </c>
      <c r="Q27" s="124">
        <f t="shared" ca="1" si="11"/>
        <v>14.285714285714286</v>
      </c>
      <c r="R27" s="40"/>
      <c r="S27" s="72">
        <f ca="1">IFERROR(_xll.BC_BU(_xll.ArrayBU(DB),_xll.ArrayDPT($BA27:$BE27),_xll.ArrayCOA($BG27:$BZ27),YR,PRD,RV,_xll.ArrayDIM($CB27:$CE27)),0)</f>
        <v>0</v>
      </c>
      <c r="T27" s="72">
        <f ca="1">IFERROR(_xll.AC_BU(_xll.ArrayBU(DB),_xll.ArrayDPT($BA27:$BE27),_xll.ArrayCOA($BG27:$BZ27),YR-1,PRD,_xll.ArrayDIM($CB27:$CE27)),0)</f>
        <v>2900</v>
      </c>
      <c r="U27" s="72">
        <f ca="1">IFERROR(_xll.BCC_BU(_xll.ArrayBU(DB),_xll.ArrayDPT($BA27:$BE27),_xll.ArrayCOA($BG27:$BZ27),YR,PRD,RV,_xll.ArrayDIM($CB27:$CE27)),0)</f>
        <v>0</v>
      </c>
      <c r="V27" s="72">
        <f ca="1">IFERROR(_xll.ACC_BU(_xll.ArrayBU(DB),_xll.ArrayDPT($BA27:$BE27),_xll.ArrayCOA($BG27:$BZ27),YR-1,PRD,_xll.ArrayDIM($CB27:$CE27)),0)</f>
        <v>17400</v>
      </c>
      <c r="X27" s="72">
        <f ca="1">IFERROR(_xll.ACC_BU(_xll.ArrayBU(DB),_xll.ArrayDPT($BA27:$BE27),_xll.ArrayCOA($BG27:$BZ27),YR,PRD,_xll.ArrayDIM($CB27:$CE27)),0)</f>
        <v>20300</v>
      </c>
      <c r="Y27" s="72">
        <f ca="1">IFERROR(_xll.BCC_BU(_xll.ArrayBU(DB),_xll.ArrayDPT($BA27:$BE27),_xll.ArrayCOA($BG27:$BZ27),YR,PRD,RV,_xll.ArrayDIM($CB27:$CE27)),0)</f>
        <v>0</v>
      </c>
      <c r="Z27" s="72">
        <f ca="1">IFERROR(_xll.ACC_BU(_xll.ArrayBU(DB),_xll.ArrayDPT($BA27:$BE27),_xll.ArrayCOA($BG27:$BZ27),YR-1,PRD,_xll.ArrayDIM($CB27:$CE27)),0)</f>
        <v>17400</v>
      </c>
      <c r="AA27" s="46"/>
      <c r="AB27" s="46"/>
      <c r="AC27" s="46"/>
      <c r="AE27" s="106"/>
      <c r="AF27" s="106"/>
      <c r="AG27" s="106"/>
      <c r="AH27" s="106"/>
      <c r="BA27" s="537"/>
      <c r="BB27" s="538"/>
      <c r="BC27" s="538"/>
      <c r="BD27" s="538"/>
      <c r="BE27" s="539"/>
      <c r="BF27" s="502"/>
      <c r="BG27" s="537" t="s">
        <v>1705</v>
      </c>
      <c r="BH27" s="539"/>
      <c r="BI27" s="537"/>
      <c r="BJ27" s="539"/>
      <c r="BK27" s="537"/>
      <c r="BL27" s="539"/>
      <c r="BM27" s="537"/>
      <c r="BN27" s="539"/>
      <c r="BO27" s="537"/>
      <c r="BP27" s="539"/>
      <c r="BQ27" s="537"/>
      <c r="BR27" s="539"/>
      <c r="BS27" s="537"/>
      <c r="BT27" s="539"/>
      <c r="BU27" s="537"/>
      <c r="BV27" s="539"/>
      <c r="BW27" s="537"/>
      <c r="BX27" s="539"/>
      <c r="BY27" s="537"/>
      <c r="BZ27" s="539"/>
      <c r="CA27" s="502"/>
      <c r="CB27" s="537"/>
      <c r="CC27" s="538"/>
      <c r="CD27" s="538"/>
      <c r="CE27" s="539"/>
      <c r="DA27" t="s">
        <v>1705</v>
      </c>
    </row>
    <row r="28" spans="1:107" ht="12.75" customHeight="1">
      <c r="A28" s="124">
        <f t="shared" ca="1" si="0"/>
        <v>261933.33</v>
      </c>
      <c r="B28" s="124">
        <f t="shared" ca="1" si="1"/>
        <v>50</v>
      </c>
      <c r="C28" s="124">
        <f t="shared" ca="1" si="2"/>
        <v>261933.33</v>
      </c>
      <c r="D28" s="124">
        <f t="shared" ca="1" si="3"/>
        <v>50</v>
      </c>
      <c r="E28" s="124">
        <f ca="1">IFERROR(_xll.AC_BU(_xll.ArrayBU(DB),_xll.ArrayDPT($BA28:$BE28),_xll.ArrayCOA($BG28:$BZ28),YR,PRD-1,_xll.ArrayDIM($CB28:$CE28)),0)</f>
        <v>261933.33</v>
      </c>
      <c r="F28" s="124">
        <f t="shared" ca="1" si="4"/>
        <v>523866.66</v>
      </c>
      <c r="G28" s="124">
        <f t="shared" ca="1" si="5"/>
        <v>100</v>
      </c>
      <c r="H28" s="124"/>
      <c r="I28" s="124">
        <f ca="1">IFERROR(_xll.AC_BU(_xll.ArrayBU(DB),_xll.ArrayDPT($BA28:$BE28),_xll.ArrayCOA($BG28:$BZ28),YR,PRD,_xll.ArrayDIM($CB28:$CE28)),0)</f>
        <v>523866.66</v>
      </c>
      <c r="J28" s="127">
        <f t="shared" ca="1" si="6"/>
        <v>16.779448133638276</v>
      </c>
      <c r="K28" s="126" t="s">
        <v>2714</v>
      </c>
      <c r="L28" s="124">
        <f ca="1">IFERROR(_xll.ACC_BU(_xll.ArrayBU(DB),_xll.ArrayDPT($BA28:$BE28),_xll.ArrayCOA($BG28:$BZ28),YR,PRD,_xll.ArrayDIM($CB28:$CE28)),0)</f>
        <v>1833533.31</v>
      </c>
      <c r="M28" s="127">
        <f t="shared" ca="1" si="7"/>
        <v>15.450108530722083</v>
      </c>
      <c r="N28" s="124">
        <f t="shared" ca="1" si="8"/>
        <v>1833533.31</v>
      </c>
      <c r="O28" s="124">
        <f t="shared" ca="1" si="9"/>
        <v>100</v>
      </c>
      <c r="P28" s="124">
        <f t="shared" ca="1" si="10"/>
        <v>261933.33000000007</v>
      </c>
      <c r="Q28" s="124">
        <f t="shared" ca="1" si="11"/>
        <v>14.28571428571429</v>
      </c>
      <c r="R28" s="40"/>
      <c r="S28" s="72">
        <f ca="1">IFERROR(_xll.BC_BU(_xll.ArrayBU(DB),_xll.ArrayDPT($BA28:$BE28),_xll.ArrayCOA($BG28:$BZ28),YR,PRD,RV,_xll.ArrayDIM($CB28:$CE28)),0)</f>
        <v>0</v>
      </c>
      <c r="T28" s="72">
        <f ca="1">IFERROR(_xll.AC_BU(_xll.ArrayBU(DB),_xll.ArrayDPT($BA28:$BE28),_xll.ArrayCOA($BG28:$BZ28),YR-1,PRD,_xll.ArrayDIM($CB28:$CE28)),0)</f>
        <v>261933.33</v>
      </c>
      <c r="U28" s="72">
        <f ca="1">IFERROR(_xll.BCC_BU(_xll.ArrayBU(DB),_xll.ArrayDPT($BA28:$BE28),_xll.ArrayCOA($BG28:$BZ28),YR,PRD,RV,_xll.ArrayDIM($CB28:$CE28)),0)</f>
        <v>0</v>
      </c>
      <c r="V28" s="72">
        <f ca="1">IFERROR(_xll.ACC_BU(_xll.ArrayBU(DB),_xll.ArrayDPT($BA28:$BE28),_xll.ArrayCOA($BG28:$BZ28),YR-1,PRD,_xll.ArrayDIM($CB28:$CE28)),0)</f>
        <v>1571599.98</v>
      </c>
      <c r="X28" s="72">
        <f ca="1">IFERROR(_xll.ACC_BU(_xll.ArrayBU(DB),_xll.ArrayDPT($BA28:$BE28),_xll.ArrayCOA($BG28:$BZ28),YR,PRD,_xll.ArrayDIM($CB28:$CE28)),0)</f>
        <v>1833533.31</v>
      </c>
      <c r="Y28" s="72">
        <f ca="1">IFERROR(_xll.BCC_BU(_xll.ArrayBU(DB),_xll.ArrayDPT($BA28:$BE28),_xll.ArrayCOA($BG28:$BZ28),YR,PRD,RV,_xll.ArrayDIM($CB28:$CE28)),0)</f>
        <v>0</v>
      </c>
      <c r="Z28" s="72">
        <f ca="1">IFERROR(_xll.ACC_BU(_xll.ArrayBU(DB),_xll.ArrayDPT($BA28:$BE28),_xll.ArrayCOA($BG28:$BZ28),YR-1,PRD,_xll.ArrayDIM($CB28:$CE28)),0)</f>
        <v>1571599.98</v>
      </c>
      <c r="AA28" s="46"/>
      <c r="AB28" s="46"/>
      <c r="AC28" s="46"/>
      <c r="AE28" s="106"/>
      <c r="AF28" s="106"/>
      <c r="AG28" s="106"/>
      <c r="AH28" s="106"/>
      <c r="BA28" s="537"/>
      <c r="BB28" s="538"/>
      <c r="BC28" s="538"/>
      <c r="BD28" s="538"/>
      <c r="BE28" s="539"/>
      <c r="BF28" s="502"/>
      <c r="BG28" s="537" t="s">
        <v>1706</v>
      </c>
      <c r="BH28" s="539"/>
      <c r="BI28" s="537"/>
      <c r="BJ28" s="539"/>
      <c r="BK28" s="537"/>
      <c r="BL28" s="539"/>
      <c r="BM28" s="537"/>
      <c r="BN28" s="539"/>
      <c r="BO28" s="537"/>
      <c r="BP28" s="539"/>
      <c r="BQ28" s="537"/>
      <c r="BR28" s="539"/>
      <c r="BS28" s="537"/>
      <c r="BT28" s="539"/>
      <c r="BU28" s="537"/>
      <c r="BV28" s="539"/>
      <c r="BW28" s="537"/>
      <c r="BX28" s="539"/>
      <c r="BY28" s="537"/>
      <c r="BZ28" s="539"/>
      <c r="CA28" s="502"/>
      <c r="CB28" s="537"/>
      <c r="CC28" s="538"/>
      <c r="CD28" s="538"/>
      <c r="CE28" s="539"/>
      <c r="DA28" t="s">
        <v>1706</v>
      </c>
      <c r="DB28" t="s">
        <v>1705</v>
      </c>
    </row>
    <row r="29" spans="1:107" ht="12.75" customHeight="1">
      <c r="A29" s="124">
        <f t="shared" ca="1" si="0"/>
        <v>-3485.98</v>
      </c>
      <c r="B29" s="124">
        <f t="shared" ca="1" si="1"/>
        <v>0</v>
      </c>
      <c r="C29" s="124">
        <f t="shared" ca="1" si="2"/>
        <v>-7109.31</v>
      </c>
      <c r="D29" s="124">
        <f t="shared" ca="1" si="3"/>
        <v>0</v>
      </c>
      <c r="E29" s="124">
        <f ca="1">IFERROR(_xll.AC_BU(_xll.ArrayBU(DB),_xll.ArrayDPT($BA29:$BE29),_xll.ArrayCOA($BG29:$BZ29),YR,PRD-1,_xll.ArrayDIM($CB29:$CE29)),0)</f>
        <v>7109.31</v>
      </c>
      <c r="F29" s="124">
        <f t="shared" ca="1" si="4"/>
        <v>0</v>
      </c>
      <c r="G29" s="124">
        <f t="shared" ca="1" si="5"/>
        <v>0</v>
      </c>
      <c r="H29" s="124"/>
      <c r="I29" s="124">
        <f ca="1">IFERROR(_xll.AC_BU(_xll.ArrayBU(DB),_xll.ArrayDPT($BA29:$BE29),_xll.ArrayCOA($BG29:$BZ29),YR,PRD,_xll.ArrayDIM($CB29:$CE29)),0)</f>
        <v>0</v>
      </c>
      <c r="J29" s="127">
        <f t="shared" ca="1" si="6"/>
        <v>0</v>
      </c>
      <c r="K29" s="126" t="s">
        <v>2715</v>
      </c>
      <c r="L29" s="124">
        <f ca="1">IFERROR(_xll.ACC_BU(_xll.ArrayBU(DB),_xll.ArrayDPT($BA29:$BE29),_xll.ArrayCOA($BG29:$BZ29),YR,PRD,_xll.ArrayDIM($CB29:$CE29)),0)</f>
        <v>17345.009999999998</v>
      </c>
      <c r="M29" s="127">
        <f t="shared" ca="1" si="7"/>
        <v>0.14615621407306739</v>
      </c>
      <c r="N29" s="124">
        <f t="shared" ca="1" si="8"/>
        <v>17345.009999999998</v>
      </c>
      <c r="O29" s="124">
        <f t="shared" ca="1" si="9"/>
        <v>100</v>
      </c>
      <c r="P29" s="124">
        <f t="shared" ca="1" si="10"/>
        <v>10096.409999999998</v>
      </c>
      <c r="Q29" s="124">
        <f t="shared" ca="1" si="11"/>
        <v>58.209306307693097</v>
      </c>
      <c r="R29" s="40"/>
      <c r="S29" s="72">
        <f ca="1">IFERROR(_xll.BC_BU(_xll.ArrayBU(DB),_xll.ArrayDPT($BA29:$BE29),_xll.ArrayCOA($BG29:$BZ29),YR,PRD,RV,_xll.ArrayDIM($CB29:$CE29)),0)</f>
        <v>0</v>
      </c>
      <c r="T29" s="72">
        <f ca="1">IFERROR(_xll.AC_BU(_xll.ArrayBU(DB),_xll.ArrayDPT($BA29:$BE29),_xll.ArrayCOA($BG29:$BZ29),YR-1,PRD,_xll.ArrayDIM($CB29:$CE29)),0)</f>
        <v>3485.98</v>
      </c>
      <c r="U29" s="72">
        <f ca="1">IFERROR(_xll.BCC_BU(_xll.ArrayBU(DB),_xll.ArrayDPT($BA29:$BE29),_xll.ArrayCOA($BG29:$BZ29),YR,PRD,RV,_xll.ArrayDIM($CB29:$CE29)),0)</f>
        <v>0</v>
      </c>
      <c r="V29" s="72">
        <f ca="1">IFERROR(_xll.ACC_BU(_xll.ArrayBU(DB),_xll.ArrayDPT($BA29:$BE29),_xll.ArrayCOA($BG29:$BZ29),YR-1,PRD,_xll.ArrayDIM($CB29:$CE29)),0)</f>
        <v>7248.6</v>
      </c>
      <c r="X29" s="72">
        <f ca="1">IFERROR(_xll.ACC_BU(_xll.ArrayBU(DB),_xll.ArrayDPT($BA29:$BE29),_xll.ArrayCOA($BG29:$BZ29),YR,PRD,_xll.ArrayDIM($CB29:$CE29)),0)</f>
        <v>17345.009999999998</v>
      </c>
      <c r="Y29" s="72">
        <f ca="1">IFERROR(_xll.BCC_BU(_xll.ArrayBU(DB),_xll.ArrayDPT($BA29:$BE29),_xll.ArrayCOA($BG29:$BZ29),YR,PRD,RV,_xll.ArrayDIM($CB29:$CE29)),0)</f>
        <v>0</v>
      </c>
      <c r="Z29" s="72">
        <f ca="1">IFERROR(_xll.ACC_BU(_xll.ArrayBU(DB),_xll.ArrayDPT($BA29:$BE29),_xll.ArrayCOA($BG29:$BZ29),YR-1,PRD,_xll.ArrayDIM($CB29:$CE29)),0)</f>
        <v>7248.6</v>
      </c>
      <c r="AA29" s="46"/>
      <c r="AB29" s="46"/>
      <c r="AC29" s="46"/>
      <c r="AE29" s="106"/>
      <c r="AF29" s="106"/>
      <c r="AG29" s="106"/>
      <c r="AH29" s="106"/>
      <c r="BA29" s="537"/>
      <c r="BB29" s="538"/>
      <c r="BC29" s="538"/>
      <c r="BD29" s="538"/>
      <c r="BE29" s="539"/>
      <c r="BF29" s="502"/>
      <c r="BG29" s="537" t="s">
        <v>1762</v>
      </c>
      <c r="BH29" s="539"/>
      <c r="BI29" s="537"/>
      <c r="BJ29" s="539"/>
      <c r="BK29" s="537"/>
      <c r="BL29" s="539"/>
      <c r="BM29" s="537"/>
      <c r="BN29" s="539"/>
      <c r="BO29" s="537"/>
      <c r="BP29" s="539"/>
      <c r="BQ29" s="537"/>
      <c r="BR29" s="539"/>
      <c r="BS29" s="537"/>
      <c r="BT29" s="539"/>
      <c r="BU29" s="537"/>
      <c r="BV29" s="539"/>
      <c r="BW29" s="537"/>
      <c r="BX29" s="539"/>
      <c r="BY29" s="537"/>
      <c r="BZ29" s="539"/>
      <c r="CA29" s="502"/>
      <c r="CB29" s="537"/>
      <c r="CC29" s="538"/>
      <c r="CD29" s="538"/>
      <c r="CE29" s="539"/>
      <c r="DA29" t="s">
        <v>1762</v>
      </c>
    </row>
    <row r="30" spans="1:107" ht="12.75" customHeight="1">
      <c r="A30" s="124">
        <f t="shared" ca="1" si="0"/>
        <v>234304.94999999998</v>
      </c>
      <c r="B30" s="124">
        <f t="shared" ca="1" si="1"/>
        <v>80.540956359479935</v>
      </c>
      <c r="C30" s="124">
        <f t="shared" ca="1" si="2"/>
        <v>218850.27999999997</v>
      </c>
      <c r="D30" s="124">
        <f t="shared" ca="1" si="3"/>
        <v>75.228503925076964</v>
      </c>
      <c r="E30" s="124">
        <f ca="1">IFERROR(_xll.AC_BU(_xll.ArrayBU(DB),_xll.ArrayDPT($BA30:$BE30),_xll.ArrayCOA($BG30:$BZ30),YR,PRD-1,_xll.ArrayDIM($CB30:$CE30)),0)</f>
        <v>72063.759999999995</v>
      </c>
      <c r="F30" s="124">
        <f t="shared" ca="1" si="4"/>
        <v>290914.03999999998</v>
      </c>
      <c r="G30" s="124">
        <f t="shared" ca="1" si="5"/>
        <v>100</v>
      </c>
      <c r="H30" s="124"/>
      <c r="I30" s="124">
        <f ca="1">IFERROR(_xll.AC_BU(_xll.ArrayBU(DB),_xll.ArrayDPT($BA30:$BE30),_xll.ArrayCOA($BG30:$BZ30),YR,PRD,_xll.ArrayDIM($CB30:$CE30)),0)</f>
        <v>290914.03999999998</v>
      </c>
      <c r="J30" s="127">
        <f t="shared" ca="1" si="6"/>
        <v>9.3179761535639063</v>
      </c>
      <c r="K30" s="126" t="s">
        <v>2716</v>
      </c>
      <c r="L30" s="124">
        <f ca="1">IFERROR(_xll.ACC_BU(_xll.ArrayBU(DB),_xll.ArrayDPT($BA30:$BE30),_xll.ArrayCOA($BG30:$BZ30),YR,PRD,_xll.ArrayDIM($CB30:$CE30)),0)</f>
        <v>623902.30000000005</v>
      </c>
      <c r="M30" s="127">
        <f t="shared" ca="1" si="7"/>
        <v>5.2572583192214442</v>
      </c>
      <c r="N30" s="124">
        <f t="shared" ca="1" si="8"/>
        <v>623902.30000000005</v>
      </c>
      <c r="O30" s="124">
        <f t="shared" ca="1" si="9"/>
        <v>100</v>
      </c>
      <c r="P30" s="124">
        <f t="shared" ca="1" si="10"/>
        <v>307713.97000000003</v>
      </c>
      <c r="Q30" s="124">
        <f t="shared" ca="1" si="11"/>
        <v>49.320858410042732</v>
      </c>
      <c r="R30" s="40"/>
      <c r="S30" s="72">
        <f ca="1">IFERROR(_xll.BC_BU(_xll.ArrayBU(DB),_xll.ArrayDPT($BA30:$BE30),_xll.ArrayCOA($BG30:$BZ30),YR,PRD,RV,_xll.ArrayDIM($CB30:$CE30)),0)</f>
        <v>0</v>
      </c>
      <c r="T30" s="72">
        <f ca="1">IFERROR(_xll.AC_BU(_xll.ArrayBU(DB),_xll.ArrayDPT($BA30:$BE30),_xll.ArrayCOA($BG30:$BZ30),YR-1,PRD,_xll.ArrayDIM($CB30:$CE30)),0)</f>
        <v>56609.09</v>
      </c>
      <c r="U30" s="72">
        <f ca="1">IFERROR(_xll.BCC_BU(_xll.ArrayBU(DB),_xll.ArrayDPT($BA30:$BE30),_xll.ArrayCOA($BG30:$BZ30),YR,PRD,RV,_xll.ArrayDIM($CB30:$CE30)),0)</f>
        <v>0</v>
      </c>
      <c r="V30" s="72">
        <f ca="1">IFERROR(_xll.ACC_BU(_xll.ArrayBU(DB),_xll.ArrayDPT($BA30:$BE30),_xll.ArrayCOA($BG30:$BZ30),YR-1,PRD,_xll.ArrayDIM($CB30:$CE30)),0)</f>
        <v>316188.33</v>
      </c>
      <c r="X30" s="72">
        <f ca="1">IFERROR(_xll.ACC_BU(_xll.ArrayBU(DB),_xll.ArrayDPT($BA30:$BE30),_xll.ArrayCOA($BG30:$BZ30),YR,PRD,_xll.ArrayDIM($CB30:$CE30)),0)</f>
        <v>623902.30000000005</v>
      </c>
      <c r="Y30" s="72">
        <f ca="1">IFERROR(_xll.BCC_BU(_xll.ArrayBU(DB),_xll.ArrayDPT($BA30:$BE30),_xll.ArrayCOA($BG30:$BZ30),YR,PRD,RV,_xll.ArrayDIM($CB30:$CE30)),0)</f>
        <v>0</v>
      </c>
      <c r="Z30" s="72">
        <f ca="1">IFERROR(_xll.ACC_BU(_xll.ArrayBU(DB),_xll.ArrayDPT($BA30:$BE30),_xll.ArrayCOA($BG30:$BZ30),YR-1,PRD,_xll.ArrayDIM($CB30:$CE30)),0)</f>
        <v>316188.33</v>
      </c>
      <c r="AA30" s="46"/>
      <c r="AB30" s="46"/>
      <c r="AC30" s="46"/>
      <c r="AE30" s="106"/>
      <c r="AF30" s="106"/>
      <c r="AG30" s="106"/>
      <c r="AH30" s="106"/>
      <c r="BA30" s="537"/>
      <c r="BB30" s="538"/>
      <c r="BC30" s="538"/>
      <c r="BD30" s="538"/>
      <c r="BE30" s="539"/>
      <c r="BF30" s="502"/>
      <c r="BG30" s="537" t="s">
        <v>1765</v>
      </c>
      <c r="BH30" s="539"/>
      <c r="BI30" s="537"/>
      <c r="BJ30" s="539"/>
      <c r="BK30" s="537"/>
      <c r="BL30" s="539"/>
      <c r="BM30" s="537"/>
      <c r="BN30" s="539"/>
      <c r="BO30" s="537"/>
      <c r="BP30" s="539"/>
      <c r="BQ30" s="537"/>
      <c r="BR30" s="539"/>
      <c r="BS30" s="537"/>
      <c r="BT30" s="539"/>
      <c r="BU30" s="537"/>
      <c r="BV30" s="539"/>
      <c r="BW30" s="537"/>
      <c r="BX30" s="539"/>
      <c r="BY30" s="537"/>
      <c r="BZ30" s="539"/>
      <c r="CA30" s="502"/>
      <c r="CB30" s="537"/>
      <c r="CC30" s="538"/>
      <c r="CD30" s="538"/>
      <c r="CE30" s="539"/>
      <c r="DA30" t="s">
        <v>1765</v>
      </c>
    </row>
    <row r="31" spans="1:107" ht="12.75" hidden="1" customHeight="1">
      <c r="A31" s="124">
        <f t="shared" ca="1" si="0"/>
        <v>0</v>
      </c>
      <c r="B31" s="124">
        <f t="shared" ca="1" si="1"/>
        <v>0</v>
      </c>
      <c r="C31" s="124">
        <f t="shared" ca="1" si="2"/>
        <v>0</v>
      </c>
      <c r="D31" s="124">
        <f t="shared" ca="1" si="3"/>
        <v>0</v>
      </c>
      <c r="E31" s="124">
        <f ca="1">IFERROR(_xll.AC_BU(_xll.ArrayBU(DB),_xll.ArrayDPT($BA31:$BE31),_xll.ArrayCOA($BG31:$BZ31),YR,PRD-1,_xll.ArrayDIM($CB31:$CE31)),0)</f>
        <v>0</v>
      </c>
      <c r="F31" s="124">
        <f t="shared" ca="1" si="4"/>
        <v>0</v>
      </c>
      <c r="G31" s="124">
        <f t="shared" ca="1" si="5"/>
        <v>0</v>
      </c>
      <c r="H31" s="124"/>
      <c r="I31" s="124">
        <f ca="1">IFERROR(_xll.AC_BU(_xll.ArrayBU(DB),_xll.ArrayDPT($BA31:$BE31),_xll.ArrayCOA($BG31:$BZ31),YR,PRD,_xll.ArrayDIM($CB31:$CE31)),0)</f>
        <v>0</v>
      </c>
      <c r="J31" s="127">
        <f t="shared" ca="1" si="6"/>
        <v>0</v>
      </c>
      <c r="K31" s="126" t="s">
        <v>2717</v>
      </c>
      <c r="L31" s="124">
        <f ca="1">IFERROR(_xll.ACC_BU(_xll.ArrayBU(DB),_xll.ArrayDPT($BA31:$BE31),_xll.ArrayCOA($BG31:$BZ31),YR,PRD,_xll.ArrayDIM($CB31:$CE31)),0)</f>
        <v>25684.48</v>
      </c>
      <c r="M31" s="127">
        <f t="shared" ca="1" si="7"/>
        <v>0.21642803072672881</v>
      </c>
      <c r="N31" s="124">
        <f t="shared" ca="1" si="8"/>
        <v>25684.48</v>
      </c>
      <c r="O31" s="124">
        <f t="shared" ca="1" si="9"/>
        <v>100</v>
      </c>
      <c r="P31" s="124">
        <f t="shared" ca="1" si="10"/>
        <v>-710.34000000000015</v>
      </c>
      <c r="Q31" s="124">
        <f t="shared" ca="1" si="11"/>
        <v>-2.7656390162463875</v>
      </c>
      <c r="R31" s="40"/>
      <c r="S31" s="72">
        <f ca="1">IFERROR(_xll.BC_BU(_xll.ArrayBU(DB),_xll.ArrayDPT($BA31:$BE31),_xll.ArrayCOA($BG31:$BZ31),YR,PRD,RV,_xll.ArrayDIM($CB31:$CE31)),0)</f>
        <v>0</v>
      </c>
      <c r="T31" s="72">
        <f ca="1">IFERROR(_xll.AC_BU(_xll.ArrayBU(DB),_xll.ArrayDPT($BA31:$BE31),_xll.ArrayCOA($BG31:$BZ31),YR-1,PRD,_xll.ArrayDIM($CB31:$CE31)),0)</f>
        <v>0</v>
      </c>
      <c r="U31" s="72">
        <f ca="1">IFERROR(_xll.BCC_BU(_xll.ArrayBU(DB),_xll.ArrayDPT($BA31:$BE31),_xll.ArrayCOA($BG31:$BZ31),YR,PRD,RV,_xll.ArrayDIM($CB31:$CE31)),0)</f>
        <v>0</v>
      </c>
      <c r="V31" s="72">
        <f ca="1">IFERROR(_xll.ACC_BU(_xll.ArrayBU(DB),_xll.ArrayDPT($BA31:$BE31),_xll.ArrayCOA($BG31:$BZ31),YR-1,PRD,_xll.ArrayDIM($CB31:$CE31)),0)</f>
        <v>26394.82</v>
      </c>
      <c r="X31" s="72">
        <f ca="1">IFERROR(_xll.ACC_BU(_xll.ArrayBU(DB),_xll.ArrayDPT($BA31:$BE31),_xll.ArrayCOA($BG31:$BZ31),YR,PRD,_xll.ArrayDIM($CB31:$CE31)),0)</f>
        <v>25684.48</v>
      </c>
      <c r="Y31" s="72">
        <f ca="1">IFERROR(_xll.BCC_BU(_xll.ArrayBU(DB),_xll.ArrayDPT($BA31:$BE31),_xll.ArrayCOA($BG31:$BZ31),YR,PRD,RV,_xll.ArrayDIM($CB31:$CE31)),0)</f>
        <v>0</v>
      </c>
      <c r="Z31" s="72">
        <f ca="1">IFERROR(_xll.ACC_BU(_xll.ArrayBU(DB),_xll.ArrayDPT($BA31:$BE31),_xll.ArrayCOA($BG31:$BZ31),YR-1,PRD,_xll.ArrayDIM($CB31:$CE31)),0)</f>
        <v>26394.82</v>
      </c>
      <c r="AA31" s="46"/>
      <c r="AB31" s="46"/>
      <c r="AC31" s="46"/>
      <c r="AE31" s="106"/>
      <c r="AF31" s="106"/>
      <c r="AG31" s="106"/>
      <c r="AH31" s="106"/>
      <c r="BA31" s="537"/>
      <c r="BB31" s="538"/>
      <c r="BC31" s="538"/>
      <c r="BD31" s="538"/>
      <c r="BE31" s="539"/>
      <c r="BF31" s="502"/>
      <c r="BG31" s="537" t="s">
        <v>1711</v>
      </c>
      <c r="BH31" s="539"/>
      <c r="BI31" s="537"/>
      <c r="BJ31" s="539"/>
      <c r="BK31" s="537"/>
      <c r="BL31" s="539"/>
      <c r="BM31" s="537"/>
      <c r="BN31" s="539"/>
      <c r="BO31" s="537"/>
      <c r="BP31" s="539"/>
      <c r="BQ31" s="537"/>
      <c r="BR31" s="539"/>
      <c r="BS31" s="537"/>
      <c r="BT31" s="539"/>
      <c r="BU31" s="537"/>
      <c r="BV31" s="539"/>
      <c r="BW31" s="537"/>
      <c r="BX31" s="539"/>
      <c r="BY31" s="537"/>
      <c r="BZ31" s="539"/>
      <c r="CA31" s="502"/>
      <c r="CB31" s="537"/>
      <c r="CC31" s="538"/>
      <c r="CD31" s="538"/>
      <c r="CE31" s="539"/>
      <c r="DA31" t="s">
        <v>1711</v>
      </c>
    </row>
    <row r="32" spans="1:107" ht="12.75" customHeight="1">
      <c r="A32" s="124">
        <f t="shared" ca="1" si="0"/>
        <v>0</v>
      </c>
      <c r="B32" s="124">
        <f t="shared" ca="1" si="1"/>
        <v>0</v>
      </c>
      <c r="C32" s="124">
        <f t="shared" ca="1" si="2"/>
        <v>-136.44</v>
      </c>
      <c r="D32" s="124">
        <f t="shared" ca="1" si="3"/>
        <v>0</v>
      </c>
      <c r="E32" s="124">
        <f ca="1">IFERROR(_xll.AC_BU(_xll.ArrayBU(DB),_xll.ArrayDPT($BA32:$BE32),_xll.ArrayCOA($BG32:$BZ32),YR,PRD-1,_xll.ArrayDIM($CB32:$CE32)),0)</f>
        <v>136.44</v>
      </c>
      <c r="F32" s="124">
        <f t="shared" ca="1" si="4"/>
        <v>0</v>
      </c>
      <c r="G32" s="124">
        <f t="shared" ca="1" si="5"/>
        <v>0</v>
      </c>
      <c r="H32" s="124"/>
      <c r="I32" s="124">
        <f ca="1">IFERROR(_xll.AC_BU(_xll.ArrayBU(DB),_xll.ArrayDPT($BA32:$BE32),_xll.ArrayCOA($BG32:$BZ32),YR,PRD,_xll.ArrayDIM($CB32:$CE32)),0)</f>
        <v>0</v>
      </c>
      <c r="J32" s="127">
        <f t="shared" ca="1" si="6"/>
        <v>0</v>
      </c>
      <c r="K32" s="126" t="s">
        <v>2586</v>
      </c>
      <c r="L32" s="124">
        <f ca="1">IFERROR(_xll.ACC_BU(_xll.ArrayBU(DB),_xll.ArrayDPT($BA32:$BE32),_xll.ArrayCOA($BG32:$BZ32),YR,PRD,_xll.ArrayDIM($CB32:$CE32)),0)</f>
        <v>136.44</v>
      </c>
      <c r="M32" s="127">
        <f t="shared" ca="1" si="7"/>
        <v>1.1496997608032118E-3</v>
      </c>
      <c r="N32" s="124">
        <f t="shared" ca="1" si="8"/>
        <v>136.44</v>
      </c>
      <c r="O32" s="124">
        <f t="shared" ca="1" si="9"/>
        <v>100</v>
      </c>
      <c r="P32" s="124">
        <f t="shared" ca="1" si="10"/>
        <v>136.44</v>
      </c>
      <c r="Q32" s="124">
        <f t="shared" ca="1" si="11"/>
        <v>100</v>
      </c>
      <c r="R32" s="40"/>
      <c r="S32" s="72">
        <f ca="1">IFERROR(_xll.BC_BU(_xll.ArrayBU(DB),_xll.ArrayDPT($BA32:$BE32),_xll.ArrayCOA($BG32:$BZ32),YR,PRD,RV,_xll.ArrayDIM($CB32:$CE32)),0)</f>
        <v>0</v>
      </c>
      <c r="T32" s="72">
        <f ca="1">IFERROR(_xll.AC_BU(_xll.ArrayBU(DB),_xll.ArrayDPT($BA32:$BE32),_xll.ArrayCOA($BG32:$BZ32),YR-1,PRD,_xll.ArrayDIM($CB32:$CE32)),0)</f>
        <v>0</v>
      </c>
      <c r="U32" s="72">
        <f ca="1">IFERROR(_xll.BCC_BU(_xll.ArrayBU(DB),_xll.ArrayDPT($BA32:$BE32),_xll.ArrayCOA($BG32:$BZ32),YR,PRD,RV,_xll.ArrayDIM($CB32:$CE32)),0)</f>
        <v>0</v>
      </c>
      <c r="V32" s="72">
        <f ca="1">IFERROR(_xll.ACC_BU(_xll.ArrayBU(DB),_xll.ArrayDPT($BA32:$BE32),_xll.ArrayCOA($BG32:$BZ32),YR-1,PRD,_xll.ArrayDIM($CB32:$CE32)),0)</f>
        <v>0</v>
      </c>
      <c r="X32" s="72">
        <f ca="1">IFERROR(_xll.ACC_BU(_xll.ArrayBU(DB),_xll.ArrayDPT($BA32:$BE32),_xll.ArrayCOA($BG32:$BZ32),YR,PRD,_xll.ArrayDIM($CB32:$CE32)),0)</f>
        <v>136.44</v>
      </c>
      <c r="Y32" s="72">
        <f ca="1">IFERROR(_xll.BCC_BU(_xll.ArrayBU(DB),_xll.ArrayDPT($BA32:$BE32),_xll.ArrayCOA($BG32:$BZ32),YR,PRD,RV,_xll.ArrayDIM($CB32:$CE32)),0)</f>
        <v>0</v>
      </c>
      <c r="Z32" s="72">
        <f ca="1">IFERROR(_xll.ACC_BU(_xll.ArrayBU(DB),_xll.ArrayDPT($BA32:$BE32),_xll.ArrayCOA($BG32:$BZ32),YR-1,PRD,_xll.ArrayDIM($CB32:$CE32)),0)</f>
        <v>0</v>
      </c>
      <c r="AA32" s="46"/>
      <c r="AB32" s="46"/>
      <c r="AC32" s="46"/>
      <c r="AE32" s="106"/>
      <c r="AF32" s="106"/>
      <c r="AG32" s="106"/>
      <c r="AH32" s="106"/>
      <c r="BA32" s="537"/>
      <c r="BB32" s="538"/>
      <c r="BC32" s="538"/>
      <c r="BD32" s="538"/>
      <c r="BE32" s="539"/>
      <c r="BF32" s="502"/>
      <c r="BG32" s="537" t="s">
        <v>1769</v>
      </c>
      <c r="BH32" s="539"/>
      <c r="BI32" s="537"/>
      <c r="BJ32" s="539"/>
      <c r="BK32" s="537"/>
      <c r="BL32" s="539"/>
      <c r="BM32" s="537"/>
      <c r="BN32" s="539"/>
      <c r="BO32" s="537"/>
      <c r="BP32" s="539"/>
      <c r="BQ32" s="537"/>
      <c r="BR32" s="539"/>
      <c r="BS32" s="537"/>
      <c r="BT32" s="539"/>
      <c r="BU32" s="537"/>
      <c r="BV32" s="539"/>
      <c r="BW32" s="537"/>
      <c r="BX32" s="539"/>
      <c r="BY32" s="537"/>
      <c r="BZ32" s="539"/>
      <c r="CA32" s="502"/>
      <c r="CB32" s="537"/>
      <c r="CC32" s="538"/>
      <c r="CD32" s="538"/>
      <c r="CE32" s="539"/>
      <c r="DA32" t="s">
        <v>1769</v>
      </c>
    </row>
    <row r="33" spans="1:106" ht="12.75" customHeight="1">
      <c r="A33" s="124">
        <f t="shared" ca="1" si="0"/>
        <v>170511.84</v>
      </c>
      <c r="B33" s="124">
        <f t="shared" ca="1" si="1"/>
        <v>50</v>
      </c>
      <c r="C33" s="124">
        <f t="shared" ca="1" si="2"/>
        <v>170511.84</v>
      </c>
      <c r="D33" s="124">
        <f t="shared" ca="1" si="3"/>
        <v>50</v>
      </c>
      <c r="E33" s="124">
        <f ca="1">IFERROR(_xll.AC_BU(_xll.ArrayBU(DB),_xll.ArrayDPT($BA33:$BE33),_xll.ArrayCOA($BG33:$BZ33),YR,PRD-1,_xll.ArrayDIM($CB33:$CE33)),0)</f>
        <v>170511.84</v>
      </c>
      <c r="F33" s="124">
        <f t="shared" ca="1" si="4"/>
        <v>341023.68</v>
      </c>
      <c r="G33" s="124">
        <f t="shared" ca="1" si="5"/>
        <v>100</v>
      </c>
      <c r="H33" s="124"/>
      <c r="I33" s="124">
        <f ca="1">IFERROR(_xll.AC_BU(_xll.ArrayBU(DB),_xll.ArrayDPT($BA33:$BE33),_xll.ArrayCOA($BG33:$BZ33),YR,PRD,_xll.ArrayDIM($CB33:$CE33)),0)</f>
        <v>341023.68</v>
      </c>
      <c r="J33" s="127">
        <f t="shared" ca="1" si="6"/>
        <v>10.922987828434159</v>
      </c>
      <c r="K33" s="126" t="s">
        <v>2718</v>
      </c>
      <c r="L33" s="124">
        <f ca="1">IFERROR(_xll.ACC_BU(_xll.ArrayBU(DB),_xll.ArrayDPT($BA33:$BE33),_xll.ArrayCOA($BG33:$BZ33),YR,PRD,_xll.ArrayDIM($CB33:$CE33)),0)</f>
        <v>1190380.04</v>
      </c>
      <c r="M33" s="127">
        <f t="shared" ca="1" si="7"/>
        <v>10.030633591710039</v>
      </c>
      <c r="N33" s="124">
        <f t="shared" ca="1" si="8"/>
        <v>1190380.04</v>
      </c>
      <c r="O33" s="124">
        <f t="shared" ca="1" si="9"/>
        <v>100</v>
      </c>
      <c r="P33" s="124">
        <f t="shared" ca="1" si="10"/>
        <v>168109.71000000008</v>
      </c>
      <c r="Q33" s="124">
        <f t="shared" ca="1" si="11"/>
        <v>14.122356251873986</v>
      </c>
      <c r="R33" s="40"/>
      <c r="S33" s="72">
        <f ca="1">IFERROR(_xll.BC_BU(_xll.ArrayBU(DB),_xll.ArrayDPT($BA33:$BE33),_xll.ArrayCOA($BG33:$BZ33),YR,PRD,RV,_xll.ArrayDIM($CB33:$CE33)),0)</f>
        <v>0</v>
      </c>
      <c r="T33" s="72">
        <f ca="1">IFERROR(_xll.AC_BU(_xll.ArrayBU(DB),_xll.ArrayDPT($BA33:$BE33),_xll.ArrayCOA($BG33:$BZ33),YR-1,PRD,_xll.ArrayDIM($CB33:$CE33)),0)</f>
        <v>170511.84</v>
      </c>
      <c r="U33" s="72">
        <f ca="1">IFERROR(_xll.BCC_BU(_xll.ArrayBU(DB),_xll.ArrayDPT($BA33:$BE33),_xll.ArrayCOA($BG33:$BZ33),YR,PRD,RV,_xll.ArrayDIM($CB33:$CE33)),0)</f>
        <v>0</v>
      </c>
      <c r="V33" s="72">
        <f ca="1">IFERROR(_xll.ACC_BU(_xll.ArrayBU(DB),_xll.ArrayDPT($BA33:$BE33),_xll.ArrayCOA($BG33:$BZ33),YR-1,PRD,_xll.ArrayDIM($CB33:$CE33)),0)</f>
        <v>1022270.33</v>
      </c>
      <c r="X33" s="72">
        <f ca="1">IFERROR(_xll.ACC_BU(_xll.ArrayBU(DB),_xll.ArrayDPT($BA33:$BE33),_xll.ArrayCOA($BG33:$BZ33),YR,PRD,_xll.ArrayDIM($CB33:$CE33)),0)</f>
        <v>1190380.04</v>
      </c>
      <c r="Y33" s="72">
        <f ca="1">IFERROR(_xll.BCC_BU(_xll.ArrayBU(DB),_xll.ArrayDPT($BA33:$BE33),_xll.ArrayCOA($BG33:$BZ33),YR,PRD,RV,_xll.ArrayDIM($CB33:$CE33)),0)</f>
        <v>0</v>
      </c>
      <c r="Z33" s="72">
        <f ca="1">IFERROR(_xll.ACC_BU(_xll.ArrayBU(DB),_xll.ArrayDPT($BA33:$BE33),_xll.ArrayCOA($BG33:$BZ33),YR-1,PRD,_xll.ArrayDIM($CB33:$CE33)),0)</f>
        <v>1022270.33</v>
      </c>
      <c r="AA33" s="46"/>
      <c r="AB33" s="46"/>
      <c r="AC33" s="46"/>
      <c r="AE33" s="106"/>
      <c r="AF33" s="106"/>
      <c r="AG33" s="106"/>
      <c r="AH33" s="106"/>
      <c r="BA33" s="537"/>
      <c r="BB33" s="538"/>
      <c r="BC33" s="538"/>
      <c r="BD33" s="538"/>
      <c r="BE33" s="539"/>
      <c r="BF33" s="502"/>
      <c r="BG33" s="537" t="s">
        <v>1720</v>
      </c>
      <c r="BH33" s="539"/>
      <c r="BI33" s="537"/>
      <c r="BJ33" s="539"/>
      <c r="BK33" s="537"/>
      <c r="BL33" s="539"/>
      <c r="BM33" s="537"/>
      <c r="BN33" s="539"/>
      <c r="BO33" s="537"/>
      <c r="BP33" s="539"/>
      <c r="BQ33" s="537"/>
      <c r="BR33" s="539"/>
      <c r="BS33" s="537"/>
      <c r="BT33" s="539"/>
      <c r="BU33" s="537"/>
      <c r="BV33" s="539"/>
      <c r="BW33" s="537"/>
      <c r="BX33" s="539"/>
      <c r="BY33" s="537"/>
      <c r="BZ33" s="539"/>
      <c r="CA33" s="502"/>
      <c r="CB33" s="537"/>
      <c r="CC33" s="538"/>
      <c r="CD33" s="538"/>
      <c r="CE33" s="539"/>
      <c r="DA33" t="s">
        <v>1720</v>
      </c>
    </row>
    <row r="34" spans="1:106" ht="12.75" customHeight="1">
      <c r="A34" s="124">
        <f t="shared" ca="1" si="0"/>
        <v>-1.44</v>
      </c>
      <c r="B34" s="124">
        <f t="shared" ca="1" si="1"/>
        <v>71.287128712871294</v>
      </c>
      <c r="C34" s="124">
        <f t="shared" ca="1" si="2"/>
        <v>0.45000000000000018</v>
      </c>
      <c r="D34" s="124">
        <f t="shared" ca="1" si="3"/>
        <v>-22.277227722772285</v>
      </c>
      <c r="E34" s="124">
        <f ca="1">IFERROR(_xll.AC_BU(_xll.ArrayBU(DB),_xll.ArrayDPT($BA34:$BE34),_xll.ArrayCOA($BG34:$BZ34),YR,PRD-1,_xll.ArrayDIM($CB34:$CE34)),0)</f>
        <v>-2.4700000000000002</v>
      </c>
      <c r="F34" s="124">
        <f t="shared" ca="1" si="4"/>
        <v>-2.02</v>
      </c>
      <c r="G34" s="124">
        <f t="shared" ca="1" si="5"/>
        <v>100</v>
      </c>
      <c r="H34" s="124"/>
      <c r="I34" s="124">
        <f ca="1">IFERROR(_xll.AC_BU(_xll.ArrayBU(DB),_xll.ArrayDPT($BA34:$BE34),_xll.ArrayCOA($BG34:$BZ34),YR,PRD,_xll.ArrayDIM($CB34:$CE34)),0)</f>
        <v>-2.02</v>
      </c>
      <c r="J34" s="127">
        <f t="shared" ca="1" si="6"/>
        <v>-6.4700596197416564E-5</v>
      </c>
      <c r="K34" s="126" t="s">
        <v>2719</v>
      </c>
      <c r="L34" s="124">
        <f ca="1">IFERROR(_xll.ACC_BU(_xll.ArrayBU(DB),_xll.ArrayDPT($BA34:$BE34),_xll.ArrayCOA($BG34:$BZ34),YR,PRD,_xll.ArrayDIM($CB34:$CE34)),0)</f>
        <v>-12.1</v>
      </c>
      <c r="M34" s="127">
        <f t="shared" ca="1" si="7"/>
        <v>-1.0195959473555309E-4</v>
      </c>
      <c r="N34" s="124">
        <f t="shared" ca="1" si="8"/>
        <v>-12.1</v>
      </c>
      <c r="O34" s="124">
        <f t="shared" ca="1" si="9"/>
        <v>100</v>
      </c>
      <c r="P34" s="124">
        <f t="shared" ca="1" si="10"/>
        <v>14.799999999999999</v>
      </c>
      <c r="Q34" s="124">
        <f t="shared" ca="1" si="11"/>
        <v>-122.31404958677686</v>
      </c>
      <c r="R34" s="40"/>
      <c r="S34" s="72">
        <f ca="1">IFERROR(_xll.BC_BU(_xll.ArrayBU(DB),_xll.ArrayDPT($BA34:$BE34),_xll.ArrayCOA($BG34:$BZ34),YR,PRD,RV,_xll.ArrayDIM($CB34:$CE34)),0)</f>
        <v>0</v>
      </c>
      <c r="T34" s="72">
        <f ca="1">IFERROR(_xll.AC_BU(_xll.ArrayBU(DB),_xll.ArrayDPT($BA34:$BE34),_xll.ArrayCOA($BG34:$BZ34),YR-1,PRD,_xll.ArrayDIM($CB34:$CE34)),0)</f>
        <v>-0.57999999999999996</v>
      </c>
      <c r="U34" s="72">
        <f ca="1">IFERROR(_xll.BCC_BU(_xll.ArrayBU(DB),_xll.ArrayDPT($BA34:$BE34),_xll.ArrayCOA($BG34:$BZ34),YR,PRD,RV,_xll.ArrayDIM($CB34:$CE34)),0)</f>
        <v>0</v>
      </c>
      <c r="V34" s="72">
        <f ca="1">IFERROR(_xll.ACC_BU(_xll.ArrayBU(DB),_xll.ArrayDPT($BA34:$BE34),_xll.ArrayCOA($BG34:$BZ34),YR-1,PRD,_xll.ArrayDIM($CB34:$CE34)),0)</f>
        <v>-26.9</v>
      </c>
      <c r="X34" s="72">
        <f ca="1">IFERROR(_xll.ACC_BU(_xll.ArrayBU(DB),_xll.ArrayDPT($BA34:$BE34),_xll.ArrayCOA($BG34:$BZ34),YR,PRD,_xll.ArrayDIM($CB34:$CE34)),0)</f>
        <v>-12.1</v>
      </c>
      <c r="Y34" s="72">
        <f ca="1">IFERROR(_xll.BCC_BU(_xll.ArrayBU(DB),_xll.ArrayDPT($BA34:$BE34),_xll.ArrayCOA($BG34:$BZ34),YR,PRD,RV,_xll.ArrayDIM($CB34:$CE34)),0)</f>
        <v>0</v>
      </c>
      <c r="Z34" s="72">
        <f ca="1">IFERROR(_xll.ACC_BU(_xll.ArrayBU(DB),_xll.ArrayDPT($BA34:$BE34),_xll.ArrayCOA($BG34:$BZ34),YR-1,PRD,_xll.ArrayDIM($CB34:$CE34)),0)</f>
        <v>-26.9</v>
      </c>
      <c r="AA34" s="46"/>
      <c r="AB34" s="46"/>
      <c r="AC34" s="46"/>
      <c r="AE34" s="106"/>
      <c r="AF34" s="106"/>
      <c r="AG34" s="106"/>
      <c r="AH34" s="106"/>
      <c r="BA34" s="537"/>
      <c r="BB34" s="538"/>
      <c r="BC34" s="538"/>
      <c r="BD34" s="538"/>
      <c r="BE34" s="539"/>
      <c r="BF34" s="502"/>
      <c r="BG34" s="537" t="s">
        <v>1782</v>
      </c>
      <c r="BH34" s="539"/>
      <c r="BI34" s="537"/>
      <c r="BJ34" s="539"/>
      <c r="BK34" s="537"/>
      <c r="BL34" s="539"/>
      <c r="BM34" s="537"/>
      <c r="BN34" s="539"/>
      <c r="BO34" s="537"/>
      <c r="BP34" s="539"/>
      <c r="BQ34" s="537"/>
      <c r="BR34" s="539"/>
      <c r="BS34" s="537"/>
      <c r="BT34" s="539"/>
      <c r="BU34" s="537"/>
      <c r="BV34" s="539"/>
      <c r="BW34" s="537"/>
      <c r="BX34" s="539"/>
      <c r="BY34" s="537"/>
      <c r="BZ34" s="539"/>
      <c r="CA34" s="502"/>
      <c r="CB34" s="537"/>
      <c r="CC34" s="538"/>
      <c r="CD34" s="538"/>
      <c r="CE34" s="539"/>
      <c r="DA34" t="s">
        <v>1782</v>
      </c>
    </row>
    <row r="35" spans="1:106" ht="12.75" customHeight="1">
      <c r="A35" s="124">
        <f t="shared" ca="1" si="0"/>
        <v>9442.130000000001</v>
      </c>
      <c r="B35" s="124">
        <f t="shared" ca="1" si="1"/>
        <v>43.232166633395181</v>
      </c>
      <c r="C35" s="124">
        <f t="shared" ca="1" si="2"/>
        <v>10346.44</v>
      </c>
      <c r="D35" s="124">
        <f t="shared" ca="1" si="3"/>
        <v>47.372681602818979</v>
      </c>
      <c r="E35" s="124">
        <f ca="1">IFERROR(_xll.AC_BU(_xll.ArrayBU(DB),_xll.ArrayDPT($BA35:$BE35),_xll.ArrayCOA($BG35:$BZ35),YR,PRD-1,_xll.ArrayDIM($CB35:$CE35)),0)</f>
        <v>11494.08</v>
      </c>
      <c r="F35" s="124">
        <f t="shared" ca="1" si="4"/>
        <v>21840.52</v>
      </c>
      <c r="G35" s="124">
        <f t="shared" ca="1" si="5"/>
        <v>100</v>
      </c>
      <c r="H35" s="124"/>
      <c r="I35" s="124">
        <f ca="1">IFERROR(_xll.AC_BU(_xll.ArrayBU(DB),_xll.ArrayDPT($BA35:$BE35),_xll.ArrayCOA($BG35:$BZ35),YR,PRD,_xll.ArrayDIM($CB35:$CE35)),0)</f>
        <v>21840.52</v>
      </c>
      <c r="J35" s="127">
        <f t="shared" ca="1" si="6"/>
        <v>0.69955181448594084</v>
      </c>
      <c r="K35" s="126" t="s">
        <v>2720</v>
      </c>
      <c r="L35" s="124">
        <f ca="1">IFERROR(_xll.ACC_BU(_xll.ArrayBU(DB),_xll.ArrayDPT($BA35:$BE35),_xll.ArrayCOA($BG35:$BZ35),YR,PRD,_xll.ArrayDIM($CB35:$CE35)),0)</f>
        <v>74907.929999999993</v>
      </c>
      <c r="M35" s="127">
        <f t="shared" ca="1" si="7"/>
        <v>0.63120513927927102</v>
      </c>
      <c r="N35" s="124">
        <f t="shared" ca="1" si="8"/>
        <v>74907.929999999993</v>
      </c>
      <c r="O35" s="124">
        <f t="shared" ca="1" si="9"/>
        <v>100</v>
      </c>
      <c r="P35" s="124">
        <f t="shared" ca="1" si="10"/>
        <v>-1878.0600000000122</v>
      </c>
      <c r="Q35" s="124">
        <f t="shared" ca="1" si="11"/>
        <v>-2.5071577868992141</v>
      </c>
      <c r="R35" s="40"/>
      <c r="S35" s="72">
        <f ca="1">IFERROR(_xll.BC_BU(_xll.ArrayBU(DB),_xll.ArrayDPT($BA35:$BE35),_xll.ArrayCOA($BG35:$BZ35),YR,PRD,RV,_xll.ArrayDIM($CB35:$CE35)),0)</f>
        <v>0</v>
      </c>
      <c r="T35" s="72">
        <f ca="1">IFERROR(_xll.AC_BU(_xll.ArrayBU(DB),_xll.ArrayDPT($BA35:$BE35),_xll.ArrayCOA($BG35:$BZ35),YR-1,PRD,_xll.ArrayDIM($CB35:$CE35)),0)</f>
        <v>12398.39</v>
      </c>
      <c r="U35" s="72">
        <f ca="1">IFERROR(_xll.BCC_BU(_xll.ArrayBU(DB),_xll.ArrayDPT($BA35:$BE35),_xll.ArrayCOA($BG35:$BZ35),YR,PRD,RV,_xll.ArrayDIM($CB35:$CE35)),0)</f>
        <v>0</v>
      </c>
      <c r="V35" s="72">
        <f ca="1">IFERROR(_xll.ACC_BU(_xll.ArrayBU(DB),_xll.ArrayDPT($BA35:$BE35),_xll.ArrayCOA($BG35:$BZ35),YR-1,PRD,_xll.ArrayDIM($CB35:$CE35)),0)</f>
        <v>76785.990000000005</v>
      </c>
      <c r="X35" s="72">
        <f ca="1">IFERROR(_xll.ACC_BU(_xll.ArrayBU(DB),_xll.ArrayDPT($BA35:$BE35),_xll.ArrayCOA($BG35:$BZ35),YR,PRD,_xll.ArrayDIM($CB35:$CE35)),0)</f>
        <v>74907.929999999993</v>
      </c>
      <c r="Y35" s="72">
        <f ca="1">IFERROR(_xll.BCC_BU(_xll.ArrayBU(DB),_xll.ArrayDPT($BA35:$BE35),_xll.ArrayCOA($BG35:$BZ35),YR,PRD,RV,_xll.ArrayDIM($CB35:$CE35)),0)</f>
        <v>0</v>
      </c>
      <c r="Z35" s="72">
        <f ca="1">IFERROR(_xll.ACC_BU(_xll.ArrayBU(DB),_xll.ArrayDPT($BA35:$BE35),_xll.ArrayCOA($BG35:$BZ35),YR-1,PRD,_xll.ArrayDIM($CB35:$CE35)),0)</f>
        <v>76785.990000000005</v>
      </c>
      <c r="AA35" s="46"/>
      <c r="AB35" s="46"/>
      <c r="AC35" s="46"/>
      <c r="AE35" s="106"/>
      <c r="AF35" s="106"/>
      <c r="AG35" s="106"/>
      <c r="AH35" s="106"/>
      <c r="BA35" s="537"/>
      <c r="BB35" s="538"/>
      <c r="BC35" s="538"/>
      <c r="BD35" s="538"/>
      <c r="BE35" s="539"/>
      <c r="BF35" s="502"/>
      <c r="BG35" s="537" t="s">
        <v>1714</v>
      </c>
      <c r="BH35" s="539"/>
      <c r="BI35" s="537"/>
      <c r="BJ35" s="539"/>
      <c r="BK35" s="537"/>
      <c r="BL35" s="539"/>
      <c r="BM35" s="537"/>
      <c r="BN35" s="539"/>
      <c r="BO35" s="537"/>
      <c r="BP35" s="539"/>
      <c r="BQ35" s="537"/>
      <c r="BR35" s="539"/>
      <c r="BS35" s="537"/>
      <c r="BT35" s="539"/>
      <c r="BU35" s="537"/>
      <c r="BV35" s="539"/>
      <c r="BW35" s="537"/>
      <c r="BX35" s="539"/>
      <c r="BY35" s="537"/>
      <c r="BZ35" s="539"/>
      <c r="CA35" s="502"/>
      <c r="CB35" s="537"/>
      <c r="CC35" s="538"/>
      <c r="CD35" s="538"/>
      <c r="CE35" s="539"/>
      <c r="DA35" t="s">
        <v>1714</v>
      </c>
    </row>
    <row r="36" spans="1:106" ht="12.75" customHeight="1">
      <c r="A36" s="124">
        <f t="shared" ca="1" si="0"/>
        <v>46542.15</v>
      </c>
      <c r="B36" s="124">
        <f t="shared" ca="1" si="1"/>
        <v>57.633654617240552</v>
      </c>
      <c r="C36" s="124">
        <f t="shared" ca="1" si="2"/>
        <v>40377.58</v>
      </c>
      <c r="D36" s="124">
        <f t="shared" ca="1" si="3"/>
        <v>50</v>
      </c>
      <c r="E36" s="124">
        <f ca="1">IFERROR(_xll.AC_BU(_xll.ArrayBU(DB),_xll.ArrayDPT($BA36:$BE36),_xll.ArrayCOA($BG36:$BZ36),YR,PRD-1,_xll.ArrayDIM($CB36:$CE36)),0)</f>
        <v>40377.58</v>
      </c>
      <c r="F36" s="124">
        <f t="shared" ca="1" si="4"/>
        <v>80755.16</v>
      </c>
      <c r="G36" s="124">
        <f t="shared" ca="1" si="5"/>
        <v>100</v>
      </c>
      <c r="H36" s="124"/>
      <c r="I36" s="124">
        <f ca="1">IFERROR(_xll.AC_BU(_xll.ArrayBU(DB),_xll.ArrayDPT($BA36:$BE36),_xll.ArrayCOA($BG36:$BZ36),YR,PRD,_xll.ArrayDIM($CB36:$CE36)),0)</f>
        <v>80755.16</v>
      </c>
      <c r="J36" s="127">
        <f t="shared" ca="1" si="6"/>
        <v>2.5865876227810727</v>
      </c>
      <c r="K36" s="126" t="s">
        <v>2721</v>
      </c>
      <c r="L36" s="124">
        <f ca="1">IFERROR(_xll.ACC_BU(_xll.ArrayBU(DB),_xll.ArrayDPT($BA36:$BE36),_xll.ArrayCOA($BG36:$BZ36),YR,PRD,_xll.ArrayDIM($CB36:$CE36)),0)</f>
        <v>282643.02</v>
      </c>
      <c r="M36" s="127">
        <f t="shared" ca="1" si="7"/>
        <v>2.3816667581845312</v>
      </c>
      <c r="N36" s="124">
        <f t="shared" ca="1" si="8"/>
        <v>282643.02</v>
      </c>
      <c r="O36" s="124">
        <f t="shared" ca="1" si="9"/>
        <v>100</v>
      </c>
      <c r="P36" s="124">
        <f t="shared" ca="1" si="10"/>
        <v>75691.640000000014</v>
      </c>
      <c r="Q36" s="124">
        <f t="shared" ca="1" si="11"/>
        <v>26.779943124015592</v>
      </c>
      <c r="R36" s="40"/>
      <c r="S36" s="72">
        <f ca="1">IFERROR(_xll.BC_BU(_xll.ArrayBU(DB),_xll.ArrayDPT($BA36:$BE36),_xll.ArrayCOA($BG36:$BZ36),YR,PRD,RV,_xll.ArrayDIM($CB36:$CE36)),0)</f>
        <v>0</v>
      </c>
      <c r="T36" s="72">
        <f ca="1">IFERROR(_xll.AC_BU(_xll.ArrayBU(DB),_xll.ArrayDPT($BA36:$BE36),_xll.ArrayCOA($BG36:$BZ36),YR-1,PRD,_xll.ArrayDIM($CB36:$CE36)),0)</f>
        <v>34213.01</v>
      </c>
      <c r="U36" s="72">
        <f ca="1">IFERROR(_xll.BCC_BU(_xll.ArrayBU(DB),_xll.ArrayDPT($BA36:$BE36),_xll.ArrayCOA($BG36:$BZ36),YR,PRD,RV,_xll.ArrayDIM($CB36:$CE36)),0)</f>
        <v>0</v>
      </c>
      <c r="V36" s="72">
        <f ca="1">IFERROR(_xll.ACC_BU(_xll.ArrayBU(DB),_xll.ArrayDPT($BA36:$BE36),_xll.ArrayCOA($BG36:$BZ36),YR-1,PRD,_xll.ArrayDIM($CB36:$CE36)),0)</f>
        <v>206951.38</v>
      </c>
      <c r="X36" s="72">
        <f ca="1">IFERROR(_xll.ACC_BU(_xll.ArrayBU(DB),_xll.ArrayDPT($BA36:$BE36),_xll.ArrayCOA($BG36:$BZ36),YR,PRD,_xll.ArrayDIM($CB36:$CE36)),0)</f>
        <v>282643.02</v>
      </c>
      <c r="Y36" s="72">
        <f ca="1">IFERROR(_xll.BCC_BU(_xll.ArrayBU(DB),_xll.ArrayDPT($BA36:$BE36),_xll.ArrayCOA($BG36:$BZ36),YR,PRD,RV,_xll.ArrayDIM($CB36:$CE36)),0)</f>
        <v>0</v>
      </c>
      <c r="Z36" s="72">
        <f ca="1">IFERROR(_xll.ACC_BU(_xll.ArrayBU(DB),_xll.ArrayDPT($BA36:$BE36),_xll.ArrayCOA($BG36:$BZ36),YR-1,PRD,_xll.ArrayDIM($CB36:$CE36)),0)</f>
        <v>206951.38</v>
      </c>
      <c r="AA36" s="46"/>
      <c r="AB36" s="46"/>
      <c r="AC36" s="46"/>
      <c r="AE36" s="106"/>
      <c r="AF36" s="106"/>
      <c r="AG36" s="106"/>
      <c r="AH36" s="106"/>
      <c r="BA36" s="537"/>
      <c r="BB36" s="538"/>
      <c r="BC36" s="538"/>
      <c r="BD36" s="538"/>
      <c r="BE36" s="539"/>
      <c r="BF36" s="502"/>
      <c r="BG36" s="537" t="s">
        <v>1716</v>
      </c>
      <c r="BH36" s="539"/>
      <c r="BI36" s="537"/>
      <c r="BJ36" s="539"/>
      <c r="BK36" s="537"/>
      <c r="BL36" s="539"/>
      <c r="BM36" s="537"/>
      <c r="BN36" s="539"/>
      <c r="BO36" s="537"/>
      <c r="BP36" s="539"/>
      <c r="BQ36" s="537"/>
      <c r="BR36" s="539"/>
      <c r="BS36" s="537"/>
      <c r="BT36" s="539"/>
      <c r="BU36" s="537"/>
      <c r="BV36" s="539"/>
      <c r="BW36" s="537"/>
      <c r="BX36" s="539"/>
      <c r="BY36" s="537"/>
      <c r="BZ36" s="539"/>
      <c r="CA36" s="502"/>
      <c r="CB36" s="537"/>
      <c r="CC36" s="538"/>
      <c r="CD36" s="538"/>
      <c r="CE36" s="539"/>
      <c r="DA36" t="s">
        <v>1716</v>
      </c>
    </row>
    <row r="37" spans="1:106" ht="12.75" customHeight="1">
      <c r="A37" s="124">
        <f t="shared" ca="1" si="0"/>
        <v>8461.19</v>
      </c>
      <c r="B37" s="124">
        <f t="shared" ca="1" si="1"/>
        <v>92.662816115367605</v>
      </c>
      <c r="C37" s="124">
        <f t="shared" ca="1" si="2"/>
        <v>3983.6800000000003</v>
      </c>
      <c r="D37" s="124">
        <f t="shared" ca="1" si="3"/>
        <v>43.627315697019874</v>
      </c>
      <c r="E37" s="124">
        <f ca="1">IFERROR(_xll.AC_BU(_xll.ArrayBU(DB),_xll.ArrayDPT($BA37:$BE37),_xll.ArrayCOA($BG37:$BZ37),YR,PRD-1,_xll.ArrayDIM($CB37:$CE37)),0)</f>
        <v>5147.4799999999996</v>
      </c>
      <c r="F37" s="124">
        <f t="shared" ca="1" si="4"/>
        <v>9131.16</v>
      </c>
      <c r="G37" s="124">
        <f t="shared" ca="1" si="5"/>
        <v>100</v>
      </c>
      <c r="H37" s="124"/>
      <c r="I37" s="124">
        <f ca="1">IFERROR(_xll.AC_BU(_xll.ArrayBU(DB),_xll.ArrayDPT($BA37:$BE37),_xll.ArrayCOA($BG37:$BZ37),YR,PRD,_xll.ArrayDIM($CB37:$CE37)),0)</f>
        <v>9131.16</v>
      </c>
      <c r="J37" s="127">
        <f t="shared" ca="1" si="6"/>
        <v>0.29247103761089216</v>
      </c>
      <c r="K37" s="126" t="s">
        <v>2494</v>
      </c>
      <c r="L37" s="124">
        <f ca="1">IFERROR(_xll.ACC_BU(_xll.ArrayBU(DB),_xll.ArrayDPT($BA37:$BE37),_xll.ArrayCOA($BG37:$BZ37),YR,PRD,_xll.ArrayDIM($CB37:$CE37)),0)</f>
        <v>24600.28</v>
      </c>
      <c r="M37" s="127">
        <f t="shared" ca="1" si="7"/>
        <v>0.20729211398191175</v>
      </c>
      <c r="N37" s="124">
        <f t="shared" ca="1" si="8"/>
        <v>24600.28</v>
      </c>
      <c r="O37" s="124">
        <f t="shared" ca="1" si="9"/>
        <v>100</v>
      </c>
      <c r="P37" s="124">
        <f t="shared" ca="1" si="10"/>
        <v>16270.06</v>
      </c>
      <c r="Q37" s="124">
        <f t="shared" ca="1" si="11"/>
        <v>66.137702497695145</v>
      </c>
      <c r="R37" s="40"/>
      <c r="S37" s="72">
        <f ca="1">IFERROR(_xll.BC_BU(_xll.ArrayBU(DB),_xll.ArrayDPT($BA37:$BE37),_xll.ArrayCOA($BG37:$BZ37),YR,PRD,RV,_xll.ArrayDIM($CB37:$CE37)),0)</f>
        <v>0</v>
      </c>
      <c r="T37" s="72">
        <f ca="1">IFERROR(_xll.AC_BU(_xll.ArrayBU(DB),_xll.ArrayDPT($BA37:$BE37),_xll.ArrayCOA($BG37:$BZ37),YR-1,PRD,_xll.ArrayDIM($CB37:$CE37)),0)</f>
        <v>669.97</v>
      </c>
      <c r="U37" s="72">
        <f ca="1">IFERROR(_xll.BCC_BU(_xll.ArrayBU(DB),_xll.ArrayDPT($BA37:$BE37),_xll.ArrayCOA($BG37:$BZ37),YR,PRD,RV,_xll.ArrayDIM($CB37:$CE37)),0)</f>
        <v>0</v>
      </c>
      <c r="V37" s="72">
        <f ca="1">IFERROR(_xll.ACC_BU(_xll.ArrayBU(DB),_xll.ArrayDPT($BA37:$BE37),_xll.ArrayCOA($BG37:$BZ37),YR-1,PRD,_xll.ArrayDIM($CB37:$CE37)),0)</f>
        <v>8330.2199999999993</v>
      </c>
      <c r="X37" s="72">
        <f ca="1">IFERROR(_xll.ACC_BU(_xll.ArrayBU(DB),_xll.ArrayDPT($BA37:$BE37),_xll.ArrayCOA($BG37:$BZ37),YR,PRD,_xll.ArrayDIM($CB37:$CE37)),0)</f>
        <v>24600.28</v>
      </c>
      <c r="Y37" s="72">
        <f ca="1">IFERROR(_xll.BCC_BU(_xll.ArrayBU(DB),_xll.ArrayDPT($BA37:$BE37),_xll.ArrayCOA($BG37:$BZ37),YR,PRD,RV,_xll.ArrayDIM($CB37:$CE37)),0)</f>
        <v>0</v>
      </c>
      <c r="Z37" s="72">
        <f ca="1">IFERROR(_xll.ACC_BU(_xll.ArrayBU(DB),_xll.ArrayDPT($BA37:$BE37),_xll.ArrayCOA($BG37:$BZ37),YR-1,PRD,_xll.ArrayDIM($CB37:$CE37)),0)</f>
        <v>8330.2199999999993</v>
      </c>
      <c r="AA37" s="46"/>
      <c r="AB37" s="46"/>
      <c r="AC37" s="46"/>
      <c r="AE37" s="106"/>
      <c r="AF37" s="106"/>
      <c r="AG37" s="106"/>
      <c r="AH37" s="106"/>
      <c r="BA37" s="537"/>
      <c r="BB37" s="538"/>
      <c r="BC37" s="538"/>
      <c r="BD37" s="538"/>
      <c r="BE37" s="539"/>
      <c r="BF37" s="502"/>
      <c r="BG37" s="537" t="s">
        <v>1710</v>
      </c>
      <c r="BH37" s="539" t="s">
        <v>1710</v>
      </c>
      <c r="BI37" s="537" t="s">
        <v>1773</v>
      </c>
      <c r="BJ37" s="539" t="s">
        <v>1773</v>
      </c>
      <c r="BK37" s="537"/>
      <c r="BL37" s="539"/>
      <c r="BM37" s="537"/>
      <c r="BN37" s="539"/>
      <c r="BO37" s="537"/>
      <c r="BP37" s="539"/>
      <c r="BQ37" s="537"/>
      <c r="BR37" s="539"/>
      <c r="BS37" s="537"/>
      <c r="BT37" s="539"/>
      <c r="BU37" s="537"/>
      <c r="BV37" s="539"/>
      <c r="BW37" s="537"/>
      <c r="BX37" s="539"/>
      <c r="BY37" s="537"/>
      <c r="BZ37" s="539"/>
      <c r="CA37" s="502"/>
      <c r="CB37" s="537"/>
      <c r="CC37" s="538"/>
      <c r="CD37" s="538"/>
      <c r="CE37" s="539"/>
      <c r="DA37" t="s">
        <v>1710</v>
      </c>
      <c r="DB37" t="s">
        <v>1773</v>
      </c>
    </row>
    <row r="38" spans="1:106" ht="12.75" customHeight="1">
      <c r="A38" s="124">
        <f t="shared" ca="1" si="0"/>
        <v>-22</v>
      </c>
      <c r="B38" s="124">
        <f t="shared" ca="1" si="1"/>
        <v>100</v>
      </c>
      <c r="C38" s="124">
        <f t="shared" ca="1" si="2"/>
        <v>-22</v>
      </c>
      <c r="D38" s="124">
        <f t="shared" ca="1" si="3"/>
        <v>100</v>
      </c>
      <c r="E38" s="124">
        <f ca="1">IFERROR(_xll.AC_BU(_xll.ArrayBU(DB),_xll.ArrayDPT($BA38:$BE38),_xll.ArrayCOA($BG38:$BZ38),YR,PRD-1,_xll.ArrayDIM($CB38:$CE38)),0)</f>
        <v>0</v>
      </c>
      <c r="F38" s="124">
        <f t="shared" ca="1" si="4"/>
        <v>-22</v>
      </c>
      <c r="G38" s="124">
        <f t="shared" ca="1" si="5"/>
        <v>100</v>
      </c>
      <c r="H38" s="124"/>
      <c r="I38" s="124">
        <f ca="1">IFERROR(_xll.AC_BU(_xll.ArrayBU(DB),_xll.ArrayDPT($BA38:$BE38),_xll.ArrayCOA($BG38:$BZ38),YR,PRD,_xll.ArrayDIM($CB38:$CE38)),0)</f>
        <v>-22</v>
      </c>
      <c r="J38" s="127">
        <f t="shared" ca="1" si="6"/>
        <v>-7.0465995858572496E-4</v>
      </c>
      <c r="K38" s="126" t="s">
        <v>2486</v>
      </c>
      <c r="L38" s="124">
        <f ca="1">IFERROR(_xll.ACC_BU(_xll.ArrayBU(DB),_xll.ArrayDPT($BA38:$BE38),_xll.ArrayCOA($BG38:$BZ38),YR,PRD,_xll.ArrayDIM($CB38:$CE38)),0)</f>
        <v>73.33</v>
      </c>
      <c r="M38" s="127">
        <f t="shared" ca="1" si="7"/>
        <v>6.1790884974860397E-4</v>
      </c>
      <c r="N38" s="124">
        <f t="shared" ca="1" si="8"/>
        <v>73.33</v>
      </c>
      <c r="O38" s="124">
        <f t="shared" ca="1" si="9"/>
        <v>100</v>
      </c>
      <c r="P38" s="124">
        <f t="shared" ca="1" si="10"/>
        <v>-1626.67</v>
      </c>
      <c r="Q38" s="124">
        <f t="shared" ca="1" si="11"/>
        <v>-2218.2871948724942</v>
      </c>
      <c r="R38" s="40"/>
      <c r="S38" s="72">
        <f ca="1">IFERROR(_xll.BC_BU(_xll.ArrayBU(DB),_xll.ArrayDPT($BA38:$BE38),_xll.ArrayCOA($BG38:$BZ38),YR,PRD,RV,_xll.ArrayDIM($CB38:$CE38)),0)</f>
        <v>0</v>
      </c>
      <c r="T38" s="72">
        <f ca="1">IFERROR(_xll.AC_BU(_xll.ArrayBU(DB),_xll.ArrayDPT($BA38:$BE38),_xll.ArrayCOA($BG38:$BZ38),YR-1,PRD,_xll.ArrayDIM($CB38:$CE38)),0)</f>
        <v>0</v>
      </c>
      <c r="U38" s="72">
        <f ca="1">IFERROR(_xll.BCC_BU(_xll.ArrayBU(DB),_xll.ArrayDPT($BA38:$BE38),_xll.ArrayCOA($BG38:$BZ38),YR,PRD,RV,_xll.ArrayDIM($CB38:$CE38)),0)</f>
        <v>0</v>
      </c>
      <c r="V38" s="72">
        <f ca="1">IFERROR(_xll.ACC_BU(_xll.ArrayBU(DB),_xll.ArrayDPT($BA38:$BE38),_xll.ArrayCOA($BG38:$BZ38),YR-1,PRD,_xll.ArrayDIM($CB38:$CE38)),0)</f>
        <v>1700</v>
      </c>
      <c r="X38" s="72">
        <f ca="1">IFERROR(_xll.ACC_BU(_xll.ArrayBU(DB),_xll.ArrayDPT($BA38:$BE38),_xll.ArrayCOA($BG38:$BZ38),YR,PRD,_xll.ArrayDIM($CB38:$CE38)),0)</f>
        <v>73.33</v>
      </c>
      <c r="Y38" s="72">
        <f ca="1">IFERROR(_xll.BCC_BU(_xll.ArrayBU(DB),_xll.ArrayDPT($BA38:$BE38),_xll.ArrayCOA($BG38:$BZ38),YR,PRD,RV,_xll.ArrayDIM($CB38:$CE38)),0)</f>
        <v>0</v>
      </c>
      <c r="Z38" s="72">
        <f ca="1">IFERROR(_xll.ACC_BU(_xll.ArrayBU(DB),_xll.ArrayDPT($BA38:$BE38),_xll.ArrayCOA($BG38:$BZ38),YR-1,PRD,_xll.ArrayDIM($CB38:$CE38)),0)</f>
        <v>1700</v>
      </c>
      <c r="AA38" s="46"/>
      <c r="AB38" s="46"/>
      <c r="AC38" s="46"/>
      <c r="AE38" s="106"/>
      <c r="AF38" s="106"/>
      <c r="AG38" s="106"/>
      <c r="AH38" s="106"/>
      <c r="BA38" s="537"/>
      <c r="BB38" s="538"/>
      <c r="BC38" s="538"/>
      <c r="BD38" s="538"/>
      <c r="BE38" s="539"/>
      <c r="BF38" s="502"/>
      <c r="BG38" s="537" t="s">
        <v>1699</v>
      </c>
      <c r="BH38" s="539" t="s">
        <v>1699</v>
      </c>
      <c r="BI38" s="537" t="s">
        <v>1764</v>
      </c>
      <c r="BJ38" s="539" t="s">
        <v>1764</v>
      </c>
      <c r="BK38" s="537"/>
      <c r="BL38" s="539"/>
      <c r="BM38" s="537"/>
      <c r="BN38" s="539"/>
      <c r="BO38" s="537"/>
      <c r="BP38" s="539"/>
      <c r="BQ38" s="537"/>
      <c r="BR38" s="539"/>
      <c r="BS38" s="537"/>
      <c r="BT38" s="539"/>
      <c r="BU38" s="537"/>
      <c r="BV38" s="539"/>
      <c r="BW38" s="537"/>
      <c r="BX38" s="539"/>
      <c r="BY38" s="537"/>
      <c r="BZ38" s="539"/>
      <c r="CA38" s="502"/>
      <c r="CB38" s="537"/>
      <c r="CC38" s="538"/>
      <c r="CD38" s="538"/>
      <c r="CE38" s="539"/>
      <c r="DA38" t="s">
        <v>1699</v>
      </c>
      <c r="DB38" t="s">
        <v>1764</v>
      </c>
    </row>
    <row r="39" spans="1:106" s="141" customFormat="1" ht="12.75" customHeight="1">
      <c r="A39" s="125">
        <f t="shared" ca="1" si="0"/>
        <v>8857.8799999999992</v>
      </c>
      <c r="B39" s="125">
        <f t="shared" ca="1" si="1"/>
        <v>70.733456308043657</v>
      </c>
      <c r="C39" s="125">
        <f t="shared" ca="1" si="2"/>
        <v>-6238.5500000000011</v>
      </c>
      <c r="D39" s="125">
        <f t="shared" ca="1" si="3"/>
        <v>-49.817135008664138</v>
      </c>
      <c r="E39" s="125">
        <f ca="1">IFERROR(_xll.AC_BU(_xll.ArrayBU(DB),_xll.ArrayDPT($BA39:$BE39),_xll.ArrayCOA($BG39:$BZ39),YR,PRD-1,_xll.ArrayDIM($CB39:$CE39)),0)</f>
        <v>18761.45</v>
      </c>
      <c r="F39" s="125">
        <f t="shared" ca="1" si="4"/>
        <v>12522.9</v>
      </c>
      <c r="G39" s="125">
        <f t="shared" ca="1" si="5"/>
        <v>100</v>
      </c>
      <c r="H39" s="125"/>
      <c r="I39" s="124">
        <f ca="1">IFERROR(_xll.AC_BU(_xll.ArrayBU(DB),_xll.ArrayDPT($BA39:$BE39),_xll.ArrayCOA($BG39:$BZ39),YR,PRD,_xll.ArrayDIM($CB39:$CE39)),0)</f>
        <v>12522.9</v>
      </c>
      <c r="J39" s="200">
        <f t="shared" ca="1" si="6"/>
        <v>0.40110846342605339</v>
      </c>
      <c r="K39" s="207" t="s">
        <v>2722</v>
      </c>
      <c r="L39" s="125">
        <f ca="1">IFERROR(_xll.ACC_BU(_xll.ArrayBU(DB),_xll.ArrayDPT($BA39:$BE39),_xll.ArrayCOA($BG39:$BZ39),YR,PRD,_xll.ArrayDIM($CB39:$CE39)),0)</f>
        <v>56330.15</v>
      </c>
      <c r="M39" s="200">
        <f t="shared" ca="1" si="7"/>
        <v>0.47466109631346415</v>
      </c>
      <c r="N39" s="125">
        <f t="shared" ca="1" si="8"/>
        <v>56330.15</v>
      </c>
      <c r="O39" s="125">
        <f t="shared" ca="1" si="9"/>
        <v>100</v>
      </c>
      <c r="P39" s="125">
        <f t="shared" ca="1" si="10"/>
        <v>35407.370000000003</v>
      </c>
      <c r="Q39" s="125">
        <f t="shared" ca="1" si="11"/>
        <v>62.856871497768076</v>
      </c>
      <c r="R39" s="203"/>
      <c r="S39" s="142">
        <f ca="1">IFERROR(_xll.BC_BU(_xll.ArrayBU(DB),_xll.ArrayDPT($BA39:$BE39),_xll.ArrayCOA($BG39:$BZ39),YR,PRD,RV,_xll.ArrayDIM($CB39:$CE39)),0)</f>
        <v>0</v>
      </c>
      <c r="T39" s="142">
        <f ca="1">IFERROR(_xll.AC_BU(_xll.ArrayBU(DB),_xll.ArrayDPT($BA39:$BE39),_xll.ArrayCOA($BG39:$BZ39),YR-1,PRD,_xll.ArrayDIM($CB39:$CE39)),0)</f>
        <v>3665.02</v>
      </c>
      <c r="U39" s="142">
        <f ca="1">IFERROR(_xll.BCC_BU(_xll.ArrayBU(DB),_xll.ArrayDPT($BA39:$BE39),_xll.ArrayCOA($BG39:$BZ39),YR,PRD,RV,_xll.ArrayDIM($CB39:$CE39)),0)</f>
        <v>0</v>
      </c>
      <c r="V39" s="142">
        <f ca="1">IFERROR(_xll.ACC_BU(_xll.ArrayBU(DB),_xll.ArrayDPT($BA39:$BE39),_xll.ArrayCOA($BG39:$BZ39),YR-1,PRD,_xll.ArrayDIM($CB39:$CE39)),0)</f>
        <v>20922.78</v>
      </c>
      <c r="X39" s="142">
        <f ca="1">IFERROR(_xll.ACC_BU(_xll.ArrayBU(DB),_xll.ArrayDPT($BA39:$BE39),_xll.ArrayCOA($BG39:$BZ39),YR,PRD,_xll.ArrayDIM($CB39:$CE39)),0)</f>
        <v>56330.15</v>
      </c>
      <c r="Y39" s="142">
        <f ca="1">IFERROR(_xll.BCC_BU(_xll.ArrayBU(DB),_xll.ArrayDPT($BA39:$BE39),_xll.ArrayCOA($BG39:$BZ39),YR,PRD,RV,_xll.ArrayDIM($CB39:$CE39)),0)</f>
        <v>0</v>
      </c>
      <c r="Z39" s="142">
        <f ca="1">IFERROR(_xll.ACC_BU(_xll.ArrayBU(DB),_xll.ArrayDPT($BA39:$BE39),_xll.ArrayCOA($BG39:$BZ39),YR-1,PRD,_xll.ArrayDIM($CB39:$CE39)),0)</f>
        <v>20922.78</v>
      </c>
      <c r="AA39" s="204"/>
      <c r="AB39" s="204"/>
      <c r="AC39" s="204"/>
      <c r="AE39" s="205"/>
      <c r="AF39" s="205"/>
      <c r="AG39" s="205"/>
      <c r="AH39" s="205"/>
      <c r="BA39" s="537"/>
      <c r="BB39" s="538"/>
      <c r="BC39" s="538"/>
      <c r="BD39" s="538"/>
      <c r="BE39" s="539"/>
      <c r="BF39" s="502"/>
      <c r="BG39" s="537" t="s">
        <v>1737</v>
      </c>
      <c r="BH39" s="539" t="s">
        <v>1737</v>
      </c>
      <c r="BI39" s="537" t="s">
        <v>1791</v>
      </c>
      <c r="BJ39" s="539" t="s">
        <v>1791</v>
      </c>
      <c r="BK39" s="537"/>
      <c r="BL39" s="539"/>
      <c r="BM39" s="537"/>
      <c r="BN39" s="539"/>
      <c r="BO39" s="537"/>
      <c r="BP39" s="539"/>
      <c r="BQ39" s="537"/>
      <c r="BR39" s="539"/>
      <c r="BS39" s="537"/>
      <c r="BT39" s="539"/>
      <c r="BU39" s="537"/>
      <c r="BV39" s="539"/>
      <c r="BW39" s="537"/>
      <c r="BX39" s="539"/>
      <c r="BY39" s="537"/>
      <c r="BZ39" s="539"/>
      <c r="CA39" s="502"/>
      <c r="CB39" s="537"/>
      <c r="CC39" s="538"/>
      <c r="CD39" s="538"/>
      <c r="CE39" s="539"/>
      <c r="DA39" t="s">
        <v>1737</v>
      </c>
      <c r="DB39" t="s">
        <v>1791</v>
      </c>
    </row>
    <row r="40" spans="1:106" ht="12.75" customHeight="1">
      <c r="A40" s="124">
        <f t="shared" ca="1" si="0"/>
        <v>0</v>
      </c>
      <c r="B40" s="124">
        <f t="shared" ca="1" si="1"/>
        <v>0</v>
      </c>
      <c r="C40" s="124">
        <f t="shared" ca="1" si="2"/>
        <v>0</v>
      </c>
      <c r="D40" s="124">
        <f t="shared" ca="1" si="3"/>
        <v>0</v>
      </c>
      <c r="E40" s="124">
        <f ca="1">IFERROR(_xll.AC_BU(_xll.ArrayBU(DB),_xll.ArrayDPT($BA40:$BE40),_xll.ArrayCOA($BG40:$BZ40),YR,PRD-1,_xll.ArrayDIM($CB40:$CE40)),0)</f>
        <v>0</v>
      </c>
      <c r="F40" s="124">
        <f t="shared" ca="1" si="4"/>
        <v>0</v>
      </c>
      <c r="G40" s="124">
        <f t="shared" ca="1" si="5"/>
        <v>0</v>
      </c>
      <c r="H40" s="124"/>
      <c r="I40" s="124">
        <f ca="1">IFERROR(_xll.AC_BU(_xll.ArrayBU(DB),_xll.ArrayDPT($BA40:$BE40),_xll.ArrayCOA($BG40:$BZ40),YR,PRD,_xll.ArrayDIM($CB40:$CE40)),0)</f>
        <v>0</v>
      </c>
      <c r="J40" s="127">
        <f t="shared" ca="1" si="6"/>
        <v>0</v>
      </c>
      <c r="K40" s="126" t="s">
        <v>2723</v>
      </c>
      <c r="L40" s="124">
        <f ca="1">IFERROR(_xll.ACC_BU(_xll.ArrayBU(DB),_xll.ArrayDPT($BA40:$BE40),_xll.ArrayCOA($BG40:$BZ40),YR,PRD,_xll.ArrayDIM($CB40:$CE40)),0)</f>
        <v>3510</v>
      </c>
      <c r="M40" s="127">
        <f t="shared" ca="1" si="7"/>
        <v>2.9576708886098459E-2</v>
      </c>
      <c r="N40" s="124">
        <f t="shared" ca="1" si="8"/>
        <v>3510</v>
      </c>
      <c r="O40" s="124">
        <f t="shared" ca="1" si="9"/>
        <v>100</v>
      </c>
      <c r="P40" s="124">
        <f t="shared" ca="1" si="10"/>
        <v>0</v>
      </c>
      <c r="Q40" s="124">
        <f t="shared" ca="1" si="11"/>
        <v>0</v>
      </c>
      <c r="R40" s="40"/>
      <c r="S40" s="72">
        <f ca="1">IFERROR(_xll.BC_BU(_xll.ArrayBU(DB),_xll.ArrayDPT($BA40:$BE40),_xll.ArrayCOA($BG40:$BZ40),YR,PRD,RV,_xll.ArrayDIM($CB40:$CE40)),0)</f>
        <v>0</v>
      </c>
      <c r="T40" s="72">
        <f ca="1">IFERROR(_xll.AC_BU(_xll.ArrayBU(DB),_xll.ArrayDPT($BA40:$BE40),_xll.ArrayCOA($BG40:$BZ40),YR-1,PRD,_xll.ArrayDIM($CB40:$CE40)),0)</f>
        <v>0</v>
      </c>
      <c r="U40" s="72">
        <f ca="1">IFERROR(_xll.BCC_BU(_xll.ArrayBU(DB),_xll.ArrayDPT($BA40:$BE40),_xll.ArrayCOA($BG40:$BZ40),YR,PRD,RV,_xll.ArrayDIM($CB40:$CE40)),0)</f>
        <v>0</v>
      </c>
      <c r="V40" s="72">
        <f ca="1">IFERROR(_xll.ACC_BU(_xll.ArrayBU(DB),_xll.ArrayDPT($BA40:$BE40),_xll.ArrayCOA($BG40:$BZ40),YR-1,PRD,_xll.ArrayDIM($CB40:$CE40)),0)</f>
        <v>3510</v>
      </c>
      <c r="X40" s="72">
        <f ca="1">IFERROR(_xll.ACC_BU(_xll.ArrayBU(DB),_xll.ArrayDPT($BA40:$BE40),_xll.ArrayCOA($BG40:$BZ40),YR,PRD,_xll.ArrayDIM($CB40:$CE40)),0)</f>
        <v>3510</v>
      </c>
      <c r="Y40" s="72">
        <f ca="1">IFERROR(_xll.BCC_BU(_xll.ArrayBU(DB),_xll.ArrayDPT($BA40:$BE40),_xll.ArrayCOA($BG40:$BZ40),YR,PRD,RV,_xll.ArrayDIM($CB40:$CE40)),0)</f>
        <v>0</v>
      </c>
      <c r="Z40" s="72">
        <f ca="1">IFERROR(_xll.ACC_BU(_xll.ArrayBU(DB),_xll.ArrayDPT($BA40:$BE40),_xll.ArrayCOA($BG40:$BZ40),YR-1,PRD,_xll.ArrayDIM($CB40:$CE40)),0)</f>
        <v>3510</v>
      </c>
      <c r="AA40" s="46"/>
      <c r="AB40" s="46"/>
      <c r="AC40" s="46"/>
      <c r="AE40" s="106"/>
      <c r="AF40" s="106"/>
      <c r="AG40" s="106"/>
      <c r="AH40" s="106"/>
      <c r="BA40" s="537"/>
      <c r="BB40" s="538"/>
      <c r="BC40" s="538"/>
      <c r="BD40" s="538"/>
      <c r="BE40" s="539"/>
      <c r="BF40" s="502"/>
      <c r="BG40" s="537" t="s">
        <v>1739</v>
      </c>
      <c r="BH40" s="539"/>
      <c r="BI40" s="537"/>
      <c r="BJ40" s="539"/>
      <c r="BK40" s="537"/>
      <c r="BL40" s="539"/>
      <c r="BM40" s="537"/>
      <c r="BN40" s="539"/>
      <c r="BO40" s="537"/>
      <c r="BP40" s="539"/>
      <c r="BQ40" s="537"/>
      <c r="BR40" s="539"/>
      <c r="BS40" s="537"/>
      <c r="BT40" s="539"/>
      <c r="BU40" s="537"/>
      <c r="BV40" s="539"/>
      <c r="BW40" s="537"/>
      <c r="BX40" s="539"/>
      <c r="BY40" s="537"/>
      <c r="BZ40" s="539"/>
      <c r="CA40" s="502"/>
      <c r="CB40" s="537"/>
      <c r="CC40" s="538"/>
      <c r="CD40" s="538"/>
      <c r="CE40" s="539"/>
      <c r="DA40" t="s">
        <v>1739</v>
      </c>
    </row>
    <row r="41" spans="1:106" ht="12.75" customHeight="1">
      <c r="A41" s="124">
        <f t="shared" ca="1" si="0"/>
        <v>0</v>
      </c>
      <c r="B41" s="124">
        <f t="shared" ca="1" si="1"/>
        <v>0</v>
      </c>
      <c r="C41" s="124">
        <f t="shared" ca="1" si="2"/>
        <v>-1000</v>
      </c>
      <c r="D41" s="124">
        <f t="shared" ca="1" si="3"/>
        <v>0</v>
      </c>
      <c r="E41" s="124">
        <f ca="1">IFERROR(_xll.AC_BU(_xll.ArrayBU(DB),_xll.ArrayDPT($BA41:$BE41),_xll.ArrayCOA($BG41:$BZ41),YR,PRD-1,_xll.ArrayDIM($CB41:$CE41)),0)</f>
        <v>1000</v>
      </c>
      <c r="F41" s="124">
        <f t="shared" ca="1" si="4"/>
        <v>0</v>
      </c>
      <c r="G41" s="124">
        <f t="shared" ca="1" si="5"/>
        <v>0</v>
      </c>
      <c r="H41" s="124"/>
      <c r="I41" s="124">
        <f ca="1">IFERROR(_xll.AC_BU(_xll.ArrayBU(DB),_xll.ArrayDPT($BA41:$BE41),_xll.ArrayCOA($BG41:$BZ41),YR,PRD,_xll.ArrayDIM($CB41:$CE41)),0)</f>
        <v>0</v>
      </c>
      <c r="J41" s="127">
        <f t="shared" ca="1" si="6"/>
        <v>0</v>
      </c>
      <c r="K41" s="126" t="s">
        <v>2724</v>
      </c>
      <c r="L41" s="124">
        <f ca="1">IFERROR(_xll.ACC_BU(_xll.ArrayBU(DB),_xll.ArrayDPT($BA41:$BE41),_xll.ArrayCOA($BG41:$BZ41),YR,PRD,_xll.ArrayDIM($CB41:$CE41)),0)</f>
        <v>97037.38</v>
      </c>
      <c r="M41" s="127">
        <f t="shared" ca="1" si="7"/>
        <v>0.81767701975205498</v>
      </c>
      <c r="N41" s="124">
        <f t="shared" ca="1" si="8"/>
        <v>97037.38</v>
      </c>
      <c r="O41" s="124">
        <f t="shared" ca="1" si="9"/>
        <v>100</v>
      </c>
      <c r="P41" s="124">
        <f t="shared" ca="1" si="10"/>
        <v>-642494.32999999996</v>
      </c>
      <c r="Q41" s="124">
        <f t="shared" ca="1" si="11"/>
        <v>-662.11013735119388</v>
      </c>
      <c r="R41" s="40"/>
      <c r="S41" s="72">
        <f ca="1">IFERROR(_xll.BC_BU(_xll.ArrayBU(DB),_xll.ArrayDPT($BA41:$BE41),_xll.ArrayCOA($BG41:$BZ41),YR,PRD,RV,_xll.ArrayDIM($CB41:$CE41)),0)</f>
        <v>0</v>
      </c>
      <c r="T41" s="72">
        <f ca="1">IFERROR(_xll.AC_BU(_xll.ArrayBU(DB),_xll.ArrayDPT($BA41:$BE41),_xll.ArrayCOA($BG41:$BZ41),YR-1,PRD,_xll.ArrayDIM($CB41:$CE41)),0)</f>
        <v>0</v>
      </c>
      <c r="U41" s="72">
        <f ca="1">IFERROR(_xll.BCC_BU(_xll.ArrayBU(DB),_xll.ArrayDPT($BA41:$BE41),_xll.ArrayCOA($BG41:$BZ41),YR,PRD,RV,_xll.ArrayDIM($CB41:$CE41)),0)</f>
        <v>0</v>
      </c>
      <c r="V41" s="72">
        <f ca="1">IFERROR(_xll.ACC_BU(_xll.ArrayBU(DB),_xll.ArrayDPT($BA41:$BE41),_xll.ArrayCOA($BG41:$BZ41),YR-1,PRD,_xll.ArrayDIM($CB41:$CE41)),0)</f>
        <v>739531.71</v>
      </c>
      <c r="X41" s="72">
        <f ca="1">IFERROR(_xll.ACC_BU(_xll.ArrayBU(DB),_xll.ArrayDPT($BA41:$BE41),_xll.ArrayCOA($BG41:$BZ41),YR,PRD,_xll.ArrayDIM($CB41:$CE41)),0)</f>
        <v>97037.38</v>
      </c>
      <c r="Y41" s="72">
        <f ca="1">IFERROR(_xll.BCC_BU(_xll.ArrayBU(DB),_xll.ArrayDPT($BA41:$BE41),_xll.ArrayCOA($BG41:$BZ41),YR,PRD,RV,_xll.ArrayDIM($CB41:$CE41)),0)</f>
        <v>0</v>
      </c>
      <c r="Z41" s="72">
        <f ca="1">IFERROR(_xll.ACC_BU(_xll.ArrayBU(DB),_xll.ArrayDPT($BA41:$BE41),_xll.ArrayCOA($BG41:$BZ41),YR-1,PRD,_xll.ArrayDIM($CB41:$CE41)),0)</f>
        <v>739531.71</v>
      </c>
      <c r="AA41" s="102"/>
      <c r="AB41" s="102"/>
      <c r="AC41" s="102"/>
      <c r="AE41" s="106"/>
      <c r="AF41" s="106"/>
      <c r="AG41" s="106"/>
      <c r="AH41" s="106"/>
      <c r="BA41" s="537"/>
      <c r="BB41" s="538"/>
      <c r="BC41" s="538"/>
      <c r="BD41" s="538"/>
      <c r="BE41" s="539"/>
      <c r="BF41" s="502"/>
      <c r="BG41" s="537" t="s">
        <v>1722</v>
      </c>
      <c r="BH41" s="539"/>
      <c r="BI41" s="537"/>
      <c r="BJ41" s="539"/>
      <c r="BK41" s="537"/>
      <c r="BL41" s="539"/>
      <c r="BM41" s="537"/>
      <c r="BN41" s="539"/>
      <c r="BO41" s="537"/>
      <c r="BP41" s="539"/>
      <c r="BQ41" s="537"/>
      <c r="BR41" s="539"/>
      <c r="BS41" s="537"/>
      <c r="BT41" s="539"/>
      <c r="BU41" s="537"/>
      <c r="BV41" s="539"/>
      <c r="BW41" s="537"/>
      <c r="BX41" s="539"/>
      <c r="BY41" s="537"/>
      <c r="BZ41" s="539"/>
      <c r="CA41" s="502"/>
      <c r="CB41" s="537"/>
      <c r="CC41" s="538"/>
      <c r="CD41" s="538"/>
      <c r="CE41" s="539"/>
      <c r="DA41" t="s">
        <v>1722</v>
      </c>
    </row>
    <row r="42" spans="1:106" ht="12.75" customHeight="1">
      <c r="A42" s="124">
        <f t="shared" ca="1" si="0"/>
        <v>31780.29</v>
      </c>
      <c r="B42" s="124">
        <f t="shared" ca="1" si="1"/>
        <v>65.907055723513096</v>
      </c>
      <c r="C42" s="124">
        <f t="shared" ca="1" si="2"/>
        <v>24640.940000000002</v>
      </c>
      <c r="D42" s="124">
        <f t="shared" ca="1" si="3"/>
        <v>51.101226755946612</v>
      </c>
      <c r="E42" s="124">
        <f ca="1">IFERROR(_xll.AC_BU(_xll.ArrayBU(DB),_xll.ArrayDPT($BA42:$BE42),_xll.ArrayCOA($BG42:$BZ42),YR,PRD-1,_xll.ArrayDIM($CB42:$CE42)),0)</f>
        <v>23578.92</v>
      </c>
      <c r="F42" s="124">
        <f t="shared" ca="1" si="4"/>
        <v>48219.86</v>
      </c>
      <c r="G42" s="124">
        <f t="shared" ca="1" si="5"/>
        <v>100</v>
      </c>
      <c r="H42" s="124"/>
      <c r="I42" s="124">
        <f ca="1">IFERROR(_xll.AC_BU(_xll.ArrayBU(DB),_xll.ArrayDPT($BA42:$BE42),_xll.ArrayCOA($BG42:$BZ42),YR,PRD,_xll.ArrayDIM($CB42:$CE42)),0)</f>
        <v>48219.86</v>
      </c>
      <c r="J42" s="127">
        <f t="shared" ca="1" si="6"/>
        <v>1.5444820250277027</v>
      </c>
      <c r="K42" t="s">
        <v>2725</v>
      </c>
      <c r="L42" s="124">
        <f ca="1">IFERROR(_xll.ACC_BU(_xll.ArrayBU(DB),_xll.ArrayDPT($BA42:$BE42),_xll.ArrayCOA($BG42:$BZ42),YR,PRD,_xll.ArrayDIM($CB42:$CE42)),0)</f>
        <v>188146.2</v>
      </c>
      <c r="M42" s="127">
        <f t="shared" ca="1" si="7"/>
        <v>1.5853975457053158</v>
      </c>
      <c r="N42" s="124">
        <f t="shared" ca="1" si="8"/>
        <v>188146.2</v>
      </c>
      <c r="O42" s="124">
        <f t="shared" ca="1" si="9"/>
        <v>100</v>
      </c>
      <c r="P42" s="124">
        <f t="shared" ca="1" si="10"/>
        <v>44771.31</v>
      </c>
      <c r="Q42" s="124">
        <f t="shared" ca="1" si="11"/>
        <v>23.796021391875041</v>
      </c>
      <c r="R42" s="40"/>
      <c r="S42" s="72">
        <f ca="1">IFERROR(_xll.BC_BU(_xll.ArrayBU(DB),_xll.ArrayDPT($BA42:$BE42),_xll.ArrayCOA($BG42:$BZ42),YR,PRD,RV,_xll.ArrayDIM($CB42:$CE42)),0)</f>
        <v>0</v>
      </c>
      <c r="T42" s="72">
        <f ca="1">IFERROR(_xll.AC_BU(_xll.ArrayBU(DB),_xll.ArrayDPT($BA42:$BE42),_xll.ArrayCOA($BG42:$BZ42),YR-1,PRD,_xll.ArrayDIM($CB42:$CE42)),0)</f>
        <v>16439.57</v>
      </c>
      <c r="U42" s="72">
        <f ca="1">IFERROR(_xll.BCC_BU(_xll.ArrayBU(DB),_xll.ArrayDPT($BA42:$BE42),_xll.ArrayCOA($BG42:$BZ42),YR,PRD,RV,_xll.ArrayDIM($CB42:$CE42)),0)</f>
        <v>0</v>
      </c>
      <c r="V42" s="72">
        <f ca="1">IFERROR(_xll.ACC_BU(_xll.ArrayBU(DB),_xll.ArrayDPT($BA42:$BE42),_xll.ArrayCOA($BG42:$BZ42),YR-1,PRD,_xll.ArrayDIM($CB42:$CE42)),0)</f>
        <v>143374.89000000001</v>
      </c>
      <c r="X42" s="72">
        <f ca="1">IFERROR(_xll.ACC_BU(_xll.ArrayBU(DB),_xll.ArrayDPT($BA42:$BE42),_xll.ArrayCOA($BG42:$BZ42),YR,PRD,_xll.ArrayDIM($CB42:$CE42)),0)</f>
        <v>188146.2</v>
      </c>
      <c r="Y42" s="72">
        <f ca="1">IFERROR(_xll.BCC_BU(_xll.ArrayBU(DB),_xll.ArrayDPT($BA42:$BE42),_xll.ArrayCOA($BG42:$BZ42),YR,PRD,RV,_xll.ArrayDIM($CB42:$CE42)),0)</f>
        <v>0</v>
      </c>
      <c r="Z42" s="72">
        <f ca="1">IFERROR(_xll.ACC_BU(_xll.ArrayBU(DB),_xll.ArrayDPT($BA42:$BE42),_xll.ArrayCOA($BG42:$BZ42),YR-1,PRD,_xll.ArrayDIM($CB42:$CE42)),0)</f>
        <v>143374.89000000001</v>
      </c>
      <c r="AA42" s="102"/>
      <c r="AB42" s="102"/>
      <c r="AC42" s="102"/>
      <c r="AE42" s="106"/>
      <c r="AF42" s="106"/>
      <c r="AG42" s="106"/>
      <c r="AH42" s="106"/>
      <c r="BA42" s="537"/>
      <c r="BB42" s="538"/>
      <c r="BC42" s="538"/>
      <c r="BD42" s="538"/>
      <c r="BE42" s="539"/>
      <c r="BF42" s="502"/>
      <c r="BG42" s="537" t="s">
        <v>1778</v>
      </c>
      <c r="BH42" s="539"/>
      <c r="BI42" s="537"/>
      <c r="BJ42" s="539"/>
      <c r="BK42" s="537"/>
      <c r="BL42" s="539"/>
      <c r="BM42" s="537"/>
      <c r="BN42" s="539"/>
      <c r="BO42" s="537"/>
      <c r="BP42" s="539"/>
      <c r="BQ42" s="537"/>
      <c r="BR42" s="539"/>
      <c r="BS42" s="537"/>
      <c r="BT42" s="539"/>
      <c r="BU42" s="537"/>
      <c r="BV42" s="539"/>
      <c r="BW42" s="537"/>
      <c r="BX42" s="539"/>
      <c r="BY42" s="537"/>
      <c r="BZ42" s="539"/>
      <c r="CA42" s="502"/>
      <c r="CB42" s="537"/>
      <c r="CC42" s="538"/>
      <c r="CD42" s="538"/>
      <c r="CE42" s="539"/>
      <c r="DA42" t="s">
        <v>1778</v>
      </c>
    </row>
    <row r="43" spans="1:106" ht="12.75" customHeight="1">
      <c r="A43" s="124">
        <f t="shared" ca="1" si="0"/>
        <v>94043.23000000001</v>
      </c>
      <c r="B43" s="124">
        <f t="shared" ca="1" si="1"/>
        <v>64.398447806932921</v>
      </c>
      <c r="C43" s="124">
        <f t="shared" ca="1" si="2"/>
        <v>21637.800000000003</v>
      </c>
      <c r="D43" s="124">
        <f t="shared" ca="1" si="3"/>
        <v>14.817023340827969</v>
      </c>
      <c r="E43" s="124">
        <f ca="1">IFERROR(_xll.AC_BU(_xll.ArrayBU(DB),_xll.ArrayDPT($BA43:$BE43),_xll.ArrayCOA($BG43:$BZ43),YR,PRD-1,_xll.ArrayDIM($CB43:$CE43)),0)</f>
        <v>124395.58</v>
      </c>
      <c r="F43" s="124">
        <f t="shared" ca="1" si="4"/>
        <v>146033.38</v>
      </c>
      <c r="G43" s="124">
        <f t="shared" ca="1" si="5"/>
        <v>100</v>
      </c>
      <c r="H43" s="124"/>
      <c r="I43" s="124">
        <f ca="1">IFERROR(_xll.AC_BU(_xll.ArrayBU(DB),_xll.ArrayDPT($BA43:$BE43),_xll.ArrayCOA($BG43:$BZ43),YR,PRD,_xll.ArrayDIM($CB43:$CE43)),0)</f>
        <v>146033.38</v>
      </c>
      <c r="J43" s="127">
        <f t="shared" ca="1" si="6"/>
        <v>4.6774488864969745</v>
      </c>
      <c r="K43" s="126" t="s">
        <v>2726</v>
      </c>
      <c r="L43" s="124">
        <f ca="1">IFERROR(_xll.ACC_BU(_xll.ArrayBU(DB),_xll.ArrayDPT($BA43:$BE43),_xll.ArrayCOA($BG43:$BZ43),YR,PRD,_xll.ArrayDIM($CB43:$CE43)),0)</f>
        <v>1489149.37</v>
      </c>
      <c r="M43" s="127">
        <f t="shared" ca="1" si="7"/>
        <v>12.548187294702828</v>
      </c>
      <c r="N43" s="124">
        <f t="shared" ca="1" si="8"/>
        <v>1489149.37</v>
      </c>
      <c r="O43" s="124">
        <f t="shared" ca="1" si="9"/>
        <v>99.999999999999986</v>
      </c>
      <c r="P43" s="124">
        <f t="shared" ca="1" si="10"/>
        <v>175407.13000000012</v>
      </c>
      <c r="Q43" s="124">
        <f t="shared" ca="1" si="11"/>
        <v>11.779015156820709</v>
      </c>
      <c r="R43" s="40"/>
      <c r="S43" s="72">
        <f ca="1">IFERROR(_xll.BC_BU(_xll.ArrayBU(DB),_xll.ArrayDPT($BA43:$BE43),_xll.ArrayCOA($BG43:$BZ43),YR,PRD,RV,_xll.ArrayDIM($CB43:$CE43)),0)</f>
        <v>0</v>
      </c>
      <c r="T43" s="72">
        <f ca="1">IFERROR(_xll.AC_BU(_xll.ArrayBU(DB),_xll.ArrayDPT($BA43:$BE43),_xll.ArrayCOA($BG43:$BZ43),YR-1,PRD,_xll.ArrayDIM($CB43:$CE43)),0)</f>
        <v>51990.15</v>
      </c>
      <c r="U43" s="72">
        <f ca="1">IFERROR(_xll.BCC_BU(_xll.ArrayBU(DB),_xll.ArrayDPT($BA43:$BE43),_xll.ArrayCOA($BG43:$BZ43),YR,PRD,RV,_xll.ArrayDIM($CB43:$CE43)),0)</f>
        <v>0</v>
      </c>
      <c r="V43" s="72">
        <f ca="1">IFERROR(_xll.ACC_BU(_xll.ArrayBU(DB),_xll.ArrayDPT($BA43:$BE43),_xll.ArrayCOA($BG43:$BZ43),YR-1,PRD,_xll.ArrayDIM($CB43:$CE43)),0)</f>
        <v>1313742.24</v>
      </c>
      <c r="X43" s="72">
        <f ca="1">IFERROR(_xll.ACC_BU(_xll.ArrayBU(DB),_xll.ArrayDPT($BA43:$BE43),_xll.ArrayCOA($BG43:$BZ43),YR,PRD,_xll.ArrayDIM($CB43:$CE43)),0)</f>
        <v>1489149.37</v>
      </c>
      <c r="Y43" s="72">
        <f ca="1">IFERROR(_xll.BCC_BU(_xll.ArrayBU(DB),_xll.ArrayDPT($BA43:$BE43),_xll.ArrayCOA($BG43:$BZ43),YR,PRD,RV,_xll.ArrayDIM($CB43:$CE43)),0)</f>
        <v>0</v>
      </c>
      <c r="Z43" s="72">
        <f ca="1">IFERROR(_xll.ACC_BU(_xll.ArrayBU(DB),_xll.ArrayDPT($BA43:$BE43),_xll.ArrayCOA($BG43:$BZ43),YR-1,PRD,_xll.ArrayDIM($CB43:$CE43)),0)</f>
        <v>1313742.24</v>
      </c>
      <c r="AA43" s="184"/>
      <c r="AB43" s="184"/>
      <c r="AC43" s="184"/>
      <c r="AE43" s="106"/>
      <c r="AF43" s="106"/>
      <c r="AG43" s="106"/>
      <c r="AH43" s="106"/>
      <c r="BA43" s="537"/>
      <c r="BB43" s="538"/>
      <c r="BC43" s="538"/>
      <c r="BD43" s="538"/>
      <c r="BE43" s="539"/>
      <c r="BF43" s="502"/>
      <c r="BG43" s="537" t="s">
        <v>1780</v>
      </c>
      <c r="BH43" s="539"/>
      <c r="BI43" s="537"/>
      <c r="BJ43" s="539"/>
      <c r="BK43" s="537"/>
      <c r="BL43" s="539"/>
      <c r="BM43" s="537"/>
      <c r="BN43" s="539"/>
      <c r="BO43" s="537"/>
      <c r="BP43" s="539"/>
      <c r="BQ43" s="537"/>
      <c r="BR43" s="539"/>
      <c r="BS43" s="537"/>
      <c r="BT43" s="539"/>
      <c r="BU43" s="537"/>
      <c r="BV43" s="539"/>
      <c r="BW43" s="537"/>
      <c r="BX43" s="539"/>
      <c r="BY43" s="537"/>
      <c r="BZ43" s="539"/>
      <c r="CA43" s="502"/>
      <c r="CB43" s="537"/>
      <c r="CC43" s="538"/>
      <c r="CD43" s="538"/>
      <c r="CE43" s="539"/>
      <c r="DA43" t="s">
        <v>1780</v>
      </c>
    </row>
    <row r="44" spans="1:106" ht="12.75" customHeight="1">
      <c r="A44" s="124">
        <f t="shared" ca="1" si="0"/>
        <v>-103801.86</v>
      </c>
      <c r="B44" s="124">
        <f t="shared" ca="1" si="1"/>
        <v>-383.76680705822503</v>
      </c>
      <c r="C44" s="124">
        <f t="shared" ca="1" si="2"/>
        <v>53091.66</v>
      </c>
      <c r="D44" s="124">
        <f t="shared" ca="1" si="3"/>
        <v>196.28566231492272</v>
      </c>
      <c r="E44" s="124">
        <f ca="1">IFERROR(_xll.AC_BU(_xll.ArrayBU(DB),_xll.ArrayDPT($BA44:$BE44),_xll.ArrayCOA($BG44:$BZ44),YR,PRD-1,_xll.ArrayDIM($CB44:$CE44)),0)</f>
        <v>-26043.5</v>
      </c>
      <c r="F44" s="124">
        <f t="shared" ca="1" si="4"/>
        <v>27048.16</v>
      </c>
      <c r="G44" s="124">
        <f t="shared" ca="1" si="5"/>
        <v>100</v>
      </c>
      <c r="H44" s="124"/>
      <c r="I44" s="124">
        <f ca="1">IFERROR(_xll.AC_BU(_xll.ArrayBU(DB),_xll.ArrayDPT($BA44:$BE44),_xll.ArrayCOA($BG44:$BZ44),YR,PRD,_xll.ArrayDIM($CB44:$CE44)),0)</f>
        <v>27048.16</v>
      </c>
      <c r="J44" s="127">
        <f t="shared" ca="1" si="6"/>
        <v>0.86635251388273005</v>
      </c>
      <c r="K44" s="126" t="s">
        <v>2727</v>
      </c>
      <c r="L44" s="124">
        <f ca="1">IFERROR(_xll.ACC_BU(_xll.ArrayBU(DB),_xll.ArrayDPT($BA44:$BE44),_xll.ArrayCOA($BG44:$BZ44),YR,PRD,_xll.ArrayDIM($CB44:$CE44)),0)</f>
        <v>96792.36</v>
      </c>
      <c r="M44" s="127">
        <f t="shared" ca="1" si="7"/>
        <v>0.8156123800907239</v>
      </c>
      <c r="N44" s="124">
        <f t="shared" ca="1" si="8"/>
        <v>96792.36</v>
      </c>
      <c r="O44" s="124">
        <f t="shared" ca="1" si="9"/>
        <v>100</v>
      </c>
      <c r="P44" s="124">
        <f t="shared" ca="1" si="10"/>
        <v>-681620.31</v>
      </c>
      <c r="Q44" s="124">
        <f t="shared" ca="1" si="11"/>
        <v>-704.208792925392</v>
      </c>
      <c r="R44" s="40"/>
      <c r="S44" s="72">
        <f ca="1">IFERROR(_xll.BC_BU(_xll.ArrayBU(DB),_xll.ArrayDPT($BA44:$BE44),_xll.ArrayCOA($BG44:$BZ44),YR,PRD,RV,_xll.ArrayDIM($CB44:$CE44)),0)</f>
        <v>0</v>
      </c>
      <c r="T44" s="72">
        <f ca="1">IFERROR(_xll.AC_BU(_xll.ArrayBU(DB),_xll.ArrayDPT($BA44:$BE44),_xll.ArrayCOA($BG44:$BZ44),YR-1,PRD,_xll.ArrayDIM($CB44:$CE44)),0)</f>
        <v>130850.02</v>
      </c>
      <c r="U44" s="72">
        <f ca="1">IFERROR(_xll.BCC_BU(_xll.ArrayBU(DB),_xll.ArrayDPT($BA44:$BE44),_xll.ArrayCOA($BG44:$BZ44),YR,PRD,RV,_xll.ArrayDIM($CB44:$CE44)),0)</f>
        <v>0</v>
      </c>
      <c r="V44" s="72">
        <f ca="1">IFERROR(_xll.ACC_BU(_xll.ArrayBU(DB),_xll.ArrayDPT($BA44:$BE44),_xll.ArrayCOA($BG44:$BZ44),YR-1,PRD,_xll.ArrayDIM($CB44:$CE44)),0)</f>
        <v>778412.67</v>
      </c>
      <c r="X44" s="72">
        <f ca="1">IFERROR(_xll.ACC_BU(_xll.ArrayBU(DB),_xll.ArrayDPT($BA44:$BE44),_xll.ArrayCOA($BG44:$BZ44),YR,PRD,_xll.ArrayDIM($CB44:$CE44)),0)</f>
        <v>96792.36</v>
      </c>
      <c r="Y44" s="72">
        <f ca="1">IFERROR(_xll.BCC_BU(_xll.ArrayBU(DB),_xll.ArrayDPT($BA44:$BE44),_xll.ArrayCOA($BG44:$BZ44),YR,PRD,RV,_xll.ArrayDIM($CB44:$CE44)),0)</f>
        <v>0</v>
      </c>
      <c r="Z44" s="72">
        <f ca="1">IFERROR(_xll.ACC_BU(_xll.ArrayBU(DB),_xll.ArrayDPT($BA44:$BE44),_xll.ArrayCOA($BG44:$BZ44),YR-1,PRD,_xll.ArrayDIM($CB44:$CE44)),0)</f>
        <v>778412.67</v>
      </c>
      <c r="AA44" s="102"/>
      <c r="AB44" s="102"/>
      <c r="AC44" s="102"/>
      <c r="AE44" s="106"/>
      <c r="AF44" s="106"/>
      <c r="AG44" s="106"/>
      <c r="AH44" s="106"/>
      <c r="BA44" s="537"/>
      <c r="BB44" s="538"/>
      <c r="BC44" s="538"/>
      <c r="BD44" s="538"/>
      <c r="BE44" s="539"/>
      <c r="BF44" s="502"/>
      <c r="BG44" s="537" t="s">
        <v>1784</v>
      </c>
      <c r="BH44" s="539"/>
      <c r="BI44" s="537"/>
      <c r="BJ44" s="539"/>
      <c r="BK44" s="537"/>
      <c r="BL44" s="539"/>
      <c r="BM44" s="537"/>
      <c r="BN44" s="539"/>
      <c r="BO44" s="537"/>
      <c r="BP44" s="539"/>
      <c r="BQ44" s="537"/>
      <c r="BR44" s="539"/>
      <c r="BS44" s="537"/>
      <c r="BT44" s="539"/>
      <c r="BU44" s="537"/>
      <c r="BV44" s="539"/>
      <c r="BW44" s="537"/>
      <c r="BX44" s="539"/>
      <c r="BY44" s="537"/>
      <c r="BZ44" s="539"/>
      <c r="CA44" s="502"/>
      <c r="CB44" s="537"/>
      <c r="CC44" s="538"/>
      <c r="CD44" s="538"/>
      <c r="CE44" s="539"/>
      <c r="DA44" t="s">
        <v>1784</v>
      </c>
    </row>
    <row r="45" spans="1:106" ht="12.75" customHeight="1">
      <c r="A45" s="124">
        <f t="shared" ca="1" si="0"/>
        <v>6250.07</v>
      </c>
      <c r="B45" s="124">
        <f t="shared" ca="1" si="1"/>
        <v>50.000319998464008</v>
      </c>
      <c r="C45" s="124">
        <f t="shared" ca="1" si="2"/>
        <v>4583.369999999999</v>
      </c>
      <c r="D45" s="124">
        <f t="shared" ca="1" si="3"/>
        <v>36.666783999436795</v>
      </c>
      <c r="E45" s="124">
        <f ca="1">IFERROR(_xll.AC_BU(_xll.ArrayBU(DB),_xll.ArrayDPT($BA45:$BE45),_xll.ArrayCOA($BG45:$BZ45),YR,PRD-1,_xll.ArrayDIM($CB45:$CE45)),0)</f>
        <v>7916.6900000000005</v>
      </c>
      <c r="F45" s="124">
        <f t="shared" ca="1" si="4"/>
        <v>12500.06</v>
      </c>
      <c r="G45" s="124">
        <f t="shared" ca="1" si="5"/>
        <v>100</v>
      </c>
      <c r="H45" s="124"/>
      <c r="I45" s="124">
        <f ca="1">IFERROR(_xll.AC_BU(_xll.ArrayBU(DB),_xll.ArrayDPT($BA45:$BE45),_xll.ArrayCOA($BG45:$BZ45),YR,PRD,_xll.ArrayDIM($CB45:$CE45)),0)</f>
        <v>12500.06</v>
      </c>
      <c r="J45" s="127">
        <f t="shared" ca="1" si="6"/>
        <v>0.40037689826904893</v>
      </c>
      <c r="K45" s="126" t="s">
        <v>2728</v>
      </c>
      <c r="L45" s="124">
        <f ca="1">IFERROR(_xll.ACC_BU(_xll.ArrayBU(DB),_xll.ArrayDPT($BA45:$BE45),_xll.ArrayCOA($BG45:$BZ45),YR,PRD,_xll.ArrayDIM($CB45:$CE45)),0)</f>
        <v>52083.509999999995</v>
      </c>
      <c r="M45" s="127">
        <f t="shared" ca="1" si="7"/>
        <v>0.43887715471116739</v>
      </c>
      <c r="N45" s="124">
        <f t="shared" ca="1" si="8"/>
        <v>52083.509999999995</v>
      </c>
      <c r="O45" s="124">
        <f t="shared" ca="1" si="9"/>
        <v>99.999999999999986</v>
      </c>
      <c r="P45" s="124">
        <f t="shared" ca="1" si="10"/>
        <v>14583.569999999992</v>
      </c>
      <c r="Q45" s="124">
        <f t="shared" ca="1" si="11"/>
        <v>28.000359422780829</v>
      </c>
      <c r="R45" s="40"/>
      <c r="S45" s="72">
        <f ca="1">IFERROR(_xll.BC_BU(_xll.ArrayBU(DB),_xll.ArrayDPT($BA45:$BE45),_xll.ArrayCOA($BG45:$BZ45),YR,PRD,RV,_xll.ArrayDIM($CB45:$CE45)),0)</f>
        <v>0</v>
      </c>
      <c r="T45" s="72">
        <f ca="1">IFERROR(_xll.AC_BU(_xll.ArrayBU(DB),_xll.ArrayDPT($BA45:$BE45),_xll.ArrayCOA($BG45:$BZ45),YR-1,PRD,_xll.ArrayDIM($CB45:$CE45)),0)</f>
        <v>6249.99</v>
      </c>
      <c r="U45" s="72">
        <f ca="1">IFERROR(_xll.BCC_BU(_xll.ArrayBU(DB),_xll.ArrayDPT($BA45:$BE45),_xll.ArrayCOA($BG45:$BZ45),YR,PRD,RV,_xll.ArrayDIM($CB45:$CE45)),0)</f>
        <v>0</v>
      </c>
      <c r="V45" s="72">
        <f ca="1">IFERROR(_xll.ACC_BU(_xll.ArrayBU(DB),_xll.ArrayDPT($BA45:$BE45),_xll.ArrayCOA($BG45:$BZ45),YR-1,PRD,_xll.ArrayDIM($CB45:$CE45)),0)</f>
        <v>37499.94</v>
      </c>
      <c r="X45" s="72">
        <f ca="1">IFERROR(_xll.ACC_BU(_xll.ArrayBU(DB),_xll.ArrayDPT($BA45:$BE45),_xll.ArrayCOA($BG45:$BZ45),YR,PRD,_xll.ArrayDIM($CB45:$CE45)),0)</f>
        <v>52083.509999999995</v>
      </c>
      <c r="Y45" s="72">
        <f ca="1">IFERROR(_xll.BCC_BU(_xll.ArrayBU(DB),_xll.ArrayDPT($BA45:$BE45),_xll.ArrayCOA($BG45:$BZ45),YR,PRD,RV,_xll.ArrayDIM($CB45:$CE45)),0)</f>
        <v>0</v>
      </c>
      <c r="Z45" s="72">
        <f ca="1">IFERROR(_xll.ACC_BU(_xll.ArrayBU(DB),_xll.ArrayDPT($BA45:$BE45),_xll.ArrayCOA($BG45:$BZ45),YR-1,PRD,_xll.ArrayDIM($CB45:$CE45)),0)</f>
        <v>37499.94</v>
      </c>
      <c r="AA45" s="102"/>
      <c r="AB45" s="102"/>
      <c r="AC45" s="102"/>
      <c r="AE45" s="106"/>
      <c r="AF45" s="106"/>
      <c r="AG45" s="106"/>
      <c r="AH45" s="106"/>
      <c r="BA45" s="537"/>
      <c r="BB45" s="538"/>
      <c r="BC45" s="538"/>
      <c r="BD45" s="538"/>
      <c r="BE45" s="539"/>
      <c r="BF45" s="502"/>
      <c r="BG45" s="537" t="s">
        <v>1776</v>
      </c>
      <c r="BH45" s="539"/>
      <c r="BI45" s="537"/>
      <c r="BJ45" s="539"/>
      <c r="BK45" s="537"/>
      <c r="BL45" s="539"/>
      <c r="BM45" s="537"/>
      <c r="BN45" s="539"/>
      <c r="BO45" s="537"/>
      <c r="BP45" s="539"/>
      <c r="BQ45" s="537"/>
      <c r="BR45" s="539"/>
      <c r="BS45" s="537"/>
      <c r="BT45" s="539"/>
      <c r="BU45" s="537"/>
      <c r="BV45" s="539"/>
      <c r="BW45" s="537"/>
      <c r="BX45" s="539"/>
      <c r="BY45" s="537"/>
      <c r="BZ45" s="539"/>
      <c r="CA45" s="502"/>
      <c r="CB45" s="537"/>
      <c r="CC45" s="538"/>
      <c r="CD45" s="538"/>
      <c r="CE45" s="539"/>
      <c r="DA45" t="s">
        <v>1776</v>
      </c>
    </row>
    <row r="46" spans="1:106" ht="12.75" hidden="1" customHeight="1">
      <c r="A46" s="124">
        <f t="shared" ca="1" si="0"/>
        <v>0</v>
      </c>
      <c r="B46" s="124">
        <f t="shared" ca="1" si="1"/>
        <v>0</v>
      </c>
      <c r="C46" s="124">
        <f t="shared" ca="1" si="2"/>
        <v>0</v>
      </c>
      <c r="D46" s="124">
        <f t="shared" ca="1" si="3"/>
        <v>0</v>
      </c>
      <c r="E46" s="124">
        <f ca="1">IFERROR(_xll.AC_BU(_xll.ArrayBU(DB),_xll.ArrayDPT($BA46:$BE46),_xll.ArrayCOA($BG46:$BZ46),YR,PRD-1,_xll.ArrayDIM($CB46:$CE46)),0)</f>
        <v>0</v>
      </c>
      <c r="F46" s="124">
        <f t="shared" ca="1" si="4"/>
        <v>0</v>
      </c>
      <c r="G46" s="124">
        <f t="shared" ca="1" si="5"/>
        <v>0</v>
      </c>
      <c r="H46" s="124"/>
      <c r="I46" s="124">
        <f ca="1">IFERROR(_xll.AC_BU(_xll.ArrayBU(DB),_xll.ArrayDPT($BA46:$BE46),_xll.ArrayCOA($BG46:$BZ46),YR,PRD,_xll.ArrayDIM($CB46:$CE46)),0)</f>
        <v>0</v>
      </c>
      <c r="J46" s="127">
        <f t="shared" ca="1" si="6"/>
        <v>0</v>
      </c>
      <c r="K46" s="126" t="s">
        <v>2729</v>
      </c>
      <c r="L46" s="124">
        <f ca="1">IFERROR(_xll.ACC_BU(_xll.ArrayBU(DB),_xll.ArrayDPT($BA46:$BE46),_xll.ArrayCOA($BG46:$BZ46),YR,PRD,_xll.ArrayDIM($CB46:$CE46)),0)</f>
        <v>0</v>
      </c>
      <c r="M46" s="127">
        <f t="shared" ca="1" si="7"/>
        <v>0</v>
      </c>
      <c r="N46" s="124">
        <f t="shared" ca="1" si="8"/>
        <v>0</v>
      </c>
      <c r="O46" s="124">
        <f t="shared" ca="1" si="9"/>
        <v>0</v>
      </c>
      <c r="P46" s="124">
        <f t="shared" ca="1" si="10"/>
        <v>0</v>
      </c>
      <c r="Q46" s="124">
        <f t="shared" ca="1" si="11"/>
        <v>0</v>
      </c>
      <c r="R46" s="40"/>
      <c r="S46" s="72">
        <f ca="1">IFERROR(_xll.BC_BU(_xll.ArrayBU(DB),_xll.ArrayDPT($BA46:$BE46),_xll.ArrayCOA($BG46:$BZ46),YR,PRD,RV,_xll.ArrayDIM($CB46:$CE46)),0)</f>
        <v>0</v>
      </c>
      <c r="T46" s="72">
        <f ca="1">IFERROR(_xll.AC_BU(_xll.ArrayBU(DB),_xll.ArrayDPT($BA46:$BE46),_xll.ArrayCOA($BG46:$BZ46),YR-1,PRD,_xll.ArrayDIM($CB46:$CE46)),0)</f>
        <v>0</v>
      </c>
      <c r="U46" s="72">
        <f ca="1">IFERROR(_xll.BCC_BU(_xll.ArrayBU(DB),_xll.ArrayDPT($BA46:$BE46),_xll.ArrayCOA($BG46:$BZ46),YR,PRD,RV,_xll.ArrayDIM($CB46:$CE46)),0)</f>
        <v>0</v>
      </c>
      <c r="V46" s="72">
        <f ca="1">IFERROR(_xll.ACC_BU(_xll.ArrayBU(DB),_xll.ArrayDPT($BA46:$BE46),_xll.ArrayCOA($BG46:$BZ46),YR-1,PRD,_xll.ArrayDIM($CB46:$CE46)),0)</f>
        <v>0</v>
      </c>
      <c r="X46" s="72">
        <f ca="1">IFERROR(_xll.ACC_BU(_xll.ArrayBU(DB),_xll.ArrayDPT($BA46:$BE46),_xll.ArrayCOA($BG46:$BZ46),YR,PRD,_xll.ArrayDIM($CB46:$CE46)),0)</f>
        <v>0</v>
      </c>
      <c r="Y46" s="72">
        <f ca="1">IFERROR(_xll.BCC_BU(_xll.ArrayBU(DB),_xll.ArrayDPT($BA46:$BE46),_xll.ArrayCOA($BG46:$BZ46),YR,PRD,RV,_xll.ArrayDIM($CB46:$CE46)),0)</f>
        <v>0</v>
      </c>
      <c r="Z46" s="72">
        <f ca="1">IFERROR(_xll.ACC_BU(_xll.ArrayBU(DB),_xll.ArrayDPT($BA46:$BE46),_xll.ArrayCOA($BG46:$BZ46),YR-1,PRD,_xll.ArrayDIM($CB46:$CE46)),0)</f>
        <v>0</v>
      </c>
      <c r="AA46" s="102"/>
      <c r="AB46" s="102"/>
      <c r="AC46" s="102"/>
      <c r="AE46" s="106"/>
      <c r="AF46" s="106"/>
      <c r="AG46" s="106"/>
      <c r="AH46" s="106"/>
      <c r="BA46" s="537"/>
      <c r="BB46" s="538"/>
      <c r="BC46" s="538"/>
      <c r="BD46" s="538"/>
      <c r="BE46" s="539"/>
      <c r="BF46" s="502"/>
      <c r="BG46" s="537" t="s">
        <v>1724</v>
      </c>
      <c r="BH46" s="539"/>
      <c r="BI46" s="537"/>
      <c r="BJ46" s="539"/>
      <c r="BK46" s="537"/>
      <c r="BL46" s="539"/>
      <c r="BM46" s="537"/>
      <c r="BN46" s="539"/>
      <c r="BO46" s="537"/>
      <c r="BP46" s="539"/>
      <c r="BQ46" s="537"/>
      <c r="BR46" s="539"/>
      <c r="BS46" s="537"/>
      <c r="BT46" s="539"/>
      <c r="BU46" s="537"/>
      <c r="BV46" s="539"/>
      <c r="BW46" s="537"/>
      <c r="BX46" s="539"/>
      <c r="BY46" s="537"/>
      <c r="BZ46" s="539"/>
      <c r="CA46" s="502"/>
      <c r="CB46" s="537"/>
      <c r="CC46" s="538"/>
      <c r="CD46" s="538"/>
      <c r="CE46" s="539"/>
      <c r="DA46" t="s">
        <v>1724</v>
      </c>
    </row>
    <row r="47" spans="1:106" ht="12.75" customHeight="1">
      <c r="A47" s="124">
        <f t="shared" ca="1" si="0"/>
        <v>4000</v>
      </c>
      <c r="B47" s="124">
        <f t="shared" ca="1" si="1"/>
        <v>50</v>
      </c>
      <c r="C47" s="124">
        <f t="shared" ca="1" si="2"/>
        <v>8000</v>
      </c>
      <c r="D47" s="124">
        <f t="shared" ca="1" si="3"/>
        <v>100</v>
      </c>
      <c r="E47" s="124">
        <f ca="1">IFERROR(_xll.AC_BU(_xll.ArrayBU(DB),_xll.ArrayDPT($BA47:$BE47),_xll.ArrayCOA($BG47:$BZ47),YR,PRD-1,_xll.ArrayDIM($CB47:$CE47)),0)</f>
        <v>0</v>
      </c>
      <c r="F47" s="124">
        <f t="shared" ca="1" si="4"/>
        <v>8000</v>
      </c>
      <c r="G47" s="124">
        <f t="shared" ca="1" si="5"/>
        <v>100</v>
      </c>
      <c r="H47" s="124"/>
      <c r="I47" s="124">
        <f ca="1">IFERROR(_xll.AC_BU(_xll.ArrayBU(DB),_xll.ArrayDPT($BA47:$BE47),_xll.ArrayCOA($BG47:$BZ47),YR,PRD,_xll.ArrayDIM($CB47:$CE47)),0)</f>
        <v>8000</v>
      </c>
      <c r="J47" s="127">
        <f t="shared" ca="1" si="6"/>
        <v>0.25623998494026362</v>
      </c>
      <c r="K47" s="126" t="s">
        <v>2730</v>
      </c>
      <c r="L47" s="124">
        <f ca="1">IFERROR(_xll.ACC_BU(_xll.ArrayBU(DB),_xll.ArrayDPT($BA47:$BE47),_xll.ArrayCOA($BG47:$BZ47),YR,PRD,_xll.ArrayDIM($CB47:$CE47)),0)</f>
        <v>8000</v>
      </c>
      <c r="M47" s="127">
        <f t="shared" ca="1" si="7"/>
        <v>6.7411302304497905E-2</v>
      </c>
      <c r="N47" s="124">
        <f t="shared" ca="1" si="8"/>
        <v>8000</v>
      </c>
      <c r="O47" s="124">
        <f t="shared" ca="1" si="9"/>
        <v>100</v>
      </c>
      <c r="P47" s="124">
        <f t="shared" ca="1" si="10"/>
        <v>-1184</v>
      </c>
      <c r="Q47" s="124">
        <f t="shared" ca="1" si="11"/>
        <v>-14.8</v>
      </c>
      <c r="R47" s="40"/>
      <c r="S47" s="72">
        <f ca="1">IFERROR(_xll.BC_BU(_xll.ArrayBU(DB),_xll.ArrayDPT($BA47:$BE47),_xll.ArrayCOA($BG47:$BZ47),YR,PRD,RV,_xll.ArrayDIM($CB47:$CE47)),0)</f>
        <v>0</v>
      </c>
      <c r="T47" s="72">
        <f ca="1">IFERROR(_xll.AC_BU(_xll.ArrayBU(DB),_xll.ArrayDPT($BA47:$BE47),_xll.ArrayCOA($BG47:$BZ47),YR-1,PRD,_xll.ArrayDIM($CB47:$CE47)),0)</f>
        <v>4000</v>
      </c>
      <c r="U47" s="72">
        <f ca="1">IFERROR(_xll.BCC_BU(_xll.ArrayBU(DB),_xll.ArrayDPT($BA47:$BE47),_xll.ArrayCOA($BG47:$BZ47),YR,PRD,RV,_xll.ArrayDIM($CB47:$CE47)),0)</f>
        <v>0</v>
      </c>
      <c r="V47" s="72">
        <f ca="1">IFERROR(_xll.ACC_BU(_xll.ArrayBU(DB),_xll.ArrayDPT($BA47:$BE47),_xll.ArrayCOA($BG47:$BZ47),YR-1,PRD,_xll.ArrayDIM($CB47:$CE47)),0)</f>
        <v>9184</v>
      </c>
      <c r="X47" s="72">
        <f ca="1">IFERROR(_xll.ACC_BU(_xll.ArrayBU(DB),_xll.ArrayDPT($BA47:$BE47),_xll.ArrayCOA($BG47:$BZ47),YR,PRD,_xll.ArrayDIM($CB47:$CE47)),0)</f>
        <v>8000</v>
      </c>
      <c r="Y47" s="72">
        <f ca="1">IFERROR(_xll.BCC_BU(_xll.ArrayBU(DB),_xll.ArrayDPT($BA47:$BE47),_xll.ArrayCOA($BG47:$BZ47),YR,PRD,RV,_xll.ArrayDIM($CB47:$CE47)),0)</f>
        <v>0</v>
      </c>
      <c r="Z47" s="72">
        <f ca="1">IFERROR(_xll.ACC_BU(_xll.ArrayBU(DB),_xll.ArrayDPT($BA47:$BE47),_xll.ArrayCOA($BG47:$BZ47),YR-1,PRD,_xll.ArrayDIM($CB47:$CE47)),0)</f>
        <v>9184</v>
      </c>
      <c r="AA47" s="102"/>
      <c r="AB47" s="102"/>
      <c r="AC47" s="102"/>
      <c r="AE47" s="106"/>
      <c r="AF47" s="106"/>
      <c r="AG47" s="106"/>
      <c r="AH47" s="106"/>
      <c r="BA47" s="537"/>
      <c r="BB47" s="538"/>
      <c r="BC47" s="538"/>
      <c r="BD47" s="538"/>
      <c r="BE47" s="539"/>
      <c r="BF47" s="502"/>
      <c r="BG47" s="537" t="s">
        <v>1732</v>
      </c>
      <c r="BH47" s="539"/>
      <c r="BI47" s="537"/>
      <c r="BJ47" s="539"/>
      <c r="BK47" s="537"/>
      <c r="BL47" s="539"/>
      <c r="BM47" s="537"/>
      <c r="BN47" s="539"/>
      <c r="BO47" s="537"/>
      <c r="BP47" s="539"/>
      <c r="BQ47" s="537"/>
      <c r="BR47" s="539"/>
      <c r="BS47" s="537"/>
      <c r="BT47" s="539"/>
      <c r="BU47" s="537"/>
      <c r="BV47" s="539"/>
      <c r="BW47" s="537"/>
      <c r="BX47" s="539"/>
      <c r="BY47" s="537"/>
      <c r="BZ47" s="539"/>
      <c r="CA47" s="502"/>
      <c r="CB47" s="537"/>
      <c r="CC47" s="538"/>
      <c r="CD47" s="538"/>
      <c r="CE47" s="539"/>
      <c r="DA47" t="s">
        <v>1732</v>
      </c>
    </row>
    <row r="48" spans="1:106" ht="12.75" customHeight="1">
      <c r="A48" s="124">
        <f t="shared" ca="1" si="0"/>
        <v>0</v>
      </c>
      <c r="B48" s="124">
        <f t="shared" ca="1" si="1"/>
        <v>0</v>
      </c>
      <c r="C48" s="124">
        <f t="shared" ca="1" si="2"/>
        <v>0</v>
      </c>
      <c r="D48" s="124">
        <f t="shared" ca="1" si="3"/>
        <v>0</v>
      </c>
      <c r="E48" s="124">
        <f ca="1">IFERROR(_xll.AC_BU(_xll.ArrayBU(DB),_xll.ArrayDPT($BA48:$BE48),_xll.ArrayCOA($BG48:$BZ48),YR,PRD-1,_xll.ArrayDIM($CB48:$CE48)),0)</f>
        <v>0</v>
      </c>
      <c r="F48" s="124">
        <f t="shared" ca="1" si="4"/>
        <v>0</v>
      </c>
      <c r="G48" s="124">
        <f t="shared" ca="1" si="5"/>
        <v>0</v>
      </c>
      <c r="H48" s="124"/>
      <c r="I48" s="124">
        <f ca="1">IFERROR(_xll.AC_BU(_xll.ArrayBU(DB),_xll.ArrayDPT($BA48:$BE48),_xll.ArrayCOA($BG48:$BZ48),YR,PRD,_xll.ArrayDIM($CB48:$CE48)),0)</f>
        <v>0</v>
      </c>
      <c r="J48" s="127">
        <f t="shared" ca="1" si="6"/>
        <v>0</v>
      </c>
      <c r="K48" s="126" t="s">
        <v>2731</v>
      </c>
      <c r="L48" s="124">
        <f ca="1">IFERROR(_xll.ACC_BU(_xll.ArrayBU(DB),_xll.ArrayDPT($BA48:$BE48),_xll.ArrayCOA($BG48:$BZ48),YR,PRD,_xll.ArrayDIM($CB48:$CE48)),0)</f>
        <v>0</v>
      </c>
      <c r="M48" s="127">
        <f t="shared" ca="1" si="7"/>
        <v>0</v>
      </c>
      <c r="N48" s="124">
        <f t="shared" ca="1" si="8"/>
        <v>0</v>
      </c>
      <c r="O48" s="124">
        <f t="shared" ca="1" si="9"/>
        <v>0</v>
      </c>
      <c r="P48" s="124">
        <f t="shared" ca="1" si="10"/>
        <v>-590.58000000000004</v>
      </c>
      <c r="Q48" s="124">
        <f t="shared" ca="1" si="11"/>
        <v>0</v>
      </c>
      <c r="R48" s="40"/>
      <c r="S48" s="72">
        <f ca="1">IFERROR(_xll.BC_BU(_xll.ArrayBU(DB),_xll.ArrayDPT($BA48:$BE48),_xll.ArrayCOA($BG48:$BZ48),YR,PRD,RV,_xll.ArrayDIM($CB48:$CE48)),0)</f>
        <v>0</v>
      </c>
      <c r="T48" s="72">
        <f ca="1">IFERROR(_xll.AC_BU(_xll.ArrayBU(DB),_xll.ArrayDPT($BA48:$BE48),_xll.ArrayCOA($BG48:$BZ48),YR-1,PRD,_xll.ArrayDIM($CB48:$CE48)),0)</f>
        <v>0</v>
      </c>
      <c r="U48" s="72">
        <f ca="1">IFERROR(_xll.BCC_BU(_xll.ArrayBU(DB),_xll.ArrayDPT($BA48:$BE48),_xll.ArrayCOA($BG48:$BZ48),YR,PRD,RV,_xll.ArrayDIM($CB48:$CE48)),0)</f>
        <v>0</v>
      </c>
      <c r="V48" s="72">
        <f ca="1">IFERROR(_xll.ACC_BU(_xll.ArrayBU(DB),_xll.ArrayDPT($BA48:$BE48),_xll.ArrayCOA($BG48:$BZ48),YR-1,PRD,_xll.ArrayDIM($CB48:$CE48)),0)</f>
        <v>590.58000000000004</v>
      </c>
      <c r="X48" s="72">
        <f ca="1">IFERROR(_xll.ACC_BU(_xll.ArrayBU(DB),_xll.ArrayDPT($BA48:$BE48),_xll.ArrayCOA($BG48:$BZ48),YR,PRD,_xll.ArrayDIM($CB48:$CE48)),0)</f>
        <v>0</v>
      </c>
      <c r="Y48" s="72">
        <f ca="1">IFERROR(_xll.BCC_BU(_xll.ArrayBU(DB),_xll.ArrayDPT($BA48:$BE48),_xll.ArrayCOA($BG48:$BZ48),YR,PRD,RV,_xll.ArrayDIM($CB48:$CE48)),0)</f>
        <v>0</v>
      </c>
      <c r="Z48" s="72">
        <f ca="1">IFERROR(_xll.ACC_BU(_xll.ArrayBU(DB),_xll.ArrayDPT($BA48:$BE48),_xll.ArrayCOA($BG48:$BZ48),YR-1,PRD,_xll.ArrayDIM($CB48:$CE48)),0)</f>
        <v>590.58000000000004</v>
      </c>
      <c r="AA48" s="102"/>
      <c r="AB48" s="102"/>
      <c r="AC48" s="102"/>
      <c r="AE48" s="106"/>
      <c r="AF48" s="106"/>
      <c r="AG48" s="106"/>
      <c r="AH48" s="106"/>
      <c r="BA48" s="537"/>
      <c r="BB48" s="538"/>
      <c r="BC48" s="538"/>
      <c r="BD48" s="538"/>
      <c r="BE48" s="539"/>
      <c r="BF48" s="502"/>
      <c r="BG48" s="537" t="s">
        <v>1787</v>
      </c>
      <c r="BH48" s="539"/>
      <c r="BI48" s="537"/>
      <c r="BJ48" s="539"/>
      <c r="BK48" s="537"/>
      <c r="BL48" s="539"/>
      <c r="BM48" s="537"/>
      <c r="BN48" s="539"/>
      <c r="BO48" s="537"/>
      <c r="BP48" s="539"/>
      <c r="BQ48" s="537"/>
      <c r="BR48" s="539"/>
      <c r="BS48" s="537"/>
      <c r="BT48" s="539"/>
      <c r="BU48" s="537"/>
      <c r="BV48" s="539"/>
      <c r="BW48" s="537"/>
      <c r="BX48" s="539"/>
      <c r="BY48" s="537"/>
      <c r="BZ48" s="539"/>
      <c r="CA48" s="502"/>
      <c r="CB48" s="537"/>
      <c r="CC48" s="538"/>
      <c r="CD48" s="538"/>
      <c r="CE48" s="539"/>
      <c r="DA48" t="s">
        <v>1787</v>
      </c>
    </row>
    <row r="49" spans="1:107" ht="12.75" customHeight="1">
      <c r="A49" s="124">
        <f t="shared" ca="1" si="0"/>
        <v>0</v>
      </c>
      <c r="B49" s="124">
        <f t="shared" ca="1" si="1"/>
        <v>0</v>
      </c>
      <c r="C49" s="124">
        <f t="shared" ca="1" si="2"/>
        <v>0</v>
      </c>
      <c r="D49" s="124">
        <f t="shared" ca="1" si="3"/>
        <v>0</v>
      </c>
      <c r="E49" s="124">
        <f ca="1">IFERROR(_xll.AC_BU(_xll.ArrayBU(DB),_xll.ArrayDPT($BA49:$BE49),_xll.ArrayCOA($BG49:$BZ49),YR,PRD-1,_xll.ArrayDIM($CB49:$CE49)),0)</f>
        <v>0</v>
      </c>
      <c r="F49" s="124">
        <f t="shared" ca="1" si="4"/>
        <v>0</v>
      </c>
      <c r="G49" s="124">
        <f t="shared" ca="1" si="5"/>
        <v>0</v>
      </c>
      <c r="H49" s="124"/>
      <c r="I49" s="124">
        <f ca="1">IFERROR(_xll.AC_BU(_xll.ArrayBU(DB),_xll.ArrayDPT($BA49:$BE49),_xll.ArrayCOA($BG49:$BZ49),YR,PRD,_xll.ArrayDIM($CB49:$CE49)),0)</f>
        <v>0</v>
      </c>
      <c r="J49" s="127">
        <f t="shared" ca="1" si="6"/>
        <v>0</v>
      </c>
      <c r="K49" s="126" t="s">
        <v>2732</v>
      </c>
      <c r="L49" s="124">
        <f ca="1">IFERROR(_xll.ACC_BU(_xll.ArrayBU(DB),_xll.ArrayDPT($BA49:$BE49),_xll.ArrayCOA($BG49:$BZ49),YR,PRD,_xll.ArrayDIM($CB49:$CE49)),0)</f>
        <v>0</v>
      </c>
      <c r="M49" s="127">
        <f t="shared" ca="1" si="7"/>
        <v>0</v>
      </c>
      <c r="N49" s="124">
        <f t="shared" ca="1" si="8"/>
        <v>0</v>
      </c>
      <c r="O49" s="124">
        <f t="shared" ca="1" si="9"/>
        <v>0</v>
      </c>
      <c r="P49" s="124">
        <f t="shared" ca="1" si="10"/>
        <v>0</v>
      </c>
      <c r="Q49" s="124">
        <f t="shared" ca="1" si="11"/>
        <v>0</v>
      </c>
      <c r="R49" s="40"/>
      <c r="S49" s="72">
        <f ca="1">IFERROR(_xll.BC_BU(_xll.ArrayBU(DB),_xll.ArrayDPT($BA49:$BE49),_xll.ArrayCOA($BG49:$BZ49),YR,PRD,RV,_xll.ArrayDIM($CB49:$CE49)),0)</f>
        <v>0</v>
      </c>
      <c r="T49" s="72">
        <f ca="1">IFERROR(_xll.AC_BU(_xll.ArrayBU(DB),_xll.ArrayDPT($BA49:$BE49),_xll.ArrayCOA($BG49:$BZ49),YR-1,PRD,_xll.ArrayDIM($CB49:$CE49)),0)</f>
        <v>0</v>
      </c>
      <c r="U49" s="72">
        <f ca="1">IFERROR(_xll.BCC_BU(_xll.ArrayBU(DB),_xll.ArrayDPT($BA49:$BE49),_xll.ArrayCOA($BG49:$BZ49),YR,PRD,RV,_xll.ArrayDIM($CB49:$CE49)),0)</f>
        <v>0</v>
      </c>
      <c r="V49" s="72">
        <f ca="1">IFERROR(_xll.ACC_BU(_xll.ArrayBU(DB),_xll.ArrayDPT($BA49:$BE49),_xll.ArrayCOA($BG49:$BZ49),YR-1,PRD,_xll.ArrayDIM($CB49:$CE49)),0)</f>
        <v>0</v>
      </c>
      <c r="X49" s="72">
        <f ca="1">IFERROR(_xll.ACC_BU(_xll.ArrayBU(DB),_xll.ArrayDPT($BA49:$BE49),_xll.ArrayCOA($BG49:$BZ49),YR,PRD,_xll.ArrayDIM($CB49:$CE49)),0)</f>
        <v>0</v>
      </c>
      <c r="Y49" s="72">
        <f ca="1">IFERROR(_xll.BCC_BU(_xll.ArrayBU(DB),_xll.ArrayDPT($BA49:$BE49),_xll.ArrayCOA($BG49:$BZ49),YR,PRD,RV,_xll.ArrayDIM($CB49:$CE49)),0)</f>
        <v>0</v>
      </c>
      <c r="Z49" s="72">
        <f ca="1">IFERROR(_xll.ACC_BU(_xll.ArrayBU(DB),_xll.ArrayDPT($BA49:$BE49),_xll.ArrayCOA($BG49:$BZ49),YR-1,PRD,_xll.ArrayDIM($CB49:$CE49)),0)</f>
        <v>0</v>
      </c>
      <c r="AA49" s="102"/>
      <c r="AB49" s="102"/>
      <c r="AC49" s="102"/>
      <c r="AE49" s="106"/>
      <c r="AF49" s="106"/>
      <c r="AG49" s="106"/>
      <c r="AH49" s="106"/>
      <c r="BA49" s="537"/>
      <c r="BB49" s="538"/>
      <c r="BC49" s="538"/>
      <c r="BD49" s="538"/>
      <c r="BE49" s="539"/>
      <c r="BF49" s="502"/>
      <c r="BG49" s="537" t="s">
        <v>1793</v>
      </c>
      <c r="BH49" s="539"/>
      <c r="BI49" s="537"/>
      <c r="BJ49" s="539"/>
      <c r="BK49" s="537"/>
      <c r="BL49" s="539"/>
      <c r="BM49" s="537"/>
      <c r="BN49" s="539"/>
      <c r="BO49" s="537"/>
      <c r="BP49" s="539"/>
      <c r="BQ49" s="537"/>
      <c r="BR49" s="539"/>
      <c r="BS49" s="537"/>
      <c r="BT49" s="539"/>
      <c r="BU49" s="537"/>
      <c r="BV49" s="539"/>
      <c r="BW49" s="537"/>
      <c r="BX49" s="539"/>
      <c r="BY49" s="537"/>
      <c r="BZ49" s="539"/>
      <c r="CA49" s="502"/>
      <c r="CB49" s="537"/>
      <c r="CC49" s="538"/>
      <c r="CD49" s="538"/>
      <c r="CE49" s="539"/>
      <c r="DA49" t="s">
        <v>1793</v>
      </c>
    </row>
    <row r="50" spans="1:107" ht="12.75" customHeight="1">
      <c r="A50" s="124">
        <f t="shared" ca="1" si="0"/>
        <v>0</v>
      </c>
      <c r="B50" s="124">
        <f t="shared" ca="1" si="1"/>
        <v>0</v>
      </c>
      <c r="C50" s="124">
        <f t="shared" ca="1" si="2"/>
        <v>0</v>
      </c>
      <c r="D50" s="124">
        <f t="shared" ca="1" si="3"/>
        <v>0</v>
      </c>
      <c r="E50" s="124">
        <f ca="1">IFERROR(_xll.AC_BU(_xll.ArrayBU(DB),_xll.ArrayDPT($BA50:$BE50),_xll.ArrayCOA($BG50:$BZ50),YR,PRD-1,_xll.ArrayDIM($CB50:$CE50)),0)</f>
        <v>0</v>
      </c>
      <c r="F50" s="125">
        <f t="shared" ca="1" si="4"/>
        <v>0</v>
      </c>
      <c r="G50" s="124">
        <f t="shared" ca="1" si="5"/>
        <v>0</v>
      </c>
      <c r="H50" s="124"/>
      <c r="I50" s="124">
        <f ca="1">IFERROR(_xll.AC_BU(_xll.ArrayBU(DB),_xll.ArrayDPT($BA50:$BE50),_xll.ArrayCOA($BG50:$BZ50),YR,PRD,_xll.ArrayDIM($CB50:$CE50)),0)</f>
        <v>0</v>
      </c>
      <c r="J50" s="127">
        <f t="shared" ca="1" si="6"/>
        <v>0</v>
      </c>
      <c r="K50" s="126" t="s">
        <v>2733</v>
      </c>
      <c r="L50" s="124">
        <f ca="1">IFERROR(_xll.ACC_BU(_xll.ArrayBU(DB),_xll.ArrayDPT($BA50:$BE50),_xll.ArrayCOA($BG50:$BZ50),YR,PRD,_xll.ArrayDIM($CB50:$CE50)),0)</f>
        <v>0</v>
      </c>
      <c r="M50" s="127">
        <f t="shared" ca="1" si="7"/>
        <v>0</v>
      </c>
      <c r="N50" s="124">
        <f t="shared" ca="1" si="8"/>
        <v>0</v>
      </c>
      <c r="O50" s="124">
        <f t="shared" ca="1" si="9"/>
        <v>0</v>
      </c>
      <c r="P50" s="124">
        <f t="shared" ca="1" si="10"/>
        <v>0</v>
      </c>
      <c r="Q50" s="124">
        <f t="shared" ca="1" si="11"/>
        <v>0</v>
      </c>
      <c r="R50" s="40"/>
      <c r="S50" s="72">
        <f ca="1">IFERROR(_xll.BC_BU(_xll.ArrayBU(DB),_xll.ArrayDPT($BA50:$BE50),_xll.ArrayCOA($BG50:$BZ50),YR,PRD,RV,_xll.ArrayDIM($CB50:$CE50)),0)</f>
        <v>0</v>
      </c>
      <c r="T50" s="72">
        <f ca="1">IFERROR(_xll.AC_BU(_xll.ArrayBU(DB),_xll.ArrayDPT($BA50:$BE50),_xll.ArrayCOA($BG50:$BZ50),YR-1,PRD,_xll.ArrayDIM($CB50:$CE50)),0)</f>
        <v>0</v>
      </c>
      <c r="U50" s="72">
        <f ca="1">IFERROR(_xll.BCC_BU(_xll.ArrayBU(DB),_xll.ArrayDPT($BA50:$BE50),_xll.ArrayCOA($BG50:$BZ50),YR,PRD,RV,_xll.ArrayDIM($CB50:$CE50)),0)</f>
        <v>0</v>
      </c>
      <c r="V50" s="72">
        <f ca="1">IFERROR(_xll.ACC_BU(_xll.ArrayBU(DB),_xll.ArrayDPT($BA50:$BE50),_xll.ArrayCOA($BG50:$BZ50),YR-1,PRD,_xll.ArrayDIM($CB50:$CE50)),0)</f>
        <v>0</v>
      </c>
      <c r="X50" s="72">
        <f ca="1">IFERROR(_xll.ACC_BU(_xll.ArrayBU(DB),_xll.ArrayDPT($BA50:$BE50),_xll.ArrayCOA($BG50:$BZ50),YR,PRD,_xll.ArrayDIM($CB50:$CE50)),0)</f>
        <v>0</v>
      </c>
      <c r="Y50" s="72">
        <f ca="1">IFERROR(_xll.BCC_BU(_xll.ArrayBU(DB),_xll.ArrayDPT($BA50:$BE50),_xll.ArrayCOA($BG50:$BZ50),YR,PRD,RV,_xll.ArrayDIM($CB50:$CE50)),0)</f>
        <v>0</v>
      </c>
      <c r="Z50" s="72">
        <f ca="1">IFERROR(_xll.ACC_BU(_xll.ArrayBU(DB),_xll.ArrayDPT($BA50:$BE50),_xll.ArrayCOA($BG50:$BZ50),YR-1,PRD,_xll.ArrayDIM($CB50:$CE50)),0)</f>
        <v>0</v>
      </c>
      <c r="AA50" s="102"/>
      <c r="AB50" s="102"/>
      <c r="AC50" s="102"/>
      <c r="AE50" s="106"/>
      <c r="AF50" s="106"/>
      <c r="AG50" s="106"/>
      <c r="AH50" s="106"/>
      <c r="BA50" s="537"/>
      <c r="BB50" s="538"/>
      <c r="BC50" s="538"/>
      <c r="BD50" s="538"/>
      <c r="BE50" s="539"/>
      <c r="BF50" s="502"/>
      <c r="BG50" s="537" t="s">
        <v>1726</v>
      </c>
      <c r="BH50" s="539"/>
      <c r="BI50" s="537"/>
      <c r="BJ50" s="539"/>
      <c r="BK50" s="537"/>
      <c r="BL50" s="539"/>
      <c r="BM50" s="537"/>
      <c r="BN50" s="539"/>
      <c r="BO50" s="537"/>
      <c r="BP50" s="539"/>
      <c r="BQ50" s="537"/>
      <c r="BR50" s="539"/>
      <c r="BS50" s="537"/>
      <c r="BT50" s="539"/>
      <c r="BU50" s="537"/>
      <c r="BV50" s="539"/>
      <c r="BW50" s="537"/>
      <c r="BX50" s="539"/>
      <c r="BY50" s="537"/>
      <c r="BZ50" s="539"/>
      <c r="CA50" s="502"/>
      <c r="CB50" s="537"/>
      <c r="CC50" s="538"/>
      <c r="CD50" s="538"/>
      <c r="CE50" s="539"/>
      <c r="DA50" t="s">
        <v>1726</v>
      </c>
    </row>
    <row r="51" spans="1:107" ht="12.75" customHeight="1">
      <c r="A51" s="124">
        <f t="shared" ca="1" si="0"/>
        <v>67650</v>
      </c>
      <c r="B51" s="124">
        <f t="shared" ca="1" si="1"/>
        <v>53.733121525019854</v>
      </c>
      <c r="C51" s="124">
        <f t="shared" ca="1" si="2"/>
        <v>66550</v>
      </c>
      <c r="D51" s="124">
        <f t="shared" ca="1" si="3"/>
        <v>52.859412231930101</v>
      </c>
      <c r="E51" s="124">
        <f ca="1">IFERROR(_xll.AC_BU(_xll.ArrayBU(DB),_xll.ArrayDPT($BA51:$BE51),_xll.ArrayCOA($BG51:$BZ51),YR,PRD-1,_xll.ArrayDIM($CB51:$CE51)),0)</f>
        <v>59350</v>
      </c>
      <c r="F51" s="125">
        <f t="shared" ca="1" si="4"/>
        <v>125900</v>
      </c>
      <c r="G51" s="124">
        <f t="shared" ca="1" si="5"/>
        <v>100</v>
      </c>
      <c r="H51" s="124"/>
      <c r="I51" s="124">
        <f ca="1">IFERROR(_xll.AC_BU(_xll.ArrayBU(DB),_xll.ArrayDPT($BA51:$BE51),_xll.ArrayCOA($BG51:$BZ51),YR,PRD,_xll.ArrayDIM($CB51:$CE51)),0)</f>
        <v>125900</v>
      </c>
      <c r="J51" s="127">
        <f t="shared" ca="1" si="6"/>
        <v>4.0325767629973992</v>
      </c>
      <c r="K51" s="126" t="s">
        <v>2734</v>
      </c>
      <c r="L51" s="124">
        <f ca="1">IFERROR(_xll.ACC_BU(_xll.ArrayBU(DB),_xll.ArrayDPT($BA51:$BE51),_xll.ArrayCOA($BG51:$BZ51),YR,PRD,_xll.ArrayDIM($CB51:$CE51)),0)</f>
        <v>415407</v>
      </c>
      <c r="M51" s="127">
        <f t="shared" ca="1" si="7"/>
        <v>3.5003908570505704</v>
      </c>
      <c r="N51" s="124">
        <f t="shared" ca="1" si="8"/>
        <v>415407</v>
      </c>
      <c r="O51" s="124">
        <f t="shared" ca="1" si="9"/>
        <v>100</v>
      </c>
      <c r="P51" s="124">
        <f t="shared" ca="1" si="10"/>
        <v>73762.929999999993</v>
      </c>
      <c r="Q51" s="124">
        <f t="shared" ca="1" si="11"/>
        <v>17.75678551396582</v>
      </c>
      <c r="R51" s="40"/>
      <c r="S51" s="72">
        <f ca="1">IFERROR(_xll.BC_BU(_xll.ArrayBU(DB),_xll.ArrayDPT($BA51:$BE51),_xll.ArrayCOA($BG51:$BZ51),YR,PRD,RV,_xll.ArrayDIM($CB51:$CE51)),0)</f>
        <v>0</v>
      </c>
      <c r="T51" s="72">
        <f ca="1">IFERROR(_xll.AC_BU(_xll.ArrayBU(DB),_xll.ArrayDPT($BA51:$BE51),_xll.ArrayCOA($BG51:$BZ51),YR-1,PRD,_xll.ArrayDIM($CB51:$CE51)),0)</f>
        <v>58250</v>
      </c>
      <c r="U51" s="72">
        <f ca="1">IFERROR(_xll.BCC_BU(_xll.ArrayBU(DB),_xll.ArrayDPT($BA51:$BE51),_xll.ArrayCOA($BG51:$BZ51),YR,PRD,RV,_xll.ArrayDIM($CB51:$CE51)),0)</f>
        <v>0</v>
      </c>
      <c r="V51" s="72">
        <f ca="1">IFERROR(_xll.ACC_BU(_xll.ArrayBU(DB),_xll.ArrayDPT($BA51:$BE51),_xll.ArrayCOA($BG51:$BZ51),YR-1,PRD,_xll.ArrayDIM($CB51:$CE51)),0)</f>
        <v>341644.07</v>
      </c>
      <c r="X51" s="72">
        <f ca="1">IFERROR(_xll.ACC_BU(_xll.ArrayBU(DB),_xll.ArrayDPT($BA51:$BE51),_xll.ArrayCOA($BG51:$BZ51),YR,PRD,_xll.ArrayDIM($CB51:$CE51)),0)</f>
        <v>415407</v>
      </c>
      <c r="Y51" s="72">
        <f ca="1">IFERROR(_xll.BCC_BU(_xll.ArrayBU(DB),_xll.ArrayDPT($BA51:$BE51),_xll.ArrayCOA($BG51:$BZ51),YR,PRD,RV,_xll.ArrayDIM($CB51:$CE51)),0)</f>
        <v>0</v>
      </c>
      <c r="Z51" s="72">
        <f ca="1">IFERROR(_xll.ACC_BU(_xll.ArrayBU(DB),_xll.ArrayDPT($BA51:$BE51),_xll.ArrayCOA($BG51:$BZ51),YR-1,PRD,_xll.ArrayDIM($CB51:$CE51)),0)</f>
        <v>341644.07</v>
      </c>
      <c r="AA51" s="102"/>
      <c r="AB51" s="102"/>
      <c r="AC51" s="102"/>
      <c r="AE51" s="106"/>
      <c r="AF51" s="106"/>
      <c r="AG51" s="106"/>
      <c r="AH51" s="106"/>
      <c r="BA51" s="537"/>
      <c r="BB51" s="538"/>
      <c r="BC51" s="538"/>
      <c r="BD51" s="538"/>
      <c r="BE51" s="539"/>
      <c r="BF51" s="502"/>
      <c r="BG51" s="537" t="s">
        <v>1730</v>
      </c>
      <c r="BH51" s="539" t="s">
        <v>1730</v>
      </c>
      <c r="BI51" s="537" t="s">
        <v>1789</v>
      </c>
      <c r="BJ51" s="539" t="s">
        <v>1789</v>
      </c>
      <c r="BK51" s="537"/>
      <c r="BL51" s="539"/>
      <c r="BM51" s="537"/>
      <c r="BN51" s="539"/>
      <c r="BO51" s="537"/>
      <c r="BP51" s="539"/>
      <c r="BQ51" s="537"/>
      <c r="BR51" s="539"/>
      <c r="BS51" s="537"/>
      <c r="BT51" s="539"/>
      <c r="BU51" s="537"/>
      <c r="BV51" s="539"/>
      <c r="BW51" s="537"/>
      <c r="BX51" s="539"/>
      <c r="BY51" s="537"/>
      <c r="BZ51" s="539"/>
      <c r="CA51" s="502"/>
      <c r="CB51" s="537"/>
      <c r="CC51" s="538"/>
      <c r="CD51" s="538"/>
      <c r="CE51" s="539"/>
      <c r="DA51" t="s">
        <v>1730</v>
      </c>
      <c r="DB51" t="s">
        <v>1789</v>
      </c>
    </row>
    <row r="52" spans="1:107" ht="12.75" customHeight="1">
      <c r="A52" s="124">
        <f t="shared" ca="1" si="0"/>
        <v>0</v>
      </c>
      <c r="B52" s="124">
        <f t="shared" ca="1" si="1"/>
        <v>0</v>
      </c>
      <c r="C52" s="124">
        <f t="shared" ca="1" si="2"/>
        <v>0</v>
      </c>
      <c r="D52" s="124">
        <f t="shared" ca="1" si="3"/>
        <v>0</v>
      </c>
      <c r="E52" s="124">
        <f ca="1">IFERROR(_xll.AC_BU(_xll.ArrayBU(DB),_xll.ArrayDPT($BA52:$BE52),_xll.ArrayCOA($BG52:$BZ52),YR,PRD-1,_xll.ArrayDIM($CB52:$CE52)),0)</f>
        <v>0</v>
      </c>
      <c r="F52" s="124">
        <f t="shared" ca="1" si="4"/>
        <v>0</v>
      </c>
      <c r="G52" s="124">
        <f t="shared" ca="1" si="5"/>
        <v>0</v>
      </c>
      <c r="H52" s="124"/>
      <c r="I52" s="124">
        <f ca="1">IFERROR(_xll.AC_BU(_xll.ArrayBU(DB),_xll.ArrayDPT($BA52:$BE52),_xll.ArrayCOA($BG52:$BZ52),YR,PRD,_xll.ArrayDIM($CB52:$CE52)),0)</f>
        <v>0</v>
      </c>
      <c r="J52" s="127">
        <f t="shared" ca="1" si="6"/>
        <v>0</v>
      </c>
      <c r="K52" s="126" t="s">
        <v>2735</v>
      </c>
      <c r="L52" s="124">
        <f ca="1">IFERROR(_xll.ACC_BU(_xll.ArrayBU(DB),_xll.ArrayDPT($BA52:$BE52),_xll.ArrayCOA($BG52:$BZ52),YR,PRD,_xll.ArrayDIM($CB52:$CE52)),0)</f>
        <v>0</v>
      </c>
      <c r="M52" s="127">
        <f t="shared" ca="1" si="7"/>
        <v>0</v>
      </c>
      <c r="N52" s="124">
        <f t="shared" ca="1" si="8"/>
        <v>0</v>
      </c>
      <c r="O52" s="124">
        <f t="shared" ca="1" si="9"/>
        <v>0</v>
      </c>
      <c r="P52" s="124">
        <f t="shared" ca="1" si="10"/>
        <v>0</v>
      </c>
      <c r="Q52" s="124">
        <f t="shared" ca="1" si="11"/>
        <v>0</v>
      </c>
      <c r="R52" s="40"/>
      <c r="S52" s="72">
        <f ca="1">IFERROR(_xll.BC_BU(_xll.ArrayBU(DB),_xll.ArrayDPT($BA52:$BE52),_xll.ArrayCOA($BG52:$BZ52),YR,PRD,RV,_xll.ArrayDIM($CB52:$CE52)),0)</f>
        <v>0</v>
      </c>
      <c r="T52" s="72">
        <f ca="1">IFERROR(_xll.AC_BU(_xll.ArrayBU(DB),_xll.ArrayDPT($BA52:$BE52),_xll.ArrayCOA($BG52:$BZ52),YR-1,PRD,_xll.ArrayDIM($CB52:$CE52)),0)</f>
        <v>0</v>
      </c>
      <c r="U52" s="72">
        <f ca="1">IFERROR(_xll.BCC_BU(_xll.ArrayBU(DB),_xll.ArrayDPT($BA52:$BE52),_xll.ArrayCOA($BG52:$BZ52),YR,PRD,RV,_xll.ArrayDIM($CB52:$CE52)),0)</f>
        <v>0</v>
      </c>
      <c r="V52" s="72">
        <f ca="1">IFERROR(_xll.ACC_BU(_xll.ArrayBU(DB),_xll.ArrayDPT($BA52:$BE52),_xll.ArrayCOA($BG52:$BZ52),YR-1,PRD,_xll.ArrayDIM($CB52:$CE52)),0)</f>
        <v>0</v>
      </c>
      <c r="X52" s="72">
        <f ca="1">IFERROR(_xll.ACC_BU(_xll.ArrayBU(DB),_xll.ArrayDPT($BA52:$BE52),_xll.ArrayCOA($BG52:$BZ52),YR,PRD,_xll.ArrayDIM($CB52:$CE52)),0)</f>
        <v>0</v>
      </c>
      <c r="Y52" s="72">
        <f ca="1">IFERROR(_xll.BCC_BU(_xll.ArrayBU(DB),_xll.ArrayDPT($BA52:$BE52),_xll.ArrayCOA($BG52:$BZ52),YR,PRD,RV,_xll.ArrayDIM($CB52:$CE52)),0)</f>
        <v>0</v>
      </c>
      <c r="Z52" s="72">
        <f ca="1">IFERROR(_xll.ACC_BU(_xll.ArrayBU(DB),_xll.ArrayDPT($BA52:$BE52),_xll.ArrayCOA($BG52:$BZ52),YR-1,PRD,_xll.ArrayDIM($CB52:$CE52)),0)</f>
        <v>0</v>
      </c>
      <c r="AA52" s="102"/>
      <c r="AB52" s="102"/>
      <c r="AC52" s="102"/>
      <c r="AE52" s="106"/>
      <c r="AF52" s="106"/>
      <c r="AG52" s="106"/>
      <c r="AH52" s="106"/>
      <c r="BA52" s="537"/>
      <c r="BB52" s="538"/>
      <c r="BC52" s="538"/>
      <c r="BD52" s="538"/>
      <c r="BE52" s="539"/>
      <c r="BF52" s="502"/>
      <c r="BG52" s="537" t="s">
        <v>1733</v>
      </c>
      <c r="BH52" s="539"/>
      <c r="BI52" s="537"/>
      <c r="BJ52" s="539"/>
      <c r="BK52" s="537"/>
      <c r="BL52" s="539"/>
      <c r="BM52" s="537"/>
      <c r="BN52" s="539"/>
      <c r="BO52" s="537"/>
      <c r="BP52" s="539"/>
      <c r="BQ52" s="537"/>
      <c r="BR52" s="539"/>
      <c r="BS52" s="537"/>
      <c r="BT52" s="539"/>
      <c r="BU52" s="537"/>
      <c r="BV52" s="539"/>
      <c r="BW52" s="537"/>
      <c r="BX52" s="539"/>
      <c r="BY52" s="537"/>
      <c r="BZ52" s="539"/>
      <c r="CA52" s="502"/>
      <c r="CB52" s="537"/>
      <c r="CC52" s="538"/>
      <c r="CD52" s="538"/>
      <c r="CE52" s="539"/>
      <c r="DA52" t="s">
        <v>1733</v>
      </c>
    </row>
    <row r="53" spans="1:107" ht="12.75" customHeight="1">
      <c r="A53" s="124">
        <f t="shared" ca="1" si="0"/>
        <v>2654.2</v>
      </c>
      <c r="B53" s="124">
        <f t="shared" ca="1" si="1"/>
        <v>100</v>
      </c>
      <c r="C53" s="124">
        <f t="shared" ca="1" si="2"/>
        <v>2654.2</v>
      </c>
      <c r="D53" s="124">
        <f t="shared" ca="1" si="3"/>
        <v>100</v>
      </c>
      <c r="E53" s="124">
        <f ca="1">IFERROR(_xll.AC_BU(_xll.ArrayBU(DB),_xll.ArrayDPT($BA53:$BE53),_xll.ArrayCOA($BG53:$BZ53),YR,PRD-1,_xll.ArrayDIM($CB53:$CE53)),0)</f>
        <v>0</v>
      </c>
      <c r="F53" s="124">
        <f t="shared" ca="1" si="4"/>
        <v>2654.2</v>
      </c>
      <c r="G53" s="124">
        <f t="shared" ca="1" si="5"/>
        <v>100</v>
      </c>
      <c r="H53" s="124"/>
      <c r="I53" s="124">
        <f ca="1">IFERROR(_xll.AC_BU(_xll.ArrayBU(DB),_xll.ArrayDPT($BA53:$BE53),_xll.ArrayCOA($BG53:$BZ53),YR,PRD,_xll.ArrayDIM($CB53:$CE53)),0)</f>
        <v>2654.2</v>
      </c>
      <c r="J53" s="127">
        <f t="shared" ca="1" si="6"/>
        <v>8.5014021003555956E-2</v>
      </c>
      <c r="K53" s="124" t="s">
        <v>2507</v>
      </c>
      <c r="L53" s="124">
        <f ca="1">IFERROR(_xll.ACC_BU(_xll.ArrayBU(DB),_xll.ArrayDPT($BA53:$BE53),_xll.ArrayCOA($BG53:$BZ53),YR,PRD,_xll.ArrayDIM($CB53:$CE53)),0)</f>
        <v>23026.47</v>
      </c>
      <c r="M53" s="127">
        <f t="shared" ca="1" si="7"/>
        <v>0.19403054127193151</v>
      </c>
      <c r="N53" s="124">
        <f t="shared" ca="1" si="8"/>
        <v>23026.47</v>
      </c>
      <c r="O53" s="124">
        <f t="shared" ca="1" si="9"/>
        <v>100</v>
      </c>
      <c r="P53" s="124">
        <f t="shared" ca="1" si="10"/>
        <v>-9993.8300000000017</v>
      </c>
      <c r="Q53" s="124">
        <f t="shared" ca="1" si="11"/>
        <v>-43.401485334052516</v>
      </c>
      <c r="R53" s="40"/>
      <c r="S53" s="72">
        <f ca="1">IFERROR(_xll.BC_BU(_xll.ArrayBU(DB),_xll.ArrayDPT($BA53:$BE53),_xll.ArrayCOA($BG53:$BZ53),YR,PRD,RV,_xll.ArrayDIM($CB53:$CE53)),0)</f>
        <v>0</v>
      </c>
      <c r="T53" s="72">
        <f ca="1">IFERROR(_xll.AC_BU(_xll.ArrayBU(DB),_xll.ArrayDPT($BA53:$BE53),_xll.ArrayCOA($BG53:$BZ53),YR-1,PRD,_xll.ArrayDIM($CB53:$CE53)),0)</f>
        <v>0</v>
      </c>
      <c r="U53" s="72">
        <f ca="1">IFERROR(_xll.BCC_BU(_xll.ArrayBU(DB),_xll.ArrayDPT($BA53:$BE53),_xll.ArrayCOA($BG53:$BZ53),YR,PRD,RV,_xll.ArrayDIM($CB53:$CE53)),0)</f>
        <v>0</v>
      </c>
      <c r="V53" s="72">
        <f ca="1">IFERROR(_xll.ACC_BU(_xll.ArrayBU(DB),_xll.ArrayDPT($BA53:$BE53),_xll.ArrayCOA($BG53:$BZ53),YR-1,PRD,_xll.ArrayDIM($CB53:$CE53)),0)</f>
        <v>33020.300000000003</v>
      </c>
      <c r="X53" s="72">
        <f ca="1">IFERROR(_xll.ACC_BU(_xll.ArrayBU(DB),_xll.ArrayDPT($BA53:$BE53),_xll.ArrayCOA($BG53:$BZ53),YR,PRD,_xll.ArrayDIM($CB53:$CE53)),0)</f>
        <v>23026.47</v>
      </c>
      <c r="Y53" s="72">
        <f ca="1">IFERROR(_xll.BCC_BU(_xll.ArrayBU(DB),_xll.ArrayDPT($BA53:$BE53),_xll.ArrayCOA($BG53:$BZ53),YR,PRD,RV,_xll.ArrayDIM($CB53:$CE53)),0)</f>
        <v>0</v>
      </c>
      <c r="Z53" s="72">
        <f ca="1">IFERROR(_xll.ACC_BU(_xll.ArrayBU(DB),_xll.ArrayDPT($BA53:$BE53),_xll.ArrayCOA($BG53:$BZ53),YR-1,PRD,_xll.ArrayDIM($CB53:$CE53)),0)</f>
        <v>33020.300000000003</v>
      </c>
      <c r="AA53" s="102"/>
      <c r="AB53" s="102"/>
      <c r="AC53" s="102"/>
      <c r="AE53" s="106"/>
      <c r="AF53" s="106"/>
      <c r="AG53" s="106"/>
      <c r="AH53" s="106"/>
      <c r="BA53" s="537"/>
      <c r="BB53" s="538"/>
      <c r="BC53" s="538"/>
      <c r="BD53" s="538"/>
      <c r="BE53" s="539"/>
      <c r="BF53" s="502"/>
      <c r="BG53" s="537" t="s">
        <v>1741</v>
      </c>
      <c r="BH53" s="539" t="s">
        <v>1741</v>
      </c>
      <c r="BI53" s="537" t="s">
        <v>1792</v>
      </c>
      <c r="BJ53" s="539" t="s">
        <v>1792</v>
      </c>
      <c r="BK53" s="537"/>
      <c r="BL53" s="539"/>
      <c r="BM53" s="537"/>
      <c r="BN53" s="539"/>
      <c r="BO53" s="537"/>
      <c r="BP53" s="539"/>
      <c r="BQ53" s="537"/>
      <c r="BR53" s="539"/>
      <c r="BS53" s="537"/>
      <c r="BT53" s="539"/>
      <c r="BU53" s="537"/>
      <c r="BV53" s="539"/>
      <c r="BW53" s="537"/>
      <c r="BX53" s="539"/>
      <c r="BY53" s="537"/>
      <c r="BZ53" s="539"/>
      <c r="CA53" s="502"/>
      <c r="CB53" s="537"/>
      <c r="CC53" s="538"/>
      <c r="CD53" s="538"/>
      <c r="CE53" s="539"/>
      <c r="DA53" t="s">
        <v>1741</v>
      </c>
      <c r="DB53" t="s">
        <v>1792</v>
      </c>
    </row>
    <row r="54" spans="1:107" ht="12.75" customHeight="1">
      <c r="A54" s="124">
        <f t="shared" ca="1" si="0"/>
        <v>0</v>
      </c>
      <c r="B54" s="124">
        <f t="shared" ca="1" si="1"/>
        <v>0</v>
      </c>
      <c r="C54" s="124">
        <f t="shared" ca="1" si="2"/>
        <v>0</v>
      </c>
      <c r="D54" s="124">
        <f t="shared" ca="1" si="3"/>
        <v>0</v>
      </c>
      <c r="E54" s="124">
        <f ca="1">IFERROR(_xll.AC_BU(_xll.ArrayBU(DB),_xll.ArrayDPT($BA54:$BE54),_xll.ArrayCOA($BG54:$BZ54),YR,PRD-1,_xll.ArrayDIM($CB54:$CE54)),0)</f>
        <v>0</v>
      </c>
      <c r="F54" s="124">
        <f t="shared" ca="1" si="4"/>
        <v>0</v>
      </c>
      <c r="G54" s="124">
        <f t="shared" ca="1" si="5"/>
        <v>0</v>
      </c>
      <c r="H54" s="124"/>
      <c r="I54" s="124">
        <f ca="1">IFERROR(_xll.AC_BU(_xll.ArrayBU(DB),_xll.ArrayDPT($BA54:$BE54),_xll.ArrayCOA($BG54:$BZ54),YR,PRD,_xll.ArrayDIM($CB54:$CE54)),0)</f>
        <v>0</v>
      </c>
      <c r="J54" s="127">
        <f t="shared" ca="1" si="6"/>
        <v>0</v>
      </c>
      <c r="K54" s="126" t="s">
        <v>2732</v>
      </c>
      <c r="L54" s="124">
        <f ca="1">IFERROR(_xll.ACC_BU(_xll.ArrayBU(DB),_xll.ArrayDPT($BA54:$BE54),_xll.ArrayCOA($BG54:$BZ54),YR,PRD,_xll.ArrayDIM($CB54:$CE54)),0)</f>
        <v>0</v>
      </c>
      <c r="M54" s="127">
        <f t="shared" ca="1" si="7"/>
        <v>0</v>
      </c>
      <c r="N54" s="124">
        <f t="shared" ca="1" si="8"/>
        <v>0</v>
      </c>
      <c r="O54" s="124">
        <f t="shared" ca="1" si="9"/>
        <v>0</v>
      </c>
      <c r="P54" s="124">
        <f t="shared" ca="1" si="10"/>
        <v>0</v>
      </c>
      <c r="Q54" s="124">
        <f t="shared" ca="1" si="11"/>
        <v>0</v>
      </c>
      <c r="R54" s="40"/>
      <c r="S54" s="72">
        <f ca="1">IFERROR(_xll.BC_BU(_xll.ArrayBU(DB),_xll.ArrayDPT($BA54:$BE54),_xll.ArrayCOA($BG54:$BZ54),YR,PRD,RV,_xll.ArrayDIM($CB54:$CE54)),0)</f>
        <v>0</v>
      </c>
      <c r="T54" s="72">
        <f ca="1">IFERROR(_xll.AC_BU(_xll.ArrayBU(DB),_xll.ArrayDPT($BA54:$BE54),_xll.ArrayCOA($BG54:$BZ54),YR-1,PRD,_xll.ArrayDIM($CB54:$CE54)),0)</f>
        <v>0</v>
      </c>
      <c r="U54" s="72">
        <f ca="1">IFERROR(_xll.BCC_BU(_xll.ArrayBU(DB),_xll.ArrayDPT($BA54:$BE54),_xll.ArrayCOA($BG54:$BZ54),YR,PRD,RV,_xll.ArrayDIM($CB54:$CE54)),0)</f>
        <v>0</v>
      </c>
      <c r="V54" s="72">
        <f ca="1">IFERROR(_xll.ACC_BU(_xll.ArrayBU(DB),_xll.ArrayDPT($BA54:$BE54),_xll.ArrayCOA($BG54:$BZ54),YR-1,PRD,_xll.ArrayDIM($CB54:$CE54)),0)</f>
        <v>0</v>
      </c>
      <c r="X54" s="72">
        <f ca="1">IFERROR(_xll.ACC_BU(_xll.ArrayBU(DB),_xll.ArrayDPT($BA54:$BE54),_xll.ArrayCOA($BG54:$BZ54),YR,PRD,_xll.ArrayDIM($CB54:$CE54)),0)</f>
        <v>0</v>
      </c>
      <c r="Y54" s="72">
        <f ca="1">IFERROR(_xll.BCC_BU(_xll.ArrayBU(DB),_xll.ArrayDPT($BA54:$BE54),_xll.ArrayCOA($BG54:$BZ54),YR,PRD,RV,_xll.ArrayDIM($CB54:$CE54)),0)</f>
        <v>0</v>
      </c>
      <c r="Z54" s="72">
        <f ca="1">IFERROR(_xll.ACC_BU(_xll.ArrayBU(DB),_xll.ArrayDPT($BA54:$BE54),_xll.ArrayCOA($BG54:$BZ54),YR-1,PRD,_xll.ArrayDIM($CB54:$CE54)),0)</f>
        <v>0</v>
      </c>
      <c r="AA54" s="102"/>
      <c r="AB54" s="102"/>
      <c r="AC54" s="102"/>
      <c r="AE54" s="106"/>
      <c r="AF54" s="106"/>
      <c r="AG54" s="106"/>
      <c r="AH54" s="106"/>
      <c r="BA54" s="537"/>
      <c r="BB54" s="538"/>
      <c r="BC54" s="538"/>
      <c r="BD54" s="538"/>
      <c r="BE54" s="539"/>
      <c r="BF54" s="502"/>
      <c r="BG54" s="537" t="s">
        <v>2736</v>
      </c>
      <c r="BH54" s="539"/>
      <c r="BI54" s="537"/>
      <c r="BJ54" s="539"/>
      <c r="BK54" s="537"/>
      <c r="BL54" s="539"/>
      <c r="BM54" s="537"/>
      <c r="BN54" s="539"/>
      <c r="BO54" s="537"/>
      <c r="BP54" s="539"/>
      <c r="BQ54" s="537"/>
      <c r="BR54" s="539"/>
      <c r="BS54" s="537"/>
      <c r="BT54" s="539"/>
      <c r="BU54" s="537"/>
      <c r="BV54" s="539"/>
      <c r="BW54" s="537"/>
      <c r="BX54" s="539"/>
      <c r="BY54" s="537"/>
      <c r="BZ54" s="539"/>
      <c r="CA54" s="502"/>
      <c r="CB54" s="537"/>
      <c r="CC54" s="538"/>
      <c r="CD54" s="538"/>
      <c r="CE54" s="539"/>
      <c r="DA54" t="s">
        <v>2736</v>
      </c>
      <c r="DB54" t="s">
        <v>1741</v>
      </c>
      <c r="DC54" t="s">
        <v>1792</v>
      </c>
    </row>
    <row r="55" spans="1:107" ht="12.75" customHeight="1">
      <c r="A55" s="124">
        <f t="shared" ca="1" si="0"/>
        <v>0</v>
      </c>
      <c r="B55" s="124">
        <f t="shared" ca="1" si="1"/>
        <v>0</v>
      </c>
      <c r="C55" s="124">
        <f t="shared" ca="1" si="2"/>
        <v>0</v>
      </c>
      <c r="D55" s="124">
        <f t="shared" ca="1" si="3"/>
        <v>0</v>
      </c>
      <c r="E55" s="124">
        <f ca="1">IFERROR(_xll.AC_BU(_xll.ArrayBU(DB),_xll.ArrayDPT($BA55:$BE55),_xll.ArrayCOA($BG55:$BZ55),YR,PRD-1,_xll.ArrayDIM($CB55:$CE55)),0)</f>
        <v>0</v>
      </c>
      <c r="F55" s="124">
        <f t="shared" ca="1" si="4"/>
        <v>0</v>
      </c>
      <c r="G55" s="124">
        <f t="shared" ca="1" si="5"/>
        <v>0</v>
      </c>
      <c r="H55" s="124"/>
      <c r="I55" s="124">
        <f ca="1">IFERROR(_xll.AC_BU(_xll.ArrayBU(DB),_xll.ArrayDPT($BA55:$BE55),_xll.ArrayCOA($BG55:$BZ55),YR,PRD,_xll.ArrayDIM($CB55:$CE55)),0)</f>
        <v>0</v>
      </c>
      <c r="J55" s="127">
        <f t="shared" ca="1" si="6"/>
        <v>0</v>
      </c>
      <c r="K55" s="126" t="s">
        <v>1796</v>
      </c>
      <c r="L55" s="124">
        <f ca="1">IFERROR(_xll.ACC_BU(_xll.ArrayBU(DB),_xll.ArrayDPT($BA55:$BE55),_xll.ArrayCOA($BG55:$BZ55),YR,PRD,_xll.ArrayDIM($CB55:$CE55)),0)</f>
        <v>0</v>
      </c>
      <c r="M55" s="127">
        <f t="shared" ca="1" si="7"/>
        <v>0</v>
      </c>
      <c r="N55" s="124">
        <f t="shared" ca="1" si="8"/>
        <v>0</v>
      </c>
      <c r="O55" s="124">
        <f t="shared" ca="1" si="9"/>
        <v>0</v>
      </c>
      <c r="P55" s="124">
        <f t="shared" ca="1" si="10"/>
        <v>0</v>
      </c>
      <c r="Q55" s="124">
        <f t="shared" ca="1" si="11"/>
        <v>0</v>
      </c>
      <c r="R55" s="40"/>
      <c r="S55" s="72">
        <f ca="1">IFERROR(_xll.BC_BU(_xll.ArrayBU(DB),_xll.ArrayDPT($BA55:$BE55),_xll.ArrayCOA($BG55:$BZ55),YR,PRD,RV,_xll.ArrayDIM($CB55:$CE55)),0)</f>
        <v>0</v>
      </c>
      <c r="T55" s="72">
        <f ca="1">IFERROR(_xll.AC_BU(_xll.ArrayBU(DB),_xll.ArrayDPT($BA55:$BE55),_xll.ArrayCOA($BG55:$BZ55),YR-1,PRD,_xll.ArrayDIM($CB55:$CE55)),0)</f>
        <v>0</v>
      </c>
      <c r="U55" s="72">
        <f ca="1">IFERROR(_xll.BCC_BU(_xll.ArrayBU(DB),_xll.ArrayDPT($BA55:$BE55),_xll.ArrayCOA($BG55:$BZ55),YR,PRD,RV,_xll.ArrayDIM($CB55:$CE55)),0)</f>
        <v>0</v>
      </c>
      <c r="V55" s="72">
        <f ca="1">IFERROR(_xll.ACC_BU(_xll.ArrayBU(DB),_xll.ArrayDPT($BA55:$BE55),_xll.ArrayCOA($BG55:$BZ55),YR-1,PRD,_xll.ArrayDIM($CB55:$CE55)),0)</f>
        <v>0</v>
      </c>
      <c r="X55" s="72">
        <f ca="1">IFERROR(_xll.ACC_BU(_xll.ArrayBU(DB),_xll.ArrayDPT($BA55:$BE55),_xll.ArrayCOA($BG55:$BZ55),YR,PRD,_xll.ArrayDIM($CB55:$CE55)),0)</f>
        <v>0</v>
      </c>
      <c r="Y55" s="72">
        <f ca="1">IFERROR(_xll.BCC_BU(_xll.ArrayBU(DB),_xll.ArrayDPT($BA55:$BE55),_xll.ArrayCOA($BG55:$BZ55),YR,PRD,RV,_xll.ArrayDIM($CB55:$CE55)),0)</f>
        <v>0</v>
      </c>
      <c r="Z55" s="72">
        <f ca="1">IFERROR(_xll.ACC_BU(_xll.ArrayBU(DB),_xll.ArrayDPT($BA55:$BE55),_xll.ArrayCOA($BG55:$BZ55),YR-1,PRD,_xll.ArrayDIM($CB55:$CE55)),0)</f>
        <v>0</v>
      </c>
      <c r="AA55" s="102"/>
      <c r="AB55" s="102"/>
      <c r="AC55" s="102"/>
      <c r="AE55" s="106"/>
      <c r="AF55" s="106"/>
      <c r="AG55" s="106"/>
      <c r="AH55" s="106"/>
      <c r="BA55" s="537"/>
      <c r="BB55" s="538"/>
      <c r="BC55" s="538"/>
      <c r="BD55" s="538"/>
      <c r="BE55" s="539"/>
      <c r="BF55" s="502"/>
      <c r="BG55" s="537" t="s">
        <v>2737</v>
      </c>
      <c r="BH55" s="539"/>
      <c r="BI55" s="537"/>
      <c r="BJ55" s="539"/>
      <c r="BK55" s="537"/>
      <c r="BL55" s="539"/>
      <c r="BM55" s="537"/>
      <c r="BN55" s="539"/>
      <c r="BO55" s="537"/>
      <c r="BP55" s="539"/>
      <c r="BQ55" s="537"/>
      <c r="BR55" s="539"/>
      <c r="BS55" s="537"/>
      <c r="BT55" s="539"/>
      <c r="BU55" s="537"/>
      <c r="BV55" s="539"/>
      <c r="BW55" s="537"/>
      <c r="BX55" s="539"/>
      <c r="BY55" s="537"/>
      <c r="BZ55" s="539"/>
      <c r="CA55" s="502"/>
      <c r="CB55" s="537"/>
      <c r="CC55" s="538"/>
      <c r="CD55" s="538"/>
      <c r="CE55" s="539"/>
      <c r="DA55" t="s">
        <v>2737</v>
      </c>
      <c r="DB55" t="s">
        <v>1741</v>
      </c>
      <c r="DC55" t="s">
        <v>1792</v>
      </c>
    </row>
    <row r="56" spans="1:107" ht="12.75" customHeight="1">
      <c r="A56" s="35">
        <f ca="1">SUM(A16:A55)</f>
        <v>919818.71999999986</v>
      </c>
      <c r="B56">
        <f t="shared" ca="1" si="1"/>
        <v>51.785903976903079</v>
      </c>
      <c r="C56" s="35">
        <f t="shared" ca="1" si="2"/>
        <v>952108.04999999993</v>
      </c>
      <c r="D56">
        <f t="shared" ca="1" si="3"/>
        <v>53.603797118780584</v>
      </c>
      <c r="E56" s="35">
        <f ca="1">SUM(E16:E55)</f>
        <v>824087.10999999975</v>
      </c>
      <c r="F56" s="35">
        <f ca="1">SUM(F16:F55)</f>
        <v>1776195.1599999997</v>
      </c>
      <c r="G56">
        <f t="shared" ca="1" si="5"/>
        <v>100</v>
      </c>
      <c r="H56" s="35">
        <f>SUM(H16:H53)</f>
        <v>0</v>
      </c>
      <c r="I56" s="35">
        <f ca="1">SUM(I16:I55)</f>
        <v>1776195.1599999997</v>
      </c>
      <c r="J56" s="140">
        <f t="shared" ca="1" si="6"/>
        <v>56.891527631171137</v>
      </c>
      <c r="K56" s="35" t="s">
        <v>2570</v>
      </c>
      <c r="L56" s="35">
        <f ca="1">SUM(L16:L55)</f>
        <v>6931796.1000000015</v>
      </c>
      <c r="M56" s="140">
        <f t="shared" ca="1" si="7"/>
        <v>58.410175301279963</v>
      </c>
      <c r="N56" s="35">
        <f ca="1">SUM(N16:N55)</f>
        <v>6931796.1000000015</v>
      </c>
      <c r="O56">
        <f t="shared" ca="1" si="9"/>
        <v>100</v>
      </c>
      <c r="P56" s="35">
        <f ca="1">SUM(P16:P55)</f>
        <v>-50993.359999999739</v>
      </c>
      <c r="Q56">
        <f t="shared" ca="1" si="11"/>
        <v>-0.73564425820314783</v>
      </c>
      <c r="R56" s="35"/>
      <c r="S56" s="145">
        <f ca="1">SUM(S16:S55)</f>
        <v>0</v>
      </c>
      <c r="T56" s="145">
        <f ca="1">SUM(T16:T55)</f>
        <v>856376.44</v>
      </c>
      <c r="U56" s="145">
        <f ca="1">SUM(U16:U55)</f>
        <v>0</v>
      </c>
      <c r="V56" s="145">
        <f ca="1">SUM(V16:V55)</f>
        <v>6982789.46</v>
      </c>
      <c r="X56" s="145">
        <f ca="1">SUM(X16:X55)</f>
        <v>6931796.1000000015</v>
      </c>
      <c r="Y56" s="145">
        <f ca="1">SUM(Y16:Y55)</f>
        <v>0</v>
      </c>
      <c r="Z56" s="145">
        <f ca="1">SUM(Z16:Z55)</f>
        <v>6982789.46</v>
      </c>
      <c r="AA56" s="131"/>
      <c r="AB56" s="131"/>
      <c r="AC56" s="131"/>
      <c r="AE56" s="106"/>
      <c r="AF56" s="106"/>
      <c r="AG56" s="106"/>
      <c r="AH56" s="106"/>
      <c r="BA56" s="537"/>
      <c r="BB56" s="538"/>
      <c r="BC56" s="538"/>
      <c r="BD56" s="538"/>
      <c r="BE56" s="539"/>
      <c r="BF56" s="502"/>
      <c r="BG56" s="537"/>
      <c r="BH56" s="539"/>
      <c r="BI56" s="537"/>
      <c r="BJ56" s="539"/>
      <c r="BK56" s="537"/>
      <c r="BL56" s="539"/>
      <c r="BM56" s="537"/>
      <c r="BN56" s="539"/>
      <c r="BO56" s="537"/>
      <c r="BP56" s="539"/>
      <c r="BQ56" s="537"/>
      <c r="BR56" s="539"/>
      <c r="BS56" s="537"/>
      <c r="BT56" s="539"/>
      <c r="BU56" s="537"/>
      <c r="BV56" s="539"/>
      <c r="BW56" s="537"/>
      <c r="BX56" s="539"/>
      <c r="BY56" s="537"/>
      <c r="BZ56" s="539"/>
      <c r="CA56" s="502"/>
      <c r="CB56" s="537"/>
      <c r="CC56" s="538"/>
      <c r="CD56" s="538"/>
      <c r="CE56" s="539"/>
    </row>
    <row r="57" spans="1:107" ht="12.75" customHeight="1">
      <c r="C57" s="35"/>
      <c r="J57" s="140"/>
      <c r="M57" s="140"/>
      <c r="R57" s="40"/>
      <c r="S57" s="75"/>
      <c r="T57" s="75"/>
      <c r="U57" s="75"/>
      <c r="V57" s="75"/>
      <c r="X57" s="75"/>
      <c r="Y57" s="75"/>
      <c r="Z57" s="75"/>
      <c r="AA57" s="46"/>
      <c r="AB57" s="46"/>
      <c r="AC57" s="46"/>
      <c r="AE57" s="106"/>
      <c r="AF57" s="106"/>
      <c r="AG57" s="106"/>
      <c r="AH57" s="106"/>
      <c r="BA57" s="537"/>
      <c r="BB57" s="538"/>
      <c r="BC57" s="538"/>
      <c r="BD57" s="538"/>
      <c r="BE57" s="539"/>
      <c r="BF57" s="502"/>
      <c r="BG57" s="537"/>
      <c r="BH57" s="539"/>
      <c r="BI57" s="537"/>
      <c r="BJ57" s="539"/>
      <c r="BK57" s="537"/>
      <c r="BL57" s="539"/>
      <c r="BM57" s="537"/>
      <c r="BN57" s="539"/>
      <c r="BO57" s="537"/>
      <c r="BP57" s="539"/>
      <c r="BQ57" s="537"/>
      <c r="BR57" s="539"/>
      <c r="BS57" s="537"/>
      <c r="BT57" s="539"/>
      <c r="BU57" s="537"/>
      <c r="BV57" s="539"/>
      <c r="BW57" s="537"/>
      <c r="BX57" s="539"/>
      <c r="BY57" s="537"/>
      <c r="BZ57" s="539"/>
      <c r="CA57" s="502"/>
      <c r="CB57" s="537"/>
      <c r="CC57" s="538"/>
      <c r="CD57" s="538"/>
      <c r="CE57" s="539"/>
    </row>
    <row r="58" spans="1:107" ht="12.75" customHeight="1">
      <c r="A58" s="76">
        <f ca="1">A13+A56</f>
        <v>1712858.45</v>
      </c>
      <c r="B58" s="162">
        <f ca="1">IF(I58=0,0,(A58*100/I58))</f>
        <v>54.862852929100413</v>
      </c>
      <c r="C58" s="76">
        <f ca="1">I58-E58</f>
        <v>1635083.97</v>
      </c>
      <c r="D58" s="162">
        <f ca="1">IF(I58=0,0,(C58*100/I58))</f>
        <v>52.371736481108307</v>
      </c>
      <c r="E58" s="76">
        <f ca="1">E13+E56</f>
        <v>1486989.2699999998</v>
      </c>
      <c r="F58" s="76">
        <f ca="1">F13+F56</f>
        <v>3122073.2399999998</v>
      </c>
      <c r="G58" s="162">
        <f ca="1">IF(I58=0,0,(F58*100/I58))</f>
        <v>100.00000000000001</v>
      </c>
      <c r="H58" s="76">
        <f>H13+H56</f>
        <v>0</v>
      </c>
      <c r="I58" s="76">
        <f ca="1">I13+I56</f>
        <v>3122073.2399999998</v>
      </c>
      <c r="J58" s="163">
        <f ca="1">I58/$I$58*100</f>
        <v>100</v>
      </c>
      <c r="K58" s="76" t="s">
        <v>2738</v>
      </c>
      <c r="L58" s="76">
        <f ca="1">L13+L56</f>
        <v>11867446.150000002</v>
      </c>
      <c r="M58" s="163">
        <f ca="1">L58/$L$58*100</f>
        <v>100</v>
      </c>
      <c r="N58" s="76">
        <f ca="1">N13+N56</f>
        <v>11867446.150000002</v>
      </c>
      <c r="O58" s="162">
        <f ca="1">IF(L58=0,0,(N58*100/L58))</f>
        <v>100</v>
      </c>
      <c r="P58" s="76">
        <f ca="1">P13+P56</f>
        <v>1160677.2300000007</v>
      </c>
      <c r="Q58" s="162">
        <f ca="1">IF(L58=0,0,(P58*100/L58))</f>
        <v>9.7803454536846619</v>
      </c>
      <c r="R58" s="35"/>
      <c r="S58" s="77">
        <f ca="1">S13+S56</f>
        <v>0</v>
      </c>
      <c r="T58" s="77">
        <f ca="1">T13+T56</f>
        <v>1409214.7899999998</v>
      </c>
      <c r="U58" s="77">
        <f ca="1">U13+U56</f>
        <v>0</v>
      </c>
      <c r="V58" s="77">
        <f ca="1">V13+V56</f>
        <v>10706768.92</v>
      </c>
      <c r="X58" s="77">
        <f ca="1">X13+X56</f>
        <v>11867446.150000002</v>
      </c>
      <c r="Y58" s="77">
        <f ca="1">Y13+Y56</f>
        <v>0</v>
      </c>
      <c r="Z58" s="77">
        <f ca="1">Z13+Z56</f>
        <v>10706768.92</v>
      </c>
      <c r="AA58" s="46"/>
      <c r="AB58" s="46"/>
      <c r="AC58" s="46"/>
      <c r="AE58" s="106"/>
      <c r="AF58" s="106"/>
      <c r="AG58" s="106"/>
      <c r="AH58" s="106"/>
      <c r="BA58" s="537"/>
      <c r="BB58" s="538"/>
      <c r="BC58" s="538"/>
      <c r="BD58" s="538"/>
      <c r="BE58" s="539"/>
      <c r="BF58" s="502"/>
      <c r="BG58" s="537"/>
      <c r="BH58" s="539"/>
      <c r="BI58" s="537"/>
      <c r="BJ58" s="539"/>
      <c r="BK58" s="537"/>
      <c r="BL58" s="539"/>
      <c r="BM58" s="537"/>
      <c r="BN58" s="539"/>
      <c r="BO58" s="537"/>
      <c r="BP58" s="539"/>
      <c r="BQ58" s="537"/>
      <c r="BR58" s="539"/>
      <c r="BS58" s="537"/>
      <c r="BT58" s="539"/>
      <c r="BU58" s="537"/>
      <c r="BV58" s="539"/>
      <c r="BW58" s="537"/>
      <c r="BX58" s="539"/>
      <c r="BY58" s="537"/>
      <c r="BZ58" s="539"/>
      <c r="CA58" s="502"/>
      <c r="CB58" s="537"/>
      <c r="CC58" s="538"/>
      <c r="CD58" s="538"/>
      <c r="CE58" s="539"/>
    </row>
    <row r="59" spans="1:107" ht="13.5" customHeight="1" thickBot="1">
      <c r="A59" s="81"/>
      <c r="B59" s="81"/>
      <c r="C59" s="81"/>
      <c r="D59" s="81"/>
      <c r="E59" s="81"/>
      <c r="F59" s="81"/>
      <c r="G59" s="182"/>
      <c r="H59" s="79"/>
      <c r="I59" s="81"/>
      <c r="J59" s="81"/>
      <c r="K59" s="81"/>
      <c r="L59" s="81"/>
      <c r="M59" s="182"/>
      <c r="N59" s="81"/>
      <c r="O59" s="81"/>
      <c r="P59" s="81"/>
      <c r="Q59" s="81"/>
      <c r="S59" s="166"/>
      <c r="T59" s="166"/>
      <c r="U59" s="166"/>
      <c r="V59" s="166"/>
      <c r="X59" s="75"/>
      <c r="Y59" s="75"/>
      <c r="Z59" s="75"/>
      <c r="AA59" s="46"/>
      <c r="AB59" s="46"/>
      <c r="AC59" s="46"/>
      <c r="AE59" s="106"/>
      <c r="AF59" s="106"/>
      <c r="AG59" s="106"/>
      <c r="AH59" s="106"/>
      <c r="BA59" s="537"/>
      <c r="BB59" s="538"/>
      <c r="BC59" s="538"/>
      <c r="BD59" s="538"/>
      <c r="BE59" s="539"/>
      <c r="BF59" s="502"/>
      <c r="BG59" s="537"/>
      <c r="BH59" s="539"/>
      <c r="BI59" s="537"/>
      <c r="BJ59" s="539"/>
      <c r="BK59" s="537"/>
      <c r="BL59" s="539"/>
      <c r="BM59" s="537"/>
      <c r="BN59" s="539"/>
      <c r="BO59" s="537"/>
      <c r="BP59" s="539"/>
      <c r="BQ59" s="537"/>
      <c r="BR59" s="539"/>
      <c r="BS59" s="537"/>
      <c r="BT59" s="539"/>
      <c r="BU59" s="537"/>
      <c r="BV59" s="539"/>
      <c r="BW59" s="537"/>
      <c r="BX59" s="539"/>
      <c r="BY59" s="537"/>
      <c r="BZ59" s="539"/>
      <c r="CA59" s="502"/>
      <c r="CB59" s="537"/>
      <c r="CC59" s="538"/>
      <c r="CD59" s="538"/>
      <c r="CE59" s="539"/>
    </row>
    <row r="60" spans="1:107" ht="13.5" customHeight="1" thickTop="1">
      <c r="G60" s="140"/>
      <c r="H60" s="46"/>
      <c r="K60" s="35" t="s">
        <v>2513</v>
      </c>
      <c r="M60" s="140"/>
      <c r="S60" s="46"/>
      <c r="T60" s="46"/>
      <c r="U60" s="46"/>
      <c r="V60" s="46"/>
      <c r="AA60" s="46"/>
      <c r="AB60" s="46"/>
      <c r="AC60" s="46"/>
      <c r="AE60" s="106"/>
      <c r="AF60" s="106"/>
      <c r="AG60" s="106"/>
      <c r="AH60" s="106"/>
      <c r="BA60" s="537"/>
      <c r="BB60" s="538"/>
      <c r="BC60" s="538"/>
      <c r="BD60" s="538"/>
      <c r="BE60" s="539"/>
      <c r="BF60" s="502"/>
      <c r="BG60" s="537"/>
      <c r="BH60" s="539"/>
      <c r="BI60" s="537"/>
      <c r="BJ60" s="539"/>
      <c r="BK60" s="537"/>
      <c r="BL60" s="539"/>
      <c r="BM60" s="537"/>
      <c r="BN60" s="539"/>
      <c r="BO60" s="537"/>
      <c r="BP60" s="539"/>
      <c r="BQ60" s="537"/>
      <c r="BR60" s="539"/>
      <c r="BS60" s="537"/>
      <c r="BT60" s="539"/>
      <c r="BU60" s="537"/>
      <c r="BV60" s="539"/>
      <c r="BW60" s="537"/>
      <c r="BX60" s="539"/>
      <c r="BY60" s="537"/>
      <c r="BZ60" s="539"/>
      <c r="CA60" s="502"/>
      <c r="CB60" s="537"/>
      <c r="CC60" s="538"/>
      <c r="CD60" s="538"/>
      <c r="CE60" s="539"/>
    </row>
    <row r="61" spans="1:107" ht="12.75" customHeight="1">
      <c r="A61">
        <f t="shared" ref="A61:A69" si="12">I61-T61</f>
        <v>0</v>
      </c>
      <c r="C61" s="40">
        <f t="shared" ref="C61:C67" si="13">I61-E61</f>
        <v>-116</v>
      </c>
      <c r="E61" s="23">
        <f>Room_SCH01!Z71</f>
        <v>3596</v>
      </c>
      <c r="F61">
        <f t="shared" ref="F61:F67" si="14">I61-H61</f>
        <v>0</v>
      </c>
      <c r="G61" s="140"/>
      <c r="H61" s="23">
        <f>+SCH00!S73</f>
        <v>3480</v>
      </c>
      <c r="I61" s="23">
        <f>+SCH00!A73</f>
        <v>3480</v>
      </c>
      <c r="K61" t="s">
        <v>2658</v>
      </c>
      <c r="L61" s="23">
        <f>+SCH00!L73</f>
        <v>28188</v>
      </c>
      <c r="M61" s="140"/>
      <c r="N61">
        <f t="shared" ref="N61:N69" si="15">L61-U61</f>
        <v>7192</v>
      </c>
      <c r="P61">
        <f t="shared" ref="P61:P69" si="16">L61-V61</f>
        <v>7192</v>
      </c>
      <c r="S61" s="23">
        <f>+SCH00!S73</f>
        <v>3480</v>
      </c>
      <c r="T61" s="23">
        <f>+SCH00!T73</f>
        <v>3480</v>
      </c>
      <c r="U61" s="97">
        <f>+SCH00!U73</f>
        <v>20996</v>
      </c>
      <c r="V61" s="23">
        <f>+SCH00!V73</f>
        <v>20996</v>
      </c>
      <c r="W61" s="102"/>
      <c r="AA61" s="102"/>
      <c r="AB61" s="102"/>
      <c r="AC61" s="102"/>
      <c r="AE61" s="106"/>
      <c r="AF61" s="106"/>
      <c r="AG61" s="106"/>
      <c r="AH61" s="106"/>
      <c r="BA61" s="537"/>
      <c r="BB61" s="538"/>
      <c r="BC61" s="538"/>
      <c r="BD61" s="538"/>
      <c r="BE61" s="539"/>
      <c r="BF61" s="502"/>
      <c r="BG61" s="537"/>
      <c r="BH61" s="539"/>
      <c r="BI61" s="537"/>
      <c r="BJ61" s="539"/>
      <c r="BK61" s="537"/>
      <c r="BL61" s="539"/>
      <c r="BM61" s="537"/>
      <c r="BN61" s="539"/>
      <c r="BO61" s="537"/>
      <c r="BP61" s="539"/>
      <c r="BQ61" s="537"/>
      <c r="BR61" s="539"/>
      <c r="BS61" s="537"/>
      <c r="BT61" s="539"/>
      <c r="BU61" s="537"/>
      <c r="BV61" s="539"/>
      <c r="BW61" s="537"/>
      <c r="BX61" s="539"/>
      <c r="BY61" s="537"/>
      <c r="BZ61" s="539"/>
      <c r="CA61" s="502"/>
      <c r="CB61" s="537"/>
      <c r="CC61" s="538"/>
      <c r="CD61" s="538"/>
      <c r="CE61" s="539"/>
    </row>
    <row r="62" spans="1:107" ht="12.75" customHeight="1">
      <c r="A62">
        <f t="shared" si="12"/>
        <v>32</v>
      </c>
      <c r="C62" s="40">
        <f t="shared" si="13"/>
        <v>-489</v>
      </c>
      <c r="E62" s="23">
        <f>Room_SCH01!Z72</f>
        <v>1888</v>
      </c>
      <c r="F62">
        <f t="shared" si="14"/>
        <v>-361</v>
      </c>
      <c r="G62" s="140"/>
      <c r="H62" s="23">
        <f>+SCH00!S74</f>
        <v>1760</v>
      </c>
      <c r="I62" s="23">
        <f>+SCH00!A74</f>
        <v>1399</v>
      </c>
      <c r="K62" t="s">
        <v>2701</v>
      </c>
      <c r="L62" s="23">
        <f>+SCH00!L74</f>
        <v>19717</v>
      </c>
      <c r="M62" s="140"/>
      <c r="N62">
        <f t="shared" si="15"/>
        <v>3619</v>
      </c>
      <c r="P62">
        <f t="shared" si="16"/>
        <v>6017</v>
      </c>
      <c r="S62" s="23">
        <f>+SCH00!S74</f>
        <v>1760</v>
      </c>
      <c r="T62" s="23">
        <f>+SCH00!T74</f>
        <v>1367</v>
      </c>
      <c r="U62" s="97">
        <f>+SCH00!U74</f>
        <v>16098</v>
      </c>
      <c r="V62" s="23">
        <f>+SCH00!V74</f>
        <v>13700</v>
      </c>
      <c r="W62" s="102"/>
      <c r="AA62" s="102"/>
      <c r="AB62" s="102"/>
      <c r="AC62" s="102"/>
      <c r="AE62" s="106"/>
      <c r="AF62" s="106"/>
      <c r="AG62" s="106"/>
      <c r="AH62" s="106"/>
      <c r="BA62" s="537"/>
      <c r="BB62" s="538"/>
      <c r="BC62" s="538"/>
      <c r="BD62" s="538"/>
      <c r="BE62" s="539"/>
      <c r="BF62" s="502"/>
      <c r="BG62" s="537"/>
      <c r="BH62" s="539"/>
      <c r="BI62" s="537"/>
      <c r="BJ62" s="539"/>
      <c r="BK62" s="537"/>
      <c r="BL62" s="539"/>
      <c r="BM62" s="537"/>
      <c r="BN62" s="539"/>
      <c r="BO62" s="537"/>
      <c r="BP62" s="539"/>
      <c r="BQ62" s="537"/>
      <c r="BR62" s="539"/>
      <c r="BS62" s="537"/>
      <c r="BT62" s="539"/>
      <c r="BU62" s="537"/>
      <c r="BV62" s="539"/>
      <c r="BW62" s="537"/>
      <c r="BX62" s="539"/>
      <c r="BY62" s="537"/>
      <c r="BZ62" s="539"/>
      <c r="CA62" s="502"/>
      <c r="CB62" s="537"/>
      <c r="CC62" s="538"/>
      <c r="CD62" s="538"/>
      <c r="CE62" s="539"/>
    </row>
    <row r="63" spans="1:107" ht="12.75" customHeight="1">
      <c r="A63">
        <f t="shared" ca="1" si="12"/>
        <v>-0.28163620116072963</v>
      </c>
      <c r="C63" s="40">
        <f t="shared" ca="1" si="13"/>
        <v>-1.7650544645100226</v>
      </c>
      <c r="E63">
        <f ca="1">+E11/E58*100</f>
        <v>39.010817475502037</v>
      </c>
      <c r="F63" s="46" t="e">
        <f t="shared" ca="1" si="14"/>
        <v>#DIV/0!</v>
      </c>
      <c r="G63" s="140"/>
      <c r="H63" t="e">
        <f>+H11/H58*100</f>
        <v>#DIV/0!</v>
      </c>
      <c r="I63">
        <f ca="1">+I11/I58*100</f>
        <v>37.245763010992015</v>
      </c>
      <c r="K63" s="40" t="s">
        <v>2739</v>
      </c>
      <c r="L63">
        <f ca="1">+L11/L58*100</f>
        <v>32.961689992585299</v>
      </c>
      <c r="M63" s="140"/>
      <c r="N63" s="46" t="e">
        <f t="shared" ca="1" si="15"/>
        <v>#DIV/0!</v>
      </c>
      <c r="P63">
        <f t="shared" ca="1" si="16"/>
        <v>3.3981210610910715</v>
      </c>
      <c r="S63" s="52" t="e">
        <f ca="1">+S11/S58*100</f>
        <v>#DIV/0!</v>
      </c>
      <c r="T63">
        <f ca="1">+T11/T58*100</f>
        <v>37.527399212152744</v>
      </c>
      <c r="U63" s="46" t="e">
        <f ca="1">+U11/U58*100</f>
        <v>#DIV/0!</v>
      </c>
      <c r="V63">
        <f ca="1">+V11/V58*100</f>
        <v>29.563568931494228</v>
      </c>
      <c r="AA63" s="46"/>
      <c r="AB63" s="46"/>
      <c r="AC63" s="46"/>
      <c r="AE63" s="106"/>
      <c r="AF63" s="106"/>
      <c r="AG63" s="106"/>
      <c r="AH63" s="106"/>
      <c r="BA63" s="537"/>
      <c r="BB63" s="538"/>
      <c r="BC63" s="538"/>
      <c r="BD63" s="538"/>
      <c r="BE63" s="539"/>
      <c r="BF63" s="502"/>
      <c r="BG63" s="537"/>
      <c r="BH63" s="539"/>
      <c r="BI63" s="537"/>
      <c r="BJ63" s="539"/>
      <c r="BK63" s="537"/>
      <c r="BL63" s="539"/>
      <c r="BM63" s="537"/>
      <c r="BN63" s="539"/>
      <c r="BO63" s="537"/>
      <c r="BP63" s="539"/>
      <c r="BQ63" s="537"/>
      <c r="BR63" s="539"/>
      <c r="BS63" s="537"/>
      <c r="BT63" s="539"/>
      <c r="BU63" s="537"/>
      <c r="BV63" s="539"/>
      <c r="BW63" s="537"/>
      <c r="BX63" s="539"/>
      <c r="BY63" s="537"/>
      <c r="BZ63" s="539"/>
      <c r="CA63" s="502"/>
      <c r="CB63" s="537"/>
      <c r="CC63" s="538"/>
      <c r="CD63" s="538"/>
      <c r="CE63" s="539"/>
    </row>
    <row r="64" spans="1:107" ht="12.75" customHeight="1">
      <c r="A64">
        <f t="shared" ca="1" si="12"/>
        <v>182.18343103448279</v>
      </c>
      <c r="C64" s="40">
        <f t="shared" ca="1" si="13"/>
        <v>172.83500092695587</v>
      </c>
      <c r="E64">
        <f ca="1">+E11/E61</f>
        <v>161.31442436040047</v>
      </c>
      <c r="F64" s="46">
        <f t="shared" ca="1" si="14"/>
        <v>334.14942528735634</v>
      </c>
      <c r="G64" s="140"/>
      <c r="H64">
        <f>+H11/H61</f>
        <v>0</v>
      </c>
      <c r="I64">
        <f ca="1">+I11/I61</f>
        <v>334.14942528735634</v>
      </c>
      <c r="K64" t="s">
        <v>2740</v>
      </c>
      <c r="L64">
        <f ca="1">+L11/L61</f>
        <v>138.77220129132965</v>
      </c>
      <c r="M64" s="140"/>
      <c r="N64" s="46">
        <f t="shared" ca="1" si="15"/>
        <v>138.77220129132965</v>
      </c>
      <c r="P64">
        <f t="shared" ca="1" si="16"/>
        <v>-11.985229171615657</v>
      </c>
      <c r="S64" s="52">
        <f ca="1">+S11/S61</f>
        <v>0</v>
      </c>
      <c r="T64">
        <f ca="1">+T11/T61</f>
        <v>151.96599425287354</v>
      </c>
      <c r="U64" s="46">
        <f ca="1">+U11/U61</f>
        <v>0</v>
      </c>
      <c r="V64">
        <f ca="1">+V11/V61</f>
        <v>150.75743046294531</v>
      </c>
      <c r="AA64" s="46"/>
      <c r="AB64" s="46"/>
      <c r="AC64" s="46"/>
      <c r="AE64" s="106"/>
      <c r="AF64" s="106"/>
      <c r="AG64" s="106"/>
      <c r="AH64" s="106"/>
      <c r="BA64" s="537"/>
      <c r="BB64" s="538"/>
      <c r="BC64" s="538"/>
      <c r="BD64" s="538"/>
      <c r="BE64" s="539"/>
      <c r="BF64" s="502"/>
      <c r="BG64" s="537"/>
      <c r="BH64" s="539"/>
      <c r="BI64" s="537"/>
      <c r="BJ64" s="539"/>
      <c r="BK64" s="537"/>
      <c r="BL64" s="539"/>
      <c r="BM64" s="537"/>
      <c r="BN64" s="539"/>
      <c r="BO64" s="537"/>
      <c r="BP64" s="539"/>
      <c r="BQ64" s="537"/>
      <c r="BR64" s="539"/>
      <c r="BS64" s="537"/>
      <c r="BT64" s="539"/>
      <c r="BU64" s="537"/>
      <c r="BV64" s="539"/>
      <c r="BW64" s="537"/>
      <c r="BX64" s="539"/>
      <c r="BY64" s="537"/>
      <c r="BZ64" s="539"/>
      <c r="CA64" s="502"/>
      <c r="CB64" s="537"/>
      <c r="CC64" s="538"/>
      <c r="CD64" s="538"/>
      <c r="CE64" s="539"/>
    </row>
    <row r="65" spans="1:83" ht="12.75" customHeight="1">
      <c r="A65">
        <f t="shared" ca="1" si="12"/>
        <v>0.9881496846343536</v>
      </c>
      <c r="C65" s="40">
        <f t="shared" ca="1" si="13"/>
        <v>-3.6881514920450984</v>
      </c>
      <c r="E65">
        <f ca="1">+E43/E58*100</f>
        <v>8.3656003785420729</v>
      </c>
      <c r="F65" s="46" t="e">
        <f t="shared" ca="1" si="14"/>
        <v>#DIV/0!</v>
      </c>
      <c r="G65" s="140"/>
      <c r="H65" t="e">
        <f>+H43/H58*100</f>
        <v>#DIV/0!</v>
      </c>
      <c r="I65">
        <f ca="1">+I43/I58*100</f>
        <v>4.6774488864969745</v>
      </c>
      <c r="K65" t="s">
        <v>2741</v>
      </c>
      <c r="L65">
        <f ca="1">+L43/L58*100</f>
        <v>12.548187294702828</v>
      </c>
      <c r="M65" s="140"/>
      <c r="N65" s="46" t="e">
        <f t="shared" ca="1" si="15"/>
        <v>#DIV/0!</v>
      </c>
      <c r="P65">
        <f t="shared" ca="1" si="16"/>
        <v>0.27798467973876129</v>
      </c>
      <c r="S65" s="52" t="e">
        <f ca="1">+S43/S58*100</f>
        <v>#DIV/0!</v>
      </c>
      <c r="T65">
        <f ca="1">+T43/T58*100</f>
        <v>3.6892992018626209</v>
      </c>
      <c r="U65" s="46" t="e">
        <f ca="1">+U43/U58*100</f>
        <v>#DIV/0!</v>
      </c>
      <c r="V65">
        <f ca="1">+V43/V58*100</f>
        <v>12.270202614964067</v>
      </c>
      <c r="AA65" s="46"/>
      <c r="AB65" s="46"/>
      <c r="AC65" s="46"/>
      <c r="AE65" s="106"/>
      <c r="AF65" s="106"/>
      <c r="AG65" s="106"/>
      <c r="AH65" s="106"/>
      <c r="BA65" s="537"/>
      <c r="BB65" s="538"/>
      <c r="BC65" s="538"/>
      <c r="BD65" s="538"/>
      <c r="BE65" s="539"/>
      <c r="BF65" s="502"/>
      <c r="BG65" s="537"/>
      <c r="BH65" s="539"/>
      <c r="BI65" s="537"/>
      <c r="BJ65" s="539"/>
      <c r="BK65" s="537"/>
      <c r="BL65" s="539"/>
      <c r="BM65" s="537"/>
      <c r="BN65" s="539"/>
      <c r="BO65" s="537"/>
      <c r="BP65" s="539"/>
      <c r="BQ65" s="537"/>
      <c r="BR65" s="539"/>
      <c r="BS65" s="537"/>
      <c r="BT65" s="539"/>
      <c r="BU65" s="537"/>
      <c r="BV65" s="539"/>
      <c r="BW65" s="537"/>
      <c r="BX65" s="539"/>
      <c r="BY65" s="537"/>
      <c r="BZ65" s="539"/>
      <c r="CA65" s="502"/>
      <c r="CB65" s="537"/>
      <c r="CC65" s="538"/>
      <c r="CD65" s="538"/>
      <c r="CE65" s="539"/>
    </row>
    <row r="66" spans="1:83" ht="12.75" customHeight="1">
      <c r="A66">
        <f t="shared" ca="1" si="12"/>
        <v>-3.8782319595581214</v>
      </c>
      <c r="C66" s="40">
        <f t="shared" ca="1" si="13"/>
        <v>1.4716852270628848</v>
      </c>
      <c r="E66">
        <f ca="1">+E56/E58*100</f>
        <v>55.419842404108252</v>
      </c>
      <c r="F66" s="46" t="e">
        <f t="shared" ca="1" si="14"/>
        <v>#DIV/0!</v>
      </c>
      <c r="H66" t="e">
        <f>+H56/H58*100</f>
        <v>#DIV/0!</v>
      </c>
      <c r="I66">
        <f ca="1">+I56/I58*100</f>
        <v>56.891527631171137</v>
      </c>
      <c r="K66" s="40" t="s">
        <v>2597</v>
      </c>
      <c r="L66">
        <f ca="1">+L56/L58*100</f>
        <v>58.410175301279963</v>
      </c>
      <c r="N66" s="46" t="e">
        <f t="shared" ca="1" si="15"/>
        <v>#DIV/0!</v>
      </c>
      <c r="P66">
        <f t="shared" ca="1" si="16"/>
        <v>-6.8082814728856533</v>
      </c>
      <c r="S66" s="52" t="e">
        <f ca="1">+S56/S58*100</f>
        <v>#DIV/0!</v>
      </c>
      <c r="T66">
        <f ca="1">+T56/T58*100</f>
        <v>60.769759590729258</v>
      </c>
      <c r="U66" s="46" t="e">
        <f ca="1">+U56/U58*100</f>
        <v>#DIV/0!</v>
      </c>
      <c r="V66">
        <f ca="1">+V56/V58*100</f>
        <v>65.218456774165617</v>
      </c>
      <c r="AA66" s="46"/>
      <c r="AB66" s="46"/>
      <c r="AC66" s="46"/>
      <c r="AE66" s="106"/>
      <c r="AF66" s="106"/>
      <c r="AG66" s="106"/>
      <c r="AH66" s="106"/>
      <c r="BA66" s="537"/>
      <c r="BB66" s="538"/>
      <c r="BC66" s="538"/>
      <c r="BD66" s="538"/>
      <c r="BE66" s="539"/>
      <c r="BF66" s="502"/>
      <c r="BG66" s="537"/>
      <c r="BH66" s="539"/>
      <c r="BI66" s="537"/>
      <c r="BJ66" s="539"/>
      <c r="BK66" s="537"/>
      <c r="BL66" s="539"/>
      <c r="BM66" s="537"/>
      <c r="BN66" s="539"/>
      <c r="BO66" s="537"/>
      <c r="BP66" s="539"/>
      <c r="BQ66" s="537"/>
      <c r="BR66" s="539"/>
      <c r="BS66" s="537"/>
      <c r="BT66" s="539"/>
      <c r="BU66" s="537"/>
      <c r="BV66" s="539"/>
      <c r="BW66" s="537"/>
      <c r="BX66" s="539"/>
      <c r="BY66" s="537"/>
      <c r="BZ66" s="539"/>
      <c r="CA66" s="502"/>
      <c r="CB66" s="537"/>
      <c r="CC66" s="538"/>
      <c r="CD66" s="538"/>
      <c r="CE66" s="539"/>
    </row>
    <row r="67" spans="1:83" ht="12.75" customHeight="1">
      <c r="A67">
        <f t="shared" ca="1" si="12"/>
        <v>643.15358716357628</v>
      </c>
      <c r="C67" s="40">
        <f t="shared" ca="1" si="13"/>
        <v>833.13088161868029</v>
      </c>
      <c r="E67">
        <f ca="1">+E56/E62</f>
        <v>436.486816737288</v>
      </c>
      <c r="F67" s="46">
        <f t="shared" ca="1" si="14"/>
        <v>1269.6176983559683</v>
      </c>
      <c r="H67">
        <f>+H56/H62</f>
        <v>0</v>
      </c>
      <c r="I67">
        <f ca="1">+I56/I62</f>
        <v>1269.6176983559683</v>
      </c>
      <c r="K67" t="s">
        <v>2520</v>
      </c>
      <c r="L67">
        <f ca="1">+L56/L62</f>
        <v>351.5644418522088</v>
      </c>
      <c r="N67" s="46">
        <f t="shared" ca="1" si="15"/>
        <v>351.5644418522088</v>
      </c>
      <c r="P67">
        <f t="shared" ca="1" si="16"/>
        <v>-158.1282194616598</v>
      </c>
      <c r="S67" s="52">
        <f ca="1">+S56/S62</f>
        <v>0</v>
      </c>
      <c r="T67">
        <f ca="1">+T56/T62</f>
        <v>626.46411119239201</v>
      </c>
      <c r="U67" s="46">
        <f ca="1">+U56/U62</f>
        <v>0</v>
      </c>
      <c r="V67">
        <f ca="1">+V56/V62</f>
        <v>509.6926613138686</v>
      </c>
      <c r="AE67" s="106"/>
      <c r="AF67" s="106"/>
      <c r="AG67" s="106"/>
      <c r="AH67" s="106"/>
      <c r="BA67" s="537"/>
      <c r="BB67" s="538"/>
      <c r="BC67" s="538"/>
      <c r="BD67" s="538"/>
      <c r="BE67" s="539"/>
      <c r="BF67" s="502"/>
      <c r="BG67" s="537"/>
      <c r="BH67" s="539"/>
      <c r="BI67" s="537"/>
      <c r="BJ67" s="539"/>
      <c r="BK67" s="537"/>
      <c r="BL67" s="539"/>
      <c r="BM67" s="537"/>
      <c r="BN67" s="539"/>
      <c r="BO67" s="537"/>
      <c r="BP67" s="539"/>
      <c r="BQ67" s="537"/>
      <c r="BR67" s="539"/>
      <c r="BS67" s="537"/>
      <c r="BT67" s="539"/>
      <c r="BU67" s="537"/>
      <c r="BV67" s="539"/>
      <c r="BW67" s="537"/>
      <c r="BX67" s="539"/>
      <c r="BY67" s="537"/>
      <c r="BZ67" s="539"/>
      <c r="CA67" s="502"/>
      <c r="CB67" s="537"/>
      <c r="CC67" s="538"/>
      <c r="CD67" s="538"/>
      <c r="CE67" s="539"/>
    </row>
    <row r="68" spans="1:83" ht="12.75" customHeight="1">
      <c r="A68">
        <f t="shared" ca="1" si="12"/>
        <v>2.2447740479555236</v>
      </c>
      <c r="C68" s="40">
        <f ca="1">I68-X68</f>
        <v>11.433983994528381</v>
      </c>
      <c r="E68">
        <f ca="1">+E57/E63</f>
        <v>0</v>
      </c>
      <c r="F68" s="46" t="e">
        <f ca="1">I68-S68</f>
        <v>#DIV/0!</v>
      </c>
      <c r="I68">
        <f ca="1">I13/SCH00!A16*100</f>
        <v>16.097236344760159</v>
      </c>
      <c r="K68" s="40" t="s">
        <v>2742</v>
      </c>
      <c r="L68">
        <f ca="1">L13/SCH00!L16*100</f>
        <v>4.3431002451428018</v>
      </c>
      <c r="N68" s="46" t="e">
        <f t="shared" ca="1" si="15"/>
        <v>#DIV/0!</v>
      </c>
      <c r="P68">
        <f t="shared" ca="1" si="16"/>
        <v>0.80599391439181112</v>
      </c>
      <c r="S68" s="52" t="e">
        <f ca="1">S13/SCH00!S16*100</f>
        <v>#DIV/0!</v>
      </c>
      <c r="T68">
        <f ca="1">T13/SCH00!T16*100</f>
        <v>13.852462296804635</v>
      </c>
      <c r="U68" s="46" t="e">
        <f ca="1">U13/SCH00!U16*100</f>
        <v>#DIV/0!</v>
      </c>
      <c r="V68">
        <f ca="1">V13/SCH00!V16*100</f>
        <v>3.5371063307509907</v>
      </c>
      <c r="X68">
        <f ca="1">X13/SCH00!X16*100</f>
        <v>4.6632523502317778</v>
      </c>
      <c r="Y68" s="131" t="s">
        <v>2252</v>
      </c>
      <c r="Z68">
        <f ca="1">Z13/SCH00!Z16*100</f>
        <v>3.7751739931356965</v>
      </c>
      <c r="AE68" s="106"/>
      <c r="AF68" s="106"/>
      <c r="AG68" s="106"/>
      <c r="AH68" s="106"/>
      <c r="BA68" s="537"/>
      <c r="BB68" s="538"/>
      <c r="BC68" s="538"/>
      <c r="BD68" s="538"/>
      <c r="BE68" s="539"/>
      <c r="BF68" s="502"/>
      <c r="BG68" s="537"/>
      <c r="BH68" s="539"/>
      <c r="BI68" s="537"/>
      <c r="BJ68" s="539"/>
      <c r="BK68" s="537"/>
      <c r="BL68" s="539"/>
      <c r="BM68" s="537"/>
      <c r="BN68" s="539"/>
      <c r="BO68" s="537"/>
      <c r="BP68" s="539"/>
      <c r="BQ68" s="537"/>
      <c r="BR68" s="539"/>
      <c r="BS68" s="537"/>
      <c r="BT68" s="539"/>
      <c r="BU68" s="537"/>
      <c r="BV68" s="539"/>
      <c r="BW68" s="537"/>
      <c r="BX68" s="539"/>
      <c r="BY68" s="537"/>
      <c r="BZ68" s="539"/>
      <c r="CA68" s="502"/>
      <c r="CB68" s="537"/>
      <c r="CC68" s="538"/>
      <c r="CD68" s="538"/>
      <c r="CE68" s="539"/>
    </row>
    <row r="69" spans="1:83" ht="13.5" customHeight="1" thickBot="1">
      <c r="A69">
        <f t="shared" ca="1" si="12"/>
        <v>-0.21421217461485043</v>
      </c>
      <c r="C69" s="40">
        <f ca="1">I69-X69</f>
        <v>14.694768085590651</v>
      </c>
      <c r="E69">
        <f ca="1">+E58/E64</f>
        <v>9217.9560252953215</v>
      </c>
      <c r="F69" s="46" t="e">
        <f ca="1">I69-S69</f>
        <v>#DIV/0!</v>
      </c>
      <c r="I69">
        <f ca="1">I56/SCH00!A16*100</f>
        <v>21.243999519584332</v>
      </c>
      <c r="K69" s="40" t="s">
        <v>2743</v>
      </c>
      <c r="L69">
        <f ca="1">L56/SCH00!L16*100</f>
        <v>6.0995988443690257</v>
      </c>
      <c r="N69" s="46" t="e">
        <f t="shared" ca="1" si="15"/>
        <v>#DIV/0!</v>
      </c>
      <c r="P69">
        <f t="shared" ca="1" si="16"/>
        <v>-0.53278704029084611</v>
      </c>
      <c r="S69" s="52" t="e">
        <f ca="1">S56/SCH00!S16*100</f>
        <v>#DIV/0!</v>
      </c>
      <c r="T69">
        <f ca="1">T56/SCH00!T16*100</f>
        <v>21.458211694199182</v>
      </c>
      <c r="U69" s="46" t="e">
        <f ca="1">U56/SCH00!U16*100</f>
        <v>#DIV/0!</v>
      </c>
      <c r="V69">
        <f ca="1">V56/SCH00!V16*100</f>
        <v>6.6323858846598718</v>
      </c>
      <c r="X69">
        <f ca="1">X56/SCH00!X16*100</f>
        <v>6.5492314339936808</v>
      </c>
      <c r="Y69" s="46" t="e">
        <f ca="1">Y56/SCH00!Y16*100</f>
        <v>#DIV/0!</v>
      </c>
      <c r="Z69">
        <f ca="1">Z56/SCH00!Z16*100</f>
        <v>7.0787837183543578</v>
      </c>
      <c r="AE69" s="106"/>
      <c r="AF69" s="106"/>
      <c r="AG69" s="106"/>
      <c r="AH69" s="106"/>
      <c r="BA69" s="537"/>
      <c r="BB69" s="538"/>
      <c r="BC69" s="538"/>
      <c r="BD69" s="538"/>
      <c r="BE69" s="539"/>
      <c r="BF69" s="502"/>
      <c r="BG69" s="537"/>
      <c r="BH69" s="539"/>
      <c r="BI69" s="537"/>
      <c r="BJ69" s="539"/>
      <c r="BK69" s="537"/>
      <c r="BL69" s="539"/>
      <c r="BM69" s="537"/>
      <c r="BN69" s="539"/>
      <c r="BO69" s="537"/>
      <c r="BP69" s="539"/>
      <c r="BQ69" s="537"/>
      <c r="BR69" s="539"/>
      <c r="BS69" s="537"/>
      <c r="BT69" s="539"/>
      <c r="BU69" s="537"/>
      <c r="BV69" s="539"/>
      <c r="BW69" s="537"/>
      <c r="BX69" s="539"/>
      <c r="BY69" s="537"/>
      <c r="BZ69" s="539"/>
      <c r="CA69" s="502"/>
      <c r="CB69" s="537"/>
      <c r="CC69" s="538"/>
      <c r="CD69" s="538"/>
      <c r="CE69" s="539"/>
    </row>
    <row r="70" spans="1:83" ht="14.25" customHeight="1" thickTop="1">
      <c r="A70" s="169"/>
      <c r="B70" s="169"/>
      <c r="C70" s="169"/>
      <c r="D70" s="169"/>
      <c r="E70" s="169"/>
      <c r="F70" s="169"/>
      <c r="G70" s="169"/>
      <c r="H70" s="227"/>
      <c r="I70" s="169"/>
      <c r="J70" s="169"/>
      <c r="K70" s="169"/>
      <c r="L70" s="169"/>
      <c r="M70" s="169"/>
      <c r="N70" s="169"/>
      <c r="O70" s="169"/>
      <c r="P70" s="169"/>
      <c r="Q70" s="169"/>
      <c r="S70" s="102"/>
      <c r="T70" s="102"/>
      <c r="U70" s="102"/>
      <c r="V70" s="102"/>
      <c r="Z70" s="102"/>
      <c r="AA70" s="102"/>
      <c r="AB70" s="102"/>
      <c r="AC70" s="102"/>
      <c r="AE70" s="188"/>
      <c r="AF70" s="188"/>
      <c r="AG70" s="106"/>
      <c r="AH70" s="106"/>
    </row>
    <row r="71" spans="1:83" ht="13.5" customHeight="1">
      <c r="H71" s="102"/>
      <c r="S71" s="102"/>
      <c r="T71" s="102"/>
      <c r="U71" s="102"/>
      <c r="V71" s="102"/>
      <c r="Z71" s="102"/>
      <c r="AA71" s="102"/>
      <c r="AB71" s="102"/>
      <c r="AC71" s="102"/>
      <c r="AE71" s="188"/>
      <c r="AF71" s="188"/>
      <c r="AG71" s="106"/>
      <c r="AH71" s="106"/>
    </row>
    <row r="72" spans="1:83" ht="13.5" customHeight="1">
      <c r="A72" s="73" t="s">
        <v>2744</v>
      </c>
      <c r="S72" s="102"/>
      <c r="T72" s="102"/>
      <c r="U72" s="102"/>
      <c r="V72" s="102"/>
      <c r="Z72" s="102"/>
      <c r="AA72" s="102"/>
      <c r="AB72" s="102"/>
      <c r="AC72" s="102"/>
      <c r="AE72" s="188"/>
      <c r="AF72" s="188"/>
      <c r="AG72" s="106"/>
      <c r="AH72" s="106"/>
    </row>
    <row r="73" spans="1:83" ht="13.5" customHeight="1">
      <c r="S73" s="102"/>
      <c r="T73" s="102"/>
      <c r="U73" s="102"/>
      <c r="V73" s="102"/>
      <c r="Z73" s="102"/>
      <c r="AA73" s="102"/>
      <c r="AB73" s="102"/>
      <c r="AC73" s="102"/>
      <c r="AE73" s="188"/>
      <c r="AF73" s="188"/>
      <c r="AG73" s="106"/>
      <c r="AH73" s="106"/>
    </row>
    <row r="74" spans="1:83" ht="13.5" customHeight="1">
      <c r="A74">
        <f ca="1">A13+HR_SCH12!A12+SM_SCH13!A19+RM_SCH14!A26</f>
        <v>1679391.27</v>
      </c>
      <c r="C74">
        <f ca="1">C13+HR_SCH12!C12+SM_SCH13!C19+RM_SCH14!C26</f>
        <v>1301928.3399999999</v>
      </c>
      <c r="F74">
        <f ca="1">F13+HR_SCH12!F12+SM_SCH13!F19+RM_SCH14!F26</f>
        <v>2863239.6</v>
      </c>
      <c r="H74" s="102"/>
      <c r="I74">
        <f ca="1">I13+HR_SCH12!I12+SM_SCH13!I19+RM_SCH14!I26</f>
        <v>2863239.6</v>
      </c>
      <c r="K74" s="35" t="s">
        <v>2298</v>
      </c>
      <c r="L74">
        <f ca="1">L13+HR_SCH12!L12+SM_SCH13!L19+RM_SCH14!L26</f>
        <v>11562007.74</v>
      </c>
      <c r="N74">
        <f ca="1">N13+HR_SCH12!N12+SM_SCH13!N19+RM_SCH14!N26</f>
        <v>11562007.74</v>
      </c>
      <c r="P74">
        <f ca="1">P13+HR_SCH12!P12+SM_SCH13!P19+RM_SCH14!P26</f>
        <v>3786782.8900000006</v>
      </c>
      <c r="S74" s="102"/>
      <c r="T74" s="102"/>
      <c r="U74" s="102"/>
      <c r="V74" s="102"/>
      <c r="Z74" s="102"/>
      <c r="AA74" s="102"/>
      <c r="AB74" s="102"/>
      <c r="AC74" s="102"/>
      <c r="AE74" s="188"/>
      <c r="AF74" s="188"/>
      <c r="AG74" s="106"/>
      <c r="AH74" s="106"/>
    </row>
    <row r="75" spans="1:83" ht="13.5" customHeight="1">
      <c r="A75" s="74">
        <f ca="1">A56+HR_SCH12!A35+SM_SCH13!A55+RM_SCH14!A67-A86-A90+RM_SCH14!A10</f>
        <v>1636573.32</v>
      </c>
      <c r="B75" s="74"/>
      <c r="C75" s="74">
        <f ca="1">C56+HR_SCH12!C35+SM_SCH13!C55+RM_SCH14!C67-C86-C90+RM_SCH14!C10</f>
        <v>1158955.3799999999</v>
      </c>
      <c r="D75" s="74"/>
      <c r="E75" s="74"/>
      <c r="F75" s="74">
        <f ca="1">F56+HR_SCH12!F35+SM_SCH13!F55+RM_SCH14!F67-F86-F90+RM_SCH14!F10</f>
        <v>3196431.48</v>
      </c>
      <c r="G75" s="74"/>
      <c r="H75" s="228"/>
      <c r="I75" s="74">
        <f ca="1">I56+HR_SCH12!I35+SM_SCH13!I55+RM_SCH14!I67-I86-I90+RM_SCH14!I10</f>
        <v>3196431.48</v>
      </c>
      <c r="J75" s="74"/>
      <c r="K75" s="217" t="s">
        <v>2354</v>
      </c>
      <c r="L75" s="74">
        <f ca="1">L56+HR_SCH12!L35+SM_SCH13!L55+RM_SCH14!L67-L86-L90+RM_SCH14!L10</f>
        <v>17009614.670000002</v>
      </c>
      <c r="M75" s="74"/>
      <c r="N75" s="74">
        <f ca="1">N56+HR_SCH12!N35+SM_SCH13!N55+RM_SCH14!N67-N86-N90+RM_SCH14!N10</f>
        <v>17009614.670000002</v>
      </c>
      <c r="O75" s="74"/>
      <c r="P75" s="74">
        <f ca="1">P56+HR_SCH12!P35+SM_SCH13!P55+RM_SCH14!P67-P86-P90+RM_SCH14!P10</f>
        <v>1955728.2700000014</v>
      </c>
      <c r="AE75" s="188"/>
      <c r="AF75" s="188"/>
      <c r="AG75" s="171"/>
      <c r="AH75" s="171"/>
    </row>
    <row r="76" spans="1:83" ht="13.5" customHeight="1">
      <c r="AE76" s="188"/>
      <c r="AF76" s="188"/>
      <c r="AG76" s="171"/>
      <c r="AH76" s="171"/>
    </row>
    <row r="77" spans="1:83" ht="13.5" customHeight="1">
      <c r="A77">
        <f ca="1">SUM(A74:A76)</f>
        <v>3315964.59</v>
      </c>
      <c r="C77">
        <f ca="1">SUM(C74:C76)</f>
        <v>2460883.7199999997</v>
      </c>
      <c r="F77">
        <f ca="1">SUM(F74:F76)</f>
        <v>6059671.0800000001</v>
      </c>
      <c r="I77">
        <f ca="1">SUM(I74:I76)</f>
        <v>6059671.0800000001</v>
      </c>
      <c r="K77" s="35" t="s">
        <v>2745</v>
      </c>
      <c r="L77">
        <f ca="1">SUM(L74:L76)</f>
        <v>28571622.410000004</v>
      </c>
      <c r="N77">
        <f ca="1">SUM(N74:N76)</f>
        <v>28571622.410000004</v>
      </c>
      <c r="P77">
        <f ca="1">SUM(P74:P76)</f>
        <v>5742511.160000002</v>
      </c>
      <c r="AE77" s="188"/>
      <c r="AF77" s="188"/>
      <c r="AG77" s="171"/>
      <c r="AH77" s="171"/>
    </row>
    <row r="78" spans="1:83" ht="13.5" customHeight="1">
      <c r="S78" s="102"/>
      <c r="T78" s="102"/>
      <c r="U78" s="102"/>
      <c r="V78" s="102"/>
      <c r="Z78" s="102"/>
      <c r="AA78" s="102"/>
      <c r="AB78" s="102"/>
      <c r="AC78" s="102"/>
      <c r="AE78" s="188"/>
      <c r="AF78" s="188"/>
      <c r="AG78" s="106"/>
      <c r="AH78" s="106"/>
    </row>
    <row r="79" spans="1:83" ht="13.5" customHeight="1">
      <c r="A79" s="229">
        <f ca="1">(A77*Room_SCH01!$G$26/(Room_SCH01!$G$26+'SCH05'!$G$24+Spa_SCH06!$I$13))+A102</f>
        <v>1220558.2544450792</v>
      </c>
      <c r="B79" s="229"/>
      <c r="C79" s="229">
        <f ca="1">(C77*Room_SCH01!$G$26/(Room_SCH01!$G$26+'SCH05'!$G$24+Spa_SCH06!$I$13))+C102</f>
        <v>907538.09909329773</v>
      </c>
      <c r="D79" s="229"/>
      <c r="E79" s="229"/>
      <c r="F79" s="229">
        <f ca="1">(F77*Room_SCH01!$G$26/(Room_SCH01!$G$26+'SCH05'!$G$24+Spa_SCH06!$I$13))+F102</f>
        <v>2226548.6776768523</v>
      </c>
      <c r="G79" s="229"/>
      <c r="H79" s="229"/>
      <c r="I79" s="229">
        <f ca="1">(I77*Room_SCH01!$G$26/(Room_SCH01!$G$26+'SCH05'!$G$24+Spa_SCH06!$I$13))+I102</f>
        <v>2226449.0977415834</v>
      </c>
      <c r="J79" s="229"/>
      <c r="K79" s="230" t="s">
        <v>2746</v>
      </c>
      <c r="L79" s="229">
        <f ca="1">(L77*Room_SCH01!$G$26/(Room_SCH01!$G$26+'SCH05'!$G$24+Spa_SCH06!$I$13))+L102</f>
        <v>10546165.932128057</v>
      </c>
      <c r="M79" s="229"/>
      <c r="N79" s="229">
        <f ca="1">(N77*Room_SCH01!$G$26/(Room_SCH01!$G$26+'SCH05'!$G$24+Spa_SCH06!$I$13))+N102</f>
        <v>10553785.7365142</v>
      </c>
      <c r="O79" s="229"/>
      <c r="P79" s="229">
        <f ca="1">(P77*Room_SCH01!$G$26/(Room_SCH01!$G$26+'SCH05'!$G$24+Spa_SCH06!$I$13))+P102</f>
        <v>2111482.1323166881</v>
      </c>
      <c r="S79" s="102"/>
      <c r="T79" s="102"/>
      <c r="U79" s="102"/>
      <c r="V79" s="102"/>
      <c r="Z79" s="102"/>
      <c r="AA79" s="102"/>
      <c r="AB79" s="102"/>
      <c r="AC79" s="102"/>
      <c r="AE79" s="188"/>
      <c r="AF79" s="188"/>
      <c r="AG79" s="106"/>
      <c r="AH79" s="106"/>
    </row>
    <row r="80" spans="1:83" ht="13.5" customHeight="1">
      <c r="A80" s="231">
        <f ca="1">(A77*'SCH05'!$G$24/(Room_SCH01!$G$26+'SCH05'!$G$24+Spa_SCH06!$I$13))+A103</f>
        <v>2070115.2701642029</v>
      </c>
      <c r="B80" s="231"/>
      <c r="C80" s="231">
        <f ca="1">(C77*'SCH05'!$G$24/(Room_SCH01!$G$26+'SCH05'!$G$24+Spa_SCH06!$I$13))+C103</f>
        <v>1539220.6560783735</v>
      </c>
      <c r="D80" s="231"/>
      <c r="E80" s="231"/>
      <c r="F80" s="231">
        <f ca="1">(F77*'SCH05'!$G$24/(Room_SCH01!$G$26+'SCH05'!$G$24+Spa_SCH06!$I$13))+F103</f>
        <v>3776314.9777052803</v>
      </c>
      <c r="G80" s="231"/>
      <c r="H80" s="231"/>
      <c r="I80" s="231">
        <f ca="1">(I77*'SCH05'!$G$24/(Room_SCH01!$G$26+'SCH05'!$G$24+Spa_SCH06!$I$13))+I103</f>
        <v>3776146.0861805612</v>
      </c>
      <c r="J80" s="231"/>
      <c r="K80" s="232" t="s">
        <v>2747</v>
      </c>
      <c r="L80" s="231">
        <f ca="1">(L77*'SCH05'!$G$24/(Room_SCH01!$G$26+'SCH05'!$G$24+Spa_SCH06!$I$13))+L103</f>
        <v>17579644.8178038</v>
      </c>
      <c r="M80" s="231"/>
      <c r="N80" s="231">
        <f ca="1">(N77*'SCH05'!$G$24/(Room_SCH01!$G$26+'SCH05'!$G$24+Spa_SCH06!$I$13))+N103</f>
        <v>17582116.19363394</v>
      </c>
      <c r="O80" s="231"/>
      <c r="P80" s="231">
        <f ca="1">(P77*'SCH05'!$G$24/(Room_SCH01!$G$26+'SCH05'!$G$24+Spa_SCH06!$I$13))+P103</f>
        <v>3530626.7567217117</v>
      </c>
      <c r="S80" s="102"/>
      <c r="T80" s="102"/>
      <c r="U80" s="102"/>
      <c r="V80" s="102"/>
      <c r="Z80" s="102"/>
      <c r="AA80" s="102"/>
      <c r="AB80" s="102"/>
      <c r="AC80" s="102"/>
      <c r="AE80" s="188"/>
      <c r="AF80" s="188"/>
      <c r="AG80" s="106"/>
      <c r="AH80" s="106"/>
    </row>
    <row r="81" spans="1:34" ht="13.5" customHeight="1">
      <c r="A81" s="233">
        <f ca="1">(A77*Spa_SCH06!$I$13/(Room_SCH01!$G$26+'SCH05'!$G$24+Spa_SCH06!$I$13))+A104</f>
        <v>87770.614374069031</v>
      </c>
      <c r="B81" s="233"/>
      <c r="C81" s="233">
        <f ca="1">(C77*Spa_SCH06!$I$13/(Room_SCH01!$G$26+'SCH05'!$G$24+Spa_SCH06!$I$13))+C104</f>
        <v>65261.265683306789</v>
      </c>
      <c r="D81" s="233"/>
      <c r="E81" s="233"/>
      <c r="F81" s="233">
        <f ca="1">(F77*Spa_SCH06!$I$13/(Room_SCH01!$G$26+'SCH05'!$G$24+Spa_SCH06!$I$13))+F104</f>
        <v>160111.6084887874</v>
      </c>
      <c r="G81" s="233"/>
      <c r="H81" s="233"/>
      <c r="I81" s="233">
        <f ca="1">(I77*Spa_SCH06!$I$13/(Room_SCH01!$G$26+'SCH05'!$G$24+Spa_SCH06!$I$13))+I104</f>
        <v>160104.44767358992</v>
      </c>
      <c r="J81" s="233"/>
      <c r="K81" s="234" t="s">
        <v>2748</v>
      </c>
      <c r="L81" s="233">
        <f ca="1">(L77*Spa_SCH06!$I$13/(Room_SCH01!$G$26+'SCH05'!$G$24+Spa_SCH06!$I$13))+L104</f>
        <v>745873.79042429349</v>
      </c>
      <c r="M81" s="233"/>
      <c r="N81" s="233">
        <f ca="1">(N77*Spa_SCH06!$I$13/(Room_SCH01!$G$26+'SCH05'!$G$24+Spa_SCH06!$I$13))+N104</f>
        <v>745996.14290605206</v>
      </c>
      <c r="O81" s="233"/>
      <c r="P81" s="233">
        <f ca="1">(P77*Spa_SCH06!$I$13/(Room_SCH01!$G$26+'SCH05'!$G$24+Spa_SCH06!$I$13))+P104</f>
        <v>149779.6344189627</v>
      </c>
      <c r="S81" s="102"/>
      <c r="T81" s="102"/>
      <c r="U81" s="102"/>
      <c r="V81" s="102"/>
      <c r="Z81" s="102"/>
      <c r="AA81" s="102"/>
      <c r="AB81" s="102"/>
      <c r="AC81" s="102"/>
      <c r="AE81" s="188"/>
      <c r="AF81" s="188"/>
      <c r="AG81" s="106"/>
      <c r="AH81" s="106"/>
    </row>
    <row r="82" spans="1:34" ht="13.5" customHeight="1">
      <c r="I82">
        <f ca="1">SUM(I79:I81)</f>
        <v>6162699.6315957345</v>
      </c>
      <c r="S82" s="102"/>
      <c r="T82" s="102"/>
      <c r="U82" s="102"/>
      <c r="V82" s="102"/>
      <c r="Z82" s="102"/>
      <c r="AA82" s="102"/>
      <c r="AB82" s="102"/>
      <c r="AC82" s="102"/>
      <c r="AE82" s="188"/>
      <c r="AF82" s="188"/>
      <c r="AG82" s="106"/>
      <c r="AH82" s="106"/>
    </row>
    <row r="83" spans="1:34" ht="13.5" customHeight="1">
      <c r="S83" s="102"/>
      <c r="T83" s="102"/>
      <c r="U83" s="102"/>
      <c r="V83" s="102"/>
      <c r="Z83" s="102"/>
      <c r="AA83" s="102"/>
      <c r="AB83" s="102"/>
      <c r="AC83" s="102"/>
      <c r="AE83" s="188"/>
      <c r="AF83" s="188"/>
      <c r="AG83" s="106"/>
      <c r="AH83" s="106"/>
    </row>
    <row r="84" spans="1:34" ht="13.5" customHeight="1">
      <c r="A84">
        <f ca="1">RM_SCH14!A46</f>
        <v>8827.2000000000007</v>
      </c>
      <c r="C84">
        <f ca="1">RM_SCH14!C46</f>
        <v>11405</v>
      </c>
      <c r="F84">
        <f ca="1">RM_SCH14!F46</f>
        <v>11900</v>
      </c>
      <c r="H84" s="102"/>
      <c r="I84">
        <f ca="1">RM_SCH14!I46</f>
        <v>11900</v>
      </c>
      <c r="K84" s="40" t="s">
        <v>2749</v>
      </c>
      <c r="L84">
        <f ca="1">RM_SCH14!L46</f>
        <v>40602.269999999997</v>
      </c>
      <c r="N84">
        <f ca="1">RM_SCH14!N46</f>
        <v>40602.269999999997</v>
      </c>
      <c r="P84">
        <f ca="1">RM_SCH14!P46</f>
        <v>-11260.990000000005</v>
      </c>
      <c r="S84" s="102"/>
      <c r="T84" s="102"/>
      <c r="U84" s="102"/>
      <c r="V84" s="102"/>
      <c r="Z84" s="102"/>
      <c r="AA84" s="102"/>
      <c r="AB84" s="102"/>
      <c r="AC84" s="102"/>
      <c r="AE84" s="188"/>
      <c r="AF84" s="188"/>
      <c r="AG84" s="106"/>
      <c r="AH84" s="106"/>
    </row>
    <row r="85" spans="1:34" ht="13.5" customHeight="1">
      <c r="A85" s="74">
        <f ca="1">RM_SCH14!A52</f>
        <v>1150</v>
      </c>
      <c r="B85" s="74"/>
      <c r="C85" s="74">
        <f ca="1">RM_SCH14!C52</f>
        <v>3100</v>
      </c>
      <c r="D85" s="74"/>
      <c r="E85" s="74"/>
      <c r="F85" s="74">
        <f ca="1">RM_SCH14!F52</f>
        <v>3100</v>
      </c>
      <c r="G85" s="74"/>
      <c r="H85" s="228"/>
      <c r="I85" s="74">
        <f ca="1">RM_SCH14!I52</f>
        <v>3100</v>
      </c>
      <c r="J85" s="74"/>
      <c r="K85" s="130" t="s">
        <v>2750</v>
      </c>
      <c r="L85" s="74">
        <f ca="1">RM_SCH14!L52</f>
        <v>1020</v>
      </c>
      <c r="M85" s="74"/>
      <c r="N85" s="74">
        <f ca="1">RM_SCH14!N52</f>
        <v>1020</v>
      </c>
      <c r="O85" s="74"/>
      <c r="P85" s="74">
        <f ca="1">RM_SCH14!P52</f>
        <v>-7951</v>
      </c>
      <c r="S85" s="102"/>
      <c r="T85" s="102"/>
      <c r="U85" s="102"/>
      <c r="V85" s="102"/>
      <c r="Z85" s="102"/>
      <c r="AA85" s="102"/>
      <c r="AB85" s="102"/>
      <c r="AC85" s="102"/>
      <c r="AE85" s="188"/>
      <c r="AF85" s="188"/>
      <c r="AG85" s="106"/>
      <c r="AH85" s="106"/>
    </row>
    <row r="86" spans="1:34" ht="13.5" customHeight="1">
      <c r="A86">
        <f ca="1">SUM(A84:A85)</f>
        <v>9977.2000000000007</v>
      </c>
      <c r="C86">
        <f ca="1">SUM(C84:C85)</f>
        <v>14505</v>
      </c>
      <c r="F86">
        <f ca="1">SUM(F84:F85)</f>
        <v>15000</v>
      </c>
      <c r="H86" s="102"/>
      <c r="I86">
        <f ca="1">SUM(I84:I85)</f>
        <v>15000</v>
      </c>
      <c r="K86" s="35" t="s">
        <v>2751</v>
      </c>
      <c r="L86">
        <f ca="1">SUM(L84:L85)</f>
        <v>41622.269999999997</v>
      </c>
      <c r="N86">
        <f ca="1">SUM(N84:N85)</f>
        <v>41622.269999999997</v>
      </c>
      <c r="P86">
        <f ca="1">SUM(P84:P85)</f>
        <v>-19211.990000000005</v>
      </c>
      <c r="S86" s="102"/>
      <c r="T86" s="102"/>
      <c r="U86" s="102"/>
      <c r="V86" s="102"/>
      <c r="Z86" s="102"/>
      <c r="AA86" s="102"/>
      <c r="AB86" s="102"/>
      <c r="AC86" s="102"/>
      <c r="AE86" s="188"/>
      <c r="AF86" s="188"/>
      <c r="AG86" s="106"/>
      <c r="AH86" s="106"/>
    </row>
    <row r="87" spans="1:34" ht="13.5" customHeight="1">
      <c r="H87" s="102"/>
      <c r="K87" s="40"/>
      <c r="S87" s="102"/>
      <c r="T87" s="102"/>
      <c r="U87" s="102"/>
      <c r="V87" s="102"/>
      <c r="Z87" s="102"/>
      <c r="AA87" s="102"/>
      <c r="AB87" s="102"/>
      <c r="AC87" s="102"/>
      <c r="AE87" s="188"/>
      <c r="AF87" s="188"/>
      <c r="AG87" s="106"/>
      <c r="AH87" s="106"/>
    </row>
    <row r="88" spans="1:34" ht="13.5" customHeight="1">
      <c r="A88">
        <f ca="1">RM_SCH14!A50</f>
        <v>280276.92</v>
      </c>
      <c r="C88">
        <f ca="1">RM_SCH14!C50</f>
        <v>260785.37</v>
      </c>
      <c r="F88">
        <f ca="1">RM_SCH14!F50</f>
        <v>282776.92</v>
      </c>
      <c r="H88" s="102"/>
      <c r="I88">
        <f ca="1">RM_SCH14!I50</f>
        <v>282776.92</v>
      </c>
      <c r="K88" s="40" t="s">
        <v>2752</v>
      </c>
      <c r="L88">
        <f ca="1">RM_SCH14!L50</f>
        <v>305114.26</v>
      </c>
      <c r="N88">
        <f ca="1">RM_SCH14!N50</f>
        <v>305114.26</v>
      </c>
      <c r="P88">
        <f ca="1">RM_SCH14!P50</f>
        <v>282832.68</v>
      </c>
      <c r="S88" s="102"/>
      <c r="T88" s="102"/>
      <c r="U88" s="102"/>
      <c r="V88" s="102"/>
      <c r="Z88" s="102"/>
      <c r="AA88" s="102"/>
      <c r="AB88" s="102"/>
      <c r="AC88" s="102"/>
      <c r="AE88" s="188"/>
      <c r="AF88" s="188"/>
      <c r="AG88" s="106"/>
      <c r="AH88" s="106"/>
    </row>
    <row r="89" spans="1:34" ht="13.5" customHeight="1">
      <c r="A89" s="74">
        <f ca="1">RM_SCH14!A51</f>
        <v>-3150</v>
      </c>
      <c r="B89" s="74"/>
      <c r="C89" s="74">
        <f ca="1">RM_SCH14!C51</f>
        <v>24100</v>
      </c>
      <c r="D89" s="74"/>
      <c r="E89" s="74"/>
      <c r="F89" s="74">
        <f ca="1">RM_SCH14!F51</f>
        <v>26800</v>
      </c>
      <c r="G89" s="74"/>
      <c r="H89" s="228"/>
      <c r="I89" s="74">
        <f ca="1">RM_SCH14!I51</f>
        <v>26800</v>
      </c>
      <c r="J89" s="74"/>
      <c r="K89" s="130" t="s">
        <v>2753</v>
      </c>
      <c r="L89" s="74">
        <f ca="1">RM_SCH14!L51</f>
        <v>90328.71</v>
      </c>
      <c r="M89" s="74"/>
      <c r="N89" s="74">
        <f ca="1">RM_SCH14!N51</f>
        <v>90328.71</v>
      </c>
      <c r="O89" s="74"/>
      <c r="P89" s="74">
        <f ca="1">RM_SCH14!P51</f>
        <v>-19530.229999999996</v>
      </c>
      <c r="S89" s="102"/>
      <c r="T89" s="102"/>
      <c r="U89" s="102"/>
      <c r="V89" s="102"/>
      <c r="Z89" s="102"/>
      <c r="AA89" s="102"/>
      <c r="AB89" s="102"/>
      <c r="AC89" s="102"/>
      <c r="AE89" s="188"/>
      <c r="AF89" s="188"/>
      <c r="AG89" s="106"/>
      <c r="AH89" s="106"/>
    </row>
    <row r="90" spans="1:34" ht="13.5" customHeight="1">
      <c r="A90">
        <f ca="1">SUM(A88:A89)</f>
        <v>277126.92</v>
      </c>
      <c r="C90">
        <f ca="1">SUM(C88:C89)</f>
        <v>284885.37</v>
      </c>
      <c r="F90">
        <f ca="1">SUM(F88:F89)</f>
        <v>309576.92</v>
      </c>
      <c r="I90">
        <f ca="1">SUM(I88:I89)</f>
        <v>309576.92</v>
      </c>
      <c r="K90" s="35" t="s">
        <v>2754</v>
      </c>
      <c r="L90">
        <f ca="1">SUM(L88:L89)</f>
        <v>395442.97000000003</v>
      </c>
      <c r="N90">
        <f ca="1">SUM(N88:N89)</f>
        <v>395442.97000000003</v>
      </c>
      <c r="P90">
        <f ca="1">SUM(P88:P89)</f>
        <v>263302.45</v>
      </c>
      <c r="S90" s="102"/>
      <c r="T90" s="102"/>
      <c r="U90" s="102"/>
      <c r="V90" s="102"/>
      <c r="Z90" s="102"/>
      <c r="AA90" s="102"/>
      <c r="AB90" s="102"/>
      <c r="AC90" s="102"/>
      <c r="AE90" s="188"/>
      <c r="AF90" s="188"/>
      <c r="AG90" s="106"/>
      <c r="AH90" s="106"/>
    </row>
    <row r="91" spans="1:34" ht="13.5" customHeight="1">
      <c r="H91" s="102"/>
      <c r="S91" s="102"/>
      <c r="T91" s="102"/>
      <c r="U91" s="102"/>
      <c r="V91" s="102"/>
      <c r="Z91" s="102"/>
      <c r="AA91" s="102"/>
      <c r="AB91" s="102"/>
      <c r="AC91" s="102"/>
      <c r="AE91" s="188"/>
      <c r="AF91" s="188"/>
      <c r="AG91" s="106"/>
      <c r="AH91" s="106"/>
    </row>
    <row r="92" spans="1:34" ht="13.5" customHeight="1">
      <c r="S92" s="102"/>
      <c r="T92" s="102"/>
      <c r="U92" s="102"/>
      <c r="V92" s="102"/>
      <c r="Z92" s="102"/>
      <c r="AA92" s="102"/>
      <c r="AB92" s="102"/>
      <c r="AC92" s="102"/>
      <c r="AE92" s="188"/>
      <c r="AF92" s="188"/>
      <c r="AG92" s="106"/>
      <c r="AH92" s="106"/>
    </row>
    <row r="93" spans="1:34" ht="12.75" customHeight="1">
      <c r="A93" s="74">
        <f ca="1">RM_SCH14!A21</f>
        <v>649656.82000000007</v>
      </c>
      <c r="B93" s="74"/>
      <c r="C93" s="74">
        <f ca="1">RM_SCH14!C21</f>
        <v>531710.73</v>
      </c>
      <c r="D93" s="74"/>
      <c r="E93" s="74"/>
      <c r="F93" s="74">
        <f ca="1">RM_SCH14!F21</f>
        <v>1074147.76</v>
      </c>
      <c r="G93" s="74"/>
      <c r="H93" s="228"/>
      <c r="I93" s="74">
        <f ca="1">RM_SCH14!I11</f>
        <v>1071281.76</v>
      </c>
      <c r="J93" s="74"/>
      <c r="K93" s="217" t="s">
        <v>2755</v>
      </c>
      <c r="L93" s="74">
        <f ca="1">RM_SCH14!L11</f>
        <v>3937357.22</v>
      </c>
      <c r="M93" s="74"/>
      <c r="N93" s="74">
        <f ca="1">RM_SCH14!N21</f>
        <v>4071377.22</v>
      </c>
      <c r="O93" s="74"/>
      <c r="P93" s="74">
        <f ca="1">RM_SCH14!P21</f>
        <v>647920.2100000002</v>
      </c>
      <c r="AE93" s="171"/>
      <c r="AF93" s="171"/>
      <c r="AG93" s="171"/>
      <c r="AH93" s="171"/>
    </row>
    <row r="94" spans="1:34" ht="12.75" customHeight="1">
      <c r="AE94" s="171"/>
      <c r="AF94" s="171"/>
      <c r="AG94" s="171"/>
      <c r="AH94" s="171"/>
    </row>
    <row r="95" spans="1:34" ht="12.75" customHeight="1">
      <c r="J95" s="35" t="s">
        <v>2756</v>
      </c>
      <c r="S95" s="35"/>
      <c r="T95" s="35"/>
      <c r="U95" s="35"/>
      <c r="V95" s="35"/>
      <c r="Z95" s="35"/>
      <c r="AA95" s="35"/>
      <c r="AB95" s="35"/>
      <c r="AC95" s="35"/>
      <c r="AE95" s="171"/>
      <c r="AF95" s="171"/>
      <c r="AG95" s="171"/>
      <c r="AH95" s="171"/>
    </row>
    <row r="96" spans="1:34" ht="12.75" customHeight="1">
      <c r="A96">
        <f ca="1">$K$107*A$93/$K$111</f>
        <v>402266.77441534126</v>
      </c>
      <c r="C96">
        <f ca="1">$K$107*C$93/$K$111</f>
        <v>329234.68775272212</v>
      </c>
      <c r="F96">
        <f ca="1">$K$107*F$93/$K$111</f>
        <v>665111.08843691356</v>
      </c>
      <c r="I96">
        <f ca="1">$K$107*I$93/$K$111</f>
        <v>663336.46445086144</v>
      </c>
      <c r="J96" t="s">
        <v>2757</v>
      </c>
      <c r="L96">
        <f ca="1">$K$114*L$93/$K$118</f>
        <v>2563936.7378218062</v>
      </c>
      <c r="N96">
        <f ca="1">$K$114*N$93/$K$118</f>
        <v>2651208.1694961917</v>
      </c>
      <c r="P96">
        <f ca="1">$K$114*P$93/$K$118</f>
        <v>421914.07504453463</v>
      </c>
      <c r="AE96" s="106"/>
      <c r="AF96" s="106"/>
      <c r="AG96" s="106"/>
      <c r="AH96" s="106"/>
    </row>
    <row r="97" spans="1:34" ht="12.75" customHeight="1">
      <c r="A97">
        <f ca="1">$K$108*A$93/$K$111</f>
        <v>173849.8388255403</v>
      </c>
      <c r="C97">
        <f ca="1">$K$108*C$93/$K$111</f>
        <v>142287.16126201887</v>
      </c>
      <c r="F97">
        <f ca="1">$K$108*F$93/$K$111</f>
        <v>287444.70803956944</v>
      </c>
      <c r="I97">
        <f ca="1">$K$108*I$93/$K$111</f>
        <v>286677.75905552896</v>
      </c>
      <c r="J97" t="s">
        <v>2747</v>
      </c>
      <c r="L97">
        <f ca="1">$K$115*L$93/$K$118</f>
        <v>1002237.9785499737</v>
      </c>
      <c r="N97">
        <f ca="1">$K$115*N$93/$K$118</f>
        <v>1036352.2146682977</v>
      </c>
      <c r="P97">
        <f ca="1">$K$115*P$93/$K$118</f>
        <v>164925.40687788412</v>
      </c>
      <c r="AE97" s="106"/>
      <c r="AF97" s="106"/>
      <c r="AG97" s="106"/>
      <c r="AH97" s="106"/>
    </row>
    <row r="98" spans="1:34" ht="12.75" customHeight="1">
      <c r="A98">
        <f ca="1">$K$109*A$93/$K$111</f>
        <v>11060.657775767164</v>
      </c>
      <c r="C98">
        <f ca="1">$K$109*C$93/$K$111</f>
        <v>9052.5801302806813</v>
      </c>
      <c r="F98">
        <f ca="1">$K$109*F$93/$K$111</f>
        <v>18287.779652597012</v>
      </c>
      <c r="H98" s="102"/>
      <c r="I98">
        <f ca="1">$K$109*I$93/$K$111</f>
        <v>18238.984897875049</v>
      </c>
      <c r="J98" t="s">
        <v>2748</v>
      </c>
      <c r="L98">
        <f ca="1">$K$116*L$93/$K$118</f>
        <v>71120.373272072204</v>
      </c>
      <c r="N98">
        <f ca="1">$K$116*N$93/$K$118</f>
        <v>73541.172781323519</v>
      </c>
      <c r="P98">
        <f ca="1">$K$116*P$93/$K$118</f>
        <v>11703.364620220926</v>
      </c>
      <c r="S98" s="102"/>
      <c r="T98" s="102"/>
      <c r="U98" s="102"/>
      <c r="V98" s="102"/>
      <c r="Z98" s="102"/>
      <c r="AA98" s="102"/>
      <c r="AB98" s="102"/>
      <c r="AC98" s="102"/>
      <c r="AE98" s="106"/>
      <c r="AF98" s="106"/>
      <c r="AG98" s="106"/>
      <c r="AH98" s="106"/>
    </row>
    <row r="99" spans="1:34" ht="12.75" customHeight="1">
      <c r="A99">
        <f ca="1">$K$110*A$93/$K$111</f>
        <v>62479.548983351408</v>
      </c>
      <c r="C99">
        <f ca="1">$K$110*C$93/$K$111</f>
        <v>51136.300854978377</v>
      </c>
      <c r="F99">
        <f ca="1">$K$110*F$93/$K$111</f>
        <v>103304.18387092002</v>
      </c>
      <c r="H99" s="102"/>
      <c r="I99">
        <f ca="1">$K$110*I$93/$K$111</f>
        <v>103028.55159573467</v>
      </c>
      <c r="J99" t="s">
        <v>2758</v>
      </c>
      <c r="L99">
        <f ca="1">$K$117*L$93/$K$118</f>
        <v>300062.13035614794</v>
      </c>
      <c r="N99">
        <f ca="1">$K$117*N$93/$K$118</f>
        <v>310275.6630541872</v>
      </c>
      <c r="P99">
        <f ca="1">$K$117*P$93/$K$118</f>
        <v>49377.363457360567</v>
      </c>
      <c r="S99" s="102"/>
      <c r="T99" s="102"/>
      <c r="U99" s="102"/>
      <c r="V99" s="102"/>
      <c r="Z99" s="102"/>
      <c r="AA99" s="102"/>
      <c r="AB99" s="102"/>
      <c r="AC99" s="102"/>
      <c r="AE99" s="106"/>
      <c r="AF99" s="106"/>
      <c r="AG99" s="106"/>
      <c r="AH99" s="106"/>
    </row>
    <row r="100" spans="1:34" ht="12.75" customHeight="1">
      <c r="AE100" s="106"/>
      <c r="AF100" s="106"/>
      <c r="AG100" s="106"/>
      <c r="AH100" s="106"/>
    </row>
    <row r="101" spans="1:34" ht="12.75" customHeight="1">
      <c r="J101" s="35" t="s">
        <v>2759</v>
      </c>
      <c r="AE101" s="106"/>
      <c r="AF101" s="106"/>
      <c r="AG101" s="106"/>
      <c r="AH101" s="106"/>
    </row>
    <row r="102" spans="1:34" ht="12.75" customHeight="1">
      <c r="A102">
        <f ca="1">A$99*$I$121/$I$124</f>
        <v>22572.499679862558</v>
      </c>
      <c r="C102">
        <f ca="1">C$99*$I$121/$I$124</f>
        <v>18474.431289283602</v>
      </c>
      <c r="F102">
        <f ca="1">F$99*$I$121/$I$124</f>
        <v>37321.550736164179</v>
      </c>
      <c r="H102" s="102"/>
      <c r="I102">
        <f ca="1">I$99*$I$121/$I$124</f>
        <v>37221.970800895462</v>
      </c>
      <c r="J102" t="s">
        <v>2757</v>
      </c>
      <c r="L102">
        <f ca="1">L$99*$L$121/$L$124</f>
        <v>223861.30290080846</v>
      </c>
      <c r="N102">
        <f ca="1">N$99*$L$121/$L$124</f>
        <v>231481.1072869511</v>
      </c>
      <c r="P102">
        <f ca="1">P$99*$L$121/$L$124</f>
        <v>36837.973869784022</v>
      </c>
      <c r="S102" s="102"/>
      <c r="T102" s="102"/>
      <c r="U102" s="102"/>
      <c r="V102" s="102"/>
      <c r="Z102" s="102"/>
      <c r="AA102" s="102"/>
      <c r="AB102" s="102"/>
      <c r="AC102" s="102"/>
      <c r="AE102" s="106"/>
      <c r="AF102" s="106"/>
      <c r="AG102" s="106"/>
      <c r="AH102" s="106"/>
    </row>
    <row r="103" spans="1:34" ht="12.75" customHeight="1">
      <c r="A103">
        <f ca="1">A$99*$I$122/$I$124</f>
        <v>38283.855852750399</v>
      </c>
      <c r="C103">
        <f ca="1">C$99*$I$122/$I$124</f>
        <v>31333.369120454525</v>
      </c>
      <c r="F103">
        <f ca="1">F$99*$I$122/$I$124</f>
        <v>63298.832156329445</v>
      </c>
      <c r="I103">
        <f ca="1">I$99*$I$122/$I$124</f>
        <v>63129.940631610312</v>
      </c>
      <c r="J103" t="s">
        <v>2747</v>
      </c>
      <c r="L103">
        <f ca="1">L$99*$L$122/$L$124</f>
        <v>72606.248829485383</v>
      </c>
      <c r="N103">
        <f ca="1">N$99*$L$122/$L$124</f>
        <v>75077.624659623471</v>
      </c>
      <c r="P103">
        <f ca="1">P$99*$L$122/$L$124</f>
        <v>11947.876039784989</v>
      </c>
      <c r="AE103" s="106"/>
      <c r="AF103" s="106"/>
      <c r="AG103" s="106"/>
      <c r="AH103" s="106"/>
    </row>
    <row r="104" spans="1:34" ht="12.75" customHeight="1">
      <c r="A104">
        <f ca="1">A$99*$I$123/$I$124</f>
        <v>1623.1934507384544</v>
      </c>
      <c r="C104">
        <f ca="1">C$99*$I$123/$I$124</f>
        <v>1328.5004452402466</v>
      </c>
      <c r="F104">
        <f ca="1">F$99*$I$123/$I$124</f>
        <v>2683.8009784263963</v>
      </c>
      <c r="H104" s="102"/>
      <c r="I104">
        <f ca="1">I$99*$I$123/$I$124</f>
        <v>2676.6401632288948</v>
      </c>
      <c r="J104" t="s">
        <v>2748</v>
      </c>
      <c r="L104">
        <f ca="1">L$99*$L$123/$L$124</f>
        <v>3594.5786258540852</v>
      </c>
      <c r="N104">
        <f ca="1">N$99*$L$123/$L$124</f>
        <v>3716.9311076126401</v>
      </c>
      <c r="P104">
        <f ca="1">P$99*$L$123/$L$124</f>
        <v>591.51354779155417</v>
      </c>
      <c r="S104" s="102"/>
      <c r="T104" s="102"/>
      <c r="U104" s="102"/>
      <c r="V104" s="102"/>
      <c r="Z104" s="102"/>
      <c r="AA104" s="102"/>
      <c r="AB104" s="102"/>
      <c r="AC104" s="102"/>
      <c r="AE104" s="106"/>
      <c r="AF104" s="106"/>
      <c r="AG104" s="106"/>
      <c r="AH104" s="106"/>
    </row>
    <row r="105" spans="1:34" ht="12.75" customHeight="1">
      <c r="AE105" s="106"/>
      <c r="AF105" s="106"/>
      <c r="AG105" s="106"/>
      <c r="AH105" s="106"/>
    </row>
    <row r="106" spans="1:34" ht="12.75" customHeight="1">
      <c r="K106" s="35" t="s">
        <v>2760</v>
      </c>
      <c r="AE106" s="106"/>
      <c r="AF106" s="106"/>
      <c r="AG106" s="106"/>
      <c r="AH106" s="106"/>
    </row>
    <row r="107" spans="1:34" ht="12.75" customHeight="1">
      <c r="J107" t="s">
        <v>2757</v>
      </c>
      <c r="K107" s="235">
        <v>30550.09</v>
      </c>
      <c r="L107" s="236">
        <f>K107/$K$111</f>
        <v>0.6191988785946112</v>
      </c>
      <c r="AE107" s="106"/>
      <c r="AF107" s="106"/>
      <c r="AG107" s="106"/>
      <c r="AH107" s="106"/>
    </row>
    <row r="108" spans="1:34" ht="12.75" customHeight="1">
      <c r="J108" t="s">
        <v>2747</v>
      </c>
      <c r="K108" s="237">
        <v>13203</v>
      </c>
      <c r="L108" s="236">
        <f>K108/$K$111</f>
        <v>0.26760257642725938</v>
      </c>
      <c r="AE108" s="106"/>
      <c r="AF108" s="106"/>
      <c r="AG108" s="106"/>
      <c r="AH108" s="106"/>
    </row>
    <row r="109" spans="1:34" ht="12.75" customHeight="1">
      <c r="J109" t="s">
        <v>2748</v>
      </c>
      <c r="K109" s="237">
        <v>840</v>
      </c>
      <c r="L109" s="236">
        <f>K109/$K$111</f>
        <v>1.7025385457767012E-2</v>
      </c>
      <c r="AE109" s="106"/>
      <c r="AF109" s="106"/>
      <c r="AG109" s="106"/>
      <c r="AH109" s="106"/>
    </row>
    <row r="110" spans="1:34" ht="12.75" customHeight="1">
      <c r="J110" t="s">
        <v>2758</v>
      </c>
      <c r="K110" s="238">
        <v>4745</v>
      </c>
      <c r="L110" s="236">
        <f>K110/$K$111</f>
        <v>9.617315952036247E-2</v>
      </c>
      <c r="AE110" s="106"/>
      <c r="AF110" s="106"/>
      <c r="AG110" s="106"/>
      <c r="AH110" s="106"/>
    </row>
    <row r="111" spans="1:34" ht="12.75" customHeight="1">
      <c r="K111">
        <f>SUM(K107:K110)</f>
        <v>49338.09</v>
      </c>
      <c r="AE111" s="106"/>
      <c r="AF111" s="106"/>
      <c r="AG111" s="106"/>
      <c r="AH111" s="106"/>
    </row>
    <row r="112" spans="1:34" ht="12.75" customHeight="1">
      <c r="Z112" s="102"/>
      <c r="AE112" s="106"/>
      <c r="AF112" s="106"/>
      <c r="AG112" s="106"/>
      <c r="AH112" s="106"/>
    </row>
    <row r="113" spans="6:34" ht="12.75" customHeight="1">
      <c r="K113" s="35" t="s">
        <v>2414</v>
      </c>
      <c r="M113" s="35"/>
      <c r="N113" s="35" t="s">
        <v>2761</v>
      </c>
      <c r="Z113" s="102"/>
      <c r="AE113" s="106"/>
      <c r="AF113" s="106"/>
      <c r="AG113" s="106"/>
      <c r="AH113" s="106"/>
    </row>
    <row r="114" spans="6:34" ht="12.75" customHeight="1">
      <c r="F114">
        <v>0.58808333634291299</v>
      </c>
      <c r="G114">
        <f>F114*$F$119</f>
        <v>431610.12117547786</v>
      </c>
      <c r="I114">
        <f>G114-K107</f>
        <v>401060.03117547784</v>
      </c>
      <c r="J114" t="s">
        <v>2757</v>
      </c>
      <c r="K114" s="235">
        <v>323194.21000000002</v>
      </c>
      <c r="N114">
        <v>431610.12117547798</v>
      </c>
      <c r="P114">
        <v>-76864.978824521895</v>
      </c>
      <c r="Z114" s="102"/>
      <c r="AE114" s="106"/>
      <c r="AF114" s="106"/>
      <c r="AG114" s="106"/>
      <c r="AH114" s="106"/>
    </row>
    <row r="115" spans="6:34" ht="12.75" customHeight="1">
      <c r="F115">
        <v>0.27739054510228001</v>
      </c>
      <c r="G115">
        <f>F115*$F$119</f>
        <v>203584.35511717206</v>
      </c>
      <c r="I115">
        <f>G115-K108</f>
        <v>190381.35511717206</v>
      </c>
      <c r="J115" t="s">
        <v>2747</v>
      </c>
      <c r="K115" s="237">
        <v>126336</v>
      </c>
      <c r="N115">
        <v>203584.355117172</v>
      </c>
      <c r="P115">
        <v>101042.65511717201</v>
      </c>
      <c r="Z115" s="102"/>
      <c r="AE115" s="106"/>
      <c r="AF115" s="106"/>
      <c r="AG115" s="106"/>
      <c r="AH115" s="106"/>
    </row>
    <row r="116" spans="6:34" ht="12.75" customHeight="1">
      <c r="F116">
        <v>2.1299331448273801E-2</v>
      </c>
      <c r="G116">
        <f>F116*$F$119</f>
        <v>15632.150171970958</v>
      </c>
      <c r="I116">
        <f>G116-K109</f>
        <v>14792.150171970958</v>
      </c>
      <c r="J116" t="s">
        <v>2748</v>
      </c>
      <c r="K116" s="237">
        <v>8965</v>
      </c>
      <c r="N116">
        <v>15632.150171971</v>
      </c>
      <c r="P116">
        <v>11248.650171971</v>
      </c>
      <c r="Z116" s="102"/>
      <c r="AE116" s="106"/>
      <c r="AF116" s="106"/>
      <c r="AG116" s="106"/>
      <c r="AH116" s="106"/>
    </row>
    <row r="117" spans="6:34" ht="12.75" customHeight="1">
      <c r="F117">
        <v>0.113226787106533</v>
      </c>
      <c r="G117">
        <f>F117*$F$119</f>
        <v>83100.173535379028</v>
      </c>
      <c r="I117">
        <f>G117-K110</f>
        <v>78355.173535379028</v>
      </c>
      <c r="J117" t="s">
        <v>2758</v>
      </c>
      <c r="K117" s="238">
        <v>37824.000000000102</v>
      </c>
      <c r="N117">
        <v>83100.173535379305</v>
      </c>
      <c r="P117">
        <v>-35426.326464620703</v>
      </c>
      <c r="Z117" s="102"/>
      <c r="AE117" s="106"/>
      <c r="AF117" s="106"/>
      <c r="AG117" s="106"/>
      <c r="AH117" s="106"/>
    </row>
    <row r="118" spans="6:34" ht="12.75" customHeight="1">
      <c r="K118">
        <f>SUM(K114:K117)</f>
        <v>496319.21000000014</v>
      </c>
      <c r="N118">
        <v>551576.6</v>
      </c>
      <c r="Z118" s="102"/>
      <c r="AE118" s="106"/>
      <c r="AF118" s="106"/>
      <c r="AG118" s="106"/>
      <c r="AH118" s="106"/>
    </row>
    <row r="119" spans="6:34" ht="12.75" customHeight="1">
      <c r="F119">
        <v>733926.8</v>
      </c>
      <c r="Z119" s="102"/>
      <c r="AE119" s="106"/>
      <c r="AF119" s="106"/>
      <c r="AG119" s="106"/>
      <c r="AH119" s="106"/>
    </row>
    <row r="120" spans="6:34" ht="12.75" customHeight="1">
      <c r="K120" s="35" t="s">
        <v>2621</v>
      </c>
      <c r="Z120" s="102"/>
      <c r="AE120" s="106"/>
      <c r="AF120" s="106"/>
      <c r="AG120" s="106"/>
      <c r="AH120" s="106"/>
    </row>
    <row r="121" spans="6:34" ht="12.75" customHeight="1">
      <c r="I121">
        <f ca="1">Room_SCH01!G26</f>
        <v>2893701.56</v>
      </c>
      <c r="K121" t="s">
        <v>2757</v>
      </c>
      <c r="L121">
        <f ca="1">Room_SCH01!J26</f>
        <v>83040602.280000016</v>
      </c>
      <c r="Z121" s="102"/>
      <c r="AE121" s="106"/>
      <c r="AF121" s="106"/>
      <c r="AG121" s="106"/>
      <c r="AH121" s="106"/>
    </row>
    <row r="122" spans="6:34" ht="12.75" customHeight="1">
      <c r="I122">
        <f ca="1">'SCH05'!G24</f>
        <v>4907832.76</v>
      </c>
      <c r="K122" t="s">
        <v>2747</v>
      </c>
      <c r="L122">
        <f ca="1">'SCH05'!J24</f>
        <v>26933045.390000001</v>
      </c>
      <c r="Z122" s="102"/>
      <c r="AE122" s="106"/>
      <c r="AF122" s="106"/>
      <c r="AG122" s="106"/>
      <c r="AH122" s="106"/>
    </row>
    <row r="123" spans="6:34" ht="12.75" customHeight="1">
      <c r="I123" s="74">
        <f ca="1">Spa_SCH06!I13</f>
        <v>208086.72</v>
      </c>
      <c r="K123" t="s">
        <v>2748</v>
      </c>
      <c r="L123" s="74">
        <f ca="1">Spa_SCH06!L13</f>
        <v>1333396.93</v>
      </c>
      <c r="Z123" s="102"/>
      <c r="AE123" s="106"/>
      <c r="AF123" s="106"/>
      <c r="AG123" s="106"/>
      <c r="AH123" s="106"/>
    </row>
    <row r="124" spans="6:34" ht="12.75" customHeight="1">
      <c r="I124">
        <f ca="1">SUM(I121:I123)</f>
        <v>8009621.04</v>
      </c>
      <c r="L124">
        <f ca="1">SUM(L121:L123)</f>
        <v>111307044.60000002</v>
      </c>
      <c r="Z124" s="102"/>
      <c r="AE124" s="106"/>
      <c r="AF124" s="106"/>
      <c r="AG124" s="106"/>
      <c r="AH124" s="106"/>
    </row>
    <row r="125" spans="6:34" ht="12.75" customHeight="1">
      <c r="Z125" s="102"/>
      <c r="AE125" s="106"/>
      <c r="AF125" s="106"/>
      <c r="AG125" s="106"/>
      <c r="AH125" s="106"/>
    </row>
    <row r="126" spans="6:34" ht="12.75" customHeight="1">
      <c r="Z126" s="102"/>
      <c r="AE126" s="106"/>
      <c r="AF126" s="106"/>
      <c r="AG126" s="106"/>
      <c r="AH126" s="106"/>
    </row>
    <row r="127" spans="6:34" ht="12.75" customHeight="1">
      <c r="Z127" s="102"/>
      <c r="AE127" s="106"/>
      <c r="AF127" s="106"/>
      <c r="AG127" s="106"/>
      <c r="AH127" s="106"/>
    </row>
    <row r="128" spans="6:34" ht="12.75" customHeight="1">
      <c r="Z128" s="102"/>
      <c r="AE128" s="106"/>
      <c r="AF128" s="106"/>
      <c r="AG128" s="106"/>
      <c r="AH128" s="106"/>
    </row>
    <row r="129" spans="26:34" ht="12.75" customHeight="1">
      <c r="Z129" s="102"/>
      <c r="AE129" s="106"/>
      <c r="AF129" s="106"/>
      <c r="AG129" s="106"/>
      <c r="AH129" s="106"/>
    </row>
    <row r="130" spans="26:34" ht="12.75" customHeight="1">
      <c r="Z130" s="102"/>
      <c r="AE130" s="106"/>
      <c r="AF130" s="106"/>
      <c r="AG130" s="106"/>
      <c r="AH130" s="106"/>
    </row>
    <row r="131" spans="26:34" ht="12.75" customHeight="1">
      <c r="Z131" s="102"/>
      <c r="AE131" s="106"/>
      <c r="AF131" s="106"/>
      <c r="AG131" s="106"/>
      <c r="AH131" s="106"/>
    </row>
    <row r="132" spans="26:34" ht="12.75" customHeight="1">
      <c r="Z132" s="102"/>
      <c r="AE132" s="106"/>
      <c r="AF132" s="106"/>
      <c r="AG132" s="106"/>
      <c r="AH132" s="106"/>
    </row>
    <row r="133" spans="26:34" ht="12.75" customHeight="1">
      <c r="Z133" s="102"/>
      <c r="AE133" s="106"/>
      <c r="AF133" s="106"/>
      <c r="AG133" s="106"/>
      <c r="AH133" s="106"/>
    </row>
    <row r="134" spans="26:34" ht="12.75" customHeight="1">
      <c r="AE134" s="106"/>
      <c r="AF134" s="106"/>
      <c r="AG134" s="106"/>
      <c r="AH134" s="106"/>
    </row>
    <row r="135" spans="26:34" ht="12.75" customHeight="1">
      <c r="Z135" s="102"/>
      <c r="AE135" s="106"/>
      <c r="AF135" s="106"/>
      <c r="AG135" s="106"/>
      <c r="AH135" s="106"/>
    </row>
    <row r="136" spans="26:34" ht="12.75" customHeight="1">
      <c r="Z136" s="102"/>
      <c r="AE136" s="106"/>
      <c r="AF136" s="106"/>
      <c r="AG136" s="106"/>
      <c r="AH136" s="106"/>
    </row>
    <row r="137" spans="26:34" ht="12.75" customHeight="1">
      <c r="Z137" s="102"/>
      <c r="AE137" s="106"/>
      <c r="AF137" s="106"/>
      <c r="AG137" s="106"/>
      <c r="AH137" s="106"/>
    </row>
    <row r="138" spans="26:34" ht="12.75" customHeight="1">
      <c r="Z138" s="102"/>
      <c r="AE138" s="106"/>
      <c r="AF138" s="106"/>
      <c r="AG138" s="106"/>
      <c r="AH138" s="106"/>
    </row>
    <row r="139" spans="26:34" ht="12.75" customHeight="1">
      <c r="Z139" s="102"/>
      <c r="AE139" s="106"/>
      <c r="AF139" s="106"/>
      <c r="AG139" s="106"/>
      <c r="AH139" s="106"/>
    </row>
    <row r="140" spans="26:34" ht="12.75" customHeight="1">
      <c r="Z140" s="102"/>
      <c r="AE140" s="106"/>
      <c r="AF140" s="106"/>
      <c r="AG140" s="106"/>
      <c r="AH140" s="106"/>
    </row>
    <row r="141" spans="26:34" ht="12.75" customHeight="1">
      <c r="Z141" s="102"/>
      <c r="AE141" s="106"/>
      <c r="AF141" s="106"/>
      <c r="AG141" s="106"/>
      <c r="AH141" s="106"/>
    </row>
    <row r="142" spans="26:34" ht="12.75" customHeight="1">
      <c r="Z142" s="102"/>
      <c r="AE142" s="106"/>
      <c r="AF142" s="106"/>
      <c r="AG142" s="106"/>
      <c r="AH142" s="106"/>
    </row>
    <row r="143" spans="26:34" ht="12.75" customHeight="1">
      <c r="Z143" s="102"/>
      <c r="AE143" s="106"/>
      <c r="AF143" s="106"/>
      <c r="AG143" s="106"/>
      <c r="AH143" s="106"/>
    </row>
    <row r="144" spans="26:34" ht="12.75" customHeight="1">
      <c r="Z144" s="102"/>
      <c r="AE144" s="106"/>
      <c r="AF144" s="106"/>
      <c r="AG144" s="106"/>
      <c r="AH144" s="106"/>
    </row>
    <row r="145" spans="26:34" ht="12.75" customHeight="1">
      <c r="Z145" s="102"/>
      <c r="AE145" s="106"/>
      <c r="AF145" s="106"/>
      <c r="AG145" s="106"/>
      <c r="AH145" s="106"/>
    </row>
    <row r="146" spans="26:34" ht="12.75" customHeight="1">
      <c r="Z146" s="102"/>
      <c r="AE146" s="106"/>
      <c r="AF146" s="106"/>
      <c r="AG146" s="106"/>
      <c r="AH146" s="106"/>
    </row>
    <row r="147" spans="26:34" ht="12.75" customHeight="1">
      <c r="Z147" s="102"/>
      <c r="AE147" s="106"/>
      <c r="AF147" s="106"/>
      <c r="AG147" s="106"/>
      <c r="AH147" s="106"/>
    </row>
    <row r="148" spans="26:34" ht="12.75" customHeight="1">
      <c r="Z148" s="102"/>
      <c r="AG148" s="106"/>
      <c r="AH148" s="106"/>
    </row>
    <row r="149" spans="26:34" ht="12.75" customHeight="1">
      <c r="Z149" s="102"/>
      <c r="AG149" s="106"/>
      <c r="AH149" s="106"/>
    </row>
    <row r="150" spans="26:34" ht="12.75" customHeight="1">
      <c r="Z150" s="102"/>
      <c r="AG150" s="106"/>
      <c r="AH150" s="106"/>
    </row>
    <row r="151" spans="26:34" ht="12.75" customHeight="1">
      <c r="Z151" s="102"/>
      <c r="AG151" s="106"/>
      <c r="AH151" s="106"/>
    </row>
    <row r="152" spans="26:34" ht="12.75" customHeight="1">
      <c r="Z152" s="102"/>
      <c r="AG152" s="106"/>
      <c r="AH152" s="106"/>
    </row>
    <row r="153" spans="26:34" ht="12.75" customHeight="1">
      <c r="Z153" s="102"/>
      <c r="AG153" s="106"/>
      <c r="AH153" s="106"/>
    </row>
    <row r="154" spans="26:34" ht="12.75" customHeight="1">
      <c r="Z154" s="102"/>
      <c r="AG154" s="106"/>
      <c r="AH154" s="106"/>
    </row>
    <row r="155" spans="26:34" ht="12.75" customHeight="1">
      <c r="Z155" s="102"/>
      <c r="AG155" s="106"/>
      <c r="AH155" s="106"/>
    </row>
    <row r="156" spans="26:34" ht="12.75" customHeight="1">
      <c r="Z156" s="102"/>
      <c r="AG156" s="106"/>
      <c r="AH156" s="106"/>
    </row>
    <row r="157" spans="26:34" ht="12.75" customHeight="1">
      <c r="Z157" s="102"/>
      <c r="AG157" s="106"/>
      <c r="AH157" s="106"/>
    </row>
    <row r="158" spans="26:34" ht="12.75" customHeight="1">
      <c r="Z158" s="102"/>
      <c r="AG158" s="106"/>
      <c r="AH158" s="106"/>
    </row>
    <row r="159" spans="26:34" ht="12.75" customHeight="1">
      <c r="Z159" s="102"/>
      <c r="AG159" s="106"/>
      <c r="AH159" s="106"/>
    </row>
    <row r="160" spans="26:34" ht="12.75" customHeight="1">
      <c r="Z160" s="102"/>
      <c r="AG160" s="106"/>
      <c r="AH160" s="106"/>
    </row>
    <row r="161" spans="26:34" ht="12.75" customHeight="1">
      <c r="Z161" s="102"/>
      <c r="AG161" s="106"/>
      <c r="AH161" s="106"/>
    </row>
    <row r="162" spans="26:34" ht="12.75" customHeight="1">
      <c r="Z162" s="102"/>
      <c r="AE162" s="106"/>
      <c r="AF162" s="106"/>
      <c r="AG162" s="106"/>
      <c r="AH162" s="106"/>
    </row>
    <row r="163" spans="26:34" ht="12.75" customHeight="1">
      <c r="AG163" s="106"/>
      <c r="AH163" s="106"/>
    </row>
    <row r="164" spans="26:34" ht="12.75" customHeight="1">
      <c r="Z164" s="102"/>
      <c r="AG164" s="106"/>
      <c r="AH164" s="106"/>
    </row>
    <row r="165" spans="26:34" ht="12.75" customHeight="1">
      <c r="Z165" s="102"/>
      <c r="AG165" s="106"/>
      <c r="AH165" s="106"/>
    </row>
    <row r="166" spans="26:34" ht="12.75" customHeight="1">
      <c r="Z166" s="102"/>
      <c r="AG166" s="106"/>
      <c r="AH166" s="106"/>
    </row>
    <row r="167" spans="26:34" ht="12.75" customHeight="1">
      <c r="Z167" s="102"/>
      <c r="AG167" s="106"/>
      <c r="AH167" s="106"/>
    </row>
    <row r="168" spans="26:34" ht="12.75" customHeight="1">
      <c r="AG168" s="106"/>
      <c r="AH168" s="106"/>
    </row>
    <row r="169" spans="26:34" ht="12.75" customHeight="1">
      <c r="Z169" s="102"/>
      <c r="AG169" s="106"/>
      <c r="AH169" s="106"/>
    </row>
    <row r="170" spans="26:34" ht="12.75" customHeight="1">
      <c r="AG170" s="106"/>
      <c r="AH170" s="106"/>
    </row>
    <row r="171" spans="26:34" ht="12.75" customHeight="1">
      <c r="AG171" s="106"/>
      <c r="AH171" s="106"/>
    </row>
    <row r="172" spans="26:34" ht="12.75" customHeight="1">
      <c r="AG172" s="106"/>
      <c r="AH172" s="106"/>
    </row>
    <row r="173" spans="26:34" ht="12.75" customHeight="1">
      <c r="AG173" s="106"/>
      <c r="AH173" s="106"/>
    </row>
    <row r="174" spans="26:34" ht="12.75" customHeight="1">
      <c r="AG174" s="106"/>
      <c r="AH174" s="106"/>
    </row>
    <row r="175" spans="26:34" ht="12.75" customHeight="1">
      <c r="AG175" s="106"/>
      <c r="AH175" s="106"/>
    </row>
    <row r="176" spans="26:34" ht="12.75" customHeight="1">
      <c r="AG176" s="106"/>
      <c r="AH176" s="106"/>
    </row>
    <row r="177" spans="33:34" ht="12.75" customHeight="1">
      <c r="AG177" s="106"/>
      <c r="AH177" s="106"/>
    </row>
    <row r="178" spans="33:34" ht="12.75" customHeight="1">
      <c r="AG178" s="106"/>
      <c r="AH178" s="106"/>
    </row>
    <row r="179" spans="33:34" ht="12.75" customHeight="1">
      <c r="AG179" s="106"/>
      <c r="AH179" s="106"/>
    </row>
    <row r="180" spans="33:34" ht="12.75" customHeight="1">
      <c r="AG180" s="106"/>
      <c r="AH180" s="106"/>
    </row>
    <row r="181" spans="33:34" ht="12.75" customHeight="1">
      <c r="AG181" s="106"/>
      <c r="AH181" s="106"/>
    </row>
    <row r="182" spans="33:34" ht="12.75" customHeight="1">
      <c r="AG182" s="106"/>
      <c r="AH182" s="106"/>
    </row>
    <row r="183" spans="33:34" ht="12.75" customHeight="1">
      <c r="AG183" s="106"/>
      <c r="AH183" s="106"/>
    </row>
    <row r="184" spans="33:34" ht="12.75" customHeight="1">
      <c r="AG184" s="106"/>
      <c r="AH184" s="106"/>
    </row>
    <row r="185" spans="33:34" ht="12.75" customHeight="1">
      <c r="AG185" s="106"/>
      <c r="AH185" s="106"/>
    </row>
    <row r="186" spans="33:34" ht="12.75" customHeight="1">
      <c r="AG186" s="106"/>
      <c r="AH186" s="106"/>
    </row>
    <row r="187" spans="33:34" ht="12.75" customHeight="1">
      <c r="AG187" s="106"/>
      <c r="AH187" s="106"/>
    </row>
    <row r="188" spans="33:34" ht="12.75" customHeight="1">
      <c r="AG188" s="106"/>
      <c r="AH188" s="106"/>
    </row>
    <row r="189" spans="33:34" ht="12.75" customHeight="1"/>
    <row r="190" spans="33:34" ht="12.75" customHeight="1"/>
    <row r="191" spans="33:34" ht="12.75" customHeight="1"/>
    <row r="192" spans="33:34" ht="12.75" customHeight="1"/>
  </sheetData>
  <mergeCells count="26">
    <mergeCell ref="BE5:BE6"/>
    <mergeCell ref="N9:Q9"/>
    <mergeCell ref="BB5:BB6"/>
    <mergeCell ref="BG5:BH5"/>
    <mergeCell ref="BQ5:BR5"/>
    <mergeCell ref="A9:G9"/>
    <mergeCell ref="S7:T7"/>
    <mergeCell ref="A7:J7"/>
    <mergeCell ref="K7:K8"/>
    <mergeCell ref="L7:Q7"/>
    <mergeCell ref="BA3:CE3"/>
    <mergeCell ref="BG4:BZ4"/>
    <mergeCell ref="U7:V7"/>
    <mergeCell ref="CB4:CE5"/>
    <mergeCell ref="BA5:BA6"/>
    <mergeCell ref="BC5:BC6"/>
    <mergeCell ref="BI5:BJ5"/>
    <mergeCell ref="BK5:BL5"/>
    <mergeCell ref="BM5:BN5"/>
    <mergeCell ref="BO5:BP5"/>
    <mergeCell ref="BU5:BV5"/>
    <mergeCell ref="BW5:BX5"/>
    <mergeCell ref="BA4:BE4"/>
    <mergeCell ref="BS5:BT5"/>
    <mergeCell ref="BY5:BZ5"/>
    <mergeCell ref="BD5:BD6"/>
  </mergeCells>
  <dataValidations count="1">
    <dataValidation type="list" allowBlank="1" showErrorMessage="1" sqref="CB7:CB69" xr:uid="{00000000-0002-0000-1500-000000000000}">
      <formula1>"A,O"</formula1>
    </dataValidation>
  </dataValidations>
  <printOptions horizontalCentered="1"/>
  <pageMargins left="0.196527777777778" right="0.196527777777778" top="0.59027777777777801" bottom="0.31527777777777799" header="0.511811023622047" footer="0.511811023622047"/>
  <pageSetup paperSize="9" scale="60" orientation="landscape" horizontalDpi="300" verticalDpi="300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rgb="FF00CCFF"/>
  </sheetPr>
  <dimension ref="A1:IW201"/>
  <sheetViews>
    <sheetView topLeftCell="AL1" zoomScale="80" zoomScaleNormal="80" workbookViewId="0">
      <selection activeCell="BG46" sqref="BG46"/>
    </sheetView>
  </sheetViews>
  <sheetFormatPr defaultColWidth="5.453125" defaultRowHeight="12.5"/>
  <cols>
    <col min="1" max="1" width="15.7265625" style="544" customWidth="1"/>
    <col min="2" max="2" width="10.26953125" style="544" customWidth="1"/>
    <col min="3" max="3" width="15.7265625" style="544" customWidth="1"/>
    <col min="4" max="4" width="11.1796875" style="544" customWidth="1"/>
    <col min="5" max="5" width="17.81640625" style="544" customWidth="1"/>
    <col min="6" max="6" width="15.7265625" style="544" customWidth="1"/>
    <col min="7" max="7" width="9.7265625" style="544" customWidth="1"/>
    <col min="8" max="8" width="12.81640625" style="544" customWidth="1"/>
    <col min="9" max="9" width="15.7265625" style="544" customWidth="1"/>
    <col min="10" max="10" width="9.7265625" style="544" customWidth="1"/>
    <col min="11" max="11" width="32.726562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9.7265625" style="544" customWidth="1"/>
    <col min="16" max="16" width="15.7265625" style="544" customWidth="1"/>
    <col min="17" max="17" width="9.7265625" style="544" customWidth="1"/>
    <col min="18" max="18" width="5.1796875" style="544" customWidth="1"/>
    <col min="19" max="22" width="15.7265625" style="544" customWidth="1"/>
    <col min="23" max="23" width="3.453125" style="544" customWidth="1"/>
    <col min="24" max="26" width="15.7265625" style="544" customWidth="1"/>
    <col min="27" max="27" width="16" style="544" customWidth="1"/>
    <col min="28" max="28" width="16.453125" style="544" customWidth="1"/>
    <col min="29" max="29" width="13.1796875" style="544" customWidth="1"/>
    <col min="30" max="30" width="5.453125" style="544" customWidth="1"/>
    <col min="31" max="31" width="9.1796875" style="544" customWidth="1"/>
    <col min="32" max="32" width="7.7265625" style="544" customWidth="1"/>
    <col min="33" max="52" width="5.453125" style="544" customWidth="1"/>
    <col min="53" max="57" width="10.453125" style="544" customWidth="1"/>
    <col min="58" max="58" width="1.81640625" style="544" customWidth="1"/>
    <col min="59" max="78" width="9.1796875" style="544" customWidth="1"/>
    <col min="79" max="79" width="1.7265625" style="544" customWidth="1"/>
    <col min="80" max="83" width="12.7265625" style="544" customWidth="1"/>
    <col min="84" max="104" width="5.453125" style="544" customWidth="1"/>
    <col min="105" max="107" width="7.7265625" style="544" bestFit="1" customWidth="1"/>
    <col min="108" max="257" width="5.453125" style="544" customWidth="1"/>
  </cols>
  <sheetData>
    <row r="1" spans="1:106" ht="15.75" customHeight="1">
      <c r="A1" s="24" t="str">
        <f>Cover!B2</f>
        <v>Ramada Resort Khao Lak, Phang Nga</v>
      </c>
      <c r="B1" s="113"/>
      <c r="C1" s="112"/>
      <c r="D1" s="113"/>
      <c r="E1" s="39" t="s">
        <v>2261</v>
      </c>
      <c r="F1" s="71"/>
      <c r="G1" s="113"/>
      <c r="I1" s="39" t="s">
        <v>2261</v>
      </c>
      <c r="J1" s="113"/>
      <c r="L1" s="71"/>
      <c r="M1" s="113"/>
      <c r="N1" s="71"/>
      <c r="O1" s="113"/>
      <c r="P1" s="50"/>
      <c r="Q1" s="113"/>
      <c r="R1" s="51" t="str">
        <f>+BS!J1</f>
        <v>6</v>
      </c>
    </row>
    <row r="2" spans="1:106" ht="15.75" customHeight="1" thickBot="1">
      <c r="A2" s="24" t="s">
        <v>2361</v>
      </c>
      <c r="B2" s="112"/>
      <c r="C2" s="112"/>
      <c r="D2" s="112"/>
      <c r="F2" s="71"/>
      <c r="G2" s="112"/>
      <c r="J2" s="112"/>
      <c r="L2" s="71"/>
      <c r="M2" s="112"/>
      <c r="N2" s="71"/>
      <c r="O2" s="112"/>
      <c r="P2" s="71"/>
      <c r="Q2" s="112"/>
      <c r="R2" s="71"/>
    </row>
    <row r="3" spans="1:106" ht="15.75" customHeight="1" thickBot="1">
      <c r="A3" s="24" t="s">
        <v>2708</v>
      </c>
      <c r="B3" s="112"/>
      <c r="C3" s="112"/>
      <c r="D3" s="112"/>
      <c r="F3" s="71"/>
      <c r="G3" s="112"/>
      <c r="J3" s="112"/>
      <c r="L3" s="71"/>
      <c r="M3" s="112"/>
      <c r="N3" s="71"/>
      <c r="O3" s="112"/>
      <c r="P3" s="71"/>
      <c r="Q3" s="112"/>
      <c r="R3" s="71"/>
      <c r="BA3" s="741" t="s">
        <v>2426</v>
      </c>
      <c r="BB3" s="757"/>
      <c r="BC3" s="757"/>
      <c r="BD3" s="757"/>
      <c r="BE3" s="757"/>
      <c r="BF3" s="757"/>
      <c r="BG3" s="757"/>
      <c r="BH3" s="757"/>
      <c r="BI3" s="757"/>
      <c r="BJ3" s="757"/>
      <c r="BK3" s="757"/>
      <c r="BL3" s="757"/>
      <c r="BM3" s="757"/>
      <c r="BN3" s="757"/>
      <c r="BO3" s="757"/>
      <c r="BP3" s="757"/>
      <c r="BQ3" s="757"/>
      <c r="BR3" s="757"/>
      <c r="BS3" s="757"/>
      <c r="BT3" s="757"/>
      <c r="BU3" s="757"/>
      <c r="BV3" s="757"/>
      <c r="BW3" s="757"/>
      <c r="BX3" s="757"/>
      <c r="BY3" s="757"/>
      <c r="BZ3" s="757"/>
      <c r="CA3" s="757"/>
      <c r="CB3" s="757"/>
      <c r="CC3" s="757"/>
      <c r="CD3" s="757"/>
      <c r="CE3" s="758"/>
    </row>
    <row r="4" spans="1:106" ht="15.75" customHeight="1" thickBot="1">
      <c r="A4" s="24" t="s">
        <v>2709</v>
      </c>
      <c r="B4" s="112"/>
      <c r="C4" s="112"/>
      <c r="D4" s="112"/>
      <c r="F4" s="71"/>
      <c r="G4" s="112"/>
      <c r="J4" s="112"/>
      <c r="L4" s="71"/>
      <c r="M4" s="112"/>
      <c r="N4" s="71"/>
      <c r="O4" s="112"/>
      <c r="P4" s="27" t="s">
        <v>2762</v>
      </c>
      <c r="Q4" s="112"/>
      <c r="R4" s="71"/>
      <c r="BA4" s="746" t="s">
        <v>2428</v>
      </c>
      <c r="BB4" s="718"/>
      <c r="BC4" s="718"/>
      <c r="BD4" s="718"/>
      <c r="BE4" s="718"/>
      <c r="BF4" s="516"/>
      <c r="BG4" s="748" t="s">
        <v>2429</v>
      </c>
      <c r="BH4" s="718"/>
      <c r="BI4" s="718"/>
      <c r="BJ4" s="718"/>
      <c r="BK4" s="718"/>
      <c r="BL4" s="718"/>
      <c r="BM4" s="718"/>
      <c r="BN4" s="718"/>
      <c r="BO4" s="718"/>
      <c r="BP4" s="718"/>
      <c r="BQ4" s="718"/>
      <c r="BR4" s="718"/>
      <c r="BS4" s="718"/>
      <c r="BT4" s="718"/>
      <c r="BU4" s="718"/>
      <c r="BV4" s="718"/>
      <c r="BW4" s="718"/>
      <c r="BX4" s="718"/>
      <c r="BY4" s="718"/>
      <c r="BZ4" s="765"/>
      <c r="CA4" s="517"/>
      <c r="CB4" s="741" t="s">
        <v>2430</v>
      </c>
      <c r="CC4" s="759"/>
      <c r="CD4" s="759"/>
      <c r="CE4" s="760"/>
    </row>
    <row r="5" spans="1:106" ht="15.75" customHeight="1" thickBot="1">
      <c r="A5" s="24" t="str">
        <f>SCH00!J3</f>
        <v>For the PRD of June 2026</v>
      </c>
      <c r="B5" s="112"/>
      <c r="C5" s="112"/>
      <c r="D5" s="112"/>
      <c r="F5" s="71"/>
      <c r="G5" s="112"/>
      <c r="J5" s="112"/>
      <c r="L5" s="71"/>
      <c r="M5" s="112"/>
      <c r="N5" s="71"/>
      <c r="O5" s="112"/>
      <c r="P5" s="27" t="s">
        <v>2763</v>
      </c>
      <c r="Q5" s="112"/>
      <c r="R5" s="71"/>
      <c r="BA5" s="741" t="s">
        <v>2431</v>
      </c>
      <c r="BB5" s="741" t="s">
        <v>2432</v>
      </c>
      <c r="BC5" s="741" t="s">
        <v>2433</v>
      </c>
      <c r="BD5" s="741" t="s">
        <v>2434</v>
      </c>
      <c r="BE5" s="744" t="s">
        <v>2435</v>
      </c>
      <c r="BF5" s="518"/>
      <c r="BG5" s="744" t="s">
        <v>2436</v>
      </c>
      <c r="BH5" s="757"/>
      <c r="BI5" s="744" t="s">
        <v>2437</v>
      </c>
      <c r="BJ5" s="757"/>
      <c r="BK5" s="744" t="s">
        <v>2438</v>
      </c>
      <c r="BL5" s="757"/>
      <c r="BM5" s="741" t="s">
        <v>2439</v>
      </c>
      <c r="BN5" s="758"/>
      <c r="BO5" s="755" t="s">
        <v>2440</v>
      </c>
      <c r="BP5" s="757"/>
      <c r="BQ5" s="741" t="s">
        <v>2441</v>
      </c>
      <c r="BR5" s="758"/>
      <c r="BS5" s="755" t="s">
        <v>2442</v>
      </c>
      <c r="BT5" s="757"/>
      <c r="BU5" s="741" t="s">
        <v>2443</v>
      </c>
      <c r="BV5" s="758"/>
      <c r="BW5" s="754" t="s">
        <v>2444</v>
      </c>
      <c r="BX5" s="758"/>
      <c r="BY5" s="741" t="s">
        <v>2445</v>
      </c>
      <c r="BZ5" s="758"/>
      <c r="CA5" s="519"/>
      <c r="CB5" s="761"/>
      <c r="CC5" s="762"/>
      <c r="CD5" s="762"/>
      <c r="CE5" s="763"/>
    </row>
    <row r="6" spans="1:106" ht="5.15" customHeight="1" thickBot="1">
      <c r="BA6" s="764"/>
      <c r="BB6" s="764"/>
      <c r="BC6" s="764"/>
      <c r="BD6" s="764"/>
      <c r="BE6" s="761"/>
      <c r="BF6" s="520"/>
      <c r="BG6" s="521" t="s">
        <v>2450</v>
      </c>
      <c r="BH6" s="522" t="s">
        <v>2451</v>
      </c>
      <c r="BI6" s="521" t="s">
        <v>2450</v>
      </c>
      <c r="BJ6" s="522" t="s">
        <v>2451</v>
      </c>
      <c r="BK6" s="521" t="s">
        <v>2450</v>
      </c>
      <c r="BL6" s="522" t="s">
        <v>2451</v>
      </c>
      <c r="BM6" s="523" t="s">
        <v>2450</v>
      </c>
      <c r="BN6" s="524" t="s">
        <v>2451</v>
      </c>
      <c r="BO6" s="525" t="s">
        <v>2450</v>
      </c>
      <c r="BP6" s="522" t="s">
        <v>2451</v>
      </c>
      <c r="BQ6" s="521" t="s">
        <v>2450</v>
      </c>
      <c r="BR6" s="526" t="s">
        <v>2451</v>
      </c>
      <c r="BS6" s="525" t="s">
        <v>2450</v>
      </c>
      <c r="BT6" s="522" t="s">
        <v>2451</v>
      </c>
      <c r="BU6" s="521" t="s">
        <v>2450</v>
      </c>
      <c r="BV6" s="526" t="s">
        <v>2451</v>
      </c>
      <c r="BW6" s="525" t="s">
        <v>2450</v>
      </c>
      <c r="BX6" s="526" t="s">
        <v>2451</v>
      </c>
      <c r="BY6" s="521" t="s">
        <v>2450</v>
      </c>
      <c r="BZ6" s="526" t="s">
        <v>2451</v>
      </c>
      <c r="CA6" s="527"/>
      <c r="CB6" s="523" t="s">
        <v>2452</v>
      </c>
      <c r="CC6" s="523" t="s">
        <v>2453</v>
      </c>
      <c r="CD6" s="523" t="s">
        <v>2454</v>
      </c>
      <c r="CE6" s="528" t="s">
        <v>2455</v>
      </c>
    </row>
    <row r="7" spans="1:106" ht="13.5" customHeight="1" thickBot="1">
      <c r="A7" s="697" t="s">
        <v>2446</v>
      </c>
      <c r="B7" s="698"/>
      <c r="C7" s="698"/>
      <c r="D7" s="698"/>
      <c r="E7" s="698"/>
      <c r="F7" s="698"/>
      <c r="G7" s="698"/>
      <c r="H7" s="698"/>
      <c r="I7" s="698"/>
      <c r="J7" s="699"/>
      <c r="K7" s="710" t="s">
        <v>2447</v>
      </c>
      <c r="L7" s="697" t="s">
        <v>2448</v>
      </c>
      <c r="M7" s="698"/>
      <c r="N7" s="698"/>
      <c r="O7" s="698"/>
      <c r="P7" s="698"/>
      <c r="Q7" s="699"/>
      <c r="R7" s="71"/>
      <c r="S7" s="702" t="s">
        <v>2332</v>
      </c>
      <c r="T7" s="703"/>
      <c r="U7" s="702" t="s">
        <v>2333</v>
      </c>
      <c r="V7" s="703"/>
      <c r="W7" s="71"/>
      <c r="X7" s="239" t="s">
        <v>2449</v>
      </c>
      <c r="Y7" s="239"/>
      <c r="Z7" s="239"/>
      <c r="AA7" s="71"/>
      <c r="AB7" s="71"/>
      <c r="AC7" s="71"/>
      <c r="AD7" s="71"/>
      <c r="AF7" s="71"/>
      <c r="AG7" s="71"/>
      <c r="AH7" s="71"/>
      <c r="AI7" s="71"/>
      <c r="BA7" s="529"/>
      <c r="BB7" s="530"/>
      <c r="BC7" s="530"/>
      <c r="BD7" s="530"/>
      <c r="BE7" s="531"/>
      <c r="BF7" s="532"/>
      <c r="BG7" s="529"/>
      <c r="BH7" s="531"/>
      <c r="BI7" s="529"/>
      <c r="BJ7" s="531"/>
      <c r="BK7" s="529"/>
      <c r="BL7" s="531"/>
      <c r="BM7" s="529"/>
      <c r="BN7" s="531"/>
      <c r="BO7" s="529"/>
      <c r="BP7" s="531"/>
      <c r="BQ7" s="529"/>
      <c r="BR7" s="531"/>
      <c r="BS7" s="529"/>
      <c r="BT7" s="531"/>
      <c r="BU7" s="529"/>
      <c r="BV7" s="531"/>
      <c r="BW7" s="529"/>
      <c r="BX7" s="531"/>
      <c r="BY7" s="529"/>
      <c r="BZ7" s="531"/>
      <c r="CA7" s="532"/>
      <c r="CB7" s="529"/>
      <c r="CC7" s="530"/>
      <c r="CD7" s="530"/>
      <c r="CE7" s="531"/>
    </row>
    <row r="8" spans="1:106" s="52" customFormat="1" ht="13.5" customHeight="1" thickBot="1">
      <c r="A8" s="69" t="s">
        <v>2337</v>
      </c>
      <c r="B8" s="69" t="s">
        <v>2297</v>
      </c>
      <c r="C8" s="69" t="s">
        <v>2456</v>
      </c>
      <c r="D8" s="69" t="s">
        <v>2297</v>
      </c>
      <c r="E8" s="69" t="s">
        <v>2457</v>
      </c>
      <c r="F8" s="69" t="s">
        <v>2336</v>
      </c>
      <c r="G8" s="69" t="s">
        <v>2297</v>
      </c>
      <c r="H8" s="69" t="s">
        <v>2342</v>
      </c>
      <c r="I8" s="69" t="s">
        <v>2335</v>
      </c>
      <c r="J8" s="69" t="s">
        <v>2297</v>
      </c>
      <c r="K8" s="711"/>
      <c r="L8" s="69" t="s">
        <v>2335</v>
      </c>
      <c r="M8" s="69" t="s">
        <v>2297</v>
      </c>
      <c r="N8" s="69" t="s">
        <v>2336</v>
      </c>
      <c r="O8" s="69" t="s">
        <v>2297</v>
      </c>
      <c r="P8" s="69" t="s">
        <v>2337</v>
      </c>
      <c r="Q8" s="69" t="s">
        <v>2297</v>
      </c>
      <c r="R8" s="71"/>
      <c r="S8" s="117" t="s">
        <v>2342</v>
      </c>
      <c r="T8" s="117" t="s">
        <v>2343</v>
      </c>
      <c r="U8" s="108" t="s">
        <v>2342</v>
      </c>
      <c r="V8" s="108" t="s">
        <v>2343</v>
      </c>
      <c r="W8" s="71"/>
      <c r="X8" s="108" t="s">
        <v>2335</v>
      </c>
      <c r="Y8" s="108" t="s">
        <v>2342</v>
      </c>
      <c r="Z8" s="108" t="s">
        <v>2343</v>
      </c>
      <c r="AA8" s="71"/>
      <c r="AB8" s="71"/>
      <c r="AC8" s="71"/>
      <c r="AD8" s="71"/>
      <c r="AF8" s="71"/>
      <c r="AG8" s="71"/>
      <c r="AH8" s="71"/>
      <c r="AI8" s="71"/>
      <c r="BA8" s="533"/>
      <c r="BB8" s="534"/>
      <c r="BC8" s="534"/>
      <c r="BD8" s="534"/>
      <c r="BE8" s="535"/>
      <c r="BF8" s="536"/>
      <c r="BG8" s="533"/>
      <c r="BH8" s="535"/>
      <c r="BI8" s="533"/>
      <c r="BJ8" s="535"/>
      <c r="BK8" s="533"/>
      <c r="BL8" s="535"/>
      <c r="BM8" s="533"/>
      <c r="BN8" s="535"/>
      <c r="BO8" s="533"/>
      <c r="BP8" s="535"/>
      <c r="BQ8" s="533"/>
      <c r="BR8" s="535"/>
      <c r="BS8" s="533"/>
      <c r="BT8" s="535"/>
      <c r="BU8" s="533"/>
      <c r="BV8" s="535"/>
      <c r="BW8" s="533"/>
      <c r="BX8" s="535"/>
      <c r="BY8" s="533"/>
      <c r="BZ8" s="535"/>
      <c r="CA8" s="536"/>
      <c r="CB8" s="533"/>
      <c r="CC8" s="534"/>
      <c r="CD8" s="534"/>
      <c r="CE8" s="535"/>
    </row>
    <row r="9" spans="1:106" ht="13.5" customHeight="1" thickBot="1">
      <c r="A9" s="766" t="s">
        <v>2458</v>
      </c>
      <c r="B9" s="698"/>
      <c r="C9" s="698"/>
      <c r="D9" s="698"/>
      <c r="E9" s="698"/>
      <c r="F9" s="698"/>
      <c r="G9" s="699"/>
      <c r="J9" s="172"/>
      <c r="M9" s="112"/>
      <c r="N9" s="697" t="s">
        <v>2458</v>
      </c>
      <c r="O9" s="698"/>
      <c r="P9" s="698"/>
      <c r="Q9" s="699"/>
      <c r="R9" s="71"/>
      <c r="S9" s="162"/>
      <c r="T9" s="162"/>
      <c r="U9" s="162"/>
      <c r="V9" s="162"/>
      <c r="BA9" s="533"/>
      <c r="BB9" s="534"/>
      <c r="BC9" s="534"/>
      <c r="BD9" s="534"/>
      <c r="BE9" s="535"/>
      <c r="BF9" s="536"/>
      <c r="BG9" s="533"/>
      <c r="BH9" s="535"/>
      <c r="BI9" s="533"/>
      <c r="BJ9" s="535"/>
      <c r="BK9" s="533"/>
      <c r="BL9" s="535"/>
      <c r="BM9" s="533"/>
      <c r="BN9" s="535"/>
      <c r="BO9" s="533"/>
      <c r="BP9" s="535"/>
      <c r="BQ9" s="533"/>
      <c r="BR9" s="535"/>
      <c r="BS9" s="533"/>
      <c r="BT9" s="535"/>
      <c r="BU9" s="533"/>
      <c r="BV9" s="535"/>
      <c r="BW9" s="533"/>
      <c r="BX9" s="535"/>
      <c r="BY9" s="533"/>
      <c r="BZ9" s="535"/>
      <c r="CA9" s="536"/>
      <c r="CB9" s="533"/>
      <c r="CC9" s="534"/>
      <c r="CD9" s="534"/>
      <c r="CE9" s="535"/>
    </row>
    <row r="10" spans="1:106" ht="12.75" customHeight="1">
      <c r="H10" s="72"/>
      <c r="K10" s="35" t="s">
        <v>2298</v>
      </c>
      <c r="L10" s="46"/>
      <c r="N10" s="46"/>
      <c r="P10" s="46"/>
      <c r="R10" s="46"/>
      <c r="S10" s="72"/>
      <c r="T10" s="72"/>
      <c r="U10" s="72"/>
      <c r="V10" s="72"/>
      <c r="X10" s="72"/>
      <c r="Y10" s="72"/>
      <c r="Z10" s="72"/>
      <c r="BA10" s="533"/>
      <c r="BB10" s="534"/>
      <c r="BC10" s="534"/>
      <c r="BD10" s="534"/>
      <c r="BE10" s="535"/>
      <c r="BF10" s="536"/>
      <c r="BG10" s="533"/>
      <c r="BH10" s="535"/>
      <c r="BI10" s="533"/>
      <c r="BJ10" s="535"/>
      <c r="BK10" s="533"/>
      <c r="BL10" s="535"/>
      <c r="BM10" s="533"/>
      <c r="BN10" s="535"/>
      <c r="BO10" s="533"/>
      <c r="BP10" s="535"/>
      <c r="BQ10" s="533"/>
      <c r="BR10" s="535"/>
      <c r="BS10" s="533"/>
      <c r="BT10" s="535"/>
      <c r="BU10" s="533"/>
      <c r="BV10" s="535"/>
      <c r="BW10" s="533"/>
      <c r="BX10" s="535"/>
      <c r="BY10" s="533"/>
      <c r="BZ10" s="535"/>
      <c r="CA10" s="536"/>
      <c r="CB10" s="533"/>
      <c r="CC10" s="534"/>
      <c r="CD10" s="534"/>
      <c r="CE10" s="535"/>
    </row>
    <row r="11" spans="1:106" ht="12.75" customHeight="1">
      <c r="A11">
        <f ca="1">I11-T11</f>
        <v>345800</v>
      </c>
      <c r="B11">
        <f ca="1">IF(I11=0,0,(A11*100/I11))</f>
        <v>56.781609195402297</v>
      </c>
      <c r="C11">
        <f ca="1">I11-E11</f>
        <v>309833.33</v>
      </c>
      <c r="D11">
        <f ca="1">IF(I11=0,0,(C11*100/I11))</f>
        <v>50.875752052545153</v>
      </c>
      <c r="E11">
        <f ca="1">IFERROR(_xll.AC_BU(_xll.ArrayBU(DB),_xll.ArrayDPT($BA11:$BE11),_xll.ArrayCOA($BG11:$BZ11),YR,PRD-1,_xll.ArrayDIM($CB11:$CE11)),0)</f>
        <v>299166.67</v>
      </c>
      <c r="F11">
        <f ca="1">I11-H11</f>
        <v>609000</v>
      </c>
      <c r="G11">
        <f ca="1">IF(I11=0,0,(F11*100/I11))</f>
        <v>100</v>
      </c>
      <c r="H11" s="72"/>
      <c r="I11">
        <f ca="1">IFERROR(_xll.AC_BU(_xll.ArrayBU(DB),_xll.ArrayDPT($BA11:$BE11),_xll.ArrayCOA($BG11:$BZ11),YR,PRD,_xll.ArrayDIM($CB11:$CE11)),0)</f>
        <v>609000</v>
      </c>
      <c r="J11" s="140">
        <f ca="1">I11/$I$51*100</f>
        <v>31.830445020981447</v>
      </c>
      <c r="K11" t="s">
        <v>2478</v>
      </c>
      <c r="L11">
        <f ca="1">IFERROR(_xll.ACC_BU(_xll.ArrayBU(DB),_xll.ArrayDPT($BA11:$BE11),_xll.ArrayCOA($BG11:$BZ11),YR,PRD,_xll.ArrayDIM($CB11:$CE11)),0)</f>
        <v>1966166.67</v>
      </c>
      <c r="M11" s="140">
        <f ca="1">L11/$L$51*100</f>
        <v>28.773207806693751</v>
      </c>
      <c r="N11">
        <f ca="1">L11-U11</f>
        <v>1966166.67</v>
      </c>
      <c r="O11">
        <f ca="1">IF(L11=0,0,(N11*100/L11))</f>
        <v>100</v>
      </c>
      <c r="P11">
        <f ca="1">L11-V11</f>
        <v>386966.66999999993</v>
      </c>
      <c r="Q11">
        <f ca="1">IF(L11=0,0,(P11*100/L11))</f>
        <v>19.681275036566454</v>
      </c>
      <c r="R11" s="40"/>
      <c r="S11" s="72">
        <f ca="1">IFERROR(_xll.BC_BU(_xll.ArrayBU(DB),_xll.ArrayDPT($BA11:$BE11),_xll.ArrayCOA($BG11:$BZ11),YR,PRD,RV,_xll.ArrayDIM($CB11:$CE11)),0)</f>
        <v>0</v>
      </c>
      <c r="T11" s="72">
        <f ca="1">IFERROR(_xll.AC_BU(_xll.ArrayBU(DB),_xll.ArrayDPT($BA11:$BE11),_xll.ArrayCOA($BG11:$BZ11),YR-1,PRD,_xll.ArrayDIM($CB11:$CE11)),0)</f>
        <v>263200</v>
      </c>
      <c r="U11" s="72">
        <f ca="1">IFERROR(_xll.BCC_BU(_xll.ArrayBU(DB),_xll.ArrayDPT($BA11:$BE11),_xll.ArrayCOA($BG11:$BZ11),YR,PRD,RV,_xll.ArrayDIM($CB11:$CE11)),0)</f>
        <v>0</v>
      </c>
      <c r="V11" s="72">
        <f ca="1">IFERROR(_xll.ACC_BU(_xll.ArrayBU(DB),_xll.ArrayDPT($BA11:$BE11),_xll.ArrayCOA($BG11:$BZ11),YR-1,PRD,_xll.ArrayDIM($CB11:$CE11)),0)</f>
        <v>1579200</v>
      </c>
      <c r="X11" s="72">
        <f ca="1">IFERROR(_xll.ACC_BU(_xll.ArrayBU(DB),_xll.ArrayDPT($BA11:$BE11),_xll.ArrayCOA($BG11:$BZ11),YR-1,PRD,_xll.ArrayDIM($CB11:$CE11)),0)</f>
        <v>1579200</v>
      </c>
      <c r="Y11" s="72">
        <f ca="1">IFERROR(_xll.BCC_BU(_xll.ArrayBU(DB),_xll.ArrayDPT($BA11:$BE11),_xll.ArrayCOA($BG11:$BZ11),YR-1,PRD,RV,_xll.ArrayDIM($CB11:$CE11)),0)</f>
        <v>0</v>
      </c>
      <c r="Z11" s="72">
        <f ca="1">IFERROR(_xll.ACC_BU(_xll.ArrayBU(DB),_xll.ArrayDPT($BA11:$BE11),_xll.ArrayCOA($BG11:$BZ11),YR-1-1,PRD,_xll.ArrayDIM($CB11:$CE11)),0)</f>
        <v>965333.33</v>
      </c>
      <c r="AA11" s="102"/>
      <c r="AB11" s="102"/>
      <c r="AC11" s="102"/>
      <c r="AE11" s="106"/>
      <c r="AF11" s="106"/>
      <c r="AG11" s="106"/>
      <c r="AH11" s="106"/>
      <c r="BA11" s="533"/>
      <c r="BB11" s="534"/>
      <c r="BC11" s="534"/>
      <c r="BD11" s="534"/>
      <c r="BE11" s="535"/>
      <c r="BF11" s="536"/>
      <c r="BG11" s="533" t="s">
        <v>1681</v>
      </c>
      <c r="BH11" s="535" t="s">
        <v>1684</v>
      </c>
      <c r="BI11" s="533"/>
      <c r="BJ11" s="535"/>
      <c r="BK11" s="533"/>
      <c r="BL11" s="535"/>
      <c r="BM11" s="533"/>
      <c r="BN11" s="535"/>
      <c r="BO11" s="533"/>
      <c r="BP11" s="535"/>
      <c r="BQ11" s="533"/>
      <c r="BR11" s="535"/>
      <c r="BS11" s="533"/>
      <c r="BT11" s="535"/>
      <c r="BU11" s="533"/>
      <c r="BV11" s="535"/>
      <c r="BW11" s="533"/>
      <c r="BX11" s="535"/>
      <c r="BY11" s="533"/>
      <c r="BZ11" s="535"/>
      <c r="CA11" s="536"/>
      <c r="CB11" s="533"/>
      <c r="CC11" s="534"/>
      <c r="CD11" s="534"/>
      <c r="CE11" s="535"/>
      <c r="DA11" t="s">
        <v>1681</v>
      </c>
      <c r="DB11" t="s">
        <v>1684</v>
      </c>
    </row>
    <row r="12" spans="1:106" ht="12.75" customHeight="1">
      <c r="A12" s="124">
        <f ca="1">I12-T12</f>
        <v>64421.250000000007</v>
      </c>
      <c r="B12" s="124">
        <f ca="1">IF(I12=0,0,(A12*100/I12))</f>
        <v>50.353900858672901</v>
      </c>
      <c r="C12" s="124">
        <f ca="1">I12-E12</f>
        <v>79739.760000000009</v>
      </c>
      <c r="D12" s="124">
        <f ca="1">IF(I12=0,0,(C12*100/I12))</f>
        <v>62.327383736490226</v>
      </c>
      <c r="E12" s="124">
        <f ca="1">IFERROR(_xll.AC_BU(_xll.ArrayBU(DB),_xll.ArrayDPT($BA12:$BE12),_xll.ArrayCOA($BG12:$BZ12),YR,PRD-1,_xll.ArrayDIM($CB12:$CE12)),0)</f>
        <v>48197.2</v>
      </c>
      <c r="F12" s="124">
        <f ca="1">I12-H12</f>
        <v>127936.96000000001</v>
      </c>
      <c r="G12" s="124">
        <f ca="1">IF(I12=0,0,(F12*100/I12))</f>
        <v>100</v>
      </c>
      <c r="H12" s="124"/>
      <c r="I12" s="124">
        <f ca="1">IFERROR(_xll.AC_BU(_xll.ArrayBU(DB),_xll.ArrayDPT($BA12:$BE12),_xll.ArrayCOA($BG12:$BZ12),YR,PRD,_xll.ArrayDIM($CB12:$CE12)),0)</f>
        <v>127936.96000000001</v>
      </c>
      <c r="J12" s="127">
        <f ca="1">I12/$I$51*100</f>
        <v>6.6868479005443389</v>
      </c>
      <c r="K12" s="124" t="s">
        <v>2479</v>
      </c>
      <c r="L12" s="124">
        <f ca="1">IFERROR(_xll.ACC_BU(_xll.ArrayBU(DB),_xll.ArrayDPT($BA12:$BE12),_xll.ArrayCOA($BG12:$BZ12),YR,PRD,_xll.ArrayDIM($CB12:$CE12)),0)</f>
        <v>684994.85</v>
      </c>
      <c r="M12" s="127">
        <f ca="1">L12/$L$51*100</f>
        <v>10.024327777647159</v>
      </c>
      <c r="N12" s="124">
        <f ca="1">L12-U12</f>
        <v>684994.85</v>
      </c>
      <c r="O12" s="124">
        <f ca="1">IF(L12=0,0,(N12*100/L12))</f>
        <v>100</v>
      </c>
      <c r="P12" s="124">
        <f ca="1">L12-V12</f>
        <v>247247.57999999996</v>
      </c>
      <c r="Q12" s="124">
        <f ca="1">IF(L12=0,0,(P12*100/L12))</f>
        <v>36.094808596006231</v>
      </c>
      <c r="R12" s="40"/>
      <c r="S12" s="72">
        <f ca="1">IFERROR(_xll.BC_BU(_xll.ArrayBU(DB),_xll.ArrayDPT($BA12:$BE12),_xll.ArrayCOA($BG12:$BZ12),YR,PRD,RV,_xll.ArrayDIM($CB12:$CE12)),0)</f>
        <v>0</v>
      </c>
      <c r="T12" s="72">
        <f ca="1">IFERROR(_xll.AC_BU(_xll.ArrayBU(DB),_xll.ArrayDPT($BA12:$BE12),_xll.ArrayCOA($BG12:$BZ12),YR-1,PRD,_xll.ArrayDIM($CB12:$CE12)),0)</f>
        <v>63515.71</v>
      </c>
      <c r="U12" s="72">
        <f ca="1">IFERROR(_xll.BCC_BU(_xll.ArrayBU(DB),_xll.ArrayDPT($BA12:$BE12),_xll.ArrayCOA($BG12:$BZ12),YR,PRD,RV,_xll.ArrayDIM($CB12:$CE12)),0)</f>
        <v>0</v>
      </c>
      <c r="V12" s="72">
        <f ca="1">IFERROR(_xll.ACC_BU(_xll.ArrayBU(DB),_xll.ArrayDPT($BA12:$BE12),_xll.ArrayCOA($BG12:$BZ12),YR-1,PRD,_xll.ArrayDIM($CB12:$CE12)),0)</f>
        <v>437747.27</v>
      </c>
      <c r="X12" s="72">
        <f ca="1">IFERROR(_xll.ACC_BU(_xll.ArrayBU(DB),_xll.ArrayDPT($BA12:$BE12),_xll.ArrayCOA($BG12:$BZ12),YR-1,PRD,_xll.ArrayDIM($CB12:$CE12)),0)</f>
        <v>437747.27</v>
      </c>
      <c r="Y12" s="72">
        <f ca="1">IFERROR(_xll.BCC_BU(_xll.ArrayBU(DB),_xll.ArrayDPT($BA12:$BE12),_xll.ArrayCOA($BG12:$BZ12),YR-1,PRD,RV,_xll.ArrayDIM($CB12:$CE12)),0)</f>
        <v>0</v>
      </c>
      <c r="Z12" s="72">
        <f ca="1">IFERROR(_xll.ACC_BU(_xll.ArrayBU(DB),_xll.ArrayDPT($BA12:$BE12),_xll.ArrayCOA($BG12:$BZ12),YR-1-1,PRD,_xll.ArrayDIM($CB12:$CE12)),0)</f>
        <v>138662.47</v>
      </c>
      <c r="AA12" s="102"/>
      <c r="AB12" s="102"/>
      <c r="AC12" s="102"/>
      <c r="AE12" s="106"/>
      <c r="AF12" s="106"/>
      <c r="AG12" s="106"/>
      <c r="AH12" s="106"/>
      <c r="BA12" s="533"/>
      <c r="BB12" s="534"/>
      <c r="BC12" s="534"/>
      <c r="BD12" s="534"/>
      <c r="BE12" s="535"/>
      <c r="BF12" s="536"/>
      <c r="BG12" s="533" t="s">
        <v>1685</v>
      </c>
      <c r="BH12" s="535" t="s">
        <v>1693</v>
      </c>
      <c r="BI12" s="533"/>
      <c r="BJ12" s="535"/>
      <c r="BK12" s="533"/>
      <c r="BL12" s="535"/>
      <c r="BM12" s="533"/>
      <c r="BN12" s="535"/>
      <c r="BO12" s="533"/>
      <c r="BP12" s="535"/>
      <c r="BQ12" s="533"/>
      <c r="BR12" s="535"/>
      <c r="BS12" s="533"/>
      <c r="BT12" s="535"/>
      <c r="BU12" s="533"/>
      <c r="BV12" s="535"/>
      <c r="BW12" s="533"/>
      <c r="BX12" s="535"/>
      <c r="BY12" s="533"/>
      <c r="BZ12" s="535"/>
      <c r="CA12" s="536"/>
      <c r="CB12" s="533"/>
      <c r="CC12" s="534"/>
      <c r="CD12" s="534"/>
      <c r="CE12" s="535"/>
      <c r="DA12" t="s">
        <v>1685</v>
      </c>
      <c r="DB12" t="s">
        <v>1693</v>
      </c>
    </row>
    <row r="13" spans="1:106" ht="12.75" customHeight="1">
      <c r="A13" s="35">
        <f ca="1">A11+A12</f>
        <v>410221.25</v>
      </c>
      <c r="B13">
        <f ca="1">IF(I13=0,0,(A13*100/I13))</f>
        <v>55.665718001170688</v>
      </c>
      <c r="C13">
        <f ca="1">I13-E13</f>
        <v>389573.08999999997</v>
      </c>
      <c r="D13">
        <f ca="1">IF(I13=0,0,(C13*100/I13))</f>
        <v>52.863828406706595</v>
      </c>
      <c r="E13" s="35">
        <f ca="1">E11+E12</f>
        <v>347363.87</v>
      </c>
      <c r="F13" s="35">
        <f ca="1">F11+F12</f>
        <v>736936.95999999996</v>
      </c>
      <c r="G13">
        <f ca="1">IF(I13=0,0,(F13*100/I13))</f>
        <v>100</v>
      </c>
      <c r="H13" s="77">
        <f>H11+H12</f>
        <v>0</v>
      </c>
      <c r="I13" s="35">
        <f ca="1">I11+I12</f>
        <v>736936.95999999996</v>
      </c>
      <c r="J13" s="140">
        <f ca="1">I13/$I$51*100</f>
        <v>38.51729292152578</v>
      </c>
      <c r="K13" s="35" t="s">
        <v>2567</v>
      </c>
      <c r="L13" s="35">
        <f ca="1">L11+L12</f>
        <v>2651161.52</v>
      </c>
      <c r="M13" s="140">
        <f ca="1">L13/$L$51*100</f>
        <v>38.797535584340913</v>
      </c>
      <c r="N13" s="35">
        <f ca="1">N11+N12</f>
        <v>2651161.52</v>
      </c>
      <c r="O13">
        <f ca="1">IF(L13=0,0,(N13*100/L13))</f>
        <v>100</v>
      </c>
      <c r="P13" s="35">
        <f ca="1">P11+P12</f>
        <v>634214.24999999988</v>
      </c>
      <c r="Q13">
        <f ca="1">IF(L13=0,0,(P13*100/L13))</f>
        <v>23.922127913202356</v>
      </c>
      <c r="R13" s="35"/>
      <c r="S13" s="77">
        <f ca="1">S11+S12</f>
        <v>0</v>
      </c>
      <c r="T13" s="77">
        <f ca="1">T11+T12</f>
        <v>326715.71000000002</v>
      </c>
      <c r="U13" s="77">
        <f ca="1">U11+U12</f>
        <v>0</v>
      </c>
      <c r="V13" s="77">
        <f ca="1">V11+V12</f>
        <v>2016947.27</v>
      </c>
      <c r="X13" s="77">
        <f ca="1">X11+X12</f>
        <v>2016947.27</v>
      </c>
      <c r="Y13" s="77">
        <f ca="1">Y11+Y12</f>
        <v>0</v>
      </c>
      <c r="Z13" s="77">
        <f ca="1">Z11+Z12</f>
        <v>1103995.8</v>
      </c>
      <c r="AA13" s="131"/>
      <c r="AB13" s="131"/>
      <c r="AC13" s="131"/>
      <c r="AE13" s="106"/>
      <c r="AF13" s="106"/>
      <c r="AG13" s="106"/>
      <c r="AH13" s="106"/>
      <c r="BA13" s="533"/>
      <c r="BB13" s="534"/>
      <c r="BC13" s="534"/>
      <c r="BD13" s="534"/>
      <c r="BE13" s="535"/>
      <c r="BF13" s="536"/>
      <c r="BG13" s="533"/>
      <c r="BH13" s="535"/>
      <c r="BI13" s="533"/>
      <c r="BJ13" s="535"/>
      <c r="BK13" s="533"/>
      <c r="BL13" s="535"/>
      <c r="BM13" s="533"/>
      <c r="BN13" s="535"/>
      <c r="BO13" s="533"/>
      <c r="BP13" s="535"/>
      <c r="BQ13" s="533"/>
      <c r="BR13" s="535"/>
      <c r="BS13" s="533"/>
      <c r="BT13" s="535"/>
      <c r="BU13" s="533"/>
      <c r="BV13" s="535"/>
      <c r="BW13" s="533"/>
      <c r="BX13" s="535"/>
      <c r="BY13" s="533"/>
      <c r="BZ13" s="535"/>
      <c r="CA13" s="536"/>
      <c r="CB13" s="533"/>
      <c r="CC13" s="534"/>
      <c r="CD13" s="534"/>
      <c r="CE13" s="535"/>
    </row>
    <row r="14" spans="1:106" ht="12.75" customHeight="1">
      <c r="G14" s="140"/>
      <c r="H14" s="72"/>
      <c r="O14" s="140"/>
      <c r="Q14" s="140"/>
      <c r="R14" s="40"/>
      <c r="S14" s="72"/>
      <c r="T14" s="72"/>
      <c r="U14" s="72"/>
      <c r="V14" s="72"/>
      <c r="X14" s="72"/>
      <c r="Y14" s="72"/>
      <c r="Z14" s="72"/>
      <c r="AA14" s="46"/>
      <c r="AB14" s="46"/>
      <c r="AC14" s="46"/>
      <c r="AE14" s="106"/>
      <c r="AF14" s="106"/>
      <c r="AG14" s="106"/>
      <c r="AH14" s="106"/>
      <c r="BA14" s="533"/>
      <c r="BB14" s="534"/>
      <c r="BC14" s="534"/>
      <c r="BD14" s="534"/>
      <c r="BE14" s="535"/>
      <c r="BF14" s="536"/>
      <c r="BG14" s="533"/>
      <c r="BH14" s="535"/>
      <c r="BI14" s="533"/>
      <c r="BJ14" s="535"/>
      <c r="BK14" s="533"/>
      <c r="BL14" s="535"/>
      <c r="BM14" s="533"/>
      <c r="BN14" s="535"/>
      <c r="BO14" s="533"/>
      <c r="BP14" s="535"/>
      <c r="BQ14" s="533"/>
      <c r="BR14" s="535"/>
      <c r="BS14" s="533"/>
      <c r="BT14" s="535"/>
      <c r="BU14" s="533"/>
      <c r="BV14" s="535"/>
      <c r="BW14" s="533"/>
      <c r="BX14" s="535"/>
      <c r="BY14" s="533"/>
      <c r="BZ14" s="535"/>
      <c r="CA14" s="536"/>
      <c r="CB14" s="533"/>
      <c r="CC14" s="534"/>
      <c r="CD14" s="534"/>
      <c r="CE14" s="535"/>
    </row>
    <row r="15" spans="1:106" ht="12.75" customHeight="1">
      <c r="G15" s="140"/>
      <c r="H15" s="72"/>
      <c r="K15" s="35" t="s">
        <v>2354</v>
      </c>
      <c r="O15" s="140"/>
      <c r="Q15" s="140"/>
      <c r="R15" s="40"/>
      <c r="S15" s="72"/>
      <c r="T15" s="72"/>
      <c r="U15" s="72"/>
      <c r="V15" s="72"/>
      <c r="X15" s="72"/>
      <c r="Y15" s="72"/>
      <c r="Z15" s="72"/>
      <c r="AA15" s="46"/>
      <c r="AB15" s="46"/>
      <c r="AC15" s="46"/>
      <c r="AE15" s="106"/>
      <c r="AF15" s="106"/>
      <c r="AG15" s="106"/>
      <c r="AH15" s="106"/>
      <c r="BA15" s="533"/>
      <c r="BB15" s="534"/>
      <c r="BC15" s="534"/>
      <c r="BD15" s="534"/>
      <c r="BE15" s="535"/>
      <c r="BF15" s="536"/>
      <c r="BG15" s="533"/>
      <c r="BH15" s="535"/>
      <c r="BI15" s="533"/>
      <c r="BJ15" s="535"/>
      <c r="BK15" s="533"/>
      <c r="BL15" s="535"/>
      <c r="BM15" s="533"/>
      <c r="BN15" s="535"/>
      <c r="BO15" s="533"/>
      <c r="BP15" s="535"/>
      <c r="BQ15" s="533"/>
      <c r="BR15" s="535"/>
      <c r="BS15" s="533"/>
      <c r="BT15" s="535"/>
      <c r="BU15" s="533"/>
      <c r="BV15" s="535"/>
      <c r="BW15" s="533"/>
      <c r="BX15" s="535"/>
      <c r="BY15" s="533"/>
      <c r="BZ15" s="535"/>
      <c r="CA15" s="536"/>
      <c r="CB15" s="533"/>
      <c r="CC15" s="534"/>
      <c r="CD15" s="534"/>
      <c r="CE15" s="535"/>
    </row>
    <row r="16" spans="1:106" ht="12.75" customHeight="1">
      <c r="A16">
        <f t="shared" ref="A16:A37" ca="1" si="0">I16-T16</f>
        <v>531.9</v>
      </c>
      <c r="B16">
        <f t="shared" ref="B16:B49" ca="1" si="1">IF(I16=0,0,(A16*100/I16))</f>
        <v>86.977139680151751</v>
      </c>
      <c r="C16">
        <f t="shared" ref="C16:C49" ca="1" si="2">I16-E16</f>
        <v>-570.48</v>
      </c>
      <c r="D16">
        <f t="shared" ref="D16:D49" ca="1" si="3">IF(I16=0,0,(C16*100/I16))</f>
        <v>-93.285803054583511</v>
      </c>
      <c r="E16">
        <f ca="1">IFERROR(_xll.AC_BU(_xll.ArrayBU(DB),_xll.ArrayDPT($BA16:$BE16),_xll.ArrayCOA($BG16:$BZ16),YR,PRD-1,_xll.ArrayDIM($CB16:$CE16)),0)</f>
        <v>1182.02</v>
      </c>
      <c r="F16">
        <f t="shared" ref="F16:F37" ca="1" si="4">I16-H16</f>
        <v>611.54</v>
      </c>
      <c r="G16">
        <f t="shared" ref="G16:G49" ca="1" si="5">IF(I16=0,0,(F16*100/I16))</f>
        <v>100</v>
      </c>
      <c r="H16" s="72"/>
      <c r="I16">
        <f ca="1">IFERROR(_xll.AC_BU(_xll.ArrayBU(DB),_xll.ArrayDPT($BA16:$BE16),_xll.ArrayCOA($BG16:$BZ16),YR,PRD,_xll.ArrayDIM($CB16:$CE16)),0)</f>
        <v>611.54</v>
      </c>
      <c r="J16" s="140">
        <f t="shared" ref="J16:J49" ca="1" si="6">I16/$I$51*100</f>
        <v>3.1963202542087017E-2</v>
      </c>
      <c r="K16" s="40" t="s">
        <v>2485</v>
      </c>
      <c r="L16">
        <f ca="1">IFERROR(_xll.ACC_BU(_xll.ArrayBU(DB),_xll.ArrayDPT($BA16:$BE16),_xll.ArrayCOA($BG16:$BZ16),YR,PRD,_xll.ArrayDIM($CB16:$CE16)),0)</f>
        <v>4083.58</v>
      </c>
      <c r="M16" s="140">
        <f t="shared" ref="M16:M49" ca="1" si="7">L16/$L$51*100</f>
        <v>5.975978421771256E-2</v>
      </c>
      <c r="N16">
        <f t="shared" ref="N16:N37" ca="1" si="8">L16-U16</f>
        <v>4083.58</v>
      </c>
      <c r="O16">
        <f t="shared" ref="O16:O49" ca="1" si="9">IF(L16=0,0,(N16*100/L16))</f>
        <v>100</v>
      </c>
      <c r="P16">
        <f t="shared" ref="P16:P37" ca="1" si="10">L16-V16</f>
        <v>973.19999999999982</v>
      </c>
      <c r="Q16">
        <f t="shared" ref="Q16:Q49" ca="1" si="11">IF(L16=0,0,(P16*100/L16))</f>
        <v>23.832029738611705</v>
      </c>
      <c r="R16" s="40"/>
      <c r="S16" s="72">
        <f ca="1">IFERROR(_xll.BC_BU(_xll.ArrayBU(DB),_xll.ArrayDPT($BA16:$BE16),_xll.ArrayCOA($BG16:$BZ16),YR,PRD,RV,_xll.ArrayDIM($CB16:$CE16)),0)</f>
        <v>0</v>
      </c>
      <c r="T16" s="72">
        <f ca="1">IFERROR(_xll.AC_BU(_xll.ArrayBU(DB),_xll.ArrayDPT($BA16:$BE16),_xll.ArrayCOA($BG16:$BZ16),YR-1,PRD,_xll.ArrayDIM($CB16:$CE16)),0)</f>
        <v>79.64</v>
      </c>
      <c r="U16" s="72">
        <f ca="1">IFERROR(_xll.BCC_BU(_xll.ArrayBU(DB),_xll.ArrayDPT($BA16:$BE16),_xll.ArrayCOA($BG16:$BZ16),YR,PRD,RV,_xll.ArrayDIM($CB16:$CE16)),0)</f>
        <v>0</v>
      </c>
      <c r="V16" s="72">
        <f ca="1">IFERROR(_xll.ACC_BU(_xll.ArrayBU(DB),_xll.ArrayDPT($BA16:$BE16),_xll.ArrayCOA($BG16:$BZ16),YR-1,PRD,_xll.ArrayDIM($CB16:$CE16)),0)</f>
        <v>3110.38</v>
      </c>
      <c r="X16" s="72">
        <f ca="1">IFERROR(_xll.ACC_BU(_xll.ArrayBU(DB),_xll.ArrayDPT($BA16:$BE16),_xll.ArrayCOA($BG16:$BZ16),YR-1,PRD,_xll.ArrayDIM($CB16:$CE16)),0)</f>
        <v>3110.38</v>
      </c>
      <c r="Y16" s="72">
        <f ca="1">IFERROR(_xll.BCC_BU(_xll.ArrayBU(DB),_xll.ArrayDPT($BA16:$BE16),_xll.ArrayCOA($BG16:$BZ16),YR-1,PRD,RV,_xll.ArrayDIM($CB16:$CE16)),0)</f>
        <v>0</v>
      </c>
      <c r="Z16" s="72">
        <f ca="1">IFERROR(_xll.ACC_BU(_xll.ArrayBU(DB),_xll.ArrayDPT($BA16:$BE16),_xll.ArrayCOA($BG16:$BZ16),YR-1-1,PRD,_xll.ArrayDIM($CB16:$CE16)),0)</f>
        <v>4632.32</v>
      </c>
      <c r="AA16" s="46"/>
      <c r="AB16" s="46"/>
      <c r="AC16" s="46"/>
      <c r="AE16" s="106"/>
      <c r="AF16" s="106"/>
      <c r="AG16" s="106"/>
      <c r="AH16" s="106"/>
      <c r="BA16" s="537"/>
      <c r="BB16" s="538"/>
      <c r="BC16" s="538"/>
      <c r="BD16" s="538"/>
      <c r="BE16" s="539"/>
      <c r="BF16" s="502"/>
      <c r="BG16" s="533" t="s">
        <v>1698</v>
      </c>
      <c r="BH16" s="535"/>
      <c r="BI16" s="537"/>
      <c r="BJ16" s="539"/>
      <c r="BK16" s="537"/>
      <c r="BL16" s="539"/>
      <c r="BM16" s="537"/>
      <c r="BN16" s="539"/>
      <c r="BO16" s="537"/>
      <c r="BP16" s="539"/>
      <c r="BQ16" s="537"/>
      <c r="BR16" s="539"/>
      <c r="BS16" s="537"/>
      <c r="BT16" s="539"/>
      <c r="BU16" s="537"/>
      <c r="BV16" s="539"/>
      <c r="BW16" s="537"/>
      <c r="BX16" s="539"/>
      <c r="BY16" s="537"/>
      <c r="BZ16" s="539"/>
      <c r="CA16" s="502"/>
      <c r="CB16" s="537"/>
      <c r="CC16" s="538"/>
      <c r="CD16" s="538"/>
      <c r="CE16" s="539"/>
      <c r="DA16" t="s">
        <v>1698</v>
      </c>
    </row>
    <row r="17" spans="1:107" ht="12.75" customHeight="1">
      <c r="A17" s="124">
        <f t="shared" ca="1" si="0"/>
        <v>0</v>
      </c>
      <c r="B17" s="124">
        <f t="shared" ca="1" si="1"/>
        <v>0</v>
      </c>
      <c r="C17" s="124">
        <f t="shared" ca="1" si="2"/>
        <v>0</v>
      </c>
      <c r="D17" s="124">
        <f t="shared" ca="1" si="3"/>
        <v>0</v>
      </c>
      <c r="E17" s="124">
        <f ca="1">IFERROR(_xll.AC_BU(_xll.ArrayBU(DB),_xll.ArrayDPT($BA17:$BE17),_xll.ArrayCOA($BG17:$BZ17),YR,PRD-1,_xll.ArrayDIM($CB17:$CE17)),0)</f>
        <v>0</v>
      </c>
      <c r="F17" s="124">
        <f t="shared" ca="1" si="4"/>
        <v>0</v>
      </c>
      <c r="G17" s="124">
        <f t="shared" ca="1" si="5"/>
        <v>0</v>
      </c>
      <c r="H17" s="124"/>
      <c r="I17" s="124">
        <f ca="1">IFERROR(_xll.AC_BU(_xll.ArrayBU(DB),_xll.ArrayDPT($BA17:$BE17),_xll.ArrayCOA($BG17:$BZ17),YR,PRD,_xll.ArrayDIM($CB17:$CE17)),0)</f>
        <v>0</v>
      </c>
      <c r="J17" s="127">
        <f t="shared" ca="1" si="6"/>
        <v>0</v>
      </c>
      <c r="K17" s="126" t="s">
        <v>2491</v>
      </c>
      <c r="L17" s="124">
        <f ca="1">IFERROR(_xll.ACC_BU(_xll.ArrayBU(DB),_xll.ArrayDPT($BA17:$BE17),_xll.ArrayCOA($BG17:$BZ17),YR,PRD,_xll.ArrayDIM($CB17:$CE17)),0)</f>
        <v>800</v>
      </c>
      <c r="M17" s="127">
        <f t="shared" ca="1" si="7"/>
        <v>1.1707332138508381E-2</v>
      </c>
      <c r="N17" s="124">
        <f t="shared" ca="1" si="8"/>
        <v>800</v>
      </c>
      <c r="O17" s="124">
        <f t="shared" ca="1" si="9"/>
        <v>100</v>
      </c>
      <c r="P17" s="124">
        <f t="shared" ca="1" si="10"/>
        <v>591</v>
      </c>
      <c r="Q17" s="124">
        <f t="shared" ca="1" si="11"/>
        <v>73.875</v>
      </c>
      <c r="R17" s="40"/>
      <c r="S17" s="72">
        <f ca="1">IFERROR(_xll.BC_BU(_xll.ArrayBU(DB),_xll.ArrayDPT($BA17:$BE17),_xll.ArrayCOA($BG17:$BZ17),YR,PRD,RV,_xll.ArrayDIM($CB17:$CE17)),0)</f>
        <v>0</v>
      </c>
      <c r="T17" s="72">
        <f ca="1">IFERROR(_xll.AC_BU(_xll.ArrayBU(DB),_xll.ArrayDPT($BA17:$BE17),_xll.ArrayCOA($BG17:$BZ17),YR-1,PRD,_xll.ArrayDIM($CB17:$CE17)),0)</f>
        <v>0</v>
      </c>
      <c r="U17" s="72">
        <f ca="1">IFERROR(_xll.BCC_BU(_xll.ArrayBU(DB),_xll.ArrayDPT($BA17:$BE17),_xll.ArrayCOA($BG17:$BZ17),YR,PRD,RV,_xll.ArrayDIM($CB17:$CE17)),0)</f>
        <v>0</v>
      </c>
      <c r="V17" s="72">
        <f ca="1">IFERROR(_xll.ACC_BU(_xll.ArrayBU(DB),_xll.ArrayDPT($BA17:$BE17),_xll.ArrayCOA($BG17:$BZ17),YR-1,PRD,_xll.ArrayDIM($CB17:$CE17)),0)</f>
        <v>209</v>
      </c>
      <c r="X17" s="72">
        <f ca="1">IFERROR(_xll.ACC_BU(_xll.ArrayBU(DB),_xll.ArrayDPT($BA17:$BE17),_xll.ArrayCOA($BG17:$BZ17),YR-1,PRD,_xll.ArrayDIM($CB17:$CE17)),0)</f>
        <v>209</v>
      </c>
      <c r="Y17" s="72">
        <f ca="1">IFERROR(_xll.BCC_BU(_xll.ArrayBU(DB),_xll.ArrayDPT($BA17:$BE17),_xll.ArrayCOA($BG17:$BZ17),YR-1,PRD,RV,_xll.ArrayDIM($CB17:$CE17)),0)</f>
        <v>0</v>
      </c>
      <c r="Z17" s="72">
        <f ca="1">IFERROR(_xll.ACC_BU(_xll.ArrayBU(DB),_xll.ArrayDPT($BA17:$BE17),_xll.ArrayCOA($BG17:$BZ17),YR-1-1,PRD,_xll.ArrayDIM($CB17:$CE17)),0)</f>
        <v>200</v>
      </c>
      <c r="AA17" s="46"/>
      <c r="AB17" s="46"/>
      <c r="AC17" s="46"/>
      <c r="AE17" s="106"/>
      <c r="AF17" s="106"/>
      <c r="AG17" s="106"/>
      <c r="AH17" s="106"/>
      <c r="BA17" s="537"/>
      <c r="BB17" s="538"/>
      <c r="BC17" s="538"/>
      <c r="BD17" s="538"/>
      <c r="BE17" s="539"/>
      <c r="BF17" s="502"/>
      <c r="BG17" s="533" t="s">
        <v>1708</v>
      </c>
      <c r="BH17" s="535"/>
      <c r="BI17" s="537"/>
      <c r="BJ17" s="539"/>
      <c r="BK17" s="537"/>
      <c r="BL17" s="539"/>
      <c r="BM17" s="537"/>
      <c r="BN17" s="539"/>
      <c r="BO17" s="537"/>
      <c r="BP17" s="539"/>
      <c r="BQ17" s="537"/>
      <c r="BR17" s="539"/>
      <c r="BS17" s="537"/>
      <c r="BT17" s="539"/>
      <c r="BU17" s="537"/>
      <c r="BV17" s="539"/>
      <c r="BW17" s="537"/>
      <c r="BX17" s="539"/>
      <c r="BY17" s="537"/>
      <c r="BZ17" s="539"/>
      <c r="CA17" s="502"/>
      <c r="CB17" s="537"/>
      <c r="CC17" s="538"/>
      <c r="CD17" s="538"/>
      <c r="CE17" s="539"/>
      <c r="DA17" t="s">
        <v>1708</v>
      </c>
    </row>
    <row r="18" spans="1:107" ht="12.75" customHeight="1">
      <c r="A18" s="124">
        <f t="shared" ca="1" si="0"/>
        <v>26467.98</v>
      </c>
      <c r="B18" s="124">
        <f t="shared" ca="1" si="1"/>
        <v>84.81157703894965</v>
      </c>
      <c r="C18" s="124">
        <f t="shared" ca="1" si="2"/>
        <v>31207.98</v>
      </c>
      <c r="D18" s="124">
        <f t="shared" ca="1" si="3"/>
        <v>100</v>
      </c>
      <c r="E18" s="124">
        <f ca="1">IFERROR(_xll.AC_BU(_xll.ArrayBU(DB),_xll.ArrayDPT($BA18:$BE18),_xll.ArrayCOA($BG18:$BZ18),YR,PRD-1,_xll.ArrayDIM($CB18:$CE18)),0)</f>
        <v>0</v>
      </c>
      <c r="F18" s="124">
        <f t="shared" ca="1" si="4"/>
        <v>31207.98</v>
      </c>
      <c r="G18" s="124">
        <f t="shared" ca="1" si="5"/>
        <v>100</v>
      </c>
      <c r="H18" s="124"/>
      <c r="I18" s="124">
        <f ca="1">IFERROR(_xll.AC_BU(_xll.ArrayBU(DB),_xll.ArrayDPT($BA18:$BE18),_xll.ArrayCOA($BG18:$BZ18),YR,PRD,_xll.ArrayDIM($CB18:$CE18)),0)</f>
        <v>31207.98</v>
      </c>
      <c r="J18" s="127">
        <f t="shared" ca="1" si="6"/>
        <v>1.6311393950835609</v>
      </c>
      <c r="K18" s="126" t="s">
        <v>2489</v>
      </c>
      <c r="L18" s="124">
        <f ca="1">IFERROR(_xll.ACC_BU(_xll.ArrayBU(DB),_xll.ArrayDPT($BA18:$BE18),_xll.ArrayCOA($BG18:$BZ18),YR,PRD,_xll.ArrayDIM($CB18:$CE18)),0)</f>
        <v>89322.35</v>
      </c>
      <c r="M18" s="127">
        <f t="shared" ca="1" si="7"/>
        <v>1.3071580235526177</v>
      </c>
      <c r="N18" s="124">
        <f t="shared" ca="1" si="8"/>
        <v>89322.35</v>
      </c>
      <c r="O18" s="124">
        <f t="shared" ca="1" si="9"/>
        <v>100</v>
      </c>
      <c r="P18" s="124">
        <f t="shared" ca="1" si="10"/>
        <v>37232.290000000008</v>
      </c>
      <c r="Q18" s="124">
        <f t="shared" ca="1" si="11"/>
        <v>41.683061406243795</v>
      </c>
      <c r="R18" s="40"/>
      <c r="S18" s="72">
        <f ca="1">IFERROR(_xll.BC_BU(_xll.ArrayBU(DB),_xll.ArrayDPT($BA18:$BE18),_xll.ArrayCOA($BG18:$BZ18),YR,PRD,RV,_xll.ArrayDIM($CB18:$CE18)),0)</f>
        <v>0</v>
      </c>
      <c r="T18" s="72">
        <f ca="1">IFERROR(_xll.AC_BU(_xll.ArrayBU(DB),_xll.ArrayDPT($BA18:$BE18),_xll.ArrayCOA($BG18:$BZ18),YR-1,PRD,_xll.ArrayDIM($CB18:$CE18)),0)</f>
        <v>4740</v>
      </c>
      <c r="U18" s="72">
        <f ca="1">IFERROR(_xll.BCC_BU(_xll.ArrayBU(DB),_xll.ArrayDPT($BA18:$BE18),_xll.ArrayCOA($BG18:$BZ18),YR,PRD,RV,_xll.ArrayDIM($CB18:$CE18)),0)</f>
        <v>0</v>
      </c>
      <c r="V18" s="72">
        <f ca="1">IFERROR(_xll.ACC_BU(_xll.ArrayBU(DB),_xll.ArrayDPT($BA18:$BE18),_xll.ArrayCOA($BG18:$BZ18),YR-1,PRD,_xll.ArrayDIM($CB18:$CE18)),0)</f>
        <v>52090.06</v>
      </c>
      <c r="X18" s="72">
        <f ca="1">IFERROR(_xll.ACC_BU(_xll.ArrayBU(DB),_xll.ArrayDPT($BA18:$BE18),_xll.ArrayCOA($BG18:$BZ18),YR-1,PRD,_xll.ArrayDIM($CB18:$CE18)),0)</f>
        <v>52090.06</v>
      </c>
      <c r="Y18" s="72">
        <f ca="1">IFERROR(_xll.BCC_BU(_xll.ArrayBU(DB),_xll.ArrayDPT($BA18:$BE18),_xll.ArrayCOA($BG18:$BZ18),YR-1,PRD,RV,_xll.ArrayDIM($CB18:$CE18)),0)</f>
        <v>0</v>
      </c>
      <c r="Z18" s="72">
        <f ca="1">IFERROR(_xll.ACC_BU(_xll.ArrayBU(DB),_xll.ArrayDPT($BA18:$BE18),_xll.ArrayCOA($BG18:$BZ18),YR-1-1,PRD,_xll.ArrayDIM($CB18:$CE18)),0)</f>
        <v>49455.76</v>
      </c>
      <c r="AA18" s="46"/>
      <c r="AB18" s="46"/>
      <c r="AC18" s="46"/>
      <c r="AE18" s="106"/>
      <c r="AF18" s="106"/>
      <c r="AG18" s="106"/>
      <c r="AH18" s="106"/>
      <c r="BA18" s="537"/>
      <c r="BB18" s="538"/>
      <c r="BC18" s="538"/>
      <c r="BD18" s="538"/>
      <c r="BE18" s="539"/>
      <c r="BF18" s="502"/>
      <c r="BG18" s="533" t="s">
        <v>1709</v>
      </c>
      <c r="BH18" s="535"/>
      <c r="BI18" s="537"/>
      <c r="BJ18" s="539"/>
      <c r="BK18" s="537"/>
      <c r="BL18" s="539"/>
      <c r="BM18" s="537"/>
      <c r="BN18" s="539"/>
      <c r="BO18" s="537"/>
      <c r="BP18" s="539"/>
      <c r="BQ18" s="537"/>
      <c r="BR18" s="539"/>
      <c r="BS18" s="537"/>
      <c r="BT18" s="539"/>
      <c r="BU18" s="537"/>
      <c r="BV18" s="539"/>
      <c r="BW18" s="537"/>
      <c r="BX18" s="539"/>
      <c r="BY18" s="537"/>
      <c r="BZ18" s="539"/>
      <c r="CA18" s="502"/>
      <c r="CB18" s="537"/>
      <c r="CC18" s="538"/>
      <c r="CD18" s="538"/>
      <c r="CE18" s="539"/>
      <c r="DA18" t="s">
        <v>1709</v>
      </c>
    </row>
    <row r="19" spans="1:107" ht="12.75" customHeight="1">
      <c r="A19" s="124">
        <f t="shared" ca="1" si="0"/>
        <v>0</v>
      </c>
      <c r="B19" s="124">
        <f t="shared" ca="1" si="1"/>
        <v>0</v>
      </c>
      <c r="C19" s="124">
        <f t="shared" ca="1" si="2"/>
        <v>0</v>
      </c>
      <c r="D19" s="124">
        <f t="shared" ca="1" si="3"/>
        <v>0</v>
      </c>
      <c r="E19" s="124">
        <f ca="1">IFERROR(_xll.AC_BU(_xll.ArrayBU(DB),_xll.ArrayDPT($BA19:$BE19),_xll.ArrayCOA($BG19:$BZ19),YR,PRD-1,_xll.ArrayDIM($CB19:$CE19)),0)</f>
        <v>0</v>
      </c>
      <c r="F19" s="124">
        <f t="shared" ca="1" si="4"/>
        <v>0</v>
      </c>
      <c r="G19" s="124">
        <f t="shared" ca="1" si="5"/>
        <v>0</v>
      </c>
      <c r="H19" s="124"/>
      <c r="I19" s="124">
        <f ca="1">IFERROR(_xll.AC_BU(_xll.ArrayBU(DB),_xll.ArrayDPT($BA19:$BE19),_xll.ArrayCOA($BG19:$BZ19),YR,PRD,_xll.ArrayDIM($CB19:$CE19)),0)</f>
        <v>0</v>
      </c>
      <c r="J19" s="127">
        <f t="shared" ca="1" si="6"/>
        <v>0</v>
      </c>
      <c r="K19" s="126" t="s">
        <v>2495</v>
      </c>
      <c r="L19" s="124">
        <f ca="1">IFERROR(_xll.ACC_BU(_xll.ArrayBU(DB),_xll.ArrayDPT($BA19:$BE19),_xll.ArrayCOA($BG19:$BZ19),YR,PRD,_xll.ArrayDIM($CB19:$CE19)),0)</f>
        <v>708</v>
      </c>
      <c r="M19" s="127">
        <f t="shared" ca="1" si="7"/>
        <v>1.0360988942579917E-2</v>
      </c>
      <c r="N19" s="124">
        <f t="shared" ca="1" si="8"/>
        <v>708</v>
      </c>
      <c r="O19" s="124">
        <f t="shared" ca="1" si="9"/>
        <v>100</v>
      </c>
      <c r="P19" s="124">
        <f t="shared" ca="1" si="10"/>
        <v>708</v>
      </c>
      <c r="Q19" s="124">
        <f t="shared" ca="1" si="11"/>
        <v>100</v>
      </c>
      <c r="R19" s="40"/>
      <c r="S19" s="72">
        <f ca="1">IFERROR(_xll.BC_BU(_xll.ArrayBU(DB),_xll.ArrayDPT($BA19:$BE19),_xll.ArrayCOA($BG19:$BZ19),YR,PRD,RV,_xll.ArrayDIM($CB19:$CE19)),0)</f>
        <v>0</v>
      </c>
      <c r="T19" s="72">
        <f ca="1">IFERROR(_xll.AC_BU(_xll.ArrayBU(DB),_xll.ArrayDPT($BA19:$BE19),_xll.ArrayCOA($BG19:$BZ19),YR-1,PRD,_xll.ArrayDIM($CB19:$CE19)),0)</f>
        <v>0</v>
      </c>
      <c r="U19" s="72">
        <f ca="1">IFERROR(_xll.BCC_BU(_xll.ArrayBU(DB),_xll.ArrayDPT($BA19:$BE19),_xll.ArrayCOA($BG19:$BZ19),YR,PRD,RV,_xll.ArrayDIM($CB19:$CE19)),0)</f>
        <v>0</v>
      </c>
      <c r="V19" s="72">
        <f ca="1">IFERROR(_xll.ACC_BU(_xll.ArrayBU(DB),_xll.ArrayDPT($BA19:$BE19),_xll.ArrayCOA($BG19:$BZ19),YR-1,PRD,_xll.ArrayDIM($CB19:$CE19)),0)</f>
        <v>0</v>
      </c>
      <c r="X19" s="72">
        <f ca="1">IFERROR(_xll.ACC_BU(_xll.ArrayBU(DB),_xll.ArrayDPT($BA19:$BE19),_xll.ArrayCOA($BG19:$BZ19),YR-1,PRD,_xll.ArrayDIM($CB19:$CE19)),0)</f>
        <v>0</v>
      </c>
      <c r="Y19" s="72">
        <f ca="1">IFERROR(_xll.BCC_BU(_xll.ArrayBU(DB),_xll.ArrayDPT($BA19:$BE19),_xll.ArrayCOA($BG19:$BZ19),YR-1,PRD,RV,_xll.ArrayDIM($CB19:$CE19)),0)</f>
        <v>0</v>
      </c>
      <c r="Z19" s="72">
        <f ca="1">IFERROR(_xll.ACC_BU(_xll.ArrayBU(DB),_xll.ArrayDPT($BA19:$BE19),_xll.ArrayCOA($BG19:$BZ19),YR-1-1,PRD,_xll.ArrayDIM($CB19:$CE19)),0)</f>
        <v>0</v>
      </c>
      <c r="AA19" s="46"/>
      <c r="AB19" s="46"/>
      <c r="AC19" s="46"/>
      <c r="AE19" s="106"/>
      <c r="AF19" s="106"/>
      <c r="AG19" s="106"/>
      <c r="AH19" s="106"/>
      <c r="BA19" s="537"/>
      <c r="BB19" s="538"/>
      <c r="BC19" s="538"/>
      <c r="BD19" s="538"/>
      <c r="BE19" s="539"/>
      <c r="BF19" s="502"/>
      <c r="BG19" s="533" t="s">
        <v>1713</v>
      </c>
      <c r="BH19" s="535"/>
      <c r="BI19" s="537"/>
      <c r="BJ19" s="539"/>
      <c r="BK19" s="537"/>
      <c r="BL19" s="539"/>
      <c r="BM19" s="537"/>
      <c r="BN19" s="539"/>
      <c r="BO19" s="537"/>
      <c r="BP19" s="539"/>
      <c r="BQ19" s="537"/>
      <c r="BR19" s="539"/>
      <c r="BS19" s="537"/>
      <c r="BT19" s="539"/>
      <c r="BU19" s="537"/>
      <c r="BV19" s="539"/>
      <c r="BW19" s="537"/>
      <c r="BX19" s="539"/>
      <c r="BY19" s="537"/>
      <c r="BZ19" s="539"/>
      <c r="CA19" s="502"/>
      <c r="CB19" s="537"/>
      <c r="CC19" s="538"/>
      <c r="CD19" s="538"/>
      <c r="CE19" s="539"/>
      <c r="DA19" t="s">
        <v>1713</v>
      </c>
    </row>
    <row r="20" spans="1:107" ht="12.75" customHeight="1">
      <c r="A20" s="124">
        <f t="shared" ca="1" si="0"/>
        <v>46.350000000000023</v>
      </c>
      <c r="B20" s="124">
        <f t="shared" ca="1" si="1"/>
        <v>8.5145859357777969</v>
      </c>
      <c r="C20" s="124">
        <f t="shared" ca="1" si="2"/>
        <v>170.41000000000003</v>
      </c>
      <c r="D20" s="124">
        <f t="shared" ca="1" si="3"/>
        <v>31.304651333676251</v>
      </c>
      <c r="E20" s="124">
        <f ca="1">IFERROR(_xll.AC_BU(_xll.ArrayBU(DB),_xll.ArrayDPT($BA20:$BE20),_xll.ArrayCOA($BG20:$BZ20),YR,PRD-1,_xll.ArrayDIM($CB20:$CE20)),0)</f>
        <v>373.95</v>
      </c>
      <c r="F20" s="124">
        <f t="shared" ca="1" si="4"/>
        <v>544.36</v>
      </c>
      <c r="G20" s="124">
        <f t="shared" ca="1" si="5"/>
        <v>100</v>
      </c>
      <c r="H20" s="124"/>
      <c r="I20" s="124">
        <f ca="1">IFERROR(_xll.AC_BU(_xll.ArrayBU(DB),_xll.ArrayDPT($BA20:$BE20),_xll.ArrayCOA($BG20:$BZ20),YR,PRD,_xll.ArrayDIM($CB20:$CE20)),0)</f>
        <v>544.36</v>
      </c>
      <c r="J20" s="127">
        <f t="shared" ca="1" si="6"/>
        <v>2.8451922909066434E-2</v>
      </c>
      <c r="K20" s="126" t="s">
        <v>2496</v>
      </c>
      <c r="L20" s="124">
        <f ca="1">IFERROR(_xll.ACC_BU(_xll.ArrayBU(DB),_xll.ArrayDPT($BA20:$BE20),_xll.ArrayCOA($BG20:$BZ20),YR,PRD,_xll.ArrayDIM($CB20:$CE20)),0)</f>
        <v>2087.9299999999998</v>
      </c>
      <c r="M20" s="127">
        <f t="shared" ca="1" si="7"/>
        <v>3.0555112489944754E-2</v>
      </c>
      <c r="N20" s="124">
        <f t="shared" ca="1" si="8"/>
        <v>2087.9299999999998</v>
      </c>
      <c r="O20" s="124">
        <f t="shared" ca="1" si="9"/>
        <v>100</v>
      </c>
      <c r="P20" s="124">
        <f t="shared" ca="1" si="10"/>
        <v>-845.11000000000013</v>
      </c>
      <c r="Q20" s="124">
        <f t="shared" ca="1" si="11"/>
        <v>-40.475973811382573</v>
      </c>
      <c r="R20" s="40"/>
      <c r="S20" s="72">
        <f ca="1">IFERROR(_xll.BC_BU(_xll.ArrayBU(DB),_xll.ArrayDPT($BA20:$BE20),_xll.ArrayCOA($BG20:$BZ20),YR,PRD,RV,_xll.ArrayDIM($CB20:$CE20)),0)</f>
        <v>0</v>
      </c>
      <c r="T20" s="72">
        <f ca="1">IFERROR(_xll.AC_BU(_xll.ArrayBU(DB),_xll.ArrayDPT($BA20:$BE20),_xll.ArrayCOA($BG20:$BZ20),YR-1,PRD,_xll.ArrayDIM($CB20:$CE20)),0)</f>
        <v>498.01</v>
      </c>
      <c r="U20" s="72">
        <f ca="1">IFERROR(_xll.BCC_BU(_xll.ArrayBU(DB),_xll.ArrayDPT($BA20:$BE20),_xll.ArrayCOA($BG20:$BZ20),YR,PRD,RV,_xll.ArrayDIM($CB20:$CE20)),0)</f>
        <v>0</v>
      </c>
      <c r="V20" s="72">
        <f ca="1">IFERROR(_xll.ACC_BU(_xll.ArrayBU(DB),_xll.ArrayDPT($BA20:$BE20),_xll.ArrayCOA($BG20:$BZ20),YR-1,PRD,_xll.ArrayDIM($CB20:$CE20)),0)</f>
        <v>2933.04</v>
      </c>
      <c r="X20" s="72">
        <f ca="1">IFERROR(_xll.ACC_BU(_xll.ArrayBU(DB),_xll.ArrayDPT($BA20:$BE20),_xll.ArrayCOA($BG20:$BZ20),YR-1,PRD,_xll.ArrayDIM($CB20:$CE20)),0)</f>
        <v>2933.04</v>
      </c>
      <c r="Y20" s="72">
        <f ca="1">IFERROR(_xll.BCC_BU(_xll.ArrayBU(DB),_xll.ArrayDPT($BA20:$BE20),_xll.ArrayCOA($BG20:$BZ20),YR-1,PRD,RV,_xll.ArrayDIM($CB20:$CE20)),0)</f>
        <v>0</v>
      </c>
      <c r="Z20" s="72">
        <f ca="1">IFERROR(_xll.ACC_BU(_xll.ArrayBU(DB),_xll.ArrayDPT($BA20:$BE20),_xll.ArrayCOA($BG20:$BZ20),YR-1-1,PRD,_xll.ArrayDIM($CB20:$CE20)),0)</f>
        <v>2248.92</v>
      </c>
      <c r="AA20" s="46"/>
      <c r="AB20" s="46"/>
      <c r="AC20" s="46"/>
      <c r="AE20" s="106"/>
      <c r="AF20" s="106"/>
      <c r="AG20" s="106"/>
      <c r="AH20" s="106"/>
      <c r="BA20" s="537"/>
      <c r="BB20" s="538"/>
      <c r="BC20" s="538"/>
      <c r="BD20" s="538"/>
      <c r="BE20" s="539"/>
      <c r="BF20" s="502"/>
      <c r="BG20" s="533" t="s">
        <v>1700</v>
      </c>
      <c r="BH20" s="535"/>
      <c r="BI20" s="537"/>
      <c r="BJ20" s="539"/>
      <c r="BK20" s="537"/>
      <c r="BL20" s="539"/>
      <c r="BM20" s="537"/>
      <c r="BN20" s="539"/>
      <c r="BO20" s="537"/>
      <c r="BP20" s="539"/>
      <c r="BQ20" s="537"/>
      <c r="BR20" s="539"/>
      <c r="BS20" s="537"/>
      <c r="BT20" s="539"/>
      <c r="BU20" s="537"/>
      <c r="BV20" s="539"/>
      <c r="BW20" s="537"/>
      <c r="BX20" s="539"/>
      <c r="BY20" s="537"/>
      <c r="BZ20" s="539"/>
      <c r="CA20" s="502"/>
      <c r="CB20" s="537"/>
      <c r="CC20" s="538"/>
      <c r="CD20" s="538"/>
      <c r="CE20" s="539"/>
      <c r="DA20" t="s">
        <v>1700</v>
      </c>
    </row>
    <row r="21" spans="1:107" ht="12.75" customHeight="1">
      <c r="A21" s="124">
        <f t="shared" ca="1" si="0"/>
        <v>14000</v>
      </c>
      <c r="B21" s="124">
        <f t="shared" ca="1" si="1"/>
        <v>41.176470588235297</v>
      </c>
      <c r="C21" s="124">
        <f t="shared" ca="1" si="2"/>
        <v>17000</v>
      </c>
      <c r="D21" s="124">
        <f t="shared" ca="1" si="3"/>
        <v>50</v>
      </c>
      <c r="E21" s="124">
        <f ca="1">IFERROR(_xll.AC_BU(_xll.ArrayBU(DB),_xll.ArrayDPT($BA21:$BE21),_xll.ArrayCOA($BG21:$BZ21),YR,PRD-1,_xll.ArrayDIM($CB21:$CE21)),0)</f>
        <v>17000</v>
      </c>
      <c r="F21" s="124">
        <f t="shared" ca="1" si="4"/>
        <v>34000</v>
      </c>
      <c r="G21" s="124">
        <f t="shared" ca="1" si="5"/>
        <v>100</v>
      </c>
      <c r="H21" s="124"/>
      <c r="I21" s="124">
        <f ca="1">IFERROR(_xll.AC_BU(_xll.ArrayBU(DB),_xll.ArrayDPT($BA21:$BE21),_xll.ArrayCOA($BG21:$BZ21),YR,PRD,_xll.ArrayDIM($CB21:$CE21)),0)</f>
        <v>34000</v>
      </c>
      <c r="J21" s="127">
        <f t="shared" ca="1" si="6"/>
        <v>1.7770691801533154</v>
      </c>
      <c r="K21" s="126" t="s">
        <v>2594</v>
      </c>
      <c r="L21" s="124">
        <f ca="1">IFERROR(_xll.ACC_BU(_xll.ArrayBU(DB),_xll.ArrayDPT($BA21:$BE21),_xll.ArrayCOA($BG21:$BZ21),YR,PRD,_xll.ArrayDIM($CB21:$CE21)),0)</f>
        <v>119000</v>
      </c>
      <c r="M21" s="127">
        <f t="shared" ca="1" si="7"/>
        <v>1.7414656556031218</v>
      </c>
      <c r="N21" s="124">
        <f t="shared" ca="1" si="8"/>
        <v>119000</v>
      </c>
      <c r="O21" s="124">
        <f t="shared" ca="1" si="9"/>
        <v>100</v>
      </c>
      <c r="P21" s="124">
        <f t="shared" ca="1" si="10"/>
        <v>-1000</v>
      </c>
      <c r="Q21" s="124">
        <f t="shared" ca="1" si="11"/>
        <v>-0.84033613445378152</v>
      </c>
      <c r="R21" s="40"/>
      <c r="S21" s="72">
        <f ca="1">IFERROR(_xll.BC_BU(_xll.ArrayBU(DB),_xll.ArrayDPT($BA21:$BE21),_xll.ArrayCOA($BG21:$BZ21),YR,PRD,RV,_xll.ArrayDIM($CB21:$CE21)),0)</f>
        <v>0</v>
      </c>
      <c r="T21" s="72">
        <f ca="1">IFERROR(_xll.AC_BU(_xll.ArrayBU(DB),_xll.ArrayDPT($BA21:$BE21),_xll.ArrayCOA($BG21:$BZ21),YR-1,PRD,_xll.ArrayDIM($CB21:$CE21)),0)</f>
        <v>20000</v>
      </c>
      <c r="U21" s="72">
        <f ca="1">IFERROR(_xll.BCC_BU(_xll.ArrayBU(DB),_xll.ArrayDPT($BA21:$BE21),_xll.ArrayCOA($BG21:$BZ21),YR,PRD,RV,_xll.ArrayDIM($CB21:$CE21)),0)</f>
        <v>0</v>
      </c>
      <c r="V21" s="72">
        <f ca="1">IFERROR(_xll.ACC_BU(_xll.ArrayBU(DB),_xll.ArrayDPT($BA21:$BE21),_xll.ArrayCOA($BG21:$BZ21),YR-1,PRD,_xll.ArrayDIM($CB21:$CE21)),0)</f>
        <v>120000</v>
      </c>
      <c r="X21" s="72">
        <f ca="1">IFERROR(_xll.ACC_BU(_xll.ArrayBU(DB),_xll.ArrayDPT($BA21:$BE21),_xll.ArrayCOA($BG21:$BZ21),YR-1,PRD,_xll.ArrayDIM($CB21:$CE21)),0)</f>
        <v>120000</v>
      </c>
      <c r="Y21" s="72">
        <f ca="1">IFERROR(_xll.BCC_BU(_xll.ArrayBU(DB),_xll.ArrayDPT($BA21:$BE21),_xll.ArrayCOA($BG21:$BZ21),YR-1,PRD,RV,_xll.ArrayDIM($CB21:$CE21)),0)</f>
        <v>0</v>
      </c>
      <c r="Z21" s="72">
        <f ca="1">IFERROR(_xll.ACC_BU(_xll.ArrayBU(DB),_xll.ArrayDPT($BA21:$BE21),_xll.ArrayCOA($BG21:$BZ21),YR-1-1,PRD,_xll.ArrayDIM($CB21:$CE21)),0)</f>
        <v>120000</v>
      </c>
      <c r="AA21" s="46"/>
      <c r="AB21" s="46"/>
      <c r="AC21" s="46"/>
      <c r="AE21" s="106"/>
      <c r="AF21" s="106"/>
      <c r="AG21" s="106"/>
      <c r="AH21" s="106"/>
      <c r="BA21" s="537"/>
      <c r="BB21" s="538"/>
      <c r="BC21" s="538"/>
      <c r="BD21" s="538"/>
      <c r="BE21" s="539"/>
      <c r="BF21" s="502"/>
      <c r="BG21" s="533" t="s">
        <v>1701</v>
      </c>
      <c r="BH21" s="535"/>
      <c r="BI21" s="537"/>
      <c r="BJ21" s="539"/>
      <c r="BK21" s="537"/>
      <c r="BL21" s="539"/>
      <c r="BM21" s="537"/>
      <c r="BN21" s="539"/>
      <c r="BO21" s="537"/>
      <c r="BP21" s="539"/>
      <c r="BQ21" s="537"/>
      <c r="BR21" s="539"/>
      <c r="BS21" s="537"/>
      <c r="BT21" s="539"/>
      <c r="BU21" s="537"/>
      <c r="BV21" s="539"/>
      <c r="BW21" s="537"/>
      <c r="BX21" s="539"/>
      <c r="BY21" s="537"/>
      <c r="BZ21" s="539"/>
      <c r="CA21" s="502"/>
      <c r="CB21" s="537"/>
      <c r="CC21" s="538"/>
      <c r="CD21" s="538"/>
      <c r="CE21" s="539"/>
      <c r="DA21" t="s">
        <v>1701</v>
      </c>
      <c r="DB21" t="s">
        <v>1700</v>
      </c>
    </row>
    <row r="22" spans="1:107" ht="12.75" hidden="1" customHeight="1">
      <c r="A22" s="124">
        <f t="shared" ca="1" si="0"/>
        <v>0</v>
      </c>
      <c r="B22" s="124">
        <f t="shared" ca="1" si="1"/>
        <v>0</v>
      </c>
      <c r="C22" s="124">
        <f t="shared" ca="1" si="2"/>
        <v>0</v>
      </c>
      <c r="D22" s="124">
        <f t="shared" ca="1" si="3"/>
        <v>0</v>
      </c>
      <c r="E22" s="124">
        <f ca="1">IFERROR(_xll.AC_BU(_xll.ArrayBU(DB),_xll.ArrayDPT($BA22:$BE22),_xll.ArrayCOA($BG22:$BZ22),YR,PRD-1,_xll.ArrayDIM($CB22:$CE22)),0)</f>
        <v>0</v>
      </c>
      <c r="F22" s="124">
        <f t="shared" ca="1" si="4"/>
        <v>0</v>
      </c>
      <c r="G22" s="124">
        <f t="shared" ca="1" si="5"/>
        <v>0</v>
      </c>
      <c r="H22" s="124"/>
      <c r="I22" s="124">
        <f ca="1">IFERROR(_xll.AC_BU(_xll.ArrayBU(DB),_xll.ArrayDPT($BA22:$BE22),_xll.ArrayCOA($BG22:$BZ22),YR,PRD,_xll.ArrayDIM($CB22:$CE22)),0)</f>
        <v>0</v>
      </c>
      <c r="J22" s="127">
        <f t="shared" ca="1" si="6"/>
        <v>0</v>
      </c>
      <c r="K22" t="s">
        <v>2501</v>
      </c>
      <c r="L22" s="124">
        <f ca="1">IFERROR(_xll.ACC_BU(_xll.ArrayBU(DB),_xll.ArrayDPT($BA22:$BE22),_xll.ArrayCOA($BG22:$BZ22),YR,PRD,_xll.ArrayDIM($CB22:$CE22)),0)</f>
        <v>0</v>
      </c>
      <c r="M22" s="127">
        <f t="shared" ca="1" si="7"/>
        <v>0</v>
      </c>
      <c r="N22" s="124">
        <f t="shared" ca="1" si="8"/>
        <v>0</v>
      </c>
      <c r="O22" s="124">
        <f t="shared" ca="1" si="9"/>
        <v>0</v>
      </c>
      <c r="P22" s="124">
        <f t="shared" ca="1" si="10"/>
        <v>0</v>
      </c>
      <c r="Q22" s="124">
        <f t="shared" ca="1" si="11"/>
        <v>0</v>
      </c>
      <c r="R22" s="40"/>
      <c r="S22" s="72">
        <f ca="1">IFERROR(_xll.BC_BU(_xll.ArrayBU(DB),_xll.ArrayDPT($BA22:$BE22),_xll.ArrayCOA($BG22:$BZ22),YR,PRD,RV,_xll.ArrayDIM($CB22:$CE22)),0)</f>
        <v>0</v>
      </c>
      <c r="T22" s="72">
        <f ca="1">IFERROR(_xll.AC_BU(_xll.ArrayBU(DB),_xll.ArrayDPT($BA22:$BE22),_xll.ArrayCOA($BG22:$BZ22),YR-1,PRD,_xll.ArrayDIM($CB22:$CE22)),0)</f>
        <v>0</v>
      </c>
      <c r="U22" s="72">
        <f ca="1">IFERROR(_xll.BCC_BU(_xll.ArrayBU(DB),_xll.ArrayDPT($BA22:$BE22),_xll.ArrayCOA($BG22:$BZ22),YR,PRD,RV,_xll.ArrayDIM($CB22:$CE22)),0)</f>
        <v>0</v>
      </c>
      <c r="V22" s="72">
        <f ca="1">IFERROR(_xll.ACC_BU(_xll.ArrayBU(DB),_xll.ArrayDPT($BA22:$BE22),_xll.ArrayCOA($BG22:$BZ22),YR-1,PRD,_xll.ArrayDIM($CB22:$CE22)),0)</f>
        <v>0</v>
      </c>
      <c r="X22" s="72">
        <f ca="1">IFERROR(_xll.ACC_BU(_xll.ArrayBU(DB),_xll.ArrayDPT($BA22:$BE22),_xll.ArrayCOA($BG22:$BZ22),YR-1,PRD,_xll.ArrayDIM($CB22:$CE22)),0)</f>
        <v>0</v>
      </c>
      <c r="Y22" s="72">
        <f ca="1">IFERROR(_xll.BCC_BU(_xll.ArrayBU(DB),_xll.ArrayDPT($BA22:$BE22),_xll.ArrayCOA($BG22:$BZ22),YR-1,PRD,RV,_xll.ArrayDIM($CB22:$CE22)),0)</f>
        <v>0</v>
      </c>
      <c r="Z22" s="72">
        <f ca="1">IFERROR(_xll.ACC_BU(_xll.ArrayBU(DB),_xll.ArrayDPT($BA22:$BE22),_xll.ArrayCOA($BG22:$BZ22),YR-1-1,PRD,_xll.ArrayDIM($CB22:$CE22)),0)</f>
        <v>0</v>
      </c>
      <c r="AA22" s="46"/>
      <c r="AB22" s="46"/>
      <c r="AC22" s="46"/>
      <c r="AE22" s="106"/>
      <c r="AF22" s="106"/>
      <c r="AG22" s="106"/>
      <c r="AH22" s="106"/>
      <c r="BA22" s="537"/>
      <c r="BB22" s="538"/>
      <c r="BC22" s="538"/>
      <c r="BD22" s="538"/>
      <c r="BE22" s="539"/>
      <c r="BF22" s="502"/>
      <c r="BG22" s="533" t="s">
        <v>1704</v>
      </c>
      <c r="BH22" s="535"/>
      <c r="BI22" s="537"/>
      <c r="BJ22" s="539"/>
      <c r="BK22" s="537"/>
      <c r="BL22" s="539"/>
      <c r="BM22" s="537"/>
      <c r="BN22" s="539"/>
      <c r="BO22" s="537"/>
      <c r="BP22" s="539"/>
      <c r="BQ22" s="537"/>
      <c r="BR22" s="539"/>
      <c r="BS22" s="537"/>
      <c r="BT22" s="539"/>
      <c r="BU22" s="537"/>
      <c r="BV22" s="539"/>
      <c r="BW22" s="537"/>
      <c r="BX22" s="539"/>
      <c r="BY22" s="537"/>
      <c r="BZ22" s="539"/>
      <c r="CA22" s="502"/>
      <c r="CB22" s="537"/>
      <c r="CC22" s="538"/>
      <c r="CD22" s="538"/>
      <c r="CE22" s="539"/>
      <c r="DA22" t="s">
        <v>1704</v>
      </c>
    </row>
    <row r="23" spans="1:107" ht="12.75" hidden="1" customHeight="1">
      <c r="A23" s="124">
        <f t="shared" ca="1" si="0"/>
        <v>0</v>
      </c>
      <c r="B23" s="124">
        <f t="shared" ca="1" si="1"/>
        <v>0</v>
      </c>
      <c r="C23" s="124">
        <f t="shared" ca="1" si="2"/>
        <v>0</v>
      </c>
      <c r="D23" s="124">
        <f t="shared" ca="1" si="3"/>
        <v>0</v>
      </c>
      <c r="E23" s="124">
        <f ca="1">IFERROR(_xll.AC_BU(_xll.ArrayBU(DB),_xll.ArrayDPT($BA23:$BE23),_xll.ArrayCOA($BG23:$BZ23),YR,PRD-1,_xll.ArrayDIM($CB23:$CE23)),0)</f>
        <v>0</v>
      </c>
      <c r="F23" s="124">
        <f t="shared" ca="1" si="4"/>
        <v>0</v>
      </c>
      <c r="G23" s="124">
        <f t="shared" ca="1" si="5"/>
        <v>0</v>
      </c>
      <c r="H23" s="124"/>
      <c r="I23" s="124">
        <f ca="1">IFERROR(_xll.AC_BU(_xll.ArrayBU(DB),_xll.ArrayDPT($BA23:$BE23),_xll.ArrayCOA($BG23:$BZ23),YR,PRD,_xll.ArrayDIM($CB23:$CE23)),0)</f>
        <v>0</v>
      </c>
      <c r="J23" s="127">
        <f t="shared" ca="1" si="6"/>
        <v>0</v>
      </c>
      <c r="K23" s="126" t="s">
        <v>2547</v>
      </c>
      <c r="L23" s="124">
        <f ca="1">IFERROR(_xll.ACC_BU(_xll.ArrayBU(DB),_xll.ArrayDPT($BA23:$BE23),_xll.ArrayCOA($BG23:$BZ23),YR,PRD,_xll.ArrayDIM($CB23:$CE23)),0)</f>
        <v>0</v>
      </c>
      <c r="M23" s="127">
        <f t="shared" ca="1" si="7"/>
        <v>0</v>
      </c>
      <c r="N23" s="124">
        <f t="shared" ca="1" si="8"/>
        <v>0</v>
      </c>
      <c r="O23" s="124">
        <f t="shared" ca="1" si="9"/>
        <v>0</v>
      </c>
      <c r="P23" s="124">
        <f t="shared" ca="1" si="10"/>
        <v>0</v>
      </c>
      <c r="Q23" s="124">
        <f t="shared" ca="1" si="11"/>
        <v>0</v>
      </c>
      <c r="R23" s="40"/>
      <c r="S23" s="72">
        <f ca="1">IFERROR(_xll.BC_BU(_xll.ArrayBU(DB),_xll.ArrayDPT($BA23:$BE23),_xll.ArrayCOA($BG23:$BZ23),YR,PRD,RV,_xll.ArrayDIM($CB23:$CE23)),0)</f>
        <v>0</v>
      </c>
      <c r="T23" s="72">
        <f ca="1">IFERROR(_xll.AC_BU(_xll.ArrayBU(DB),_xll.ArrayDPT($BA23:$BE23),_xll.ArrayCOA($BG23:$BZ23),YR-1,PRD,_xll.ArrayDIM($CB23:$CE23)),0)</f>
        <v>0</v>
      </c>
      <c r="U23" s="72">
        <f ca="1">IFERROR(_xll.BCC_BU(_xll.ArrayBU(DB),_xll.ArrayDPT($BA23:$BE23),_xll.ArrayCOA($BG23:$BZ23),YR,PRD,RV,_xll.ArrayDIM($CB23:$CE23)),0)</f>
        <v>0</v>
      </c>
      <c r="V23" s="72">
        <f ca="1">IFERROR(_xll.ACC_BU(_xll.ArrayBU(DB),_xll.ArrayDPT($BA23:$BE23),_xll.ArrayCOA($BG23:$BZ23),YR-1,PRD,_xll.ArrayDIM($CB23:$CE23)),0)</f>
        <v>0</v>
      </c>
      <c r="X23" s="72">
        <f ca="1">IFERROR(_xll.ACC_BU(_xll.ArrayBU(DB),_xll.ArrayDPT($BA23:$BE23),_xll.ArrayCOA($BG23:$BZ23),YR-1,PRD,_xll.ArrayDIM($CB23:$CE23)),0)</f>
        <v>0</v>
      </c>
      <c r="Y23" s="72">
        <f ca="1">IFERROR(_xll.BCC_BU(_xll.ArrayBU(DB),_xll.ArrayDPT($BA23:$BE23),_xll.ArrayCOA($BG23:$BZ23),YR-1,PRD,RV,_xll.ArrayDIM($CB23:$CE23)),0)</f>
        <v>0</v>
      </c>
      <c r="Z23" s="72">
        <f ca="1">IFERROR(_xll.ACC_BU(_xll.ArrayBU(DB),_xll.ArrayDPT($BA23:$BE23),_xll.ArrayCOA($BG23:$BZ23),YR-1-1,PRD,_xll.ArrayDIM($CB23:$CE23)),0)</f>
        <v>830</v>
      </c>
      <c r="AA23" s="46"/>
      <c r="AB23" s="46"/>
      <c r="AC23" s="46"/>
      <c r="AE23" s="106"/>
      <c r="AF23" s="106"/>
      <c r="AG23" s="106"/>
      <c r="AH23" s="106"/>
      <c r="BA23" s="537"/>
      <c r="BB23" s="538"/>
      <c r="BC23" s="538"/>
      <c r="BD23" s="538"/>
      <c r="BE23" s="539"/>
      <c r="BF23" s="502"/>
      <c r="BG23" s="533" t="s">
        <v>1695</v>
      </c>
      <c r="BH23" s="535"/>
      <c r="BI23" s="537"/>
      <c r="BJ23" s="539"/>
      <c r="BK23" s="537"/>
      <c r="BL23" s="539"/>
      <c r="BM23" s="537"/>
      <c r="BN23" s="539"/>
      <c r="BO23" s="537"/>
      <c r="BP23" s="539"/>
      <c r="BQ23" s="537"/>
      <c r="BR23" s="539"/>
      <c r="BS23" s="537"/>
      <c r="BT23" s="539"/>
      <c r="BU23" s="537"/>
      <c r="BV23" s="539"/>
      <c r="BW23" s="537"/>
      <c r="BX23" s="539"/>
      <c r="BY23" s="537"/>
      <c r="BZ23" s="539"/>
      <c r="CA23" s="502"/>
      <c r="CB23" s="537"/>
      <c r="CC23" s="538"/>
      <c r="CD23" s="538"/>
      <c r="CE23" s="539"/>
      <c r="DA23" t="s">
        <v>1695</v>
      </c>
    </row>
    <row r="24" spans="1:107" ht="12.75" customHeight="1">
      <c r="A24" s="124">
        <f t="shared" ca="1" si="0"/>
        <v>31707.479999999996</v>
      </c>
      <c r="B24" s="124">
        <f t="shared" ca="1" si="1"/>
        <v>80.870997064845781</v>
      </c>
      <c r="C24" s="124">
        <f t="shared" ca="1" si="2"/>
        <v>20587.079999999994</v>
      </c>
      <c r="D24" s="124">
        <f t="shared" ca="1" si="3"/>
        <v>52.508041832833932</v>
      </c>
      <c r="E24" s="124">
        <f ca="1">IFERROR(_xll.AC_BU(_xll.ArrayBU(DB),_xll.ArrayDPT($BA24:$BE24),_xll.ArrayCOA($BG24:$BZ24),YR,PRD-1,_xll.ArrayDIM($CB24:$CE24)),0)</f>
        <v>18620.400000000001</v>
      </c>
      <c r="F24" s="124">
        <f t="shared" ca="1" si="4"/>
        <v>39207.479999999996</v>
      </c>
      <c r="G24" s="124">
        <f t="shared" ca="1" si="5"/>
        <v>100</v>
      </c>
      <c r="H24" s="124"/>
      <c r="I24" s="124">
        <f ca="1">IFERROR(_xll.AC_BU(_xll.ArrayBU(DB),_xll.ArrayDPT($BA24:$BE24),_xll.ArrayCOA($BG24:$BZ24),YR,PRD,_xll.ArrayDIM($CB24:$CE24)),0)</f>
        <v>39207.479999999996</v>
      </c>
      <c r="J24" s="127">
        <f t="shared" ca="1" si="6"/>
        <v>2.0492471864552204</v>
      </c>
      <c r="K24" s="126" t="s">
        <v>2492</v>
      </c>
      <c r="L24" s="124">
        <f ca="1">IFERROR(_xll.ACC_BU(_xll.ArrayBU(DB),_xll.ArrayDPT($BA24:$BE24),_xll.ArrayCOA($BG24:$BZ24),YR,PRD,_xll.ArrayDIM($CB24:$CE24)),0)</f>
        <v>126076.67000000001</v>
      </c>
      <c r="M24" s="127">
        <f t="shared" ca="1" si="7"/>
        <v>1.8450268132588945</v>
      </c>
      <c r="N24" s="124">
        <f t="shared" ca="1" si="8"/>
        <v>126076.67000000001</v>
      </c>
      <c r="O24" s="124">
        <f t="shared" ca="1" si="9"/>
        <v>100</v>
      </c>
      <c r="P24" s="124">
        <f t="shared" ca="1" si="10"/>
        <v>62266.48000000001</v>
      </c>
      <c r="Q24" s="124">
        <f t="shared" ca="1" si="11"/>
        <v>49.387789192084469</v>
      </c>
      <c r="R24" s="40"/>
      <c r="S24" s="72">
        <f ca="1">IFERROR(_xll.BC_BU(_xll.ArrayBU(DB),_xll.ArrayDPT($BA24:$BE24),_xll.ArrayCOA($BG24:$BZ24),YR,PRD,RV,_xll.ArrayDIM($CB24:$CE24)),0)</f>
        <v>0</v>
      </c>
      <c r="T24" s="72">
        <f ca="1">IFERROR(_xll.AC_BU(_xll.ArrayBU(DB),_xll.ArrayDPT($BA24:$BE24),_xll.ArrayCOA($BG24:$BZ24),YR-1,PRD,_xll.ArrayDIM($CB24:$CE24)),0)</f>
        <v>7500</v>
      </c>
      <c r="U24" s="72">
        <f ca="1">IFERROR(_xll.BCC_BU(_xll.ArrayBU(DB),_xll.ArrayDPT($BA24:$BE24),_xll.ArrayCOA($BG24:$BZ24),YR,PRD,RV,_xll.ArrayDIM($CB24:$CE24)),0)</f>
        <v>0</v>
      </c>
      <c r="V24" s="72">
        <f ca="1">IFERROR(_xll.ACC_BU(_xll.ArrayBU(DB),_xll.ArrayDPT($BA24:$BE24),_xll.ArrayCOA($BG24:$BZ24),YR-1,PRD,_xll.ArrayDIM($CB24:$CE24)),0)</f>
        <v>63810.19</v>
      </c>
      <c r="X24" s="72">
        <f ca="1">IFERROR(_xll.ACC_BU(_xll.ArrayBU(DB),_xll.ArrayDPT($BA24:$BE24),_xll.ArrayCOA($BG24:$BZ24),YR-1,PRD,_xll.ArrayDIM($CB24:$CE24)),0)</f>
        <v>63810.19</v>
      </c>
      <c r="Y24" s="72">
        <f ca="1">IFERROR(_xll.BCC_BU(_xll.ArrayBU(DB),_xll.ArrayDPT($BA24:$BE24),_xll.ArrayCOA($BG24:$BZ24),YR-1,PRD,RV,_xll.ArrayDIM($CB24:$CE24)),0)</f>
        <v>0</v>
      </c>
      <c r="Z24" s="72">
        <f ca="1">IFERROR(_xll.ACC_BU(_xll.ArrayBU(DB),_xll.ArrayDPT($BA24:$BE24),_xll.ArrayCOA($BG24:$BZ24),YR-1-1,PRD,_xll.ArrayDIM($CB24:$CE24)),0)</f>
        <v>32888.97</v>
      </c>
      <c r="AA24" s="46"/>
      <c r="AB24" s="46"/>
      <c r="AC24" s="46"/>
      <c r="AE24" s="106"/>
      <c r="AF24" s="106"/>
      <c r="AG24" s="106"/>
      <c r="AH24" s="106"/>
      <c r="BA24" s="537"/>
      <c r="BB24" s="538"/>
      <c r="BC24" s="538"/>
      <c r="BD24" s="538"/>
      <c r="BE24" s="539"/>
      <c r="BF24" s="502"/>
      <c r="BG24" s="533" t="s">
        <v>1703</v>
      </c>
      <c r="BH24" s="535"/>
      <c r="BI24" s="537"/>
      <c r="BJ24" s="539"/>
      <c r="BK24" s="537"/>
      <c r="BL24" s="539"/>
      <c r="BM24" s="537"/>
      <c r="BN24" s="539"/>
      <c r="BO24" s="537"/>
      <c r="BP24" s="539"/>
      <c r="BQ24" s="537"/>
      <c r="BR24" s="539"/>
      <c r="BS24" s="537"/>
      <c r="BT24" s="539"/>
      <c r="BU24" s="537"/>
      <c r="BV24" s="539"/>
      <c r="BW24" s="537"/>
      <c r="BX24" s="539"/>
      <c r="BY24" s="537"/>
      <c r="BZ24" s="539"/>
      <c r="CA24" s="502"/>
      <c r="CB24" s="537"/>
      <c r="CC24" s="538"/>
      <c r="CD24" s="538"/>
      <c r="CE24" s="539"/>
      <c r="DA24" t="s">
        <v>1703</v>
      </c>
    </row>
    <row r="25" spans="1:107" ht="12.75" customHeight="1">
      <c r="A25" s="124">
        <f t="shared" ca="1" si="0"/>
        <v>-43</v>
      </c>
      <c r="B25" s="124">
        <f t="shared" ca="1" si="1"/>
        <v>0</v>
      </c>
      <c r="C25" s="124">
        <f t="shared" ca="1" si="2"/>
        <v>0</v>
      </c>
      <c r="D25" s="124">
        <f t="shared" ca="1" si="3"/>
        <v>0</v>
      </c>
      <c r="E25" s="124">
        <f ca="1">IFERROR(_xll.AC_BU(_xll.ArrayBU(DB),_xll.ArrayDPT($BA25:$BE25),_xll.ArrayCOA($BG25:$BZ25),YR,PRD-1,_xll.ArrayDIM($CB25:$CE25)),0)</f>
        <v>0</v>
      </c>
      <c r="F25" s="124">
        <f t="shared" ca="1" si="4"/>
        <v>0</v>
      </c>
      <c r="G25" s="124">
        <f t="shared" ca="1" si="5"/>
        <v>0</v>
      </c>
      <c r="H25" s="124"/>
      <c r="I25" s="124">
        <f ca="1">IFERROR(_xll.AC_BU(_xll.ArrayBU(DB),_xll.ArrayDPT($BA25:$BE25),_xll.ArrayCOA($BG25:$BZ25),YR,PRD,_xll.ArrayDIM($CB25:$CE25)),0)</f>
        <v>0</v>
      </c>
      <c r="J25" s="127">
        <f t="shared" ca="1" si="6"/>
        <v>0</v>
      </c>
      <c r="K25" s="216" t="s">
        <v>2484</v>
      </c>
      <c r="L25" s="124">
        <f ca="1">IFERROR(_xll.ACC_BU(_xll.ArrayBU(DB),_xll.ArrayDPT($BA25:$BE25),_xll.ArrayCOA($BG25:$BZ25),YR,PRD,_xll.ArrayDIM($CB25:$CE25)),0)</f>
        <v>7386.25</v>
      </c>
      <c r="M25" s="127">
        <f t="shared" ca="1" si="7"/>
        <v>0.10809160251007191</v>
      </c>
      <c r="N25" s="124">
        <f t="shared" ca="1" si="8"/>
        <v>7386.25</v>
      </c>
      <c r="O25" s="124">
        <f t="shared" ca="1" si="9"/>
        <v>100</v>
      </c>
      <c r="P25" s="124">
        <f t="shared" ca="1" si="10"/>
        <v>6784.25</v>
      </c>
      <c r="Q25" s="124">
        <f t="shared" ca="1" si="11"/>
        <v>91.849720764934844</v>
      </c>
      <c r="R25" s="40"/>
      <c r="S25" s="72">
        <f ca="1">IFERROR(_xll.BC_BU(_xll.ArrayBU(DB),_xll.ArrayDPT($BA25:$BE25),_xll.ArrayCOA($BG25:$BZ25),YR,PRD,RV,_xll.ArrayDIM($CB25:$CE25)),0)</f>
        <v>0</v>
      </c>
      <c r="T25" s="72">
        <f ca="1">IFERROR(_xll.AC_BU(_xll.ArrayBU(DB),_xll.ArrayDPT($BA25:$BE25),_xll.ArrayCOA($BG25:$BZ25),YR-1,PRD,_xll.ArrayDIM($CB25:$CE25)),0)</f>
        <v>43</v>
      </c>
      <c r="U25" s="72">
        <f ca="1">IFERROR(_xll.BCC_BU(_xll.ArrayBU(DB),_xll.ArrayDPT($BA25:$BE25),_xll.ArrayCOA($BG25:$BZ25),YR,PRD,RV,_xll.ArrayDIM($CB25:$CE25)),0)</f>
        <v>0</v>
      </c>
      <c r="V25" s="72">
        <f ca="1">IFERROR(_xll.ACC_BU(_xll.ArrayBU(DB),_xll.ArrayDPT($BA25:$BE25),_xll.ArrayCOA($BG25:$BZ25),YR-1,PRD,_xll.ArrayDIM($CB25:$CE25)),0)</f>
        <v>602</v>
      </c>
      <c r="X25" s="72">
        <f ca="1">IFERROR(_xll.ACC_BU(_xll.ArrayBU(DB),_xll.ArrayDPT($BA25:$BE25),_xll.ArrayCOA($BG25:$BZ25),YR-1,PRD,_xll.ArrayDIM($CB25:$CE25)),0)</f>
        <v>602</v>
      </c>
      <c r="Y25" s="72">
        <f ca="1">IFERROR(_xll.BCC_BU(_xll.ArrayBU(DB),_xll.ArrayDPT($BA25:$BE25),_xll.ArrayCOA($BG25:$BZ25),YR-1,PRD,RV,_xll.ArrayDIM($CB25:$CE25)),0)</f>
        <v>0</v>
      </c>
      <c r="Z25" s="72">
        <f ca="1">IFERROR(_xll.ACC_BU(_xll.ArrayBU(DB),_xll.ArrayDPT($BA25:$BE25),_xll.ArrayCOA($BG25:$BZ25),YR-1-1,PRD,_xll.ArrayDIM($CB25:$CE25)),0)</f>
        <v>0</v>
      </c>
      <c r="AA25" s="46"/>
      <c r="AB25" s="46"/>
      <c r="AC25" s="46"/>
      <c r="AE25" s="106"/>
      <c r="AF25" s="106"/>
      <c r="AG25" s="106"/>
      <c r="AH25" s="106"/>
      <c r="BA25" s="537"/>
      <c r="BB25" s="538"/>
      <c r="BC25" s="538"/>
      <c r="BD25" s="538"/>
      <c r="BE25" s="539"/>
      <c r="BF25" s="502"/>
      <c r="BG25" s="533" t="s">
        <v>1697</v>
      </c>
      <c r="BH25" s="535"/>
      <c r="BI25" s="537"/>
      <c r="BJ25" s="539"/>
      <c r="BK25" s="537"/>
      <c r="BL25" s="539"/>
      <c r="BM25" s="537"/>
      <c r="BN25" s="539"/>
      <c r="BO25" s="537"/>
      <c r="BP25" s="539"/>
      <c r="BQ25" s="537"/>
      <c r="BR25" s="539"/>
      <c r="BS25" s="537"/>
      <c r="BT25" s="539"/>
      <c r="BU25" s="537"/>
      <c r="BV25" s="539"/>
      <c r="BW25" s="537"/>
      <c r="BX25" s="539"/>
      <c r="BY25" s="537"/>
      <c r="BZ25" s="539"/>
      <c r="CA25" s="502"/>
      <c r="CB25" s="537"/>
      <c r="CC25" s="538"/>
      <c r="CD25" s="538"/>
      <c r="CE25" s="539"/>
      <c r="DA25" t="s">
        <v>1697</v>
      </c>
      <c r="DB25" t="s">
        <v>1703</v>
      </c>
    </row>
    <row r="26" spans="1:107" ht="12.75" customHeight="1">
      <c r="A26" s="124">
        <f t="shared" ca="1" si="0"/>
        <v>0</v>
      </c>
      <c r="B26" s="124">
        <f t="shared" ca="1" si="1"/>
        <v>0</v>
      </c>
      <c r="C26" s="124">
        <f t="shared" ca="1" si="2"/>
        <v>0</v>
      </c>
      <c r="D26" s="124">
        <f t="shared" ca="1" si="3"/>
        <v>0</v>
      </c>
      <c r="E26" s="124">
        <f ca="1">IFERROR(_xll.AC_BU(_xll.ArrayBU(DB),_xll.ArrayDPT($BA26:$BE26),_xll.ArrayCOA($BG26:$BZ26),YR,PRD-1,_xll.ArrayDIM($CB26:$CE26)),0)</f>
        <v>0</v>
      </c>
      <c r="F26" s="124">
        <f t="shared" ca="1" si="4"/>
        <v>0</v>
      </c>
      <c r="G26" s="124">
        <f t="shared" ca="1" si="5"/>
        <v>0</v>
      </c>
      <c r="H26" s="124"/>
      <c r="I26" s="124">
        <f ca="1">IFERROR(_xll.AC_BU(_xll.ArrayBU(DB),_xll.ArrayDPT($BA26:$BE26),_xll.ArrayCOA($BG26:$BZ26),YR,PRD,_xll.ArrayDIM($CB26:$CE26)),0)</f>
        <v>0</v>
      </c>
      <c r="J26" s="127">
        <f t="shared" ca="1" si="6"/>
        <v>0</v>
      </c>
      <c r="K26" s="126" t="s">
        <v>2486</v>
      </c>
      <c r="L26" s="124">
        <f ca="1">IFERROR(_xll.ACC_BU(_xll.ArrayBU(DB),_xll.ArrayDPT($BA26:$BE26),_xll.ArrayCOA($BG26:$BZ26),YR,PRD,_xll.ArrayDIM($CB26:$CE26)),0)</f>
        <v>0</v>
      </c>
      <c r="M26" s="127">
        <f t="shared" ca="1" si="7"/>
        <v>0</v>
      </c>
      <c r="N26" s="124">
        <f t="shared" ca="1" si="8"/>
        <v>0</v>
      </c>
      <c r="O26" s="124">
        <f t="shared" ca="1" si="9"/>
        <v>0</v>
      </c>
      <c r="P26" s="124">
        <f t="shared" ca="1" si="10"/>
        <v>-1700</v>
      </c>
      <c r="Q26" s="124">
        <f t="shared" ca="1" si="11"/>
        <v>0</v>
      </c>
      <c r="R26" s="40"/>
      <c r="S26" s="72">
        <f ca="1">IFERROR(_xll.BC_BU(_xll.ArrayBU(DB),_xll.ArrayDPT($BA26:$BE26),_xll.ArrayCOA($BG26:$BZ26),YR,PRD,RV,_xll.ArrayDIM($CB26:$CE26)),0)</f>
        <v>0</v>
      </c>
      <c r="T26" s="72">
        <f ca="1">IFERROR(_xll.AC_BU(_xll.ArrayBU(DB),_xll.ArrayDPT($BA26:$BE26),_xll.ArrayCOA($BG26:$BZ26),YR-1,PRD,_xll.ArrayDIM($CB26:$CE26)),0)</f>
        <v>0</v>
      </c>
      <c r="U26" s="72">
        <f ca="1">IFERROR(_xll.BCC_BU(_xll.ArrayBU(DB),_xll.ArrayDPT($BA26:$BE26),_xll.ArrayCOA($BG26:$BZ26),YR,PRD,RV,_xll.ArrayDIM($CB26:$CE26)),0)</f>
        <v>0</v>
      </c>
      <c r="V26" s="72">
        <f ca="1">IFERROR(_xll.ACC_BU(_xll.ArrayBU(DB),_xll.ArrayDPT($BA26:$BE26),_xll.ArrayCOA($BG26:$BZ26),YR-1,PRD,_xll.ArrayDIM($CB26:$CE26)),0)</f>
        <v>1700</v>
      </c>
      <c r="X26" s="72">
        <f ca="1">IFERROR(_xll.ACC_BU(_xll.ArrayBU(DB),_xll.ArrayDPT($BA26:$BE26),_xll.ArrayCOA($BG26:$BZ26),YR-1,PRD,_xll.ArrayDIM($CB26:$CE26)),0)</f>
        <v>1700</v>
      </c>
      <c r="Y26" s="72">
        <f ca="1">IFERROR(_xll.BCC_BU(_xll.ArrayBU(DB),_xll.ArrayDPT($BA26:$BE26),_xll.ArrayCOA($BG26:$BZ26),YR-1,PRD,RV,_xll.ArrayDIM($CB26:$CE26)),0)</f>
        <v>0</v>
      </c>
      <c r="Z26" s="72">
        <f ca="1">IFERROR(_xll.ACC_BU(_xll.ArrayBU(DB),_xll.ArrayDPT($BA26:$BE26),_xll.ArrayCOA($BG26:$BZ26),YR-1-1,PRD,_xll.ArrayDIM($CB26:$CE26)),0)</f>
        <v>2493.46</v>
      </c>
      <c r="AA26" s="46"/>
      <c r="AB26" s="46"/>
      <c r="AC26" s="46"/>
      <c r="AE26" s="106"/>
      <c r="AF26" s="106"/>
      <c r="AG26" s="106"/>
      <c r="AH26" s="106"/>
      <c r="BA26" s="537"/>
      <c r="BB26" s="538"/>
      <c r="BC26" s="538"/>
      <c r="BD26" s="538"/>
      <c r="BE26" s="539"/>
      <c r="BF26" s="502"/>
      <c r="BG26" s="533" t="s">
        <v>1699</v>
      </c>
      <c r="BH26" s="535"/>
      <c r="BI26" s="537"/>
      <c r="BJ26" s="539"/>
      <c r="BK26" s="537"/>
      <c r="BL26" s="539"/>
      <c r="BM26" s="537"/>
      <c r="BN26" s="539"/>
      <c r="BO26" s="537"/>
      <c r="BP26" s="539"/>
      <c r="BQ26" s="537"/>
      <c r="BR26" s="539"/>
      <c r="BS26" s="537"/>
      <c r="BT26" s="539"/>
      <c r="BU26" s="537"/>
      <c r="BV26" s="539"/>
      <c r="BW26" s="537"/>
      <c r="BX26" s="539"/>
      <c r="BY26" s="537"/>
      <c r="BZ26" s="539"/>
      <c r="CA26" s="502"/>
      <c r="CB26" s="537"/>
      <c r="CC26" s="538"/>
      <c r="CD26" s="538"/>
      <c r="CE26" s="539"/>
      <c r="DA26" t="s">
        <v>1764</v>
      </c>
      <c r="DB26" t="s">
        <v>1699</v>
      </c>
    </row>
    <row r="27" spans="1:107" ht="12.75" customHeight="1">
      <c r="A27" s="124">
        <f t="shared" ca="1" si="0"/>
        <v>2900</v>
      </c>
      <c r="B27" s="124">
        <f t="shared" ca="1" si="1"/>
        <v>50</v>
      </c>
      <c r="C27" s="124">
        <f t="shared" ca="1" si="2"/>
        <v>2900</v>
      </c>
      <c r="D27" s="124">
        <f t="shared" ca="1" si="3"/>
        <v>50</v>
      </c>
      <c r="E27" s="124">
        <f ca="1">IFERROR(_xll.AC_BU(_xll.ArrayBU(DB),_xll.ArrayDPT($BA27:$BE27),_xll.ArrayCOA($BG27:$BZ27),YR,PRD-1,_xll.ArrayDIM($CB27:$CE27)),0)</f>
        <v>2900</v>
      </c>
      <c r="F27" s="124">
        <f t="shared" ca="1" si="4"/>
        <v>5800</v>
      </c>
      <c r="G27" s="124">
        <f t="shared" ca="1" si="5"/>
        <v>100</v>
      </c>
      <c r="H27" s="124"/>
      <c r="I27" s="124">
        <f ca="1">IFERROR(_xll.AC_BU(_xll.ArrayBU(DB),_xll.ArrayDPT($BA27:$BE27),_xll.ArrayCOA($BG27:$BZ27),YR,PRD,_xll.ArrayDIM($CB27:$CE27)),0)</f>
        <v>5800</v>
      </c>
      <c r="J27" s="127">
        <f t="shared" ca="1" si="6"/>
        <v>0.30314709543791851</v>
      </c>
      <c r="K27" s="126" t="s">
        <v>2713</v>
      </c>
      <c r="L27" s="124">
        <f ca="1">IFERROR(_xll.ACC_BU(_xll.ArrayBU(DB),_xll.ArrayDPT($BA27:$BE27),_xll.ArrayCOA($BG27:$BZ27),YR,PRD,_xll.ArrayDIM($CB27:$CE27)),0)</f>
        <v>20300</v>
      </c>
      <c r="M27" s="127">
        <f t="shared" ca="1" si="7"/>
        <v>0.29707355301465016</v>
      </c>
      <c r="N27" s="124">
        <f t="shared" ca="1" si="8"/>
        <v>20300</v>
      </c>
      <c r="O27" s="124">
        <f t="shared" ca="1" si="9"/>
        <v>100</v>
      </c>
      <c r="P27" s="124">
        <f t="shared" ca="1" si="10"/>
        <v>2900</v>
      </c>
      <c r="Q27" s="124">
        <f t="shared" ca="1" si="11"/>
        <v>14.285714285714286</v>
      </c>
      <c r="R27" s="40"/>
      <c r="S27" s="72">
        <f ca="1">IFERROR(_xll.BC_BU(_xll.ArrayBU(DB),_xll.ArrayDPT($BA27:$BE27),_xll.ArrayCOA($BG27:$BZ27),YR,PRD,RV,_xll.ArrayDIM($CB27:$CE27)),0)</f>
        <v>0</v>
      </c>
      <c r="T27" s="72">
        <f ca="1">IFERROR(_xll.AC_BU(_xll.ArrayBU(DB),_xll.ArrayDPT($BA27:$BE27),_xll.ArrayCOA($BG27:$BZ27),YR-1,PRD,_xll.ArrayDIM($CB27:$CE27)),0)</f>
        <v>2900</v>
      </c>
      <c r="U27" s="72">
        <f ca="1">IFERROR(_xll.BCC_BU(_xll.ArrayBU(DB),_xll.ArrayDPT($BA27:$BE27),_xll.ArrayCOA($BG27:$BZ27),YR,PRD,RV,_xll.ArrayDIM($CB27:$CE27)),0)</f>
        <v>0</v>
      </c>
      <c r="V27" s="72">
        <f ca="1">IFERROR(_xll.ACC_BU(_xll.ArrayBU(DB),_xll.ArrayDPT($BA27:$BE27),_xll.ArrayCOA($BG27:$BZ27),YR-1,PRD,_xll.ArrayDIM($CB27:$CE27)),0)</f>
        <v>17400</v>
      </c>
      <c r="X27" s="72">
        <f ca="1">IFERROR(_xll.ACC_BU(_xll.ArrayBU(DB),_xll.ArrayDPT($BA27:$BE27),_xll.ArrayCOA($BG27:$BZ27),YR-1,PRD,_xll.ArrayDIM($CB27:$CE27)),0)</f>
        <v>17400</v>
      </c>
      <c r="Y27" s="72">
        <f ca="1">IFERROR(_xll.BCC_BU(_xll.ArrayBU(DB),_xll.ArrayDPT($BA27:$BE27),_xll.ArrayCOA($BG27:$BZ27),YR-1,PRD,RV,_xll.ArrayDIM($CB27:$CE27)),0)</f>
        <v>0</v>
      </c>
      <c r="Z27" s="72">
        <f ca="1">IFERROR(_xll.ACC_BU(_xll.ArrayBU(DB),_xll.ArrayDPT($BA27:$BE27),_xll.ArrayCOA($BG27:$BZ27),YR-1-1,PRD,_xll.ArrayDIM($CB27:$CE27)),0)</f>
        <v>17400</v>
      </c>
      <c r="AA27" s="46"/>
      <c r="AB27" s="46"/>
      <c r="AC27" s="46"/>
      <c r="AE27" s="106"/>
      <c r="AF27" s="106"/>
      <c r="AG27" s="106"/>
      <c r="AH27" s="106"/>
      <c r="BA27" s="537"/>
      <c r="BB27" s="538"/>
      <c r="BC27" s="538"/>
      <c r="BD27" s="538"/>
      <c r="BE27" s="539"/>
      <c r="BF27" s="502"/>
      <c r="BG27" s="533" t="s">
        <v>1705</v>
      </c>
      <c r="BH27" s="535"/>
      <c r="BI27" s="537"/>
      <c r="BJ27" s="539"/>
      <c r="BK27" s="537"/>
      <c r="BL27" s="539"/>
      <c r="BM27" s="537"/>
      <c r="BN27" s="539"/>
      <c r="BO27" s="537"/>
      <c r="BP27" s="539"/>
      <c r="BQ27" s="537"/>
      <c r="BR27" s="539"/>
      <c r="BS27" s="537"/>
      <c r="BT27" s="539"/>
      <c r="BU27" s="537"/>
      <c r="BV27" s="539"/>
      <c r="BW27" s="537"/>
      <c r="BX27" s="539"/>
      <c r="BY27" s="537"/>
      <c r="BZ27" s="539"/>
      <c r="CA27" s="502"/>
      <c r="CB27" s="537"/>
      <c r="CC27" s="538"/>
      <c r="CD27" s="538"/>
      <c r="CE27" s="539"/>
      <c r="DA27" t="s">
        <v>1705</v>
      </c>
    </row>
    <row r="28" spans="1:107" ht="12.75" customHeight="1">
      <c r="A28" s="124">
        <f t="shared" ca="1" si="0"/>
        <v>261933.33</v>
      </c>
      <c r="B28" s="124">
        <f t="shared" ca="1" si="1"/>
        <v>50</v>
      </c>
      <c r="C28" s="124">
        <f t="shared" ca="1" si="2"/>
        <v>261933.33</v>
      </c>
      <c r="D28" s="124">
        <f t="shared" ca="1" si="3"/>
        <v>50</v>
      </c>
      <c r="E28" s="124">
        <f ca="1">IFERROR(_xll.AC_BU(_xll.ArrayBU(DB),_xll.ArrayDPT($BA28:$BE28),_xll.ArrayCOA($BG28:$BZ28),YR,PRD-1,_xll.ArrayDIM($CB28:$CE28)),0)</f>
        <v>261933.33</v>
      </c>
      <c r="F28" s="124">
        <f t="shared" ca="1" si="4"/>
        <v>523866.66</v>
      </c>
      <c r="G28" s="124">
        <f t="shared" ca="1" si="5"/>
        <v>100</v>
      </c>
      <c r="H28" s="124"/>
      <c r="I28" s="124">
        <f ca="1">IFERROR(_xll.AC_BU(_xll.ArrayBU(DB),_xll.ArrayDPT($BA28:$BE28),_xll.ArrayCOA($BG28:$BZ28),YR,PRD,_xll.ArrayDIM($CB28:$CE28)),0)</f>
        <v>523866.66</v>
      </c>
      <c r="J28" s="127">
        <f t="shared" ca="1" si="6"/>
        <v>27.380802823407517</v>
      </c>
      <c r="K28" s="126" t="s">
        <v>2714</v>
      </c>
      <c r="L28" s="124">
        <f ca="1">IFERROR(_xll.ACC_BU(_xll.ArrayBU(DB),_xll.ArrayDPT($BA28:$BE28),_xll.ArrayCOA($BG28:$BZ28),YR,PRD,_xll.ArrayDIM($CB28:$CE28)),0)</f>
        <v>1833533.31</v>
      </c>
      <c r="M28" s="127">
        <f t="shared" ca="1" si="7"/>
        <v>26.832229308985816</v>
      </c>
      <c r="N28" s="124">
        <f t="shared" ca="1" si="8"/>
        <v>1833533.31</v>
      </c>
      <c r="O28" s="124">
        <f t="shared" ca="1" si="9"/>
        <v>100</v>
      </c>
      <c r="P28" s="124">
        <f t="shared" ca="1" si="10"/>
        <v>261933.33000000007</v>
      </c>
      <c r="Q28" s="124">
        <f t="shared" ca="1" si="11"/>
        <v>14.28571428571429</v>
      </c>
      <c r="R28" s="40"/>
      <c r="S28" s="72">
        <f ca="1">IFERROR(_xll.BC_BU(_xll.ArrayBU(DB),_xll.ArrayDPT($BA28:$BE28),_xll.ArrayCOA($BG28:$BZ28),YR,PRD,RV,_xll.ArrayDIM($CB28:$CE28)),0)</f>
        <v>0</v>
      </c>
      <c r="T28" s="72">
        <f ca="1">IFERROR(_xll.AC_BU(_xll.ArrayBU(DB),_xll.ArrayDPT($BA28:$BE28),_xll.ArrayCOA($BG28:$BZ28),YR-1,PRD,_xll.ArrayDIM($CB28:$CE28)),0)</f>
        <v>261933.33</v>
      </c>
      <c r="U28" s="72">
        <f ca="1">IFERROR(_xll.BCC_BU(_xll.ArrayBU(DB),_xll.ArrayDPT($BA28:$BE28),_xll.ArrayCOA($BG28:$BZ28),YR,PRD,RV,_xll.ArrayDIM($CB28:$CE28)),0)</f>
        <v>0</v>
      </c>
      <c r="V28" s="72">
        <f ca="1">IFERROR(_xll.ACC_BU(_xll.ArrayBU(DB),_xll.ArrayDPT($BA28:$BE28),_xll.ArrayCOA($BG28:$BZ28),YR-1,PRD,_xll.ArrayDIM($CB28:$CE28)),0)</f>
        <v>1571599.98</v>
      </c>
      <c r="X28" s="72">
        <f ca="1">IFERROR(_xll.ACC_BU(_xll.ArrayBU(DB),_xll.ArrayDPT($BA28:$BE28),_xll.ArrayCOA($BG28:$BZ28),YR-1,PRD,_xll.ArrayDIM($CB28:$CE28)),0)</f>
        <v>1571599.98</v>
      </c>
      <c r="Y28" s="72">
        <f ca="1">IFERROR(_xll.BCC_BU(_xll.ArrayBU(DB),_xll.ArrayDPT($BA28:$BE28),_xll.ArrayCOA($BG28:$BZ28),YR-1,PRD,RV,_xll.ArrayDIM($CB28:$CE28)),0)</f>
        <v>0</v>
      </c>
      <c r="Z28" s="72">
        <f ca="1">IFERROR(_xll.ACC_BU(_xll.ArrayBU(DB),_xll.ArrayDPT($BA28:$BE28),_xll.ArrayCOA($BG28:$BZ28),YR-1-1,PRD,_xll.ArrayDIM($CB28:$CE28)),0)</f>
        <v>1568964.89</v>
      </c>
      <c r="AA28" s="46"/>
      <c r="AB28" s="46"/>
      <c r="AC28" s="46"/>
      <c r="AE28" s="106"/>
      <c r="AF28" s="106"/>
      <c r="AG28" s="106"/>
      <c r="AH28" s="106"/>
      <c r="BA28" s="537"/>
      <c r="BB28" s="538"/>
      <c r="BC28" s="538"/>
      <c r="BD28" s="538"/>
      <c r="BE28" s="539"/>
      <c r="BF28" s="502"/>
      <c r="BG28" s="533" t="s">
        <v>1706</v>
      </c>
      <c r="BH28" s="535"/>
      <c r="BI28" s="533"/>
      <c r="BJ28" s="539"/>
      <c r="BK28" s="537"/>
      <c r="BL28" s="539"/>
      <c r="BM28" s="537"/>
      <c r="BN28" s="539"/>
      <c r="BO28" s="537"/>
      <c r="BP28" s="539"/>
      <c r="BQ28" s="537"/>
      <c r="BR28" s="539"/>
      <c r="BS28" s="537"/>
      <c r="BT28" s="539"/>
      <c r="BU28" s="537"/>
      <c r="BV28" s="539"/>
      <c r="BW28" s="537"/>
      <c r="BX28" s="539"/>
      <c r="BY28" s="537"/>
      <c r="BZ28" s="539"/>
      <c r="CA28" s="502"/>
      <c r="CB28" s="537"/>
      <c r="CC28" s="538"/>
      <c r="CD28" s="538"/>
      <c r="CE28" s="539"/>
      <c r="DA28" t="s">
        <v>1706</v>
      </c>
      <c r="DB28" t="s">
        <v>1705</v>
      </c>
      <c r="DC28" t="s">
        <v>2764</v>
      </c>
    </row>
    <row r="29" spans="1:107" ht="12.75" hidden="1" customHeight="1">
      <c r="A29" s="124">
        <f t="shared" ca="1" si="0"/>
        <v>0</v>
      </c>
      <c r="B29" s="124">
        <f t="shared" ca="1" si="1"/>
        <v>0</v>
      </c>
      <c r="C29" s="124">
        <f t="shared" ca="1" si="2"/>
        <v>0</v>
      </c>
      <c r="D29" s="124">
        <f t="shared" ca="1" si="3"/>
        <v>0</v>
      </c>
      <c r="E29" s="124">
        <f ca="1">IFERROR(_xll.AC_BU(_xll.ArrayBU(DB),_xll.ArrayDPT($BA29:$BE29),_xll.ArrayCOA($BG29:$BZ29),YR,PRD-1,_xll.ArrayDIM($CB29:$CE29)),0)</f>
        <v>0</v>
      </c>
      <c r="F29" s="124">
        <f t="shared" ca="1" si="4"/>
        <v>0</v>
      </c>
      <c r="G29" s="124">
        <f t="shared" ca="1" si="5"/>
        <v>0</v>
      </c>
      <c r="H29" s="124"/>
      <c r="I29" s="124">
        <f ca="1">IFERROR(_xll.AC_BU(_xll.ArrayBU(DB),_xll.ArrayDPT($BA29:$BE29),_xll.ArrayCOA($BG29:$BZ29),YR,PRD,_xll.ArrayDIM($CB29:$CE29)),0)</f>
        <v>0</v>
      </c>
      <c r="J29" s="127">
        <f t="shared" ca="1" si="6"/>
        <v>0</v>
      </c>
      <c r="K29" s="126" t="s">
        <v>2717</v>
      </c>
      <c r="L29" s="124">
        <f ca="1">IFERROR(_xll.ACC_BU(_xll.ArrayBU(DB),_xll.ArrayDPT($BA29:$BE29),_xll.ArrayCOA($BG29:$BZ29),YR,PRD,_xll.ArrayDIM($CB29:$CE29)),0)</f>
        <v>25684.48</v>
      </c>
      <c r="M29" s="127">
        <f t="shared" ca="1" si="7"/>
        <v>0.37587092270609468</v>
      </c>
      <c r="N29" s="124">
        <f t="shared" ca="1" si="8"/>
        <v>25684.48</v>
      </c>
      <c r="O29" s="124">
        <f t="shared" ca="1" si="9"/>
        <v>100</v>
      </c>
      <c r="P29" s="124">
        <f t="shared" ca="1" si="10"/>
        <v>-710.34000000000015</v>
      </c>
      <c r="Q29" s="124">
        <f t="shared" ca="1" si="11"/>
        <v>-2.7656390162463875</v>
      </c>
      <c r="R29" s="40"/>
      <c r="S29" s="72">
        <f ca="1">IFERROR(_xll.BC_BU(_xll.ArrayBU(DB),_xll.ArrayDPT($BA29:$BE29),_xll.ArrayCOA($BG29:$BZ29),YR,PRD,RV,_xll.ArrayDIM($CB29:$CE29)),0)</f>
        <v>0</v>
      </c>
      <c r="T29" s="72">
        <f ca="1">IFERROR(_xll.AC_BU(_xll.ArrayBU(DB),_xll.ArrayDPT($BA29:$BE29),_xll.ArrayCOA($BG29:$BZ29),YR-1,PRD,_xll.ArrayDIM($CB29:$CE29)),0)</f>
        <v>0</v>
      </c>
      <c r="U29" s="72">
        <f ca="1">IFERROR(_xll.BCC_BU(_xll.ArrayBU(DB),_xll.ArrayDPT($BA29:$BE29),_xll.ArrayCOA($BG29:$BZ29),YR,PRD,RV,_xll.ArrayDIM($CB29:$CE29)),0)</f>
        <v>0</v>
      </c>
      <c r="V29" s="72">
        <f ca="1">IFERROR(_xll.ACC_BU(_xll.ArrayBU(DB),_xll.ArrayDPT($BA29:$BE29),_xll.ArrayCOA($BG29:$BZ29),YR-1,PRD,_xll.ArrayDIM($CB29:$CE29)),0)</f>
        <v>26394.82</v>
      </c>
      <c r="X29" s="72">
        <f ca="1">IFERROR(_xll.ACC_BU(_xll.ArrayBU(DB),_xll.ArrayDPT($BA29:$BE29),_xll.ArrayCOA($BG29:$BZ29),YR-1,PRD,_xll.ArrayDIM($CB29:$CE29)),0)</f>
        <v>26394.82</v>
      </c>
      <c r="Y29" s="72">
        <f ca="1">IFERROR(_xll.BCC_BU(_xll.ArrayBU(DB),_xll.ArrayDPT($BA29:$BE29),_xll.ArrayCOA($BG29:$BZ29),YR-1,PRD,RV,_xll.ArrayDIM($CB29:$CE29)),0)</f>
        <v>0</v>
      </c>
      <c r="Z29" s="72">
        <f ca="1">IFERROR(_xll.ACC_BU(_xll.ArrayBU(DB),_xll.ArrayDPT($BA29:$BE29),_xll.ArrayCOA($BG29:$BZ29),YR-1-1,PRD,_xll.ArrayDIM($CB29:$CE29)),0)</f>
        <v>27726.86</v>
      </c>
      <c r="AA29" s="46"/>
      <c r="AB29" s="46"/>
      <c r="AC29" s="46"/>
      <c r="AE29" s="106"/>
      <c r="AF29" s="106"/>
      <c r="AG29" s="106"/>
      <c r="AH29" s="106"/>
      <c r="BA29" s="537"/>
      <c r="BB29" s="538"/>
      <c r="BC29" s="538"/>
      <c r="BD29" s="538"/>
      <c r="BE29" s="539"/>
      <c r="BF29" s="502"/>
      <c r="BG29" s="533" t="s">
        <v>1711</v>
      </c>
      <c r="BH29" s="535"/>
      <c r="BI29" s="537"/>
      <c r="BJ29" s="539"/>
      <c r="BK29" s="537"/>
      <c r="BL29" s="539"/>
      <c r="BM29" s="537"/>
      <c r="BN29" s="539"/>
      <c r="BO29" s="537"/>
      <c r="BP29" s="539"/>
      <c r="BQ29" s="537"/>
      <c r="BR29" s="539"/>
      <c r="BS29" s="537"/>
      <c r="BT29" s="539"/>
      <c r="BU29" s="537"/>
      <c r="BV29" s="539"/>
      <c r="BW29" s="537"/>
      <c r="BX29" s="539"/>
      <c r="BY29" s="537"/>
      <c r="BZ29" s="539"/>
      <c r="CA29" s="502"/>
      <c r="CB29" s="537"/>
      <c r="CC29" s="538"/>
      <c r="CD29" s="538"/>
      <c r="CE29" s="539"/>
      <c r="DA29" t="s">
        <v>1711</v>
      </c>
    </row>
    <row r="30" spans="1:107" ht="12.75" customHeight="1">
      <c r="A30" s="125">
        <f t="shared" ca="1" si="0"/>
        <v>170511.84</v>
      </c>
      <c r="B30" s="125">
        <f t="shared" ca="1" si="1"/>
        <v>50</v>
      </c>
      <c r="C30" s="125">
        <f t="shared" ca="1" si="2"/>
        <v>170511.84</v>
      </c>
      <c r="D30" s="125">
        <f t="shared" ca="1" si="3"/>
        <v>50</v>
      </c>
      <c r="E30" s="125">
        <f ca="1">IFERROR(_xll.AC_BU(_xll.ArrayBU(DB),_xll.ArrayDPT($BA30:$BE30),_xll.ArrayCOA($BG30:$BZ30),YR,PRD-1,_xll.ArrayDIM($CB30:$CE30)),0)</f>
        <v>170511.84</v>
      </c>
      <c r="F30" s="125">
        <f t="shared" ca="1" si="4"/>
        <v>341023.68</v>
      </c>
      <c r="G30" s="125">
        <f t="shared" ca="1" si="5"/>
        <v>100</v>
      </c>
      <c r="H30" s="125"/>
      <c r="I30" s="125">
        <f ca="1">IFERROR(_xll.AC_BU(_xll.ArrayBU(DB),_xll.ArrayDPT($BA30:$BE30),_xll.ArrayCOA($BG30:$BZ30),YR,PRD,_xll.ArrayDIM($CB30:$CE30)),0)</f>
        <v>341023.68</v>
      </c>
      <c r="J30" s="200">
        <f t="shared" ca="1" si="6"/>
        <v>17.824196218543133</v>
      </c>
      <c r="K30" s="207" t="s">
        <v>2718</v>
      </c>
      <c r="L30" s="124">
        <f ca="1">IFERROR(_xll.ACC_BU(_xll.ArrayBU(DB),_xll.ArrayDPT($BA30:$BE30),_xll.ArrayCOA($BG30:$BZ30),YR,PRD,_xll.ArrayDIM($CB30:$CE30)),0)</f>
        <v>1190380.04</v>
      </c>
      <c r="M30" s="127">
        <f t="shared" ca="1" si="7"/>
        <v>17.420218124163618</v>
      </c>
      <c r="N30" s="124">
        <f t="shared" ca="1" si="8"/>
        <v>1190380.04</v>
      </c>
      <c r="O30" s="124">
        <f t="shared" ca="1" si="9"/>
        <v>100</v>
      </c>
      <c r="P30" s="124">
        <f t="shared" ca="1" si="10"/>
        <v>168109.71000000008</v>
      </c>
      <c r="Q30" s="124">
        <f t="shared" ca="1" si="11"/>
        <v>14.122356251873986</v>
      </c>
      <c r="R30" s="40"/>
      <c r="S30" s="72">
        <f ca="1">IFERROR(_xll.BC_BU(_xll.ArrayBU(DB),_xll.ArrayDPT($BA30:$BE30),_xll.ArrayCOA($BG30:$BZ30),YR,PRD,RV,_xll.ArrayDIM($CB30:$CE30)),0)</f>
        <v>0</v>
      </c>
      <c r="T30" s="72">
        <f ca="1">IFERROR(_xll.AC_BU(_xll.ArrayBU(DB),_xll.ArrayDPT($BA30:$BE30),_xll.ArrayCOA($BG30:$BZ30),YR-1,PRD,_xll.ArrayDIM($CB30:$CE30)),0)</f>
        <v>170511.84</v>
      </c>
      <c r="U30" s="72">
        <f ca="1">IFERROR(_xll.BCC_BU(_xll.ArrayBU(DB),_xll.ArrayDPT($BA30:$BE30),_xll.ArrayCOA($BG30:$BZ30),YR,PRD,RV,_xll.ArrayDIM($CB30:$CE30)),0)</f>
        <v>0</v>
      </c>
      <c r="V30" s="72">
        <f ca="1">IFERROR(_xll.ACC_BU(_xll.ArrayBU(DB),_xll.ArrayDPT($BA30:$BE30),_xll.ArrayCOA($BG30:$BZ30),YR-1,PRD,_xll.ArrayDIM($CB30:$CE30)),0)</f>
        <v>1022270.33</v>
      </c>
      <c r="X30" s="72">
        <f ca="1">IFERROR(_xll.ACC_BU(_xll.ArrayBU(DB),_xll.ArrayDPT($BA30:$BE30),_xll.ArrayCOA($BG30:$BZ30),YR-1,PRD,_xll.ArrayDIM($CB30:$CE30)),0)</f>
        <v>1022270.33</v>
      </c>
      <c r="Y30" s="72">
        <f ca="1">IFERROR(_xll.BCC_BU(_xll.ArrayBU(DB),_xll.ArrayDPT($BA30:$BE30),_xll.ArrayCOA($BG30:$BZ30),YR-1,PRD,RV,_xll.ArrayDIM($CB30:$CE30)),0)</f>
        <v>0</v>
      </c>
      <c r="Z30" s="72">
        <f ca="1">IFERROR(_xll.ACC_BU(_xll.ArrayBU(DB),_xll.ArrayDPT($BA30:$BE30),_xll.ArrayCOA($BG30:$BZ30),YR-1-1,PRD,_xll.ArrayDIM($CB30:$CE30)),0)</f>
        <v>1001931.37</v>
      </c>
      <c r="AA30" s="46"/>
      <c r="AB30" s="46"/>
      <c r="AC30" s="46"/>
      <c r="AE30" s="106"/>
      <c r="AF30" s="106"/>
      <c r="AG30" s="106"/>
      <c r="AH30" s="106"/>
      <c r="BA30" s="537"/>
      <c r="BB30" s="538"/>
      <c r="BC30" s="538"/>
      <c r="BD30" s="538"/>
      <c r="BE30" s="539"/>
      <c r="BF30" s="502"/>
      <c r="BG30" s="533" t="s">
        <v>1720</v>
      </c>
      <c r="BH30" s="535"/>
      <c r="BI30" s="537"/>
      <c r="BJ30" s="539"/>
      <c r="BK30" s="537"/>
      <c r="BL30" s="539"/>
      <c r="BM30" s="537"/>
      <c r="BN30" s="539"/>
      <c r="BO30" s="537"/>
      <c r="BP30" s="539"/>
      <c r="BQ30" s="537"/>
      <c r="BR30" s="539"/>
      <c r="BS30" s="537"/>
      <c r="BT30" s="539"/>
      <c r="BU30" s="537"/>
      <c r="BV30" s="539"/>
      <c r="BW30" s="537"/>
      <c r="BX30" s="539"/>
      <c r="BY30" s="537"/>
      <c r="BZ30" s="539"/>
      <c r="CA30" s="502"/>
      <c r="CB30" s="537"/>
      <c r="CC30" s="538"/>
      <c r="CD30" s="538"/>
      <c r="CE30" s="539"/>
      <c r="DA30" t="s">
        <v>1720</v>
      </c>
    </row>
    <row r="31" spans="1:107" ht="12.75" customHeight="1">
      <c r="A31" s="124">
        <f t="shared" ca="1" si="0"/>
        <v>9442.130000000001</v>
      </c>
      <c r="B31" s="124">
        <f t="shared" ca="1" si="1"/>
        <v>43.232166633395181</v>
      </c>
      <c r="C31" s="124">
        <f t="shared" ca="1" si="2"/>
        <v>10346.44</v>
      </c>
      <c r="D31" s="124">
        <f t="shared" ca="1" si="3"/>
        <v>47.372681602818979</v>
      </c>
      <c r="E31" s="124">
        <f ca="1">IFERROR(_xll.AC_BU(_xll.ArrayBU(DB),_xll.ArrayDPT($BA31:$BE31),_xll.ArrayCOA($BG31:$BZ31),YR,PRD-1,_xll.ArrayDIM($CB31:$CE31)),0)</f>
        <v>11494.08</v>
      </c>
      <c r="F31" s="124">
        <f t="shared" ca="1" si="4"/>
        <v>21840.52</v>
      </c>
      <c r="G31" s="124">
        <f t="shared" ca="1" si="5"/>
        <v>100</v>
      </c>
      <c r="H31" s="124"/>
      <c r="I31" s="124">
        <f ca="1">IFERROR(_xll.AC_BU(_xll.ArrayBU(DB),_xll.ArrayDPT($BA31:$BE31),_xll.ArrayCOA($BG31:$BZ31),YR,PRD,_xll.ArrayDIM($CB31:$CE31)),0)</f>
        <v>21840.52</v>
      </c>
      <c r="J31" s="127">
        <f t="shared" ca="1" si="6"/>
        <v>1.1415327932506496</v>
      </c>
      <c r="K31" s="126" t="s">
        <v>2720</v>
      </c>
      <c r="L31" s="124">
        <f ca="1">IFERROR(_xll.ACC_BU(_xll.ArrayBU(DB),_xll.ArrayDPT($BA31:$BE31),_xll.ArrayCOA($BG31:$BZ31),YR,PRD,_xll.ArrayDIM($CB31:$CE31)),0)</f>
        <v>74907.929999999993</v>
      </c>
      <c r="M31" s="127">
        <f t="shared" ca="1" si="7"/>
        <v>1.0962150203976702</v>
      </c>
      <c r="N31" s="124">
        <f t="shared" ca="1" si="8"/>
        <v>74907.929999999993</v>
      </c>
      <c r="O31" s="124">
        <f t="shared" ca="1" si="9"/>
        <v>100</v>
      </c>
      <c r="P31" s="124">
        <f t="shared" ca="1" si="10"/>
        <v>-1878.0600000000122</v>
      </c>
      <c r="Q31" s="124">
        <f t="shared" ca="1" si="11"/>
        <v>-2.5071577868992141</v>
      </c>
      <c r="R31" s="40"/>
      <c r="S31" s="72">
        <f ca="1">IFERROR(_xll.BC_BU(_xll.ArrayBU(DB),_xll.ArrayDPT($BA31:$BE31),_xll.ArrayCOA($BG31:$BZ31),YR,PRD,RV,_xll.ArrayDIM($CB31:$CE31)),0)</f>
        <v>0</v>
      </c>
      <c r="T31" s="72">
        <f ca="1">IFERROR(_xll.AC_BU(_xll.ArrayBU(DB),_xll.ArrayDPT($BA31:$BE31),_xll.ArrayCOA($BG31:$BZ31),YR-1,PRD,_xll.ArrayDIM($CB31:$CE31)),0)</f>
        <v>12398.39</v>
      </c>
      <c r="U31" s="72">
        <f ca="1">IFERROR(_xll.BCC_BU(_xll.ArrayBU(DB),_xll.ArrayDPT($BA31:$BE31),_xll.ArrayCOA($BG31:$BZ31),YR,PRD,RV,_xll.ArrayDIM($CB31:$CE31)),0)</f>
        <v>0</v>
      </c>
      <c r="V31" s="72">
        <f ca="1">IFERROR(_xll.ACC_BU(_xll.ArrayBU(DB),_xll.ArrayDPT($BA31:$BE31),_xll.ArrayCOA($BG31:$BZ31),YR-1,PRD,_xll.ArrayDIM($CB31:$CE31)),0)</f>
        <v>76785.990000000005</v>
      </c>
      <c r="X31" s="72">
        <f ca="1">IFERROR(_xll.ACC_BU(_xll.ArrayBU(DB),_xll.ArrayDPT($BA31:$BE31),_xll.ArrayCOA($BG31:$BZ31),YR-1,PRD,_xll.ArrayDIM($CB31:$CE31)),0)</f>
        <v>76785.990000000005</v>
      </c>
      <c r="Y31" s="72">
        <f ca="1">IFERROR(_xll.BCC_BU(_xll.ArrayBU(DB),_xll.ArrayDPT($BA31:$BE31),_xll.ArrayCOA($BG31:$BZ31),YR-1,PRD,RV,_xll.ArrayDIM($CB31:$CE31)),0)</f>
        <v>0</v>
      </c>
      <c r="Z31" s="72">
        <f ca="1">IFERROR(_xll.ACC_BU(_xll.ArrayBU(DB),_xll.ArrayDPT($BA31:$BE31),_xll.ArrayCOA($BG31:$BZ31),YR-1-1,PRD,_xll.ArrayDIM($CB31:$CE31)),0)</f>
        <v>58506.65</v>
      </c>
      <c r="AA31" s="46"/>
      <c r="AB31" s="46"/>
      <c r="AC31" s="46"/>
      <c r="AE31" s="106"/>
      <c r="AF31" s="106"/>
      <c r="AG31" s="106"/>
      <c r="AH31" s="106"/>
      <c r="BA31" s="537"/>
      <c r="BB31" s="538"/>
      <c r="BC31" s="538"/>
      <c r="BD31" s="538"/>
      <c r="BE31" s="539"/>
      <c r="BF31" s="502"/>
      <c r="BG31" s="533" t="s">
        <v>1714</v>
      </c>
      <c r="BH31" s="535"/>
      <c r="BI31" s="537"/>
      <c r="BJ31" s="539"/>
      <c r="BK31" s="537"/>
      <c r="BL31" s="539"/>
      <c r="BM31" s="537"/>
      <c r="BN31" s="539"/>
      <c r="BO31" s="537"/>
      <c r="BP31" s="539"/>
      <c r="BQ31" s="537"/>
      <c r="BR31" s="539"/>
      <c r="BS31" s="537"/>
      <c r="BT31" s="539"/>
      <c r="BU31" s="537"/>
      <c r="BV31" s="539"/>
      <c r="BW31" s="537"/>
      <c r="BX31" s="539"/>
      <c r="BY31" s="537"/>
      <c r="BZ31" s="539"/>
      <c r="CA31" s="502"/>
      <c r="CB31" s="537"/>
      <c r="CC31" s="538"/>
      <c r="CD31" s="538"/>
      <c r="CE31" s="539"/>
      <c r="DA31" t="s">
        <v>1714</v>
      </c>
    </row>
    <row r="32" spans="1:107" ht="12.75" customHeight="1">
      <c r="A32" s="124">
        <f t="shared" ca="1" si="0"/>
        <v>46542.15</v>
      </c>
      <c r="B32" s="124">
        <f t="shared" ca="1" si="1"/>
        <v>57.633654617240552</v>
      </c>
      <c r="C32" s="124">
        <f t="shared" ca="1" si="2"/>
        <v>40377.58</v>
      </c>
      <c r="D32" s="124">
        <f t="shared" ca="1" si="3"/>
        <v>50</v>
      </c>
      <c r="E32" s="124">
        <f ca="1">IFERROR(_xll.AC_BU(_xll.ArrayBU(DB),_xll.ArrayDPT($BA32:$BE32),_xll.ArrayCOA($BG32:$BZ32),YR,PRD-1,_xll.ArrayDIM($CB32:$CE32)),0)</f>
        <v>40377.58</v>
      </c>
      <c r="F32" s="124">
        <f t="shared" ca="1" si="4"/>
        <v>80755.16</v>
      </c>
      <c r="G32" s="124">
        <f t="shared" ca="1" si="5"/>
        <v>100</v>
      </c>
      <c r="H32" s="124"/>
      <c r="I32" s="124">
        <f ca="1">IFERROR(_xll.AC_BU(_xll.ArrayBU(DB),_xll.ArrayDPT($BA32:$BE32),_xll.ArrayCOA($BG32:$BZ32),YR,PRD,_xll.ArrayDIM($CB32:$CE32)),0)</f>
        <v>80755.16</v>
      </c>
      <c r="J32" s="127">
        <f t="shared" ca="1" si="6"/>
        <v>4.2208089992455831</v>
      </c>
      <c r="K32" s="126" t="s">
        <v>2721</v>
      </c>
      <c r="L32" s="124">
        <f ca="1">IFERROR(_xll.ACC_BU(_xll.ArrayBU(DB),_xll.ArrayDPT($BA32:$BE32),_xll.ArrayCOA($BG32:$BZ32),YR,PRD,_xll.ArrayDIM($CB32:$CE32)),0)</f>
        <v>282643.02</v>
      </c>
      <c r="M32" s="127">
        <f t="shared" ca="1" si="7"/>
        <v>4.1362446397138344</v>
      </c>
      <c r="N32" s="124">
        <f t="shared" ca="1" si="8"/>
        <v>282643.02</v>
      </c>
      <c r="O32" s="124">
        <f t="shared" ca="1" si="9"/>
        <v>100</v>
      </c>
      <c r="P32" s="124">
        <f t="shared" ca="1" si="10"/>
        <v>75691.640000000014</v>
      </c>
      <c r="Q32" s="124">
        <f t="shared" ca="1" si="11"/>
        <v>26.779943124015592</v>
      </c>
      <c r="R32" s="40"/>
      <c r="S32" s="72">
        <f ca="1">IFERROR(_xll.BC_BU(_xll.ArrayBU(DB),_xll.ArrayDPT($BA32:$BE32),_xll.ArrayCOA($BG32:$BZ32),YR,PRD,RV,_xll.ArrayDIM($CB32:$CE32)),0)</f>
        <v>0</v>
      </c>
      <c r="T32" s="72">
        <f ca="1">IFERROR(_xll.AC_BU(_xll.ArrayBU(DB),_xll.ArrayDPT($BA32:$BE32),_xll.ArrayCOA($BG32:$BZ32),YR-1,PRD,_xll.ArrayDIM($CB32:$CE32)),0)</f>
        <v>34213.01</v>
      </c>
      <c r="U32" s="72">
        <f ca="1">IFERROR(_xll.BCC_BU(_xll.ArrayBU(DB),_xll.ArrayDPT($BA32:$BE32),_xll.ArrayCOA($BG32:$BZ32),YR,PRD,RV,_xll.ArrayDIM($CB32:$CE32)),0)</f>
        <v>0</v>
      </c>
      <c r="V32" s="72">
        <f ca="1">IFERROR(_xll.ACC_BU(_xll.ArrayBU(DB),_xll.ArrayDPT($BA32:$BE32),_xll.ArrayCOA($BG32:$BZ32),YR-1,PRD,_xll.ArrayDIM($CB32:$CE32)),0)</f>
        <v>206951.38</v>
      </c>
      <c r="X32" s="72">
        <f ca="1">IFERROR(_xll.ACC_BU(_xll.ArrayBU(DB),_xll.ArrayDPT($BA32:$BE32),_xll.ArrayCOA($BG32:$BZ32),YR-1,PRD,_xll.ArrayDIM($CB32:$CE32)),0)</f>
        <v>206951.38</v>
      </c>
      <c r="Y32" s="72">
        <f ca="1">IFERROR(_xll.BCC_BU(_xll.ArrayBU(DB),_xll.ArrayDPT($BA32:$BE32),_xll.ArrayCOA($BG32:$BZ32),YR-1,PRD,RV,_xll.ArrayDIM($CB32:$CE32)),0)</f>
        <v>0</v>
      </c>
      <c r="Z32" s="72">
        <f ca="1">IFERROR(_xll.ACC_BU(_xll.ArrayBU(DB),_xll.ArrayDPT($BA32:$BE32),_xll.ArrayCOA($BG32:$BZ32),YR-1-1,PRD,_xll.ArrayDIM($CB32:$CE32)),0)</f>
        <v>164783.34</v>
      </c>
      <c r="AA32" s="46"/>
      <c r="AB32" s="46"/>
      <c r="AC32" s="46"/>
      <c r="AE32" s="106"/>
      <c r="AF32" s="106"/>
      <c r="AG32" s="106"/>
      <c r="AH32" s="106"/>
      <c r="BA32" s="537"/>
      <c r="BB32" s="538"/>
      <c r="BC32" s="538"/>
      <c r="BD32" s="538"/>
      <c r="BE32" s="539"/>
      <c r="BF32" s="502"/>
      <c r="BG32" s="533" t="s">
        <v>1716</v>
      </c>
      <c r="BH32" s="535"/>
      <c r="BI32" s="537"/>
      <c r="BJ32" s="539"/>
      <c r="BK32" s="537"/>
      <c r="BL32" s="539"/>
      <c r="BM32" s="537"/>
      <c r="BN32" s="539"/>
      <c r="BO32" s="537"/>
      <c r="BP32" s="539"/>
      <c r="BQ32" s="537"/>
      <c r="BR32" s="539"/>
      <c r="BS32" s="537"/>
      <c r="BT32" s="539"/>
      <c r="BU32" s="537"/>
      <c r="BV32" s="539"/>
      <c r="BW32" s="537"/>
      <c r="BX32" s="539"/>
      <c r="BY32" s="537"/>
      <c r="BZ32" s="539"/>
      <c r="CA32" s="502"/>
      <c r="CB32" s="537"/>
      <c r="CC32" s="538"/>
      <c r="CD32" s="538"/>
      <c r="CE32" s="539"/>
      <c r="DA32" t="s">
        <v>1716</v>
      </c>
    </row>
    <row r="33" spans="1:105" ht="12.75" customHeight="1">
      <c r="A33" s="124">
        <f t="shared" ca="1" si="0"/>
        <v>0</v>
      </c>
      <c r="B33" s="124">
        <f t="shared" ca="1" si="1"/>
        <v>0</v>
      </c>
      <c r="C33" s="124">
        <f t="shared" ca="1" si="2"/>
        <v>0</v>
      </c>
      <c r="D33" s="124">
        <f t="shared" ca="1" si="3"/>
        <v>0</v>
      </c>
      <c r="E33" s="124">
        <f ca="1">IFERROR(_xll.AC_BU(_xll.ArrayBU(DB),_xll.ArrayDPT($BA33:$BE33),_xll.ArrayCOA($BG33:$BZ33),YR,PRD-1,_xll.ArrayDIM($CB33:$CE33)),0)</f>
        <v>0</v>
      </c>
      <c r="F33" s="124">
        <f t="shared" ca="1" si="4"/>
        <v>0</v>
      </c>
      <c r="G33" s="124">
        <f t="shared" ca="1" si="5"/>
        <v>0</v>
      </c>
      <c r="H33" s="124"/>
      <c r="I33" s="124">
        <f ca="1">IFERROR(_xll.AC_BU(_xll.ArrayBU(DB),_xll.ArrayDPT($BA33:$BE33),_xll.ArrayCOA($BG33:$BZ33),YR,PRD,_xll.ArrayDIM($CB33:$CE33)),0)</f>
        <v>0</v>
      </c>
      <c r="J33" s="127">
        <f t="shared" ca="1" si="6"/>
        <v>0</v>
      </c>
      <c r="K33" s="126" t="s">
        <v>2712</v>
      </c>
      <c r="L33" s="124">
        <f ca="1">IFERROR(_xll.ACC_BU(_xll.ArrayBU(DB),_xll.ArrayDPT($BA33:$BE33),_xll.ArrayCOA($BG33:$BZ33),YR,PRD,_xll.ArrayDIM($CB33:$CE33)),0)</f>
        <v>0</v>
      </c>
      <c r="M33" s="127">
        <f t="shared" ca="1" si="7"/>
        <v>0</v>
      </c>
      <c r="N33" s="124">
        <f t="shared" ca="1" si="8"/>
        <v>0</v>
      </c>
      <c r="O33" s="124">
        <f t="shared" ca="1" si="9"/>
        <v>0</v>
      </c>
      <c r="P33" s="124">
        <f t="shared" ca="1" si="10"/>
        <v>0</v>
      </c>
      <c r="Q33" s="124">
        <f t="shared" ca="1" si="11"/>
        <v>0</v>
      </c>
      <c r="R33" s="40"/>
      <c r="S33" s="72">
        <f ca="1">IFERROR(_xll.BC_BU(_xll.ArrayBU(DB),_xll.ArrayDPT($BA33:$BE33),_xll.ArrayCOA($BG33:$BZ33),YR,PRD,RV,_xll.ArrayDIM($CB33:$CE33)),0)</f>
        <v>0</v>
      </c>
      <c r="T33" s="72">
        <f ca="1">IFERROR(_xll.AC_BU(_xll.ArrayBU(DB),_xll.ArrayDPT($BA33:$BE33),_xll.ArrayCOA($BG33:$BZ33),YR-1,PRD,_xll.ArrayDIM($CB33:$CE33)),0)</f>
        <v>0</v>
      </c>
      <c r="U33" s="72">
        <f ca="1">IFERROR(_xll.BCC_BU(_xll.ArrayBU(DB),_xll.ArrayDPT($BA33:$BE33),_xll.ArrayCOA($BG33:$BZ33),YR,PRD,RV,_xll.ArrayDIM($CB33:$CE33)),0)</f>
        <v>0</v>
      </c>
      <c r="V33" s="72">
        <f ca="1">IFERROR(_xll.ACC_BU(_xll.ArrayBU(DB),_xll.ArrayDPT($BA33:$BE33),_xll.ArrayCOA($BG33:$BZ33),YR-1,PRD,_xll.ArrayDIM($CB33:$CE33)),0)</f>
        <v>0</v>
      </c>
      <c r="X33" s="72">
        <f ca="1">IFERROR(_xll.ACC_BU(_xll.ArrayBU(DB),_xll.ArrayDPT($BA33:$BE33),_xll.ArrayCOA($BG33:$BZ33),YR-1,PRD,_xll.ArrayDIM($CB33:$CE33)),0)</f>
        <v>0</v>
      </c>
      <c r="Y33" s="72">
        <f ca="1">IFERROR(_xll.BCC_BU(_xll.ArrayBU(DB),_xll.ArrayDPT($BA33:$BE33),_xll.ArrayCOA($BG33:$BZ33),YR-1,PRD,RV,_xll.ArrayDIM($CB33:$CE33)),0)</f>
        <v>0</v>
      </c>
      <c r="Z33" s="72">
        <f ca="1">IFERROR(_xll.ACC_BU(_xll.ArrayBU(DB),_xll.ArrayDPT($BA33:$BE33),_xll.ArrayCOA($BG33:$BZ33),YR-1-1,PRD,_xll.ArrayDIM($CB33:$CE33)),0)</f>
        <v>0</v>
      </c>
      <c r="AA33" s="46"/>
      <c r="AB33" s="46"/>
      <c r="AC33" s="46"/>
      <c r="AE33" s="106"/>
      <c r="AF33" s="106"/>
      <c r="AG33" s="106"/>
      <c r="AH33" s="106"/>
      <c r="BA33" s="537"/>
      <c r="BB33" s="538"/>
      <c r="BC33" s="538"/>
      <c r="BD33" s="538"/>
      <c r="BE33" s="539"/>
      <c r="BF33" s="502"/>
      <c r="BG33" s="533" t="s">
        <v>1718</v>
      </c>
      <c r="BH33" s="535"/>
      <c r="BI33" s="537"/>
      <c r="BJ33" s="539"/>
      <c r="BK33" s="537"/>
      <c r="BL33" s="539"/>
      <c r="BM33" s="537"/>
      <c r="BN33" s="539"/>
      <c r="BO33" s="537"/>
      <c r="BP33" s="539"/>
      <c r="BQ33" s="537"/>
      <c r="BR33" s="539"/>
      <c r="BS33" s="537"/>
      <c r="BT33" s="539"/>
      <c r="BU33" s="537"/>
      <c r="BV33" s="539"/>
      <c r="BW33" s="537"/>
      <c r="BX33" s="539"/>
      <c r="BY33" s="537"/>
      <c r="BZ33" s="539"/>
      <c r="CA33" s="502"/>
      <c r="CB33" s="537"/>
      <c r="CC33" s="538"/>
      <c r="CD33" s="538"/>
      <c r="CE33" s="539"/>
      <c r="DA33" t="s">
        <v>1718</v>
      </c>
    </row>
    <row r="34" spans="1:105" ht="12.75" customHeight="1">
      <c r="A34" s="124">
        <f t="shared" ca="1" si="0"/>
        <v>8221.19</v>
      </c>
      <c r="B34" s="124">
        <f t="shared" ca="1" si="1"/>
        <v>92.464762753116574</v>
      </c>
      <c r="C34" s="124">
        <f t="shared" ca="1" si="2"/>
        <v>5163.01</v>
      </c>
      <c r="D34" s="124">
        <f t="shared" ca="1" si="3"/>
        <v>58.069025863891774</v>
      </c>
      <c r="E34" s="124">
        <f ca="1">IFERROR(_xll.AC_BU(_xll.ArrayBU(DB),_xll.ArrayDPT($BA34:$BE34),_xll.ArrayCOA($BG34:$BZ34),YR,PRD-1,_xll.ArrayDIM($CB34:$CE34)),0)</f>
        <v>3728.15</v>
      </c>
      <c r="F34" s="124">
        <f t="shared" ca="1" si="4"/>
        <v>8891.16</v>
      </c>
      <c r="G34" s="124">
        <f t="shared" ca="1" si="5"/>
        <v>100</v>
      </c>
      <c r="H34" s="124"/>
      <c r="I34" s="124">
        <f ca="1">IFERROR(_xll.AC_BU(_xll.ArrayBU(DB),_xll.ArrayDPT($BA34:$BE34),_xll.ArrayCOA($BG34:$BZ34),YR,PRD,_xll.ArrayDIM($CB34:$CE34)),0)</f>
        <v>8891.16</v>
      </c>
      <c r="J34" s="127">
        <f t="shared" ca="1" si="6"/>
        <v>0.46471195328858683</v>
      </c>
      <c r="K34" s="126" t="s">
        <v>2494</v>
      </c>
      <c r="L34" s="124">
        <f ca="1">IFERROR(_xll.ACC_BU(_xll.ArrayBU(DB),_xll.ArrayDPT($BA34:$BE34),_xll.ArrayCOA($BG34:$BZ34),YR,PRD,_xll.ArrayDIM($CB34:$CE34)),0)</f>
        <v>22723.73</v>
      </c>
      <c r="M34" s="127">
        <f t="shared" ca="1" si="7"/>
        <v>0.3325428181697338</v>
      </c>
      <c r="N34" s="124">
        <f t="shared" ca="1" si="8"/>
        <v>22723.73</v>
      </c>
      <c r="O34" s="124">
        <f t="shared" ca="1" si="9"/>
        <v>100</v>
      </c>
      <c r="P34" s="124">
        <f t="shared" ca="1" si="10"/>
        <v>14600.63</v>
      </c>
      <c r="Q34" s="124">
        <f t="shared" ca="1" si="11"/>
        <v>64.252787724550501</v>
      </c>
      <c r="R34" s="40"/>
      <c r="S34" s="72">
        <f ca="1">IFERROR(_xll.BC_BU(_xll.ArrayBU(DB),_xll.ArrayDPT($BA34:$BE34),_xll.ArrayCOA($BG34:$BZ34),YR,PRD,RV,_xll.ArrayDIM($CB34:$CE34)),0)</f>
        <v>0</v>
      </c>
      <c r="T34" s="72">
        <f ca="1">IFERROR(_xll.AC_BU(_xll.ArrayBU(DB),_xll.ArrayDPT($BA34:$BE34),_xll.ArrayCOA($BG34:$BZ34),YR-1,PRD,_xll.ArrayDIM($CB34:$CE34)),0)</f>
        <v>669.97</v>
      </c>
      <c r="U34" s="72">
        <f ca="1">IFERROR(_xll.BCC_BU(_xll.ArrayBU(DB),_xll.ArrayDPT($BA34:$BE34),_xll.ArrayCOA($BG34:$BZ34),YR,PRD,RV,_xll.ArrayDIM($CB34:$CE34)),0)</f>
        <v>0</v>
      </c>
      <c r="V34" s="72">
        <f ca="1">IFERROR(_xll.ACC_BU(_xll.ArrayBU(DB),_xll.ArrayDPT($BA34:$BE34),_xll.ArrayCOA($BG34:$BZ34),YR-1,PRD,_xll.ArrayDIM($CB34:$CE34)),0)</f>
        <v>8123.1</v>
      </c>
      <c r="X34" s="72">
        <f ca="1">IFERROR(_xll.ACC_BU(_xll.ArrayBU(DB),_xll.ArrayDPT($BA34:$BE34),_xll.ArrayCOA($BG34:$BZ34),YR-1,PRD,_xll.ArrayDIM($CB34:$CE34)),0)</f>
        <v>8123.1</v>
      </c>
      <c r="Y34" s="72">
        <f ca="1">IFERROR(_xll.BCC_BU(_xll.ArrayBU(DB),_xll.ArrayDPT($BA34:$BE34),_xll.ArrayCOA($BG34:$BZ34),YR-1,PRD,RV,_xll.ArrayDIM($CB34:$CE34)),0)</f>
        <v>0</v>
      </c>
      <c r="Z34" s="72">
        <f ca="1">IFERROR(_xll.ACC_BU(_xll.ArrayBU(DB),_xll.ArrayDPT($BA34:$BE34),_xll.ArrayCOA($BG34:$BZ34),YR-1-1,PRD,_xll.ArrayDIM($CB34:$CE34)),0)</f>
        <v>15971.86</v>
      </c>
      <c r="AA34" s="46"/>
      <c r="AB34" s="46"/>
      <c r="AC34" s="46"/>
      <c r="AE34" s="106"/>
      <c r="AF34" s="106"/>
      <c r="AG34" s="106"/>
      <c r="AH34" s="106"/>
      <c r="BA34" s="537"/>
      <c r="BB34" s="538"/>
      <c r="BC34" s="538"/>
      <c r="BD34" s="538"/>
      <c r="BE34" s="539"/>
      <c r="BF34" s="502"/>
      <c r="BG34" s="533" t="s">
        <v>1710</v>
      </c>
      <c r="BH34" s="535"/>
      <c r="BI34" s="537"/>
      <c r="BJ34" s="539"/>
      <c r="BK34" s="537"/>
      <c r="BL34" s="539"/>
      <c r="BM34" s="537"/>
      <c r="BN34" s="539"/>
      <c r="BO34" s="537"/>
      <c r="BP34" s="539"/>
      <c r="BQ34" s="537"/>
      <c r="BR34" s="539"/>
      <c r="BS34" s="537"/>
      <c r="BT34" s="539"/>
      <c r="BU34" s="537"/>
      <c r="BV34" s="539"/>
      <c r="BW34" s="537"/>
      <c r="BX34" s="539"/>
      <c r="BY34" s="537"/>
      <c r="BZ34" s="539"/>
      <c r="CA34" s="502"/>
      <c r="CB34" s="537"/>
      <c r="CC34" s="538"/>
      <c r="CD34" s="538"/>
      <c r="CE34" s="539"/>
      <c r="DA34" t="s">
        <v>1710</v>
      </c>
    </row>
    <row r="35" spans="1:105" ht="12.75" customHeight="1">
      <c r="A35" s="124">
        <f t="shared" ca="1" si="0"/>
        <v>8857.8799999999992</v>
      </c>
      <c r="B35" s="124">
        <f t="shared" ca="1" si="1"/>
        <v>70.733456308043657</v>
      </c>
      <c r="C35" s="124">
        <f t="shared" ca="1" si="2"/>
        <v>-6238.5500000000011</v>
      </c>
      <c r="D35" s="124">
        <f t="shared" ca="1" si="3"/>
        <v>-49.817135008664138</v>
      </c>
      <c r="E35" s="124">
        <f ca="1">IFERROR(_xll.AC_BU(_xll.ArrayBU(DB),_xll.ArrayDPT($BA35:$BE35),_xll.ArrayCOA($BG35:$BZ35),YR,PRD-1,_xll.ArrayDIM($CB35:$CE35)),0)</f>
        <v>18761.45</v>
      </c>
      <c r="F35" s="125">
        <f t="shared" ca="1" si="4"/>
        <v>12522.9</v>
      </c>
      <c r="G35" s="124">
        <f t="shared" ca="1" si="5"/>
        <v>100</v>
      </c>
      <c r="H35" s="124"/>
      <c r="I35" s="124">
        <f ca="1">IFERROR(_xll.AC_BU(_xll.ArrayBU(DB),_xll.ArrayDPT($BA35:$BE35),_xll.ArrayCOA($BG35:$BZ35),YR,PRD,_xll.ArrayDIM($CB35:$CE35)),0)</f>
        <v>12522.9</v>
      </c>
      <c r="J35" s="127">
        <f t="shared" ca="1" si="6"/>
        <v>0.65453116576888093</v>
      </c>
      <c r="K35" s="126" t="s">
        <v>2722</v>
      </c>
      <c r="L35" s="124">
        <f ca="1">IFERROR(_xll.ACC_BU(_xll.ArrayBU(DB),_xll.ArrayDPT($BA35:$BE35),_xll.ArrayCOA($BG35:$BZ35),YR,PRD,_xll.ArrayDIM($CB35:$CE35)),0)</f>
        <v>56330.15</v>
      </c>
      <c r="M35" s="127">
        <f t="shared" ca="1" si="7"/>
        <v>0.82434471932749731</v>
      </c>
      <c r="N35" s="124">
        <f t="shared" ca="1" si="8"/>
        <v>56330.15</v>
      </c>
      <c r="O35" s="124">
        <f t="shared" ca="1" si="9"/>
        <v>100</v>
      </c>
      <c r="P35" s="124">
        <f t="shared" ca="1" si="10"/>
        <v>35407.370000000003</v>
      </c>
      <c r="Q35" s="124">
        <f t="shared" ca="1" si="11"/>
        <v>62.856871497768076</v>
      </c>
      <c r="R35" s="40"/>
      <c r="S35" s="72">
        <f ca="1">IFERROR(_xll.BC_BU(_xll.ArrayBU(DB),_xll.ArrayDPT($BA35:$BE35),_xll.ArrayCOA($BG35:$BZ35),YR,PRD,RV,_xll.ArrayDIM($CB35:$CE35)),0)</f>
        <v>0</v>
      </c>
      <c r="T35" s="72">
        <f ca="1">IFERROR(_xll.AC_BU(_xll.ArrayBU(DB),_xll.ArrayDPT($BA35:$BE35),_xll.ArrayCOA($BG35:$BZ35),YR-1,PRD,_xll.ArrayDIM($CB35:$CE35)),0)</f>
        <v>3665.02</v>
      </c>
      <c r="U35" s="72">
        <f ca="1">IFERROR(_xll.BCC_BU(_xll.ArrayBU(DB),_xll.ArrayDPT($BA35:$BE35),_xll.ArrayCOA($BG35:$BZ35),YR,PRD,RV,_xll.ArrayDIM($CB35:$CE35)),0)</f>
        <v>0</v>
      </c>
      <c r="V35" s="72">
        <f ca="1">IFERROR(_xll.ACC_BU(_xll.ArrayBU(DB),_xll.ArrayDPT($BA35:$BE35),_xll.ArrayCOA($BG35:$BZ35),YR-1,PRD,_xll.ArrayDIM($CB35:$CE35)),0)</f>
        <v>20922.78</v>
      </c>
      <c r="X35" s="72">
        <f ca="1">IFERROR(_xll.ACC_BU(_xll.ArrayBU(DB),_xll.ArrayDPT($BA35:$BE35),_xll.ArrayCOA($BG35:$BZ35),YR-1,PRD,_xll.ArrayDIM($CB35:$CE35)),0)</f>
        <v>20922.78</v>
      </c>
      <c r="Y35" s="72">
        <f ca="1">IFERROR(_xll.BCC_BU(_xll.ArrayBU(DB),_xll.ArrayDPT($BA35:$BE35),_xll.ArrayCOA($BG35:$BZ35),YR-1,PRD,RV,_xll.ArrayDIM($CB35:$CE35)),0)</f>
        <v>0</v>
      </c>
      <c r="Z35" s="72">
        <f ca="1">IFERROR(_xll.ACC_BU(_xll.ArrayBU(DB),_xll.ArrayDPT($BA35:$BE35),_xll.ArrayCOA($BG35:$BZ35),YR-1-1,PRD,_xll.ArrayDIM($CB35:$CE35)),0)</f>
        <v>13605.54</v>
      </c>
      <c r="AA35" s="46"/>
      <c r="AB35" s="46"/>
      <c r="AC35" s="46"/>
      <c r="AE35" s="106"/>
      <c r="AF35" s="106"/>
      <c r="AG35" s="106"/>
      <c r="AH35" s="106"/>
      <c r="BA35" s="537"/>
      <c r="BB35" s="538"/>
      <c r="BC35" s="538"/>
      <c r="BD35" s="538"/>
      <c r="BE35" s="539"/>
      <c r="BF35" s="502"/>
      <c r="BG35" s="533" t="s">
        <v>1737</v>
      </c>
      <c r="BH35" s="535"/>
      <c r="BI35" s="537"/>
      <c r="BJ35" s="539"/>
      <c r="BK35" s="537"/>
      <c r="BL35" s="539"/>
      <c r="BM35" s="537"/>
      <c r="BN35" s="539"/>
      <c r="BO35" s="537"/>
      <c r="BP35" s="539"/>
      <c r="BQ35" s="537"/>
      <c r="BR35" s="539"/>
      <c r="BS35" s="537"/>
      <c r="BT35" s="539"/>
      <c r="BU35" s="537"/>
      <c r="BV35" s="539"/>
      <c r="BW35" s="537"/>
      <c r="BX35" s="539"/>
      <c r="BY35" s="537"/>
      <c r="BZ35" s="539"/>
      <c r="CA35" s="502"/>
      <c r="CB35" s="537"/>
      <c r="CC35" s="538"/>
      <c r="CD35" s="538"/>
      <c r="CE35" s="539"/>
      <c r="DA35" t="s">
        <v>1737</v>
      </c>
    </row>
    <row r="36" spans="1:105" ht="12.75" customHeight="1">
      <c r="A36" s="124">
        <f t="shared" ca="1" si="0"/>
        <v>0</v>
      </c>
      <c r="B36" s="124">
        <f t="shared" ca="1" si="1"/>
        <v>0</v>
      </c>
      <c r="C36" s="124">
        <f t="shared" ca="1" si="2"/>
        <v>0</v>
      </c>
      <c r="D36" s="124">
        <f t="shared" ca="1" si="3"/>
        <v>0</v>
      </c>
      <c r="E36" s="124">
        <f ca="1">IFERROR(_xll.AC_BU(_xll.ArrayBU(DB),_xll.ArrayDPT($BA36:$BE36),_xll.ArrayCOA($BG36:$BZ36),YR,PRD-1,_xll.ArrayDIM($CB36:$CE36)),0)</f>
        <v>0</v>
      </c>
      <c r="F36" s="125">
        <f t="shared" ca="1" si="4"/>
        <v>0</v>
      </c>
      <c r="G36" s="124">
        <f t="shared" ca="1" si="5"/>
        <v>0</v>
      </c>
      <c r="H36" s="124"/>
      <c r="I36" s="124">
        <f ca="1">IFERROR(_xll.AC_BU(_xll.ArrayBU(DB),_xll.ArrayDPT($BA36:$BE36),_xll.ArrayCOA($BG36:$BZ36),YR,PRD,_xll.ArrayDIM($CB36:$CE36)),0)</f>
        <v>0</v>
      </c>
      <c r="J36" s="127">
        <f t="shared" ca="1" si="6"/>
        <v>0</v>
      </c>
      <c r="K36" s="126" t="s">
        <v>2723</v>
      </c>
      <c r="L36" s="124">
        <f ca="1">IFERROR(_xll.ACC_BU(_xll.ArrayBU(DB),_xll.ArrayDPT($BA36:$BE36),_xll.ArrayCOA($BG36:$BZ36),YR,PRD,_xll.ArrayDIM($CB36:$CE36)),0)</f>
        <v>3510</v>
      </c>
      <c r="M36" s="127">
        <f t="shared" ca="1" si="7"/>
        <v>5.1365919757705526E-2</v>
      </c>
      <c r="N36" s="124">
        <f t="shared" ca="1" si="8"/>
        <v>3510</v>
      </c>
      <c r="O36" s="124">
        <f t="shared" ca="1" si="9"/>
        <v>100</v>
      </c>
      <c r="P36" s="124">
        <f t="shared" ca="1" si="10"/>
        <v>0</v>
      </c>
      <c r="Q36" s="124">
        <f t="shared" ca="1" si="11"/>
        <v>0</v>
      </c>
      <c r="R36" s="40"/>
      <c r="S36" s="72">
        <f ca="1">IFERROR(_xll.BC_BU(_xll.ArrayBU(DB),_xll.ArrayDPT($BA36:$BE36),_xll.ArrayCOA($BG36:$BZ36),YR,PRD,RV,_xll.ArrayDIM($CB36:$CE36)),0)</f>
        <v>0</v>
      </c>
      <c r="T36" s="72">
        <f ca="1">IFERROR(_xll.AC_BU(_xll.ArrayBU(DB),_xll.ArrayDPT($BA36:$BE36),_xll.ArrayCOA($BG36:$BZ36),YR-1,PRD,_xll.ArrayDIM($CB36:$CE36)),0)</f>
        <v>0</v>
      </c>
      <c r="U36" s="72">
        <f ca="1">IFERROR(_xll.BCC_BU(_xll.ArrayBU(DB),_xll.ArrayDPT($BA36:$BE36),_xll.ArrayCOA($BG36:$BZ36),YR,PRD,RV,_xll.ArrayDIM($CB36:$CE36)),0)</f>
        <v>0</v>
      </c>
      <c r="V36" s="72">
        <f ca="1">IFERROR(_xll.ACC_BU(_xll.ArrayBU(DB),_xll.ArrayDPT($BA36:$BE36),_xll.ArrayCOA($BG36:$BZ36),YR-1,PRD,_xll.ArrayDIM($CB36:$CE36)),0)</f>
        <v>3510</v>
      </c>
      <c r="X36" s="72">
        <f ca="1">IFERROR(_xll.ACC_BU(_xll.ArrayBU(DB),_xll.ArrayDPT($BA36:$BE36),_xll.ArrayCOA($BG36:$BZ36),YR-1,PRD,_xll.ArrayDIM($CB36:$CE36)),0)</f>
        <v>3510</v>
      </c>
      <c r="Y36" s="72">
        <f ca="1">IFERROR(_xll.BCC_BU(_xll.ArrayBU(DB),_xll.ArrayDPT($BA36:$BE36),_xll.ArrayCOA($BG36:$BZ36),YR-1,PRD,RV,_xll.ArrayDIM($CB36:$CE36)),0)</f>
        <v>0</v>
      </c>
      <c r="Z36" s="72">
        <f ca="1">IFERROR(_xll.ACC_BU(_xll.ArrayBU(DB),_xll.ArrayDPT($BA36:$BE36),_xll.ArrayCOA($BG36:$BZ36),YR-1-1,PRD,_xll.ArrayDIM($CB36:$CE36)),0)</f>
        <v>3510</v>
      </c>
      <c r="AA36" s="46"/>
      <c r="AB36" s="46"/>
      <c r="AC36" s="46"/>
      <c r="AE36" s="106"/>
      <c r="AF36" s="106"/>
      <c r="AG36" s="106"/>
      <c r="AH36" s="106"/>
      <c r="BA36" s="537"/>
      <c r="BB36" s="538"/>
      <c r="BC36" s="538"/>
      <c r="BD36" s="538"/>
      <c r="BE36" s="539"/>
      <c r="BF36" s="502"/>
      <c r="BG36" s="533" t="s">
        <v>1739</v>
      </c>
      <c r="BH36" s="535"/>
      <c r="BI36" s="537"/>
      <c r="BJ36" s="539"/>
      <c r="BK36" s="537"/>
      <c r="BL36" s="539"/>
      <c r="BM36" s="537"/>
      <c r="BN36" s="539"/>
      <c r="BO36" s="537"/>
      <c r="BP36" s="539"/>
      <c r="BQ36" s="537"/>
      <c r="BR36" s="539"/>
      <c r="BS36" s="537"/>
      <c r="BT36" s="539"/>
      <c r="BU36" s="537"/>
      <c r="BV36" s="539"/>
      <c r="BW36" s="537"/>
      <c r="BX36" s="539"/>
      <c r="BY36" s="537"/>
      <c r="BZ36" s="539"/>
      <c r="CA36" s="502"/>
      <c r="CB36" s="537"/>
      <c r="CC36" s="538"/>
      <c r="CD36" s="538"/>
      <c r="CE36" s="539"/>
      <c r="DA36" t="s">
        <v>1739</v>
      </c>
    </row>
    <row r="37" spans="1:105" ht="12.75" customHeight="1">
      <c r="A37" s="124">
        <f t="shared" ca="1" si="0"/>
        <v>0</v>
      </c>
      <c r="B37" s="124">
        <f t="shared" ca="1" si="1"/>
        <v>0</v>
      </c>
      <c r="C37" s="124">
        <f t="shared" ca="1" si="2"/>
        <v>-1000</v>
      </c>
      <c r="D37" s="124">
        <f t="shared" ca="1" si="3"/>
        <v>0</v>
      </c>
      <c r="E37" s="124">
        <f ca="1">IFERROR(_xll.AC_BU(_xll.ArrayBU(DB),_xll.ArrayDPT($BA37:$BE37),_xll.ArrayCOA($BG37:$BZ37),YR,PRD-1,_xll.ArrayDIM($CB37:$CE37)),0)</f>
        <v>1000</v>
      </c>
      <c r="F37" s="125">
        <f t="shared" ca="1" si="4"/>
        <v>0</v>
      </c>
      <c r="G37" s="124">
        <f t="shared" ca="1" si="5"/>
        <v>0</v>
      </c>
      <c r="H37" s="124"/>
      <c r="I37" s="124">
        <f ca="1">IFERROR(_xll.AC_BU(_xll.ArrayBU(DB),_xll.ArrayDPT($BA37:$BE37),_xll.ArrayCOA($BG37:$BZ37),YR,PRD,_xll.ArrayDIM($CB37:$CE37)),0)</f>
        <v>0</v>
      </c>
      <c r="J37" s="127">
        <f t="shared" ca="1" si="6"/>
        <v>0</v>
      </c>
      <c r="K37" s="126" t="s">
        <v>2724</v>
      </c>
      <c r="L37" s="124">
        <f ca="1">IFERROR(_xll.ACC_BU(_xll.ArrayBU(DB),_xll.ArrayDPT($BA37:$BE37),_xll.ArrayCOA($BG37:$BZ37),YR,PRD,_xll.ArrayDIM($CB37:$CE37)),0)</f>
        <v>97037.38</v>
      </c>
      <c r="M37" s="127">
        <f t="shared" ca="1" si="7"/>
        <v>1.420061046888313</v>
      </c>
      <c r="N37" s="124">
        <f t="shared" ca="1" si="8"/>
        <v>97037.38</v>
      </c>
      <c r="O37" s="124">
        <f t="shared" ca="1" si="9"/>
        <v>100</v>
      </c>
      <c r="P37" s="124">
        <f t="shared" ca="1" si="10"/>
        <v>-642494.32999999996</v>
      </c>
      <c r="Q37" s="124">
        <f t="shared" ca="1" si="11"/>
        <v>-662.11013735119388</v>
      </c>
      <c r="R37" s="40"/>
      <c r="S37" s="72">
        <f ca="1">IFERROR(_xll.BC_BU(_xll.ArrayBU(DB),_xll.ArrayDPT($BA37:$BE37),_xll.ArrayCOA($BG37:$BZ37),YR,PRD,RV,_xll.ArrayDIM($CB37:$CE37)),0)</f>
        <v>0</v>
      </c>
      <c r="T37" s="72">
        <f ca="1">IFERROR(_xll.AC_BU(_xll.ArrayBU(DB),_xll.ArrayDPT($BA37:$BE37),_xll.ArrayCOA($BG37:$BZ37),YR-1,PRD,_xll.ArrayDIM($CB37:$CE37)),0)</f>
        <v>0</v>
      </c>
      <c r="U37" s="72">
        <f ca="1">IFERROR(_xll.BCC_BU(_xll.ArrayBU(DB),_xll.ArrayDPT($BA37:$BE37),_xll.ArrayCOA($BG37:$BZ37),YR,PRD,RV,_xll.ArrayDIM($CB37:$CE37)),0)</f>
        <v>0</v>
      </c>
      <c r="V37" s="72">
        <f ca="1">IFERROR(_xll.ACC_BU(_xll.ArrayBU(DB),_xll.ArrayDPT($BA37:$BE37),_xll.ArrayCOA($BG37:$BZ37),YR-1,PRD,_xll.ArrayDIM($CB37:$CE37)),0)</f>
        <v>739531.71</v>
      </c>
      <c r="X37" s="72">
        <f ca="1">IFERROR(_xll.ACC_BU(_xll.ArrayBU(DB),_xll.ArrayDPT($BA37:$BE37),_xll.ArrayCOA($BG37:$BZ37),YR-1,PRD,_xll.ArrayDIM($CB37:$CE37)),0)</f>
        <v>739531.71</v>
      </c>
      <c r="Y37" s="72">
        <f ca="1">IFERROR(_xll.BCC_BU(_xll.ArrayBU(DB),_xll.ArrayDPT($BA37:$BE37),_xll.ArrayCOA($BG37:$BZ37),YR-1,PRD,RV,_xll.ArrayDIM($CB37:$CE37)),0)</f>
        <v>0</v>
      </c>
      <c r="Z37" s="72">
        <f ca="1">IFERROR(_xll.ACC_BU(_xll.ArrayBU(DB),_xll.ArrayDPT($BA37:$BE37),_xll.ArrayCOA($BG37:$BZ37),YR-1-1,PRD,_xll.ArrayDIM($CB37:$CE37)),0)</f>
        <v>51170</v>
      </c>
      <c r="AA37" s="102"/>
      <c r="AB37" s="102"/>
      <c r="AC37" s="102"/>
      <c r="AE37" s="106"/>
      <c r="AF37" s="106"/>
      <c r="AG37" s="106"/>
      <c r="AH37" s="106"/>
      <c r="BA37" s="537"/>
      <c r="BB37" s="538"/>
      <c r="BC37" s="538"/>
      <c r="BD37" s="538"/>
      <c r="BE37" s="539"/>
      <c r="BF37" s="502"/>
      <c r="BG37" s="533" t="s">
        <v>1722</v>
      </c>
      <c r="BH37" s="535"/>
      <c r="BI37" s="537"/>
      <c r="BJ37" s="539"/>
      <c r="BK37" s="537"/>
      <c r="BL37" s="539"/>
      <c r="BM37" s="537"/>
      <c r="BN37" s="539"/>
      <c r="BO37" s="537"/>
      <c r="BP37" s="539"/>
      <c r="BQ37" s="537"/>
      <c r="BR37" s="539"/>
      <c r="BS37" s="537"/>
      <c r="BT37" s="539"/>
      <c r="BU37" s="537"/>
      <c r="BV37" s="539"/>
      <c r="BW37" s="537"/>
      <c r="BX37" s="539"/>
      <c r="BY37" s="537"/>
      <c r="BZ37" s="539"/>
      <c r="CA37" s="502"/>
      <c r="CB37" s="537"/>
      <c r="CC37" s="538"/>
      <c r="CD37" s="538"/>
      <c r="CE37" s="539"/>
      <c r="DA37" t="s">
        <v>1722</v>
      </c>
    </row>
    <row r="38" spans="1:105" ht="12.75" hidden="1" customHeight="1">
      <c r="A38" s="124"/>
      <c r="B38" s="124">
        <f t="shared" si="1"/>
        <v>0</v>
      </c>
      <c r="C38" s="124">
        <f t="shared" si="2"/>
        <v>0</v>
      </c>
      <c r="D38" s="124">
        <f t="shared" si="3"/>
        <v>0</v>
      </c>
      <c r="E38" s="124"/>
      <c r="F38" s="125"/>
      <c r="G38" s="124">
        <f t="shared" si="5"/>
        <v>0</v>
      </c>
      <c r="H38" s="124"/>
      <c r="I38" s="124"/>
      <c r="J38" s="127">
        <f t="shared" ca="1" si="6"/>
        <v>0</v>
      </c>
      <c r="K38" s="126" t="s">
        <v>2725</v>
      </c>
      <c r="L38" s="124"/>
      <c r="M38" s="127">
        <f t="shared" ca="1" si="7"/>
        <v>0</v>
      </c>
      <c r="N38" s="124"/>
      <c r="O38" s="124">
        <f t="shared" si="9"/>
        <v>0</v>
      </c>
      <c r="P38" s="124"/>
      <c r="Q38" s="124">
        <f t="shared" si="11"/>
        <v>0</v>
      </c>
      <c r="R38" s="40"/>
      <c r="S38" s="72"/>
      <c r="T38" s="72"/>
      <c r="U38" s="72"/>
      <c r="V38" s="72"/>
      <c r="X38" s="72"/>
      <c r="Y38" s="72"/>
      <c r="Z38" s="72"/>
      <c r="AA38" s="102"/>
      <c r="AB38" s="102"/>
      <c r="AC38" s="102"/>
      <c r="AE38" s="106"/>
      <c r="AF38" s="106"/>
      <c r="AG38" s="106"/>
      <c r="AH38" s="106"/>
      <c r="BA38" s="537"/>
      <c r="BB38" s="538"/>
      <c r="BC38" s="538"/>
      <c r="BD38" s="538"/>
      <c r="BE38" s="539"/>
      <c r="BF38" s="502"/>
      <c r="BG38" s="533"/>
      <c r="BH38" s="535"/>
      <c r="BI38" s="537"/>
      <c r="BJ38" s="539"/>
      <c r="BK38" s="537"/>
      <c r="BL38" s="539"/>
      <c r="BM38" s="537"/>
      <c r="BN38" s="539"/>
      <c r="BO38" s="537"/>
      <c r="BP38" s="539"/>
      <c r="BQ38" s="537"/>
      <c r="BR38" s="539"/>
      <c r="BS38" s="537"/>
      <c r="BT38" s="539"/>
      <c r="BU38" s="537"/>
      <c r="BV38" s="539"/>
      <c r="BW38" s="537"/>
      <c r="BX38" s="539"/>
      <c r="BY38" s="537"/>
      <c r="BZ38" s="539"/>
      <c r="CA38" s="502"/>
      <c r="CB38" s="537"/>
      <c r="CC38" s="538"/>
      <c r="CD38" s="538"/>
      <c r="CE38" s="539"/>
    </row>
    <row r="39" spans="1:105" ht="12.75" hidden="1" customHeight="1">
      <c r="A39" s="124"/>
      <c r="B39" s="124">
        <f t="shared" si="1"/>
        <v>0</v>
      </c>
      <c r="C39" s="124">
        <f t="shared" si="2"/>
        <v>0</v>
      </c>
      <c r="D39" s="124">
        <f t="shared" si="3"/>
        <v>0</v>
      </c>
      <c r="E39" s="124"/>
      <c r="F39" s="125"/>
      <c r="G39" s="124">
        <f t="shared" si="5"/>
        <v>0</v>
      </c>
      <c r="H39" s="124"/>
      <c r="I39" s="124"/>
      <c r="J39" s="127">
        <f t="shared" ca="1" si="6"/>
        <v>0</v>
      </c>
      <c r="K39" s="126" t="s">
        <v>2726</v>
      </c>
      <c r="L39" s="124"/>
      <c r="M39" s="127">
        <f t="shared" ca="1" si="7"/>
        <v>0</v>
      </c>
      <c r="N39" s="124"/>
      <c r="O39" s="124">
        <f t="shared" si="9"/>
        <v>0</v>
      </c>
      <c r="P39" s="124"/>
      <c r="Q39" s="124">
        <f t="shared" si="11"/>
        <v>0</v>
      </c>
      <c r="R39" s="40"/>
      <c r="S39" s="72"/>
      <c r="T39" s="72"/>
      <c r="U39" s="72"/>
      <c r="V39" s="72"/>
      <c r="X39" s="72"/>
      <c r="Y39" s="72"/>
      <c r="Z39" s="72"/>
      <c r="AA39" s="184"/>
      <c r="AB39" s="184"/>
      <c r="AC39" s="184"/>
      <c r="AE39" s="106"/>
      <c r="AF39" s="106"/>
      <c r="AG39" s="106"/>
      <c r="AH39" s="106"/>
      <c r="BA39" s="537"/>
      <c r="BB39" s="538"/>
      <c r="BC39" s="538"/>
      <c r="BD39" s="538"/>
      <c r="BE39" s="539"/>
      <c r="BF39" s="502"/>
      <c r="BG39" s="533"/>
      <c r="BH39" s="535"/>
      <c r="BI39" s="537"/>
      <c r="BJ39" s="539"/>
      <c r="BK39" s="537"/>
      <c r="BL39" s="539"/>
      <c r="BM39" s="537"/>
      <c r="BN39" s="539"/>
      <c r="BO39" s="537"/>
      <c r="BP39" s="539"/>
      <c r="BQ39" s="537"/>
      <c r="BR39" s="539"/>
      <c r="BS39" s="537"/>
      <c r="BT39" s="539"/>
      <c r="BU39" s="537"/>
      <c r="BV39" s="539"/>
      <c r="BW39" s="537"/>
      <c r="BX39" s="539"/>
      <c r="BY39" s="537"/>
      <c r="BZ39" s="539"/>
      <c r="CA39" s="502"/>
      <c r="CB39" s="537"/>
      <c r="CC39" s="538"/>
      <c r="CD39" s="538"/>
      <c r="CE39" s="539"/>
    </row>
    <row r="40" spans="1:105" ht="12.75" hidden="1" customHeight="1">
      <c r="A40" s="124"/>
      <c r="B40" s="124">
        <f t="shared" si="1"/>
        <v>0</v>
      </c>
      <c r="C40" s="124">
        <f t="shared" si="2"/>
        <v>0</v>
      </c>
      <c r="D40" s="124">
        <f t="shared" si="3"/>
        <v>0</v>
      </c>
      <c r="E40" s="124"/>
      <c r="F40" s="125"/>
      <c r="G40" s="124">
        <f t="shared" si="5"/>
        <v>0</v>
      </c>
      <c r="H40" s="124"/>
      <c r="I40" s="124"/>
      <c r="J40" s="127">
        <f t="shared" ca="1" si="6"/>
        <v>0</v>
      </c>
      <c r="K40" s="126" t="s">
        <v>2727</v>
      </c>
      <c r="L40" s="124"/>
      <c r="M40" s="127">
        <f t="shared" ca="1" si="7"/>
        <v>0</v>
      </c>
      <c r="N40" s="124"/>
      <c r="O40" s="124">
        <f t="shared" si="9"/>
        <v>0</v>
      </c>
      <c r="P40" s="124"/>
      <c r="Q40" s="124">
        <f t="shared" si="11"/>
        <v>0</v>
      </c>
      <c r="R40" s="40"/>
      <c r="S40" s="72"/>
      <c r="T40" s="72"/>
      <c r="U40" s="72"/>
      <c r="V40" s="72"/>
      <c r="X40" s="72"/>
      <c r="Y40" s="72"/>
      <c r="Z40" s="72"/>
      <c r="AA40" s="102"/>
      <c r="AB40" s="102"/>
      <c r="AC40" s="102"/>
      <c r="AE40" s="106"/>
      <c r="AF40" s="106"/>
      <c r="AG40" s="106"/>
      <c r="AH40" s="106"/>
      <c r="BA40" s="537"/>
      <c r="BB40" s="538"/>
      <c r="BC40" s="538"/>
      <c r="BD40" s="538"/>
      <c r="BE40" s="539"/>
      <c r="BF40" s="502"/>
      <c r="BG40" s="533"/>
      <c r="BH40" s="535"/>
      <c r="BI40" s="537"/>
      <c r="BJ40" s="539"/>
      <c r="BK40" s="537"/>
      <c r="BL40" s="539"/>
      <c r="BM40" s="537"/>
      <c r="BN40" s="539"/>
      <c r="BO40" s="537"/>
      <c r="BP40" s="539"/>
      <c r="BQ40" s="537"/>
      <c r="BR40" s="539"/>
      <c r="BS40" s="537"/>
      <c r="BT40" s="539"/>
      <c r="BU40" s="537"/>
      <c r="BV40" s="539"/>
      <c r="BW40" s="537"/>
      <c r="BX40" s="539"/>
      <c r="BY40" s="537"/>
      <c r="BZ40" s="539"/>
      <c r="CA40" s="502"/>
      <c r="CB40" s="537"/>
      <c r="CC40" s="538"/>
      <c r="CD40" s="538"/>
      <c r="CE40" s="539"/>
    </row>
    <row r="41" spans="1:105" ht="12.75" hidden="1" customHeight="1">
      <c r="A41" s="124"/>
      <c r="B41" s="124">
        <f t="shared" si="1"/>
        <v>0</v>
      </c>
      <c r="C41" s="124">
        <f t="shared" si="2"/>
        <v>0</v>
      </c>
      <c r="D41" s="124">
        <f t="shared" si="3"/>
        <v>0</v>
      </c>
      <c r="E41" s="124"/>
      <c r="F41" s="125"/>
      <c r="G41" s="124">
        <f t="shared" si="5"/>
        <v>0</v>
      </c>
      <c r="H41" s="124"/>
      <c r="I41" s="124"/>
      <c r="J41" s="127">
        <f t="shared" ca="1" si="6"/>
        <v>0</v>
      </c>
      <c r="K41" s="126" t="s">
        <v>2728</v>
      </c>
      <c r="L41" s="124"/>
      <c r="M41" s="127">
        <f t="shared" ca="1" si="7"/>
        <v>0</v>
      </c>
      <c r="N41" s="124"/>
      <c r="O41" s="124">
        <f t="shared" si="9"/>
        <v>0</v>
      </c>
      <c r="P41" s="124"/>
      <c r="Q41" s="124">
        <f t="shared" si="11"/>
        <v>0</v>
      </c>
      <c r="R41" s="40"/>
      <c r="S41" s="72"/>
      <c r="T41" s="72"/>
      <c r="U41" s="72"/>
      <c r="V41" s="72"/>
      <c r="X41" s="72"/>
      <c r="Y41" s="72"/>
      <c r="Z41" s="72"/>
      <c r="AA41" s="102"/>
      <c r="AB41" s="102"/>
      <c r="AC41" s="102"/>
      <c r="AE41" s="106"/>
      <c r="AF41" s="106"/>
      <c r="AG41" s="106"/>
      <c r="AH41" s="106"/>
      <c r="BA41" s="537"/>
      <c r="BB41" s="538"/>
      <c r="BC41" s="538"/>
      <c r="BD41" s="538"/>
      <c r="BE41" s="539"/>
      <c r="BF41" s="502"/>
      <c r="BG41" s="533"/>
      <c r="BH41" s="535"/>
      <c r="BI41" s="537"/>
      <c r="BJ41" s="539"/>
      <c r="BK41" s="537"/>
      <c r="BL41" s="539"/>
      <c r="BM41" s="537"/>
      <c r="BN41" s="539"/>
      <c r="BO41" s="537"/>
      <c r="BP41" s="539"/>
      <c r="BQ41" s="537"/>
      <c r="BR41" s="539"/>
      <c r="BS41" s="537"/>
      <c r="BT41" s="539"/>
      <c r="BU41" s="537"/>
      <c r="BV41" s="539"/>
      <c r="BW41" s="537"/>
      <c r="BX41" s="539"/>
      <c r="BY41" s="537"/>
      <c r="BZ41" s="539"/>
      <c r="CA41" s="502"/>
      <c r="CB41" s="537"/>
      <c r="CC41" s="538"/>
      <c r="CD41" s="538"/>
      <c r="CE41" s="539"/>
    </row>
    <row r="42" spans="1:105" ht="12.75" customHeight="1">
      <c r="A42" s="124">
        <f ca="1">I42-T42</f>
        <v>0</v>
      </c>
      <c r="B42" s="124">
        <f t="shared" ca="1" si="1"/>
        <v>0</v>
      </c>
      <c r="C42" s="124">
        <f t="shared" ca="1" si="2"/>
        <v>0</v>
      </c>
      <c r="D42" s="124">
        <f t="shared" ca="1" si="3"/>
        <v>0</v>
      </c>
      <c r="E42" s="124">
        <f ca="1">IFERROR(_xll.AC_BU(_xll.ArrayBU(DB),_xll.ArrayDPT($BA42:$BE42),_xll.ArrayCOA($BG42:$BZ42),YR,PRD-1,_xll.ArrayDIM($CB42:$CE42)),0)</f>
        <v>0</v>
      </c>
      <c r="F42" s="125">
        <f ca="1">I42-H42</f>
        <v>0</v>
      </c>
      <c r="G42" s="124">
        <f t="shared" ca="1" si="5"/>
        <v>0</v>
      </c>
      <c r="H42" s="124"/>
      <c r="I42" s="124">
        <f ca="1">IFERROR(_xll.AC_BU(_xll.ArrayBU(DB),_xll.ArrayDPT($BA42:$BE42),_xll.ArrayCOA($BG42:$BZ42),YR,PRD,_xll.ArrayDIM($CB42:$CE42)),0)</f>
        <v>0</v>
      </c>
      <c r="J42" s="127">
        <f t="shared" ca="1" si="6"/>
        <v>0</v>
      </c>
      <c r="K42" s="126" t="s">
        <v>2729</v>
      </c>
      <c r="L42" s="124">
        <f ca="1">IFERROR(_xll.ACC_BU(_xll.ArrayBU(DB),_xll.ArrayDPT($BA42:$BE42),_xll.ArrayCOA($BG42:$BZ42),YR,PRD,_xll.ArrayDIM($CB42:$CE42)),0)</f>
        <v>0</v>
      </c>
      <c r="M42" s="127">
        <f t="shared" ca="1" si="7"/>
        <v>0</v>
      </c>
      <c r="N42" s="124">
        <f ca="1">L42-U42</f>
        <v>0</v>
      </c>
      <c r="O42" s="124">
        <f t="shared" ca="1" si="9"/>
        <v>0</v>
      </c>
      <c r="P42" s="124">
        <f ca="1">L42-V42</f>
        <v>0</v>
      </c>
      <c r="Q42" s="124">
        <f t="shared" ca="1" si="11"/>
        <v>0</v>
      </c>
      <c r="R42" s="40"/>
      <c r="S42" s="72">
        <f ca="1">IFERROR(_xll.BC_BU(_xll.ArrayBU(DB),_xll.ArrayDPT($BA42:$BE42),_xll.ArrayCOA($BG42:$BZ42),YR,PRD,RV,_xll.ArrayDIM($CB42:$CE42)),0)</f>
        <v>0</v>
      </c>
      <c r="T42" s="72">
        <f ca="1">IFERROR(_xll.AC_BU(_xll.ArrayBU(DB),_xll.ArrayDPT($BA42:$BE42),_xll.ArrayCOA($BG42:$BZ42),YR-1,PRD,_xll.ArrayDIM($CB42:$CE42)),0)</f>
        <v>0</v>
      </c>
      <c r="U42" s="72">
        <f ca="1">IFERROR(_xll.BCC_BU(_xll.ArrayBU(DB),_xll.ArrayDPT($BA42:$BE42),_xll.ArrayCOA($BG42:$BZ42),YR,PRD,RV,_xll.ArrayDIM($CB42:$CE42)),0)</f>
        <v>0</v>
      </c>
      <c r="V42" s="72">
        <f ca="1">IFERROR(_xll.ACC_BU(_xll.ArrayBU(DB),_xll.ArrayDPT($BA42:$BE42),_xll.ArrayCOA($BG42:$BZ42),YR-1,PRD,_xll.ArrayDIM($CB42:$CE42)),0)</f>
        <v>0</v>
      </c>
      <c r="X42" s="72">
        <f ca="1">IFERROR(_xll.ACC_BU(_xll.ArrayBU(DB),_xll.ArrayDPT($BA42:$BE42),_xll.ArrayCOA($BG42:$BZ42),YR-1,PRD,_xll.ArrayDIM($CB42:$CE42)),0)</f>
        <v>0</v>
      </c>
      <c r="Y42" s="72">
        <f ca="1">IFERROR(_xll.BCC_BU(_xll.ArrayBU(DB),_xll.ArrayDPT($BA42:$BE42),_xll.ArrayCOA($BG42:$BZ42),YR-1,PRD,RV,_xll.ArrayDIM($CB42:$CE42)),0)</f>
        <v>0</v>
      </c>
      <c r="Z42" s="72">
        <f ca="1">IFERROR(_xll.ACC_BU(_xll.ArrayBU(DB),_xll.ArrayDPT($BA42:$BE42),_xll.ArrayCOA($BG42:$BZ42),YR-1-1,PRD,_xll.ArrayDIM($CB42:$CE42)),0)</f>
        <v>0</v>
      </c>
      <c r="AA42" s="102"/>
      <c r="AB42" s="102"/>
      <c r="AC42" s="102"/>
      <c r="AE42" s="106"/>
      <c r="AF42" s="106"/>
      <c r="AG42" s="106"/>
      <c r="AH42" s="106"/>
      <c r="BA42" s="537"/>
      <c r="BB42" s="538"/>
      <c r="BC42" s="538"/>
      <c r="BD42" s="538"/>
      <c r="BE42" s="539"/>
      <c r="BF42" s="502"/>
      <c r="BG42" s="533" t="s">
        <v>1724</v>
      </c>
      <c r="BH42" s="535"/>
      <c r="BI42" s="537"/>
      <c r="BJ42" s="539"/>
      <c r="BK42" s="537"/>
      <c r="BL42" s="539"/>
      <c r="BM42" s="537"/>
      <c r="BN42" s="539"/>
      <c r="BO42" s="537"/>
      <c r="BP42" s="539"/>
      <c r="BQ42" s="537"/>
      <c r="BR42" s="539"/>
      <c r="BS42" s="537"/>
      <c r="BT42" s="539"/>
      <c r="BU42" s="537"/>
      <c r="BV42" s="539"/>
      <c r="BW42" s="537"/>
      <c r="BX42" s="539"/>
      <c r="BY42" s="537"/>
      <c r="BZ42" s="539"/>
      <c r="CA42" s="502"/>
      <c r="CB42" s="537"/>
      <c r="CC42" s="538"/>
      <c r="CD42" s="538"/>
      <c r="CE42" s="539"/>
      <c r="DA42" t="s">
        <v>1724</v>
      </c>
    </row>
    <row r="43" spans="1:105" ht="12.75" customHeight="1">
      <c r="A43" s="124">
        <f ca="1">I43-T43</f>
        <v>4000</v>
      </c>
      <c r="B43" s="124">
        <f t="shared" ca="1" si="1"/>
        <v>50</v>
      </c>
      <c r="C43" s="124">
        <f t="shared" ca="1" si="2"/>
        <v>8000</v>
      </c>
      <c r="D43" s="124">
        <f t="shared" ca="1" si="3"/>
        <v>100</v>
      </c>
      <c r="E43" s="124">
        <f ca="1">IFERROR(_xll.AC_BU(_xll.ArrayBU(DB),_xll.ArrayDPT($BA43:$BE43),_xll.ArrayCOA($BG43:$BZ43),YR,PRD-1,_xll.ArrayDIM($CB43:$CE43)),0)</f>
        <v>0</v>
      </c>
      <c r="F43" s="125">
        <f ca="1">I43-H43</f>
        <v>8000</v>
      </c>
      <c r="G43" s="124">
        <f t="shared" ca="1" si="5"/>
        <v>100</v>
      </c>
      <c r="H43" s="124"/>
      <c r="I43" s="124">
        <f ca="1">IFERROR(_xll.AC_BU(_xll.ArrayBU(DB),_xll.ArrayDPT($BA43:$BE43),_xll.ArrayCOA($BG43:$BZ43),YR,PRD,_xll.ArrayDIM($CB43:$CE43)),0)</f>
        <v>8000</v>
      </c>
      <c r="J43" s="127">
        <f t="shared" ca="1" si="6"/>
        <v>0.4181339247419566</v>
      </c>
      <c r="K43" s="240" t="s">
        <v>2730</v>
      </c>
      <c r="L43" s="124">
        <f ca="1">IFERROR(_xll.ACC_BU(_xll.ArrayBU(DB),_xll.ArrayDPT($BA43:$BE43),_xll.ArrayCOA($BG43:$BZ43),YR,PRD,_xll.ArrayDIM($CB43:$CE43)),0)</f>
        <v>8000</v>
      </c>
      <c r="M43" s="127">
        <f t="shared" ca="1" si="7"/>
        <v>0.11707332138508381</v>
      </c>
      <c r="N43" s="124">
        <f ca="1">L43-U43</f>
        <v>8000</v>
      </c>
      <c r="O43" s="124">
        <f t="shared" ca="1" si="9"/>
        <v>100</v>
      </c>
      <c r="P43" s="124">
        <f ca="1">L43-V43</f>
        <v>-1184</v>
      </c>
      <c r="Q43" s="124">
        <f t="shared" ca="1" si="11"/>
        <v>-14.8</v>
      </c>
      <c r="R43" s="40"/>
      <c r="S43" s="72">
        <f ca="1">IFERROR(_xll.BC_BU(_xll.ArrayBU(DB),_xll.ArrayDPT($BA43:$BE43),_xll.ArrayCOA($BG43:$BZ43),YR,PRD,RV,_xll.ArrayDIM($CB43:$CE43)),0)</f>
        <v>0</v>
      </c>
      <c r="T43" s="72">
        <f ca="1">IFERROR(_xll.AC_BU(_xll.ArrayBU(DB),_xll.ArrayDPT($BA43:$BE43),_xll.ArrayCOA($BG43:$BZ43),YR-1,PRD,_xll.ArrayDIM($CB43:$CE43)),0)</f>
        <v>4000</v>
      </c>
      <c r="U43" s="72">
        <f ca="1">IFERROR(_xll.BCC_BU(_xll.ArrayBU(DB),_xll.ArrayDPT($BA43:$BE43),_xll.ArrayCOA($BG43:$BZ43),YR,PRD,RV,_xll.ArrayDIM($CB43:$CE43)),0)</f>
        <v>0</v>
      </c>
      <c r="V43" s="72">
        <f ca="1">IFERROR(_xll.ACC_BU(_xll.ArrayBU(DB),_xll.ArrayDPT($BA43:$BE43),_xll.ArrayCOA($BG43:$BZ43),YR-1,PRD,_xll.ArrayDIM($CB43:$CE43)),0)</f>
        <v>9184</v>
      </c>
      <c r="X43" s="72">
        <f ca="1">IFERROR(_xll.ACC_BU(_xll.ArrayBU(DB),_xll.ArrayDPT($BA43:$BE43),_xll.ArrayCOA($BG43:$BZ43),YR-1,PRD,_xll.ArrayDIM($CB43:$CE43)),0)</f>
        <v>9184</v>
      </c>
      <c r="Y43" s="72">
        <f ca="1">IFERROR(_xll.BCC_BU(_xll.ArrayBU(DB),_xll.ArrayDPT($BA43:$BE43),_xll.ArrayCOA($BG43:$BZ43),YR-1,PRD,RV,_xll.ArrayDIM($CB43:$CE43)),0)</f>
        <v>0</v>
      </c>
      <c r="Z43" s="72">
        <f ca="1">IFERROR(_xll.ACC_BU(_xll.ArrayBU(DB),_xll.ArrayDPT($BA43:$BE43),_xll.ArrayCOA($BG43:$BZ43),YR-1-1,PRD,_xll.ArrayDIM($CB43:$CE43)),0)</f>
        <v>26819.599999999999</v>
      </c>
      <c r="AA43" s="102"/>
      <c r="AB43" s="102"/>
      <c r="AC43" s="102"/>
      <c r="AE43" s="106"/>
      <c r="AF43" s="106"/>
      <c r="AG43" s="106"/>
      <c r="AH43" s="106"/>
      <c r="BA43" s="537"/>
      <c r="BB43" s="538"/>
      <c r="BC43" s="538"/>
      <c r="BD43" s="538"/>
      <c r="BE43" s="539"/>
      <c r="BF43" s="502"/>
      <c r="BG43" s="533" t="s">
        <v>1732</v>
      </c>
      <c r="BH43" s="535"/>
      <c r="BI43" s="537"/>
      <c r="BJ43" s="539"/>
      <c r="BK43" s="537"/>
      <c r="BL43" s="539"/>
      <c r="BM43" s="537"/>
      <c r="BN43" s="539"/>
      <c r="BO43" s="537"/>
      <c r="BP43" s="539"/>
      <c r="BQ43" s="537"/>
      <c r="BR43" s="539"/>
      <c r="BS43" s="537"/>
      <c r="BT43" s="539"/>
      <c r="BU43" s="537"/>
      <c r="BV43" s="539"/>
      <c r="BW43" s="537"/>
      <c r="BX43" s="539"/>
      <c r="BY43" s="537"/>
      <c r="BZ43" s="539"/>
      <c r="CA43" s="502"/>
      <c r="CB43" s="537"/>
      <c r="CC43" s="538"/>
      <c r="CD43" s="538"/>
      <c r="CE43" s="539"/>
      <c r="DA43" t="s">
        <v>1732</v>
      </c>
    </row>
    <row r="44" spans="1:105" ht="12.75" customHeight="1">
      <c r="A44" s="124">
        <f ca="1">I44-T44</f>
        <v>0</v>
      </c>
      <c r="B44" s="124">
        <f t="shared" ca="1" si="1"/>
        <v>0</v>
      </c>
      <c r="C44" s="124">
        <f t="shared" ca="1" si="2"/>
        <v>0</v>
      </c>
      <c r="D44" s="124">
        <f t="shared" ca="1" si="3"/>
        <v>0</v>
      </c>
      <c r="E44" s="124">
        <f ca="1">IFERROR(_xll.AC_BU(_xll.ArrayBU(DB),_xll.ArrayDPT($BA44:$BE44),_xll.ArrayCOA($BG44:$BZ44),YR,PRD-1,_xll.ArrayDIM($CB44:$CE44)),0)</f>
        <v>0</v>
      </c>
      <c r="F44" s="125">
        <f ca="1">I44-H44</f>
        <v>0</v>
      </c>
      <c r="G44" s="124">
        <f t="shared" ca="1" si="5"/>
        <v>0</v>
      </c>
      <c r="H44" s="124"/>
      <c r="I44" s="124">
        <f ca="1">IFERROR(_xll.AC_BU(_xll.ArrayBU(DB),_xll.ArrayDPT($BA44:$BE44),_xll.ArrayCOA($BG44:$BZ44),YR,PRD,_xll.ArrayDIM($CB44:$CE44)),0)</f>
        <v>0</v>
      </c>
      <c r="J44" s="127">
        <f t="shared" ca="1" si="6"/>
        <v>0</v>
      </c>
      <c r="K44" s="126" t="s">
        <v>2733</v>
      </c>
      <c r="L44" s="124">
        <f ca="1">IFERROR(_xll.ACC_BU(_xll.ArrayBU(DB),_xll.ArrayDPT($BA44:$BE44),_xll.ArrayCOA($BG44:$BZ44),YR,PRD,_xll.ArrayDIM($CB44:$CE44)),0)</f>
        <v>0</v>
      </c>
      <c r="M44" s="127">
        <f t="shared" ca="1" si="7"/>
        <v>0</v>
      </c>
      <c r="N44" s="124">
        <f ca="1">L44-U44</f>
        <v>0</v>
      </c>
      <c r="O44" s="124">
        <f t="shared" ca="1" si="9"/>
        <v>0</v>
      </c>
      <c r="P44" s="124">
        <f ca="1">L44-V44</f>
        <v>0</v>
      </c>
      <c r="Q44" s="124">
        <f t="shared" ca="1" si="11"/>
        <v>0</v>
      </c>
      <c r="R44" s="40"/>
      <c r="S44" s="72">
        <f ca="1">IFERROR(_xll.BC_BU(_xll.ArrayBU(DB),_xll.ArrayDPT($BA44:$BE44),_xll.ArrayCOA($BG44:$BZ44),YR,PRD,RV,_xll.ArrayDIM($CB44:$CE44)),0)</f>
        <v>0</v>
      </c>
      <c r="T44" s="72">
        <f ca="1">IFERROR(_xll.AC_BU(_xll.ArrayBU(DB),_xll.ArrayDPT($BA44:$BE44),_xll.ArrayCOA($BG44:$BZ44),YR-1,PRD,_xll.ArrayDIM($CB44:$CE44)),0)</f>
        <v>0</v>
      </c>
      <c r="U44" s="72">
        <f ca="1">IFERROR(_xll.BCC_BU(_xll.ArrayBU(DB),_xll.ArrayDPT($BA44:$BE44),_xll.ArrayCOA($BG44:$BZ44),YR,PRD,RV,_xll.ArrayDIM($CB44:$CE44)),0)</f>
        <v>0</v>
      </c>
      <c r="V44" s="72">
        <f ca="1">IFERROR(_xll.ACC_BU(_xll.ArrayBU(DB),_xll.ArrayDPT($BA44:$BE44),_xll.ArrayCOA($BG44:$BZ44),YR-1,PRD,_xll.ArrayDIM($CB44:$CE44)),0)</f>
        <v>0</v>
      </c>
      <c r="X44" s="72">
        <f ca="1">IFERROR(_xll.ACC_BU(_xll.ArrayBU(DB),_xll.ArrayDPT($BA44:$BE44),_xll.ArrayCOA($BG44:$BZ44),YR-1,PRD,_xll.ArrayDIM($CB44:$CE44)),0)</f>
        <v>0</v>
      </c>
      <c r="Y44" s="72">
        <f ca="1">IFERROR(_xll.BCC_BU(_xll.ArrayBU(DB),_xll.ArrayDPT($BA44:$BE44),_xll.ArrayCOA($BG44:$BZ44),YR-1,PRD,RV,_xll.ArrayDIM($CB44:$CE44)),0)</f>
        <v>0</v>
      </c>
      <c r="Z44" s="72">
        <f ca="1">IFERROR(_xll.ACC_BU(_xll.ArrayBU(DB),_xll.ArrayDPT($BA44:$BE44),_xll.ArrayCOA($BG44:$BZ44),YR-1-1,PRD,_xll.ArrayDIM($CB44:$CE44)),0)</f>
        <v>0</v>
      </c>
      <c r="AA44" s="102"/>
      <c r="AB44" s="102"/>
      <c r="AC44" s="102"/>
      <c r="AE44" s="106"/>
      <c r="AF44" s="106"/>
      <c r="AG44" s="106"/>
      <c r="AH44" s="106"/>
      <c r="BA44" s="537"/>
      <c r="BB44" s="538"/>
      <c r="BC44" s="538"/>
      <c r="BD44" s="538"/>
      <c r="BE44" s="539"/>
      <c r="BF44" s="502"/>
      <c r="BG44" s="533" t="s">
        <v>1726</v>
      </c>
      <c r="BH44" s="535"/>
      <c r="BI44" s="537"/>
      <c r="BJ44" s="539"/>
      <c r="BK44" s="537"/>
      <c r="BL44" s="539"/>
      <c r="BM44" s="537"/>
      <c r="BN44" s="539"/>
      <c r="BO44" s="537"/>
      <c r="BP44" s="539"/>
      <c r="BQ44" s="537"/>
      <c r="BR44" s="539"/>
      <c r="BS44" s="537"/>
      <c r="BT44" s="539"/>
      <c r="BU44" s="537"/>
      <c r="BV44" s="539"/>
      <c r="BW44" s="537"/>
      <c r="BX44" s="539"/>
      <c r="BY44" s="537"/>
      <c r="BZ44" s="539"/>
      <c r="CA44" s="502"/>
      <c r="CB44" s="537"/>
      <c r="CC44" s="538"/>
      <c r="CD44" s="538"/>
      <c r="CE44" s="539"/>
      <c r="DA44" t="s">
        <v>1726</v>
      </c>
    </row>
    <row r="45" spans="1:105" ht="12.75" hidden="1" customHeight="1">
      <c r="A45" s="124"/>
      <c r="B45" s="124">
        <f t="shared" si="1"/>
        <v>0</v>
      </c>
      <c r="C45" s="124">
        <f t="shared" si="2"/>
        <v>0</v>
      </c>
      <c r="D45" s="124">
        <f t="shared" si="3"/>
        <v>0</v>
      </c>
      <c r="E45" s="124"/>
      <c r="F45" s="125"/>
      <c r="G45" s="124">
        <f t="shared" si="5"/>
        <v>0</v>
      </c>
      <c r="H45" s="124"/>
      <c r="I45" s="124"/>
      <c r="J45" s="127">
        <f t="shared" ca="1" si="6"/>
        <v>0</v>
      </c>
      <c r="K45" s="126" t="s">
        <v>2731</v>
      </c>
      <c r="L45" s="124"/>
      <c r="M45" s="127">
        <f t="shared" ca="1" si="7"/>
        <v>0</v>
      </c>
      <c r="N45" s="124"/>
      <c r="O45" s="124">
        <f t="shared" si="9"/>
        <v>0</v>
      </c>
      <c r="P45" s="124"/>
      <c r="Q45" s="124">
        <f t="shared" si="11"/>
        <v>0</v>
      </c>
      <c r="R45" s="40"/>
      <c r="S45" s="72"/>
      <c r="T45" s="72"/>
      <c r="U45" s="72"/>
      <c r="V45" s="72"/>
      <c r="X45" s="72"/>
      <c r="Y45" s="72"/>
      <c r="Z45" s="72"/>
      <c r="AA45" s="102"/>
      <c r="AB45" s="102"/>
      <c r="AC45" s="102"/>
      <c r="AE45" s="106"/>
      <c r="AF45" s="106"/>
      <c r="AG45" s="106"/>
      <c r="AH45" s="106"/>
      <c r="BA45" s="537"/>
      <c r="BB45" s="538"/>
      <c r="BC45" s="538"/>
      <c r="BD45" s="538"/>
      <c r="BE45" s="539"/>
      <c r="BF45" s="502"/>
      <c r="BG45" s="533"/>
      <c r="BH45" s="535"/>
      <c r="BI45" s="537"/>
      <c r="BJ45" s="539"/>
      <c r="BK45" s="537"/>
      <c r="BL45" s="539"/>
      <c r="BM45" s="537"/>
      <c r="BN45" s="539"/>
      <c r="BO45" s="537"/>
      <c r="BP45" s="539"/>
      <c r="BQ45" s="537"/>
      <c r="BR45" s="539"/>
      <c r="BS45" s="537"/>
      <c r="BT45" s="539"/>
      <c r="BU45" s="537"/>
      <c r="BV45" s="539"/>
      <c r="BW45" s="537"/>
      <c r="BX45" s="539"/>
      <c r="BY45" s="537"/>
      <c r="BZ45" s="539"/>
      <c r="CA45" s="502"/>
      <c r="CB45" s="537"/>
      <c r="CC45" s="538"/>
      <c r="CD45" s="538"/>
      <c r="CE45" s="539"/>
    </row>
    <row r="46" spans="1:105" ht="12.75" customHeight="1">
      <c r="A46" s="124">
        <f ca="1">I46-T46</f>
        <v>0</v>
      </c>
      <c r="B46" s="124">
        <f t="shared" ca="1" si="1"/>
        <v>0</v>
      </c>
      <c r="C46" s="124">
        <f t="shared" ca="1" si="2"/>
        <v>0</v>
      </c>
      <c r="D46" s="124">
        <f t="shared" ca="1" si="3"/>
        <v>0</v>
      </c>
      <c r="E46" s="124">
        <f ca="1">IFERROR(_xll.AC_BU(_xll.ArrayBU(DB),_xll.ArrayDPT($BA46:$BE46),_xll.ArrayCOA($BG46:$BZ46),YR,PRD-1,_xll.ArrayDIM($CB46:$CE46)),0)</f>
        <v>0</v>
      </c>
      <c r="F46" s="125">
        <f ca="1">I46-H46</f>
        <v>0</v>
      </c>
      <c r="G46" s="124">
        <f t="shared" ca="1" si="5"/>
        <v>0</v>
      </c>
      <c r="H46" s="124"/>
      <c r="I46" s="124">
        <f ca="1">IFERROR(_xll.AC_BU(_xll.ArrayBU(DB),_xll.ArrayDPT($BA46:$BE46),_xll.ArrayCOA($BG46:$BZ46),YR,PRD,_xll.ArrayDIM($CB46:$CE46)),0)</f>
        <v>0</v>
      </c>
      <c r="J46" s="127">
        <f t="shared" ca="1" si="6"/>
        <v>0</v>
      </c>
      <c r="K46" s="126" t="s">
        <v>2735</v>
      </c>
      <c r="L46" s="124">
        <f ca="1">IFERROR(_xll.ACC_BU(_xll.ArrayBU(DB),_xll.ArrayDPT($BA46:$BE46),_xll.ArrayCOA($BG46:$BZ46),YR,PRD,_xll.ArrayDIM($CB46:$CE46)),0)</f>
        <v>0</v>
      </c>
      <c r="M46" s="127">
        <f t="shared" ca="1" si="7"/>
        <v>0</v>
      </c>
      <c r="N46" s="124">
        <f ca="1">L46-U46</f>
        <v>0</v>
      </c>
      <c r="O46" s="124">
        <f t="shared" ca="1" si="9"/>
        <v>0</v>
      </c>
      <c r="P46" s="124">
        <f ca="1">L46-V46</f>
        <v>0</v>
      </c>
      <c r="Q46" s="124">
        <f t="shared" ca="1" si="11"/>
        <v>0</v>
      </c>
      <c r="R46" s="40"/>
      <c r="S46" s="72">
        <f ca="1">IFERROR(_xll.BC_BU(_xll.ArrayBU(DB),_xll.ArrayDPT($BA46:$BE46),_xll.ArrayCOA($BG46:$BZ46),YR,PRD,RV,_xll.ArrayDIM($CB46:$CE46)),0)</f>
        <v>0</v>
      </c>
      <c r="T46" s="72">
        <f ca="1">IFERROR(_xll.AC_BU(_xll.ArrayBU(DB),_xll.ArrayDPT($BA46:$BE46),_xll.ArrayCOA($BG46:$BZ46),YR-1,PRD,_xll.ArrayDIM($CB46:$CE46)),0)</f>
        <v>0</v>
      </c>
      <c r="U46" s="72">
        <f ca="1">IFERROR(_xll.BCC_BU(_xll.ArrayBU(DB),_xll.ArrayDPT($BA46:$BE46),_xll.ArrayCOA($BG46:$BZ46),YR,PRD,RV,_xll.ArrayDIM($CB46:$CE46)),0)</f>
        <v>0</v>
      </c>
      <c r="V46" s="72">
        <f ca="1">IFERROR(_xll.ACC_BU(_xll.ArrayBU(DB),_xll.ArrayDPT($BA46:$BE46),_xll.ArrayCOA($BG46:$BZ46),YR-1,PRD,_xll.ArrayDIM($CB46:$CE46)),0)</f>
        <v>0</v>
      </c>
      <c r="X46" s="72">
        <f ca="1">IFERROR(_xll.ACC_BU(_xll.ArrayBU(DB),_xll.ArrayDPT($BA46:$BE46),_xll.ArrayCOA($BG46:$BZ46),YR-1,PRD,_xll.ArrayDIM($CB46:$CE46)),0)</f>
        <v>0</v>
      </c>
      <c r="Y46" s="72">
        <f ca="1">IFERROR(_xll.BCC_BU(_xll.ArrayBU(DB),_xll.ArrayDPT($BA46:$BE46),_xll.ArrayCOA($BG46:$BZ46),YR-1,PRD,RV,_xll.ArrayDIM($CB46:$CE46)),0)</f>
        <v>0</v>
      </c>
      <c r="Z46" s="72">
        <f ca="1">IFERROR(_xll.ACC_BU(_xll.ArrayBU(DB),_xll.ArrayDPT($BA46:$BE46),_xll.ArrayCOA($BG46:$BZ46),YR-1-1,PRD,_xll.ArrayDIM($CB46:$CE46)),0)</f>
        <v>0</v>
      </c>
      <c r="AA46" s="102"/>
      <c r="AB46" s="102"/>
      <c r="AC46" s="102"/>
      <c r="AE46" s="106"/>
      <c r="AF46" s="106"/>
      <c r="AG46" s="106"/>
      <c r="AH46" s="106"/>
      <c r="BA46" s="537"/>
      <c r="BB46" s="538"/>
      <c r="BC46" s="538"/>
      <c r="BD46" s="538"/>
      <c r="BE46" s="539"/>
      <c r="BF46" s="502"/>
      <c r="BG46" s="533" t="s">
        <v>1733</v>
      </c>
      <c r="BH46" s="535"/>
      <c r="BI46" s="537"/>
      <c r="BJ46" s="539"/>
      <c r="BK46" s="537"/>
      <c r="BL46" s="539"/>
      <c r="BM46" s="537"/>
      <c r="BN46" s="539"/>
      <c r="BO46" s="537"/>
      <c r="BP46" s="539"/>
      <c r="BQ46" s="537"/>
      <c r="BR46" s="539"/>
      <c r="BS46" s="537"/>
      <c r="BT46" s="539"/>
      <c r="BU46" s="537"/>
      <c r="BV46" s="539"/>
      <c r="BW46" s="537"/>
      <c r="BX46" s="539"/>
      <c r="BY46" s="537"/>
      <c r="BZ46" s="539"/>
      <c r="CA46" s="502"/>
      <c r="CB46" s="537"/>
      <c r="CC46" s="538"/>
      <c r="CD46" s="538"/>
      <c r="CE46" s="539"/>
      <c r="DA46" t="s">
        <v>1733</v>
      </c>
    </row>
    <row r="47" spans="1:105" ht="12.75" customHeight="1">
      <c r="A47" s="124">
        <f ca="1">I47-T47</f>
        <v>37400</v>
      </c>
      <c r="B47" s="124">
        <f t="shared" ca="1" si="1"/>
        <v>57.186544342507645</v>
      </c>
      <c r="C47" s="124">
        <f t="shared" ca="1" si="2"/>
        <v>36350</v>
      </c>
      <c r="D47" s="124">
        <f t="shared" ca="1" si="3"/>
        <v>55.581039755351682</v>
      </c>
      <c r="E47" s="124">
        <f ca="1">IFERROR(_xll.AC_BU(_xll.ArrayBU(DB),_xll.ArrayDPT($BA47:$BE47),_xll.ArrayCOA($BG47:$BZ47),YR,PRD-1,_xll.ArrayDIM($CB47:$CE47)),0)</f>
        <v>29050</v>
      </c>
      <c r="F47" s="125">
        <f ca="1">I47-H47</f>
        <v>65400</v>
      </c>
      <c r="G47" s="124">
        <f t="shared" ca="1" si="5"/>
        <v>100</v>
      </c>
      <c r="H47" s="124"/>
      <c r="I47" s="124">
        <f ca="1">IFERROR(_xll.AC_BU(_xll.ArrayBU(DB),_xll.ArrayDPT($BA47:$BE47),_xll.ArrayCOA($BG47:$BZ47),YR,PRD,_xll.ArrayDIM($CB47:$CE47)),0)</f>
        <v>65400</v>
      </c>
      <c r="J47" s="127">
        <f t="shared" ca="1" si="6"/>
        <v>3.418244834765495</v>
      </c>
      <c r="K47" s="126" t="s">
        <v>2734</v>
      </c>
      <c r="L47" s="124">
        <f ca="1">IFERROR(_xll.ACC_BU(_xll.ArrayBU(DB),_xll.ArrayDPT($BA47:$BE47),_xll.ArrayCOA($BG47:$BZ47),YR,PRD,_xll.ArrayDIM($CB47:$CE47)),0)</f>
        <v>201947</v>
      </c>
      <c r="M47" s="127">
        <f t="shared" ca="1" si="7"/>
        <v>2.9553257542191904</v>
      </c>
      <c r="N47" s="124">
        <f ca="1">L47-U47</f>
        <v>201947</v>
      </c>
      <c r="O47" s="124">
        <f t="shared" ca="1" si="9"/>
        <v>100</v>
      </c>
      <c r="P47" s="124">
        <f ca="1">L47-V47</f>
        <v>43467.929999999993</v>
      </c>
      <c r="Q47" s="124">
        <f t="shared" ca="1" si="11"/>
        <v>21.524424725299209</v>
      </c>
      <c r="R47" s="40"/>
      <c r="S47" s="72">
        <f ca="1">IFERROR(_xll.BC_BU(_xll.ArrayBU(DB),_xll.ArrayDPT($BA47:$BE47),_xll.ArrayCOA($BG47:$BZ47),YR,PRD,RV,_xll.ArrayDIM($CB47:$CE47)),0)</f>
        <v>0</v>
      </c>
      <c r="T47" s="72">
        <f ca="1">IFERROR(_xll.AC_BU(_xll.ArrayBU(DB),_xll.ArrayDPT($BA47:$BE47),_xll.ArrayCOA($BG47:$BZ47),YR-1,PRD,_xll.ArrayDIM($CB47:$CE47)),0)</f>
        <v>28000</v>
      </c>
      <c r="U47" s="72">
        <f ca="1">IFERROR(_xll.BCC_BU(_xll.ArrayBU(DB),_xll.ArrayDPT($BA47:$BE47),_xll.ArrayCOA($BG47:$BZ47),YR,PRD,RV,_xll.ArrayDIM($CB47:$CE47)),0)</f>
        <v>0</v>
      </c>
      <c r="V47" s="72">
        <f ca="1">IFERROR(_xll.ACC_BU(_xll.ArrayBU(DB),_xll.ArrayDPT($BA47:$BE47),_xll.ArrayCOA($BG47:$BZ47),YR-1,PRD,_xll.ArrayDIM($CB47:$CE47)),0)</f>
        <v>158479.07</v>
      </c>
      <c r="X47" s="72">
        <f ca="1">IFERROR(_xll.ACC_BU(_xll.ArrayBU(DB),_xll.ArrayDPT($BA47:$BE47),_xll.ArrayCOA($BG47:$BZ47),YR-1,PRD,_xll.ArrayDIM($CB47:$CE47)),0)</f>
        <v>158479.07</v>
      </c>
      <c r="Y47" s="72">
        <f ca="1">IFERROR(_xll.BCC_BU(_xll.ArrayBU(DB),_xll.ArrayDPT($BA47:$BE47),_xll.ArrayCOA($BG47:$BZ47),YR-1,PRD,RV,_xll.ArrayDIM($CB47:$CE47)),0)</f>
        <v>0</v>
      </c>
      <c r="Z47" s="72">
        <f ca="1">IFERROR(_xll.ACC_BU(_xll.ArrayBU(DB),_xll.ArrayDPT($BA47:$BE47),_xll.ArrayCOA($BG47:$BZ47),YR-1-1,PRD,_xll.ArrayDIM($CB47:$CE47)),0)</f>
        <v>147243.26999999999</v>
      </c>
      <c r="AA47" s="102"/>
      <c r="AB47" s="102"/>
      <c r="AC47" s="102"/>
      <c r="AE47" s="106"/>
      <c r="AF47" s="106"/>
      <c r="AG47" s="106"/>
      <c r="AH47" s="106"/>
      <c r="BA47" s="537"/>
      <c r="BB47" s="538"/>
      <c r="BC47" s="538"/>
      <c r="BD47" s="538"/>
      <c r="BE47" s="539"/>
      <c r="BF47" s="502"/>
      <c r="BG47" s="533" t="s">
        <v>1730</v>
      </c>
      <c r="BH47" s="535"/>
      <c r="BI47" s="537"/>
      <c r="BJ47" s="539"/>
      <c r="BK47" s="537"/>
      <c r="BL47" s="539"/>
      <c r="BM47" s="537"/>
      <c r="BN47" s="539"/>
      <c r="BO47" s="537"/>
      <c r="BP47" s="539"/>
      <c r="BQ47" s="537"/>
      <c r="BR47" s="539"/>
      <c r="BS47" s="537"/>
      <c r="BT47" s="539"/>
      <c r="BU47" s="537"/>
      <c r="BV47" s="539"/>
      <c r="BW47" s="537"/>
      <c r="BX47" s="539"/>
      <c r="BY47" s="537"/>
      <c r="BZ47" s="539"/>
      <c r="CA47" s="502"/>
      <c r="CB47" s="537"/>
      <c r="CC47" s="538"/>
      <c r="CD47" s="538"/>
      <c r="CE47" s="539"/>
      <c r="DA47" t="s">
        <v>1730</v>
      </c>
    </row>
    <row r="48" spans="1:105" ht="12.75" customHeight="1">
      <c r="A48" s="124">
        <f ca="1">I48-T48</f>
        <v>2654.2</v>
      </c>
      <c r="B48" s="124">
        <f t="shared" ca="1" si="1"/>
        <v>100</v>
      </c>
      <c r="C48" s="124">
        <f t="shared" ca="1" si="2"/>
        <v>2654.2</v>
      </c>
      <c r="D48" s="124">
        <f t="shared" ca="1" si="3"/>
        <v>100</v>
      </c>
      <c r="E48" s="124">
        <f ca="1">IFERROR(_xll.AC_BU(_xll.ArrayBU(DB),_xll.ArrayDPT($BA48:$BE48),_xll.ArrayCOA($BG48:$BZ48),YR,PRD-1,_xll.ArrayDIM($CB48:$CE48)),0)</f>
        <v>0</v>
      </c>
      <c r="F48" s="125">
        <f ca="1">I48-H48</f>
        <v>2654.2</v>
      </c>
      <c r="G48" s="124">
        <f t="shared" ca="1" si="5"/>
        <v>100</v>
      </c>
      <c r="H48" s="124"/>
      <c r="I48" s="124">
        <f ca="1">IFERROR(_xll.AC_BU(_xll.ArrayBU(DB),_xll.ArrayDPT($BA48:$BE48),_xll.ArrayCOA($BG48:$BZ48),YR,PRD,_xll.ArrayDIM($CB48:$CE48)),0)</f>
        <v>2654.2</v>
      </c>
      <c r="J48" s="127">
        <f t="shared" ca="1" si="6"/>
        <v>0.13872638288126263</v>
      </c>
      <c r="K48" s="126" t="s">
        <v>2507</v>
      </c>
      <c r="L48" s="124">
        <f ca="1">IFERROR(_xll.ACC_BU(_xll.ArrayBU(DB),_xll.ArrayDPT($BA48:$BE48),_xll.ArrayCOA($BG48:$BZ48),YR,PRD,_xll.ArrayDIM($CB48:$CE48)),0)</f>
        <v>15701.2</v>
      </c>
      <c r="M48" s="127">
        <f t="shared" ca="1" si="7"/>
        <v>0.22977395421643476</v>
      </c>
      <c r="N48" s="124">
        <f ca="1">L48-U48</f>
        <v>15701.2</v>
      </c>
      <c r="O48" s="124">
        <f t="shared" ca="1" si="9"/>
        <v>100</v>
      </c>
      <c r="P48" s="124">
        <f ca="1">L48-V48</f>
        <v>-14204.099999999999</v>
      </c>
      <c r="Q48" s="124">
        <f t="shared" ca="1" si="11"/>
        <v>-90.46505999541435</v>
      </c>
      <c r="R48" s="40"/>
      <c r="S48" s="72">
        <f ca="1">IFERROR(_xll.BC_BU(_xll.ArrayBU(DB),_xll.ArrayDPT($BA48:$BE48),_xll.ArrayCOA($BG48:$BZ48),YR,PRD,RV,_xll.ArrayDIM($CB48:$CE48)),0)</f>
        <v>0</v>
      </c>
      <c r="T48" s="72">
        <f ca="1">IFERROR(_xll.AC_BU(_xll.ArrayBU(DB),_xll.ArrayDPT($BA48:$BE48),_xll.ArrayCOA($BG48:$BZ48),YR-1,PRD,_xll.ArrayDIM($CB48:$CE48)),0)</f>
        <v>0</v>
      </c>
      <c r="U48" s="72">
        <f ca="1">IFERROR(_xll.BCC_BU(_xll.ArrayBU(DB),_xll.ArrayDPT($BA48:$BE48),_xll.ArrayCOA($BG48:$BZ48),YR,PRD,RV,_xll.ArrayDIM($CB48:$CE48)),0)</f>
        <v>0</v>
      </c>
      <c r="V48" s="72">
        <f ca="1">IFERROR(_xll.ACC_BU(_xll.ArrayBU(DB),_xll.ArrayDPT($BA48:$BE48),_xll.ArrayCOA($BG48:$BZ48),YR-1,PRD,_xll.ArrayDIM($CB48:$CE48)),0)</f>
        <v>29905.3</v>
      </c>
      <c r="X48" s="72">
        <f ca="1">IFERROR(_xll.ACC_BU(_xll.ArrayBU(DB),_xll.ArrayDPT($BA48:$BE48),_xll.ArrayCOA($BG48:$BZ48),YR-1,PRD,_xll.ArrayDIM($CB48:$CE48)),0)</f>
        <v>29905.3</v>
      </c>
      <c r="Y48" s="72">
        <f ca="1">IFERROR(_xll.BCC_BU(_xll.ArrayBU(DB),_xll.ArrayDPT($BA48:$BE48),_xll.ArrayCOA($BG48:$BZ48),YR-1,PRD,RV,_xll.ArrayDIM($CB48:$CE48)),0)</f>
        <v>0</v>
      </c>
      <c r="Z48" s="72">
        <f ca="1">IFERROR(_xll.ACC_BU(_xll.ArrayBU(DB),_xll.ArrayDPT($BA48:$BE48),_xll.ArrayCOA($BG48:$BZ48),YR-1-1,PRD,_xll.ArrayDIM($CB48:$CE48)),0)</f>
        <v>79873.960000000006</v>
      </c>
      <c r="AA48" s="102"/>
      <c r="AB48" s="102"/>
      <c r="AC48" s="102"/>
      <c r="AE48" s="106"/>
      <c r="AF48" s="106"/>
      <c r="AG48" s="106"/>
      <c r="AH48" s="106"/>
      <c r="BA48" s="537"/>
      <c r="BB48" s="538"/>
      <c r="BC48" s="538"/>
      <c r="BD48" s="538"/>
      <c r="BE48" s="539"/>
      <c r="BF48" s="502"/>
      <c r="BG48" s="533" t="s">
        <v>1741</v>
      </c>
      <c r="BH48" s="535"/>
      <c r="BI48" s="537"/>
      <c r="BJ48" s="539"/>
      <c r="BK48" s="537"/>
      <c r="BL48" s="539"/>
      <c r="BM48" s="537"/>
      <c r="BN48" s="539"/>
      <c r="BO48" s="537"/>
      <c r="BP48" s="539"/>
      <c r="BQ48" s="537"/>
      <c r="BR48" s="539"/>
      <c r="BS48" s="537"/>
      <c r="BT48" s="539"/>
      <c r="BU48" s="537"/>
      <c r="BV48" s="539"/>
      <c r="BW48" s="537"/>
      <c r="BX48" s="539"/>
      <c r="BY48" s="537"/>
      <c r="BZ48" s="539"/>
      <c r="CA48" s="502"/>
      <c r="CB48" s="537"/>
      <c r="CC48" s="538"/>
      <c r="CD48" s="538"/>
      <c r="CE48" s="539"/>
      <c r="DA48" t="s">
        <v>1741</v>
      </c>
    </row>
    <row r="49" spans="1:83" ht="12.75" customHeight="1">
      <c r="A49" s="35">
        <f ca="1">SUM(A16:A48)</f>
        <v>625173.42999999993</v>
      </c>
      <c r="B49">
        <f t="shared" ca="1" si="1"/>
        <v>53.146289491743126</v>
      </c>
      <c r="C49">
        <f t="shared" ca="1" si="2"/>
        <v>599392.83999999962</v>
      </c>
      <c r="D49">
        <f t="shared" ca="1" si="3"/>
        <v>50.954669320988344</v>
      </c>
      <c r="E49" s="35">
        <f ca="1">SUM(E16:E48)</f>
        <v>576932.80000000005</v>
      </c>
      <c r="F49" s="35">
        <f ca="1">SUM(F16:F48)</f>
        <v>1176325.6399999997</v>
      </c>
      <c r="G49">
        <f t="shared" ca="1" si="5"/>
        <v>100</v>
      </c>
      <c r="H49" s="77">
        <f>SUM(H16:H48)</f>
        <v>0</v>
      </c>
      <c r="I49" s="35">
        <f ca="1">SUM(I16:I48)</f>
        <v>1176325.6399999997</v>
      </c>
      <c r="J49" s="140">
        <f t="shared" ca="1" si="6"/>
        <v>61.48270707847422</v>
      </c>
      <c r="K49" s="35" t="s">
        <v>2570</v>
      </c>
      <c r="L49" s="35">
        <f ca="1">SUM(L16:L48)</f>
        <v>4182163.02</v>
      </c>
      <c r="M49" s="140">
        <f t="shared" ca="1" si="7"/>
        <v>61.202464415659087</v>
      </c>
      <c r="N49" s="35">
        <f ca="1">SUM(N16:N48)</f>
        <v>4182163.02</v>
      </c>
      <c r="O49">
        <f t="shared" ca="1" si="9"/>
        <v>100</v>
      </c>
      <c r="P49" s="35">
        <f ca="1">SUM(P16:P48)</f>
        <v>46649.89000000005</v>
      </c>
      <c r="Q49">
        <f t="shared" ca="1" si="11"/>
        <v>1.1154488664576268</v>
      </c>
      <c r="R49" s="35"/>
      <c r="S49" s="77">
        <f ca="1">SUM(S16:S48)</f>
        <v>0</v>
      </c>
      <c r="T49" s="77">
        <f ca="1">SUM(T16:T48)</f>
        <v>551152.21</v>
      </c>
      <c r="U49" s="77">
        <f ca="1">SUM(U16:U48)</f>
        <v>0</v>
      </c>
      <c r="V49" s="77">
        <f ca="1">SUM(V16:V48)</f>
        <v>4135513.1299999994</v>
      </c>
      <c r="X49" s="77">
        <f ca="1">SUM(X16:X48)</f>
        <v>4135513.1299999994</v>
      </c>
      <c r="Y49" s="77">
        <f ca="1">SUM(Y16:Y48)</f>
        <v>0</v>
      </c>
      <c r="Z49" s="77">
        <f ca="1">SUM(Z16:Z48)</f>
        <v>3390256.7699999996</v>
      </c>
      <c r="AA49" s="131"/>
      <c r="AB49" s="131"/>
      <c r="AC49" s="131"/>
      <c r="AE49" s="106"/>
      <c r="AF49" s="106"/>
      <c r="AG49" s="106"/>
      <c r="AH49" s="106"/>
      <c r="BA49" s="537"/>
      <c r="BB49" s="538"/>
      <c r="BC49" s="538"/>
      <c r="BD49" s="538"/>
      <c r="BE49" s="539"/>
      <c r="BF49" s="502"/>
      <c r="BG49" s="537"/>
      <c r="BH49" s="539"/>
      <c r="BI49" s="537"/>
      <c r="BJ49" s="539"/>
      <c r="BK49" s="537"/>
      <c r="BL49" s="539"/>
      <c r="BM49" s="537"/>
      <c r="BN49" s="539"/>
      <c r="BO49" s="537"/>
      <c r="BP49" s="539"/>
      <c r="BQ49" s="537"/>
      <c r="BR49" s="539"/>
      <c r="BS49" s="537"/>
      <c r="BT49" s="539"/>
      <c r="BU49" s="537"/>
      <c r="BV49" s="539"/>
      <c r="BW49" s="537"/>
      <c r="BX49" s="539"/>
      <c r="BY49" s="537"/>
      <c r="BZ49" s="539"/>
      <c r="CA49" s="502"/>
      <c r="CB49" s="537"/>
      <c r="CC49" s="538"/>
      <c r="CD49" s="538"/>
      <c r="CE49" s="539"/>
    </row>
    <row r="50" spans="1:83" ht="5.15" customHeight="1">
      <c r="G50" s="140"/>
      <c r="H50" s="72"/>
      <c r="O50" s="140"/>
      <c r="Q50" s="140"/>
      <c r="R50" s="40"/>
      <c r="S50" s="72"/>
      <c r="T50" s="72"/>
      <c r="U50" s="72"/>
      <c r="V50" s="72"/>
      <c r="X50" s="72"/>
      <c r="Y50" s="72"/>
      <c r="Z50" s="72"/>
      <c r="AA50" s="46"/>
      <c r="AB50" s="46"/>
      <c r="AC50" s="46"/>
      <c r="AE50" s="106"/>
      <c r="AF50" s="106"/>
      <c r="AG50" s="106"/>
      <c r="AH50" s="106"/>
      <c r="BA50" s="537"/>
      <c r="BB50" s="538"/>
      <c r="BC50" s="538"/>
      <c r="BD50" s="538"/>
      <c r="BE50" s="539"/>
      <c r="BF50" s="502"/>
      <c r="BG50" s="537"/>
      <c r="BH50" s="539"/>
      <c r="BI50" s="537"/>
      <c r="BJ50" s="539"/>
      <c r="BK50" s="537"/>
      <c r="BL50" s="539"/>
      <c r="BM50" s="537"/>
      <c r="BN50" s="539"/>
      <c r="BO50" s="537"/>
      <c r="BP50" s="539"/>
      <c r="BQ50" s="537"/>
      <c r="BR50" s="539"/>
      <c r="BS50" s="537"/>
      <c r="BT50" s="539"/>
      <c r="BU50" s="537"/>
      <c r="BV50" s="539"/>
      <c r="BW50" s="537"/>
      <c r="BX50" s="539"/>
      <c r="BY50" s="537"/>
      <c r="BZ50" s="539"/>
      <c r="CA50" s="502"/>
      <c r="CB50" s="537"/>
      <c r="CC50" s="538"/>
      <c r="CD50" s="538"/>
      <c r="CE50" s="539"/>
    </row>
    <row r="51" spans="1:83" ht="12.75" customHeight="1">
      <c r="A51" s="76">
        <f ca="1">A13+A49</f>
        <v>1035394.6799999999</v>
      </c>
      <c r="B51" s="162">
        <f ca="1">IF(I51=0,0,(A51*100/I51))</f>
        <v>54.116705150667777</v>
      </c>
      <c r="C51" s="162">
        <f ca="1">I51-E51</f>
        <v>988965.92999999959</v>
      </c>
      <c r="D51" s="162">
        <f ca="1">IF(I51=0,0,(C51*100/I51))</f>
        <v>51.690025718372361</v>
      </c>
      <c r="E51" s="76">
        <f ca="1">E13+E49</f>
        <v>924296.67</v>
      </c>
      <c r="F51" s="76">
        <f ca="1">F13+F49</f>
        <v>1913262.5999999996</v>
      </c>
      <c r="G51" s="162">
        <f ca="1">IF(I51=0,0,(F51*100/I51))</f>
        <v>100</v>
      </c>
      <c r="H51" s="76">
        <f>H13+H49</f>
        <v>0</v>
      </c>
      <c r="I51" s="76">
        <f ca="1">I13+I49</f>
        <v>1913262.5999999996</v>
      </c>
      <c r="J51" s="163">
        <f ca="1">I51/$I$51*100</f>
        <v>100</v>
      </c>
      <c r="K51" s="76" t="s">
        <v>2765</v>
      </c>
      <c r="L51" s="76">
        <f ca="1">L13+L49</f>
        <v>6833324.54</v>
      </c>
      <c r="M51" s="163">
        <f ca="1">L51/$L$51*100</f>
        <v>100</v>
      </c>
      <c r="N51" s="76">
        <f ca="1">N13+N49</f>
        <v>6833324.54</v>
      </c>
      <c r="O51" s="162">
        <f ca="1">IF(L51=0,0,(N51*100/L51))</f>
        <v>100</v>
      </c>
      <c r="P51" s="76">
        <f ca="1">P13+P49</f>
        <v>680864.1399999999</v>
      </c>
      <c r="Q51" s="162">
        <f ca="1">IF(L51=0,0,(P51*100/L51))</f>
        <v>9.9638782852248351</v>
      </c>
      <c r="R51" s="35"/>
      <c r="S51" s="77">
        <f ca="1">S13+S49</f>
        <v>0</v>
      </c>
      <c r="T51" s="77">
        <f ca="1">T13+T49</f>
        <v>877867.91999999993</v>
      </c>
      <c r="U51" s="77">
        <f ca="1">U13+U49</f>
        <v>0</v>
      </c>
      <c r="V51" s="77">
        <f ca="1">V13+V49</f>
        <v>6152460.3999999994</v>
      </c>
      <c r="X51" s="77">
        <f ca="1">X13+X49</f>
        <v>6152460.3999999994</v>
      </c>
      <c r="Y51" s="77">
        <f ca="1">Y13+Y49</f>
        <v>0</v>
      </c>
      <c r="Z51" s="77">
        <f ca="1">Z13+Z49</f>
        <v>4494252.5699999994</v>
      </c>
      <c r="AA51" s="46"/>
      <c r="AB51" s="46"/>
      <c r="AC51" s="46"/>
      <c r="AE51" s="106"/>
      <c r="AF51" s="106"/>
      <c r="AG51" s="106"/>
      <c r="AH51" s="106"/>
      <c r="BA51" s="537"/>
      <c r="BB51" s="538"/>
      <c r="BC51" s="538"/>
      <c r="BD51" s="538"/>
      <c r="BE51" s="539"/>
      <c r="BF51" s="502"/>
      <c r="BG51" s="537"/>
      <c r="BH51" s="539"/>
      <c r="BI51" s="537"/>
      <c r="BJ51" s="539"/>
      <c r="BK51" s="537"/>
      <c r="BL51" s="539"/>
      <c r="BM51" s="537"/>
      <c r="BN51" s="539"/>
      <c r="BO51" s="537"/>
      <c r="BP51" s="539"/>
      <c r="BQ51" s="537"/>
      <c r="BR51" s="539"/>
      <c r="BS51" s="537"/>
      <c r="BT51" s="539"/>
      <c r="BU51" s="537"/>
      <c r="BV51" s="539"/>
      <c r="BW51" s="537"/>
      <c r="BX51" s="539"/>
      <c r="BY51" s="537"/>
      <c r="BZ51" s="539"/>
      <c r="CA51" s="502"/>
      <c r="CB51" s="537"/>
      <c r="CC51" s="538"/>
      <c r="CD51" s="538"/>
      <c r="CE51" s="539"/>
    </row>
    <row r="52" spans="1:83" ht="5.15" customHeight="1" thickBot="1">
      <c r="A52" s="81"/>
      <c r="B52" s="81"/>
      <c r="C52" s="81"/>
      <c r="D52" s="81"/>
      <c r="E52" s="81"/>
      <c r="F52" s="81"/>
      <c r="G52" s="182"/>
      <c r="H52" s="79"/>
      <c r="I52" s="81"/>
      <c r="J52" s="81"/>
      <c r="K52" s="81"/>
      <c r="L52" s="81"/>
      <c r="M52" s="81"/>
      <c r="N52" s="81"/>
      <c r="O52" s="182"/>
      <c r="P52" s="81"/>
      <c r="Q52" s="182"/>
      <c r="S52" s="166"/>
      <c r="T52" s="166"/>
      <c r="U52" s="166"/>
      <c r="V52" s="166"/>
      <c r="X52" s="75"/>
      <c r="Y52" s="75"/>
      <c r="Z52" s="75"/>
      <c r="AA52" s="46"/>
      <c r="AB52" s="46"/>
      <c r="AC52" s="46"/>
      <c r="AE52" s="106"/>
      <c r="AF52" s="106"/>
      <c r="AG52" s="106"/>
      <c r="AH52" s="106"/>
      <c r="BA52" s="537"/>
      <c r="BB52" s="538"/>
      <c r="BC52" s="538"/>
      <c r="BD52" s="538"/>
      <c r="BE52" s="539"/>
      <c r="BF52" s="502"/>
      <c r="BG52" s="537"/>
      <c r="BH52" s="539"/>
      <c r="BI52" s="537"/>
      <c r="BJ52" s="539"/>
      <c r="BK52" s="537"/>
      <c r="BL52" s="539"/>
      <c r="BM52" s="537"/>
      <c r="BN52" s="539"/>
      <c r="BO52" s="537"/>
      <c r="BP52" s="539"/>
      <c r="BQ52" s="537"/>
      <c r="BR52" s="539"/>
      <c r="BS52" s="537"/>
      <c r="BT52" s="539"/>
      <c r="BU52" s="537"/>
      <c r="BV52" s="539"/>
      <c r="BW52" s="537"/>
      <c r="BX52" s="539"/>
      <c r="BY52" s="537"/>
      <c r="BZ52" s="539"/>
      <c r="CA52" s="502"/>
      <c r="CB52" s="537"/>
      <c r="CC52" s="538"/>
      <c r="CD52" s="538"/>
      <c r="CE52" s="539"/>
    </row>
    <row r="53" spans="1:83" ht="4.5" customHeight="1" thickTop="1">
      <c r="G53" s="140"/>
      <c r="H53" s="46"/>
      <c r="O53" s="140"/>
      <c r="Q53" s="140"/>
      <c r="S53" s="46"/>
      <c r="T53" s="46"/>
      <c r="U53" s="46"/>
      <c r="V53" s="46"/>
      <c r="X53" s="162"/>
      <c r="Y53" s="162"/>
      <c r="Z53" s="162"/>
      <c r="AA53" s="46"/>
      <c r="AB53" s="46"/>
      <c r="AC53" s="46"/>
      <c r="AE53" s="106"/>
      <c r="AF53" s="106"/>
      <c r="AG53" s="106"/>
      <c r="AH53" s="106"/>
      <c r="BA53" s="537"/>
      <c r="BB53" s="538"/>
      <c r="BC53" s="538"/>
      <c r="BD53" s="538"/>
      <c r="BE53" s="539"/>
      <c r="BF53" s="502"/>
      <c r="BG53" s="537"/>
      <c r="BH53" s="539"/>
      <c r="BI53" s="537"/>
      <c r="BJ53" s="539"/>
      <c r="BK53" s="537"/>
      <c r="BL53" s="539"/>
      <c r="BM53" s="537"/>
      <c r="BN53" s="539"/>
      <c r="BO53" s="537"/>
      <c r="BP53" s="539"/>
      <c r="BQ53" s="537"/>
      <c r="BR53" s="539"/>
      <c r="BS53" s="537"/>
      <c r="BT53" s="539"/>
      <c r="BU53" s="537"/>
      <c r="BV53" s="539"/>
      <c r="BW53" s="537"/>
      <c r="BX53" s="539"/>
      <c r="BY53" s="537"/>
      <c r="BZ53" s="539"/>
      <c r="CA53" s="502"/>
      <c r="CB53" s="537"/>
      <c r="CC53" s="538"/>
      <c r="CD53" s="538"/>
      <c r="CE53" s="539"/>
    </row>
    <row r="54" spans="1:83" ht="12.75" hidden="1" customHeight="1">
      <c r="G54" s="140"/>
      <c r="H54" s="46"/>
      <c r="K54" s="35" t="s">
        <v>2513</v>
      </c>
      <c r="O54" s="140"/>
      <c r="Q54" s="140"/>
      <c r="S54" s="46"/>
      <c r="T54" s="46"/>
      <c r="U54" s="46"/>
      <c r="V54" s="46"/>
      <c r="AA54" s="46"/>
      <c r="AB54" s="46"/>
      <c r="AC54" s="46"/>
      <c r="AE54" s="106"/>
      <c r="AF54" s="106"/>
      <c r="AG54" s="106"/>
      <c r="AH54" s="106"/>
      <c r="BA54" s="537"/>
      <c r="BB54" s="538"/>
      <c r="BC54" s="538"/>
      <c r="BD54" s="538"/>
      <c r="BE54" s="539"/>
      <c r="BF54" s="502"/>
      <c r="BG54" s="537"/>
      <c r="BH54" s="539"/>
      <c r="BI54" s="537"/>
      <c r="BJ54" s="539"/>
      <c r="BK54" s="537"/>
      <c r="BL54" s="539"/>
      <c r="BM54" s="537"/>
      <c r="BN54" s="539"/>
      <c r="BO54" s="537"/>
      <c r="BP54" s="539"/>
      <c r="BQ54" s="537"/>
      <c r="BR54" s="539"/>
      <c r="BS54" s="537"/>
      <c r="BT54" s="539"/>
      <c r="BU54" s="537"/>
      <c r="BV54" s="539"/>
      <c r="BW54" s="537"/>
      <c r="BX54" s="539"/>
      <c r="BY54" s="537"/>
      <c r="BZ54" s="539"/>
      <c r="CA54" s="502"/>
      <c r="CB54" s="537"/>
      <c r="CC54" s="538"/>
      <c r="CD54" s="538"/>
      <c r="CE54" s="539"/>
    </row>
    <row r="55" spans="1:83" ht="12.75" hidden="1" customHeight="1">
      <c r="A55">
        <v>-5.5887340940316103E-3</v>
      </c>
      <c r="E55">
        <v>3.5504867784302598E-2</v>
      </c>
      <c r="F55">
        <v>-6.0726649702068196E-3</v>
      </c>
      <c r="G55" s="140"/>
      <c r="H55" s="46"/>
      <c r="I55">
        <v>3.5504867784302598E-2</v>
      </c>
      <c r="K55" t="s">
        <v>2603</v>
      </c>
      <c r="L55">
        <v>3.30978477991756E-2</v>
      </c>
      <c r="N55">
        <v>-4.4964371893377198E-3</v>
      </c>
      <c r="O55" s="140"/>
      <c r="P55">
        <v>-4.3426188480921698E-3</v>
      </c>
      <c r="Q55" s="140"/>
      <c r="S55" s="46"/>
      <c r="T55" s="46"/>
      <c r="U55" s="46"/>
      <c r="V55" s="46"/>
      <c r="AA55" s="46"/>
      <c r="AB55" s="46"/>
      <c r="AC55" s="46"/>
      <c r="AE55" s="106"/>
      <c r="AF55" s="106"/>
      <c r="AG55" s="106"/>
      <c r="AH55" s="106"/>
      <c r="BA55" s="537"/>
      <c r="BB55" s="538"/>
      <c r="BC55" s="538"/>
      <c r="BD55" s="538"/>
      <c r="BE55" s="539"/>
      <c r="BF55" s="502"/>
      <c r="BG55" s="537"/>
      <c r="BH55" s="539"/>
      <c r="BI55" s="537"/>
      <c r="BJ55" s="539"/>
      <c r="BK55" s="537"/>
      <c r="BL55" s="539"/>
      <c r="BM55" s="537"/>
      <c r="BN55" s="539"/>
      <c r="BO55" s="537"/>
      <c r="BP55" s="539"/>
      <c r="BQ55" s="537"/>
      <c r="BR55" s="539"/>
      <c r="BS55" s="537"/>
      <c r="BT55" s="539"/>
      <c r="BU55" s="537"/>
      <c r="BV55" s="539"/>
      <c r="BW55" s="537"/>
      <c r="BX55" s="539"/>
      <c r="BY55" s="537"/>
      <c r="BZ55" s="539"/>
      <c r="CA55" s="502"/>
      <c r="CB55" s="537"/>
      <c r="CC55" s="538"/>
      <c r="CD55" s="538"/>
      <c r="CE55" s="539"/>
    </row>
    <row r="56" spans="1:83" ht="12.75" hidden="1" customHeight="1">
      <c r="A56">
        <v>-18.920274629468199</v>
      </c>
      <c r="E56">
        <v>143.06435265911099</v>
      </c>
      <c r="F56">
        <v>1.8065464254577499</v>
      </c>
      <c r="G56" s="140"/>
      <c r="H56" s="46"/>
      <c r="I56">
        <v>143.06435265911099</v>
      </c>
      <c r="K56" t="s">
        <v>2766</v>
      </c>
      <c r="L56">
        <v>150.56182854729701</v>
      </c>
      <c r="N56">
        <v>-6.4187035472972997</v>
      </c>
      <c r="O56" s="140"/>
      <c r="P56">
        <v>-25.106081525604601</v>
      </c>
      <c r="Q56" s="140"/>
      <c r="S56" s="46"/>
      <c r="T56" s="46"/>
      <c r="U56" s="46"/>
      <c r="V56" s="46"/>
      <c r="AA56" s="46"/>
      <c r="AB56" s="46"/>
      <c r="AC56" s="46"/>
      <c r="AE56" s="106"/>
      <c r="AF56" s="106"/>
      <c r="AG56" s="106"/>
      <c r="AH56" s="106"/>
      <c r="BA56" s="537"/>
      <c r="BB56" s="538"/>
      <c r="BC56" s="538"/>
      <c r="BD56" s="538"/>
      <c r="BE56" s="539"/>
      <c r="BF56" s="502"/>
      <c r="BG56" s="537"/>
      <c r="BH56" s="539"/>
      <c r="BI56" s="537"/>
      <c r="BJ56" s="539"/>
      <c r="BK56" s="537"/>
      <c r="BL56" s="539"/>
      <c r="BM56" s="537"/>
      <c r="BN56" s="539"/>
      <c r="BO56" s="537"/>
      <c r="BP56" s="539"/>
      <c r="BQ56" s="537"/>
      <c r="BR56" s="539"/>
      <c r="BS56" s="537"/>
      <c r="BT56" s="539"/>
      <c r="BU56" s="537"/>
      <c r="BV56" s="539"/>
      <c r="BW56" s="537"/>
      <c r="BX56" s="539"/>
      <c r="BY56" s="537"/>
      <c r="BZ56" s="539"/>
      <c r="CA56" s="502"/>
      <c r="CB56" s="537"/>
      <c r="CC56" s="538"/>
      <c r="CD56" s="538"/>
      <c r="CE56" s="539"/>
    </row>
    <row r="57" spans="1:83" ht="12.75" hidden="1" customHeight="1">
      <c r="A57">
        <v>-6.7393183710830803E-4</v>
      </c>
      <c r="E57">
        <v>5.4424053991540301E-3</v>
      </c>
      <c r="F57">
        <v>3.9671919147616199E-4</v>
      </c>
      <c r="G57" s="140"/>
      <c r="H57" s="46"/>
      <c r="I57">
        <v>5.4424053991540301E-3</v>
      </c>
      <c r="K57" t="s">
        <v>2741</v>
      </c>
      <c r="L57">
        <v>5.6518105579976101E-3</v>
      </c>
      <c r="N57">
        <v>1.87326454014224E-4</v>
      </c>
      <c r="O57" s="140"/>
      <c r="P57">
        <v>6.2236164941782105E-4</v>
      </c>
      <c r="Q57" s="140"/>
      <c r="S57" s="46"/>
      <c r="T57" s="46"/>
      <c r="U57" s="46"/>
      <c r="V57" s="46"/>
      <c r="AA57" s="46"/>
      <c r="AB57" s="46"/>
      <c r="AC57" s="46"/>
      <c r="AE57" s="106"/>
      <c r="AF57" s="106"/>
      <c r="AG57" s="106"/>
      <c r="AH57" s="106"/>
      <c r="BA57" s="537"/>
      <c r="BB57" s="538"/>
      <c r="BC57" s="538"/>
      <c r="BD57" s="538"/>
      <c r="BE57" s="539"/>
      <c r="BF57" s="502"/>
      <c r="BG57" s="537"/>
      <c r="BH57" s="539"/>
      <c r="BI57" s="537"/>
      <c r="BJ57" s="539"/>
      <c r="BK57" s="537"/>
      <c r="BL57" s="539"/>
      <c r="BM57" s="537"/>
      <c r="BN57" s="539"/>
      <c r="BO57" s="537"/>
      <c r="BP57" s="539"/>
      <c r="BQ57" s="537"/>
      <c r="BR57" s="539"/>
      <c r="BS57" s="537"/>
      <c r="BT57" s="539"/>
      <c r="BU57" s="537"/>
      <c r="BV57" s="539"/>
      <c r="BW57" s="537"/>
      <c r="BX57" s="539"/>
      <c r="BY57" s="537"/>
      <c r="BZ57" s="539"/>
      <c r="CA57" s="502"/>
      <c r="CB57" s="537"/>
      <c r="CC57" s="538"/>
      <c r="CD57" s="538"/>
      <c r="CE57" s="539"/>
    </row>
    <row r="58" spans="1:83" ht="12.75" hidden="1" customHeight="1">
      <c r="A58">
        <v>4.51807208368416E-3</v>
      </c>
      <c r="C58" s="35"/>
      <c r="E58">
        <v>1.48222777100444E-2</v>
      </c>
      <c r="F58">
        <v>3.3451666682161201E-3</v>
      </c>
      <c r="G58" s="140"/>
      <c r="H58" s="46"/>
      <c r="I58">
        <v>1.48222777100444E-2</v>
      </c>
      <c r="K58" t="s">
        <v>2597</v>
      </c>
      <c r="L58">
        <v>1.89186184277889E-2</v>
      </c>
      <c r="N58">
        <v>-9.6919145233961802E-4</v>
      </c>
      <c r="O58" s="140"/>
      <c r="P58">
        <v>2.3592972127303002E-3</v>
      </c>
      <c r="Q58" s="140"/>
      <c r="S58" s="46"/>
      <c r="T58" s="46"/>
      <c r="U58" s="46"/>
      <c r="V58" s="46"/>
      <c r="AA58" s="46"/>
      <c r="AB58" s="46"/>
      <c r="AC58" s="46"/>
      <c r="AE58" s="106"/>
      <c r="AF58" s="106"/>
      <c r="AG58" s="106"/>
      <c r="AH58" s="106"/>
      <c r="BA58" s="537"/>
      <c r="BB58" s="538"/>
      <c r="BC58" s="538"/>
      <c r="BD58" s="538"/>
      <c r="BE58" s="539"/>
      <c r="BF58" s="502"/>
      <c r="BG58" s="537"/>
      <c r="BH58" s="539"/>
      <c r="BI58" s="537"/>
      <c r="BJ58" s="539"/>
      <c r="BK58" s="537"/>
      <c r="BL58" s="539"/>
      <c r="BM58" s="537"/>
      <c r="BN58" s="539"/>
      <c r="BO58" s="537"/>
      <c r="BP58" s="539"/>
      <c r="BQ58" s="537"/>
      <c r="BR58" s="539"/>
      <c r="BS58" s="537"/>
      <c r="BT58" s="539"/>
      <c r="BU58" s="537"/>
      <c r="BV58" s="539"/>
      <c r="BW58" s="537"/>
      <c r="BX58" s="539"/>
      <c r="BY58" s="537"/>
      <c r="BZ58" s="539"/>
      <c r="CA58" s="502"/>
      <c r="CB58" s="537"/>
      <c r="CC58" s="538"/>
      <c r="CD58" s="538"/>
      <c r="CE58" s="539"/>
    </row>
    <row r="59" spans="1:83" ht="12.75" hidden="1" customHeight="1">
      <c r="A59">
        <v>12.954465679592699</v>
      </c>
      <c r="E59">
        <v>71.732922774869095</v>
      </c>
      <c r="F59">
        <v>28.3831216370391</v>
      </c>
      <c r="G59" s="140"/>
      <c r="I59">
        <v>71.732922774869095</v>
      </c>
      <c r="K59" t="s">
        <v>2767</v>
      </c>
      <c r="L59">
        <v>98.241467263754799</v>
      </c>
      <c r="N59">
        <v>7.2421754378831897</v>
      </c>
      <c r="O59" s="140"/>
      <c r="P59">
        <v>10.702452164496201</v>
      </c>
      <c r="Q59" s="140"/>
      <c r="AE59" s="106"/>
      <c r="AF59" s="106"/>
      <c r="AG59" s="106"/>
      <c r="AH59" s="106"/>
      <c r="BA59" s="537"/>
      <c r="BB59" s="538"/>
      <c r="BC59" s="538"/>
      <c r="BD59" s="538"/>
      <c r="BE59" s="539"/>
      <c r="BF59" s="502"/>
      <c r="BG59" s="537"/>
      <c r="BH59" s="539"/>
      <c r="BI59" s="537"/>
      <c r="BJ59" s="539"/>
      <c r="BK59" s="537"/>
      <c r="BL59" s="539"/>
      <c r="BM59" s="537"/>
      <c r="BN59" s="539"/>
      <c r="BO59" s="537"/>
      <c r="BP59" s="539"/>
      <c r="BQ59" s="537"/>
      <c r="BR59" s="539"/>
      <c r="BS59" s="537"/>
      <c r="BT59" s="539"/>
      <c r="BU59" s="537"/>
      <c r="BV59" s="539"/>
      <c r="BW59" s="537"/>
      <c r="BX59" s="539"/>
      <c r="BY59" s="537"/>
      <c r="BZ59" s="539"/>
      <c r="CA59" s="502"/>
      <c r="CB59" s="537"/>
      <c r="CC59" s="538"/>
      <c r="CD59" s="538"/>
      <c r="CE59" s="539"/>
    </row>
    <row r="60" spans="1:83" ht="12.75" hidden="1" customHeight="1">
      <c r="A60">
        <v>-1.0706620103474601E-3</v>
      </c>
      <c r="C60" s="35"/>
      <c r="E60">
        <v>5.0327145494346998E-2</v>
      </c>
      <c r="F60">
        <v>-2.7274983019906899E-3</v>
      </c>
      <c r="G60" s="140"/>
      <c r="H60" s="46"/>
      <c r="I60">
        <v>5.0327145494346998E-2</v>
      </c>
      <c r="K60" t="s">
        <v>2768</v>
      </c>
      <c r="L60">
        <v>5.20164662269645E-2</v>
      </c>
      <c r="N60">
        <v>-5.4656286416773199E-3</v>
      </c>
      <c r="O60" s="140"/>
      <c r="P60">
        <v>-1.98332163536186E-3</v>
      </c>
      <c r="Q60" s="140"/>
      <c r="S60" s="46"/>
      <c r="T60" s="46"/>
      <c r="U60" s="46"/>
      <c r="V60" s="46"/>
      <c r="AA60" s="46"/>
      <c r="AB60" s="46"/>
      <c r="AC60" s="46"/>
      <c r="AE60" s="106"/>
      <c r="AF60" s="106"/>
      <c r="AG60" s="106"/>
      <c r="AH60" s="106"/>
      <c r="BA60" s="537"/>
      <c r="BB60" s="538"/>
      <c r="BC60" s="538"/>
      <c r="BD60" s="538"/>
      <c r="BE60" s="539"/>
      <c r="BF60" s="502"/>
      <c r="BG60" s="537"/>
      <c r="BH60" s="539"/>
      <c r="BI60" s="537"/>
      <c r="BJ60" s="539"/>
      <c r="BK60" s="537"/>
      <c r="BL60" s="539"/>
      <c r="BM60" s="537"/>
      <c r="BN60" s="539"/>
      <c r="BO60" s="537"/>
      <c r="BP60" s="539"/>
      <c r="BQ60" s="537"/>
      <c r="BR60" s="539"/>
      <c r="BS60" s="537"/>
      <c r="BT60" s="539"/>
      <c r="BU60" s="537"/>
      <c r="BV60" s="539"/>
      <c r="BW60" s="537"/>
      <c r="BX60" s="539"/>
      <c r="BY60" s="537"/>
      <c r="BZ60" s="539"/>
      <c r="CA60" s="502"/>
      <c r="CB60" s="537"/>
      <c r="CC60" s="538"/>
      <c r="CD60" s="538"/>
      <c r="CE60" s="539"/>
    </row>
    <row r="61" spans="1:83" ht="5.15" hidden="1" customHeight="1">
      <c r="A61" s="79"/>
      <c r="B61" s="81"/>
      <c r="C61" s="81"/>
      <c r="D61" s="81"/>
      <c r="E61" s="79"/>
      <c r="F61" s="79"/>
      <c r="G61" s="182"/>
      <c r="H61" s="81"/>
      <c r="I61" s="79"/>
      <c r="J61" s="81"/>
      <c r="K61" s="79"/>
      <c r="L61" s="81"/>
      <c r="M61" s="81"/>
      <c r="N61" s="81"/>
      <c r="O61" s="182"/>
      <c r="P61" s="81"/>
      <c r="Q61" s="182"/>
      <c r="AE61" s="106"/>
      <c r="AF61" s="106"/>
      <c r="AG61" s="106"/>
      <c r="AH61" s="106"/>
      <c r="BA61" s="537"/>
      <c r="BB61" s="538"/>
      <c r="BC61" s="538"/>
      <c r="BD61" s="538"/>
      <c r="BE61" s="539"/>
      <c r="BF61" s="502"/>
      <c r="BG61" s="537"/>
      <c r="BH61" s="539"/>
      <c r="BI61" s="537"/>
      <c r="BJ61" s="539"/>
      <c r="BK61" s="537"/>
      <c r="BL61" s="539"/>
      <c r="BM61" s="537"/>
      <c r="BN61" s="539"/>
      <c r="BO61" s="537"/>
      <c r="BP61" s="539"/>
      <c r="BQ61" s="537"/>
      <c r="BR61" s="539"/>
      <c r="BS61" s="537"/>
      <c r="BT61" s="539"/>
      <c r="BU61" s="537"/>
      <c r="BV61" s="539"/>
      <c r="BW61" s="537"/>
      <c r="BX61" s="539"/>
      <c r="BY61" s="537"/>
      <c r="BZ61" s="539"/>
      <c r="CA61" s="502"/>
      <c r="CB61" s="537"/>
      <c r="CC61" s="538"/>
      <c r="CD61" s="538"/>
      <c r="CE61" s="539"/>
    </row>
    <row r="62" spans="1:83" ht="12.75" hidden="1" customHeight="1">
      <c r="C62" s="35"/>
      <c r="G62" s="140"/>
      <c r="O62" s="140"/>
      <c r="Q62" s="140"/>
      <c r="AE62" s="106"/>
      <c r="AF62" s="106"/>
      <c r="AG62" s="106"/>
      <c r="AH62" s="106"/>
      <c r="BA62" s="537"/>
      <c r="BB62" s="538"/>
      <c r="BC62" s="538"/>
      <c r="BD62" s="538"/>
      <c r="BE62" s="539"/>
      <c r="BF62" s="502"/>
      <c r="BG62" s="537"/>
      <c r="BH62" s="539"/>
      <c r="BI62" s="537"/>
      <c r="BJ62" s="539"/>
      <c r="BK62" s="537"/>
      <c r="BL62" s="539"/>
      <c r="BM62" s="537"/>
      <c r="BN62" s="539"/>
      <c r="BO62" s="537"/>
      <c r="BP62" s="539"/>
      <c r="BQ62" s="537"/>
      <c r="BR62" s="539"/>
      <c r="BS62" s="537"/>
      <c r="BT62" s="539"/>
      <c r="BU62" s="537"/>
      <c r="BV62" s="539"/>
      <c r="BW62" s="537"/>
      <c r="BX62" s="539"/>
      <c r="BY62" s="537"/>
      <c r="BZ62" s="539"/>
      <c r="CA62" s="502"/>
      <c r="CB62" s="537"/>
      <c r="CC62" s="538"/>
      <c r="CD62" s="538"/>
      <c r="CE62" s="539"/>
    </row>
    <row r="63" spans="1:83" ht="12.75" customHeight="1">
      <c r="H63" s="102"/>
      <c r="S63" s="102"/>
      <c r="T63" s="102"/>
      <c r="U63" s="102"/>
      <c r="V63" s="102"/>
      <c r="AA63" s="102"/>
      <c r="AB63" s="102"/>
      <c r="AC63" s="102"/>
      <c r="AE63" s="171"/>
      <c r="AF63" s="171"/>
      <c r="AG63" s="106"/>
      <c r="AH63" s="106"/>
    </row>
    <row r="64" spans="1:83" ht="12.75" customHeight="1">
      <c r="H64" s="102"/>
      <c r="S64" s="102"/>
      <c r="T64" s="102"/>
      <c r="U64" s="102"/>
      <c r="V64" s="102"/>
      <c r="AA64" s="102"/>
      <c r="AB64" s="102"/>
      <c r="AC64" s="102"/>
      <c r="AE64" s="171"/>
      <c r="AF64" s="171"/>
      <c r="AG64" s="106"/>
      <c r="AH64" s="106"/>
    </row>
    <row r="65" spans="2:34" ht="12.75" customHeight="1">
      <c r="B65" s="46"/>
      <c r="D65" s="46"/>
      <c r="G65" s="46"/>
      <c r="H65" s="102"/>
      <c r="J65" s="46"/>
      <c r="M65" s="46"/>
      <c r="O65" s="46"/>
      <c r="Q65" s="46"/>
      <c r="S65" s="102"/>
      <c r="T65" s="102"/>
      <c r="U65" s="102"/>
      <c r="V65" s="102"/>
      <c r="AA65" s="102"/>
      <c r="AB65" s="102"/>
      <c r="AC65" s="102"/>
      <c r="AE65" s="171"/>
      <c r="AF65" s="171"/>
      <c r="AG65" s="106"/>
      <c r="AH65" s="106"/>
    </row>
    <row r="66" spans="2:34" ht="12.75" customHeight="1">
      <c r="B66" s="46"/>
      <c r="D66" s="46"/>
      <c r="G66" s="46"/>
      <c r="H66" s="102"/>
      <c r="J66" s="46"/>
      <c r="M66" s="46"/>
      <c r="O66" s="46"/>
      <c r="Q66" s="46"/>
      <c r="S66" s="102"/>
      <c r="T66" s="102"/>
      <c r="U66" s="102"/>
      <c r="V66" s="102"/>
      <c r="AA66" s="102"/>
      <c r="AB66" s="102"/>
      <c r="AC66" s="102"/>
      <c r="AE66" s="171"/>
      <c r="AF66" s="171"/>
      <c r="AG66" s="106"/>
      <c r="AH66" s="106"/>
    </row>
    <row r="67" spans="2:34" ht="12.75" customHeight="1">
      <c r="B67" s="46"/>
      <c r="D67" s="46"/>
      <c r="G67" s="46"/>
      <c r="H67" s="102"/>
      <c r="J67" s="46"/>
      <c r="M67" s="46"/>
      <c r="O67" s="46"/>
      <c r="Q67" s="46"/>
      <c r="S67" s="102"/>
      <c r="T67" s="102"/>
      <c r="U67" s="102"/>
      <c r="V67" s="102"/>
      <c r="AA67" s="102"/>
      <c r="AB67" s="102"/>
      <c r="AC67" s="102"/>
      <c r="AE67" s="171"/>
      <c r="AF67" s="171"/>
      <c r="AG67" s="106"/>
      <c r="AH67" s="106"/>
    </row>
    <row r="68" spans="2:34" ht="12.75" customHeight="1">
      <c r="B68" s="46"/>
      <c r="D68" s="46"/>
      <c r="G68" s="46"/>
      <c r="H68" s="102"/>
      <c r="J68" s="46"/>
      <c r="M68" s="46"/>
      <c r="O68" s="46"/>
      <c r="Q68" s="46"/>
      <c r="S68" s="102"/>
      <c r="T68" s="102"/>
      <c r="U68" s="102"/>
      <c r="V68" s="102"/>
      <c r="AA68" s="102"/>
      <c r="AB68" s="102"/>
      <c r="AC68" s="102"/>
      <c r="AE68" s="171"/>
      <c r="AF68" s="171"/>
      <c r="AG68" s="106"/>
      <c r="AH68" s="106"/>
    </row>
    <row r="69" spans="2:34" ht="12.75" customHeight="1">
      <c r="B69" s="46"/>
      <c r="D69" s="46"/>
      <c r="G69" s="46"/>
      <c r="H69" s="102"/>
      <c r="J69" s="46"/>
      <c r="M69" s="46"/>
      <c r="O69" s="46"/>
      <c r="Q69" s="46"/>
      <c r="S69" s="102"/>
      <c r="T69" s="102"/>
      <c r="U69" s="102"/>
      <c r="V69" s="102"/>
      <c r="AA69" s="102"/>
      <c r="AB69" s="102"/>
      <c r="AC69" s="102"/>
      <c r="AE69" s="171"/>
      <c r="AF69" s="171"/>
      <c r="AG69" s="106"/>
      <c r="AH69" s="106"/>
    </row>
    <row r="70" spans="2:34" ht="12.75" customHeight="1">
      <c r="B70" s="46"/>
      <c r="D70" s="46"/>
      <c r="G70" s="46"/>
      <c r="H70" s="40"/>
      <c r="J70" s="46"/>
      <c r="M70" s="46"/>
      <c r="O70" s="46"/>
      <c r="Q70" s="46"/>
      <c r="S70" s="40"/>
      <c r="T70" s="40"/>
      <c r="U70" s="40"/>
      <c r="V70" s="40"/>
      <c r="AA70" s="40"/>
      <c r="AB70" s="40"/>
      <c r="AC70" s="40"/>
      <c r="AE70" s="171"/>
      <c r="AF70" s="171"/>
      <c r="AG70" s="171"/>
      <c r="AH70" s="171"/>
    </row>
    <row r="71" spans="2:34" ht="12.75" customHeight="1">
      <c r="B71" s="46"/>
      <c r="D71" s="46"/>
      <c r="G71" s="46"/>
      <c r="J71" s="46"/>
      <c r="M71" s="46"/>
      <c r="O71" s="46"/>
      <c r="Q71" s="46"/>
      <c r="AE71" s="171"/>
      <c r="AF71" s="171"/>
      <c r="AG71" s="171"/>
      <c r="AH71" s="171"/>
    </row>
    <row r="72" spans="2:34" ht="12.75" customHeight="1">
      <c r="B72" s="46"/>
      <c r="D72" s="46"/>
      <c r="G72" s="46"/>
      <c r="J72" s="46"/>
      <c r="M72" s="46"/>
      <c r="O72" s="46"/>
      <c r="Q72" s="46"/>
      <c r="AE72" s="171"/>
      <c r="AF72" s="171"/>
      <c r="AG72" s="171"/>
      <c r="AH72" s="171"/>
    </row>
    <row r="73" spans="2:34" ht="12.75" customHeight="1">
      <c r="B73" s="46"/>
      <c r="D73" s="46"/>
      <c r="G73" s="46"/>
      <c r="J73" s="46"/>
      <c r="K73" s="35"/>
      <c r="M73" s="46"/>
      <c r="O73" s="46"/>
      <c r="Q73" s="46"/>
      <c r="Z73" s="102"/>
      <c r="AE73" s="171"/>
      <c r="AF73" s="171"/>
      <c r="AG73" s="171"/>
      <c r="AH73" s="171"/>
    </row>
    <row r="74" spans="2:34" ht="12.75" customHeight="1">
      <c r="B74" s="46"/>
      <c r="C74" s="46"/>
      <c r="D74" s="46"/>
      <c r="G74" s="46"/>
      <c r="J74" s="46"/>
      <c r="K74" s="35"/>
      <c r="M74" s="46"/>
      <c r="O74" s="46"/>
      <c r="Q74" s="46"/>
      <c r="AE74" s="171"/>
      <c r="AF74" s="171"/>
      <c r="AG74" s="171"/>
      <c r="AH74" s="171"/>
    </row>
    <row r="75" spans="2:34" ht="13.5" customHeight="1">
      <c r="H75" s="102"/>
      <c r="S75" s="102"/>
      <c r="T75" s="102"/>
      <c r="U75" s="102"/>
      <c r="V75" s="102"/>
      <c r="Z75" s="102"/>
      <c r="AA75" s="102"/>
      <c r="AB75" s="102"/>
      <c r="AC75" s="102"/>
      <c r="AE75" s="188"/>
      <c r="AF75" s="188"/>
      <c r="AG75" s="106"/>
      <c r="AH75" s="106"/>
    </row>
    <row r="76" spans="2:34" ht="13.5" customHeight="1">
      <c r="H76" s="102"/>
      <c r="S76" s="102"/>
      <c r="T76" s="102"/>
      <c r="U76" s="102"/>
      <c r="V76" s="102"/>
      <c r="Z76" s="102"/>
      <c r="AA76" s="102"/>
      <c r="AB76" s="102"/>
      <c r="AC76" s="102"/>
      <c r="AE76" s="188"/>
      <c r="AF76" s="188"/>
      <c r="AG76" s="106"/>
      <c r="AH76" s="106"/>
    </row>
    <row r="77" spans="2:34" ht="13.5" customHeight="1">
      <c r="H77" s="102"/>
      <c r="S77" s="102"/>
      <c r="T77" s="102"/>
      <c r="U77" s="102"/>
      <c r="V77" s="102"/>
      <c r="Z77" s="102"/>
      <c r="AA77" s="102"/>
      <c r="AB77" s="102"/>
      <c r="AC77" s="102"/>
      <c r="AE77" s="188"/>
      <c r="AF77" s="188"/>
      <c r="AG77" s="106"/>
      <c r="AH77" s="106"/>
    </row>
    <row r="78" spans="2:34" ht="13.5" customHeight="1">
      <c r="H78" s="102"/>
      <c r="S78" s="102"/>
      <c r="T78" s="102"/>
      <c r="U78" s="102"/>
      <c r="V78" s="102"/>
      <c r="Z78" s="102"/>
      <c r="AA78" s="102"/>
      <c r="AB78" s="102"/>
      <c r="AC78" s="102"/>
      <c r="AE78" s="188"/>
      <c r="AF78" s="188"/>
      <c r="AG78" s="106"/>
      <c r="AH78" s="106"/>
    </row>
    <row r="79" spans="2:34" ht="13.5" customHeight="1">
      <c r="H79" s="102"/>
      <c r="S79" s="102"/>
      <c r="T79" s="102"/>
      <c r="U79" s="102"/>
      <c r="V79" s="102"/>
      <c r="Z79" s="102"/>
      <c r="AA79" s="102"/>
      <c r="AB79" s="102"/>
      <c r="AC79" s="102"/>
      <c r="AE79" s="188"/>
      <c r="AF79" s="188"/>
      <c r="AG79" s="106"/>
      <c r="AH79" s="106"/>
    </row>
    <row r="80" spans="2:34" ht="13.5" customHeight="1">
      <c r="H80" s="102"/>
      <c r="S80" s="102"/>
      <c r="T80" s="102"/>
      <c r="U80" s="102"/>
      <c r="V80" s="102"/>
      <c r="Z80" s="102"/>
      <c r="AA80" s="102"/>
      <c r="AB80" s="102"/>
      <c r="AC80" s="102"/>
      <c r="AE80" s="188"/>
      <c r="AF80" s="188"/>
      <c r="AG80" s="106"/>
      <c r="AH80" s="106"/>
    </row>
    <row r="81" spans="8:34" ht="13.5" customHeight="1">
      <c r="AE81" s="188"/>
      <c r="AF81" s="188"/>
      <c r="AG81" s="171"/>
      <c r="AH81" s="171"/>
    </row>
    <row r="82" spans="8:34" ht="13.5" customHeight="1">
      <c r="AE82" s="188"/>
      <c r="AF82" s="188"/>
      <c r="AG82" s="171"/>
      <c r="AH82" s="171"/>
    </row>
    <row r="83" spans="8:34" ht="13.5" customHeight="1">
      <c r="K83" s="35"/>
      <c r="AE83" s="188"/>
      <c r="AF83" s="188"/>
      <c r="AG83" s="171"/>
      <c r="AH83" s="171"/>
    </row>
    <row r="84" spans="8:34" ht="13.5" customHeight="1">
      <c r="H84" s="102"/>
      <c r="S84" s="102"/>
      <c r="T84" s="102"/>
      <c r="U84" s="102"/>
      <c r="V84" s="102"/>
      <c r="Z84" s="102"/>
      <c r="AA84" s="102"/>
      <c r="AB84" s="102"/>
      <c r="AC84" s="102"/>
      <c r="AE84" s="188"/>
      <c r="AF84" s="188"/>
      <c r="AG84" s="106"/>
      <c r="AH84" s="106"/>
    </row>
    <row r="85" spans="8:34" ht="13.5" customHeight="1">
      <c r="H85" s="102"/>
      <c r="S85" s="102"/>
      <c r="T85" s="102"/>
      <c r="U85" s="102"/>
      <c r="V85" s="102"/>
      <c r="Z85" s="102"/>
      <c r="AA85" s="102"/>
      <c r="AB85" s="102"/>
      <c r="AC85" s="102"/>
      <c r="AE85" s="188"/>
      <c r="AF85" s="188"/>
      <c r="AG85" s="106"/>
      <c r="AH85" s="106"/>
    </row>
    <row r="86" spans="8:34" ht="13.5" customHeight="1">
      <c r="H86" s="102"/>
      <c r="S86" s="102"/>
      <c r="T86" s="102"/>
      <c r="U86" s="102"/>
      <c r="V86" s="102"/>
      <c r="Z86" s="102"/>
      <c r="AA86" s="102"/>
      <c r="AB86" s="102"/>
      <c r="AC86" s="102"/>
      <c r="AE86" s="188"/>
      <c r="AF86" s="188"/>
      <c r="AG86" s="106"/>
      <c r="AH86" s="106"/>
    </row>
    <row r="87" spans="8:34" ht="13.5" customHeight="1">
      <c r="H87" s="102"/>
      <c r="S87" s="102"/>
      <c r="T87" s="102"/>
      <c r="U87" s="102"/>
      <c r="V87" s="102"/>
      <c r="Z87" s="102"/>
      <c r="AA87" s="102"/>
      <c r="AB87" s="102"/>
      <c r="AC87" s="102"/>
      <c r="AE87" s="188"/>
      <c r="AF87" s="188"/>
      <c r="AG87" s="106"/>
      <c r="AH87" s="106"/>
    </row>
    <row r="88" spans="8:34" ht="13.5" customHeight="1">
      <c r="H88" s="102"/>
      <c r="S88" s="102"/>
      <c r="T88" s="102"/>
      <c r="U88" s="102"/>
      <c r="V88" s="102"/>
      <c r="Z88" s="102"/>
      <c r="AA88" s="102"/>
      <c r="AB88" s="102"/>
      <c r="AC88" s="102"/>
      <c r="AE88" s="188"/>
      <c r="AF88" s="188"/>
      <c r="AG88" s="106"/>
      <c r="AH88" s="106"/>
    </row>
    <row r="89" spans="8:34" ht="13.5" customHeight="1">
      <c r="H89" s="102"/>
      <c r="S89" s="102"/>
      <c r="T89" s="102"/>
      <c r="U89" s="102"/>
      <c r="V89" s="102"/>
      <c r="Z89" s="102"/>
      <c r="AA89" s="102"/>
      <c r="AB89" s="102"/>
      <c r="AC89" s="102"/>
      <c r="AE89" s="188"/>
      <c r="AF89" s="188"/>
      <c r="AG89" s="106"/>
      <c r="AH89" s="106"/>
    </row>
    <row r="90" spans="8:34" ht="13.5" customHeight="1">
      <c r="H90" s="102"/>
      <c r="S90" s="102"/>
      <c r="T90" s="102"/>
      <c r="U90" s="102"/>
      <c r="V90" s="102"/>
      <c r="Z90" s="102"/>
      <c r="AA90" s="102"/>
      <c r="AB90" s="102"/>
      <c r="AC90" s="102"/>
      <c r="AE90" s="188"/>
      <c r="AF90" s="188"/>
      <c r="AG90" s="106"/>
      <c r="AH90" s="106"/>
    </row>
    <row r="91" spans="8:34" ht="13.5" customHeight="1">
      <c r="H91" s="102"/>
      <c r="S91" s="102"/>
      <c r="T91" s="102"/>
      <c r="U91" s="102"/>
      <c r="V91" s="102"/>
      <c r="Z91" s="102"/>
      <c r="AA91" s="102"/>
      <c r="AB91" s="102"/>
      <c r="AC91" s="102"/>
      <c r="AE91" s="188"/>
      <c r="AF91" s="188"/>
      <c r="AG91" s="106"/>
      <c r="AH91" s="106"/>
    </row>
    <row r="92" spans="8:34" ht="13.5" customHeight="1">
      <c r="H92" s="102"/>
      <c r="S92" s="102"/>
      <c r="T92" s="102"/>
      <c r="U92" s="102"/>
      <c r="V92" s="102"/>
      <c r="Z92" s="102"/>
      <c r="AA92" s="102"/>
      <c r="AB92" s="102"/>
      <c r="AC92" s="102"/>
      <c r="AE92" s="188"/>
      <c r="AF92" s="188"/>
      <c r="AG92" s="106"/>
      <c r="AH92" s="106"/>
    </row>
    <row r="93" spans="8:34" ht="13.5" customHeight="1">
      <c r="H93" s="102"/>
      <c r="S93" s="102"/>
      <c r="T93" s="102"/>
      <c r="U93" s="102"/>
      <c r="V93" s="102"/>
      <c r="Z93" s="102"/>
      <c r="AA93" s="102"/>
      <c r="AB93" s="102"/>
      <c r="AC93" s="102"/>
      <c r="AE93" s="188"/>
      <c r="AF93" s="188"/>
      <c r="AG93" s="106"/>
      <c r="AH93" s="106"/>
    </row>
    <row r="94" spans="8:34" ht="13.5" customHeight="1">
      <c r="H94" s="102"/>
      <c r="S94" s="102"/>
      <c r="T94" s="102"/>
      <c r="U94" s="102"/>
      <c r="V94" s="102"/>
      <c r="Z94" s="102"/>
      <c r="AA94" s="102"/>
      <c r="AB94" s="102"/>
      <c r="AC94" s="102"/>
      <c r="AE94" s="188"/>
      <c r="AF94" s="188"/>
      <c r="AG94" s="106"/>
      <c r="AH94" s="106"/>
    </row>
    <row r="95" spans="8:34" ht="13.5" customHeight="1">
      <c r="H95" s="102"/>
      <c r="S95" s="102"/>
      <c r="T95" s="102"/>
      <c r="U95" s="102"/>
      <c r="V95" s="102"/>
      <c r="Z95" s="102"/>
      <c r="AA95" s="102"/>
      <c r="AB95" s="102"/>
      <c r="AC95" s="102"/>
      <c r="AE95" s="188"/>
      <c r="AF95" s="188"/>
      <c r="AG95" s="106"/>
      <c r="AH95" s="106"/>
    </row>
    <row r="96" spans="8:34" ht="13.5" customHeight="1">
      <c r="H96" s="102"/>
      <c r="S96" s="102"/>
      <c r="T96" s="102"/>
      <c r="U96" s="102"/>
      <c r="V96" s="102"/>
      <c r="Z96" s="102"/>
      <c r="AA96" s="102"/>
      <c r="AB96" s="102"/>
      <c r="AC96" s="102"/>
      <c r="AE96" s="188"/>
      <c r="AF96" s="188"/>
      <c r="AG96" s="106"/>
      <c r="AH96" s="106"/>
    </row>
    <row r="97" spans="8:34" ht="13.5" customHeight="1">
      <c r="H97" s="102"/>
      <c r="S97" s="102"/>
      <c r="T97" s="102"/>
      <c r="U97" s="102"/>
      <c r="V97" s="102"/>
      <c r="Z97" s="102"/>
      <c r="AA97" s="102"/>
      <c r="AB97" s="102"/>
      <c r="AC97" s="102"/>
      <c r="AE97" s="188"/>
      <c r="AF97" s="188"/>
      <c r="AG97" s="106"/>
      <c r="AH97" s="106"/>
    </row>
    <row r="98" spans="8:34" ht="13.5" customHeight="1">
      <c r="H98" s="102"/>
      <c r="S98" s="102"/>
      <c r="T98" s="102"/>
      <c r="U98" s="102"/>
      <c r="V98" s="102"/>
      <c r="Z98" s="102"/>
      <c r="AA98" s="102"/>
      <c r="AB98" s="102"/>
      <c r="AC98" s="102"/>
      <c r="AE98" s="188"/>
      <c r="AF98" s="188"/>
      <c r="AG98" s="106"/>
      <c r="AH98" s="106"/>
    </row>
    <row r="99" spans="8:34" ht="12.75" customHeight="1">
      <c r="AE99" s="171"/>
      <c r="AF99" s="171"/>
      <c r="AG99" s="171"/>
      <c r="AH99" s="171"/>
    </row>
    <row r="100" spans="8:34" ht="12.75" customHeight="1">
      <c r="AE100" s="171"/>
      <c r="AF100" s="171"/>
      <c r="AG100" s="171"/>
      <c r="AH100" s="171"/>
    </row>
    <row r="101" spans="8:34" ht="12.75" customHeight="1">
      <c r="H101" s="35"/>
      <c r="K101" s="35"/>
      <c r="S101" s="35"/>
      <c r="T101" s="35"/>
      <c r="U101" s="35"/>
      <c r="V101" s="35"/>
      <c r="Z101" s="35"/>
      <c r="AA101" s="35"/>
      <c r="AB101" s="35"/>
      <c r="AC101" s="35"/>
      <c r="AE101" s="171"/>
      <c r="AF101" s="171"/>
      <c r="AG101" s="171"/>
      <c r="AH101" s="171"/>
    </row>
    <row r="102" spans="8:34" ht="12.75" customHeight="1">
      <c r="AE102" s="106"/>
      <c r="AF102" s="106"/>
      <c r="AG102" s="106"/>
      <c r="AH102" s="106"/>
    </row>
    <row r="103" spans="8:34" ht="12.75" customHeight="1">
      <c r="AE103" s="106"/>
      <c r="AF103" s="106"/>
      <c r="AG103" s="106"/>
      <c r="AH103" s="106"/>
    </row>
    <row r="104" spans="8:34" ht="12.75" customHeight="1">
      <c r="H104" s="102"/>
      <c r="S104" s="102"/>
      <c r="T104" s="102"/>
      <c r="U104" s="102"/>
      <c r="V104" s="102"/>
      <c r="Z104" s="102"/>
      <c r="AA104" s="102"/>
      <c r="AB104" s="102"/>
      <c r="AC104" s="102"/>
      <c r="AE104" s="106"/>
      <c r="AF104" s="106"/>
      <c r="AG104" s="106"/>
      <c r="AH104" s="106"/>
    </row>
    <row r="105" spans="8:34" ht="12.75" customHeight="1">
      <c r="H105" s="102"/>
      <c r="S105" s="102"/>
      <c r="T105" s="102"/>
      <c r="U105" s="102"/>
      <c r="V105" s="102"/>
      <c r="Z105" s="102"/>
      <c r="AA105" s="102"/>
      <c r="AB105" s="102"/>
      <c r="AC105" s="102"/>
      <c r="AE105" s="106"/>
      <c r="AF105" s="106"/>
      <c r="AG105" s="106"/>
      <c r="AH105" s="106"/>
    </row>
    <row r="106" spans="8:34" ht="12.75" customHeight="1">
      <c r="AE106" s="106"/>
      <c r="AF106" s="106"/>
      <c r="AG106" s="106"/>
      <c r="AH106" s="106"/>
    </row>
    <row r="107" spans="8:34" ht="12.75" customHeight="1">
      <c r="AE107" s="106"/>
      <c r="AF107" s="106"/>
      <c r="AG107" s="106"/>
      <c r="AH107" s="106"/>
    </row>
    <row r="108" spans="8:34" ht="12.75" customHeight="1">
      <c r="H108" s="102"/>
      <c r="S108" s="102"/>
      <c r="T108" s="102"/>
      <c r="U108" s="102"/>
      <c r="V108" s="102"/>
      <c r="Z108" s="102"/>
      <c r="AA108" s="102"/>
      <c r="AB108" s="102"/>
      <c r="AC108" s="102"/>
      <c r="AE108" s="106"/>
      <c r="AF108" s="106"/>
      <c r="AG108" s="106"/>
      <c r="AH108" s="106"/>
    </row>
    <row r="109" spans="8:34" ht="12.75" customHeight="1">
      <c r="AE109" s="106"/>
      <c r="AF109" s="106"/>
      <c r="AG109" s="106"/>
      <c r="AH109" s="106"/>
    </row>
    <row r="110" spans="8:34" ht="12.75" customHeight="1">
      <c r="H110" s="102"/>
      <c r="S110" s="102"/>
      <c r="T110" s="102"/>
      <c r="U110" s="102"/>
      <c r="V110" s="102"/>
      <c r="Z110" s="102"/>
      <c r="AA110" s="102"/>
      <c r="AB110" s="102"/>
      <c r="AC110" s="102"/>
      <c r="AE110" s="106"/>
      <c r="AF110" s="106"/>
      <c r="AG110" s="106"/>
      <c r="AH110" s="106"/>
    </row>
    <row r="111" spans="8:34" ht="12.75" customHeight="1">
      <c r="AE111" s="106"/>
      <c r="AF111" s="106"/>
      <c r="AG111" s="106"/>
      <c r="AH111" s="106"/>
    </row>
    <row r="112" spans="8:34" ht="12.75" customHeight="1">
      <c r="AE112" s="106"/>
      <c r="AF112" s="106"/>
      <c r="AG112" s="106"/>
      <c r="AH112" s="106"/>
    </row>
    <row r="113" spans="26:34" ht="12.75" customHeight="1">
      <c r="AE113" s="106"/>
      <c r="AF113" s="106"/>
      <c r="AG113" s="106"/>
      <c r="AH113" s="106"/>
    </row>
    <row r="114" spans="26:34" ht="12.75" customHeight="1">
      <c r="AE114" s="106"/>
      <c r="AF114" s="106"/>
      <c r="AG114" s="106"/>
      <c r="AH114" s="106"/>
    </row>
    <row r="115" spans="26:34" ht="12.75" customHeight="1">
      <c r="AE115" s="106"/>
      <c r="AF115" s="106"/>
      <c r="AG115" s="106"/>
      <c r="AH115" s="106"/>
    </row>
    <row r="116" spans="26:34" ht="12.75" customHeight="1">
      <c r="AE116" s="106"/>
      <c r="AF116" s="106"/>
      <c r="AG116" s="106"/>
      <c r="AH116" s="106"/>
    </row>
    <row r="117" spans="26:34" ht="12.75" customHeight="1">
      <c r="AE117" s="106"/>
      <c r="AF117" s="106"/>
      <c r="AG117" s="106"/>
      <c r="AH117" s="106"/>
    </row>
    <row r="118" spans="26:34" ht="12.75" customHeight="1">
      <c r="Z118" s="102"/>
      <c r="AE118" s="106"/>
      <c r="AF118" s="106"/>
      <c r="AG118" s="106"/>
      <c r="AH118" s="106"/>
    </row>
    <row r="119" spans="26:34" ht="12.75" customHeight="1">
      <c r="Z119" s="102"/>
      <c r="AE119" s="106"/>
      <c r="AF119" s="106"/>
      <c r="AG119" s="106"/>
      <c r="AH119" s="106"/>
    </row>
    <row r="120" spans="26:34" ht="12.75" customHeight="1">
      <c r="Z120" s="102"/>
      <c r="AE120" s="106"/>
      <c r="AF120" s="106"/>
      <c r="AG120" s="106"/>
      <c r="AH120" s="106"/>
    </row>
    <row r="121" spans="26:34" ht="12.75" customHeight="1">
      <c r="Z121" s="102"/>
      <c r="AE121" s="106"/>
      <c r="AF121" s="106"/>
      <c r="AG121" s="106"/>
      <c r="AH121" s="106"/>
    </row>
    <row r="122" spans="26:34" ht="12.75" customHeight="1">
      <c r="Z122" s="102"/>
      <c r="AE122" s="106"/>
      <c r="AF122" s="106"/>
      <c r="AG122" s="106"/>
      <c r="AH122" s="106"/>
    </row>
    <row r="123" spans="26:34" ht="12.75" customHeight="1">
      <c r="Z123" s="102"/>
      <c r="AE123" s="106"/>
      <c r="AF123" s="106"/>
      <c r="AG123" s="106"/>
      <c r="AH123" s="106"/>
    </row>
    <row r="124" spans="26:34" ht="12.75" customHeight="1">
      <c r="Z124" s="102"/>
      <c r="AE124" s="106"/>
      <c r="AF124" s="106"/>
      <c r="AG124" s="106"/>
      <c r="AH124" s="106"/>
    </row>
    <row r="125" spans="26:34" ht="12.75" customHeight="1">
      <c r="Z125" s="102"/>
      <c r="AE125" s="106"/>
      <c r="AF125" s="106"/>
      <c r="AG125" s="106"/>
      <c r="AH125" s="106"/>
    </row>
    <row r="126" spans="26:34" ht="12.75" customHeight="1">
      <c r="Z126" s="102"/>
      <c r="AE126" s="106"/>
      <c r="AF126" s="106"/>
      <c r="AG126" s="106"/>
      <c r="AH126" s="106"/>
    </row>
    <row r="127" spans="26:34" ht="12.75" customHeight="1">
      <c r="Z127" s="102"/>
      <c r="AE127" s="106"/>
      <c r="AF127" s="106"/>
      <c r="AG127" s="106"/>
      <c r="AH127" s="106"/>
    </row>
    <row r="128" spans="26:34" ht="12.75" customHeight="1">
      <c r="Z128" s="102"/>
      <c r="AE128" s="106"/>
      <c r="AF128" s="106"/>
      <c r="AG128" s="106"/>
      <c r="AH128" s="106"/>
    </row>
    <row r="129" spans="26:34" ht="12.75" customHeight="1">
      <c r="Z129" s="102"/>
      <c r="AE129" s="106"/>
      <c r="AF129" s="106"/>
      <c r="AG129" s="106"/>
      <c r="AH129" s="106"/>
    </row>
    <row r="130" spans="26:34" ht="12.75" customHeight="1">
      <c r="Z130" s="102"/>
      <c r="AE130" s="106"/>
      <c r="AF130" s="106"/>
      <c r="AG130" s="106"/>
      <c r="AH130" s="106"/>
    </row>
    <row r="131" spans="26:34" ht="12.75" customHeight="1">
      <c r="Z131" s="102"/>
      <c r="AE131" s="106"/>
      <c r="AF131" s="106"/>
      <c r="AG131" s="106"/>
      <c r="AH131" s="106"/>
    </row>
    <row r="132" spans="26:34" ht="12.75" customHeight="1">
      <c r="Z132" s="102"/>
      <c r="AE132" s="106"/>
      <c r="AF132" s="106"/>
      <c r="AG132" s="106"/>
      <c r="AH132" s="106"/>
    </row>
    <row r="133" spans="26:34" ht="12.75" customHeight="1">
      <c r="Z133" s="102"/>
      <c r="AE133" s="106"/>
      <c r="AF133" s="106"/>
      <c r="AG133" s="106"/>
      <c r="AH133" s="106"/>
    </row>
    <row r="134" spans="26:34" ht="12.75" customHeight="1">
      <c r="Z134" s="102"/>
      <c r="AE134" s="106"/>
      <c r="AF134" s="106"/>
      <c r="AG134" s="106"/>
      <c r="AH134" s="106"/>
    </row>
    <row r="135" spans="26:34" ht="12.75" customHeight="1">
      <c r="Z135" s="102"/>
      <c r="AE135" s="106"/>
      <c r="AF135" s="106"/>
      <c r="AG135" s="106"/>
      <c r="AH135" s="106"/>
    </row>
    <row r="136" spans="26:34" ht="12.75" customHeight="1">
      <c r="Z136" s="102"/>
      <c r="AE136" s="106"/>
      <c r="AF136" s="106"/>
      <c r="AG136" s="106"/>
      <c r="AH136" s="106"/>
    </row>
    <row r="137" spans="26:34" ht="12.75" customHeight="1">
      <c r="Z137" s="102"/>
      <c r="AE137" s="106"/>
      <c r="AF137" s="106"/>
      <c r="AG137" s="106"/>
      <c r="AH137" s="106"/>
    </row>
    <row r="138" spans="26:34" ht="12.75" customHeight="1">
      <c r="Z138" s="102"/>
      <c r="AE138" s="106"/>
      <c r="AF138" s="106"/>
      <c r="AG138" s="106"/>
      <c r="AH138" s="106"/>
    </row>
    <row r="139" spans="26:34" ht="12.75" customHeight="1">
      <c r="Z139" s="102"/>
      <c r="AE139" s="106"/>
      <c r="AF139" s="106"/>
      <c r="AG139" s="106"/>
      <c r="AH139" s="106"/>
    </row>
    <row r="140" spans="26:34" ht="12.75" customHeight="1">
      <c r="AE140" s="106"/>
      <c r="AF140" s="106"/>
      <c r="AG140" s="106"/>
      <c r="AH140" s="106"/>
    </row>
    <row r="141" spans="26:34" ht="12.75" customHeight="1">
      <c r="Z141" s="102"/>
      <c r="AE141" s="106"/>
      <c r="AF141" s="106"/>
      <c r="AG141" s="106"/>
      <c r="AH141" s="106"/>
    </row>
    <row r="142" spans="26:34" ht="12.75" customHeight="1">
      <c r="Z142" s="102"/>
      <c r="AE142" s="106"/>
      <c r="AF142" s="106"/>
      <c r="AG142" s="106"/>
      <c r="AH142" s="106"/>
    </row>
    <row r="143" spans="26:34" ht="12.75" customHeight="1">
      <c r="Z143" s="102"/>
      <c r="AE143" s="106"/>
      <c r="AF143" s="106"/>
      <c r="AG143" s="106"/>
      <c r="AH143" s="106"/>
    </row>
    <row r="144" spans="26:34" ht="12.75" customHeight="1">
      <c r="Z144" s="102"/>
      <c r="AE144" s="106"/>
      <c r="AF144" s="106"/>
      <c r="AG144" s="106"/>
      <c r="AH144" s="106"/>
    </row>
    <row r="145" spans="26:34" ht="12.75" customHeight="1">
      <c r="Z145" s="102"/>
      <c r="AE145" s="106"/>
      <c r="AF145" s="106"/>
      <c r="AG145" s="106"/>
      <c r="AH145" s="106"/>
    </row>
    <row r="146" spans="26:34" ht="12.75" customHeight="1">
      <c r="Z146" s="102"/>
      <c r="AE146" s="106"/>
      <c r="AF146" s="106"/>
      <c r="AG146" s="106"/>
      <c r="AH146" s="106"/>
    </row>
    <row r="147" spans="26:34" ht="12.75" customHeight="1">
      <c r="Z147" s="102"/>
      <c r="AE147" s="106"/>
      <c r="AF147" s="106"/>
      <c r="AG147" s="106"/>
      <c r="AH147" s="106"/>
    </row>
    <row r="148" spans="26:34" ht="12.75" customHeight="1">
      <c r="Z148" s="102"/>
      <c r="AE148" s="106"/>
      <c r="AF148" s="106"/>
      <c r="AG148" s="106"/>
      <c r="AH148" s="106"/>
    </row>
    <row r="149" spans="26:34" ht="12.75" customHeight="1">
      <c r="Z149" s="102"/>
      <c r="AE149" s="106"/>
      <c r="AF149" s="106"/>
      <c r="AG149" s="106"/>
      <c r="AH149" s="106"/>
    </row>
    <row r="150" spans="26:34" ht="12.75" customHeight="1">
      <c r="Z150" s="102"/>
      <c r="AE150" s="106"/>
      <c r="AF150" s="106"/>
      <c r="AG150" s="106"/>
      <c r="AH150" s="106"/>
    </row>
    <row r="151" spans="26:34" ht="12.75" customHeight="1">
      <c r="Z151" s="102"/>
      <c r="AE151" s="106"/>
      <c r="AF151" s="106"/>
      <c r="AG151" s="106"/>
      <c r="AH151" s="106"/>
    </row>
    <row r="152" spans="26:34" ht="12.75" customHeight="1">
      <c r="Z152" s="102"/>
      <c r="AE152" s="106"/>
      <c r="AF152" s="106"/>
      <c r="AG152" s="106"/>
      <c r="AH152" s="106"/>
    </row>
    <row r="153" spans="26:34" ht="12.75" customHeight="1">
      <c r="Z153" s="102"/>
      <c r="AE153" s="106"/>
      <c r="AF153" s="106"/>
      <c r="AG153" s="106"/>
      <c r="AH153" s="106"/>
    </row>
    <row r="154" spans="26:34" ht="12.75" customHeight="1">
      <c r="Z154" s="102"/>
      <c r="AE154" s="106"/>
      <c r="AF154" s="106"/>
      <c r="AG154" s="106"/>
      <c r="AH154" s="106"/>
    </row>
    <row r="155" spans="26:34" ht="12.75" customHeight="1">
      <c r="Z155" s="102"/>
      <c r="AE155" s="106"/>
      <c r="AF155" s="106"/>
      <c r="AG155" s="106"/>
      <c r="AH155" s="106"/>
    </row>
    <row r="156" spans="26:34" ht="12.75" customHeight="1">
      <c r="Z156" s="102"/>
      <c r="AG156" s="106"/>
      <c r="AH156" s="106"/>
    </row>
    <row r="157" spans="26:34" ht="12.75" customHeight="1">
      <c r="Z157" s="102"/>
      <c r="AG157" s="106"/>
      <c r="AH157" s="106"/>
    </row>
    <row r="158" spans="26:34" ht="12.75" customHeight="1">
      <c r="Z158" s="102"/>
      <c r="AG158" s="106"/>
      <c r="AH158" s="106"/>
    </row>
    <row r="159" spans="26:34" ht="12.75" customHeight="1">
      <c r="Z159" s="102"/>
      <c r="AG159" s="106"/>
      <c r="AH159" s="106"/>
    </row>
    <row r="160" spans="26:34" ht="12.75" customHeight="1">
      <c r="Z160" s="102"/>
      <c r="AG160" s="106"/>
      <c r="AH160" s="106"/>
    </row>
    <row r="161" spans="26:34" ht="12.75" customHeight="1">
      <c r="Z161" s="102"/>
      <c r="AG161" s="106"/>
      <c r="AH161" s="106"/>
    </row>
    <row r="162" spans="26:34" ht="12.75" customHeight="1">
      <c r="Z162" s="102"/>
      <c r="AG162" s="106"/>
      <c r="AH162" s="106"/>
    </row>
    <row r="163" spans="26:34" ht="12.75" customHeight="1">
      <c r="Z163" s="102"/>
      <c r="AG163" s="106"/>
      <c r="AH163" s="106"/>
    </row>
    <row r="164" spans="26:34" ht="12.75" customHeight="1">
      <c r="Z164" s="102"/>
      <c r="AG164" s="106"/>
      <c r="AH164" s="106"/>
    </row>
    <row r="165" spans="26:34" ht="12.75" customHeight="1">
      <c r="Z165" s="102"/>
      <c r="AG165" s="106"/>
      <c r="AH165" s="106"/>
    </row>
    <row r="166" spans="26:34" ht="12.75" customHeight="1">
      <c r="Z166" s="102"/>
      <c r="AG166" s="106"/>
      <c r="AH166" s="106"/>
    </row>
    <row r="167" spans="26:34" ht="12.75" customHeight="1">
      <c r="Z167" s="102"/>
      <c r="AG167" s="106"/>
      <c r="AH167" s="106"/>
    </row>
    <row r="168" spans="26:34" ht="12.75" customHeight="1">
      <c r="Z168" s="102"/>
      <c r="AG168" s="106"/>
      <c r="AH168" s="106"/>
    </row>
    <row r="169" spans="26:34" ht="12.75" customHeight="1">
      <c r="Z169" s="102"/>
      <c r="AG169" s="106"/>
      <c r="AH169" s="106"/>
    </row>
    <row r="170" spans="26:34" ht="12.75" customHeight="1">
      <c r="Z170" s="102"/>
      <c r="AG170" s="106"/>
      <c r="AH170" s="106"/>
    </row>
    <row r="171" spans="26:34" ht="12.75" customHeight="1">
      <c r="Z171" s="102"/>
      <c r="AE171" s="106"/>
      <c r="AF171" s="106"/>
      <c r="AG171" s="106"/>
      <c r="AH171" s="106"/>
    </row>
    <row r="172" spans="26:34" ht="12.75" customHeight="1">
      <c r="AG172" s="106"/>
      <c r="AH172" s="106"/>
    </row>
    <row r="173" spans="26:34" ht="12.75" customHeight="1">
      <c r="Z173" s="102"/>
      <c r="AG173" s="106"/>
      <c r="AH173" s="106"/>
    </row>
    <row r="174" spans="26:34" ht="12.75" customHeight="1">
      <c r="Z174" s="102"/>
      <c r="AG174" s="106"/>
      <c r="AH174" s="106"/>
    </row>
    <row r="175" spans="26:34" ht="12.75" customHeight="1">
      <c r="Z175" s="102"/>
      <c r="AG175" s="106"/>
      <c r="AH175" s="106"/>
    </row>
    <row r="176" spans="26:34" ht="12.75" customHeight="1">
      <c r="Z176" s="102"/>
      <c r="AG176" s="106"/>
      <c r="AH176" s="106"/>
    </row>
    <row r="177" spans="26:34" ht="12.75" customHeight="1">
      <c r="AG177" s="106"/>
      <c r="AH177" s="106"/>
    </row>
    <row r="178" spans="26:34" ht="12.75" customHeight="1">
      <c r="Z178" s="102"/>
      <c r="AG178" s="106"/>
      <c r="AH178" s="106"/>
    </row>
    <row r="179" spans="26:34" ht="12.75" customHeight="1">
      <c r="AG179" s="106"/>
      <c r="AH179" s="106"/>
    </row>
    <row r="180" spans="26:34" ht="12.75" customHeight="1">
      <c r="AG180" s="106"/>
      <c r="AH180" s="106"/>
    </row>
    <row r="181" spans="26:34" ht="12.75" customHeight="1">
      <c r="AG181" s="106"/>
      <c r="AH181" s="106"/>
    </row>
    <row r="182" spans="26:34" ht="12.75" customHeight="1">
      <c r="AG182" s="106"/>
      <c r="AH182" s="106"/>
    </row>
    <row r="183" spans="26:34" ht="12.75" customHeight="1">
      <c r="AG183" s="106"/>
      <c r="AH183" s="106"/>
    </row>
    <row r="184" spans="26:34" ht="12.75" customHeight="1">
      <c r="AG184" s="106"/>
      <c r="AH184" s="106"/>
    </row>
    <row r="185" spans="26:34" ht="12.75" customHeight="1">
      <c r="AG185" s="106"/>
      <c r="AH185" s="106"/>
    </row>
    <row r="186" spans="26:34" ht="12.75" customHeight="1">
      <c r="AG186" s="106"/>
      <c r="AH186" s="106"/>
    </row>
    <row r="187" spans="26:34" ht="12.75" customHeight="1">
      <c r="AG187" s="106"/>
      <c r="AH187" s="106"/>
    </row>
    <row r="188" spans="26:34" ht="12.75" customHeight="1">
      <c r="AG188" s="106"/>
      <c r="AH188" s="106"/>
    </row>
    <row r="189" spans="26:34" ht="12.75" customHeight="1">
      <c r="AG189" s="106"/>
      <c r="AH189" s="106"/>
    </row>
    <row r="190" spans="26:34" ht="12.75" customHeight="1">
      <c r="AG190" s="106"/>
      <c r="AH190" s="106"/>
    </row>
    <row r="191" spans="26:34" ht="12.75" customHeight="1">
      <c r="AG191" s="106"/>
      <c r="AH191" s="106"/>
    </row>
    <row r="192" spans="26:34" ht="12.75" customHeight="1">
      <c r="AG192" s="106"/>
      <c r="AH192" s="106"/>
    </row>
    <row r="193" spans="33:34" ht="12.75" customHeight="1">
      <c r="AG193" s="106"/>
      <c r="AH193" s="106"/>
    </row>
    <row r="194" spans="33:34" ht="12.75" customHeight="1">
      <c r="AG194" s="106"/>
      <c r="AH194" s="106"/>
    </row>
    <row r="195" spans="33:34" ht="12.75" customHeight="1">
      <c r="AG195" s="106"/>
      <c r="AH195" s="106"/>
    </row>
    <row r="196" spans="33:34" ht="12.75" customHeight="1">
      <c r="AG196" s="106"/>
      <c r="AH196" s="106"/>
    </row>
    <row r="197" spans="33:34" ht="12.75" customHeight="1">
      <c r="AG197" s="106"/>
      <c r="AH197" s="106"/>
    </row>
    <row r="198" spans="33:34" ht="12.75" customHeight="1"/>
    <row r="199" spans="33:34" ht="12.75" customHeight="1"/>
    <row r="200" spans="33:34" ht="12.75" customHeight="1"/>
    <row r="201" spans="33:34" ht="12.75" customHeight="1"/>
  </sheetData>
  <mergeCells count="26">
    <mergeCell ref="BE5:BE6"/>
    <mergeCell ref="N9:Q9"/>
    <mergeCell ref="BB5:BB6"/>
    <mergeCell ref="BG5:BH5"/>
    <mergeCell ref="BQ5:BR5"/>
    <mergeCell ref="A9:G9"/>
    <mergeCell ref="S7:T7"/>
    <mergeCell ref="A7:J7"/>
    <mergeCell ref="K7:K8"/>
    <mergeCell ref="L7:Q7"/>
    <mergeCell ref="BA3:CE3"/>
    <mergeCell ref="BG4:BZ4"/>
    <mergeCell ref="U7:V7"/>
    <mergeCell ref="CB4:CE5"/>
    <mergeCell ref="BA5:BA6"/>
    <mergeCell ref="BC5:BC6"/>
    <mergeCell ref="BI5:BJ5"/>
    <mergeCell ref="BK5:BL5"/>
    <mergeCell ref="BM5:BN5"/>
    <mergeCell ref="BO5:BP5"/>
    <mergeCell ref="BU5:BV5"/>
    <mergeCell ref="BW5:BX5"/>
    <mergeCell ref="BA4:BE4"/>
    <mergeCell ref="BS5:BT5"/>
    <mergeCell ref="BY5:BZ5"/>
    <mergeCell ref="BD5:BD6"/>
  </mergeCells>
  <dataValidations count="1">
    <dataValidation type="list" allowBlank="1" showErrorMessage="1" sqref="CB7:CB62" xr:uid="{00000000-0002-0000-1600-000000000000}">
      <formula1>"A,O"</formula1>
    </dataValidation>
  </dataValidations>
  <printOptions horizontalCentered="1"/>
  <pageMargins left="0.196527777777778" right="0.196527777777778" top="0.70833333333333304" bottom="0.15763888888888899" header="0.511811023622047" footer="0.511811023622047"/>
  <pageSetup paperSize="9" scale="65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rgb="FF00CCFF"/>
  </sheetPr>
  <dimension ref="A1:IW169"/>
  <sheetViews>
    <sheetView zoomScale="90" zoomScaleNormal="90" workbookViewId="0">
      <pane ySplit="10" topLeftCell="A20" activePane="bottomLeft" state="frozen"/>
      <selection pane="bottomLeft" activeCell="K14" sqref="K14"/>
    </sheetView>
  </sheetViews>
  <sheetFormatPr defaultColWidth="5.453125" defaultRowHeight="12.5"/>
  <cols>
    <col min="1" max="1" width="15.7265625" style="544" customWidth="1"/>
    <col min="2" max="2" width="9.7265625" style="544" customWidth="1"/>
    <col min="3" max="3" width="15.7265625" style="544" customWidth="1"/>
    <col min="4" max="4" width="9.7265625" style="544" customWidth="1"/>
    <col min="5" max="5" width="17.7265625" style="544" customWidth="1"/>
    <col min="6" max="6" width="15.7265625" style="544" customWidth="1"/>
    <col min="7" max="7" width="9.7265625" style="544" customWidth="1"/>
    <col min="8" max="8" width="9.7265625" style="544" hidden="1" customWidth="1"/>
    <col min="9" max="9" width="15.7265625" style="544" customWidth="1"/>
    <col min="10" max="10" width="9.7265625" style="544" customWidth="1"/>
    <col min="11" max="11" width="32.726562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9.7265625" style="544" customWidth="1"/>
    <col min="16" max="16" width="15.7265625" style="544" customWidth="1"/>
    <col min="17" max="17" width="9.7265625" style="544" customWidth="1"/>
    <col min="18" max="18" width="5.1796875" style="544" customWidth="1"/>
    <col min="19" max="22" width="15.7265625" style="544" customWidth="1"/>
    <col min="23" max="23" width="3.453125" style="544" customWidth="1"/>
    <col min="24" max="26" width="15.7265625" style="544" customWidth="1"/>
    <col min="27" max="27" width="16" style="544" customWidth="1"/>
    <col min="28" max="28" width="16.453125" style="544" customWidth="1"/>
    <col min="29" max="29" width="13.1796875" style="544" customWidth="1"/>
    <col min="30" max="30" width="5.453125" style="544" customWidth="1"/>
    <col min="31" max="31" width="9.1796875" style="544" customWidth="1"/>
    <col min="32" max="32" width="7.7265625" style="544" customWidth="1"/>
    <col min="33" max="52" width="5.453125" style="544" customWidth="1"/>
    <col min="53" max="57" width="10.453125" style="544" customWidth="1"/>
    <col min="58" max="58" width="1.81640625" style="544" customWidth="1"/>
    <col min="59" max="78" width="9.1796875" style="544" customWidth="1"/>
    <col min="79" max="79" width="1.7265625" style="544" customWidth="1"/>
    <col min="80" max="83" width="12.7265625" style="544" customWidth="1"/>
    <col min="84" max="257" width="5.453125" style="544" customWidth="1"/>
  </cols>
  <sheetData>
    <row r="1" spans="1:106" ht="15.75" customHeight="1">
      <c r="A1" s="24" t="str">
        <f>Cover!B2</f>
        <v>Ramada Resort Khao Lak, Phang Nga</v>
      </c>
      <c r="B1" s="113"/>
      <c r="C1" s="112"/>
      <c r="D1" s="113"/>
      <c r="E1" s="39" t="s">
        <v>2261</v>
      </c>
      <c r="F1" s="71"/>
      <c r="G1" s="113"/>
      <c r="I1" s="39" t="s">
        <v>2261</v>
      </c>
      <c r="J1" s="113"/>
      <c r="L1" s="71"/>
      <c r="M1" s="113"/>
      <c r="N1" s="71"/>
      <c r="O1" s="113"/>
      <c r="P1" s="50"/>
      <c r="Q1" s="113"/>
      <c r="R1" s="51" t="str">
        <f>+BS!J1</f>
        <v>6</v>
      </c>
    </row>
    <row r="2" spans="1:106" ht="15.75" customHeight="1" thickBot="1">
      <c r="A2" s="24" t="s">
        <v>2361</v>
      </c>
      <c r="B2" s="112"/>
      <c r="C2" s="112"/>
      <c r="D2" s="112"/>
      <c r="F2" s="71"/>
      <c r="G2" s="112"/>
      <c r="J2" s="112"/>
      <c r="L2" s="71"/>
      <c r="M2" s="112"/>
      <c r="N2" s="71"/>
      <c r="O2" s="112"/>
      <c r="P2" s="71"/>
      <c r="Q2" s="112"/>
      <c r="R2" s="71"/>
    </row>
    <row r="3" spans="1:106" ht="15.75" customHeight="1" thickBot="1">
      <c r="A3" s="24" t="s">
        <v>2769</v>
      </c>
      <c r="B3" s="112"/>
      <c r="C3" s="112"/>
      <c r="D3" s="112"/>
      <c r="F3" s="71"/>
      <c r="G3" s="112"/>
      <c r="J3" s="112"/>
      <c r="L3" s="71"/>
      <c r="M3" s="112"/>
      <c r="N3" s="71"/>
      <c r="O3" s="112"/>
      <c r="P3" s="71"/>
      <c r="Q3" s="112"/>
      <c r="R3" s="71"/>
      <c r="BA3" s="741" t="s">
        <v>2426</v>
      </c>
      <c r="BB3" s="757"/>
      <c r="BC3" s="757"/>
      <c r="BD3" s="757"/>
      <c r="BE3" s="757"/>
      <c r="BF3" s="757"/>
      <c r="BG3" s="757"/>
      <c r="BH3" s="757"/>
      <c r="BI3" s="757"/>
      <c r="BJ3" s="757"/>
      <c r="BK3" s="757"/>
      <c r="BL3" s="757"/>
      <c r="BM3" s="757"/>
      <c r="BN3" s="757"/>
      <c r="BO3" s="757"/>
      <c r="BP3" s="757"/>
      <c r="BQ3" s="757"/>
      <c r="BR3" s="757"/>
      <c r="BS3" s="757"/>
      <c r="BT3" s="757"/>
      <c r="BU3" s="757"/>
      <c r="BV3" s="757"/>
      <c r="BW3" s="757"/>
      <c r="BX3" s="757"/>
      <c r="BY3" s="757"/>
      <c r="BZ3" s="757"/>
      <c r="CA3" s="757"/>
      <c r="CB3" s="757"/>
      <c r="CC3" s="757"/>
      <c r="CD3" s="757"/>
      <c r="CE3" s="758"/>
    </row>
    <row r="4" spans="1:106" ht="15.75" customHeight="1" thickBot="1">
      <c r="A4" s="24" t="s">
        <v>2709</v>
      </c>
      <c r="B4" s="112"/>
      <c r="C4" s="112"/>
      <c r="D4" s="112"/>
      <c r="F4" s="71"/>
      <c r="G4" s="112"/>
      <c r="J4" s="112"/>
      <c r="L4" s="71"/>
      <c r="M4" s="112"/>
      <c r="N4" s="71"/>
      <c r="O4" s="112"/>
      <c r="P4" s="27" t="s">
        <v>2762</v>
      </c>
      <c r="Q4" s="112"/>
      <c r="R4" s="71"/>
      <c r="BA4" s="746" t="s">
        <v>2428</v>
      </c>
      <c r="BB4" s="718"/>
      <c r="BC4" s="718"/>
      <c r="BD4" s="718"/>
      <c r="BE4" s="718"/>
      <c r="BF4" s="516"/>
      <c r="BG4" s="748" t="s">
        <v>2429</v>
      </c>
      <c r="BH4" s="718"/>
      <c r="BI4" s="718"/>
      <c r="BJ4" s="718"/>
      <c r="BK4" s="718"/>
      <c r="BL4" s="718"/>
      <c r="BM4" s="718"/>
      <c r="BN4" s="718"/>
      <c r="BO4" s="718"/>
      <c r="BP4" s="718"/>
      <c r="BQ4" s="718"/>
      <c r="BR4" s="718"/>
      <c r="BS4" s="718"/>
      <c r="BT4" s="718"/>
      <c r="BU4" s="718"/>
      <c r="BV4" s="718"/>
      <c r="BW4" s="718"/>
      <c r="BX4" s="718"/>
      <c r="BY4" s="718"/>
      <c r="BZ4" s="765"/>
      <c r="CA4" s="517"/>
      <c r="CB4" s="741" t="s">
        <v>2430</v>
      </c>
      <c r="CC4" s="759"/>
      <c r="CD4" s="759"/>
      <c r="CE4" s="760"/>
    </row>
    <row r="5" spans="1:106" ht="15.75" customHeight="1" thickBot="1">
      <c r="A5" s="24" t="str">
        <f>SCH00!J3</f>
        <v>For the PRD of June 2026</v>
      </c>
      <c r="B5" s="112"/>
      <c r="C5" s="112"/>
      <c r="D5" s="112"/>
      <c r="F5" s="71"/>
      <c r="G5" s="112"/>
      <c r="J5" s="112"/>
      <c r="L5" s="71"/>
      <c r="M5" s="112"/>
      <c r="N5" s="71"/>
      <c r="O5" s="112"/>
      <c r="P5" s="27" t="s">
        <v>2763</v>
      </c>
      <c r="Q5" s="112"/>
      <c r="R5" s="71"/>
      <c r="BA5" s="741" t="s">
        <v>2431</v>
      </c>
      <c r="BB5" s="741" t="s">
        <v>2432</v>
      </c>
      <c r="BC5" s="741" t="s">
        <v>2433</v>
      </c>
      <c r="BD5" s="741" t="s">
        <v>2434</v>
      </c>
      <c r="BE5" s="744" t="s">
        <v>2435</v>
      </c>
      <c r="BF5" s="518"/>
      <c r="BG5" s="744" t="s">
        <v>2436</v>
      </c>
      <c r="BH5" s="757"/>
      <c r="BI5" s="744" t="s">
        <v>2437</v>
      </c>
      <c r="BJ5" s="757"/>
      <c r="BK5" s="744" t="s">
        <v>2438</v>
      </c>
      <c r="BL5" s="757"/>
      <c r="BM5" s="741" t="s">
        <v>2439</v>
      </c>
      <c r="BN5" s="758"/>
      <c r="BO5" s="755" t="s">
        <v>2440</v>
      </c>
      <c r="BP5" s="757"/>
      <c r="BQ5" s="741" t="s">
        <v>2441</v>
      </c>
      <c r="BR5" s="758"/>
      <c r="BS5" s="755" t="s">
        <v>2442</v>
      </c>
      <c r="BT5" s="757"/>
      <c r="BU5" s="741" t="s">
        <v>2443</v>
      </c>
      <c r="BV5" s="758"/>
      <c r="BW5" s="754" t="s">
        <v>2444</v>
      </c>
      <c r="BX5" s="758"/>
      <c r="BY5" s="741" t="s">
        <v>2445</v>
      </c>
      <c r="BZ5" s="758"/>
      <c r="CA5" s="519"/>
      <c r="CB5" s="761"/>
      <c r="CC5" s="762"/>
      <c r="CD5" s="762"/>
      <c r="CE5" s="763"/>
    </row>
    <row r="6" spans="1:106" ht="13.5" customHeight="1" thickBot="1">
      <c r="BA6" s="764"/>
      <c r="BB6" s="764"/>
      <c r="BC6" s="764"/>
      <c r="BD6" s="764"/>
      <c r="BE6" s="761"/>
      <c r="BF6" s="520"/>
      <c r="BG6" s="521" t="s">
        <v>2450</v>
      </c>
      <c r="BH6" s="522" t="s">
        <v>2451</v>
      </c>
      <c r="BI6" s="521" t="s">
        <v>2450</v>
      </c>
      <c r="BJ6" s="522" t="s">
        <v>2451</v>
      </c>
      <c r="BK6" s="521" t="s">
        <v>2450</v>
      </c>
      <c r="BL6" s="522" t="s">
        <v>2451</v>
      </c>
      <c r="BM6" s="523" t="s">
        <v>2450</v>
      </c>
      <c r="BN6" s="524" t="s">
        <v>2451</v>
      </c>
      <c r="BO6" s="525" t="s">
        <v>2450</v>
      </c>
      <c r="BP6" s="522" t="s">
        <v>2451</v>
      </c>
      <c r="BQ6" s="521" t="s">
        <v>2450</v>
      </c>
      <c r="BR6" s="526" t="s">
        <v>2451</v>
      </c>
      <c r="BS6" s="525" t="s">
        <v>2450</v>
      </c>
      <c r="BT6" s="522" t="s">
        <v>2451</v>
      </c>
      <c r="BU6" s="521" t="s">
        <v>2450</v>
      </c>
      <c r="BV6" s="526" t="s">
        <v>2451</v>
      </c>
      <c r="BW6" s="525" t="s">
        <v>2450</v>
      </c>
      <c r="BX6" s="526" t="s">
        <v>2451</v>
      </c>
      <c r="BY6" s="521" t="s">
        <v>2450</v>
      </c>
      <c r="BZ6" s="526" t="s">
        <v>2451</v>
      </c>
      <c r="CA6" s="527"/>
      <c r="CB6" s="523" t="s">
        <v>2452</v>
      </c>
      <c r="CC6" s="523" t="s">
        <v>2453</v>
      </c>
      <c r="CD6" s="523" t="s">
        <v>2454</v>
      </c>
      <c r="CE6" s="528" t="s">
        <v>2455</v>
      </c>
    </row>
    <row r="7" spans="1:106" ht="13.5" customHeight="1" thickBot="1">
      <c r="A7" s="697" t="s">
        <v>2446</v>
      </c>
      <c r="B7" s="698"/>
      <c r="C7" s="698"/>
      <c r="D7" s="698"/>
      <c r="E7" s="698"/>
      <c r="F7" s="698"/>
      <c r="G7" s="698"/>
      <c r="H7" s="698"/>
      <c r="I7" s="698"/>
      <c r="J7" s="699"/>
      <c r="K7" s="710" t="s">
        <v>2447</v>
      </c>
      <c r="L7" s="697" t="s">
        <v>2448</v>
      </c>
      <c r="M7" s="698"/>
      <c r="N7" s="698"/>
      <c r="O7" s="698"/>
      <c r="P7" s="698"/>
      <c r="Q7" s="699"/>
      <c r="R7" s="71"/>
      <c r="S7" s="702" t="s">
        <v>2332</v>
      </c>
      <c r="T7" s="703"/>
      <c r="U7" s="702" t="s">
        <v>2333</v>
      </c>
      <c r="V7" s="703"/>
      <c r="W7" s="71"/>
      <c r="X7" s="239" t="s">
        <v>2449</v>
      </c>
      <c r="Y7" s="239"/>
      <c r="Z7" s="239"/>
      <c r="AA7" s="71"/>
      <c r="AB7" s="71"/>
      <c r="AC7" s="71"/>
      <c r="AD7" s="71"/>
      <c r="AF7" s="71"/>
      <c r="AG7" s="71"/>
      <c r="AH7" s="71"/>
      <c r="AI7" s="71"/>
      <c r="BA7" s="529"/>
      <c r="BB7" s="530"/>
      <c r="BC7" s="530"/>
      <c r="BD7" s="530"/>
      <c r="BE7" s="531"/>
      <c r="BF7" s="532"/>
      <c r="BG7" s="529"/>
      <c r="BH7" s="531"/>
      <c r="BI7" s="529"/>
      <c r="BJ7" s="531"/>
      <c r="BK7" s="529"/>
      <c r="BL7" s="531"/>
      <c r="BM7" s="529"/>
      <c r="BN7" s="531"/>
      <c r="BO7" s="529"/>
      <c r="BP7" s="531"/>
      <c r="BQ7" s="529"/>
      <c r="BR7" s="531"/>
      <c r="BS7" s="529"/>
      <c r="BT7" s="531"/>
      <c r="BU7" s="529"/>
      <c r="BV7" s="531"/>
      <c r="BW7" s="529"/>
      <c r="BX7" s="531"/>
      <c r="BY7" s="529"/>
      <c r="BZ7" s="531"/>
      <c r="CA7" s="532"/>
      <c r="CB7" s="529"/>
      <c r="CC7" s="530"/>
      <c r="CD7" s="530"/>
      <c r="CE7" s="531"/>
    </row>
    <row r="8" spans="1:106" s="52" customFormat="1" ht="13.5" customHeight="1" thickBot="1">
      <c r="A8" s="69" t="s">
        <v>2337</v>
      </c>
      <c r="B8" s="69" t="s">
        <v>2297</v>
      </c>
      <c r="C8" s="69" t="s">
        <v>2456</v>
      </c>
      <c r="D8" s="69" t="s">
        <v>2297</v>
      </c>
      <c r="E8" s="69" t="s">
        <v>2457</v>
      </c>
      <c r="F8" s="69" t="s">
        <v>2336</v>
      </c>
      <c r="G8" s="69" t="s">
        <v>2297</v>
      </c>
      <c r="H8" s="69" t="s">
        <v>2342</v>
      </c>
      <c r="I8" s="69" t="s">
        <v>2335</v>
      </c>
      <c r="J8" s="69" t="s">
        <v>2297</v>
      </c>
      <c r="K8" s="711"/>
      <c r="L8" s="69" t="s">
        <v>2335</v>
      </c>
      <c r="M8" s="69" t="s">
        <v>2297</v>
      </c>
      <c r="N8" s="69" t="s">
        <v>2336</v>
      </c>
      <c r="O8" s="69" t="s">
        <v>2297</v>
      </c>
      <c r="P8" s="69" t="s">
        <v>2337</v>
      </c>
      <c r="Q8" s="69" t="s">
        <v>2297</v>
      </c>
      <c r="R8" s="71"/>
      <c r="S8" s="117" t="s">
        <v>2342</v>
      </c>
      <c r="T8" s="117" t="s">
        <v>2343</v>
      </c>
      <c r="U8" s="108" t="s">
        <v>2342</v>
      </c>
      <c r="V8" s="108" t="s">
        <v>2343</v>
      </c>
      <c r="W8" s="71"/>
      <c r="X8" s="108" t="s">
        <v>2335</v>
      </c>
      <c r="Y8" s="108" t="s">
        <v>2342</v>
      </c>
      <c r="Z8" s="108" t="s">
        <v>2343</v>
      </c>
      <c r="AA8" s="71"/>
      <c r="AB8" s="71"/>
      <c r="AC8" s="71"/>
      <c r="AD8" s="71"/>
      <c r="AF8" s="71"/>
      <c r="AG8" s="71"/>
      <c r="AH8" s="71"/>
      <c r="AI8" s="71"/>
      <c r="BA8" s="533"/>
      <c r="BB8" s="534"/>
      <c r="BC8" s="534"/>
      <c r="BD8" s="534"/>
      <c r="BE8" s="535"/>
      <c r="BF8" s="536"/>
      <c r="BG8" s="533"/>
      <c r="BH8" s="535"/>
      <c r="BI8" s="533"/>
      <c r="BJ8" s="535"/>
      <c r="BK8" s="533"/>
      <c r="BL8" s="535"/>
      <c r="BM8" s="533"/>
      <c r="BN8" s="535"/>
      <c r="BO8" s="533"/>
      <c r="BP8" s="535"/>
      <c r="BQ8" s="533"/>
      <c r="BR8" s="535"/>
      <c r="BS8" s="533"/>
      <c r="BT8" s="535"/>
      <c r="BU8" s="533"/>
      <c r="BV8" s="535"/>
      <c r="BW8" s="533"/>
      <c r="BX8" s="535"/>
      <c r="BY8" s="533"/>
      <c r="BZ8" s="535"/>
      <c r="CA8" s="536"/>
      <c r="CB8" s="533"/>
      <c r="CC8" s="534"/>
      <c r="CD8" s="534"/>
      <c r="CE8" s="535"/>
    </row>
    <row r="9" spans="1:106" ht="13.5" customHeight="1" thickBot="1">
      <c r="A9" s="766" t="s">
        <v>2458</v>
      </c>
      <c r="B9" s="698"/>
      <c r="C9" s="698"/>
      <c r="D9" s="698"/>
      <c r="E9" s="698"/>
      <c r="F9" s="698"/>
      <c r="G9" s="699"/>
      <c r="J9" s="172"/>
      <c r="M9" s="112"/>
      <c r="N9" s="697" t="s">
        <v>2458</v>
      </c>
      <c r="O9" s="698"/>
      <c r="P9" s="698"/>
      <c r="Q9" s="699"/>
      <c r="R9" s="71"/>
      <c r="S9" s="162"/>
      <c r="T9" s="162"/>
      <c r="U9" s="162"/>
      <c r="V9" s="162"/>
      <c r="BA9" s="533"/>
      <c r="BB9" s="534"/>
      <c r="BC9" s="534"/>
      <c r="BD9" s="534"/>
      <c r="BE9" s="535"/>
      <c r="BF9" s="536"/>
      <c r="BG9" s="533"/>
      <c r="BH9" s="535"/>
      <c r="BI9" s="533"/>
      <c r="BJ9" s="535"/>
      <c r="BK9" s="533"/>
      <c r="BL9" s="535"/>
      <c r="BM9" s="533"/>
      <c r="BN9" s="535"/>
      <c r="BO9" s="533"/>
      <c r="BP9" s="535"/>
      <c r="BQ9" s="533"/>
      <c r="BR9" s="535"/>
      <c r="BS9" s="533"/>
      <c r="BT9" s="535"/>
      <c r="BU9" s="533"/>
      <c r="BV9" s="535"/>
      <c r="BW9" s="533"/>
      <c r="BX9" s="535"/>
      <c r="BY9" s="533"/>
      <c r="BZ9" s="535"/>
      <c r="CA9" s="536"/>
      <c r="CB9" s="533"/>
      <c r="CC9" s="534"/>
      <c r="CD9" s="534"/>
      <c r="CE9" s="535"/>
    </row>
    <row r="10" spans="1:106" ht="12.75" customHeight="1">
      <c r="H10" s="72"/>
      <c r="K10" s="35" t="s">
        <v>2298</v>
      </c>
      <c r="L10" s="46"/>
      <c r="N10" s="46"/>
      <c r="P10" s="46"/>
      <c r="R10" s="46"/>
      <c r="S10" s="72"/>
      <c r="T10" s="72"/>
      <c r="U10" s="72"/>
      <c r="V10" s="72"/>
      <c r="X10" s="72"/>
      <c r="Y10" s="72"/>
      <c r="Z10" s="72"/>
      <c r="BA10" s="533"/>
      <c r="BB10" s="534"/>
      <c r="BC10" s="534"/>
      <c r="BD10" s="534"/>
      <c r="BE10" s="535"/>
      <c r="BF10" s="536"/>
      <c r="BG10" s="533"/>
      <c r="BH10" s="535"/>
      <c r="BI10" s="533"/>
      <c r="BJ10" s="535"/>
      <c r="BK10" s="533"/>
      <c r="BL10" s="535"/>
      <c r="BM10" s="533"/>
      <c r="BN10" s="535"/>
      <c r="BO10" s="533"/>
      <c r="BP10" s="535"/>
      <c r="BQ10" s="533"/>
      <c r="BR10" s="535"/>
      <c r="BS10" s="533"/>
      <c r="BT10" s="535"/>
      <c r="BU10" s="533"/>
      <c r="BV10" s="535"/>
      <c r="BW10" s="533"/>
      <c r="BX10" s="535"/>
      <c r="BY10" s="533"/>
      <c r="BZ10" s="535"/>
      <c r="CA10" s="536"/>
      <c r="CB10" s="533"/>
      <c r="CC10" s="534"/>
      <c r="CD10" s="534"/>
      <c r="CE10" s="535"/>
    </row>
    <row r="11" spans="1:106" ht="12.75" customHeight="1">
      <c r="A11">
        <f ca="1">I11-T11</f>
        <v>288198.33999999997</v>
      </c>
      <c r="B11">
        <f ca="1">IF(I11=0,0,(A11*100/I11))</f>
        <v>52.036389570995226</v>
      </c>
      <c r="C11">
        <f ca="1">I11-E11</f>
        <v>272920</v>
      </c>
      <c r="D11">
        <f ca="1">IF(I11=0,0,(C11*100/I11))</f>
        <v>49.277769752997258</v>
      </c>
      <c r="E11">
        <f ca="1">IFERROR(_xll.AC_BU(_xll.ArrayBU(DB),_xll.ArrayDPT($BA11:$BE11),_xll.ArrayCOA($BG11:$BZ11),YR,PRD-1,_xll.ArrayDIM($CB11:$CE11)),0)</f>
        <v>280920</v>
      </c>
      <c r="F11">
        <f ca="1">I11-H11</f>
        <v>553840</v>
      </c>
      <c r="G11">
        <f ca="1">IF(I11=0,0,(F11*100/I11))</f>
        <v>100</v>
      </c>
      <c r="H11" s="72"/>
      <c r="I11">
        <f ca="1">IFERROR(_xll.AC_BU(_xll.ArrayBU(DB),_xll.ArrayDPT($BA11:$BE11),_xll.ArrayCOA($BG11:$BZ11),YR,PRD,_xll.ArrayDIM($CB11:$CE11)),0)</f>
        <v>553840</v>
      </c>
      <c r="J11" s="140">
        <f ca="1">I11/$I$49*100</f>
        <v>45.789662674440393</v>
      </c>
      <c r="K11" t="s">
        <v>2478</v>
      </c>
      <c r="L11">
        <f ca="1">IFERROR(_xll.ACC_BU(_xll.ArrayBU(DB),_xll.ArrayDPT($BA11:$BE11),_xll.ArrayCOA($BG11:$BZ11),YR,PRD,_xll.ArrayDIM($CB11:$CE11)),0)</f>
        <v>1945544.14</v>
      </c>
      <c r="M11" s="140">
        <f ca="1">L11/$L$49*100</f>
        <v>38.603971498387004</v>
      </c>
      <c r="N11">
        <f ca="1">L11-U11</f>
        <v>1945544.14</v>
      </c>
      <c r="O11">
        <f ca="1">IF(L11=0,0,(N11*100/L11))</f>
        <v>100</v>
      </c>
      <c r="P11">
        <f ca="1">L11-V11</f>
        <v>359441.12999999989</v>
      </c>
      <c r="Q11">
        <f ca="1">IF(L11=0,0,(P11*100/L11))</f>
        <v>18.475095096017707</v>
      </c>
      <c r="R11" s="40"/>
      <c r="S11" s="72">
        <f ca="1">IFERROR(_xll.BC_BU(_xll.ArrayBU(DB),_xll.ArrayDPT($BA11:$BE11),_xll.ArrayCOA($BG11:$BZ11),YR,PRD,RV,_xll.ArrayDIM($CB11:$CE11)),0)</f>
        <v>0</v>
      </c>
      <c r="T11" s="72">
        <f ca="1">IFERROR(_xll.AC_BU(_xll.ArrayBU(DB),_xll.ArrayDPT($BA11:$BE11),_xll.ArrayCOA($BG11:$BZ11),YR-1,PRD,_xll.ArrayDIM($CB11:$CE11)),0)</f>
        <v>265641.66000000003</v>
      </c>
      <c r="U11" s="72">
        <f ca="1">IFERROR(_xll.BCC_BU(_xll.ArrayBU(DB),_xll.ArrayDPT($BA11:$BE11),_xll.ArrayCOA($BG11:$BZ11),YR,PRD,RV,_xll.ArrayDIM($CB11:$CE11)),0)</f>
        <v>0</v>
      </c>
      <c r="V11" s="72">
        <f ca="1">IFERROR(_xll.ACC_BU(_xll.ArrayBU(DB),_xll.ArrayDPT($BA11:$BE11),_xll.ArrayCOA($BG11:$BZ11),YR-1,PRD,_xll.ArrayDIM($CB11:$CE11)),0)</f>
        <v>1586103.01</v>
      </c>
      <c r="X11" s="72">
        <f ca="1">IFERROR(_xll.ACC_BU(_xll.ArrayBU(DB),_xll.ArrayDPT($BA11:$BE11),_xll.ArrayCOA($BG11:$BZ11),YR-1,PRD,_xll.ArrayDIM($CB11:$CE11)),0)</f>
        <v>1586103.01</v>
      </c>
      <c r="Y11" s="72">
        <f ca="1">IFERROR(_xll.BCC_BU(_xll.ArrayBU(DB),_xll.ArrayDPT($BA11:$BE11),_xll.ArrayCOA($BG11:$BZ11),YR-1,PRD,RV,_xll.ArrayDIM($CB11:$CE11)),0)</f>
        <v>0</v>
      </c>
      <c r="Z11" s="72">
        <f ca="1">IFERROR(_xll.ACC_BU(_xll.ArrayBU(DB),_xll.ArrayDPT($BA11:$BE11),_xll.ArrayCOA($BG11:$BZ11),YR-1-1,PRD,_xll.ArrayDIM($CB11:$CE11)),0)</f>
        <v>1515299.9300000002</v>
      </c>
      <c r="AA11" s="102"/>
      <c r="AB11" s="102"/>
      <c r="AC11" s="102"/>
      <c r="AE11" s="106"/>
      <c r="AF11" s="106"/>
      <c r="AG11" s="106"/>
      <c r="AH11" s="106"/>
      <c r="BA11" s="533"/>
      <c r="BB11" s="534"/>
      <c r="BC11" s="534"/>
      <c r="BD11" s="534"/>
      <c r="BE11" s="535"/>
      <c r="BF11" s="536"/>
      <c r="BG11" s="533" t="s">
        <v>1745</v>
      </c>
      <c r="BH11" s="535" t="s">
        <v>1748</v>
      </c>
      <c r="BI11" s="533"/>
      <c r="BJ11" s="535"/>
      <c r="BK11" s="533"/>
      <c r="BL11" s="535"/>
      <c r="BM11" s="533"/>
      <c r="BN11" s="535"/>
      <c r="BO11" s="533"/>
      <c r="BP11" s="535"/>
      <c r="BQ11" s="533"/>
      <c r="BR11" s="535"/>
      <c r="BS11" s="533"/>
      <c r="BT11" s="535"/>
      <c r="BU11" s="533"/>
      <c r="BV11" s="535"/>
      <c r="BW11" s="533"/>
      <c r="BX11" s="535"/>
      <c r="BY11" s="533"/>
      <c r="BZ11" s="535"/>
      <c r="CA11" s="536"/>
      <c r="CB11" s="533"/>
      <c r="CC11" s="534"/>
      <c r="CD11" s="534"/>
      <c r="CE11" s="535"/>
      <c r="DA11" t="s">
        <v>1745</v>
      </c>
      <c r="DB11" t="s">
        <v>1748</v>
      </c>
    </row>
    <row r="12" spans="1:106" ht="12.75" customHeight="1">
      <c r="A12" s="124">
        <f ca="1">I12-T12</f>
        <v>94620.14</v>
      </c>
      <c r="B12" s="124">
        <f ca="1">IF(I12=0,0,(A12*100/I12))</f>
        <v>171.7209014989169</v>
      </c>
      <c r="C12" s="124">
        <f ca="1">I12-E12</f>
        <v>20482.830000000002</v>
      </c>
      <c r="D12" s="124">
        <f ca="1">IF(I12=0,0,(C12*100/I12))</f>
        <v>37.173164538216284</v>
      </c>
      <c r="E12" s="124">
        <f ca="1">IFERROR(_xll.AC_BU(_xll.ArrayBU(DB),_xll.ArrayDPT($BA12:$BE12),_xll.ArrayCOA($BG12:$BZ12),YR,PRD-1,_xll.ArrayDIM($CB12:$CE12)),0)</f>
        <v>34618.29</v>
      </c>
      <c r="F12" s="124">
        <f ca="1">I12-H12</f>
        <v>55101.120000000003</v>
      </c>
      <c r="G12" s="124">
        <f ca="1">IF(I12=0,0,(F12*100/I12))</f>
        <v>100</v>
      </c>
      <c r="H12" s="124"/>
      <c r="I12" s="124">
        <f ca="1">IFERROR(_xll.AC_BU(_xll.ArrayBU(DB),_xll.ArrayDPT($BA12:$BE12),_xll.ArrayCOA($BG12:$BZ12),YR,PRD,_xll.ArrayDIM($CB12:$CE12)),0)</f>
        <v>55101.120000000003</v>
      </c>
      <c r="J12" s="127">
        <f ca="1">I12/$I$49*100</f>
        <v>4.5555786829840041</v>
      </c>
      <c r="K12" s="124" t="s">
        <v>2479</v>
      </c>
      <c r="L12" s="124">
        <f ca="1">IFERROR(_xll.ACC_BU(_xll.ArrayBU(DB),_xll.ArrayDPT($BA12:$BE12),_xll.ArrayCOA($BG12:$BZ12),YR,PRD,_xll.ArrayDIM($CB12:$CE12)),0)</f>
        <v>338944.39</v>
      </c>
      <c r="M12" s="127">
        <f ca="1">L12/$L$49*100</f>
        <v>6.7254190239539726</v>
      </c>
      <c r="N12" s="124">
        <f ca="1">L12-U12</f>
        <v>338944.39</v>
      </c>
      <c r="O12" s="124">
        <f ca="1">IF(L12=0,0,(N12*100/L12))</f>
        <v>100</v>
      </c>
      <c r="P12" s="124">
        <f ca="1">L12-V12</f>
        <v>218015.21000000002</v>
      </c>
      <c r="Q12" s="124">
        <f ca="1">IF(L12=0,0,(P12*100/L12))</f>
        <v>64.321822821731914</v>
      </c>
      <c r="R12" s="40"/>
      <c r="S12" s="72">
        <f ca="1">IFERROR(_xll.BC_BU(_xll.ArrayBU(DB),_xll.ArrayDPT($BA12:$BE12),_xll.ArrayCOA($BG12:$BZ12),YR,PRD,RV,_xll.ArrayDIM($CB12:$CE12)),0)</f>
        <v>0</v>
      </c>
      <c r="T12" s="72">
        <f ca="1">IFERROR(_xll.AC_BU(_xll.ArrayBU(DB),_xll.ArrayDPT($BA12:$BE12),_xll.ArrayCOA($BG12:$BZ12),YR-1,PRD,_xll.ArrayDIM($CB12:$CE12)),0)</f>
        <v>-39519.019999999997</v>
      </c>
      <c r="U12" s="72">
        <f ca="1">IFERROR(_xll.BCC_BU(_xll.ArrayBU(DB),_xll.ArrayDPT($BA12:$BE12),_xll.ArrayCOA($BG12:$BZ12),YR,PRD,RV,_xll.ArrayDIM($CB12:$CE12)),0)</f>
        <v>0</v>
      </c>
      <c r="V12" s="72">
        <f ca="1">IFERROR(_xll.ACC_BU(_xll.ArrayBU(DB),_xll.ArrayDPT($BA12:$BE12),_xll.ArrayCOA($BG12:$BZ12),YR-1,PRD,_xll.ArrayDIM($CB12:$CE12)),0)</f>
        <v>120929.18</v>
      </c>
      <c r="X12" s="72">
        <f ca="1">IFERROR(_xll.ACC_BU(_xll.ArrayBU(DB),_xll.ArrayDPT($BA12:$BE12),_xll.ArrayCOA($BG12:$BZ12),YR-1,PRD,_xll.ArrayDIM($CB12:$CE12)),0)</f>
        <v>120929.18</v>
      </c>
      <c r="Y12" s="72">
        <f ca="1">IFERROR(_xll.BCC_BU(_xll.ArrayBU(DB),_xll.ArrayDPT($BA12:$BE12),_xll.ArrayCOA($BG12:$BZ12),YR-1,PRD,RV,_xll.ArrayDIM($CB12:$CE12)),0)</f>
        <v>0</v>
      </c>
      <c r="Z12" s="72">
        <f ca="1">IFERROR(_xll.ACC_BU(_xll.ArrayBU(DB),_xll.ArrayDPT($BA12:$BE12),_xll.ArrayCOA($BG12:$BZ12),YR-1-1,PRD,_xll.ArrayDIM($CB12:$CE12)),0)</f>
        <v>125237.95</v>
      </c>
      <c r="AA12" s="102"/>
      <c r="AB12" s="102"/>
      <c r="AC12" s="102"/>
      <c r="AE12" s="106"/>
      <c r="AF12" s="106"/>
      <c r="AG12" s="106"/>
      <c r="AH12" s="106"/>
      <c r="BA12" s="533"/>
      <c r="BB12" s="534"/>
      <c r="BC12" s="534"/>
      <c r="BD12" s="534"/>
      <c r="BE12" s="535"/>
      <c r="BF12" s="536"/>
      <c r="BG12" s="533" t="s">
        <v>1749</v>
      </c>
      <c r="BH12" s="535" t="s">
        <v>1756</v>
      </c>
      <c r="BI12" s="533"/>
      <c r="BJ12" s="535"/>
      <c r="BK12" s="533"/>
      <c r="BL12" s="535"/>
      <c r="BM12" s="533"/>
      <c r="BN12" s="535"/>
      <c r="BO12" s="533"/>
      <c r="BP12" s="535"/>
      <c r="BQ12" s="533"/>
      <c r="BR12" s="535"/>
      <c r="BS12" s="533"/>
      <c r="BT12" s="535"/>
      <c r="BU12" s="533"/>
      <c r="BV12" s="535"/>
      <c r="BW12" s="533"/>
      <c r="BX12" s="535"/>
      <c r="BY12" s="533"/>
      <c r="BZ12" s="535"/>
      <c r="CA12" s="536"/>
      <c r="CB12" s="533"/>
      <c r="CC12" s="534"/>
      <c r="CD12" s="534"/>
      <c r="CE12" s="535"/>
      <c r="DA12" t="s">
        <v>1749</v>
      </c>
      <c r="DB12" t="s">
        <v>1756</v>
      </c>
    </row>
    <row r="13" spans="1:106" ht="12.75" customHeight="1">
      <c r="A13" s="35">
        <f ca="1">A11+A12</f>
        <v>382818.48</v>
      </c>
      <c r="B13">
        <f ca="1">IF(I13=0,0,(A13*100/I13))</f>
        <v>62.866255443547644</v>
      </c>
      <c r="C13">
        <f ca="1">I13-E13</f>
        <v>293402.83</v>
      </c>
      <c r="D13">
        <f ca="1">IF(I13=0,0,(C13*100/I13))</f>
        <v>48.182463026967206</v>
      </c>
      <c r="E13" s="35">
        <f ca="1">E11+E12</f>
        <v>315538.28999999998</v>
      </c>
      <c r="F13" s="35">
        <f ca="1">F11+F12</f>
        <v>608941.12</v>
      </c>
      <c r="G13">
        <f ca="1">IF(I13=0,0,(F13*100/I13))</f>
        <v>100</v>
      </c>
      <c r="H13" s="77">
        <f>H11+H12</f>
        <v>0</v>
      </c>
      <c r="I13" s="35">
        <f ca="1">I11+I12</f>
        <v>608941.12</v>
      </c>
      <c r="J13" s="140">
        <f ca="1">I13/$I$49*100</f>
        <v>50.345241357424385</v>
      </c>
      <c r="K13" s="35" t="s">
        <v>2567</v>
      </c>
      <c r="L13" s="35">
        <f ca="1">L11+L12</f>
        <v>2284488.5299999998</v>
      </c>
      <c r="M13" s="140">
        <f ca="1">L13/$L$49*100</f>
        <v>45.329390522340972</v>
      </c>
      <c r="N13" s="35">
        <f ca="1">N11+N12</f>
        <v>2284488.5299999998</v>
      </c>
      <c r="O13">
        <f ca="1">IF(L13=0,0,(N13*100/L13))</f>
        <v>100</v>
      </c>
      <c r="P13" s="35">
        <f ca="1">P11+P12</f>
        <v>577456.33999999985</v>
      </c>
      <c r="Q13">
        <f ca="1">IF(L13=0,0,(P13*100/L13))</f>
        <v>25.277270269332448</v>
      </c>
      <c r="R13" s="35"/>
      <c r="S13" s="77">
        <f ca="1">S11+S12</f>
        <v>0</v>
      </c>
      <c r="T13" s="77">
        <f ca="1">T11+T12</f>
        <v>226122.64000000004</v>
      </c>
      <c r="U13" s="77">
        <f ca="1">U11+U12</f>
        <v>0</v>
      </c>
      <c r="V13" s="77">
        <f ca="1">V11+V12</f>
        <v>1707032.19</v>
      </c>
      <c r="X13" s="77">
        <f ca="1">X11+X12</f>
        <v>1707032.19</v>
      </c>
      <c r="Y13" s="77">
        <f ca="1">Y11+Y12</f>
        <v>0</v>
      </c>
      <c r="Z13" s="77">
        <f ca="1">Z11+Z12</f>
        <v>1640537.8800000001</v>
      </c>
      <c r="AA13" s="131"/>
      <c r="AB13" s="131"/>
      <c r="AC13" s="131"/>
      <c r="AE13" s="106"/>
      <c r="AF13" s="106"/>
      <c r="AG13" s="106"/>
      <c r="AH13" s="106"/>
      <c r="BA13" s="533"/>
      <c r="BB13" s="534"/>
      <c r="BC13" s="534"/>
      <c r="BD13" s="534"/>
      <c r="BE13" s="535"/>
      <c r="BF13" s="536"/>
      <c r="BG13" s="533"/>
      <c r="BH13" s="535"/>
      <c r="BI13" s="533"/>
      <c r="BJ13" s="535"/>
      <c r="BK13" s="533"/>
      <c r="BL13" s="535"/>
      <c r="BM13" s="533"/>
      <c r="BN13" s="535"/>
      <c r="BO13" s="533"/>
      <c r="BP13" s="535"/>
      <c r="BQ13" s="533"/>
      <c r="BR13" s="535"/>
      <c r="BS13" s="533"/>
      <c r="BT13" s="535"/>
      <c r="BU13" s="533"/>
      <c r="BV13" s="535"/>
      <c r="BW13" s="533"/>
      <c r="BX13" s="535"/>
      <c r="BY13" s="533"/>
      <c r="BZ13" s="535"/>
      <c r="CA13" s="536"/>
      <c r="CB13" s="533"/>
      <c r="CC13" s="534"/>
      <c r="CD13" s="534"/>
      <c r="CE13" s="535"/>
    </row>
    <row r="14" spans="1:106" ht="12.75" customHeight="1">
      <c r="O14" s="140"/>
      <c r="Q14" s="140"/>
      <c r="R14" s="40"/>
      <c r="S14" s="72"/>
      <c r="T14" s="72"/>
      <c r="U14" s="72"/>
      <c r="V14" s="72"/>
      <c r="X14" s="72"/>
      <c r="Y14" s="72"/>
      <c r="Z14" s="72"/>
      <c r="AA14" s="46"/>
      <c r="AB14" s="46"/>
      <c r="AC14" s="46"/>
      <c r="AE14" s="106"/>
      <c r="AF14" s="106"/>
      <c r="AG14" s="106"/>
      <c r="AH14" s="106"/>
      <c r="BA14" s="533"/>
      <c r="BB14" s="534"/>
      <c r="BC14" s="534"/>
      <c r="BD14" s="534"/>
      <c r="BE14" s="535"/>
      <c r="BF14" s="536"/>
      <c r="BG14" s="533"/>
      <c r="BH14" s="535"/>
      <c r="BI14" s="533"/>
      <c r="BJ14" s="535"/>
      <c r="BK14" s="533"/>
      <c r="BL14" s="535"/>
      <c r="BM14" s="533"/>
      <c r="BN14" s="535"/>
      <c r="BO14" s="533"/>
      <c r="BP14" s="535"/>
      <c r="BQ14" s="533"/>
      <c r="BR14" s="535"/>
      <c r="BS14" s="533"/>
      <c r="BT14" s="535"/>
      <c r="BU14" s="533"/>
      <c r="BV14" s="535"/>
      <c r="BW14" s="533"/>
      <c r="BX14" s="535"/>
      <c r="BY14" s="533"/>
      <c r="BZ14" s="535"/>
      <c r="CA14" s="536"/>
      <c r="CB14" s="533"/>
      <c r="CC14" s="534"/>
      <c r="CD14" s="534"/>
      <c r="CE14" s="535"/>
    </row>
    <row r="15" spans="1:106" ht="12.75" customHeight="1">
      <c r="K15" s="35" t="s">
        <v>2354</v>
      </c>
      <c r="O15" s="140"/>
      <c r="Q15" s="140"/>
      <c r="R15" s="40"/>
      <c r="S15" s="72"/>
      <c r="T15" s="72"/>
      <c r="U15" s="72"/>
      <c r="V15" s="72"/>
      <c r="X15" s="72"/>
      <c r="Y15" s="72"/>
      <c r="Z15" s="72"/>
      <c r="AA15" s="46"/>
      <c r="AB15" s="46"/>
      <c r="AC15" s="46"/>
      <c r="AE15" s="106"/>
      <c r="AF15" s="106"/>
      <c r="AG15" s="106"/>
      <c r="AH15" s="106"/>
      <c r="BA15" s="533"/>
      <c r="BB15" s="534"/>
      <c r="BC15" s="534"/>
      <c r="BD15" s="534"/>
      <c r="BE15" s="535"/>
      <c r="BF15" s="536"/>
      <c r="BG15" s="533"/>
      <c r="BH15" s="535"/>
      <c r="BI15" s="533"/>
      <c r="BJ15" s="535"/>
      <c r="BK15" s="533"/>
      <c r="BL15" s="535"/>
      <c r="BM15" s="533"/>
      <c r="BN15" s="535"/>
      <c r="BO15" s="533"/>
      <c r="BP15" s="535"/>
      <c r="BQ15" s="533"/>
      <c r="BR15" s="535"/>
      <c r="BS15" s="533"/>
      <c r="BT15" s="535"/>
      <c r="BU15" s="533"/>
      <c r="BV15" s="535"/>
      <c r="BW15" s="533"/>
      <c r="BX15" s="535"/>
      <c r="BY15" s="533"/>
      <c r="BZ15" s="535"/>
      <c r="CA15" s="536"/>
      <c r="CB15" s="533"/>
      <c r="CC15" s="534"/>
      <c r="CD15" s="534"/>
      <c r="CE15" s="535"/>
    </row>
    <row r="16" spans="1:106" ht="12.75" customHeight="1">
      <c r="A16">
        <f t="shared" ref="A16:A32" ca="1" si="0">I16-T16</f>
        <v>3083.7199999999993</v>
      </c>
      <c r="B16">
        <f t="shared" ref="B16:B47" ca="1" si="1">IF(I16=0,0,(A16*100/I16))</f>
        <v>35.84062259558948</v>
      </c>
      <c r="C16">
        <f t="shared" ref="C16:C47" ca="1" si="2">I16-E16</f>
        <v>4641.0999999999995</v>
      </c>
      <c r="D16">
        <f t="shared" ref="D16:D47" ca="1" si="3">IF(I16=0,0,(C16*100/I16))</f>
        <v>53.9413155307195</v>
      </c>
      <c r="E16">
        <f ca="1">IFERROR(_xll.AC_BU(_xll.ArrayBU(DB),_xll.ArrayDPT($BA16:$BE16),_xll.ArrayCOA($BG16:$BZ16),YR,PRD-1,_xll.ArrayDIM($CB16:$CE16)),0)</f>
        <v>3962.88</v>
      </c>
      <c r="F16">
        <f t="shared" ref="F16:F32" ca="1" si="4">I16-H16</f>
        <v>8603.98</v>
      </c>
      <c r="G16">
        <f t="shared" ref="G16:G47" ca="1" si="5">IF(I16=0,0,(F16*100/I16))</f>
        <v>100</v>
      </c>
      <c r="H16" s="72"/>
      <c r="I16">
        <f ca="1">IFERROR(_xll.AC_BU(_xll.ArrayBU(DB),_xll.ArrayDPT($BA16:$BE16),_xll.ArrayCOA($BG16:$BZ16),YR,PRD,_xll.ArrayDIM($CB16:$CE16)),0)</f>
        <v>8603.98</v>
      </c>
      <c r="J16" s="140">
        <f t="shared" ref="J16:J47" ca="1" si="6">I16/$I$49*100</f>
        <v>0.71134866000583485</v>
      </c>
      <c r="K16" s="40" t="s">
        <v>2485</v>
      </c>
      <c r="L16">
        <f ca="1">IFERROR(_xll.ACC_BU(_xll.ArrayBU(DB),_xll.ArrayDPT($BA16:$BE16),_xll.ArrayCOA($BG16:$BZ16),YR,PRD,_xll.ArrayDIM($CB16:$CE16)),0)</f>
        <v>33860.11</v>
      </c>
      <c r="M16" s="140">
        <f t="shared" ref="M16:M47" ca="1" si="7">L16/$L$49*100</f>
        <v>0.67186073782538225</v>
      </c>
      <c r="N16">
        <f t="shared" ref="N16:N32" ca="1" si="8">L16-U16</f>
        <v>33860.11</v>
      </c>
      <c r="O16">
        <f t="shared" ref="O16:O47" ca="1" si="9">IF(L16=0,0,(N16*100/L16))</f>
        <v>100</v>
      </c>
      <c r="P16">
        <f t="shared" ref="P16:P32" ca="1" si="10">L16-V16</f>
        <v>1527.2400000000016</v>
      </c>
      <c r="Q16">
        <f t="shared" ref="Q16:Q47" ca="1" si="11">IF(L16=0,0,(P16*100/L16))</f>
        <v>4.5104401610036167</v>
      </c>
      <c r="R16" s="40"/>
      <c r="S16" s="72">
        <f ca="1">IFERROR(_xll.BC_BU(_xll.ArrayBU(DB),_xll.ArrayDPT($BA16:$BE16),_xll.ArrayCOA($BG16:$BZ16),YR,PRD,RV,_xll.ArrayDIM($CB16:$CE16)),0)</f>
        <v>0</v>
      </c>
      <c r="T16" s="72">
        <f ca="1">IFERROR(_xll.AC_BU(_xll.ArrayBU(DB),_xll.ArrayDPT($BA16:$BE16),_xll.ArrayCOA($BG16:$BZ16),YR-1,PRD,_xll.ArrayDIM($CB16:$CE16)),0)</f>
        <v>5520.26</v>
      </c>
      <c r="U16" s="72">
        <f ca="1">IFERROR(_xll.BCC_BU(_xll.ArrayBU(DB),_xll.ArrayDPT($BA16:$BE16),_xll.ArrayCOA($BG16:$BZ16),YR,PRD,RV,_xll.ArrayDIM($CB16:$CE16)),0)</f>
        <v>0</v>
      </c>
      <c r="V16" s="72">
        <f ca="1">IFERROR(_xll.ACC_BU(_xll.ArrayBU(DB),_xll.ArrayDPT($BA16:$BE16),_xll.ArrayCOA($BG16:$BZ16),YR-1,PRD,_xll.ArrayDIM($CB16:$CE16)),0)</f>
        <v>32332.87</v>
      </c>
      <c r="X16" s="72">
        <f ca="1">IFERROR(_xll.ACC_BU(_xll.ArrayBU(DB),_xll.ArrayDPT($BA16:$BE16),_xll.ArrayCOA($BG16:$BZ16),YR-1,PRD,_xll.ArrayDIM($CB16:$CE16)),0)</f>
        <v>32332.87</v>
      </c>
      <c r="Y16" s="72">
        <f ca="1">IFERROR(_xll.BCC_BU(_xll.ArrayBU(DB),_xll.ArrayDPT($BA16:$BE16),_xll.ArrayCOA($BG16:$BZ16),YR-1,PRD,RV,_xll.ArrayDIM($CB16:$CE16)),0)</f>
        <v>0</v>
      </c>
      <c r="Z16" s="72">
        <f ca="1">IFERROR(_xll.ACC_BU(_xll.ArrayBU(DB),_xll.ArrayDPT($BA16:$BE16),_xll.ArrayCOA($BG16:$BZ16),YR-1-1,PRD,_xll.ArrayDIM($CB16:$CE16)),0)</f>
        <v>26317.47</v>
      </c>
      <c r="AA16" s="46"/>
      <c r="AB16" s="46"/>
      <c r="AC16" s="46"/>
      <c r="AE16" s="106"/>
      <c r="AF16" s="106"/>
      <c r="AG16" s="106"/>
      <c r="AH16" s="106"/>
      <c r="BA16" s="537"/>
      <c r="BB16" s="538"/>
      <c r="BC16" s="538"/>
      <c r="BD16" s="538"/>
      <c r="BE16" s="539"/>
      <c r="BF16" s="502"/>
      <c r="BG16" s="533" t="s">
        <v>1761</v>
      </c>
      <c r="BH16" s="535"/>
      <c r="BI16" s="537"/>
      <c r="BJ16" s="539"/>
      <c r="BK16" s="537"/>
      <c r="BL16" s="539"/>
      <c r="BM16" s="537"/>
      <c r="BN16" s="539"/>
      <c r="BO16" s="537"/>
      <c r="BP16" s="539"/>
      <c r="BQ16" s="537"/>
      <c r="BR16" s="539"/>
      <c r="BS16" s="537"/>
      <c r="BT16" s="539"/>
      <c r="BU16" s="537"/>
      <c r="BV16" s="539"/>
      <c r="BW16" s="537"/>
      <c r="BX16" s="539"/>
      <c r="BY16" s="537"/>
      <c r="BZ16" s="539"/>
      <c r="CA16" s="502"/>
      <c r="CB16" s="537"/>
      <c r="CC16" s="538"/>
      <c r="CD16" s="538"/>
      <c r="CE16" s="539"/>
      <c r="DA16" t="s">
        <v>1761</v>
      </c>
    </row>
    <row r="17" spans="1:105" ht="12.75" customHeight="1">
      <c r="A17" s="124">
        <f t="shared" ca="1" si="0"/>
        <v>1600</v>
      </c>
      <c r="B17" s="124">
        <f t="shared" ca="1" si="1"/>
        <v>65.573770491803273</v>
      </c>
      <c r="C17" s="124">
        <f t="shared" ca="1" si="2"/>
        <v>1680</v>
      </c>
      <c r="D17" s="124">
        <f t="shared" ca="1" si="3"/>
        <v>68.852459016393439</v>
      </c>
      <c r="E17" s="124">
        <f ca="1">IFERROR(_xll.AC_BU(_xll.ArrayBU(DB),_xll.ArrayDPT($BA17:$BE17),_xll.ArrayCOA($BG17:$BZ17),YR,PRD-1,_xll.ArrayDIM($CB17:$CE17)),0)</f>
        <v>760</v>
      </c>
      <c r="F17" s="124">
        <f t="shared" ca="1" si="4"/>
        <v>2440</v>
      </c>
      <c r="G17" s="124">
        <f t="shared" ca="1" si="5"/>
        <v>100</v>
      </c>
      <c r="H17" s="124"/>
      <c r="I17" s="124">
        <f ca="1">IFERROR(_xll.AC_BU(_xll.ArrayBU(DB),_xll.ArrayDPT($BA17:$BE17),_xll.ArrayCOA($BG17:$BZ17),YR,PRD,_xll.ArrayDIM($CB17:$CE17)),0)</f>
        <v>2440</v>
      </c>
      <c r="J17" s="127">
        <f t="shared" ca="1" si="6"/>
        <v>0.20173114423955393</v>
      </c>
      <c r="K17" s="126" t="s">
        <v>2491</v>
      </c>
      <c r="L17" s="124">
        <f ca="1">IFERROR(_xll.ACC_BU(_xll.ArrayBU(DB),_xll.ArrayDPT($BA17:$BE17),_xll.ArrayCOA($BG17:$BZ17),YR,PRD,_xll.ArrayDIM($CB17:$CE17)),0)</f>
        <v>10815</v>
      </c>
      <c r="M17" s="127">
        <f t="shared" ca="1" si="7"/>
        <v>0.21459392422474438</v>
      </c>
      <c r="N17" s="124">
        <f t="shared" ca="1" si="8"/>
        <v>10815</v>
      </c>
      <c r="O17" s="124">
        <f t="shared" ca="1" si="9"/>
        <v>100</v>
      </c>
      <c r="P17" s="124">
        <f t="shared" ca="1" si="10"/>
        <v>-1130.9099999999999</v>
      </c>
      <c r="Q17" s="124">
        <f t="shared" ca="1" si="11"/>
        <v>-10.456865464632454</v>
      </c>
      <c r="R17" s="40"/>
      <c r="S17" s="72">
        <f ca="1">IFERROR(_xll.BC_BU(_xll.ArrayBU(DB),_xll.ArrayDPT($BA17:$BE17),_xll.ArrayCOA($BG17:$BZ17),YR,PRD,RV,_xll.ArrayDIM($CB17:$CE17)),0)</f>
        <v>0</v>
      </c>
      <c r="T17" s="72">
        <f ca="1">IFERROR(_xll.AC_BU(_xll.ArrayBU(DB),_xll.ArrayDPT($BA17:$BE17),_xll.ArrayCOA($BG17:$BZ17),YR-1,PRD,_xll.ArrayDIM($CB17:$CE17)),0)</f>
        <v>840</v>
      </c>
      <c r="U17" s="72">
        <f ca="1">IFERROR(_xll.BCC_BU(_xll.ArrayBU(DB),_xll.ArrayDPT($BA17:$BE17),_xll.ArrayCOA($BG17:$BZ17),YR,PRD,RV,_xll.ArrayDIM($CB17:$CE17)),0)</f>
        <v>0</v>
      </c>
      <c r="V17" s="72">
        <f ca="1">IFERROR(_xll.ACC_BU(_xll.ArrayBU(DB),_xll.ArrayDPT($BA17:$BE17),_xll.ArrayCOA($BG17:$BZ17),YR-1,PRD,_xll.ArrayDIM($CB17:$CE17)),0)</f>
        <v>11945.91</v>
      </c>
      <c r="X17" s="72">
        <f ca="1">IFERROR(_xll.ACC_BU(_xll.ArrayBU(DB),_xll.ArrayDPT($BA17:$BE17),_xll.ArrayCOA($BG17:$BZ17),YR-1,PRD,_xll.ArrayDIM($CB17:$CE17)),0)</f>
        <v>11945.91</v>
      </c>
      <c r="Y17" s="72">
        <f ca="1">IFERROR(_xll.BCC_BU(_xll.ArrayBU(DB),_xll.ArrayDPT($BA17:$BE17),_xll.ArrayCOA($BG17:$BZ17),YR-1,PRD,RV,_xll.ArrayDIM($CB17:$CE17)),0)</f>
        <v>0</v>
      </c>
      <c r="Z17" s="72">
        <f ca="1">IFERROR(_xll.ACC_BU(_xll.ArrayBU(DB),_xll.ArrayDPT($BA17:$BE17),_xll.ArrayCOA($BG17:$BZ17),YR-1-1,PRD,_xll.ArrayDIM($CB17:$CE17)),0)</f>
        <v>12814</v>
      </c>
      <c r="AA17" s="46"/>
      <c r="AB17" s="46"/>
      <c r="AC17" s="46"/>
      <c r="AE17" s="106"/>
      <c r="AF17" s="106"/>
      <c r="AG17" s="106"/>
      <c r="AH17" s="106"/>
      <c r="BA17" s="537"/>
      <c r="BB17" s="538"/>
      <c r="BC17" s="538"/>
      <c r="BD17" s="538"/>
      <c r="BE17" s="539"/>
      <c r="BF17" s="502"/>
      <c r="BG17" s="533" t="s">
        <v>1771</v>
      </c>
      <c r="BH17" s="535"/>
      <c r="BI17" s="537"/>
      <c r="BJ17" s="539"/>
      <c r="BK17" s="537"/>
      <c r="BL17" s="539"/>
      <c r="BM17" s="537"/>
      <c r="BN17" s="539"/>
      <c r="BO17" s="537"/>
      <c r="BP17" s="539"/>
      <c r="BQ17" s="537"/>
      <c r="BR17" s="539"/>
      <c r="BS17" s="537"/>
      <c r="BT17" s="539"/>
      <c r="BU17" s="537"/>
      <c r="BV17" s="539"/>
      <c r="BW17" s="537"/>
      <c r="BX17" s="539"/>
      <c r="BY17" s="537"/>
      <c r="BZ17" s="539"/>
      <c r="CA17" s="502"/>
      <c r="CB17" s="537"/>
      <c r="CC17" s="538"/>
      <c r="CD17" s="538"/>
      <c r="CE17" s="539"/>
      <c r="DA17" t="s">
        <v>1771</v>
      </c>
    </row>
    <row r="18" spans="1:105" ht="12.75" customHeight="1">
      <c r="A18" s="124">
        <f t="shared" ca="1" si="0"/>
        <v>0</v>
      </c>
      <c r="B18" s="124">
        <f t="shared" ca="1" si="1"/>
        <v>0</v>
      </c>
      <c r="C18" s="124">
        <f t="shared" ca="1" si="2"/>
        <v>0</v>
      </c>
      <c r="D18" s="124">
        <f t="shared" ca="1" si="3"/>
        <v>0</v>
      </c>
      <c r="E18" s="124">
        <f ca="1">IFERROR(_xll.AC_BU(_xll.ArrayBU(DB),_xll.ArrayDPT($BA18:$BE18),_xll.ArrayCOA($BG18:$BZ18),YR,PRD-1,_xll.ArrayDIM($CB18:$CE18)),0)</f>
        <v>0</v>
      </c>
      <c r="F18" s="124">
        <f t="shared" ca="1" si="4"/>
        <v>0</v>
      </c>
      <c r="G18" s="124">
        <f t="shared" ca="1" si="5"/>
        <v>0</v>
      </c>
      <c r="H18" s="124"/>
      <c r="I18" s="124">
        <f ca="1">IFERROR(_xll.AC_BU(_xll.ArrayBU(DB),_xll.ArrayDPT($BA18:$BE18),_xll.ArrayCOA($BG18:$BZ18),YR,PRD,_xll.ArrayDIM($CB18:$CE18)),0)</f>
        <v>0</v>
      </c>
      <c r="J18" s="127">
        <f t="shared" ca="1" si="6"/>
        <v>0</v>
      </c>
      <c r="K18" s="126" t="s">
        <v>2489</v>
      </c>
      <c r="L18" s="124">
        <f ca="1">IFERROR(_xll.ACC_BU(_xll.ArrayBU(DB),_xll.ArrayDPT($BA18:$BE18),_xll.ArrayCOA($BG18:$BZ18),YR,PRD,_xll.ArrayDIM($CB18:$CE18)),0)</f>
        <v>0</v>
      </c>
      <c r="M18" s="127">
        <f t="shared" ca="1" si="7"/>
        <v>0</v>
      </c>
      <c r="N18" s="124">
        <f t="shared" ca="1" si="8"/>
        <v>0</v>
      </c>
      <c r="O18" s="124">
        <f t="shared" ca="1" si="9"/>
        <v>0</v>
      </c>
      <c r="P18" s="124">
        <f t="shared" ca="1" si="10"/>
        <v>0</v>
      </c>
      <c r="Q18" s="124">
        <f t="shared" ca="1" si="11"/>
        <v>0</v>
      </c>
      <c r="R18" s="40"/>
      <c r="S18" s="72">
        <f ca="1">IFERROR(_xll.BC_BU(_xll.ArrayBU(DB),_xll.ArrayDPT($BA18:$BE18),_xll.ArrayCOA($BG18:$BZ18),YR,PRD,RV,_xll.ArrayDIM($CB18:$CE18)),0)</f>
        <v>0</v>
      </c>
      <c r="T18" s="72">
        <f ca="1">IFERROR(_xll.AC_BU(_xll.ArrayBU(DB),_xll.ArrayDPT($BA18:$BE18),_xll.ArrayCOA($BG18:$BZ18),YR-1,PRD,_xll.ArrayDIM($CB18:$CE18)),0)</f>
        <v>0</v>
      </c>
      <c r="U18" s="72">
        <f ca="1">IFERROR(_xll.BCC_BU(_xll.ArrayBU(DB),_xll.ArrayDPT($BA18:$BE18),_xll.ArrayCOA($BG18:$BZ18),YR,PRD,RV,_xll.ArrayDIM($CB18:$CE18)),0)</f>
        <v>0</v>
      </c>
      <c r="V18" s="72">
        <f ca="1">IFERROR(_xll.ACC_BU(_xll.ArrayBU(DB),_xll.ArrayDPT($BA18:$BE18),_xll.ArrayCOA($BG18:$BZ18),YR-1,PRD,_xll.ArrayDIM($CB18:$CE18)),0)</f>
        <v>0</v>
      </c>
      <c r="X18" s="72">
        <f ca="1">IFERROR(_xll.ACC_BU(_xll.ArrayBU(DB),_xll.ArrayDPT($BA18:$BE18),_xll.ArrayCOA($BG18:$BZ18),YR-1,PRD,_xll.ArrayDIM($CB18:$CE18)),0)</f>
        <v>0</v>
      </c>
      <c r="Y18" s="72">
        <f ca="1">IFERROR(_xll.BCC_BU(_xll.ArrayBU(DB),_xll.ArrayDPT($BA18:$BE18),_xll.ArrayCOA($BG18:$BZ18),YR-1,PRD,RV,_xll.ArrayDIM($CB18:$CE18)),0)</f>
        <v>0</v>
      </c>
      <c r="Z18" s="72">
        <f ca="1">IFERROR(_xll.ACC_BU(_xll.ArrayBU(DB),_xll.ArrayDPT($BA18:$BE18),_xll.ArrayCOA($BG18:$BZ18),YR-1-1,PRD,_xll.ArrayDIM($CB18:$CE18)),0)</f>
        <v>0</v>
      </c>
      <c r="AA18" s="46"/>
      <c r="AB18" s="46"/>
      <c r="AC18" s="46"/>
      <c r="AE18" s="106"/>
      <c r="AF18" s="106"/>
      <c r="AG18" s="106"/>
      <c r="AH18" s="106"/>
      <c r="BA18" s="537"/>
      <c r="BB18" s="538"/>
      <c r="BC18" s="538"/>
      <c r="BD18" s="538"/>
      <c r="BE18" s="539"/>
      <c r="BF18" s="502"/>
      <c r="BG18" s="533" t="s">
        <v>1772</v>
      </c>
      <c r="BH18" s="535"/>
      <c r="BI18" s="537"/>
      <c r="BJ18" s="539"/>
      <c r="BK18" s="537"/>
      <c r="BL18" s="539"/>
      <c r="BM18" s="537"/>
      <c r="BN18" s="539"/>
      <c r="BO18" s="537"/>
      <c r="BP18" s="539"/>
      <c r="BQ18" s="537"/>
      <c r="BR18" s="539"/>
      <c r="BS18" s="537"/>
      <c r="BT18" s="539"/>
      <c r="BU18" s="537"/>
      <c r="BV18" s="539"/>
      <c r="BW18" s="537"/>
      <c r="BX18" s="539"/>
      <c r="BY18" s="537"/>
      <c r="BZ18" s="539"/>
      <c r="CA18" s="502"/>
      <c r="CB18" s="537"/>
      <c r="CC18" s="538"/>
      <c r="CD18" s="538"/>
      <c r="CE18" s="539"/>
      <c r="DA18" t="s">
        <v>1772</v>
      </c>
    </row>
    <row r="19" spans="1:105" ht="12.75" customHeight="1">
      <c r="A19" s="124">
        <f t="shared" ca="1" si="0"/>
        <v>726</v>
      </c>
      <c r="B19" s="124">
        <f t="shared" ca="1" si="1"/>
        <v>53.460972017673051</v>
      </c>
      <c r="C19" s="124">
        <f t="shared" ca="1" si="2"/>
        <v>721</v>
      </c>
      <c r="D19" s="124">
        <f t="shared" ca="1" si="3"/>
        <v>53.092783505154642</v>
      </c>
      <c r="E19" s="124">
        <f ca="1">IFERROR(_xll.AC_BU(_xll.ArrayBU(DB),_xll.ArrayDPT($BA19:$BE19),_xll.ArrayCOA($BG19:$BZ19),YR,PRD-1,_xll.ArrayDIM($CB19:$CE19)),0)</f>
        <v>637</v>
      </c>
      <c r="F19" s="124">
        <f t="shared" ca="1" si="4"/>
        <v>1358</v>
      </c>
      <c r="G19" s="124">
        <f t="shared" ca="1" si="5"/>
        <v>100</v>
      </c>
      <c r="H19" s="124"/>
      <c r="I19" s="124">
        <f ca="1">IFERROR(_xll.AC_BU(_xll.ArrayBU(DB),_xll.ArrayDPT($BA19:$BE19),_xll.ArrayCOA($BG19:$BZ19),YR,PRD,_xll.ArrayDIM($CB19:$CE19)),0)</f>
        <v>1358</v>
      </c>
      <c r="J19" s="127">
        <f t="shared" ca="1" si="6"/>
        <v>0.112274956507096</v>
      </c>
      <c r="K19" s="126" t="s">
        <v>2495</v>
      </c>
      <c r="L19" s="124">
        <f ca="1">IFERROR(_xll.ACC_BU(_xll.ArrayBU(DB),_xll.ArrayDPT($BA19:$BE19),_xll.ArrayCOA($BG19:$BZ19),YR,PRD,_xll.ArrayDIM($CB19:$CE19)),0)</f>
        <v>6298</v>
      </c>
      <c r="M19" s="127">
        <f t="shared" ca="1" si="7"/>
        <v>0.1249664849530689</v>
      </c>
      <c r="N19" s="124">
        <f t="shared" ca="1" si="8"/>
        <v>6298</v>
      </c>
      <c r="O19" s="124">
        <f t="shared" ca="1" si="9"/>
        <v>100</v>
      </c>
      <c r="P19" s="124">
        <f t="shared" ca="1" si="10"/>
        <v>1591</v>
      </c>
      <c r="Q19" s="124">
        <f t="shared" ca="1" si="11"/>
        <v>25.261987932677041</v>
      </c>
      <c r="R19" s="40"/>
      <c r="S19" s="72">
        <f ca="1">IFERROR(_xll.BC_BU(_xll.ArrayBU(DB),_xll.ArrayDPT($BA19:$BE19),_xll.ArrayCOA($BG19:$BZ19),YR,PRD,RV,_xll.ArrayDIM($CB19:$CE19)),0)</f>
        <v>0</v>
      </c>
      <c r="T19" s="72">
        <f ca="1">IFERROR(_xll.AC_BU(_xll.ArrayBU(DB),_xll.ArrayDPT($BA19:$BE19),_xll.ArrayCOA($BG19:$BZ19),YR-1,PRD,_xll.ArrayDIM($CB19:$CE19)),0)</f>
        <v>632</v>
      </c>
      <c r="U19" s="72">
        <f ca="1">IFERROR(_xll.BCC_BU(_xll.ArrayBU(DB),_xll.ArrayDPT($BA19:$BE19),_xll.ArrayCOA($BG19:$BZ19),YR,PRD,RV,_xll.ArrayDIM($CB19:$CE19)),0)</f>
        <v>0</v>
      </c>
      <c r="V19" s="72">
        <f ca="1">IFERROR(_xll.ACC_BU(_xll.ArrayBU(DB),_xll.ArrayDPT($BA19:$BE19),_xll.ArrayCOA($BG19:$BZ19),YR-1,PRD,_xll.ArrayDIM($CB19:$CE19)),0)</f>
        <v>4707</v>
      </c>
      <c r="X19" s="72">
        <f ca="1">IFERROR(_xll.ACC_BU(_xll.ArrayBU(DB),_xll.ArrayDPT($BA19:$BE19),_xll.ArrayCOA($BG19:$BZ19),YR-1,PRD,_xll.ArrayDIM($CB19:$CE19)),0)</f>
        <v>4707</v>
      </c>
      <c r="Y19" s="72">
        <f ca="1">IFERROR(_xll.BCC_BU(_xll.ArrayBU(DB),_xll.ArrayDPT($BA19:$BE19),_xll.ArrayCOA($BG19:$BZ19),YR-1,PRD,RV,_xll.ArrayDIM($CB19:$CE19)),0)</f>
        <v>0</v>
      </c>
      <c r="Z19" s="72">
        <f ca="1">IFERROR(_xll.ACC_BU(_xll.ArrayBU(DB),_xll.ArrayDPT($BA19:$BE19),_xll.ArrayCOA($BG19:$BZ19),YR-1-1,PRD,_xll.ArrayDIM($CB19:$CE19)),0)</f>
        <v>4293</v>
      </c>
      <c r="AA19" s="46"/>
      <c r="AB19" s="46"/>
      <c r="AC19" s="46"/>
      <c r="AE19" s="106"/>
      <c r="AF19" s="106"/>
      <c r="AG19" s="106"/>
      <c r="AH19" s="106"/>
      <c r="BA19" s="537"/>
      <c r="BB19" s="538"/>
      <c r="BC19" s="538"/>
      <c r="BD19" s="538"/>
      <c r="BE19" s="539"/>
      <c r="BF19" s="502"/>
      <c r="BG19" s="533" t="s">
        <v>1774</v>
      </c>
      <c r="BH19" s="535"/>
      <c r="BI19" s="537"/>
      <c r="BJ19" s="539"/>
      <c r="BK19" s="537"/>
      <c r="BL19" s="539"/>
      <c r="BM19" s="537"/>
      <c r="BN19" s="539"/>
      <c r="BO19" s="537"/>
      <c r="BP19" s="539"/>
      <c r="BQ19" s="537"/>
      <c r="BR19" s="539"/>
      <c r="BS19" s="537"/>
      <c r="BT19" s="539"/>
      <c r="BU19" s="537"/>
      <c r="BV19" s="539"/>
      <c r="BW19" s="537"/>
      <c r="BX19" s="539"/>
      <c r="BY19" s="537"/>
      <c r="BZ19" s="539"/>
      <c r="CA19" s="502"/>
      <c r="CB19" s="537"/>
      <c r="CC19" s="538"/>
      <c r="CD19" s="538"/>
      <c r="CE19" s="539"/>
      <c r="DA19" t="s">
        <v>1774</v>
      </c>
    </row>
    <row r="20" spans="1:105" ht="12.75" customHeight="1">
      <c r="A20" s="124">
        <f t="shared" ca="1" si="0"/>
        <v>57.559999999999945</v>
      </c>
      <c r="B20" s="124">
        <f t="shared" ca="1" si="1"/>
        <v>4.3347943307276333</v>
      </c>
      <c r="C20" s="124">
        <f t="shared" ca="1" si="2"/>
        <v>640.93999999999994</v>
      </c>
      <c r="D20" s="124">
        <f t="shared" ca="1" si="3"/>
        <v>48.268642778606178</v>
      </c>
      <c r="E20" s="124">
        <f ca="1">IFERROR(_xll.AC_BU(_xll.ArrayBU(DB),_xll.ArrayDPT($BA20:$BE20),_xll.ArrayCOA($BG20:$BZ20),YR,PRD-1,_xll.ArrayDIM($CB20:$CE20)),0)</f>
        <v>686.92</v>
      </c>
      <c r="F20" s="124">
        <f t="shared" ca="1" si="4"/>
        <v>1327.86</v>
      </c>
      <c r="G20" s="124">
        <f t="shared" ca="1" si="5"/>
        <v>100.00000000000001</v>
      </c>
      <c r="H20" s="124"/>
      <c r="I20" s="124">
        <f ca="1">IFERROR(_xll.AC_BU(_xll.ArrayBU(DB),_xll.ArrayDPT($BA20:$BE20),_xll.ArrayCOA($BG20:$BZ20),YR,PRD,_xll.ArrayDIM($CB20:$CE20)),0)</f>
        <v>1327.86</v>
      </c>
      <c r="J20" s="127">
        <f t="shared" ca="1" si="6"/>
        <v>0.10978308081554675</v>
      </c>
      <c r="K20" s="126" t="s">
        <v>2496</v>
      </c>
      <c r="L20" s="124">
        <f ca="1">IFERROR(_xll.ACC_BU(_xll.ArrayBU(DB),_xll.ArrayDPT($BA20:$BE20),_xll.ArrayCOA($BG20:$BZ20),YR,PRD,_xll.ArrayDIM($CB20:$CE20)),0)</f>
        <v>5157.58</v>
      </c>
      <c r="M20" s="127">
        <f t="shared" ca="1" si="7"/>
        <v>0.10233798721248795</v>
      </c>
      <c r="N20" s="124">
        <f t="shared" ca="1" si="8"/>
        <v>5157.58</v>
      </c>
      <c r="O20" s="124">
        <f t="shared" ca="1" si="9"/>
        <v>100</v>
      </c>
      <c r="P20" s="124">
        <f t="shared" ca="1" si="10"/>
        <v>-2239.7300000000005</v>
      </c>
      <c r="Q20" s="124">
        <f t="shared" ca="1" si="11"/>
        <v>-43.425986606121491</v>
      </c>
      <c r="R20" s="40"/>
      <c r="S20" s="72">
        <f ca="1">IFERROR(_xll.BC_BU(_xll.ArrayBU(DB),_xll.ArrayDPT($BA20:$BE20),_xll.ArrayCOA($BG20:$BZ20),YR,PRD,RV,_xll.ArrayDIM($CB20:$CE20)),0)</f>
        <v>0</v>
      </c>
      <c r="T20" s="72">
        <f ca="1">IFERROR(_xll.AC_BU(_xll.ArrayBU(DB),_xll.ArrayDPT($BA20:$BE20),_xll.ArrayCOA($BG20:$BZ20),YR-1,PRD,_xll.ArrayDIM($CB20:$CE20)),0)</f>
        <v>1270.3</v>
      </c>
      <c r="U20" s="72">
        <f ca="1">IFERROR(_xll.BCC_BU(_xll.ArrayBU(DB),_xll.ArrayDPT($BA20:$BE20),_xll.ArrayCOA($BG20:$BZ20),YR,PRD,RV,_xll.ArrayDIM($CB20:$CE20)),0)</f>
        <v>0</v>
      </c>
      <c r="V20" s="72">
        <f ca="1">IFERROR(_xll.ACC_BU(_xll.ArrayBU(DB),_xll.ArrayDPT($BA20:$BE20),_xll.ArrayCOA($BG20:$BZ20),YR-1,PRD,_xll.ArrayDIM($CB20:$CE20)),0)</f>
        <v>7397.31</v>
      </c>
      <c r="X20" s="72">
        <f ca="1">IFERROR(_xll.ACC_BU(_xll.ArrayBU(DB),_xll.ArrayDPT($BA20:$BE20),_xll.ArrayCOA($BG20:$BZ20),YR-1,PRD,_xll.ArrayDIM($CB20:$CE20)),0)</f>
        <v>7397.31</v>
      </c>
      <c r="Y20" s="72">
        <f ca="1">IFERROR(_xll.BCC_BU(_xll.ArrayBU(DB),_xll.ArrayDPT($BA20:$BE20),_xll.ArrayCOA($BG20:$BZ20),YR-1,PRD,RV,_xll.ArrayDIM($CB20:$CE20)),0)</f>
        <v>0</v>
      </c>
      <c r="Z20" s="72">
        <f ca="1">IFERROR(_xll.ACC_BU(_xll.ArrayBU(DB),_xll.ArrayDPT($BA20:$BE20),_xll.ArrayCOA($BG20:$BZ20),YR-1-1,PRD,_xll.ArrayDIM($CB20:$CE20)),0)</f>
        <v>6150.66</v>
      </c>
      <c r="AA20" s="46"/>
      <c r="AB20" s="46"/>
      <c r="AC20" s="46"/>
      <c r="AE20" s="106"/>
      <c r="AF20" s="106"/>
      <c r="AG20" s="106"/>
      <c r="AH20" s="106"/>
      <c r="BA20" s="537"/>
      <c r="BB20" s="538"/>
      <c r="BC20" s="538"/>
      <c r="BD20" s="538"/>
      <c r="BE20" s="539"/>
      <c r="BF20" s="502"/>
      <c r="BG20" s="533" t="s">
        <v>1767</v>
      </c>
      <c r="BH20" s="535"/>
      <c r="BI20" s="537"/>
      <c r="BJ20" s="539"/>
      <c r="BK20" s="537"/>
      <c r="BL20" s="539"/>
      <c r="BM20" s="537"/>
      <c r="BN20" s="539"/>
      <c r="BO20" s="537"/>
      <c r="BP20" s="539"/>
      <c r="BQ20" s="537"/>
      <c r="BR20" s="539"/>
      <c r="BS20" s="537"/>
      <c r="BT20" s="539"/>
      <c r="BU20" s="537"/>
      <c r="BV20" s="539"/>
      <c r="BW20" s="537"/>
      <c r="BX20" s="539"/>
      <c r="BY20" s="537"/>
      <c r="BZ20" s="539"/>
      <c r="CA20" s="502"/>
      <c r="CB20" s="537"/>
      <c r="CC20" s="538"/>
      <c r="CD20" s="538"/>
      <c r="CE20" s="539"/>
      <c r="DA20" t="s">
        <v>1767</v>
      </c>
    </row>
    <row r="21" spans="1:105" ht="12.75" customHeight="1">
      <c r="A21" s="124">
        <f t="shared" ca="1" si="0"/>
        <v>0</v>
      </c>
      <c r="B21" s="124">
        <f t="shared" ca="1" si="1"/>
        <v>0</v>
      </c>
      <c r="C21" s="124">
        <f t="shared" ca="1" si="2"/>
        <v>0</v>
      </c>
      <c r="D21" s="124">
        <f t="shared" ca="1" si="3"/>
        <v>0</v>
      </c>
      <c r="E21" s="124">
        <f ca="1">IFERROR(_xll.AC_BU(_xll.ArrayBU(DB),_xll.ArrayDPT($BA21:$BE21),_xll.ArrayCOA($BG21:$BZ21),YR,PRD-1,_xll.ArrayDIM($CB21:$CE21)),0)</f>
        <v>0</v>
      </c>
      <c r="F21" s="124">
        <f t="shared" ca="1" si="4"/>
        <v>0</v>
      </c>
      <c r="G21" s="124">
        <f t="shared" ca="1" si="5"/>
        <v>0</v>
      </c>
      <c r="H21" s="124"/>
      <c r="I21" s="124">
        <f ca="1">IFERROR(_xll.AC_BU(_xll.ArrayBU(DB),_xll.ArrayDPT($BA21:$BE21),_xll.ArrayCOA($BG21:$BZ21),YR,PRD,_xll.ArrayDIM($CB21:$CE21)),0)</f>
        <v>0</v>
      </c>
      <c r="J21" s="127">
        <f t="shared" ca="1" si="6"/>
        <v>0</v>
      </c>
      <c r="K21" s="126" t="s">
        <v>2501</v>
      </c>
      <c r="L21" s="124">
        <f ca="1">IFERROR(_xll.ACC_BU(_xll.ArrayBU(DB),_xll.ArrayDPT($BA21:$BE21),_xll.ArrayCOA($BG21:$BZ21),YR,PRD,_xll.ArrayDIM($CB21:$CE21)),0)</f>
        <v>0</v>
      </c>
      <c r="M21" s="127">
        <f t="shared" ca="1" si="7"/>
        <v>0</v>
      </c>
      <c r="N21" s="124">
        <f t="shared" ca="1" si="8"/>
        <v>0</v>
      </c>
      <c r="O21" s="124">
        <f t="shared" ca="1" si="9"/>
        <v>0</v>
      </c>
      <c r="P21" s="124">
        <f t="shared" ca="1" si="10"/>
        <v>0</v>
      </c>
      <c r="Q21" s="124">
        <f t="shared" ca="1" si="11"/>
        <v>0</v>
      </c>
      <c r="R21" s="40"/>
      <c r="S21" s="72">
        <f ca="1">IFERROR(_xll.BC_BU(_xll.ArrayBU(DB),_xll.ArrayDPT($BA21:$BE21),_xll.ArrayCOA($BG21:$BZ21),YR,PRD,RV,_xll.ArrayDIM($CB21:$CE21)),0)</f>
        <v>0</v>
      </c>
      <c r="T21" s="72">
        <f ca="1">IFERROR(_xll.AC_BU(_xll.ArrayBU(DB),_xll.ArrayDPT($BA21:$BE21),_xll.ArrayCOA($BG21:$BZ21),YR-1,PRD,_xll.ArrayDIM($CB21:$CE21)),0)</f>
        <v>0</v>
      </c>
      <c r="U21" s="72">
        <f ca="1">IFERROR(_xll.BCC_BU(_xll.ArrayBU(DB),_xll.ArrayDPT($BA21:$BE21),_xll.ArrayCOA($BG21:$BZ21),YR,PRD,RV,_xll.ArrayDIM($CB21:$CE21)),0)</f>
        <v>0</v>
      </c>
      <c r="V21" s="72">
        <f ca="1">IFERROR(_xll.ACC_BU(_xll.ArrayBU(DB),_xll.ArrayDPT($BA21:$BE21),_xll.ArrayCOA($BG21:$BZ21),YR-1,PRD,_xll.ArrayDIM($CB21:$CE21)),0)</f>
        <v>0</v>
      </c>
      <c r="X21" s="72">
        <f ca="1">IFERROR(_xll.ACC_BU(_xll.ArrayBU(DB),_xll.ArrayDPT($BA21:$BE21),_xll.ArrayCOA($BG21:$BZ21),YR-1,PRD,_xll.ArrayDIM($CB21:$CE21)),0)</f>
        <v>0</v>
      </c>
      <c r="Y21" s="72">
        <f ca="1">IFERROR(_xll.BCC_BU(_xll.ArrayBU(DB),_xll.ArrayDPT($BA21:$BE21),_xll.ArrayCOA($BG21:$BZ21),YR-1,PRD,RV,_xll.ArrayDIM($CB21:$CE21)),0)</f>
        <v>0</v>
      </c>
      <c r="Z21" s="72">
        <f ca="1">IFERROR(_xll.ACC_BU(_xll.ArrayBU(DB),_xll.ArrayDPT($BA21:$BE21),_xll.ArrayCOA($BG21:$BZ21),YR-1-1,PRD,_xll.ArrayDIM($CB21:$CE21)),0)</f>
        <v>0</v>
      </c>
      <c r="AA21" s="46"/>
      <c r="AB21" s="46"/>
      <c r="AC21" s="46"/>
      <c r="AE21" s="106"/>
      <c r="AF21" s="106"/>
      <c r="AG21" s="106"/>
      <c r="AH21" s="106"/>
      <c r="BA21" s="537"/>
      <c r="BB21" s="538"/>
      <c r="BC21" s="538"/>
      <c r="BD21" s="538"/>
      <c r="BE21" s="539"/>
      <c r="BF21" s="502"/>
      <c r="BG21" s="533" t="s">
        <v>1770</v>
      </c>
      <c r="BH21" s="535"/>
      <c r="BI21" s="537"/>
      <c r="BJ21" s="539"/>
      <c r="BK21" s="537"/>
      <c r="BL21" s="539"/>
      <c r="BM21" s="537"/>
      <c r="BN21" s="539"/>
      <c r="BO21" s="537"/>
      <c r="BP21" s="539"/>
      <c r="BQ21" s="537"/>
      <c r="BR21" s="539"/>
      <c r="BS21" s="537"/>
      <c r="BT21" s="539"/>
      <c r="BU21" s="537"/>
      <c r="BV21" s="539"/>
      <c r="BW21" s="537"/>
      <c r="BX21" s="539"/>
      <c r="BY21" s="537"/>
      <c r="BZ21" s="539"/>
      <c r="CA21" s="502"/>
      <c r="CB21" s="537"/>
      <c r="CC21" s="538"/>
      <c r="CD21" s="538"/>
      <c r="CE21" s="539"/>
      <c r="DA21" t="s">
        <v>1770</v>
      </c>
    </row>
    <row r="22" spans="1:105" ht="12.75" customHeight="1">
      <c r="A22" s="124">
        <f t="shared" ca="1" si="0"/>
        <v>0</v>
      </c>
      <c r="B22" s="124">
        <f t="shared" ca="1" si="1"/>
        <v>0</v>
      </c>
      <c r="C22" s="124">
        <f t="shared" ca="1" si="2"/>
        <v>0</v>
      </c>
      <c r="D22" s="124">
        <f t="shared" ca="1" si="3"/>
        <v>0</v>
      </c>
      <c r="E22" s="124">
        <f ca="1">IFERROR(_xll.AC_BU(_xll.ArrayBU(DB),_xll.ArrayDPT($BA22:$BE22),_xll.ArrayCOA($BG22:$BZ22),YR,PRD-1,_xll.ArrayDIM($CB22:$CE22)),0)</f>
        <v>0</v>
      </c>
      <c r="F22" s="124">
        <f t="shared" ca="1" si="4"/>
        <v>0</v>
      </c>
      <c r="G22" s="124">
        <f t="shared" ca="1" si="5"/>
        <v>0</v>
      </c>
      <c r="H22" s="124"/>
      <c r="I22" s="124">
        <f ca="1">IFERROR(_xll.AC_BU(_xll.ArrayBU(DB),_xll.ArrayDPT($BA22:$BE22),_xll.ArrayCOA($BG22:$BZ22),YR,PRD,_xll.ArrayDIM($CB22:$CE22)),0)</f>
        <v>0</v>
      </c>
      <c r="J22" s="127">
        <f t="shared" ca="1" si="6"/>
        <v>0</v>
      </c>
      <c r="K22" s="126" t="s">
        <v>2547</v>
      </c>
      <c r="L22" s="124">
        <f ca="1">IFERROR(_xll.ACC_BU(_xll.ArrayBU(DB),_xll.ArrayDPT($BA22:$BE22),_xll.ArrayCOA($BG22:$BZ22),YR,PRD,_xll.ArrayDIM($CB22:$CE22)),0)</f>
        <v>0</v>
      </c>
      <c r="M22" s="127">
        <f t="shared" ca="1" si="7"/>
        <v>0</v>
      </c>
      <c r="N22" s="124">
        <f t="shared" ca="1" si="8"/>
        <v>0</v>
      </c>
      <c r="O22" s="124">
        <f t="shared" ca="1" si="9"/>
        <v>0</v>
      </c>
      <c r="P22" s="124">
        <f t="shared" ca="1" si="10"/>
        <v>0</v>
      </c>
      <c r="Q22" s="124">
        <f t="shared" ca="1" si="11"/>
        <v>0</v>
      </c>
      <c r="R22" s="40"/>
      <c r="S22" s="72">
        <f ca="1">IFERROR(_xll.BC_BU(_xll.ArrayBU(DB),_xll.ArrayDPT($BA22:$BE22),_xll.ArrayCOA($BG22:$BZ22),YR,PRD,RV,_xll.ArrayDIM($CB22:$CE22)),0)</f>
        <v>0</v>
      </c>
      <c r="T22" s="72">
        <f ca="1">IFERROR(_xll.AC_BU(_xll.ArrayBU(DB),_xll.ArrayDPT($BA22:$BE22),_xll.ArrayCOA($BG22:$BZ22),YR-1,PRD,_xll.ArrayDIM($CB22:$CE22)),0)</f>
        <v>0</v>
      </c>
      <c r="U22" s="72">
        <f ca="1">IFERROR(_xll.BCC_BU(_xll.ArrayBU(DB),_xll.ArrayDPT($BA22:$BE22),_xll.ArrayCOA($BG22:$BZ22),YR,PRD,RV,_xll.ArrayDIM($CB22:$CE22)),0)</f>
        <v>0</v>
      </c>
      <c r="V22" s="72">
        <f ca="1">IFERROR(_xll.ACC_BU(_xll.ArrayBU(DB),_xll.ArrayDPT($BA22:$BE22),_xll.ArrayCOA($BG22:$BZ22),YR-1,PRD,_xll.ArrayDIM($CB22:$CE22)),0)</f>
        <v>0</v>
      </c>
      <c r="X22" s="72">
        <f ca="1">IFERROR(_xll.ACC_BU(_xll.ArrayBU(DB),_xll.ArrayDPT($BA22:$BE22),_xll.ArrayCOA($BG22:$BZ22),YR-1,PRD,_xll.ArrayDIM($CB22:$CE22)),0)</f>
        <v>0</v>
      </c>
      <c r="Y22" s="72">
        <f ca="1">IFERROR(_xll.BCC_BU(_xll.ArrayBU(DB),_xll.ArrayDPT($BA22:$BE22),_xll.ArrayCOA($BG22:$BZ22),YR-1,PRD,RV,_xll.ArrayDIM($CB22:$CE22)),0)</f>
        <v>0</v>
      </c>
      <c r="Z22" s="72">
        <f ca="1">IFERROR(_xll.ACC_BU(_xll.ArrayBU(DB),_xll.ArrayDPT($BA22:$BE22),_xll.ArrayCOA($BG22:$BZ22),YR-1-1,PRD,_xll.ArrayDIM($CB22:$CE22)),0)</f>
        <v>3135</v>
      </c>
      <c r="AA22" s="46"/>
      <c r="AB22" s="46"/>
      <c r="AC22" s="46"/>
      <c r="AE22" s="106"/>
      <c r="AF22" s="106"/>
      <c r="AG22" s="106"/>
      <c r="AH22" s="106"/>
      <c r="BA22" s="537"/>
      <c r="BB22" s="538"/>
      <c r="BC22" s="538"/>
      <c r="BD22" s="538"/>
      <c r="BE22" s="539"/>
      <c r="BF22" s="502"/>
      <c r="BG22" s="533" t="s">
        <v>1758</v>
      </c>
      <c r="BH22" s="535"/>
      <c r="BI22" s="537"/>
      <c r="BJ22" s="539"/>
      <c r="BK22" s="537"/>
      <c r="BL22" s="539"/>
      <c r="BM22" s="537"/>
      <c r="BN22" s="539"/>
      <c r="BO22" s="537"/>
      <c r="BP22" s="539"/>
      <c r="BQ22" s="537"/>
      <c r="BR22" s="539"/>
      <c r="BS22" s="537"/>
      <c r="BT22" s="539"/>
      <c r="BU22" s="537"/>
      <c r="BV22" s="539"/>
      <c r="BW22" s="537"/>
      <c r="BX22" s="539"/>
      <c r="BY22" s="537"/>
      <c r="BZ22" s="539"/>
      <c r="CA22" s="502"/>
      <c r="CB22" s="537"/>
      <c r="CC22" s="538"/>
      <c r="CD22" s="538"/>
      <c r="CE22" s="539"/>
      <c r="DA22" t="s">
        <v>1758</v>
      </c>
    </row>
    <row r="23" spans="1:105" ht="12.75" customHeight="1">
      <c r="A23" s="124">
        <f t="shared" ca="1" si="0"/>
        <v>-3485.98</v>
      </c>
      <c r="B23" s="124">
        <f t="shared" ca="1" si="1"/>
        <v>0</v>
      </c>
      <c r="C23" s="124">
        <f t="shared" ca="1" si="2"/>
        <v>-7109.31</v>
      </c>
      <c r="D23" s="124">
        <f t="shared" ca="1" si="3"/>
        <v>0</v>
      </c>
      <c r="E23" s="124">
        <f ca="1">IFERROR(_xll.AC_BU(_xll.ArrayBU(DB),_xll.ArrayDPT($BA23:$BE23),_xll.ArrayCOA($BG23:$BZ23),YR,PRD-1,_xll.ArrayDIM($CB23:$CE23)),0)</f>
        <v>7109.31</v>
      </c>
      <c r="F23" s="124">
        <f t="shared" ca="1" si="4"/>
        <v>0</v>
      </c>
      <c r="G23" s="124">
        <f t="shared" ca="1" si="5"/>
        <v>0</v>
      </c>
      <c r="H23" s="124"/>
      <c r="I23" s="124">
        <f ca="1">IFERROR(_xll.AC_BU(_xll.ArrayBU(DB),_xll.ArrayDPT($BA23:$BE23),_xll.ArrayCOA($BG23:$BZ23),YR,PRD,_xll.ArrayDIM($CB23:$CE23)),0)</f>
        <v>0</v>
      </c>
      <c r="J23" s="127">
        <f t="shared" ca="1" si="6"/>
        <v>0</v>
      </c>
      <c r="K23" s="126" t="s">
        <v>2715</v>
      </c>
      <c r="L23" s="124">
        <f ca="1">IFERROR(_xll.ACC_BU(_xll.ArrayBU(DB),_xll.ArrayDPT($BA23:$BE23),_xll.ArrayCOA($BG23:$BZ23),YR,PRD,_xll.ArrayDIM($CB23:$CE23)),0)</f>
        <v>17345.009999999998</v>
      </c>
      <c r="M23" s="127">
        <f t="shared" ca="1" si="7"/>
        <v>0.34416400939597164</v>
      </c>
      <c r="N23" s="124">
        <f t="shared" ca="1" si="8"/>
        <v>17345.009999999998</v>
      </c>
      <c r="O23" s="124">
        <f t="shared" ca="1" si="9"/>
        <v>100</v>
      </c>
      <c r="P23" s="124">
        <f t="shared" ca="1" si="10"/>
        <v>10096.409999999998</v>
      </c>
      <c r="Q23" s="124">
        <f t="shared" ca="1" si="11"/>
        <v>58.209306307693097</v>
      </c>
      <c r="R23" s="40"/>
      <c r="S23" s="72">
        <f ca="1">IFERROR(_xll.BC_BU(_xll.ArrayBU(DB),_xll.ArrayDPT($BA23:$BE23),_xll.ArrayCOA($BG23:$BZ23),YR,PRD,RV,_xll.ArrayDIM($CB23:$CE23)),0)</f>
        <v>0</v>
      </c>
      <c r="T23" s="72">
        <f ca="1">IFERROR(_xll.AC_BU(_xll.ArrayBU(DB),_xll.ArrayDPT($BA23:$BE23),_xll.ArrayCOA($BG23:$BZ23),YR-1,PRD,_xll.ArrayDIM($CB23:$CE23)),0)</f>
        <v>3485.98</v>
      </c>
      <c r="U23" s="72">
        <f ca="1">IFERROR(_xll.BCC_BU(_xll.ArrayBU(DB),_xll.ArrayDPT($BA23:$BE23),_xll.ArrayCOA($BG23:$BZ23),YR,PRD,RV,_xll.ArrayDIM($CB23:$CE23)),0)</f>
        <v>0</v>
      </c>
      <c r="V23" s="72">
        <f ca="1">IFERROR(_xll.ACC_BU(_xll.ArrayBU(DB),_xll.ArrayDPT($BA23:$BE23),_xll.ArrayCOA($BG23:$BZ23),YR-1,PRD,_xll.ArrayDIM($CB23:$CE23)),0)</f>
        <v>7248.6</v>
      </c>
      <c r="X23" s="72">
        <f ca="1">IFERROR(_xll.ACC_BU(_xll.ArrayBU(DB),_xll.ArrayDPT($BA23:$BE23),_xll.ArrayCOA($BG23:$BZ23),YR-1,PRD,_xll.ArrayDIM($CB23:$CE23)),0)</f>
        <v>7248.6</v>
      </c>
      <c r="Y23" s="72">
        <f ca="1">IFERROR(_xll.BCC_BU(_xll.ArrayBU(DB),_xll.ArrayDPT($BA23:$BE23),_xll.ArrayCOA($BG23:$BZ23),YR-1,PRD,RV,_xll.ArrayDIM($CB23:$CE23)),0)</f>
        <v>0</v>
      </c>
      <c r="Z23" s="72">
        <f ca="1">IFERROR(_xll.ACC_BU(_xll.ArrayBU(DB),_xll.ArrayDPT($BA23:$BE23),_xll.ArrayCOA($BG23:$BZ23),YR-1-1,PRD,_xll.ArrayDIM($CB23:$CE23)),0)</f>
        <v>455</v>
      </c>
      <c r="AA23" s="46"/>
      <c r="AB23" s="46"/>
      <c r="AC23" s="46"/>
      <c r="AE23" s="106"/>
      <c r="AF23" s="106"/>
      <c r="AG23" s="106"/>
      <c r="AH23" s="106"/>
      <c r="BA23" s="537"/>
      <c r="BB23" s="538"/>
      <c r="BC23" s="538"/>
      <c r="BD23" s="538"/>
      <c r="BE23" s="539"/>
      <c r="BF23" s="502"/>
      <c r="BG23" s="533" t="s">
        <v>1762</v>
      </c>
      <c r="BH23" s="535"/>
      <c r="BI23" s="537"/>
      <c r="BJ23" s="539"/>
      <c r="BK23" s="537"/>
      <c r="BL23" s="539"/>
      <c r="BM23" s="537"/>
      <c r="BN23" s="539"/>
      <c r="BO23" s="537"/>
      <c r="BP23" s="539"/>
      <c r="BQ23" s="537"/>
      <c r="BR23" s="539"/>
      <c r="BS23" s="537"/>
      <c r="BT23" s="539"/>
      <c r="BU23" s="537"/>
      <c r="BV23" s="539"/>
      <c r="BW23" s="537"/>
      <c r="BX23" s="539"/>
      <c r="BY23" s="537"/>
      <c r="BZ23" s="539"/>
      <c r="CA23" s="502"/>
      <c r="CB23" s="537"/>
      <c r="CC23" s="538"/>
      <c r="CD23" s="538"/>
      <c r="CE23" s="539"/>
      <c r="DA23" t="s">
        <v>1762</v>
      </c>
    </row>
    <row r="24" spans="1:105" ht="12.75" customHeight="1">
      <c r="A24" s="124">
        <f t="shared" ca="1" si="0"/>
        <v>-22</v>
      </c>
      <c r="B24" s="124">
        <f t="shared" ca="1" si="1"/>
        <v>100</v>
      </c>
      <c r="C24" s="124">
        <f t="shared" ca="1" si="2"/>
        <v>-22</v>
      </c>
      <c r="D24" s="124">
        <f t="shared" ca="1" si="3"/>
        <v>100</v>
      </c>
      <c r="E24" s="124">
        <f ca="1">IFERROR(_xll.AC_BU(_xll.ArrayBU(DB),_xll.ArrayDPT($BA24:$BE24),_xll.ArrayCOA($BG24:$BZ24),YR,PRD-1,_xll.ArrayDIM($CB24:$CE24)),0)</f>
        <v>0</v>
      </c>
      <c r="F24" s="124">
        <f t="shared" ca="1" si="4"/>
        <v>-22</v>
      </c>
      <c r="G24" s="124">
        <f t="shared" ca="1" si="5"/>
        <v>100</v>
      </c>
      <c r="H24" s="124"/>
      <c r="I24" s="124">
        <f ca="1">IFERROR(_xll.AC_BU(_xll.ArrayBU(DB),_xll.ArrayDPT($BA24:$BE24),_xll.ArrayCOA($BG24:$BZ24),YR,PRD,_xll.ArrayDIM($CB24:$CE24)),0)</f>
        <v>-22</v>
      </c>
      <c r="J24" s="127">
        <f t="shared" ca="1" si="6"/>
        <v>-1.8188873660943388E-3</v>
      </c>
      <c r="K24" s="126" t="s">
        <v>2486</v>
      </c>
      <c r="L24" s="124">
        <f ca="1">IFERROR(_xll.ACC_BU(_xll.ArrayBU(DB),_xll.ArrayDPT($BA24:$BE24),_xll.ArrayCOA($BG24:$BZ24),YR,PRD,_xll.ArrayDIM($CB24:$CE24)),0)</f>
        <v>73.33</v>
      </c>
      <c r="M24" s="127">
        <f t="shared" ca="1" si="7"/>
        <v>1.4550321279149796E-3</v>
      </c>
      <c r="N24" s="124">
        <f t="shared" ca="1" si="8"/>
        <v>73.33</v>
      </c>
      <c r="O24" s="124">
        <f t="shared" ca="1" si="9"/>
        <v>100</v>
      </c>
      <c r="P24" s="124">
        <f t="shared" ca="1" si="10"/>
        <v>73.33</v>
      </c>
      <c r="Q24" s="124">
        <f t="shared" ca="1" si="11"/>
        <v>100</v>
      </c>
      <c r="R24" s="40"/>
      <c r="S24" s="72">
        <f ca="1">IFERROR(_xll.BC_BU(_xll.ArrayBU(DB),_xll.ArrayDPT($BA24:$BE24),_xll.ArrayCOA($BG24:$BZ24),YR,PRD,RV,_xll.ArrayDIM($CB24:$CE24)),0)</f>
        <v>0</v>
      </c>
      <c r="T24" s="72">
        <f ca="1">IFERROR(_xll.AC_BU(_xll.ArrayBU(DB),_xll.ArrayDPT($BA24:$BE24),_xll.ArrayCOA($BG24:$BZ24),YR-1,PRD,_xll.ArrayDIM($CB24:$CE24)),0)</f>
        <v>0</v>
      </c>
      <c r="U24" s="72">
        <f ca="1">IFERROR(_xll.BCC_BU(_xll.ArrayBU(DB),_xll.ArrayDPT($BA24:$BE24),_xll.ArrayCOA($BG24:$BZ24),YR,PRD,RV,_xll.ArrayDIM($CB24:$CE24)),0)</f>
        <v>0</v>
      </c>
      <c r="V24" s="72">
        <f ca="1">IFERROR(_xll.ACC_BU(_xll.ArrayBU(DB),_xll.ArrayDPT($BA24:$BE24),_xll.ArrayCOA($BG24:$BZ24),YR-1,PRD,_xll.ArrayDIM($CB24:$CE24)),0)</f>
        <v>0</v>
      </c>
      <c r="X24" s="72">
        <f ca="1">IFERROR(_xll.ACC_BU(_xll.ArrayBU(DB),_xll.ArrayDPT($BA24:$BE24),_xll.ArrayCOA($BG24:$BZ24),YR-1,PRD,_xll.ArrayDIM($CB24:$CE24)),0)</f>
        <v>0</v>
      </c>
      <c r="Y24" s="72">
        <f ca="1">IFERROR(_xll.BCC_BU(_xll.ArrayBU(DB),_xll.ArrayDPT($BA24:$BE24),_xll.ArrayCOA($BG24:$BZ24),YR-1,PRD,RV,_xll.ArrayDIM($CB24:$CE24)),0)</f>
        <v>0</v>
      </c>
      <c r="Z24" s="72">
        <f ca="1">IFERROR(_xll.ACC_BU(_xll.ArrayBU(DB),_xll.ArrayDPT($BA24:$BE24),_xll.ArrayCOA($BG24:$BZ24),YR-1-1,PRD,_xll.ArrayDIM($CB24:$CE24)),0)</f>
        <v>750</v>
      </c>
      <c r="AA24" s="46"/>
      <c r="AB24" s="46"/>
      <c r="AC24" s="46"/>
      <c r="AE24" s="106"/>
      <c r="AF24" s="106"/>
      <c r="AG24" s="106"/>
      <c r="AH24" s="106"/>
      <c r="BA24" s="537"/>
      <c r="BB24" s="538"/>
      <c r="BC24" s="538"/>
      <c r="BD24" s="538"/>
      <c r="BE24" s="539"/>
      <c r="BF24" s="502"/>
      <c r="BG24" s="533" t="s">
        <v>1764</v>
      </c>
      <c r="BH24" s="535"/>
      <c r="BI24" s="537"/>
      <c r="BJ24" s="539"/>
      <c r="BK24" s="537"/>
      <c r="BL24" s="539"/>
      <c r="BM24" s="537"/>
      <c r="BN24" s="539"/>
      <c r="BO24" s="537"/>
      <c r="BP24" s="539"/>
      <c r="BQ24" s="537"/>
      <c r="BR24" s="539"/>
      <c r="BS24" s="537"/>
      <c r="BT24" s="539"/>
      <c r="BU24" s="537"/>
      <c r="BV24" s="539"/>
      <c r="BW24" s="537"/>
      <c r="BX24" s="539"/>
      <c r="BY24" s="537"/>
      <c r="BZ24" s="539"/>
      <c r="CA24" s="502"/>
      <c r="CB24" s="537"/>
      <c r="CC24" s="538"/>
      <c r="CD24" s="538"/>
      <c r="CE24" s="539"/>
      <c r="DA24" t="s">
        <v>1764</v>
      </c>
    </row>
    <row r="25" spans="1:105" ht="12.75" customHeight="1">
      <c r="A25" s="124">
        <f t="shared" ca="1" si="0"/>
        <v>234304.94999999998</v>
      </c>
      <c r="B25" s="124">
        <f t="shared" ca="1" si="1"/>
        <v>80.540956359479935</v>
      </c>
      <c r="C25" s="124">
        <f t="shared" ca="1" si="2"/>
        <v>218850.27999999997</v>
      </c>
      <c r="D25" s="124">
        <f t="shared" ca="1" si="3"/>
        <v>75.228503925076964</v>
      </c>
      <c r="E25" s="124">
        <f ca="1">IFERROR(_xll.AC_BU(_xll.ArrayBU(DB),_xll.ArrayDPT($BA25:$BE25),_xll.ArrayCOA($BG25:$BZ25),YR,PRD-1,_xll.ArrayDIM($CB25:$CE25)),0)</f>
        <v>72063.759999999995</v>
      </c>
      <c r="F25" s="124">
        <f t="shared" ca="1" si="4"/>
        <v>290914.03999999998</v>
      </c>
      <c r="G25" s="124">
        <f t="shared" ca="1" si="5"/>
        <v>100</v>
      </c>
      <c r="H25" s="124"/>
      <c r="I25" s="124">
        <f ca="1">IFERROR(_xll.AC_BU(_xll.ArrayBU(DB),_xll.ArrayDPT($BA25:$BE25),_xll.ArrayCOA($BG25:$BZ25),YR,PRD,_xll.ArrayDIM($CB25:$CE25)),0)</f>
        <v>290914.03999999998</v>
      </c>
      <c r="J25" s="127">
        <f t="shared" ca="1" si="6"/>
        <v>24.051812362521048</v>
      </c>
      <c r="K25" s="126" t="s">
        <v>2716</v>
      </c>
      <c r="L25" s="124">
        <f ca="1">IFERROR(_xll.ACC_BU(_xll.ArrayBU(DB),_xll.ArrayDPT($BA25:$BE25),_xll.ArrayCOA($BG25:$BZ25),YR,PRD,_xll.ArrayDIM($CB25:$CE25)),0)</f>
        <v>623902.30000000005</v>
      </c>
      <c r="M25" s="127">
        <f t="shared" ca="1" si="7"/>
        <v>12.379624862676259</v>
      </c>
      <c r="N25" s="124">
        <f t="shared" ca="1" si="8"/>
        <v>623902.30000000005</v>
      </c>
      <c r="O25" s="124">
        <f t="shared" ca="1" si="9"/>
        <v>100</v>
      </c>
      <c r="P25" s="124">
        <f t="shared" ca="1" si="10"/>
        <v>307713.97000000003</v>
      </c>
      <c r="Q25" s="124">
        <f t="shared" ca="1" si="11"/>
        <v>49.320858410042732</v>
      </c>
      <c r="R25" s="40"/>
      <c r="S25" s="72">
        <f ca="1">IFERROR(_xll.BC_BU(_xll.ArrayBU(DB),_xll.ArrayDPT($BA25:$BE25),_xll.ArrayCOA($BG25:$BZ25),YR,PRD,RV,_xll.ArrayDIM($CB25:$CE25)),0)</f>
        <v>0</v>
      </c>
      <c r="T25" s="72">
        <f ca="1">IFERROR(_xll.AC_BU(_xll.ArrayBU(DB),_xll.ArrayDPT($BA25:$BE25),_xll.ArrayCOA($BG25:$BZ25),YR-1,PRD,_xll.ArrayDIM($CB25:$CE25)),0)</f>
        <v>56609.09</v>
      </c>
      <c r="U25" s="72">
        <f ca="1">IFERROR(_xll.BCC_BU(_xll.ArrayBU(DB),_xll.ArrayDPT($BA25:$BE25),_xll.ArrayCOA($BG25:$BZ25),YR,PRD,RV,_xll.ArrayDIM($CB25:$CE25)),0)</f>
        <v>0</v>
      </c>
      <c r="V25" s="72">
        <f ca="1">IFERROR(_xll.ACC_BU(_xll.ArrayBU(DB),_xll.ArrayDPT($BA25:$BE25),_xll.ArrayCOA($BG25:$BZ25),YR-1,PRD,_xll.ArrayDIM($CB25:$CE25)),0)</f>
        <v>316188.33</v>
      </c>
      <c r="X25" s="72">
        <f ca="1">IFERROR(_xll.ACC_BU(_xll.ArrayBU(DB),_xll.ArrayDPT($BA25:$BE25),_xll.ArrayCOA($BG25:$BZ25),YR-1,PRD,_xll.ArrayDIM($CB25:$CE25)),0)</f>
        <v>316188.33</v>
      </c>
      <c r="Y25" s="72">
        <f ca="1">IFERROR(_xll.BCC_BU(_xll.ArrayBU(DB),_xll.ArrayDPT($BA25:$BE25),_xll.ArrayCOA($BG25:$BZ25),YR-1,PRD,RV,_xll.ArrayDIM($CB25:$CE25)),0)</f>
        <v>0</v>
      </c>
      <c r="Z25" s="72">
        <f ca="1">IFERROR(_xll.ACC_BU(_xll.ArrayBU(DB),_xll.ArrayDPT($BA25:$BE25),_xll.ArrayCOA($BG25:$BZ25),YR-1-1,PRD,_xll.ArrayDIM($CB25:$CE25)),0)</f>
        <v>270836.58</v>
      </c>
      <c r="AA25" s="46"/>
      <c r="AB25" s="46"/>
      <c r="AC25" s="46"/>
      <c r="AE25" s="106"/>
      <c r="AF25" s="106"/>
      <c r="AG25" s="106"/>
      <c r="AH25" s="106"/>
      <c r="BA25" s="537"/>
      <c r="BB25" s="538"/>
      <c r="BC25" s="538"/>
      <c r="BD25" s="538"/>
      <c r="BE25" s="539"/>
      <c r="BF25" s="502"/>
      <c r="BG25" s="533" t="s">
        <v>1765</v>
      </c>
      <c r="BH25" s="535"/>
      <c r="BI25" s="537"/>
      <c r="BJ25" s="539"/>
      <c r="BK25" s="537"/>
      <c r="BL25" s="539"/>
      <c r="BM25" s="537"/>
      <c r="BN25" s="539"/>
      <c r="BO25" s="537"/>
      <c r="BP25" s="539"/>
      <c r="BQ25" s="537"/>
      <c r="BR25" s="539"/>
      <c r="BS25" s="537"/>
      <c r="BT25" s="539"/>
      <c r="BU25" s="537"/>
      <c r="BV25" s="539"/>
      <c r="BW25" s="537"/>
      <c r="BX25" s="539"/>
      <c r="BY25" s="537"/>
      <c r="BZ25" s="539"/>
      <c r="CA25" s="502"/>
      <c r="CB25" s="537"/>
      <c r="CC25" s="538"/>
      <c r="CD25" s="538"/>
      <c r="CE25" s="539"/>
      <c r="DA25" t="s">
        <v>1765</v>
      </c>
    </row>
    <row r="26" spans="1:105" ht="12.75" customHeight="1">
      <c r="A26" s="124">
        <f t="shared" ca="1" si="0"/>
        <v>-379.25</v>
      </c>
      <c r="B26" s="124">
        <f t="shared" ca="1" si="1"/>
        <v>-53.551256707144873</v>
      </c>
      <c r="C26" s="124">
        <f t="shared" ca="1" si="2"/>
        <v>474.75000000000006</v>
      </c>
      <c r="D26" s="124">
        <f t="shared" ca="1" si="3"/>
        <v>67.036147980796386</v>
      </c>
      <c r="E26" s="124">
        <f ca="1">IFERROR(_xll.AC_BU(_xll.ArrayBU(DB),_xll.ArrayDPT($BA26:$BE26),_xll.ArrayCOA($BG26:$BZ26),YR,PRD-1,_xll.ArrayDIM($CB26:$CE26)),0)</f>
        <v>233.45</v>
      </c>
      <c r="F26" s="124">
        <f t="shared" ca="1" si="4"/>
        <v>708.2</v>
      </c>
      <c r="G26" s="124">
        <f t="shared" ca="1" si="5"/>
        <v>100</v>
      </c>
      <c r="H26" s="124"/>
      <c r="I26" s="124">
        <f ca="1">IFERROR(_xll.AC_BU(_xll.ArrayBU(DB),_xll.ArrayDPT($BA26:$BE26),_xll.ArrayCOA($BG26:$BZ26),YR,PRD,_xll.ArrayDIM($CB26:$CE26)),0)</f>
        <v>708.2</v>
      </c>
      <c r="J26" s="127">
        <f t="shared" ca="1" si="6"/>
        <v>5.8551637848545945E-2</v>
      </c>
      <c r="K26" s="126" t="s">
        <v>2492</v>
      </c>
      <c r="L26" s="124">
        <f ca="1">IFERROR(_xll.ACC_BU(_xll.ArrayBU(DB),_xll.ArrayDPT($BA26:$BE26),_xll.ArrayCOA($BG26:$BZ26),YR,PRD,_xll.ArrayDIM($CB26:$CE26)),0)</f>
        <v>3224.15</v>
      </c>
      <c r="M26" s="127">
        <f t="shared" ca="1" si="7"/>
        <v>6.397438749784648E-2</v>
      </c>
      <c r="N26" s="124">
        <f t="shared" ca="1" si="8"/>
        <v>3224.15</v>
      </c>
      <c r="O26" s="124">
        <f t="shared" ca="1" si="9"/>
        <v>100</v>
      </c>
      <c r="P26" s="124">
        <f t="shared" ca="1" si="10"/>
        <v>-4151.6200000000008</v>
      </c>
      <c r="Q26" s="124">
        <f t="shared" ca="1" si="11"/>
        <v>-128.76634151636867</v>
      </c>
      <c r="R26" s="40"/>
      <c r="S26" s="72">
        <f ca="1">IFERROR(_xll.BC_BU(_xll.ArrayBU(DB),_xll.ArrayDPT($BA26:$BE26),_xll.ArrayCOA($BG26:$BZ26),YR,PRD,RV,_xll.ArrayDIM($CB26:$CE26)),0)</f>
        <v>0</v>
      </c>
      <c r="T26" s="72">
        <f ca="1">IFERROR(_xll.AC_BU(_xll.ArrayBU(DB),_xll.ArrayDPT($BA26:$BE26),_xll.ArrayCOA($BG26:$BZ26),YR-1,PRD,_xll.ArrayDIM($CB26:$CE26)),0)</f>
        <v>1087.45</v>
      </c>
      <c r="U26" s="72">
        <f ca="1">IFERROR(_xll.BCC_BU(_xll.ArrayBU(DB),_xll.ArrayDPT($BA26:$BE26),_xll.ArrayCOA($BG26:$BZ26),YR,PRD,RV,_xll.ArrayDIM($CB26:$CE26)),0)</f>
        <v>0</v>
      </c>
      <c r="V26" s="72">
        <f ca="1">IFERROR(_xll.ACC_BU(_xll.ArrayBU(DB),_xll.ArrayDPT($BA26:$BE26),_xll.ArrayCOA($BG26:$BZ26),YR-1,PRD,_xll.ArrayDIM($CB26:$CE26)),0)</f>
        <v>7375.77</v>
      </c>
      <c r="X26" s="72">
        <f ca="1">IFERROR(_xll.ACC_BU(_xll.ArrayBU(DB),_xll.ArrayDPT($BA26:$BE26),_xll.ArrayCOA($BG26:$BZ26),YR-1,PRD,_xll.ArrayDIM($CB26:$CE26)),0)</f>
        <v>7375.77</v>
      </c>
      <c r="Y26" s="72">
        <f ca="1">IFERROR(_xll.BCC_BU(_xll.ArrayBU(DB),_xll.ArrayDPT($BA26:$BE26),_xll.ArrayCOA($BG26:$BZ26),YR-1,PRD,RV,_xll.ArrayDIM($CB26:$CE26)),0)</f>
        <v>0</v>
      </c>
      <c r="Z26" s="72">
        <f ca="1">IFERROR(_xll.ACC_BU(_xll.ArrayBU(DB),_xll.ArrayDPT($BA26:$BE26),_xll.ArrayCOA($BG26:$BZ26),YR-1-1,PRD,_xll.ArrayDIM($CB26:$CE26)),0)</f>
        <v>6837.12</v>
      </c>
      <c r="AA26" s="46"/>
      <c r="AB26" s="46"/>
      <c r="AC26" s="46"/>
      <c r="AE26" s="106"/>
      <c r="AF26" s="106"/>
      <c r="AG26" s="106"/>
      <c r="AH26" s="106"/>
      <c r="BA26" s="537"/>
      <c r="BB26" s="538"/>
      <c r="BC26" s="538"/>
      <c r="BD26" s="538"/>
      <c r="BE26" s="539"/>
      <c r="BF26" s="502"/>
      <c r="BG26" s="533" t="s">
        <v>1768</v>
      </c>
      <c r="BH26" s="535"/>
      <c r="BI26" s="537"/>
      <c r="BJ26" s="539"/>
      <c r="BK26" s="537"/>
      <c r="BL26" s="539"/>
      <c r="BM26" s="537"/>
      <c r="BN26" s="539"/>
      <c r="BO26" s="537"/>
      <c r="BP26" s="539"/>
      <c r="BQ26" s="537"/>
      <c r="BR26" s="539"/>
      <c r="BS26" s="537"/>
      <c r="BT26" s="539"/>
      <c r="BU26" s="537"/>
      <c r="BV26" s="539"/>
      <c r="BW26" s="537"/>
      <c r="BX26" s="539"/>
      <c r="BY26" s="537"/>
      <c r="BZ26" s="539"/>
      <c r="CA26" s="502"/>
      <c r="CB26" s="537"/>
      <c r="CC26" s="538"/>
      <c r="CD26" s="538"/>
      <c r="CE26" s="539"/>
      <c r="DA26" t="s">
        <v>1768</v>
      </c>
    </row>
    <row r="27" spans="1:105" ht="12.75" customHeight="1">
      <c r="A27" s="124">
        <f t="shared" ca="1" si="0"/>
        <v>0</v>
      </c>
      <c r="B27" s="124">
        <f t="shared" ca="1" si="1"/>
        <v>0</v>
      </c>
      <c r="C27" s="124">
        <f t="shared" ca="1" si="2"/>
        <v>-136.44</v>
      </c>
      <c r="D27" s="124">
        <f t="shared" ca="1" si="3"/>
        <v>0</v>
      </c>
      <c r="E27" s="124">
        <f ca="1">IFERROR(_xll.AC_BU(_xll.ArrayBU(DB),_xll.ArrayDPT($BA27:$BE27),_xll.ArrayCOA($BG27:$BZ27),YR,PRD-1,_xll.ArrayDIM($CB27:$CE27)),0)</f>
        <v>136.44</v>
      </c>
      <c r="F27" s="124">
        <f t="shared" ca="1" si="4"/>
        <v>0</v>
      </c>
      <c r="G27" s="124">
        <f t="shared" ca="1" si="5"/>
        <v>0</v>
      </c>
      <c r="H27" s="124"/>
      <c r="I27" s="124">
        <f ca="1">IFERROR(_xll.AC_BU(_xll.ArrayBU(DB),_xll.ArrayDPT($BA27:$BE27),_xll.ArrayCOA($BG27:$BZ27),YR,PRD,_xll.ArrayDIM($CB27:$CE27)),0)</f>
        <v>0</v>
      </c>
      <c r="J27" s="127">
        <f t="shared" ca="1" si="6"/>
        <v>0</v>
      </c>
      <c r="K27" s="126" t="s">
        <v>2586</v>
      </c>
      <c r="L27" s="124">
        <f ca="1">IFERROR(_xll.ACC_BU(_xll.ArrayBU(DB),_xll.ArrayDPT($BA27:$BE27),_xll.ArrayCOA($BG27:$BZ27),YR,PRD,_xll.ArrayDIM($CB27:$CE27)),0)</f>
        <v>136.44</v>
      </c>
      <c r="M27" s="127">
        <f t="shared" ca="1" si="7"/>
        <v>2.707276469831172E-3</v>
      </c>
      <c r="N27" s="124">
        <f t="shared" ca="1" si="8"/>
        <v>136.44</v>
      </c>
      <c r="O27" s="124">
        <f t="shared" ca="1" si="9"/>
        <v>100</v>
      </c>
      <c r="P27" s="124">
        <f t="shared" ca="1" si="10"/>
        <v>136.44</v>
      </c>
      <c r="Q27" s="124">
        <f t="shared" ca="1" si="11"/>
        <v>100</v>
      </c>
      <c r="R27" s="40"/>
      <c r="S27" s="72">
        <f ca="1">IFERROR(_xll.BC_BU(_xll.ArrayBU(DB),_xll.ArrayDPT($BA27:$BE27),_xll.ArrayCOA($BG27:$BZ27),YR,PRD,RV,_xll.ArrayDIM($CB27:$CE27)),0)</f>
        <v>0</v>
      </c>
      <c r="T27" s="72">
        <f ca="1">IFERROR(_xll.AC_BU(_xll.ArrayBU(DB),_xll.ArrayDPT($BA27:$BE27),_xll.ArrayCOA($BG27:$BZ27),YR-1,PRD,_xll.ArrayDIM($CB27:$CE27)),0)</f>
        <v>0</v>
      </c>
      <c r="U27" s="72">
        <f ca="1">IFERROR(_xll.BCC_BU(_xll.ArrayBU(DB),_xll.ArrayDPT($BA27:$BE27),_xll.ArrayCOA($BG27:$BZ27),YR,PRD,RV,_xll.ArrayDIM($CB27:$CE27)),0)</f>
        <v>0</v>
      </c>
      <c r="V27" s="72">
        <f ca="1">IFERROR(_xll.ACC_BU(_xll.ArrayBU(DB),_xll.ArrayDPT($BA27:$BE27),_xll.ArrayCOA($BG27:$BZ27),YR-1,PRD,_xll.ArrayDIM($CB27:$CE27)),0)</f>
        <v>0</v>
      </c>
      <c r="X27" s="72">
        <f ca="1">IFERROR(_xll.ACC_BU(_xll.ArrayBU(DB),_xll.ArrayDPT($BA27:$BE27),_xll.ArrayCOA($BG27:$BZ27),YR-1,PRD,_xll.ArrayDIM($CB27:$CE27)),0)</f>
        <v>0</v>
      </c>
      <c r="Y27" s="72">
        <f ca="1">IFERROR(_xll.BCC_BU(_xll.ArrayBU(DB),_xll.ArrayDPT($BA27:$BE27),_xll.ArrayCOA($BG27:$BZ27),YR-1,PRD,RV,_xll.ArrayDIM($CB27:$CE27)),0)</f>
        <v>0</v>
      </c>
      <c r="Z27" s="72">
        <f ca="1">IFERROR(_xll.ACC_BU(_xll.ArrayBU(DB),_xll.ArrayDPT($BA27:$BE27),_xll.ArrayCOA($BG27:$BZ27),YR-1-1,PRD,_xll.ArrayDIM($CB27:$CE27)),0)</f>
        <v>0</v>
      </c>
      <c r="AA27" s="46"/>
      <c r="AB27" s="46"/>
      <c r="AC27" s="46"/>
      <c r="AE27" s="106"/>
      <c r="AF27" s="106"/>
      <c r="AG27" s="106"/>
      <c r="AH27" s="106"/>
      <c r="BA27" s="537"/>
      <c r="BB27" s="538"/>
      <c r="BC27" s="538"/>
      <c r="BD27" s="538"/>
      <c r="BE27" s="539"/>
      <c r="BF27" s="502"/>
      <c r="BG27" s="533" t="s">
        <v>1769</v>
      </c>
      <c r="BH27" s="535"/>
      <c r="BI27" s="537"/>
      <c r="BJ27" s="539"/>
      <c r="BK27" s="537"/>
      <c r="BL27" s="539"/>
      <c r="BM27" s="537"/>
      <c r="BN27" s="539"/>
      <c r="BO27" s="537"/>
      <c r="BP27" s="539"/>
      <c r="BQ27" s="537"/>
      <c r="BR27" s="539"/>
      <c r="BS27" s="537"/>
      <c r="BT27" s="539"/>
      <c r="BU27" s="537"/>
      <c r="BV27" s="539"/>
      <c r="BW27" s="537"/>
      <c r="BX27" s="539"/>
      <c r="BY27" s="537"/>
      <c r="BZ27" s="539"/>
      <c r="CA27" s="502"/>
      <c r="CB27" s="537"/>
      <c r="CC27" s="538"/>
      <c r="CD27" s="538"/>
      <c r="CE27" s="539"/>
      <c r="DA27" t="s">
        <v>1769</v>
      </c>
    </row>
    <row r="28" spans="1:105" ht="12.75" customHeight="1">
      <c r="A28" s="124">
        <f t="shared" ca="1" si="0"/>
        <v>-1.44</v>
      </c>
      <c r="B28" s="124">
        <f t="shared" ca="1" si="1"/>
        <v>71.287128712871294</v>
      </c>
      <c r="C28" s="124">
        <f t="shared" ca="1" si="2"/>
        <v>0.45000000000000018</v>
      </c>
      <c r="D28" s="124">
        <f t="shared" ca="1" si="3"/>
        <v>-22.277227722772285</v>
      </c>
      <c r="E28" s="124">
        <f ca="1">IFERROR(_xll.AC_BU(_xll.ArrayBU(DB),_xll.ArrayDPT($BA28:$BE28),_xll.ArrayCOA($BG28:$BZ28),YR,PRD-1,_xll.ArrayDIM($CB28:$CE28)),0)</f>
        <v>-2.4700000000000002</v>
      </c>
      <c r="F28" s="124">
        <f t="shared" ca="1" si="4"/>
        <v>-2.02</v>
      </c>
      <c r="G28" s="124">
        <f t="shared" ca="1" si="5"/>
        <v>100</v>
      </c>
      <c r="H28" s="124"/>
      <c r="I28" s="124">
        <f ca="1">IFERROR(_xll.AC_BU(_xll.ArrayBU(DB),_xll.ArrayDPT($BA28:$BE28),_xll.ArrayCOA($BG28:$BZ28),YR,PRD,_xll.ArrayDIM($CB28:$CE28)),0)</f>
        <v>-2.02</v>
      </c>
      <c r="J28" s="127">
        <f t="shared" ca="1" si="6"/>
        <v>-1.6700693088684382E-4</v>
      </c>
      <c r="K28" s="126" t="s">
        <v>2719</v>
      </c>
      <c r="L28" s="124">
        <f ca="1">IFERROR(_xll.ACC_BU(_xll.ArrayBU(DB),_xll.ArrayDPT($BA28:$BE28),_xll.ArrayCOA($BG28:$BZ28),YR,PRD,_xll.ArrayDIM($CB28:$CE28)),0)</f>
        <v>-12.1</v>
      </c>
      <c r="M28" s="127">
        <f t="shared" ca="1" si="7"/>
        <v>-2.4009121434298724E-4</v>
      </c>
      <c r="N28" s="124">
        <f t="shared" ca="1" si="8"/>
        <v>-12.1</v>
      </c>
      <c r="O28" s="124">
        <f t="shared" ca="1" si="9"/>
        <v>100</v>
      </c>
      <c r="P28" s="124">
        <f t="shared" ca="1" si="10"/>
        <v>14.799999999999999</v>
      </c>
      <c r="Q28" s="124">
        <f t="shared" ca="1" si="11"/>
        <v>-122.31404958677686</v>
      </c>
      <c r="R28" s="40"/>
      <c r="S28" s="72">
        <f ca="1">IFERROR(_xll.BC_BU(_xll.ArrayBU(DB),_xll.ArrayDPT($BA28:$BE28),_xll.ArrayCOA($BG28:$BZ28),YR,PRD,RV,_xll.ArrayDIM($CB28:$CE28)),0)</f>
        <v>0</v>
      </c>
      <c r="T28" s="72">
        <f ca="1">IFERROR(_xll.AC_BU(_xll.ArrayBU(DB),_xll.ArrayDPT($BA28:$BE28),_xll.ArrayCOA($BG28:$BZ28),YR-1,PRD,_xll.ArrayDIM($CB28:$CE28)),0)</f>
        <v>-0.57999999999999996</v>
      </c>
      <c r="U28" s="72">
        <f ca="1">IFERROR(_xll.BCC_BU(_xll.ArrayBU(DB),_xll.ArrayDPT($BA28:$BE28),_xll.ArrayCOA($BG28:$BZ28),YR,PRD,RV,_xll.ArrayDIM($CB28:$CE28)),0)</f>
        <v>0</v>
      </c>
      <c r="V28" s="72">
        <f ca="1">IFERROR(_xll.ACC_BU(_xll.ArrayBU(DB),_xll.ArrayDPT($BA28:$BE28),_xll.ArrayCOA($BG28:$BZ28),YR-1,PRD,_xll.ArrayDIM($CB28:$CE28)),0)</f>
        <v>-26.9</v>
      </c>
      <c r="X28" s="72">
        <f ca="1">IFERROR(_xll.ACC_BU(_xll.ArrayBU(DB),_xll.ArrayDPT($BA28:$BE28),_xll.ArrayCOA($BG28:$BZ28),YR-1,PRD,_xll.ArrayDIM($CB28:$CE28)),0)</f>
        <v>-26.9</v>
      </c>
      <c r="Y28" s="72">
        <f ca="1">IFERROR(_xll.BCC_BU(_xll.ArrayBU(DB),_xll.ArrayDPT($BA28:$BE28),_xll.ArrayCOA($BG28:$BZ28),YR-1,PRD,RV,_xll.ArrayDIM($CB28:$CE28)),0)</f>
        <v>0</v>
      </c>
      <c r="Z28" s="72">
        <f ca="1">IFERROR(_xll.ACC_BU(_xll.ArrayBU(DB),_xll.ArrayDPT($BA28:$BE28),_xll.ArrayCOA($BG28:$BZ28),YR-1-1,PRD,_xll.ArrayDIM($CB28:$CE28)),0)</f>
        <v>-29.229999999999997</v>
      </c>
      <c r="AA28" s="46"/>
      <c r="AB28" s="46"/>
      <c r="AC28" s="46"/>
      <c r="AE28" s="106"/>
      <c r="AF28" s="106"/>
      <c r="AG28" s="106"/>
      <c r="AH28" s="106"/>
      <c r="BA28" s="537"/>
      <c r="BB28" s="538"/>
      <c r="BC28" s="538"/>
      <c r="BD28" s="538"/>
      <c r="BE28" s="539"/>
      <c r="BF28" s="502"/>
      <c r="BG28" s="533" t="s">
        <v>1782</v>
      </c>
      <c r="BH28" s="535"/>
      <c r="BI28" s="537"/>
      <c r="BJ28" s="539"/>
      <c r="BK28" s="537"/>
      <c r="BL28" s="539"/>
      <c r="BM28" s="537"/>
      <c r="BN28" s="539"/>
      <c r="BO28" s="537"/>
      <c r="BP28" s="539"/>
      <c r="BQ28" s="537"/>
      <c r="BR28" s="539"/>
      <c r="BS28" s="537"/>
      <c r="BT28" s="539"/>
      <c r="BU28" s="537"/>
      <c r="BV28" s="539"/>
      <c r="BW28" s="537"/>
      <c r="BX28" s="539"/>
      <c r="BY28" s="537"/>
      <c r="BZ28" s="539"/>
      <c r="CA28" s="502"/>
      <c r="CB28" s="537"/>
      <c r="CC28" s="538"/>
      <c r="CD28" s="538"/>
      <c r="CE28" s="539"/>
      <c r="DA28" t="s">
        <v>1782</v>
      </c>
    </row>
    <row r="29" spans="1:105" ht="12.75" customHeight="1">
      <c r="A29" s="124">
        <f t="shared" ca="1" si="0"/>
        <v>6250.07</v>
      </c>
      <c r="B29" s="124">
        <f t="shared" ca="1" si="1"/>
        <v>50.000319998464008</v>
      </c>
      <c r="C29" s="124">
        <f t="shared" ca="1" si="2"/>
        <v>4583.369999999999</v>
      </c>
      <c r="D29" s="124">
        <f t="shared" ca="1" si="3"/>
        <v>36.666783999436795</v>
      </c>
      <c r="E29" s="124">
        <f ca="1">IFERROR(_xll.AC_BU(_xll.ArrayBU(DB),_xll.ArrayDPT($BA29:$BE29),_xll.ArrayCOA($BG29:$BZ29),YR,PRD-1,_xll.ArrayDIM($CB29:$CE29)),0)</f>
        <v>7916.6900000000005</v>
      </c>
      <c r="F29" s="124">
        <f t="shared" ca="1" si="4"/>
        <v>12500.06</v>
      </c>
      <c r="G29" s="124">
        <f t="shared" ca="1" si="5"/>
        <v>100</v>
      </c>
      <c r="H29" s="124"/>
      <c r="I29" s="124">
        <f ca="1">IFERROR(_xll.AC_BU(_xll.ArrayBU(DB),_xll.ArrayDPT($BA29:$BE29),_xll.ArrayCOA($BG29:$BZ29),YR,PRD,_xll.ArrayDIM($CB29:$CE29)),0)</f>
        <v>12500.06</v>
      </c>
      <c r="J29" s="127">
        <f t="shared" ca="1" si="6"/>
        <v>1.0334636913373272</v>
      </c>
      <c r="K29" s="126" t="s">
        <v>2770</v>
      </c>
      <c r="L29" s="124">
        <f ca="1">IFERROR(_xll.ACC_BU(_xll.ArrayBU(DB),_xll.ArrayDPT($BA29:$BE29),_xll.ArrayCOA($BG29:$BZ29),YR,PRD,_xll.ArrayDIM($CB29:$CE29)),0)</f>
        <v>52083.509999999995</v>
      </c>
      <c r="M29" s="127">
        <f t="shared" ca="1" si="7"/>
        <v>1.0334539804252163</v>
      </c>
      <c r="N29" s="124">
        <f t="shared" ca="1" si="8"/>
        <v>52083.509999999995</v>
      </c>
      <c r="O29" s="124">
        <f t="shared" ca="1" si="9"/>
        <v>99.999999999999986</v>
      </c>
      <c r="P29" s="124">
        <f t="shared" ca="1" si="10"/>
        <v>14583.569999999992</v>
      </c>
      <c r="Q29" s="124">
        <f t="shared" ca="1" si="11"/>
        <v>28.000359422780829</v>
      </c>
      <c r="R29" s="40"/>
      <c r="S29" s="72">
        <f ca="1">IFERROR(_xll.BC_BU(_xll.ArrayBU(DB),_xll.ArrayDPT($BA29:$BE29),_xll.ArrayCOA($BG29:$BZ29),YR,PRD,RV,_xll.ArrayDIM($CB29:$CE29)),0)</f>
        <v>0</v>
      </c>
      <c r="T29" s="72">
        <f ca="1">IFERROR(_xll.AC_BU(_xll.ArrayBU(DB),_xll.ArrayDPT($BA29:$BE29),_xll.ArrayCOA($BG29:$BZ29),YR-1,PRD,_xll.ArrayDIM($CB29:$CE29)),0)</f>
        <v>6249.99</v>
      </c>
      <c r="U29" s="72">
        <f ca="1">IFERROR(_xll.BCC_BU(_xll.ArrayBU(DB),_xll.ArrayDPT($BA29:$BE29),_xll.ArrayCOA($BG29:$BZ29),YR,PRD,RV,_xll.ArrayDIM($CB29:$CE29)),0)</f>
        <v>0</v>
      </c>
      <c r="V29" s="72">
        <f ca="1">IFERROR(_xll.ACC_BU(_xll.ArrayBU(DB),_xll.ArrayDPT($BA29:$BE29),_xll.ArrayCOA($BG29:$BZ29),YR-1,PRD,_xll.ArrayDIM($CB29:$CE29)),0)</f>
        <v>37499.94</v>
      </c>
      <c r="X29" s="72">
        <f ca="1">IFERROR(_xll.ACC_BU(_xll.ArrayBU(DB),_xll.ArrayDPT($BA29:$BE29),_xll.ArrayCOA($BG29:$BZ29),YR-1,PRD,_xll.ArrayDIM($CB29:$CE29)),0)</f>
        <v>37499.94</v>
      </c>
      <c r="Y29" s="72">
        <f ca="1">IFERROR(_xll.BCC_BU(_xll.ArrayBU(DB),_xll.ArrayDPT($BA29:$BE29),_xll.ArrayCOA($BG29:$BZ29),YR-1,PRD,RV,_xll.ArrayDIM($CB29:$CE29)),0)</f>
        <v>0</v>
      </c>
      <c r="Z29" s="72">
        <f ca="1">IFERROR(_xll.ACC_BU(_xll.ArrayBU(DB),_xll.ArrayDPT($BA29:$BE29),_xll.ArrayCOA($BG29:$BZ29),YR-1-1,PRD,_xll.ArrayDIM($CB29:$CE29)),0)</f>
        <v>37500</v>
      </c>
      <c r="AA29" s="46"/>
      <c r="AB29" s="46"/>
      <c r="AC29" s="46"/>
      <c r="AE29" s="106"/>
      <c r="AF29" s="106"/>
      <c r="AG29" s="106"/>
      <c r="AH29" s="106"/>
      <c r="BA29" s="537"/>
      <c r="BB29" s="538"/>
      <c r="BC29" s="538"/>
      <c r="BD29" s="538"/>
      <c r="BE29" s="539"/>
      <c r="BF29" s="502"/>
      <c r="BG29" s="533" t="s">
        <v>1776</v>
      </c>
      <c r="BH29" s="535"/>
      <c r="BI29" s="537"/>
      <c r="BJ29" s="539"/>
      <c r="BK29" s="537"/>
      <c r="BL29" s="539"/>
      <c r="BM29" s="537"/>
      <c r="BN29" s="539"/>
      <c r="BO29" s="537"/>
      <c r="BP29" s="539"/>
      <c r="BQ29" s="537"/>
      <c r="BR29" s="539"/>
      <c r="BS29" s="537"/>
      <c r="BT29" s="539"/>
      <c r="BU29" s="537"/>
      <c r="BV29" s="539"/>
      <c r="BW29" s="537"/>
      <c r="BX29" s="539"/>
      <c r="BY29" s="537"/>
      <c r="BZ29" s="539"/>
      <c r="CA29" s="502"/>
      <c r="CB29" s="537"/>
      <c r="CC29" s="538"/>
      <c r="CD29" s="538"/>
      <c r="CE29" s="539"/>
      <c r="DA29" t="s">
        <v>1776</v>
      </c>
    </row>
    <row r="30" spans="1:105" ht="12.75" hidden="1" customHeight="1">
      <c r="A30" s="124">
        <f t="shared" si="0"/>
        <v>0</v>
      </c>
      <c r="B30" s="124">
        <f t="shared" si="1"/>
        <v>0</v>
      </c>
      <c r="C30" s="124">
        <f t="shared" si="2"/>
        <v>0</v>
      </c>
      <c r="D30" s="124">
        <f t="shared" si="3"/>
        <v>0</v>
      </c>
      <c r="E30" s="124"/>
      <c r="F30" s="124">
        <f t="shared" si="4"/>
        <v>0</v>
      </c>
      <c r="G30" s="124">
        <f t="shared" si="5"/>
        <v>0</v>
      </c>
      <c r="H30" s="124"/>
      <c r="I30" s="124"/>
      <c r="J30" s="127">
        <f t="shared" ca="1" si="6"/>
        <v>0</v>
      </c>
      <c r="K30" s="126" t="s">
        <v>2771</v>
      </c>
      <c r="L30" s="124"/>
      <c r="M30" s="127">
        <f t="shared" ca="1" si="7"/>
        <v>0</v>
      </c>
      <c r="N30" s="124">
        <f t="shared" si="8"/>
        <v>0</v>
      </c>
      <c r="O30" s="124">
        <f t="shared" si="9"/>
        <v>0</v>
      </c>
      <c r="P30" s="124">
        <f t="shared" si="10"/>
        <v>0</v>
      </c>
      <c r="Q30" s="124">
        <f t="shared" si="11"/>
        <v>0</v>
      </c>
      <c r="R30" s="40"/>
      <c r="S30" s="72"/>
      <c r="T30" s="72"/>
      <c r="U30" s="72"/>
      <c r="V30" s="72"/>
      <c r="X30" s="72"/>
      <c r="Y30" s="72"/>
      <c r="Z30" s="72"/>
      <c r="AA30" s="46"/>
      <c r="AB30" s="46"/>
      <c r="AC30" s="46"/>
      <c r="AE30" s="106"/>
      <c r="AF30" s="106"/>
      <c r="AG30" s="106"/>
      <c r="AH30" s="106"/>
      <c r="BA30" s="537"/>
      <c r="BB30" s="538"/>
      <c r="BC30" s="538"/>
      <c r="BD30" s="538"/>
      <c r="BE30" s="539"/>
      <c r="BF30" s="502"/>
      <c r="BG30" s="533"/>
      <c r="BH30" s="535"/>
      <c r="BI30" s="537"/>
      <c r="BJ30" s="539"/>
      <c r="BK30" s="537"/>
      <c r="BL30" s="539"/>
      <c r="BM30" s="537"/>
      <c r="BN30" s="539"/>
      <c r="BO30" s="537"/>
      <c r="BP30" s="539"/>
      <c r="BQ30" s="537"/>
      <c r="BR30" s="539"/>
      <c r="BS30" s="537"/>
      <c r="BT30" s="539"/>
      <c r="BU30" s="537"/>
      <c r="BV30" s="539"/>
      <c r="BW30" s="537"/>
      <c r="BX30" s="539"/>
      <c r="BY30" s="537"/>
      <c r="BZ30" s="539"/>
      <c r="CA30" s="502"/>
      <c r="CB30" s="537"/>
      <c r="CC30" s="538"/>
      <c r="CD30" s="538"/>
      <c r="CE30" s="539"/>
    </row>
    <row r="31" spans="1:105" ht="12.75" hidden="1" customHeight="1">
      <c r="A31" s="124">
        <f t="shared" si="0"/>
        <v>0</v>
      </c>
      <c r="B31" s="124">
        <f t="shared" si="1"/>
        <v>0</v>
      </c>
      <c r="C31" s="124">
        <f t="shared" si="2"/>
        <v>0</v>
      </c>
      <c r="D31" s="124">
        <f t="shared" si="3"/>
        <v>0</v>
      </c>
      <c r="E31" s="124"/>
      <c r="F31" s="124">
        <f t="shared" si="4"/>
        <v>0</v>
      </c>
      <c r="G31" s="124">
        <f t="shared" si="5"/>
        <v>0</v>
      </c>
      <c r="H31" s="124"/>
      <c r="I31" s="124"/>
      <c r="J31" s="127">
        <f t="shared" ca="1" si="6"/>
        <v>0</v>
      </c>
      <c r="K31" s="126" t="s">
        <v>2772</v>
      </c>
      <c r="L31" s="124"/>
      <c r="M31" s="127">
        <f t="shared" ca="1" si="7"/>
        <v>0</v>
      </c>
      <c r="N31" s="124">
        <f t="shared" si="8"/>
        <v>0</v>
      </c>
      <c r="O31" s="124">
        <f t="shared" si="9"/>
        <v>0</v>
      </c>
      <c r="P31" s="124">
        <f t="shared" si="10"/>
        <v>0</v>
      </c>
      <c r="Q31" s="124">
        <f t="shared" si="11"/>
        <v>0</v>
      </c>
      <c r="R31" s="40"/>
      <c r="S31" s="72"/>
      <c r="T31" s="72"/>
      <c r="U31" s="72"/>
      <c r="V31" s="72"/>
      <c r="X31" s="72"/>
      <c r="Y31" s="72"/>
      <c r="Z31" s="72"/>
      <c r="AA31" s="46"/>
      <c r="AB31" s="46"/>
      <c r="AC31" s="46"/>
      <c r="AE31" s="106"/>
      <c r="AF31" s="106"/>
      <c r="AG31" s="106"/>
      <c r="AH31" s="106"/>
      <c r="BA31" s="537"/>
      <c r="BB31" s="538"/>
      <c r="BC31" s="538"/>
      <c r="BD31" s="538"/>
      <c r="BE31" s="539"/>
      <c r="BF31" s="502"/>
      <c r="BG31" s="533"/>
      <c r="BH31" s="535"/>
      <c r="BI31" s="537"/>
      <c r="BJ31" s="539"/>
      <c r="BK31" s="537"/>
      <c r="BL31" s="539"/>
      <c r="BM31" s="537"/>
      <c r="BN31" s="539"/>
      <c r="BO31" s="537"/>
      <c r="BP31" s="539"/>
      <c r="BQ31" s="537"/>
      <c r="BR31" s="539"/>
      <c r="BS31" s="537"/>
      <c r="BT31" s="539"/>
      <c r="BU31" s="537"/>
      <c r="BV31" s="539"/>
      <c r="BW31" s="537"/>
      <c r="BX31" s="539"/>
      <c r="BY31" s="537"/>
      <c r="BZ31" s="539"/>
      <c r="CA31" s="502"/>
      <c r="CB31" s="537"/>
      <c r="CC31" s="538"/>
      <c r="CD31" s="538"/>
      <c r="CE31" s="539"/>
    </row>
    <row r="32" spans="1:105" ht="12.75" customHeight="1">
      <c r="A32" s="124">
        <f t="shared" ca="1" si="0"/>
        <v>240</v>
      </c>
      <c r="B32" s="124">
        <f t="shared" ca="1" si="1"/>
        <v>100</v>
      </c>
      <c r="C32" s="124">
        <f t="shared" ca="1" si="2"/>
        <v>-1179.33</v>
      </c>
      <c r="D32" s="124">
        <f t="shared" ca="1" si="3"/>
        <v>-491.38749999999999</v>
      </c>
      <c r="E32" s="124">
        <f ca="1">IFERROR(_xll.AC_BU(_xll.ArrayBU(DB),_xll.ArrayDPT($BA32:$BE32),_xll.ArrayCOA($BG32:$BZ32),YR,PRD-1,_xll.ArrayDIM($CB32:$CE32)),0)</f>
        <v>1419.33</v>
      </c>
      <c r="F32" s="124">
        <f t="shared" ca="1" si="4"/>
        <v>240</v>
      </c>
      <c r="G32" s="124">
        <f t="shared" ca="1" si="5"/>
        <v>100</v>
      </c>
      <c r="H32" s="124"/>
      <c r="I32" s="124">
        <f ca="1">IFERROR(_xll.AC_BU(_xll.ArrayBU(DB),_xll.ArrayDPT($BA32:$BE32),_xll.ArrayCOA($BG32:$BZ32),YR,PRD,_xll.ArrayDIM($CB32:$CE32)),0)</f>
        <v>240</v>
      </c>
      <c r="J32" s="127">
        <f t="shared" ca="1" si="6"/>
        <v>1.9842407630120056E-2</v>
      </c>
      <c r="K32" s="126" t="s">
        <v>2494</v>
      </c>
      <c r="L32" s="124">
        <f ca="1">IFERROR(_xll.ACC_BU(_xll.ArrayBU(DB),_xll.ArrayDPT($BA32:$BE32),_xll.ArrayCOA($BG32:$BZ32),YR,PRD,_xll.ArrayDIM($CB32:$CE32)),0)</f>
        <v>1876.55</v>
      </c>
      <c r="M32" s="127">
        <f t="shared" ca="1" si="7"/>
        <v>3.7234972584738242E-2</v>
      </c>
      <c r="N32" s="124">
        <f t="shared" ca="1" si="8"/>
        <v>1876.55</v>
      </c>
      <c r="O32" s="124">
        <f t="shared" ca="1" si="9"/>
        <v>100</v>
      </c>
      <c r="P32" s="124">
        <f t="shared" ca="1" si="10"/>
        <v>1669.4299999999998</v>
      </c>
      <c r="Q32" s="124">
        <f t="shared" ca="1" si="11"/>
        <v>88.962724148037609</v>
      </c>
      <c r="R32" s="40"/>
      <c r="S32" s="72">
        <f ca="1">IFERROR(_xll.BC_BU(_xll.ArrayBU(DB),_xll.ArrayDPT($BA32:$BE32),_xll.ArrayCOA($BG32:$BZ32),YR,PRD,RV,_xll.ArrayDIM($CB32:$CE32)),0)</f>
        <v>0</v>
      </c>
      <c r="T32" s="72">
        <f ca="1">IFERROR(_xll.AC_BU(_xll.ArrayBU(DB),_xll.ArrayDPT($BA32:$BE32),_xll.ArrayCOA($BG32:$BZ32),YR-1,PRD,_xll.ArrayDIM($CB32:$CE32)),0)</f>
        <v>0</v>
      </c>
      <c r="U32" s="72">
        <f ca="1">IFERROR(_xll.BCC_BU(_xll.ArrayBU(DB),_xll.ArrayDPT($BA32:$BE32),_xll.ArrayCOA($BG32:$BZ32),YR,PRD,RV,_xll.ArrayDIM($CB32:$CE32)),0)</f>
        <v>0</v>
      </c>
      <c r="V32" s="72">
        <f ca="1">IFERROR(_xll.ACC_BU(_xll.ArrayBU(DB),_xll.ArrayDPT($BA32:$BE32),_xll.ArrayCOA($BG32:$BZ32),YR-1,PRD,_xll.ArrayDIM($CB32:$CE32)),0)</f>
        <v>207.12</v>
      </c>
      <c r="X32" s="72">
        <f ca="1">IFERROR(_xll.ACC_BU(_xll.ArrayBU(DB),_xll.ArrayDPT($BA32:$BE32),_xll.ArrayCOA($BG32:$BZ32),YR-1,PRD,_xll.ArrayDIM($CB32:$CE32)),0)</f>
        <v>207.12</v>
      </c>
      <c r="Y32" s="72">
        <f ca="1">IFERROR(_xll.BCC_BU(_xll.ArrayBU(DB),_xll.ArrayDPT($BA32:$BE32),_xll.ArrayCOA($BG32:$BZ32),YR-1,PRD,RV,_xll.ArrayDIM($CB32:$CE32)),0)</f>
        <v>0</v>
      </c>
      <c r="Z32" s="72">
        <f ca="1">IFERROR(_xll.ACC_BU(_xll.ArrayBU(DB),_xll.ArrayDPT($BA32:$BE32),_xll.ArrayCOA($BG32:$BZ32),YR-1-1,PRD,_xll.ArrayDIM($CB32:$CE32)),0)</f>
        <v>435.49</v>
      </c>
      <c r="AA32" s="46"/>
      <c r="AB32" s="46"/>
      <c r="AC32" s="46"/>
      <c r="AE32" s="106"/>
      <c r="AF32" s="106"/>
      <c r="AG32" s="106"/>
      <c r="AH32" s="106"/>
      <c r="BA32" s="537"/>
      <c r="BB32" s="538"/>
      <c r="BC32" s="538"/>
      <c r="BD32" s="538"/>
      <c r="BE32" s="539"/>
      <c r="BF32" s="502"/>
      <c r="BG32" s="533" t="s">
        <v>1773</v>
      </c>
      <c r="BH32" s="535"/>
      <c r="BI32" s="537"/>
      <c r="BJ32" s="539"/>
      <c r="BK32" s="537"/>
      <c r="BL32" s="539"/>
      <c r="BM32" s="537"/>
      <c r="BN32" s="539"/>
      <c r="BO32" s="537"/>
      <c r="BP32" s="539"/>
      <c r="BQ32" s="537"/>
      <c r="BR32" s="539"/>
      <c r="BS32" s="537"/>
      <c r="BT32" s="539"/>
      <c r="BU32" s="537"/>
      <c r="BV32" s="539"/>
      <c r="BW32" s="537"/>
      <c r="BX32" s="539"/>
      <c r="BY32" s="537"/>
      <c r="BZ32" s="539"/>
      <c r="CA32" s="502"/>
      <c r="CB32" s="537"/>
      <c r="CC32" s="538"/>
      <c r="CD32" s="538"/>
      <c r="CE32" s="539"/>
      <c r="DA32" t="s">
        <v>1773</v>
      </c>
    </row>
    <row r="33" spans="1:106" ht="12.75" hidden="1" customHeight="1">
      <c r="A33" s="124"/>
      <c r="B33" s="124">
        <f t="shared" ca="1" si="1"/>
        <v>0</v>
      </c>
      <c r="C33" s="124">
        <f t="shared" ca="1" si="2"/>
        <v>-1179.33</v>
      </c>
      <c r="D33" s="124">
        <f t="shared" ca="1" si="3"/>
        <v>-491.38749999999999</v>
      </c>
      <c r="E33" s="124">
        <f ca="1">IFERROR(_xll.AC_BU(_xll.ArrayBU(DB),_xll.ArrayDPT($BA33:$BE33),_xll.ArrayCOA($BG33:$BZ33),YR,PRD-1,_xll.ArrayDIM($CB33:$CE33)),0)</f>
        <v>1419.33</v>
      </c>
      <c r="F33" s="124"/>
      <c r="G33" s="124">
        <f t="shared" ca="1" si="5"/>
        <v>0</v>
      </c>
      <c r="H33" s="124"/>
      <c r="I33" s="124">
        <f ca="1">IFERROR(_xll.AC_BU(_xll.ArrayBU(DB),_xll.ArrayDPT($BA33:$BE33),_xll.ArrayCOA($BG33:$BZ33),YR,PRD,_xll.ArrayDIM($CB33:$CE33)),0)</f>
        <v>240</v>
      </c>
      <c r="J33" s="127">
        <f t="shared" ca="1" si="6"/>
        <v>1.9842407630120056E-2</v>
      </c>
      <c r="K33" s="126" t="s">
        <v>2773</v>
      </c>
      <c r="L33" s="124">
        <f ca="1">IFERROR(_xll.ACC_BU(_xll.ArrayBU(DB),_xll.ArrayDPT($BA33:$BE33),_xll.ArrayCOA($BG33:$BZ33),YR,PRD,_xll.ArrayDIM($CB33:$CE33)),0)</f>
        <v>1876.55</v>
      </c>
      <c r="M33" s="127">
        <f t="shared" ca="1" si="7"/>
        <v>3.7234972584738242E-2</v>
      </c>
      <c r="N33" s="124"/>
      <c r="O33" s="124">
        <f t="shared" ca="1" si="9"/>
        <v>0</v>
      </c>
      <c r="P33" s="124"/>
      <c r="Q33" s="124">
        <f t="shared" ca="1" si="11"/>
        <v>0</v>
      </c>
      <c r="R33" s="40"/>
      <c r="S33" s="72">
        <f ca="1">IFERROR(_xll.BC_BU(_xll.ArrayBU(DB),_xll.ArrayDPT($BA33:$BE33),_xll.ArrayCOA($BG33:$BZ33),YR,PRD,RV,_xll.ArrayDIM($CB33:$CE33)),0)</f>
        <v>0</v>
      </c>
      <c r="T33" s="72">
        <f ca="1">IFERROR(_xll.AC_BU(_xll.ArrayBU(DB),_xll.ArrayDPT($BA33:$BE33),_xll.ArrayCOA($BG33:$BZ33),YR-1,PRD,_xll.ArrayDIM($CB33:$CE33)),0)</f>
        <v>0</v>
      </c>
      <c r="U33" s="72">
        <f ca="1">IFERROR(_xll.BCC_BU(_xll.ArrayBU(DB),_xll.ArrayDPT($BA33:$BE33),_xll.ArrayCOA($BG33:$BZ33),YR,PRD,RV,_xll.ArrayDIM($CB33:$CE33)),0)</f>
        <v>0</v>
      </c>
      <c r="V33" s="72">
        <f ca="1">IFERROR(_xll.ACC_BU(_xll.ArrayBU(DB),_xll.ArrayDPT($BA33:$BE33),_xll.ArrayCOA($BG33:$BZ33),YR-1,PRD,_xll.ArrayDIM($CB33:$CE33)),0)</f>
        <v>207.12</v>
      </c>
      <c r="X33" s="72">
        <f ca="1">IFERROR(_xll.ACC_BU(_xll.ArrayBU(DB),_xll.ArrayDPT($BA33:$BE33),_xll.ArrayCOA($BG33:$BZ33),YR-1,PRD,_xll.ArrayDIM($CB33:$CE33)),0)</f>
        <v>207.12</v>
      </c>
      <c r="Y33" s="72">
        <f ca="1">IFERROR(_xll.BCC_BU(_xll.ArrayBU(DB),_xll.ArrayDPT($BA33:$BE33),_xll.ArrayCOA($BG33:$BZ33),YR-1,PRD,RV,_xll.ArrayDIM($CB33:$CE33)),0)</f>
        <v>0</v>
      </c>
      <c r="Z33" s="72">
        <f ca="1">IFERROR(_xll.ACC_BU(_xll.ArrayBU(DB),_xll.ArrayDPT($BA33:$BE33),_xll.ArrayCOA($BG33:$BZ33),YR-1-1,PRD,_xll.ArrayDIM($CB33:$CE33)),0)</f>
        <v>435.49</v>
      </c>
      <c r="AA33" s="46"/>
      <c r="AB33" s="46"/>
      <c r="AC33" s="46"/>
      <c r="AE33" s="106"/>
      <c r="AF33" s="106"/>
      <c r="AG33" s="106"/>
      <c r="AH33" s="106"/>
      <c r="BA33" s="537"/>
      <c r="BB33" s="538"/>
      <c r="BC33" s="538"/>
      <c r="BD33" s="538"/>
      <c r="BE33" s="539"/>
      <c r="BF33" s="502"/>
      <c r="BG33" s="533" t="s">
        <v>1773</v>
      </c>
      <c r="BH33" s="535"/>
      <c r="BI33" s="537"/>
      <c r="BJ33" s="539"/>
      <c r="BK33" s="537"/>
      <c r="BL33" s="539"/>
      <c r="BM33" s="537"/>
      <c r="BN33" s="539"/>
      <c r="BO33" s="537"/>
      <c r="BP33" s="539"/>
      <c r="BQ33" s="537"/>
      <c r="BR33" s="539"/>
      <c r="BS33" s="537"/>
      <c r="BT33" s="539"/>
      <c r="BU33" s="537"/>
      <c r="BV33" s="539"/>
      <c r="BW33" s="537"/>
      <c r="BX33" s="539"/>
      <c r="BY33" s="537"/>
      <c r="BZ33" s="539"/>
      <c r="CA33" s="502"/>
      <c r="CB33" s="537"/>
      <c r="CC33" s="538"/>
      <c r="CD33" s="538"/>
      <c r="CE33" s="539"/>
      <c r="DA33" t="s">
        <v>1773</v>
      </c>
    </row>
    <row r="34" spans="1:106" ht="12.75" hidden="1" customHeight="1">
      <c r="A34" s="124"/>
      <c r="B34" s="124">
        <f t="shared" ca="1" si="1"/>
        <v>0</v>
      </c>
      <c r="C34" s="124">
        <f t="shared" ca="1" si="2"/>
        <v>-1179.33</v>
      </c>
      <c r="D34" s="124">
        <f t="shared" ca="1" si="3"/>
        <v>-491.38749999999999</v>
      </c>
      <c r="E34" s="124">
        <f ca="1">IFERROR(_xll.AC_BU(_xll.ArrayBU(DB),_xll.ArrayDPT($BA34:$BE34),_xll.ArrayCOA($BG34:$BZ34),YR,PRD-1,_xll.ArrayDIM($CB34:$CE34)),0)</f>
        <v>1419.33</v>
      </c>
      <c r="F34" s="124"/>
      <c r="G34" s="124">
        <f t="shared" ca="1" si="5"/>
        <v>0</v>
      </c>
      <c r="H34" s="124"/>
      <c r="I34" s="124">
        <f ca="1">IFERROR(_xll.AC_BU(_xll.ArrayBU(DB),_xll.ArrayDPT($BA34:$BE34),_xll.ArrayCOA($BG34:$BZ34),YR,PRD,_xll.ArrayDIM($CB34:$CE34)),0)</f>
        <v>240</v>
      </c>
      <c r="J34" s="127">
        <f t="shared" ca="1" si="6"/>
        <v>1.9842407630120056E-2</v>
      </c>
      <c r="K34" s="126" t="s">
        <v>2774</v>
      </c>
      <c r="L34" s="124">
        <f ca="1">IFERROR(_xll.ACC_BU(_xll.ArrayBU(DB),_xll.ArrayDPT($BA34:$BE34),_xll.ArrayCOA($BG34:$BZ34),YR,PRD,_xll.ArrayDIM($CB34:$CE34)),0)</f>
        <v>1876.55</v>
      </c>
      <c r="M34" s="127">
        <f t="shared" ca="1" si="7"/>
        <v>3.7234972584738242E-2</v>
      </c>
      <c r="N34" s="124"/>
      <c r="O34" s="124">
        <f t="shared" ca="1" si="9"/>
        <v>0</v>
      </c>
      <c r="P34" s="124"/>
      <c r="Q34" s="124">
        <f t="shared" ca="1" si="11"/>
        <v>0</v>
      </c>
      <c r="R34" s="40"/>
      <c r="S34" s="72">
        <f ca="1">IFERROR(_xll.BC_BU(_xll.ArrayBU(DB),_xll.ArrayDPT($BA34:$BE34),_xll.ArrayCOA($BG34:$BZ34),YR,PRD,RV,_xll.ArrayDIM($CB34:$CE34)),0)</f>
        <v>0</v>
      </c>
      <c r="T34" s="72">
        <f ca="1">IFERROR(_xll.AC_BU(_xll.ArrayBU(DB),_xll.ArrayDPT($BA34:$BE34),_xll.ArrayCOA($BG34:$BZ34),YR-1,PRD,_xll.ArrayDIM($CB34:$CE34)),0)</f>
        <v>0</v>
      </c>
      <c r="U34" s="72">
        <f ca="1">IFERROR(_xll.BCC_BU(_xll.ArrayBU(DB),_xll.ArrayDPT($BA34:$BE34),_xll.ArrayCOA($BG34:$BZ34),YR,PRD,RV,_xll.ArrayDIM($CB34:$CE34)),0)</f>
        <v>0</v>
      </c>
      <c r="V34" s="72">
        <f ca="1">IFERROR(_xll.ACC_BU(_xll.ArrayBU(DB),_xll.ArrayDPT($BA34:$BE34),_xll.ArrayCOA($BG34:$BZ34),YR-1,PRD,_xll.ArrayDIM($CB34:$CE34)),0)</f>
        <v>207.12</v>
      </c>
      <c r="X34" s="72">
        <f ca="1">IFERROR(_xll.ACC_BU(_xll.ArrayBU(DB),_xll.ArrayDPT($BA34:$BE34),_xll.ArrayCOA($BG34:$BZ34),YR-1,PRD,_xll.ArrayDIM($CB34:$CE34)),0)</f>
        <v>207.12</v>
      </c>
      <c r="Y34" s="72">
        <f ca="1">IFERROR(_xll.BCC_BU(_xll.ArrayBU(DB),_xll.ArrayDPT($BA34:$BE34),_xll.ArrayCOA($BG34:$BZ34),YR-1,PRD,RV,_xll.ArrayDIM($CB34:$CE34)),0)</f>
        <v>0</v>
      </c>
      <c r="Z34" s="72">
        <f ca="1">IFERROR(_xll.ACC_BU(_xll.ArrayBU(DB),_xll.ArrayDPT($BA34:$BE34),_xll.ArrayCOA($BG34:$BZ34),YR-1-1,PRD,_xll.ArrayDIM($CB34:$CE34)),0)</f>
        <v>435.49</v>
      </c>
      <c r="AA34" s="46"/>
      <c r="AB34" s="46"/>
      <c r="AC34" s="46"/>
      <c r="AE34" s="106"/>
      <c r="AF34" s="106"/>
      <c r="AG34" s="106"/>
      <c r="AH34" s="106"/>
      <c r="BA34" s="537"/>
      <c r="BB34" s="538"/>
      <c r="BC34" s="538"/>
      <c r="BD34" s="538"/>
      <c r="BE34" s="539"/>
      <c r="BF34" s="502"/>
      <c r="BG34" s="533" t="s">
        <v>1773</v>
      </c>
      <c r="BH34" s="535"/>
      <c r="BI34" s="537"/>
      <c r="BJ34" s="539"/>
      <c r="BK34" s="537"/>
      <c r="BL34" s="539"/>
      <c r="BM34" s="537"/>
      <c r="BN34" s="539"/>
      <c r="BO34" s="537"/>
      <c r="BP34" s="539"/>
      <c r="BQ34" s="537"/>
      <c r="BR34" s="539"/>
      <c r="BS34" s="537"/>
      <c r="BT34" s="539"/>
      <c r="BU34" s="537"/>
      <c r="BV34" s="539"/>
      <c r="BW34" s="537"/>
      <c r="BX34" s="539"/>
      <c r="BY34" s="537"/>
      <c r="BZ34" s="539"/>
      <c r="CA34" s="502"/>
      <c r="CB34" s="537"/>
      <c r="CC34" s="538"/>
      <c r="CD34" s="538"/>
      <c r="CE34" s="539"/>
      <c r="DA34" t="s">
        <v>1773</v>
      </c>
    </row>
    <row r="35" spans="1:106" ht="12.75" hidden="1" customHeight="1">
      <c r="A35" s="124"/>
      <c r="B35" s="124">
        <f t="shared" ca="1" si="1"/>
        <v>0</v>
      </c>
      <c r="C35" s="124">
        <f t="shared" ca="1" si="2"/>
        <v>-1179.33</v>
      </c>
      <c r="D35" s="124">
        <f t="shared" ca="1" si="3"/>
        <v>-491.38749999999999</v>
      </c>
      <c r="E35" s="124">
        <f ca="1">IFERROR(_xll.AC_BU(_xll.ArrayBU(DB),_xll.ArrayDPT($BA35:$BE35),_xll.ArrayCOA($BG35:$BZ35),YR,PRD-1,_xll.ArrayDIM($CB35:$CE35)),0)</f>
        <v>1419.33</v>
      </c>
      <c r="F35" s="124"/>
      <c r="G35" s="124">
        <f t="shared" ca="1" si="5"/>
        <v>0</v>
      </c>
      <c r="H35" s="124"/>
      <c r="I35" s="124">
        <f ca="1">IFERROR(_xll.AC_BU(_xll.ArrayBU(DB),_xll.ArrayDPT($BA35:$BE35),_xll.ArrayCOA($BG35:$BZ35),YR,PRD,_xll.ArrayDIM($CB35:$CE35)),0)</f>
        <v>240</v>
      </c>
      <c r="J35" s="127">
        <f t="shared" ca="1" si="6"/>
        <v>1.9842407630120056E-2</v>
      </c>
      <c r="K35" s="126" t="s">
        <v>2724</v>
      </c>
      <c r="L35" s="124">
        <f ca="1">IFERROR(_xll.ACC_BU(_xll.ArrayBU(DB),_xll.ArrayDPT($BA35:$BE35),_xll.ArrayCOA($BG35:$BZ35),YR,PRD,_xll.ArrayDIM($CB35:$CE35)),0)</f>
        <v>1876.55</v>
      </c>
      <c r="M35" s="127">
        <f t="shared" ca="1" si="7"/>
        <v>3.7234972584738242E-2</v>
      </c>
      <c r="N35" s="124"/>
      <c r="O35" s="124">
        <f t="shared" ca="1" si="9"/>
        <v>0</v>
      </c>
      <c r="P35" s="124"/>
      <c r="Q35" s="124">
        <f t="shared" ca="1" si="11"/>
        <v>0</v>
      </c>
      <c r="R35" s="40"/>
      <c r="S35" s="72">
        <f ca="1">IFERROR(_xll.BC_BU(_xll.ArrayBU(DB),_xll.ArrayDPT($BA35:$BE35),_xll.ArrayCOA($BG35:$BZ35),YR,PRD,RV,_xll.ArrayDIM($CB35:$CE35)),0)</f>
        <v>0</v>
      </c>
      <c r="T35" s="72">
        <f ca="1">IFERROR(_xll.AC_BU(_xll.ArrayBU(DB),_xll.ArrayDPT($BA35:$BE35),_xll.ArrayCOA($BG35:$BZ35),YR-1,PRD,_xll.ArrayDIM($CB35:$CE35)),0)</f>
        <v>0</v>
      </c>
      <c r="U35" s="72">
        <f ca="1">IFERROR(_xll.BCC_BU(_xll.ArrayBU(DB),_xll.ArrayDPT($BA35:$BE35),_xll.ArrayCOA($BG35:$BZ35),YR,PRD,RV,_xll.ArrayDIM($CB35:$CE35)),0)</f>
        <v>0</v>
      </c>
      <c r="V35" s="72">
        <f ca="1">IFERROR(_xll.ACC_BU(_xll.ArrayBU(DB),_xll.ArrayDPT($BA35:$BE35),_xll.ArrayCOA($BG35:$BZ35),YR-1,PRD,_xll.ArrayDIM($CB35:$CE35)),0)</f>
        <v>207.12</v>
      </c>
      <c r="X35" s="72">
        <f ca="1">IFERROR(_xll.ACC_BU(_xll.ArrayBU(DB),_xll.ArrayDPT($BA35:$BE35),_xll.ArrayCOA($BG35:$BZ35),YR-1,PRD,_xll.ArrayDIM($CB35:$CE35)),0)</f>
        <v>207.12</v>
      </c>
      <c r="Y35" s="72">
        <f ca="1">IFERROR(_xll.BCC_BU(_xll.ArrayBU(DB),_xll.ArrayDPT($BA35:$BE35),_xll.ArrayCOA($BG35:$BZ35),YR-1,PRD,RV,_xll.ArrayDIM($CB35:$CE35)),0)</f>
        <v>0</v>
      </c>
      <c r="Z35" s="72">
        <f ca="1">IFERROR(_xll.ACC_BU(_xll.ArrayBU(DB),_xll.ArrayDPT($BA35:$BE35),_xll.ArrayCOA($BG35:$BZ35),YR-1-1,PRD,_xll.ArrayDIM($CB35:$CE35)),0)</f>
        <v>435.49</v>
      </c>
      <c r="AA35" s="102"/>
      <c r="AB35" s="102"/>
      <c r="AC35" s="102"/>
      <c r="AE35" s="106"/>
      <c r="AF35" s="106"/>
      <c r="AG35" s="106"/>
      <c r="AH35" s="106"/>
      <c r="BA35" s="537"/>
      <c r="BB35" s="538"/>
      <c r="BC35" s="538"/>
      <c r="BD35" s="538"/>
      <c r="BE35" s="539"/>
      <c r="BF35" s="502"/>
      <c r="BG35" s="533" t="s">
        <v>1773</v>
      </c>
      <c r="BH35" s="535"/>
      <c r="BI35" s="537"/>
      <c r="BJ35" s="539"/>
      <c r="BK35" s="537"/>
      <c r="BL35" s="539"/>
      <c r="BM35" s="537"/>
      <c r="BN35" s="539"/>
      <c r="BO35" s="537"/>
      <c r="BP35" s="539"/>
      <c r="BQ35" s="537"/>
      <c r="BR35" s="539"/>
      <c r="BS35" s="537"/>
      <c r="BT35" s="539"/>
      <c r="BU35" s="537"/>
      <c r="BV35" s="539"/>
      <c r="BW35" s="537"/>
      <c r="BX35" s="539"/>
      <c r="BY35" s="537"/>
      <c r="BZ35" s="539"/>
      <c r="CA35" s="502"/>
      <c r="CB35" s="537"/>
      <c r="CC35" s="538"/>
      <c r="CD35" s="538"/>
      <c r="CE35" s="539"/>
      <c r="DA35" t="s">
        <v>1773</v>
      </c>
    </row>
    <row r="36" spans="1:106" ht="12.75" customHeight="1">
      <c r="A36" s="124">
        <f t="shared" ref="A36:A46" ca="1" si="12">I36-T36</f>
        <v>31780.29</v>
      </c>
      <c r="B36" s="124">
        <f t="shared" ca="1" si="1"/>
        <v>65.907055723513096</v>
      </c>
      <c r="C36" s="124">
        <f t="shared" ca="1" si="2"/>
        <v>24640.940000000002</v>
      </c>
      <c r="D36" s="124">
        <f t="shared" ca="1" si="3"/>
        <v>51.101226755946612</v>
      </c>
      <c r="E36" s="124">
        <f ca="1">IFERROR(_xll.AC_BU(_xll.ArrayBU(DB),_xll.ArrayDPT($BA36:$BE36),_xll.ArrayCOA($BG36:$BZ36),YR,PRD-1,_xll.ArrayDIM($CB36:$CE36)),0)</f>
        <v>23578.92</v>
      </c>
      <c r="F36" s="124">
        <f t="shared" ref="F36:F46" ca="1" si="13">I36-H36</f>
        <v>48219.86</v>
      </c>
      <c r="G36" s="124">
        <f t="shared" ca="1" si="5"/>
        <v>100</v>
      </c>
      <c r="H36" s="124"/>
      <c r="I36" s="124">
        <f ca="1">IFERROR(_xll.AC_BU(_xll.ArrayBU(DB),_xll.ArrayDPT($BA36:$BE36),_xll.ArrayCOA($BG36:$BZ36),YR,PRD,_xll.ArrayDIM($CB36:$CE36)),0)</f>
        <v>48219.86</v>
      </c>
      <c r="J36" s="127">
        <f t="shared" ca="1" si="6"/>
        <v>3.9866588249471708</v>
      </c>
      <c r="K36" s="126" t="s">
        <v>2725</v>
      </c>
      <c r="L36" s="124">
        <f ca="1">IFERROR(_xll.ACC_BU(_xll.ArrayBU(DB),_xll.ArrayDPT($BA36:$BE36),_xll.ArrayCOA($BG36:$BZ36),YR,PRD,_xll.ArrayDIM($CB36:$CE36)),0)</f>
        <v>188146.2</v>
      </c>
      <c r="M36" s="127">
        <f t="shared" ca="1" si="7"/>
        <v>3.7332437712412028</v>
      </c>
      <c r="N36" s="124">
        <f t="shared" ref="N36:N46" ca="1" si="14">L36-U36</f>
        <v>188146.2</v>
      </c>
      <c r="O36" s="124">
        <f t="shared" ca="1" si="9"/>
        <v>100</v>
      </c>
      <c r="P36" s="124">
        <f t="shared" ref="P36:P46" ca="1" si="15">L36-V36</f>
        <v>44771.31</v>
      </c>
      <c r="Q36" s="124">
        <f t="shared" ca="1" si="11"/>
        <v>23.796021391875041</v>
      </c>
      <c r="R36" s="40"/>
      <c r="S36" s="72">
        <f ca="1">IFERROR(_xll.BC_BU(_xll.ArrayBU(DB),_xll.ArrayDPT($BA36:$BE36),_xll.ArrayCOA($BG36:$BZ36),YR,PRD,RV,_xll.ArrayDIM($CB36:$CE36)),0)</f>
        <v>0</v>
      </c>
      <c r="T36" s="72">
        <f ca="1">IFERROR(_xll.AC_BU(_xll.ArrayBU(DB),_xll.ArrayDPT($BA36:$BE36),_xll.ArrayCOA($BG36:$BZ36),YR-1,PRD,_xll.ArrayDIM($CB36:$CE36)),0)</f>
        <v>16439.57</v>
      </c>
      <c r="U36" s="72">
        <f ca="1">IFERROR(_xll.BCC_BU(_xll.ArrayBU(DB),_xll.ArrayDPT($BA36:$BE36),_xll.ArrayCOA($BG36:$BZ36),YR,PRD,RV,_xll.ArrayDIM($CB36:$CE36)),0)</f>
        <v>0</v>
      </c>
      <c r="V36" s="72">
        <f ca="1">IFERROR(_xll.ACC_BU(_xll.ArrayBU(DB),_xll.ArrayDPT($BA36:$BE36),_xll.ArrayCOA($BG36:$BZ36),YR-1,PRD,_xll.ArrayDIM($CB36:$CE36)),0)</f>
        <v>143374.89000000001</v>
      </c>
      <c r="X36" s="72">
        <f ca="1">IFERROR(_xll.ACC_BU(_xll.ArrayBU(DB),_xll.ArrayDPT($BA36:$BE36),_xll.ArrayCOA($BG36:$BZ36),YR-1,PRD,_xll.ArrayDIM($CB36:$CE36)),0)</f>
        <v>143374.89000000001</v>
      </c>
      <c r="Y36" s="72">
        <f ca="1">IFERROR(_xll.BCC_BU(_xll.ArrayBU(DB),_xll.ArrayDPT($BA36:$BE36),_xll.ArrayCOA($BG36:$BZ36),YR-1,PRD,RV,_xll.ArrayDIM($CB36:$CE36)),0)</f>
        <v>0</v>
      </c>
      <c r="Z36" s="72">
        <f ca="1">IFERROR(_xll.ACC_BU(_xll.ArrayBU(DB),_xll.ArrayDPT($BA36:$BE36),_xll.ArrayCOA($BG36:$BZ36),YR-1-1,PRD,_xll.ArrayDIM($CB36:$CE36)),0)</f>
        <v>115543.95</v>
      </c>
      <c r="AA36" s="102"/>
      <c r="AB36" s="102"/>
      <c r="AC36" s="102"/>
      <c r="AE36" s="106"/>
      <c r="AF36" s="106"/>
      <c r="AG36" s="106"/>
      <c r="AH36" s="106"/>
      <c r="BA36" s="537"/>
      <c r="BB36" s="538"/>
      <c r="BC36" s="538"/>
      <c r="BD36" s="538"/>
      <c r="BE36" s="539"/>
      <c r="BF36" s="502"/>
      <c r="BG36" s="533" t="s">
        <v>1778</v>
      </c>
      <c r="BH36" s="535"/>
      <c r="BI36" s="537"/>
      <c r="BJ36" s="539"/>
      <c r="BK36" s="537"/>
      <c r="BL36" s="539"/>
      <c r="BM36" s="537"/>
      <c r="BN36" s="539"/>
      <c r="BO36" s="537"/>
      <c r="BP36" s="539"/>
      <c r="BQ36" s="537"/>
      <c r="BR36" s="539"/>
      <c r="BS36" s="537"/>
      <c r="BT36" s="539"/>
      <c r="BU36" s="537"/>
      <c r="BV36" s="539"/>
      <c r="BW36" s="537"/>
      <c r="BX36" s="539"/>
      <c r="BY36" s="537"/>
      <c r="BZ36" s="539"/>
      <c r="CA36" s="502"/>
      <c r="CB36" s="537"/>
      <c r="CC36" s="538"/>
      <c r="CD36" s="538"/>
      <c r="CE36" s="539"/>
      <c r="DA36" t="s">
        <v>1778</v>
      </c>
    </row>
    <row r="37" spans="1:106" ht="12.75" customHeight="1">
      <c r="A37" s="124">
        <f t="shared" ca="1" si="12"/>
        <v>94043.23000000001</v>
      </c>
      <c r="B37" s="124">
        <f t="shared" ca="1" si="1"/>
        <v>64.398447806932921</v>
      </c>
      <c r="C37" s="124">
        <f t="shared" ca="1" si="2"/>
        <v>21637.800000000003</v>
      </c>
      <c r="D37" s="124">
        <f t="shared" ca="1" si="3"/>
        <v>14.817023340827969</v>
      </c>
      <c r="E37" s="124">
        <f ca="1">IFERROR(_xll.AC_BU(_xll.ArrayBU(DB),_xll.ArrayDPT($BA37:$BE37),_xll.ArrayCOA($BG37:$BZ37),YR,PRD-1,_xll.ArrayDIM($CB37:$CE37)),0)</f>
        <v>124395.58</v>
      </c>
      <c r="F37" s="124">
        <f t="shared" ca="1" si="13"/>
        <v>146033.38</v>
      </c>
      <c r="G37" s="124">
        <f t="shared" ca="1" si="5"/>
        <v>100</v>
      </c>
      <c r="H37" s="124"/>
      <c r="I37" s="124">
        <f ca="1">IFERROR(_xll.AC_BU(_xll.ArrayBU(DB),_xll.ArrayDPT($BA37:$BE37),_xll.ArrayCOA($BG37:$BZ37),YR,PRD,_xll.ArrayDIM($CB37:$CE37)),0)</f>
        <v>146033.38</v>
      </c>
      <c r="J37" s="127">
        <f t="shared" ca="1" si="6"/>
        <v>12.073557723184258</v>
      </c>
      <c r="K37" s="126" t="s">
        <v>2726</v>
      </c>
      <c r="L37" s="124">
        <f ca="1">IFERROR(_xll.ACC_BU(_xll.ArrayBU(DB),_xll.ArrayDPT($BA37:$BE37),_xll.ArrayCOA($BG37:$BZ37),YR,PRD,_xll.ArrayDIM($CB37:$CE37)),0)</f>
        <v>1489149.37</v>
      </c>
      <c r="M37" s="127">
        <f t="shared" ca="1" si="7"/>
        <v>29.548072775321856</v>
      </c>
      <c r="N37" s="124">
        <f t="shared" ca="1" si="14"/>
        <v>1489149.37</v>
      </c>
      <c r="O37" s="124">
        <f t="shared" ca="1" si="9"/>
        <v>99.999999999999986</v>
      </c>
      <c r="P37" s="124">
        <f t="shared" ca="1" si="15"/>
        <v>175407.13000000012</v>
      </c>
      <c r="Q37" s="124">
        <f t="shared" ca="1" si="11"/>
        <v>11.779015156820709</v>
      </c>
      <c r="R37" s="40"/>
      <c r="S37" s="72">
        <f ca="1">IFERROR(_xll.BC_BU(_xll.ArrayBU(DB),_xll.ArrayDPT($BA37:$BE37),_xll.ArrayCOA($BG37:$BZ37),YR,PRD,RV,_xll.ArrayDIM($CB37:$CE37)),0)</f>
        <v>0</v>
      </c>
      <c r="T37" s="72">
        <f ca="1">IFERROR(_xll.AC_BU(_xll.ArrayBU(DB),_xll.ArrayDPT($BA37:$BE37),_xll.ArrayCOA($BG37:$BZ37),YR-1,PRD,_xll.ArrayDIM($CB37:$CE37)),0)</f>
        <v>51990.15</v>
      </c>
      <c r="U37" s="72">
        <f ca="1">IFERROR(_xll.BCC_BU(_xll.ArrayBU(DB),_xll.ArrayDPT($BA37:$BE37),_xll.ArrayCOA($BG37:$BZ37),YR,PRD,RV,_xll.ArrayDIM($CB37:$CE37)),0)</f>
        <v>0</v>
      </c>
      <c r="V37" s="72">
        <f ca="1">IFERROR(_xll.ACC_BU(_xll.ArrayBU(DB),_xll.ArrayDPT($BA37:$BE37),_xll.ArrayCOA($BG37:$BZ37),YR-1,PRD,_xll.ArrayDIM($CB37:$CE37)),0)</f>
        <v>1313742.24</v>
      </c>
      <c r="X37" s="72">
        <f ca="1">IFERROR(_xll.ACC_BU(_xll.ArrayBU(DB),_xll.ArrayDPT($BA37:$BE37),_xll.ArrayCOA($BG37:$BZ37),YR-1,PRD,_xll.ArrayDIM($CB37:$CE37)),0)</f>
        <v>1313742.24</v>
      </c>
      <c r="Y37" s="72">
        <f ca="1">IFERROR(_xll.BCC_BU(_xll.ArrayBU(DB),_xll.ArrayDPT($BA37:$BE37),_xll.ArrayCOA($BG37:$BZ37),YR-1,PRD,RV,_xll.ArrayDIM($CB37:$CE37)),0)</f>
        <v>0</v>
      </c>
      <c r="Z37" s="72">
        <f ca="1">IFERROR(_xll.ACC_BU(_xll.ArrayBU(DB),_xll.ArrayDPT($BA37:$BE37),_xll.ArrayCOA($BG37:$BZ37),YR-1-1,PRD,_xll.ArrayDIM($CB37:$CE37)),0)</f>
        <v>1134179.5</v>
      </c>
      <c r="AA37" s="184"/>
      <c r="AB37" s="184"/>
      <c r="AC37" s="184"/>
      <c r="AE37" s="106"/>
      <c r="AF37" s="106"/>
      <c r="AG37" s="106"/>
      <c r="AH37" s="106"/>
      <c r="BA37" s="537"/>
      <c r="BB37" s="538"/>
      <c r="BC37" s="538"/>
      <c r="BD37" s="538"/>
      <c r="BE37" s="539"/>
      <c r="BF37" s="502"/>
      <c r="BG37" s="533" t="s">
        <v>1780</v>
      </c>
      <c r="BH37" s="535"/>
      <c r="BI37" s="537"/>
      <c r="BJ37" s="539"/>
      <c r="BK37" s="537"/>
      <c r="BL37" s="539"/>
      <c r="BM37" s="537"/>
      <c r="BN37" s="539"/>
      <c r="BO37" s="537"/>
      <c r="BP37" s="539"/>
      <c r="BQ37" s="537"/>
      <c r="BR37" s="539"/>
      <c r="BS37" s="537"/>
      <c r="BT37" s="539"/>
      <c r="BU37" s="537"/>
      <c r="BV37" s="539"/>
      <c r="BW37" s="537"/>
      <c r="BX37" s="539"/>
      <c r="BY37" s="537"/>
      <c r="BZ37" s="539"/>
      <c r="CA37" s="502"/>
      <c r="CB37" s="537"/>
      <c r="CC37" s="538"/>
      <c r="CD37" s="538"/>
      <c r="CE37" s="539"/>
      <c r="DA37" t="s">
        <v>1780</v>
      </c>
    </row>
    <row r="38" spans="1:106" ht="12.75" customHeight="1">
      <c r="A38" s="124">
        <f t="shared" ca="1" si="12"/>
        <v>0</v>
      </c>
      <c r="B38" s="124">
        <f t="shared" ca="1" si="1"/>
        <v>0</v>
      </c>
      <c r="C38" s="124">
        <f t="shared" ca="1" si="2"/>
        <v>0</v>
      </c>
      <c r="D38" s="124">
        <f t="shared" ca="1" si="3"/>
        <v>0</v>
      </c>
      <c r="E38" s="124">
        <f ca="1">IFERROR(_xll.AC_BU(_xll.ArrayBU(DB),_xll.ArrayDPT($BA38:$BE38),_xll.ArrayCOA($BG38:$BZ38),YR,PRD-1,_xll.ArrayDIM($CB38:$CE38)),0)</f>
        <v>0</v>
      </c>
      <c r="F38" s="124">
        <f t="shared" ca="1" si="13"/>
        <v>0</v>
      </c>
      <c r="G38" s="124">
        <f t="shared" ca="1" si="5"/>
        <v>0</v>
      </c>
      <c r="H38" s="124"/>
      <c r="I38" s="124">
        <f ca="1">IFERROR(_xll.AC_BU(_xll.ArrayBU(DB),_xll.ArrayDPT($BA38:$BE38),_xll.ArrayCOA($BG38:$BZ38),YR,PRD,_xll.ArrayDIM($CB38:$CE38)),0)</f>
        <v>0</v>
      </c>
      <c r="J38" s="127">
        <f t="shared" ca="1" si="6"/>
        <v>0</v>
      </c>
      <c r="K38" s="207" t="s">
        <v>2775</v>
      </c>
      <c r="L38" s="124">
        <f ca="1">IFERROR(_xll.ACC_BU(_xll.ArrayBU(DB),_xll.ArrayDPT($BA38:$BE38),_xll.ArrayCOA($BG38:$BZ38),YR,PRD,_xll.ArrayDIM($CB38:$CE38)),0)</f>
        <v>0</v>
      </c>
      <c r="M38" s="127">
        <f t="shared" ca="1" si="7"/>
        <v>0</v>
      </c>
      <c r="N38" s="124">
        <f t="shared" ca="1" si="14"/>
        <v>0</v>
      </c>
      <c r="O38" s="124">
        <f t="shared" ca="1" si="9"/>
        <v>0</v>
      </c>
      <c r="P38" s="124">
        <f t="shared" ca="1" si="15"/>
        <v>0</v>
      </c>
      <c r="Q38" s="124">
        <f t="shared" ca="1" si="11"/>
        <v>0</v>
      </c>
      <c r="R38" s="40"/>
      <c r="S38" s="72">
        <f ca="1">IFERROR(_xll.BC_BU(_xll.ArrayBU(DB),_xll.ArrayDPT($BA38:$BE38),_xll.ArrayCOA($BG38:$BZ38),YR,PRD,RV,_xll.ArrayDIM($CB38:$CE38)),0)</f>
        <v>0</v>
      </c>
      <c r="T38" s="72">
        <f ca="1">IFERROR(_xll.AC_BU(_xll.ArrayBU(DB),_xll.ArrayDPT($BA38:$BE38),_xll.ArrayCOA($BG38:$BZ38),YR-1,PRD,_xll.ArrayDIM($CB38:$CE38)),0)</f>
        <v>0</v>
      </c>
      <c r="U38" s="72">
        <f ca="1">IFERROR(_xll.BCC_BU(_xll.ArrayBU(DB),_xll.ArrayDPT($BA38:$BE38),_xll.ArrayCOA($BG38:$BZ38),YR,PRD,RV,_xll.ArrayDIM($CB38:$CE38)),0)</f>
        <v>0</v>
      </c>
      <c r="V38" s="72">
        <f ca="1">IFERROR(_xll.ACC_BU(_xll.ArrayBU(DB),_xll.ArrayDPT($BA38:$BE38),_xll.ArrayCOA($BG38:$BZ38),YR-1,PRD,_xll.ArrayDIM($CB38:$CE38)),0)</f>
        <v>0</v>
      </c>
      <c r="X38" s="72">
        <f ca="1">IFERROR(_xll.ACC_BU(_xll.ArrayBU(DB),_xll.ArrayDPT($BA38:$BE38),_xll.ArrayCOA($BG38:$BZ38),YR-1,PRD,_xll.ArrayDIM($CB38:$CE38)),0)</f>
        <v>0</v>
      </c>
      <c r="Y38" s="72">
        <f ca="1">IFERROR(_xll.BCC_BU(_xll.ArrayBU(DB),_xll.ArrayDPT($BA38:$BE38),_xll.ArrayCOA($BG38:$BZ38),YR-1,PRD,RV,_xll.ArrayDIM($CB38:$CE38)),0)</f>
        <v>0</v>
      </c>
      <c r="Z38" s="72">
        <f ca="1">IFERROR(_xll.ACC_BU(_xll.ArrayBU(DB),_xll.ArrayDPT($BA38:$BE38),_xll.ArrayCOA($BG38:$BZ38),YR-1-1,PRD,_xll.ArrayDIM($CB38:$CE38)),0)</f>
        <v>0</v>
      </c>
      <c r="AA38" s="184"/>
      <c r="AB38" s="184"/>
      <c r="AC38" s="184"/>
      <c r="AE38" s="106"/>
      <c r="AF38" s="106"/>
      <c r="AG38" s="106"/>
      <c r="AH38" s="106"/>
      <c r="BA38" s="537"/>
      <c r="BB38" s="538"/>
      <c r="BC38" s="538"/>
      <c r="BD38" s="538"/>
      <c r="BE38" s="539"/>
      <c r="BF38" s="502"/>
      <c r="BG38" s="533" t="s">
        <v>1791</v>
      </c>
      <c r="BH38" s="535"/>
      <c r="BI38" s="537"/>
      <c r="BJ38" s="539"/>
      <c r="BK38" s="537"/>
      <c r="BL38" s="539"/>
      <c r="BM38" s="537"/>
      <c r="BN38" s="539"/>
      <c r="BO38" s="537"/>
      <c r="BP38" s="539"/>
      <c r="BQ38" s="537"/>
      <c r="BR38" s="539"/>
      <c r="BS38" s="537"/>
      <c r="BT38" s="539"/>
      <c r="BU38" s="537"/>
      <c r="BV38" s="539"/>
      <c r="BW38" s="537"/>
      <c r="BX38" s="539"/>
      <c r="BY38" s="537"/>
      <c r="BZ38" s="539"/>
      <c r="CA38" s="502"/>
      <c r="CB38" s="537"/>
      <c r="CC38" s="538"/>
      <c r="CD38" s="538"/>
      <c r="CE38" s="539"/>
      <c r="DA38" t="s">
        <v>1791</v>
      </c>
    </row>
    <row r="39" spans="1:106" ht="12.75" hidden="1" customHeight="1">
      <c r="A39" s="124">
        <f t="shared" si="12"/>
        <v>0</v>
      </c>
      <c r="B39" s="124">
        <f t="shared" si="1"/>
        <v>0</v>
      </c>
      <c r="C39" s="124">
        <f t="shared" si="2"/>
        <v>0</v>
      </c>
      <c r="D39" s="124">
        <f t="shared" si="3"/>
        <v>0</v>
      </c>
      <c r="E39" s="124"/>
      <c r="F39" s="124">
        <f t="shared" si="13"/>
        <v>0</v>
      </c>
      <c r="G39" s="124">
        <f t="shared" si="5"/>
        <v>0</v>
      </c>
      <c r="H39" s="124"/>
      <c r="I39" s="124"/>
      <c r="J39" s="127">
        <f t="shared" ca="1" si="6"/>
        <v>0</v>
      </c>
      <c r="K39" s="126" t="s">
        <v>2776</v>
      </c>
      <c r="L39" s="124"/>
      <c r="M39" s="127">
        <f t="shared" ca="1" si="7"/>
        <v>0</v>
      </c>
      <c r="N39" s="124">
        <f t="shared" si="14"/>
        <v>0</v>
      </c>
      <c r="O39" s="124">
        <f t="shared" si="9"/>
        <v>0</v>
      </c>
      <c r="P39" s="124">
        <f t="shared" si="15"/>
        <v>0</v>
      </c>
      <c r="Q39" s="124">
        <f t="shared" si="11"/>
        <v>0</v>
      </c>
      <c r="R39" s="40"/>
      <c r="S39" s="72"/>
      <c r="T39" s="72"/>
      <c r="U39" s="72"/>
      <c r="V39" s="72"/>
      <c r="X39" s="72"/>
      <c r="Y39" s="72"/>
      <c r="Z39" s="72"/>
      <c r="AA39" s="102"/>
      <c r="AB39" s="102"/>
      <c r="AC39" s="102"/>
      <c r="AE39" s="106"/>
      <c r="AF39" s="106"/>
      <c r="AG39" s="106"/>
      <c r="AH39" s="106"/>
      <c r="BA39" s="537"/>
      <c r="BB39" s="538"/>
      <c r="BC39" s="538"/>
      <c r="BD39" s="538"/>
      <c r="BE39" s="539"/>
      <c r="BF39" s="502"/>
      <c r="BG39" s="533"/>
      <c r="BH39" s="535"/>
      <c r="BI39" s="537"/>
      <c r="BJ39" s="539"/>
      <c r="BK39" s="537"/>
      <c r="BL39" s="539"/>
      <c r="BM39" s="537"/>
      <c r="BN39" s="539"/>
      <c r="BO39" s="537"/>
      <c r="BP39" s="539"/>
      <c r="BQ39" s="537"/>
      <c r="BR39" s="539"/>
      <c r="BS39" s="537"/>
      <c r="BT39" s="539"/>
      <c r="BU39" s="537"/>
      <c r="BV39" s="539"/>
      <c r="BW39" s="537"/>
      <c r="BX39" s="539"/>
      <c r="BY39" s="537"/>
      <c r="BZ39" s="539"/>
      <c r="CA39" s="502"/>
      <c r="CB39" s="537"/>
      <c r="CC39" s="538"/>
      <c r="CD39" s="538"/>
      <c r="CE39" s="539"/>
    </row>
    <row r="40" spans="1:106" ht="12.75" hidden="1" customHeight="1">
      <c r="A40" s="124">
        <f t="shared" si="12"/>
        <v>0</v>
      </c>
      <c r="B40" s="124">
        <f t="shared" si="1"/>
        <v>0</v>
      </c>
      <c r="C40" s="124">
        <f t="shared" si="2"/>
        <v>0</v>
      </c>
      <c r="D40" s="124">
        <f t="shared" si="3"/>
        <v>0</v>
      </c>
      <c r="E40" s="124"/>
      <c r="F40" s="124">
        <f t="shared" si="13"/>
        <v>0</v>
      </c>
      <c r="G40" s="124">
        <f t="shared" si="5"/>
        <v>0</v>
      </c>
      <c r="H40" s="124"/>
      <c r="I40" s="124"/>
      <c r="J40" s="127">
        <f t="shared" ca="1" si="6"/>
        <v>0</v>
      </c>
      <c r="K40" s="126" t="s">
        <v>2777</v>
      </c>
      <c r="L40" s="124"/>
      <c r="M40" s="127">
        <f t="shared" ca="1" si="7"/>
        <v>0</v>
      </c>
      <c r="N40" s="124">
        <f t="shared" si="14"/>
        <v>0</v>
      </c>
      <c r="O40" s="124">
        <f t="shared" si="9"/>
        <v>0</v>
      </c>
      <c r="P40" s="124">
        <f t="shared" si="15"/>
        <v>0</v>
      </c>
      <c r="Q40" s="124">
        <f t="shared" si="11"/>
        <v>0</v>
      </c>
      <c r="R40" s="40"/>
      <c r="S40" s="72"/>
      <c r="T40" s="72"/>
      <c r="U40" s="72"/>
      <c r="V40" s="72"/>
      <c r="X40" s="72"/>
      <c r="Y40" s="72"/>
      <c r="Z40" s="72"/>
      <c r="AA40" s="102"/>
      <c r="AB40" s="102"/>
      <c r="AC40" s="102"/>
      <c r="AE40" s="106"/>
      <c r="AF40" s="106"/>
      <c r="AG40" s="106"/>
      <c r="AH40" s="106"/>
      <c r="BA40" s="537"/>
      <c r="BB40" s="538"/>
      <c r="BC40" s="538"/>
      <c r="BD40" s="538"/>
      <c r="BE40" s="539"/>
      <c r="BF40" s="502"/>
      <c r="BG40" s="533"/>
      <c r="BH40" s="535"/>
      <c r="BI40" s="537"/>
      <c r="BJ40" s="539"/>
      <c r="BK40" s="537"/>
      <c r="BL40" s="539"/>
      <c r="BM40" s="537"/>
      <c r="BN40" s="539"/>
      <c r="BO40" s="537"/>
      <c r="BP40" s="539"/>
      <c r="BQ40" s="537"/>
      <c r="BR40" s="539"/>
      <c r="BS40" s="537"/>
      <c r="BT40" s="539"/>
      <c r="BU40" s="537"/>
      <c r="BV40" s="539"/>
      <c r="BW40" s="537"/>
      <c r="BX40" s="539"/>
      <c r="BY40" s="537"/>
      <c r="BZ40" s="539"/>
      <c r="CA40" s="502"/>
      <c r="CB40" s="537"/>
      <c r="CC40" s="538"/>
      <c r="CD40" s="538"/>
      <c r="CE40" s="539"/>
    </row>
    <row r="41" spans="1:106" ht="12.75" customHeight="1">
      <c r="A41" s="124">
        <f t="shared" ca="1" si="12"/>
        <v>0</v>
      </c>
      <c r="B41" s="124">
        <f t="shared" ca="1" si="1"/>
        <v>0</v>
      </c>
      <c r="C41" s="124">
        <f t="shared" ca="1" si="2"/>
        <v>0</v>
      </c>
      <c r="D41" s="124">
        <f t="shared" ca="1" si="3"/>
        <v>0</v>
      </c>
      <c r="E41" s="124">
        <f ca="1">IFERROR(_xll.AC_BU(_xll.ArrayBU(DB),_xll.ArrayDPT($BA41:$BE41),_xll.ArrayCOA($BG41:$BZ41),YR,PRD-1,_xll.ArrayDIM($CB41:$CE41)),0)</f>
        <v>0</v>
      </c>
      <c r="F41" s="124">
        <f t="shared" ca="1" si="13"/>
        <v>0</v>
      </c>
      <c r="G41" s="124">
        <f t="shared" ca="1" si="5"/>
        <v>0</v>
      </c>
      <c r="H41" s="124"/>
      <c r="I41" s="124">
        <f ca="1">IFERROR(_xll.AC_BU(_xll.ArrayBU(DB),_xll.ArrayDPT($BA41:$BE41),_xll.ArrayCOA($BG41:$BZ41),YR,PRD,_xll.ArrayDIM($CB41:$CE41)),0)</f>
        <v>0</v>
      </c>
      <c r="J41" s="127">
        <f t="shared" ca="1" si="6"/>
        <v>0</v>
      </c>
      <c r="K41" s="126" t="s">
        <v>2731</v>
      </c>
      <c r="L41" s="124">
        <f ca="1">IFERROR(_xll.ACC_BU(_xll.ArrayBU(DB),_xll.ArrayDPT($BA41:$BE41),_xll.ArrayCOA($BG41:$BZ41),YR,PRD,_xll.ArrayDIM($CB41:$CE41)),0)</f>
        <v>0</v>
      </c>
      <c r="M41" s="127">
        <f t="shared" ca="1" si="7"/>
        <v>0</v>
      </c>
      <c r="N41" s="124">
        <f t="shared" ca="1" si="14"/>
        <v>0</v>
      </c>
      <c r="O41" s="124">
        <f t="shared" ca="1" si="9"/>
        <v>0</v>
      </c>
      <c r="P41" s="124">
        <f t="shared" ca="1" si="15"/>
        <v>-590.58000000000004</v>
      </c>
      <c r="Q41" s="124">
        <f t="shared" ca="1" si="11"/>
        <v>0</v>
      </c>
      <c r="R41" s="40"/>
      <c r="S41" s="72">
        <f ca="1">IFERROR(_xll.BC_BU(_xll.ArrayBU(DB),_xll.ArrayDPT($BA41:$BE41),_xll.ArrayCOA($BG41:$BZ41),YR,PRD,RV,_xll.ArrayDIM($CB41:$CE41)),0)</f>
        <v>0</v>
      </c>
      <c r="T41" s="72">
        <f ca="1">IFERROR(_xll.AC_BU(_xll.ArrayBU(DB),_xll.ArrayDPT($BA41:$BE41),_xll.ArrayCOA($BG41:$BZ41),YR-1,PRD,_xll.ArrayDIM($CB41:$CE41)),0)</f>
        <v>0</v>
      </c>
      <c r="U41" s="72">
        <f ca="1">IFERROR(_xll.BCC_BU(_xll.ArrayBU(DB),_xll.ArrayDPT($BA41:$BE41),_xll.ArrayCOA($BG41:$BZ41),YR,PRD,RV,_xll.ArrayDIM($CB41:$CE41)),0)</f>
        <v>0</v>
      </c>
      <c r="V41" s="72">
        <f ca="1">IFERROR(_xll.ACC_BU(_xll.ArrayBU(DB),_xll.ArrayDPT($BA41:$BE41),_xll.ArrayCOA($BG41:$BZ41),YR-1,PRD,_xll.ArrayDIM($CB41:$CE41)),0)</f>
        <v>590.58000000000004</v>
      </c>
      <c r="X41" s="72">
        <f ca="1">IFERROR(_xll.ACC_BU(_xll.ArrayBU(DB),_xll.ArrayDPT($BA41:$BE41),_xll.ArrayCOA($BG41:$BZ41),YR-1,PRD,_xll.ArrayDIM($CB41:$CE41)),0)</f>
        <v>590.58000000000004</v>
      </c>
      <c r="Y41" s="72">
        <f ca="1">IFERROR(_xll.BCC_BU(_xll.ArrayBU(DB),_xll.ArrayDPT($BA41:$BE41),_xll.ArrayCOA($BG41:$BZ41),YR-1,PRD,RV,_xll.ArrayDIM($CB41:$CE41)),0)</f>
        <v>0</v>
      </c>
      <c r="Z41" s="72">
        <f ca="1">IFERROR(_xll.ACC_BU(_xll.ArrayBU(DB),_xll.ArrayDPT($BA41:$BE41),_xll.ArrayCOA($BG41:$BZ41),YR-1-1,PRD,_xll.ArrayDIM($CB41:$CE41)),0)</f>
        <v>0</v>
      </c>
      <c r="AA41" s="102"/>
      <c r="AB41" s="102"/>
      <c r="AC41" s="102"/>
      <c r="AE41" s="106"/>
      <c r="AF41" s="106"/>
      <c r="AG41" s="106"/>
      <c r="AH41" s="106"/>
      <c r="BA41" s="537"/>
      <c r="BB41" s="538"/>
      <c r="BC41" s="538"/>
      <c r="BD41" s="538"/>
      <c r="BE41" s="539"/>
      <c r="BF41" s="502"/>
      <c r="BG41" s="533" t="s">
        <v>1787</v>
      </c>
      <c r="BH41" s="535"/>
      <c r="BI41" s="537"/>
      <c r="BJ41" s="539"/>
      <c r="BK41" s="537"/>
      <c r="BL41" s="539"/>
      <c r="BM41" s="537"/>
      <c r="BN41" s="539"/>
      <c r="BO41" s="537"/>
      <c r="BP41" s="539"/>
      <c r="BQ41" s="537"/>
      <c r="BR41" s="539"/>
      <c r="BS41" s="537"/>
      <c r="BT41" s="539"/>
      <c r="BU41" s="537"/>
      <c r="BV41" s="539"/>
      <c r="BW41" s="537"/>
      <c r="BX41" s="539"/>
      <c r="BY41" s="537"/>
      <c r="BZ41" s="539"/>
      <c r="CA41" s="502"/>
      <c r="CB41" s="537"/>
      <c r="CC41" s="538"/>
      <c r="CD41" s="538"/>
      <c r="CE41" s="539"/>
      <c r="DA41" t="s">
        <v>1787</v>
      </c>
    </row>
    <row r="42" spans="1:106" ht="12.75" customHeight="1">
      <c r="A42" s="124">
        <f t="shared" ca="1" si="12"/>
        <v>30250</v>
      </c>
      <c r="B42" s="124">
        <f t="shared" ca="1" si="1"/>
        <v>50</v>
      </c>
      <c r="C42" s="124">
        <f t="shared" ca="1" si="2"/>
        <v>30200</v>
      </c>
      <c r="D42" s="124">
        <f t="shared" ca="1" si="3"/>
        <v>49.917355371900825</v>
      </c>
      <c r="E42" s="124">
        <f ca="1">IFERROR(_xll.AC_BU(_xll.ArrayBU(DB),_xll.ArrayDPT($BA42:$BE42),_xll.ArrayCOA($BG42:$BZ42),YR,PRD-1,_xll.ArrayDIM($CB42:$CE42)),0)</f>
        <v>30300</v>
      </c>
      <c r="F42" s="124">
        <f t="shared" ca="1" si="13"/>
        <v>60500</v>
      </c>
      <c r="G42" s="124">
        <f t="shared" ca="1" si="5"/>
        <v>100</v>
      </c>
      <c r="H42" s="124">
        <v>0</v>
      </c>
      <c r="I42" s="124">
        <f ca="1">IFERROR(_xll.AC_BU(_xll.ArrayBU(DB),_xll.ArrayDPT($BA42:$BE42),_xll.ArrayCOA($BG42:$BZ42),YR,PRD,_xll.ArrayDIM($CB42:$CE42)),0)</f>
        <v>60500</v>
      </c>
      <c r="J42" s="127">
        <f t="shared" ca="1" si="6"/>
        <v>5.0019402567594318</v>
      </c>
      <c r="K42" s="126" t="s">
        <v>2734</v>
      </c>
      <c r="L42" s="124">
        <f ca="1">IFERROR(_xll.ACC_BU(_xll.ArrayBU(DB),_xll.ArrayDPT($BA42:$BE42),_xll.ArrayCOA($BG42:$BZ42),YR,PRD,_xll.ArrayDIM($CB42:$CE42)),0)</f>
        <v>213460</v>
      </c>
      <c r="M42" s="127">
        <f t="shared" ca="1" si="7"/>
        <v>4.2355264969962034</v>
      </c>
      <c r="N42" s="124">
        <f t="shared" ca="1" si="14"/>
        <v>213460</v>
      </c>
      <c r="O42" s="124">
        <f t="shared" ca="1" si="9"/>
        <v>100</v>
      </c>
      <c r="P42" s="124">
        <f t="shared" ca="1" si="15"/>
        <v>30295</v>
      </c>
      <c r="Q42" s="124">
        <f t="shared" ca="1" si="11"/>
        <v>14.192354539492177</v>
      </c>
      <c r="R42" s="40"/>
      <c r="S42" s="72">
        <f ca="1">IFERROR(_xll.BC_BU(_xll.ArrayBU(DB),_xll.ArrayDPT($BA42:$BE42),_xll.ArrayCOA($BG42:$BZ42),YR,PRD,RV,_xll.ArrayDIM($CB42:$CE42)),0)</f>
        <v>0</v>
      </c>
      <c r="T42" s="72">
        <f ca="1">IFERROR(_xll.AC_BU(_xll.ArrayBU(DB),_xll.ArrayDPT($BA42:$BE42),_xll.ArrayCOA($BG42:$BZ42),YR-1,PRD,_xll.ArrayDIM($CB42:$CE42)),0)</f>
        <v>30250</v>
      </c>
      <c r="U42" s="72">
        <f ca="1">IFERROR(_xll.BCC_BU(_xll.ArrayBU(DB),_xll.ArrayDPT($BA42:$BE42),_xll.ArrayCOA($BG42:$BZ42),YR,PRD,RV,_xll.ArrayDIM($CB42:$CE42)),0)</f>
        <v>0</v>
      </c>
      <c r="V42" s="72">
        <f ca="1">IFERROR(_xll.ACC_BU(_xll.ArrayBU(DB),_xll.ArrayDPT($BA42:$BE42),_xll.ArrayCOA($BG42:$BZ42),YR-1,PRD,_xll.ArrayDIM($CB42:$CE42)),0)</f>
        <v>183165</v>
      </c>
      <c r="X42" s="72">
        <f ca="1">IFERROR(_xll.ACC_BU(_xll.ArrayBU(DB),_xll.ArrayDPT($BA42:$BE42),_xll.ArrayCOA($BG42:$BZ42),YR-1,PRD,_xll.ArrayDIM($CB42:$CE42)),0)</f>
        <v>183165</v>
      </c>
      <c r="Y42" s="72">
        <f ca="1">IFERROR(_xll.BCC_BU(_xll.ArrayBU(DB),_xll.ArrayDPT($BA42:$BE42),_xll.ArrayCOA($BG42:$BZ42),YR-1,PRD,RV,_xll.ArrayDIM($CB42:$CE42)),0)</f>
        <v>0</v>
      </c>
      <c r="Z42" s="72">
        <f ca="1">IFERROR(_xll.ACC_BU(_xll.ArrayBU(DB),_xll.ArrayDPT($BA42:$BE42),_xll.ArrayCOA($BG42:$BZ42),YR-1-1,PRD,_xll.ArrayDIM($CB42:$CE42)),0)</f>
        <v>189311</v>
      </c>
      <c r="AA42" s="102"/>
      <c r="AB42" s="102"/>
      <c r="AC42" s="102"/>
      <c r="AE42" s="106"/>
      <c r="AF42" s="106"/>
      <c r="AG42" s="106"/>
      <c r="AH42" s="106"/>
      <c r="BA42" s="537"/>
      <c r="BB42" s="538"/>
      <c r="BC42" s="538"/>
      <c r="BD42" s="538"/>
      <c r="BE42" s="539"/>
      <c r="BF42" s="502"/>
      <c r="BG42" s="533" t="s">
        <v>1789</v>
      </c>
      <c r="BH42" s="535"/>
      <c r="BI42" s="537"/>
      <c r="BJ42" s="539"/>
      <c r="BK42" s="537"/>
      <c r="BL42" s="539"/>
      <c r="BM42" s="537"/>
      <c r="BN42" s="539"/>
      <c r="BO42" s="537"/>
      <c r="BP42" s="539"/>
      <c r="BQ42" s="537"/>
      <c r="BR42" s="539"/>
      <c r="BS42" s="537"/>
      <c r="BT42" s="539"/>
      <c r="BU42" s="537"/>
      <c r="BV42" s="539"/>
      <c r="BW42" s="537"/>
      <c r="BX42" s="539"/>
      <c r="BY42" s="537"/>
      <c r="BZ42" s="539"/>
      <c r="CA42" s="502"/>
      <c r="CB42" s="537"/>
      <c r="CC42" s="538"/>
      <c r="CD42" s="538"/>
      <c r="CE42" s="539"/>
      <c r="DA42" t="s">
        <v>1789</v>
      </c>
    </row>
    <row r="43" spans="1:106" ht="12.75" customHeight="1">
      <c r="A43" s="124">
        <f t="shared" ca="1" si="12"/>
        <v>-103801.86</v>
      </c>
      <c r="B43" s="124">
        <f t="shared" ca="1" si="1"/>
        <v>-383.76680705822503</v>
      </c>
      <c r="C43" s="124">
        <f t="shared" ca="1" si="2"/>
        <v>53091.66</v>
      </c>
      <c r="D43" s="124">
        <f t="shared" ca="1" si="3"/>
        <v>196.28566231492272</v>
      </c>
      <c r="E43" s="124">
        <f ca="1">IFERROR(_xll.AC_BU(_xll.ArrayBU(DB),_xll.ArrayDPT($BA43:$BE43),_xll.ArrayCOA($BG43:$BZ43),YR,PRD-1,_xll.ArrayDIM($CB43:$CE43)),0)</f>
        <v>-26043.5</v>
      </c>
      <c r="F43" s="124">
        <f t="shared" ca="1" si="13"/>
        <v>27048.16</v>
      </c>
      <c r="G43" s="124">
        <f t="shared" ca="1" si="5"/>
        <v>100</v>
      </c>
      <c r="H43" s="124"/>
      <c r="I43" s="124">
        <f ca="1">IFERROR(_xll.AC_BU(_xll.ArrayBU(DB),_xll.ArrayDPT($BA43:$BE43),_xll.ArrayCOA($BG43:$BZ43),YR,PRD,_xll.ArrayDIM($CB43:$CE43)),0)</f>
        <v>27048.16</v>
      </c>
      <c r="J43" s="127">
        <f t="shared" ca="1" si="6"/>
        <v>2.2362525681862837</v>
      </c>
      <c r="K43" s="126" t="s">
        <v>2778</v>
      </c>
      <c r="L43" s="124">
        <f ca="1">IFERROR(_xll.ACC_BU(_xll.ArrayBU(DB),_xll.ArrayDPT($BA43:$BE43),_xll.ArrayCOA($BG43:$BZ43),YR,PRD,_xll.ArrayDIM($CB43:$CE43)),0)</f>
        <v>96792.36</v>
      </c>
      <c r="M43" s="127">
        <f t="shared" ca="1" si="7"/>
        <v>1.9205781199606267</v>
      </c>
      <c r="N43" s="124">
        <f t="shared" ca="1" si="14"/>
        <v>96792.36</v>
      </c>
      <c r="O43" s="124">
        <f t="shared" ca="1" si="9"/>
        <v>100</v>
      </c>
      <c r="P43" s="124">
        <f t="shared" ca="1" si="15"/>
        <v>-681620.31</v>
      </c>
      <c r="Q43" s="124">
        <f t="shared" ca="1" si="11"/>
        <v>-704.208792925392</v>
      </c>
      <c r="R43" s="40"/>
      <c r="S43" s="72">
        <f ca="1">IFERROR(_xll.BC_BU(_xll.ArrayBU(DB),_xll.ArrayDPT($BA43:$BE43),_xll.ArrayCOA($BG43:$BZ43),YR,PRD,RV,_xll.ArrayDIM($CB43:$CE43)),0)</f>
        <v>0</v>
      </c>
      <c r="T43" s="72">
        <f ca="1">IFERROR(_xll.AC_BU(_xll.ArrayBU(DB),_xll.ArrayDPT($BA43:$BE43),_xll.ArrayCOA($BG43:$BZ43),YR-1,PRD,_xll.ArrayDIM($CB43:$CE43)),0)</f>
        <v>130850.02</v>
      </c>
      <c r="U43" s="72">
        <f ca="1">IFERROR(_xll.BCC_BU(_xll.ArrayBU(DB),_xll.ArrayDPT($BA43:$BE43),_xll.ArrayCOA($BG43:$BZ43),YR,PRD,RV,_xll.ArrayDIM($CB43:$CE43)),0)</f>
        <v>0</v>
      </c>
      <c r="V43" s="72">
        <f ca="1">IFERROR(_xll.ACC_BU(_xll.ArrayBU(DB),_xll.ArrayDPT($BA43:$BE43),_xll.ArrayCOA($BG43:$BZ43),YR-1,PRD,_xll.ArrayDIM($CB43:$CE43)),0)</f>
        <v>778412.67</v>
      </c>
      <c r="X43" s="72">
        <f ca="1">IFERROR(_xll.ACC_BU(_xll.ArrayBU(DB),_xll.ArrayDPT($BA43:$BE43),_xll.ArrayCOA($BG43:$BZ43),YR-1,PRD,_xll.ArrayDIM($CB43:$CE43)),0)</f>
        <v>778412.67</v>
      </c>
      <c r="Y43" s="72">
        <f ca="1">IFERROR(_xll.BCC_BU(_xll.ArrayBU(DB),_xll.ArrayDPT($BA43:$BE43),_xll.ArrayCOA($BG43:$BZ43),YR-1,PRD,RV,_xll.ArrayDIM($CB43:$CE43)),0)</f>
        <v>0</v>
      </c>
      <c r="Z43" s="72">
        <f ca="1">IFERROR(_xll.ACC_BU(_xll.ArrayBU(DB),_xll.ArrayDPT($BA43:$BE43),_xll.ArrayCOA($BG43:$BZ43),YR-1-1,PRD,_xll.ArrayDIM($CB43:$CE43)),0)</f>
        <v>-241586.03</v>
      </c>
      <c r="AA43" s="102"/>
      <c r="AB43" s="102"/>
      <c r="AC43" s="102"/>
      <c r="AE43" s="106"/>
      <c r="AF43" s="106"/>
      <c r="AG43" s="106"/>
      <c r="AH43" s="106"/>
      <c r="BA43" s="537"/>
      <c r="BB43" s="538"/>
      <c r="BC43" s="538"/>
      <c r="BD43" s="538"/>
      <c r="BE43" s="539"/>
      <c r="BF43" s="502"/>
      <c r="BG43" s="533" t="s">
        <v>1784</v>
      </c>
      <c r="BH43" s="535"/>
      <c r="BI43" s="537"/>
      <c r="BJ43" s="539"/>
      <c r="BK43" s="537"/>
      <c r="BL43" s="539"/>
      <c r="BM43" s="537"/>
      <c r="BN43" s="539"/>
      <c r="BO43" s="537"/>
      <c r="BP43" s="539"/>
      <c r="BQ43" s="537"/>
      <c r="BR43" s="539"/>
      <c r="BS43" s="537"/>
      <c r="BT43" s="539"/>
      <c r="BU43" s="537"/>
      <c r="BV43" s="539"/>
      <c r="BW43" s="537"/>
      <c r="BX43" s="539"/>
      <c r="BY43" s="537"/>
      <c r="BZ43" s="539"/>
      <c r="CA43" s="502"/>
      <c r="CB43" s="537"/>
      <c r="CC43" s="538"/>
      <c r="CD43" s="538"/>
      <c r="CE43" s="539"/>
      <c r="DA43" t="s">
        <v>1784</v>
      </c>
    </row>
    <row r="44" spans="1:106" ht="12.75" customHeight="1">
      <c r="A44" s="124">
        <f t="shared" ca="1" si="12"/>
        <v>0</v>
      </c>
      <c r="B44" s="124">
        <f t="shared" ca="1" si="1"/>
        <v>0</v>
      </c>
      <c r="C44" s="124">
        <f t="shared" ca="1" si="2"/>
        <v>0</v>
      </c>
      <c r="D44" s="124">
        <f t="shared" ca="1" si="3"/>
        <v>0</v>
      </c>
      <c r="E44" s="124">
        <f ca="1">IFERROR(_xll.AC_BU(_xll.ArrayBU(DB),_xll.ArrayDPT($BA44:$BE44),_xll.ArrayCOA($BG44:$BZ44),YR,PRD-1,_xll.ArrayDIM($CB44:$CE44)),0)</f>
        <v>0</v>
      </c>
      <c r="F44" s="124">
        <f t="shared" ca="1" si="13"/>
        <v>0</v>
      </c>
      <c r="G44" s="124">
        <f t="shared" ca="1" si="5"/>
        <v>0</v>
      </c>
      <c r="H44" s="124"/>
      <c r="I44" s="124">
        <f ca="1">IFERROR(_xll.AC_BU(_xll.ArrayBU(DB),_xll.ArrayDPT($BA44:$BE44),_xll.ArrayCOA($BG44:$BZ44),YR,PRD,_xll.ArrayDIM($CB44:$CE44)),0)</f>
        <v>0</v>
      </c>
      <c r="J44" s="127">
        <f t="shared" ca="1" si="6"/>
        <v>0</v>
      </c>
      <c r="K44" s="126" t="s">
        <v>2507</v>
      </c>
      <c r="L44" s="124">
        <f ca="1">IFERROR(_xll.ACC_BU(_xll.ArrayBU(DB),_xll.ArrayDPT($BA44:$BE44),_xll.ArrayCOA($BG44:$BZ44),YR,PRD,_xll.ArrayDIM($CB44:$CE44)),0)</f>
        <v>7325.27</v>
      </c>
      <c r="M44" s="127">
        <f t="shared" ca="1" si="7"/>
        <v>0.14534983220580613</v>
      </c>
      <c r="N44" s="124">
        <f t="shared" ca="1" si="14"/>
        <v>7325.27</v>
      </c>
      <c r="O44" s="124">
        <f t="shared" ca="1" si="9"/>
        <v>100</v>
      </c>
      <c r="P44" s="124">
        <f t="shared" ca="1" si="15"/>
        <v>4210.2700000000004</v>
      </c>
      <c r="Q44" s="124">
        <f t="shared" ca="1" si="11"/>
        <v>57.475970169017664</v>
      </c>
      <c r="R44" s="40"/>
      <c r="S44" s="72">
        <f ca="1">IFERROR(_xll.BC_BU(_xll.ArrayBU(DB),_xll.ArrayDPT($BA44:$BE44),_xll.ArrayCOA($BG44:$BZ44),YR,PRD,RV,_xll.ArrayDIM($CB44:$CE44)),0)</f>
        <v>0</v>
      </c>
      <c r="T44" s="72">
        <f ca="1">IFERROR(_xll.AC_BU(_xll.ArrayBU(DB),_xll.ArrayDPT($BA44:$BE44),_xll.ArrayCOA($BG44:$BZ44),YR-1,PRD,_xll.ArrayDIM($CB44:$CE44)),0)</f>
        <v>0</v>
      </c>
      <c r="U44" s="72">
        <f ca="1">IFERROR(_xll.BCC_BU(_xll.ArrayBU(DB),_xll.ArrayDPT($BA44:$BE44),_xll.ArrayCOA($BG44:$BZ44),YR,PRD,RV,_xll.ArrayDIM($CB44:$CE44)),0)</f>
        <v>0</v>
      </c>
      <c r="V44" s="72">
        <f ca="1">IFERROR(_xll.ACC_BU(_xll.ArrayBU(DB),_xll.ArrayDPT($BA44:$BE44),_xll.ArrayCOA($BG44:$BZ44),YR-1,PRD,_xll.ArrayDIM($CB44:$CE44)),0)</f>
        <v>3115</v>
      </c>
      <c r="X44" s="72">
        <f ca="1">IFERROR(_xll.ACC_BU(_xll.ArrayBU(DB),_xll.ArrayDPT($BA44:$BE44),_xll.ArrayCOA($BG44:$BZ44),YR-1,PRD,_xll.ArrayDIM($CB44:$CE44)),0)</f>
        <v>3115</v>
      </c>
      <c r="Y44" s="72">
        <f ca="1">IFERROR(_xll.BCC_BU(_xll.ArrayBU(DB),_xll.ArrayDPT($BA44:$BE44),_xll.ArrayCOA($BG44:$BZ44),YR-1,PRD,RV,_xll.ArrayDIM($CB44:$CE44)),0)</f>
        <v>0</v>
      </c>
      <c r="Z44" s="72">
        <f ca="1">IFERROR(_xll.ACC_BU(_xll.ArrayBU(DB),_xll.ArrayDPT($BA44:$BE44),_xll.ArrayCOA($BG44:$BZ44),YR-1-1,PRD,_xll.ArrayDIM($CB44:$CE44)),0)</f>
        <v>0</v>
      </c>
      <c r="AA44" s="102"/>
      <c r="AB44" s="102"/>
      <c r="AC44" s="102"/>
      <c r="AE44" s="106"/>
      <c r="AF44" s="106"/>
      <c r="AG44" s="106"/>
      <c r="AH44" s="106"/>
      <c r="BA44" s="537"/>
      <c r="BB44" s="538"/>
      <c r="BC44" s="538"/>
      <c r="BD44" s="538"/>
      <c r="BE44" s="539"/>
      <c r="BF44" s="502"/>
      <c r="BG44" s="533" t="s">
        <v>1792</v>
      </c>
      <c r="BH44" s="535"/>
      <c r="BI44" s="537"/>
      <c r="BJ44" s="539"/>
      <c r="BK44" s="537"/>
      <c r="BL44" s="539"/>
      <c r="BM44" s="537"/>
      <c r="BN44" s="539"/>
      <c r="BO44" s="537"/>
      <c r="BP44" s="539"/>
      <c r="BQ44" s="537"/>
      <c r="BR44" s="539"/>
      <c r="BS44" s="537"/>
      <c r="BT44" s="539"/>
      <c r="BU44" s="537"/>
      <c r="BV44" s="539"/>
      <c r="BW44" s="537"/>
      <c r="BX44" s="539"/>
      <c r="BY44" s="537"/>
      <c r="BZ44" s="539"/>
      <c r="CA44" s="502"/>
      <c r="CB44" s="537"/>
      <c r="CC44" s="538"/>
      <c r="CD44" s="538"/>
      <c r="CE44" s="539"/>
      <c r="DA44" t="s">
        <v>1792</v>
      </c>
    </row>
    <row r="45" spans="1:106" ht="12.75" customHeight="1">
      <c r="A45" s="124">
        <f t="shared" ca="1" si="12"/>
        <v>0</v>
      </c>
      <c r="B45" s="124">
        <f t="shared" ca="1" si="1"/>
        <v>0</v>
      </c>
      <c r="C45" s="124">
        <f t="shared" ca="1" si="2"/>
        <v>0</v>
      </c>
      <c r="D45" s="124">
        <f t="shared" ca="1" si="3"/>
        <v>0</v>
      </c>
      <c r="E45" s="124">
        <f ca="1">IFERROR(_xll.AC_BU(_xll.ArrayBU(DB),_xll.ArrayDPT($BA45:$BE45),_xll.ArrayCOA($BG45:$BZ45),YR,PRD-1,_xll.ArrayDIM($CB45:$CE45)),0)</f>
        <v>0</v>
      </c>
      <c r="F45" s="124">
        <f t="shared" ca="1" si="13"/>
        <v>0</v>
      </c>
      <c r="G45" s="124">
        <f t="shared" ca="1" si="5"/>
        <v>0</v>
      </c>
      <c r="H45" s="124"/>
      <c r="I45" s="124">
        <f ca="1">IFERROR(_xll.AC_BU(_xll.ArrayBU(DB),_xll.ArrayDPT($BA45:$BE45),_xll.ArrayCOA($BG45:$BZ45),YR,PRD,_xll.ArrayDIM($CB45:$CE45)),0)</f>
        <v>0</v>
      </c>
      <c r="J45" s="127">
        <f t="shared" ca="1" si="6"/>
        <v>0</v>
      </c>
      <c r="K45" s="126" t="s">
        <v>2732</v>
      </c>
      <c r="L45" s="124">
        <f ca="1">IFERROR(_xll.ACC_BU(_xll.ArrayBU(DB),_xll.ArrayDPT($BA45:$BE45),_xll.ArrayCOA($BG45:$BZ45),YR,PRD,_xll.ArrayDIM($CB45:$CE45)),0)</f>
        <v>0</v>
      </c>
      <c r="M45" s="127">
        <f t="shared" ca="1" si="7"/>
        <v>0</v>
      </c>
      <c r="N45" s="124">
        <f t="shared" ca="1" si="14"/>
        <v>0</v>
      </c>
      <c r="O45" s="124">
        <f t="shared" ca="1" si="9"/>
        <v>0</v>
      </c>
      <c r="P45" s="124">
        <f t="shared" ca="1" si="15"/>
        <v>0</v>
      </c>
      <c r="Q45" s="124">
        <f t="shared" ca="1" si="11"/>
        <v>0</v>
      </c>
      <c r="R45" s="40"/>
      <c r="S45" s="72">
        <f ca="1">IFERROR(_xll.BC_BU(_xll.ArrayBU(DB),_xll.ArrayDPT($BA45:$BE45),_xll.ArrayCOA($BG45:$BZ45),YR,PRD,RV,_xll.ArrayDIM($CB45:$CE45)),0)</f>
        <v>0</v>
      </c>
      <c r="T45" s="72">
        <f ca="1">IFERROR(_xll.AC_BU(_xll.ArrayBU(DB),_xll.ArrayDPT($BA45:$BE45),_xll.ArrayCOA($BG45:$BZ45),YR-1,PRD,_xll.ArrayDIM($CB45:$CE45)),0)</f>
        <v>0</v>
      </c>
      <c r="U45" s="72">
        <f ca="1">IFERROR(_xll.BCC_BU(_xll.ArrayBU(DB),_xll.ArrayDPT($BA45:$BE45),_xll.ArrayCOA($BG45:$BZ45),YR,PRD,RV,_xll.ArrayDIM($CB45:$CE45)),0)</f>
        <v>0</v>
      </c>
      <c r="V45" s="72">
        <f ca="1">IFERROR(_xll.ACC_BU(_xll.ArrayBU(DB),_xll.ArrayDPT($BA45:$BE45),_xll.ArrayCOA($BG45:$BZ45),YR-1,PRD,_xll.ArrayDIM($CB45:$CE45)),0)</f>
        <v>0</v>
      </c>
      <c r="X45" s="72">
        <f ca="1">IFERROR(_xll.ACC_BU(_xll.ArrayBU(DB),_xll.ArrayDPT($BA45:$BE45),_xll.ArrayCOA($BG45:$BZ45),YR-1,PRD,_xll.ArrayDIM($CB45:$CE45)),0)</f>
        <v>0</v>
      </c>
      <c r="Y45" s="72">
        <f ca="1">IFERROR(_xll.BCC_BU(_xll.ArrayBU(DB),_xll.ArrayDPT($BA45:$BE45),_xll.ArrayCOA($BG45:$BZ45),YR-1,PRD,RV,_xll.ArrayDIM($CB45:$CE45)),0)</f>
        <v>0</v>
      </c>
      <c r="Z45" s="72">
        <f ca="1">IFERROR(_xll.ACC_BU(_xll.ArrayBU(DB),_xll.ArrayDPT($BA45:$BE45),_xll.ArrayCOA($BG45:$BZ45),YR-1-1,PRD,_xll.ArrayDIM($CB45:$CE45)),0)</f>
        <v>0</v>
      </c>
      <c r="AA45" s="102"/>
      <c r="AB45" s="102"/>
      <c r="AC45" s="102"/>
      <c r="AE45" s="106"/>
      <c r="AF45" s="106"/>
      <c r="AG45" s="106"/>
      <c r="AH45" s="106"/>
      <c r="BA45" s="537"/>
      <c r="BB45" s="538"/>
      <c r="BC45" s="538"/>
      <c r="BD45" s="538"/>
      <c r="BE45" s="539"/>
      <c r="BF45" s="502"/>
      <c r="BG45" s="533" t="s">
        <v>1793</v>
      </c>
      <c r="BH45" s="535"/>
      <c r="BI45" s="537"/>
      <c r="BJ45" s="539"/>
      <c r="BK45" s="537"/>
      <c r="BL45" s="539"/>
      <c r="BM45" s="537"/>
      <c r="BN45" s="539"/>
      <c r="BO45" s="537"/>
      <c r="BP45" s="539"/>
      <c r="BQ45" s="537"/>
      <c r="BR45" s="539"/>
      <c r="BS45" s="537"/>
      <c r="BT45" s="539"/>
      <c r="BU45" s="537"/>
      <c r="BV45" s="539"/>
      <c r="BW45" s="537"/>
      <c r="BX45" s="539"/>
      <c r="BY45" s="537"/>
      <c r="BZ45" s="539"/>
      <c r="CA45" s="502"/>
      <c r="CB45" s="537"/>
      <c r="CC45" s="538"/>
      <c r="CD45" s="538"/>
      <c r="CE45" s="539"/>
      <c r="DA45" t="s">
        <v>1793</v>
      </c>
      <c r="DB45" t="s">
        <v>1792</v>
      </c>
    </row>
    <row r="46" spans="1:106" ht="12.75" customHeight="1">
      <c r="A46" s="124">
        <f t="shared" ca="1" si="12"/>
        <v>0</v>
      </c>
      <c r="B46" s="124">
        <f t="shared" ca="1" si="1"/>
        <v>0</v>
      </c>
      <c r="C46" s="124">
        <f t="shared" ca="1" si="2"/>
        <v>0</v>
      </c>
      <c r="D46" s="124">
        <f t="shared" ca="1" si="3"/>
        <v>0</v>
      </c>
      <c r="E46" s="124">
        <f ca="1">IFERROR(_xll.AC_BU(_xll.ArrayBU(DB),_xll.ArrayDPT($BA46:$BE46),_xll.ArrayCOA($BG46:$BZ46),YR,PRD-1,_xll.ArrayDIM($CB46:$CE46)),0)</f>
        <v>0</v>
      </c>
      <c r="F46" s="124">
        <f t="shared" ca="1" si="13"/>
        <v>0</v>
      </c>
      <c r="G46" s="124">
        <f t="shared" ca="1" si="5"/>
        <v>0</v>
      </c>
      <c r="H46" s="124"/>
      <c r="I46" s="124">
        <f ca="1">IFERROR(_xll.AC_BU(_xll.ArrayBU(DB),_xll.ArrayDPT($BA46:$BE46),_xll.ArrayCOA($BG46:$BZ46),YR,PRD,_xll.ArrayDIM($CB46:$CE46)),0)</f>
        <v>0</v>
      </c>
      <c r="J46" s="127">
        <f t="shared" ca="1" si="6"/>
        <v>0</v>
      </c>
      <c r="K46" s="126" t="s">
        <v>1796</v>
      </c>
      <c r="L46" s="124">
        <f ca="1">IFERROR(_xll.ACC_BU(_xll.ArrayBU(DB),_xll.ArrayDPT($BA46:$BE46),_xll.ArrayCOA($BG46:$BZ46),YR,PRD,_xll.ArrayDIM($CB46:$CE46)),0)</f>
        <v>0</v>
      </c>
      <c r="M46" s="127">
        <f t="shared" ca="1" si="7"/>
        <v>0</v>
      </c>
      <c r="N46" s="124">
        <f t="shared" ca="1" si="14"/>
        <v>0</v>
      </c>
      <c r="O46" s="124">
        <f t="shared" ca="1" si="9"/>
        <v>0</v>
      </c>
      <c r="P46" s="124">
        <f t="shared" ca="1" si="15"/>
        <v>0</v>
      </c>
      <c r="Q46" s="124">
        <f t="shared" ca="1" si="11"/>
        <v>0</v>
      </c>
      <c r="R46" s="40"/>
      <c r="S46" s="72">
        <f ca="1">IFERROR(_xll.BC_BU(_xll.ArrayBU(DB),_xll.ArrayDPT($BA46:$BE46),_xll.ArrayCOA($BG46:$BZ46),YR,PRD,RV,_xll.ArrayDIM($CB46:$CE46)),0)</f>
        <v>0</v>
      </c>
      <c r="T46" s="72">
        <f ca="1">IFERROR(_xll.AC_BU(_xll.ArrayBU(DB),_xll.ArrayDPT($BA46:$BE46),_xll.ArrayCOA($BG46:$BZ46),YR-1,PRD,_xll.ArrayDIM($CB46:$CE46)),0)</f>
        <v>0</v>
      </c>
      <c r="U46" s="72">
        <f ca="1">IFERROR(_xll.BCC_BU(_xll.ArrayBU(DB),_xll.ArrayDPT($BA46:$BE46),_xll.ArrayCOA($BG46:$BZ46),YR,PRD,RV,_xll.ArrayDIM($CB46:$CE46)),0)</f>
        <v>0</v>
      </c>
      <c r="V46" s="72">
        <f ca="1">IFERROR(_xll.ACC_BU(_xll.ArrayBU(DB),_xll.ArrayDPT($BA46:$BE46),_xll.ArrayCOA($BG46:$BZ46),YR-1,PRD,_xll.ArrayDIM($CB46:$CE46)),0)</f>
        <v>0</v>
      </c>
      <c r="X46" s="72">
        <f ca="1">IFERROR(_xll.ACC_BU(_xll.ArrayBU(DB),_xll.ArrayDPT($BA46:$BE46),_xll.ArrayCOA($BG46:$BZ46),YR-1,PRD,_xll.ArrayDIM($CB46:$CE46)),0)</f>
        <v>0</v>
      </c>
      <c r="Y46" s="72">
        <f ca="1">IFERROR(_xll.BCC_BU(_xll.ArrayBU(DB),_xll.ArrayDPT($BA46:$BE46),_xll.ArrayCOA($BG46:$BZ46),YR-1,PRD,RV,_xll.ArrayDIM($CB46:$CE46)),0)</f>
        <v>0</v>
      </c>
      <c r="Z46" s="72">
        <f ca="1">IFERROR(_xll.ACC_BU(_xll.ArrayBU(DB),_xll.ArrayDPT($BA46:$BE46),_xll.ArrayCOA($BG46:$BZ46),YR-1-1,PRD,_xll.ArrayDIM($CB46:$CE46)),0)</f>
        <v>0</v>
      </c>
      <c r="AA46" s="102"/>
      <c r="AB46" s="102"/>
      <c r="AC46" s="102"/>
      <c r="AE46" s="106"/>
      <c r="AF46" s="106"/>
      <c r="AG46" s="106"/>
      <c r="AH46" s="106"/>
      <c r="BA46" s="537"/>
      <c r="BB46" s="538"/>
      <c r="BC46" s="538"/>
      <c r="BD46" s="538"/>
      <c r="BE46" s="539"/>
      <c r="BF46" s="502"/>
      <c r="BG46" s="533" t="s">
        <v>1795</v>
      </c>
      <c r="BH46" s="535"/>
      <c r="BI46" s="537"/>
      <c r="BJ46" s="539"/>
      <c r="BK46" s="537"/>
      <c r="BL46" s="539"/>
      <c r="BM46" s="537"/>
      <c r="BN46" s="539"/>
      <c r="BO46" s="537"/>
      <c r="BP46" s="539"/>
      <c r="BQ46" s="537"/>
      <c r="BR46" s="539"/>
      <c r="BS46" s="537"/>
      <c r="BT46" s="539"/>
      <c r="BU46" s="537"/>
      <c r="BV46" s="539"/>
      <c r="BW46" s="537"/>
      <c r="BX46" s="539"/>
      <c r="BY46" s="537"/>
      <c r="BZ46" s="539"/>
      <c r="CA46" s="502"/>
      <c r="CB46" s="537"/>
      <c r="CC46" s="538"/>
      <c r="CD46" s="538"/>
      <c r="CE46" s="539"/>
      <c r="DA46" t="s">
        <v>1795</v>
      </c>
      <c r="DB46" t="s">
        <v>1792</v>
      </c>
    </row>
    <row r="47" spans="1:106" ht="12.75" customHeight="1">
      <c r="A47" s="76">
        <f ca="1">SUM(A16:A46)</f>
        <v>294645.29000000004</v>
      </c>
      <c r="B47" s="162">
        <f t="shared" ca="1" si="1"/>
        <v>49.059345890684213</v>
      </c>
      <c r="C47" s="162">
        <f t="shared" ca="1" si="2"/>
        <v>349177.22000000003</v>
      </c>
      <c r="D47" s="162">
        <f t="shared" ca="1" si="3"/>
        <v>58.13907974951011</v>
      </c>
      <c r="E47" s="76">
        <f ca="1">SUM(E16:E46)</f>
        <v>251412.3</v>
      </c>
      <c r="F47" s="76">
        <f ca="1">SUM(F16:F46)</f>
        <v>599869.52</v>
      </c>
      <c r="G47" s="162">
        <f t="shared" ca="1" si="5"/>
        <v>99.880117788269089</v>
      </c>
      <c r="H47" s="76">
        <f>SUM(H16:H44)</f>
        <v>0</v>
      </c>
      <c r="I47" s="76">
        <f ca="1">SUM(I16:I46)</f>
        <v>600589.52</v>
      </c>
      <c r="J47" s="163">
        <f t="shared" ca="1" si="6"/>
        <v>49.654758642575594</v>
      </c>
      <c r="K47" s="76" t="s">
        <v>2570</v>
      </c>
      <c r="L47" s="76">
        <f ca="1">SUM(L16:L46)</f>
        <v>2755262.7300000004</v>
      </c>
      <c r="M47" s="163">
        <f t="shared" ca="1" si="7"/>
        <v>54.670609477659035</v>
      </c>
      <c r="N47" s="76">
        <f ca="1">SUM(N16:N46)</f>
        <v>2749633.08</v>
      </c>
      <c r="O47" s="162">
        <f t="shared" ca="1" si="9"/>
        <v>99.795676472566356</v>
      </c>
      <c r="P47" s="76">
        <f ca="1">SUM(P16:P46)</f>
        <v>-97643.249999999898</v>
      </c>
      <c r="Q47" s="162">
        <f t="shared" ca="1" si="11"/>
        <v>-3.5438816391930756</v>
      </c>
      <c r="R47" s="35"/>
      <c r="S47" s="77">
        <f ca="1">SUM(S16:S46)</f>
        <v>0</v>
      </c>
      <c r="T47" s="77">
        <f ca="1">SUM(T16:T46)</f>
        <v>305224.23</v>
      </c>
      <c r="U47" s="77">
        <f ca="1">SUM(U16:U46)</f>
        <v>0</v>
      </c>
      <c r="V47" s="77">
        <f ca="1">SUM(V16:V46)</f>
        <v>2847897.69</v>
      </c>
      <c r="X47" s="77">
        <f ca="1">SUM(X16:X46)</f>
        <v>2847897.69</v>
      </c>
      <c r="Y47" s="77">
        <f ca="1">SUM(Y16:Y46)</f>
        <v>0</v>
      </c>
      <c r="Z47" s="77">
        <f ca="1">SUM(Z16:Z46)</f>
        <v>1568249.98</v>
      </c>
      <c r="AA47" s="131"/>
      <c r="AB47" s="131"/>
      <c r="AC47" s="131"/>
      <c r="AE47" s="106"/>
      <c r="AF47" s="106"/>
      <c r="AG47" s="106"/>
      <c r="AH47" s="106"/>
      <c r="BA47" s="537"/>
      <c r="BB47" s="538"/>
      <c r="BC47" s="538"/>
      <c r="BD47" s="538"/>
      <c r="BE47" s="539"/>
      <c r="BF47" s="502"/>
      <c r="BG47" s="537"/>
      <c r="BH47" s="539"/>
      <c r="BI47" s="537"/>
      <c r="BJ47" s="539"/>
      <c r="BK47" s="537"/>
      <c r="BL47" s="539"/>
      <c r="BM47" s="537"/>
      <c r="BN47" s="539"/>
      <c r="BO47" s="537"/>
      <c r="BP47" s="539"/>
      <c r="BQ47" s="537"/>
      <c r="BR47" s="539"/>
      <c r="BS47" s="537"/>
      <c r="BT47" s="539"/>
      <c r="BU47" s="537"/>
      <c r="BV47" s="539"/>
      <c r="BW47" s="537"/>
      <c r="BX47" s="539"/>
      <c r="BY47" s="537"/>
      <c r="BZ47" s="539"/>
      <c r="CA47" s="502"/>
      <c r="CB47" s="537"/>
      <c r="CC47" s="538"/>
      <c r="CD47" s="538"/>
      <c r="CE47" s="539"/>
    </row>
    <row r="48" spans="1:106" ht="5.15" customHeight="1">
      <c r="A48" s="74"/>
      <c r="B48" s="74"/>
      <c r="C48" s="74"/>
      <c r="D48" s="74"/>
      <c r="E48" s="74"/>
      <c r="F48" s="74"/>
      <c r="G48" s="122"/>
      <c r="H48" s="74"/>
      <c r="I48" s="74"/>
      <c r="J48" s="74"/>
      <c r="K48" s="74"/>
      <c r="L48" s="74"/>
      <c r="M48" s="74"/>
      <c r="N48" s="74"/>
      <c r="O48" s="122"/>
      <c r="P48" s="74"/>
      <c r="Q48" s="122"/>
      <c r="R48" s="40"/>
      <c r="S48" s="72"/>
      <c r="T48" s="72"/>
      <c r="U48" s="72"/>
      <c r="V48" s="72"/>
      <c r="X48" s="72"/>
      <c r="Y48" s="72"/>
      <c r="Z48" s="72"/>
      <c r="AA48" s="46"/>
      <c r="AB48" s="46"/>
      <c r="AC48" s="46"/>
      <c r="AE48" s="106"/>
      <c r="AF48" s="106"/>
      <c r="AG48" s="106"/>
      <c r="AH48" s="106"/>
      <c r="BA48" s="537"/>
      <c r="BB48" s="538"/>
      <c r="BC48" s="538"/>
      <c r="BD48" s="538"/>
      <c r="BE48" s="539"/>
      <c r="BF48" s="502"/>
      <c r="BG48" s="537"/>
      <c r="BH48" s="539"/>
      <c r="BI48" s="537"/>
      <c r="BJ48" s="539"/>
      <c r="BK48" s="537"/>
      <c r="BL48" s="539"/>
      <c r="BM48" s="537"/>
      <c r="BN48" s="539"/>
      <c r="BO48" s="537"/>
      <c r="BP48" s="539"/>
      <c r="BQ48" s="537"/>
      <c r="BR48" s="539"/>
      <c r="BS48" s="537"/>
      <c r="BT48" s="539"/>
      <c r="BU48" s="537"/>
      <c r="BV48" s="539"/>
      <c r="BW48" s="537"/>
      <c r="BX48" s="539"/>
      <c r="BY48" s="537"/>
      <c r="BZ48" s="539"/>
      <c r="CA48" s="502"/>
      <c r="CB48" s="537"/>
      <c r="CC48" s="538"/>
      <c r="CD48" s="538"/>
      <c r="CE48" s="539"/>
    </row>
    <row r="49" spans="1:83" ht="12.75" customHeight="1">
      <c r="A49" s="35">
        <f ca="1">A13+A47</f>
        <v>677463.77</v>
      </c>
      <c r="B49">
        <f ca="1">IF(I49=0,0,(A49*100/I49))</f>
        <v>56.010467829074585</v>
      </c>
      <c r="C49">
        <f ca="1">I49-E49</f>
        <v>642580.05000000016</v>
      </c>
      <c r="D49">
        <f ca="1">IF(I49=0,0,(C49*100/I49))</f>
        <v>53.126397029512212</v>
      </c>
      <c r="E49" s="35">
        <f ca="1">E13+E47</f>
        <v>566950.59</v>
      </c>
      <c r="F49" s="35">
        <f ca="1">F13+F47</f>
        <v>1208810.6400000001</v>
      </c>
      <c r="G49">
        <f ca="1">IF(I49=0,0,(F49*100/I49))</f>
        <v>99.940472777109647</v>
      </c>
      <c r="H49" s="77">
        <f>H13+H47</f>
        <v>0</v>
      </c>
      <c r="I49" s="35">
        <f ca="1">I13+I47</f>
        <v>1209530.6400000001</v>
      </c>
      <c r="J49" s="140">
        <f ca="1">I49/$I$49*100</f>
        <v>100</v>
      </c>
      <c r="K49" s="35" t="s">
        <v>2779</v>
      </c>
      <c r="L49" s="35">
        <f ca="1">L13+L47</f>
        <v>5039751.26</v>
      </c>
      <c r="M49" s="140">
        <f ca="1">L49/$L$49*100</f>
        <v>100</v>
      </c>
      <c r="N49" s="35">
        <f ca="1">N13+N47</f>
        <v>5034121.6099999994</v>
      </c>
      <c r="O49">
        <f ca="1">IF(L49=0,0,(N49*100/L49))</f>
        <v>99.888295082245776</v>
      </c>
      <c r="P49" s="35">
        <f ca="1">P13+P47</f>
        <v>479813.08999999997</v>
      </c>
      <c r="Q49">
        <f ca="1">IF(L49=0,0,(P49*100/L49))</f>
        <v>9.5205708624595893</v>
      </c>
      <c r="R49" s="35"/>
      <c r="S49" s="77">
        <f ca="1">S13+S47</f>
        <v>0</v>
      </c>
      <c r="T49" s="77">
        <f ca="1">T13+T47</f>
        <v>531346.87</v>
      </c>
      <c r="U49" s="77">
        <f ca="1">U13+U47</f>
        <v>0</v>
      </c>
      <c r="V49" s="77">
        <f ca="1">V13+V47</f>
        <v>4554929.88</v>
      </c>
      <c r="X49" s="77">
        <f ca="1">X13+X47</f>
        <v>4554929.88</v>
      </c>
      <c r="Y49" s="77">
        <f ca="1">Y13+Y47</f>
        <v>0</v>
      </c>
      <c r="Z49" s="77">
        <f ca="1">Z13+Z47</f>
        <v>3208787.8600000003</v>
      </c>
      <c r="AA49" s="46"/>
      <c r="AB49" s="46"/>
      <c r="AC49" s="46"/>
      <c r="AE49" s="106"/>
      <c r="AF49" s="106"/>
      <c r="AG49" s="106"/>
      <c r="AH49" s="106"/>
      <c r="BA49" s="537"/>
      <c r="BB49" s="538"/>
      <c r="BC49" s="538"/>
      <c r="BD49" s="538"/>
      <c r="BE49" s="539"/>
      <c r="BF49" s="502"/>
      <c r="BG49" s="537"/>
      <c r="BH49" s="539"/>
      <c r="BI49" s="537"/>
      <c r="BJ49" s="539"/>
      <c r="BK49" s="537"/>
      <c r="BL49" s="539"/>
      <c r="BM49" s="537"/>
      <c r="BN49" s="539"/>
      <c r="BO49" s="537"/>
      <c r="BP49" s="539"/>
      <c r="BQ49" s="537"/>
      <c r="BR49" s="539"/>
      <c r="BS49" s="537"/>
      <c r="BT49" s="539"/>
      <c r="BU49" s="537"/>
      <c r="BV49" s="539"/>
      <c r="BW49" s="537"/>
      <c r="BX49" s="539"/>
      <c r="BY49" s="537"/>
      <c r="BZ49" s="539"/>
      <c r="CA49" s="502"/>
      <c r="CB49" s="537"/>
      <c r="CC49" s="538"/>
      <c r="CD49" s="538"/>
      <c r="CE49" s="539"/>
    </row>
    <row r="50" spans="1:83" ht="5.15" customHeight="1" thickBot="1">
      <c r="G50" s="140"/>
      <c r="H50" s="78"/>
      <c r="M50" s="140"/>
      <c r="S50" s="166"/>
      <c r="T50" s="166"/>
      <c r="U50" s="166"/>
      <c r="V50" s="166"/>
      <c r="X50" s="75"/>
      <c r="Y50" s="75"/>
      <c r="Z50" s="75"/>
      <c r="AA50" s="46"/>
      <c r="AB50" s="46"/>
      <c r="AC50" s="46"/>
      <c r="AE50" s="106"/>
      <c r="AF50" s="106"/>
      <c r="AG50" s="106"/>
      <c r="AH50" s="106"/>
      <c r="BA50" s="537"/>
      <c r="BB50" s="538"/>
      <c r="BC50" s="538"/>
      <c r="BD50" s="538"/>
      <c r="BE50" s="539"/>
      <c r="BF50" s="502"/>
      <c r="BG50" s="537"/>
      <c r="BH50" s="539"/>
      <c r="BI50" s="537"/>
      <c r="BJ50" s="539"/>
      <c r="BK50" s="537"/>
      <c r="BL50" s="539"/>
      <c r="BM50" s="537"/>
      <c r="BN50" s="539"/>
      <c r="BO50" s="537"/>
      <c r="BP50" s="539"/>
      <c r="BQ50" s="537"/>
      <c r="BR50" s="539"/>
      <c r="BS50" s="537"/>
      <c r="BT50" s="539"/>
      <c r="BU50" s="537"/>
      <c r="BV50" s="539"/>
      <c r="BW50" s="537"/>
      <c r="BX50" s="539"/>
      <c r="BY50" s="537"/>
      <c r="BZ50" s="539"/>
      <c r="CA50" s="502"/>
      <c r="CB50" s="537"/>
      <c r="CC50" s="538"/>
      <c r="CD50" s="538"/>
      <c r="CE50" s="539"/>
    </row>
    <row r="51" spans="1:83" ht="5.15" customHeight="1" thickTop="1">
      <c r="A51" s="169"/>
      <c r="B51" s="169"/>
      <c r="C51" s="169"/>
      <c r="D51" s="169"/>
      <c r="E51" s="169"/>
      <c r="F51" s="169"/>
      <c r="G51" s="192"/>
      <c r="H51" s="168"/>
      <c r="I51" s="169"/>
      <c r="J51" s="169"/>
      <c r="K51" s="169"/>
      <c r="L51" s="169"/>
      <c r="M51" s="192"/>
      <c r="N51" s="169"/>
      <c r="O51" s="169"/>
      <c r="P51" s="169"/>
      <c r="Q51" s="169"/>
      <c r="S51" s="46"/>
      <c r="T51" s="46"/>
      <c r="U51" s="46"/>
      <c r="V51" s="46"/>
      <c r="X51" s="162"/>
      <c r="Y51" s="162"/>
      <c r="Z51" s="162"/>
      <c r="AA51" s="46"/>
      <c r="AB51" s="46"/>
      <c r="AC51" s="46"/>
      <c r="AE51" s="106"/>
      <c r="AF51" s="106"/>
      <c r="AG51" s="106"/>
      <c r="AH51" s="106"/>
      <c r="BA51" s="537"/>
      <c r="BB51" s="538"/>
      <c r="BC51" s="538"/>
      <c r="BD51" s="538"/>
      <c r="BE51" s="539"/>
      <c r="BF51" s="502"/>
      <c r="BG51" s="537"/>
      <c r="BH51" s="539"/>
      <c r="BI51" s="537"/>
      <c r="BJ51" s="539"/>
      <c r="BK51" s="537"/>
      <c r="BL51" s="539"/>
      <c r="BM51" s="537"/>
      <c r="BN51" s="539"/>
      <c r="BO51" s="537"/>
      <c r="BP51" s="539"/>
      <c r="BQ51" s="537"/>
      <c r="BR51" s="539"/>
      <c r="BS51" s="537"/>
      <c r="BT51" s="539"/>
      <c r="BU51" s="537"/>
      <c r="BV51" s="539"/>
      <c r="BW51" s="537"/>
      <c r="BX51" s="539"/>
      <c r="BY51" s="537"/>
      <c r="BZ51" s="539"/>
      <c r="CA51" s="502"/>
      <c r="CB51" s="537"/>
      <c r="CC51" s="538"/>
      <c r="CD51" s="538"/>
      <c r="CE51" s="539"/>
    </row>
    <row r="52" spans="1:83" ht="12.75" hidden="1" customHeight="1">
      <c r="G52" s="140"/>
      <c r="H52" s="46"/>
      <c r="K52" s="35" t="s">
        <v>2513</v>
      </c>
      <c r="M52" s="140"/>
      <c r="S52" s="46"/>
      <c r="T52" s="46"/>
      <c r="U52" s="46"/>
      <c r="V52" s="46"/>
      <c r="AA52" s="46"/>
      <c r="AB52" s="46"/>
      <c r="AC52" s="46"/>
      <c r="AE52" s="106"/>
      <c r="AF52" s="106"/>
      <c r="AG52" s="106"/>
      <c r="AH52" s="106"/>
      <c r="BA52" s="537"/>
      <c r="BB52" s="538"/>
      <c r="BC52" s="538"/>
      <c r="BD52" s="538"/>
      <c r="BE52" s="539"/>
      <c r="BF52" s="502"/>
      <c r="BG52" s="537"/>
      <c r="BH52" s="539"/>
      <c r="BI52" s="537"/>
      <c r="BJ52" s="539"/>
      <c r="BK52" s="537"/>
      <c r="BL52" s="539"/>
      <c r="BM52" s="537"/>
      <c r="BN52" s="539"/>
      <c r="BO52" s="537"/>
      <c r="BP52" s="539"/>
      <c r="BQ52" s="537"/>
      <c r="BR52" s="539"/>
      <c r="BS52" s="537"/>
      <c r="BT52" s="539"/>
      <c r="BU52" s="537"/>
      <c r="BV52" s="539"/>
      <c r="BW52" s="537"/>
      <c r="BX52" s="539"/>
      <c r="BY52" s="537"/>
      <c r="BZ52" s="539"/>
      <c r="CA52" s="502"/>
      <c r="CB52" s="537"/>
      <c r="CC52" s="538"/>
      <c r="CD52" s="538"/>
      <c r="CE52" s="539"/>
    </row>
    <row r="53" spans="1:83" ht="12.75" hidden="1" customHeight="1">
      <c r="A53">
        <v>-5.5887340940316103E-3</v>
      </c>
      <c r="E53">
        <v>3.5504867784302598E-2</v>
      </c>
      <c r="F53">
        <v>-6.0726649702068196E-3</v>
      </c>
      <c r="G53" s="140"/>
      <c r="H53" s="46"/>
      <c r="I53">
        <v>3.5504867784302598E-2</v>
      </c>
      <c r="K53" t="s">
        <v>2603</v>
      </c>
      <c r="L53">
        <v>3.30978477991756E-2</v>
      </c>
      <c r="M53" s="140"/>
      <c r="N53">
        <v>-4.4964371893377198E-3</v>
      </c>
      <c r="P53">
        <v>-4.3426188480921698E-3</v>
      </c>
      <c r="S53" s="46"/>
      <c r="T53" s="46"/>
      <c r="U53" s="46"/>
      <c r="V53" s="46"/>
      <c r="AA53" s="46"/>
      <c r="AB53" s="46"/>
      <c r="AC53" s="46"/>
      <c r="AE53" s="106"/>
      <c r="AF53" s="106"/>
      <c r="AG53" s="106"/>
      <c r="AH53" s="106"/>
      <c r="BA53" s="537"/>
      <c r="BB53" s="538"/>
      <c r="BC53" s="538"/>
      <c r="BD53" s="538"/>
      <c r="BE53" s="539"/>
      <c r="BF53" s="502"/>
      <c r="BG53" s="537"/>
      <c r="BH53" s="539"/>
      <c r="BI53" s="537"/>
      <c r="BJ53" s="539"/>
      <c r="BK53" s="537"/>
      <c r="BL53" s="539"/>
      <c r="BM53" s="537"/>
      <c r="BN53" s="539"/>
      <c r="BO53" s="537"/>
      <c r="BP53" s="539"/>
      <c r="BQ53" s="537"/>
      <c r="BR53" s="539"/>
      <c r="BS53" s="537"/>
      <c r="BT53" s="539"/>
      <c r="BU53" s="537"/>
      <c r="BV53" s="539"/>
      <c r="BW53" s="537"/>
      <c r="BX53" s="539"/>
      <c r="BY53" s="537"/>
      <c r="BZ53" s="539"/>
      <c r="CA53" s="502"/>
      <c r="CB53" s="537"/>
      <c r="CC53" s="538"/>
      <c r="CD53" s="538"/>
      <c r="CE53" s="539"/>
    </row>
    <row r="54" spans="1:83" ht="12.75" hidden="1" customHeight="1">
      <c r="A54">
        <v>-18.920274629468199</v>
      </c>
      <c r="E54">
        <v>143.06435265911099</v>
      </c>
      <c r="F54">
        <v>1.8065464254577499</v>
      </c>
      <c r="G54" s="140"/>
      <c r="H54" s="46"/>
      <c r="I54">
        <v>143.06435265911099</v>
      </c>
      <c r="K54" t="s">
        <v>2766</v>
      </c>
      <c r="L54">
        <v>150.56182854729701</v>
      </c>
      <c r="M54" s="140"/>
      <c r="N54">
        <v>-6.4187035472972997</v>
      </c>
      <c r="P54">
        <v>-25.106081525604601</v>
      </c>
      <c r="S54" s="46"/>
      <c r="T54" s="46"/>
      <c r="U54" s="46"/>
      <c r="V54" s="46"/>
      <c r="AA54" s="46"/>
      <c r="AB54" s="46"/>
      <c r="AC54" s="46"/>
      <c r="AE54" s="106"/>
      <c r="AF54" s="106"/>
      <c r="AG54" s="106"/>
      <c r="AH54" s="106"/>
      <c r="BA54" s="537"/>
      <c r="BB54" s="538"/>
      <c r="BC54" s="538"/>
      <c r="BD54" s="538"/>
      <c r="BE54" s="539"/>
      <c r="BF54" s="502"/>
      <c r="BG54" s="537"/>
      <c r="BH54" s="539"/>
      <c r="BI54" s="537"/>
      <c r="BJ54" s="539"/>
      <c r="BK54" s="537"/>
      <c r="BL54" s="539"/>
      <c r="BM54" s="537"/>
      <c r="BN54" s="539"/>
      <c r="BO54" s="537"/>
      <c r="BP54" s="539"/>
      <c r="BQ54" s="537"/>
      <c r="BR54" s="539"/>
      <c r="BS54" s="537"/>
      <c r="BT54" s="539"/>
      <c r="BU54" s="537"/>
      <c r="BV54" s="539"/>
      <c r="BW54" s="537"/>
      <c r="BX54" s="539"/>
      <c r="BY54" s="537"/>
      <c r="BZ54" s="539"/>
      <c r="CA54" s="502"/>
      <c r="CB54" s="537"/>
      <c r="CC54" s="538"/>
      <c r="CD54" s="538"/>
      <c r="CE54" s="539"/>
    </row>
    <row r="55" spans="1:83" ht="12.75" hidden="1" customHeight="1">
      <c r="A55">
        <v>-6.7393183710830803E-4</v>
      </c>
      <c r="E55">
        <v>5.4424053991540301E-3</v>
      </c>
      <c r="F55">
        <v>3.9671919147616199E-4</v>
      </c>
      <c r="G55" s="140"/>
      <c r="H55" s="46"/>
      <c r="I55">
        <v>5.4424053991540301E-3</v>
      </c>
      <c r="K55" t="s">
        <v>2741</v>
      </c>
      <c r="L55">
        <v>5.6518105579976101E-3</v>
      </c>
      <c r="M55" s="140"/>
      <c r="N55">
        <v>1.87326454014224E-4</v>
      </c>
      <c r="P55">
        <v>6.2236164941782105E-4</v>
      </c>
      <c r="S55" s="46"/>
      <c r="T55" s="46"/>
      <c r="U55" s="46"/>
      <c r="V55" s="46"/>
      <c r="AA55" s="46"/>
      <c r="AB55" s="46"/>
      <c r="AC55" s="46"/>
      <c r="AE55" s="106"/>
      <c r="AF55" s="106"/>
      <c r="AG55" s="106"/>
      <c r="AH55" s="106"/>
      <c r="BA55" s="537"/>
      <c r="BB55" s="538"/>
      <c r="BC55" s="538"/>
      <c r="BD55" s="538"/>
      <c r="BE55" s="539"/>
      <c r="BF55" s="502"/>
      <c r="BG55" s="537"/>
      <c r="BH55" s="539"/>
      <c r="BI55" s="537"/>
      <c r="BJ55" s="539"/>
      <c r="BK55" s="537"/>
      <c r="BL55" s="539"/>
      <c r="BM55" s="537"/>
      <c r="BN55" s="539"/>
      <c r="BO55" s="537"/>
      <c r="BP55" s="539"/>
      <c r="BQ55" s="537"/>
      <c r="BR55" s="539"/>
      <c r="BS55" s="537"/>
      <c r="BT55" s="539"/>
      <c r="BU55" s="537"/>
      <c r="BV55" s="539"/>
      <c r="BW55" s="537"/>
      <c r="BX55" s="539"/>
      <c r="BY55" s="537"/>
      <c r="BZ55" s="539"/>
      <c r="CA55" s="502"/>
      <c r="CB55" s="537"/>
      <c r="CC55" s="538"/>
      <c r="CD55" s="538"/>
      <c r="CE55" s="539"/>
    </row>
    <row r="56" spans="1:83" ht="12.75" hidden="1" customHeight="1">
      <c r="A56">
        <v>4.51807208368416E-3</v>
      </c>
      <c r="E56">
        <v>1.48222777100444E-2</v>
      </c>
      <c r="F56">
        <v>3.3451666682161201E-3</v>
      </c>
      <c r="G56" s="140"/>
      <c r="H56" s="46"/>
      <c r="I56">
        <v>1.48222777100444E-2</v>
      </c>
      <c r="K56" t="s">
        <v>2597</v>
      </c>
      <c r="L56">
        <v>1.89186184277889E-2</v>
      </c>
      <c r="M56" s="140"/>
      <c r="N56">
        <v>-9.6919145233961802E-4</v>
      </c>
      <c r="P56">
        <v>2.3592972127303002E-3</v>
      </c>
      <c r="S56" s="46"/>
      <c r="T56" s="46"/>
      <c r="U56" s="46"/>
      <c r="V56" s="46"/>
      <c r="AA56" s="46"/>
      <c r="AB56" s="46"/>
      <c r="AC56" s="46"/>
      <c r="AE56" s="106"/>
      <c r="AF56" s="106"/>
      <c r="AG56" s="106"/>
      <c r="AH56" s="106"/>
      <c r="BA56" s="537"/>
      <c r="BB56" s="538"/>
      <c r="BC56" s="538"/>
      <c r="BD56" s="538"/>
      <c r="BE56" s="539"/>
      <c r="BF56" s="502"/>
      <c r="BG56" s="537"/>
      <c r="BH56" s="539"/>
      <c r="BI56" s="537"/>
      <c r="BJ56" s="539"/>
      <c r="BK56" s="537"/>
      <c r="BL56" s="539"/>
      <c r="BM56" s="537"/>
      <c r="BN56" s="539"/>
      <c r="BO56" s="537"/>
      <c r="BP56" s="539"/>
      <c r="BQ56" s="537"/>
      <c r="BR56" s="539"/>
      <c r="BS56" s="537"/>
      <c r="BT56" s="539"/>
      <c r="BU56" s="537"/>
      <c r="BV56" s="539"/>
      <c r="BW56" s="537"/>
      <c r="BX56" s="539"/>
      <c r="BY56" s="537"/>
      <c r="BZ56" s="539"/>
      <c r="CA56" s="502"/>
      <c r="CB56" s="537"/>
      <c r="CC56" s="538"/>
      <c r="CD56" s="538"/>
      <c r="CE56" s="539"/>
    </row>
    <row r="57" spans="1:83" ht="12.75" hidden="1" customHeight="1">
      <c r="A57">
        <v>12.954465679592699</v>
      </c>
      <c r="E57">
        <v>71.732922774869095</v>
      </c>
      <c r="F57">
        <v>28.3831216370391</v>
      </c>
      <c r="G57" s="140"/>
      <c r="I57">
        <v>71.732922774869095</v>
      </c>
      <c r="K57" t="s">
        <v>2767</v>
      </c>
      <c r="L57">
        <v>98.241467263754799</v>
      </c>
      <c r="M57" s="140"/>
      <c r="N57">
        <v>7.2421754378831897</v>
      </c>
      <c r="P57">
        <v>10.702452164496201</v>
      </c>
      <c r="AE57" s="106"/>
      <c r="AF57" s="106"/>
      <c r="AG57" s="106"/>
      <c r="AH57" s="106"/>
      <c r="BA57" s="537"/>
      <c r="BB57" s="538"/>
      <c r="BC57" s="538"/>
      <c r="BD57" s="538"/>
      <c r="BE57" s="539"/>
      <c r="BF57" s="502"/>
      <c r="BG57" s="537"/>
      <c r="BH57" s="539"/>
      <c r="BI57" s="537"/>
      <c r="BJ57" s="539"/>
      <c r="BK57" s="537"/>
      <c r="BL57" s="539"/>
      <c r="BM57" s="537"/>
      <c r="BN57" s="539"/>
      <c r="BO57" s="537"/>
      <c r="BP57" s="539"/>
      <c r="BQ57" s="537"/>
      <c r="BR57" s="539"/>
      <c r="BS57" s="537"/>
      <c r="BT57" s="539"/>
      <c r="BU57" s="537"/>
      <c r="BV57" s="539"/>
      <c r="BW57" s="537"/>
      <c r="BX57" s="539"/>
      <c r="BY57" s="537"/>
      <c r="BZ57" s="539"/>
      <c r="CA57" s="502"/>
      <c r="CB57" s="537"/>
      <c r="CC57" s="538"/>
      <c r="CD57" s="538"/>
      <c r="CE57" s="539"/>
    </row>
    <row r="58" spans="1:83" ht="12.75" hidden="1" customHeight="1">
      <c r="A58">
        <v>-1.0706620103474601E-3</v>
      </c>
      <c r="E58">
        <v>5.0327145494346998E-2</v>
      </c>
      <c r="F58">
        <v>-2.7274983019906899E-3</v>
      </c>
      <c r="G58" s="140"/>
      <c r="H58" s="46"/>
      <c r="I58">
        <v>5.0327145494346998E-2</v>
      </c>
      <c r="K58" t="s">
        <v>2768</v>
      </c>
      <c r="L58">
        <v>5.20164662269645E-2</v>
      </c>
      <c r="M58" s="140"/>
      <c r="N58">
        <v>-5.4656286416773199E-3</v>
      </c>
      <c r="P58">
        <v>-1.98332163536186E-3</v>
      </c>
      <c r="S58" s="46"/>
      <c r="T58" s="46"/>
      <c r="U58" s="46"/>
      <c r="V58" s="46"/>
      <c r="AA58" s="46"/>
      <c r="AB58" s="46"/>
      <c r="AC58" s="46"/>
      <c r="AE58" s="106"/>
      <c r="AF58" s="106"/>
      <c r="AG58" s="106"/>
      <c r="AH58" s="106"/>
      <c r="BA58" s="537"/>
      <c r="BB58" s="538"/>
      <c r="BC58" s="538"/>
      <c r="BD58" s="538"/>
      <c r="BE58" s="539"/>
      <c r="BF58" s="502"/>
      <c r="BG58" s="537"/>
      <c r="BH58" s="539"/>
      <c r="BI58" s="537"/>
      <c r="BJ58" s="539"/>
      <c r="BK58" s="537"/>
      <c r="BL58" s="539"/>
      <c r="BM58" s="537"/>
      <c r="BN58" s="539"/>
      <c r="BO58" s="537"/>
      <c r="BP58" s="539"/>
      <c r="BQ58" s="537"/>
      <c r="BR58" s="539"/>
      <c r="BS58" s="537"/>
      <c r="BT58" s="539"/>
      <c r="BU58" s="537"/>
      <c r="BV58" s="539"/>
      <c r="BW58" s="537"/>
      <c r="BX58" s="539"/>
      <c r="BY58" s="537"/>
      <c r="BZ58" s="539"/>
      <c r="CA58" s="502"/>
      <c r="CB58" s="537"/>
      <c r="CC58" s="538"/>
      <c r="CD58" s="538"/>
      <c r="CE58" s="539"/>
    </row>
    <row r="59" spans="1:83" ht="5.15" hidden="1" customHeight="1">
      <c r="A59" s="79"/>
      <c r="B59" s="81"/>
      <c r="C59" s="81"/>
      <c r="D59" s="81"/>
      <c r="E59" s="79"/>
      <c r="F59" s="79"/>
      <c r="G59" s="182"/>
      <c r="H59" s="81"/>
      <c r="I59" s="79"/>
      <c r="J59" s="81"/>
      <c r="K59" s="79"/>
      <c r="L59" s="81"/>
      <c r="M59" s="182"/>
      <c r="N59" s="81"/>
      <c r="O59" s="81"/>
      <c r="P59" s="81"/>
      <c r="Q59" s="81"/>
      <c r="AE59" s="106"/>
      <c r="AF59" s="106"/>
      <c r="AG59" s="106"/>
      <c r="AH59" s="106"/>
      <c r="BA59" s="537"/>
      <c r="BB59" s="538"/>
      <c r="BC59" s="538"/>
      <c r="BD59" s="538"/>
      <c r="BE59" s="539"/>
      <c r="BF59" s="502"/>
      <c r="BG59" s="537"/>
      <c r="BH59" s="539"/>
      <c r="BI59" s="537"/>
      <c r="BJ59" s="539"/>
      <c r="BK59" s="537"/>
      <c r="BL59" s="539"/>
      <c r="BM59" s="537"/>
      <c r="BN59" s="539"/>
      <c r="BO59" s="537"/>
      <c r="BP59" s="539"/>
      <c r="BQ59" s="537"/>
      <c r="BR59" s="539"/>
      <c r="BS59" s="537"/>
      <c r="BT59" s="539"/>
      <c r="BU59" s="537"/>
      <c r="BV59" s="539"/>
      <c r="BW59" s="537"/>
      <c r="BX59" s="539"/>
      <c r="BY59" s="537"/>
      <c r="BZ59" s="539"/>
      <c r="CA59" s="502"/>
      <c r="CB59" s="537"/>
      <c r="CC59" s="538"/>
      <c r="CD59" s="538"/>
      <c r="CE59" s="539"/>
    </row>
    <row r="60" spans="1:83" ht="13.5" hidden="1" customHeight="1">
      <c r="G60" s="140"/>
      <c r="M60" s="140"/>
      <c r="AE60" s="106"/>
      <c r="AF60" s="106"/>
      <c r="AG60" s="106"/>
      <c r="AH60" s="106"/>
      <c r="BA60" s="537"/>
      <c r="BB60" s="538"/>
      <c r="BC60" s="538"/>
      <c r="BD60" s="538"/>
      <c r="BE60" s="539"/>
      <c r="BF60" s="502"/>
      <c r="BG60" s="537"/>
      <c r="BH60" s="539"/>
      <c r="BI60" s="537"/>
      <c r="BJ60" s="539"/>
      <c r="BK60" s="537"/>
      <c r="BL60" s="539"/>
      <c r="BM60" s="537"/>
      <c r="BN60" s="539"/>
      <c r="BO60" s="537"/>
      <c r="BP60" s="539"/>
      <c r="BQ60" s="537"/>
      <c r="BR60" s="539"/>
      <c r="BS60" s="537"/>
      <c r="BT60" s="539"/>
      <c r="BU60" s="537"/>
      <c r="BV60" s="539"/>
      <c r="BW60" s="537"/>
      <c r="BX60" s="539"/>
      <c r="BY60" s="537"/>
      <c r="BZ60" s="539"/>
      <c r="CA60" s="502"/>
      <c r="CB60" s="537"/>
      <c r="CC60" s="538"/>
      <c r="CD60" s="538"/>
      <c r="CE60" s="539"/>
    </row>
    <row r="61" spans="1:83" ht="13.5" customHeight="1">
      <c r="H61" s="102"/>
      <c r="S61" s="102"/>
      <c r="T61" s="102"/>
      <c r="U61" s="102"/>
      <c r="V61" s="102"/>
      <c r="Z61" s="102"/>
      <c r="AA61" s="102"/>
      <c r="AB61" s="102"/>
      <c r="AC61" s="102"/>
      <c r="AE61" s="188"/>
      <c r="AF61" s="188"/>
      <c r="AG61" s="106"/>
      <c r="AH61" s="106"/>
    </row>
    <row r="62" spans="1:83" ht="13.5" customHeight="1">
      <c r="H62" s="102"/>
      <c r="S62" s="102"/>
      <c r="T62" s="102"/>
      <c r="U62" s="102"/>
      <c r="V62" s="102"/>
      <c r="Z62" s="102"/>
      <c r="AA62" s="102"/>
      <c r="AB62" s="102"/>
      <c r="AC62" s="102"/>
      <c r="AE62" s="188"/>
      <c r="AF62" s="188"/>
      <c r="AG62" s="106"/>
      <c r="AH62" s="106"/>
    </row>
    <row r="63" spans="1:83" ht="13.5" customHeight="1">
      <c r="H63" s="102"/>
      <c r="S63" s="102"/>
      <c r="T63" s="102"/>
      <c r="U63" s="102"/>
      <c r="V63" s="102"/>
      <c r="Z63" s="102"/>
      <c r="AA63" s="102"/>
      <c r="AB63" s="102"/>
      <c r="AC63" s="102"/>
      <c r="AE63" s="188"/>
      <c r="AF63" s="188"/>
      <c r="AG63" s="106"/>
      <c r="AH63" s="106"/>
    </row>
    <row r="64" spans="1:83" ht="13.5" customHeight="1">
      <c r="H64" s="102"/>
      <c r="S64" s="102"/>
      <c r="T64" s="102"/>
      <c r="U64" s="102"/>
      <c r="V64" s="102"/>
      <c r="Z64" s="102"/>
      <c r="AA64" s="102"/>
      <c r="AB64" s="102"/>
      <c r="AC64" s="102"/>
      <c r="AE64" s="188"/>
      <c r="AF64" s="188"/>
      <c r="AG64" s="106"/>
      <c r="AH64" s="106"/>
    </row>
    <row r="65" spans="8:34" ht="13.5" customHeight="1">
      <c r="H65" s="102"/>
      <c r="S65" s="102"/>
      <c r="T65" s="102"/>
      <c r="U65" s="102"/>
      <c r="V65" s="102"/>
      <c r="Z65" s="102"/>
      <c r="AA65" s="102"/>
      <c r="AB65" s="102"/>
      <c r="AC65" s="102"/>
      <c r="AE65" s="188"/>
      <c r="AF65" s="188"/>
      <c r="AG65" s="106"/>
      <c r="AH65" s="106"/>
    </row>
    <row r="66" spans="8:34" ht="13.5" customHeight="1">
      <c r="H66" s="102"/>
      <c r="S66" s="102"/>
      <c r="T66" s="102"/>
      <c r="U66" s="102"/>
      <c r="V66" s="102"/>
      <c r="Z66" s="102"/>
      <c r="AA66" s="102"/>
      <c r="AB66" s="102"/>
      <c r="AC66" s="102"/>
      <c r="AE66" s="188"/>
      <c r="AF66" s="188"/>
      <c r="AG66" s="106"/>
      <c r="AH66" s="106"/>
    </row>
    <row r="67" spans="8:34" ht="12.75" customHeight="1">
      <c r="AE67" s="171"/>
      <c r="AF67" s="171"/>
      <c r="AG67" s="171"/>
      <c r="AH67" s="171"/>
    </row>
    <row r="68" spans="8:34" ht="12.75" customHeight="1">
      <c r="AE68" s="171"/>
      <c r="AF68" s="171"/>
      <c r="AG68" s="171"/>
      <c r="AH68" s="171"/>
    </row>
    <row r="69" spans="8:34" ht="12.75" customHeight="1">
      <c r="H69" s="35"/>
      <c r="K69" s="35"/>
      <c r="S69" s="35"/>
      <c r="T69" s="35"/>
      <c r="U69" s="35"/>
      <c r="V69" s="35"/>
      <c r="Z69" s="35"/>
      <c r="AA69" s="35"/>
      <c r="AB69" s="35"/>
      <c r="AC69" s="35"/>
      <c r="AE69" s="171"/>
      <c r="AF69" s="171"/>
      <c r="AG69" s="171"/>
      <c r="AH69" s="171"/>
    </row>
    <row r="70" spans="8:34" ht="12.75" customHeight="1">
      <c r="AE70" s="106"/>
      <c r="AF70" s="106"/>
      <c r="AG70" s="106"/>
      <c r="AH70" s="106"/>
    </row>
    <row r="71" spans="8:34" ht="12.75" customHeight="1">
      <c r="AE71" s="106"/>
      <c r="AF71" s="106"/>
      <c r="AG71" s="106"/>
      <c r="AH71" s="106"/>
    </row>
    <row r="72" spans="8:34" ht="12.75" customHeight="1">
      <c r="H72" s="102"/>
      <c r="S72" s="102"/>
      <c r="T72" s="102"/>
      <c r="U72" s="102"/>
      <c r="V72" s="102"/>
      <c r="Z72" s="102"/>
      <c r="AA72" s="102"/>
      <c r="AB72" s="102"/>
      <c r="AC72" s="102"/>
      <c r="AE72" s="106"/>
      <c r="AF72" s="106"/>
      <c r="AG72" s="106"/>
      <c r="AH72" s="106"/>
    </row>
    <row r="73" spans="8:34" ht="12.75" customHeight="1">
      <c r="H73" s="102"/>
      <c r="S73" s="102"/>
      <c r="T73" s="102"/>
      <c r="U73" s="102"/>
      <c r="V73" s="102"/>
      <c r="Z73" s="102"/>
      <c r="AA73" s="102"/>
      <c r="AB73" s="102"/>
      <c r="AC73" s="102"/>
      <c r="AE73" s="106"/>
      <c r="AF73" s="106"/>
      <c r="AG73" s="106"/>
      <c r="AH73" s="106"/>
    </row>
    <row r="74" spans="8:34" ht="12.75" customHeight="1">
      <c r="AE74" s="106"/>
      <c r="AF74" s="106"/>
      <c r="AG74" s="106"/>
      <c r="AH74" s="106"/>
    </row>
    <row r="75" spans="8:34" ht="12.75" customHeight="1">
      <c r="AE75" s="106"/>
      <c r="AF75" s="106"/>
      <c r="AG75" s="106"/>
      <c r="AH75" s="106"/>
    </row>
    <row r="76" spans="8:34" ht="12.75" customHeight="1">
      <c r="H76" s="102"/>
      <c r="S76" s="102"/>
      <c r="T76" s="102"/>
      <c r="U76" s="102"/>
      <c r="V76" s="102"/>
      <c r="Z76" s="102"/>
      <c r="AA76" s="102"/>
      <c r="AB76" s="102"/>
      <c r="AC76" s="102"/>
      <c r="AE76" s="106"/>
      <c r="AF76" s="106"/>
      <c r="AG76" s="106"/>
      <c r="AH76" s="106"/>
    </row>
    <row r="77" spans="8:34" ht="12.75" customHeight="1">
      <c r="AE77" s="106"/>
      <c r="AF77" s="106"/>
      <c r="AG77" s="106"/>
      <c r="AH77" s="106"/>
    </row>
    <row r="78" spans="8:34" ht="12.75" customHeight="1">
      <c r="H78" s="102"/>
      <c r="S78" s="102"/>
      <c r="T78" s="102"/>
      <c r="U78" s="102"/>
      <c r="V78" s="102"/>
      <c r="Z78" s="102"/>
      <c r="AA78" s="102"/>
      <c r="AB78" s="102"/>
      <c r="AC78" s="102"/>
      <c r="AE78" s="106"/>
      <c r="AF78" s="106"/>
      <c r="AG78" s="106"/>
      <c r="AH78" s="106"/>
    </row>
    <row r="79" spans="8:34" ht="12.75" customHeight="1">
      <c r="AE79" s="106"/>
      <c r="AF79" s="106"/>
      <c r="AG79" s="106"/>
      <c r="AH79" s="106"/>
    </row>
    <row r="80" spans="8:34" ht="12.75" customHeight="1">
      <c r="AE80" s="106"/>
      <c r="AF80" s="106"/>
      <c r="AG80" s="106"/>
      <c r="AH80" s="106"/>
    </row>
    <row r="81" spans="26:34" ht="12.75" customHeight="1">
      <c r="AE81" s="106"/>
      <c r="AF81" s="106"/>
      <c r="AG81" s="106"/>
      <c r="AH81" s="106"/>
    </row>
    <row r="82" spans="26:34" ht="12.75" customHeight="1">
      <c r="AE82" s="106"/>
      <c r="AF82" s="106"/>
      <c r="AG82" s="106"/>
      <c r="AH82" s="106"/>
    </row>
    <row r="83" spans="26:34" ht="12.75" customHeight="1">
      <c r="AE83" s="106"/>
      <c r="AF83" s="106"/>
      <c r="AG83" s="106"/>
      <c r="AH83" s="106"/>
    </row>
    <row r="84" spans="26:34" ht="12.75" customHeight="1">
      <c r="AE84" s="106"/>
      <c r="AF84" s="106"/>
      <c r="AG84" s="106"/>
      <c r="AH84" s="106"/>
    </row>
    <row r="85" spans="26:34" ht="12.75" customHeight="1">
      <c r="AE85" s="106"/>
      <c r="AF85" s="106"/>
      <c r="AG85" s="106"/>
      <c r="AH85" s="106"/>
    </row>
    <row r="86" spans="26:34" ht="12.75" customHeight="1">
      <c r="Z86" s="102"/>
      <c r="AE86" s="106"/>
      <c r="AF86" s="106"/>
      <c r="AG86" s="106"/>
      <c r="AH86" s="106"/>
    </row>
    <row r="87" spans="26:34" ht="12.75" customHeight="1">
      <c r="Z87" s="102"/>
      <c r="AE87" s="106"/>
      <c r="AF87" s="106"/>
      <c r="AG87" s="106"/>
      <c r="AH87" s="106"/>
    </row>
    <row r="88" spans="26:34" ht="12.75" customHeight="1">
      <c r="Z88" s="102"/>
      <c r="AE88" s="106"/>
      <c r="AF88" s="106"/>
      <c r="AG88" s="106"/>
      <c r="AH88" s="106"/>
    </row>
    <row r="89" spans="26:34" ht="12.75" customHeight="1">
      <c r="Z89" s="102"/>
      <c r="AE89" s="106"/>
      <c r="AF89" s="106"/>
      <c r="AG89" s="106"/>
      <c r="AH89" s="106"/>
    </row>
    <row r="90" spans="26:34" ht="12.75" customHeight="1">
      <c r="Z90" s="102"/>
      <c r="AE90" s="106"/>
      <c r="AF90" s="106"/>
      <c r="AG90" s="106"/>
      <c r="AH90" s="106"/>
    </row>
    <row r="91" spans="26:34" ht="12.75" customHeight="1">
      <c r="Z91" s="102"/>
      <c r="AE91" s="106"/>
      <c r="AF91" s="106"/>
      <c r="AG91" s="106"/>
      <c r="AH91" s="106"/>
    </row>
    <row r="92" spans="26:34" ht="12.75" customHeight="1">
      <c r="Z92" s="102"/>
      <c r="AE92" s="106"/>
      <c r="AF92" s="106"/>
      <c r="AG92" s="106"/>
      <c r="AH92" s="106"/>
    </row>
    <row r="93" spans="26:34" ht="12.75" customHeight="1">
      <c r="Z93" s="102"/>
      <c r="AE93" s="106"/>
      <c r="AF93" s="106"/>
      <c r="AG93" s="106"/>
      <c r="AH93" s="106"/>
    </row>
    <row r="94" spans="26:34" ht="12.75" customHeight="1">
      <c r="Z94" s="102"/>
      <c r="AE94" s="106"/>
      <c r="AF94" s="106"/>
      <c r="AG94" s="106"/>
      <c r="AH94" s="106"/>
    </row>
    <row r="95" spans="26:34" ht="12.75" customHeight="1">
      <c r="Z95" s="102"/>
      <c r="AE95" s="106"/>
      <c r="AF95" s="106"/>
      <c r="AG95" s="106"/>
      <c r="AH95" s="106"/>
    </row>
    <row r="96" spans="26:34" ht="12.75" customHeight="1">
      <c r="Z96" s="102"/>
      <c r="AE96" s="106"/>
      <c r="AF96" s="106"/>
      <c r="AG96" s="106"/>
      <c r="AH96" s="106"/>
    </row>
    <row r="97" spans="26:34" ht="12.75" customHeight="1">
      <c r="Z97" s="102"/>
      <c r="AE97" s="106"/>
      <c r="AF97" s="106"/>
      <c r="AG97" s="106"/>
      <c r="AH97" s="106"/>
    </row>
    <row r="98" spans="26:34" ht="12.75" customHeight="1">
      <c r="Z98" s="102"/>
      <c r="AE98" s="106"/>
      <c r="AF98" s="106"/>
      <c r="AG98" s="106"/>
      <c r="AH98" s="106"/>
    </row>
    <row r="99" spans="26:34" ht="12.75" customHeight="1">
      <c r="Z99" s="102"/>
      <c r="AE99" s="106"/>
      <c r="AF99" s="106"/>
      <c r="AG99" s="106"/>
      <c r="AH99" s="106"/>
    </row>
    <row r="100" spans="26:34" ht="12.75" customHeight="1">
      <c r="Z100" s="102"/>
      <c r="AE100" s="106"/>
      <c r="AF100" s="106"/>
      <c r="AG100" s="106"/>
      <c r="AH100" s="106"/>
    </row>
    <row r="101" spans="26:34" ht="12.75" customHeight="1">
      <c r="Z101" s="102"/>
      <c r="AE101" s="106"/>
      <c r="AF101" s="106"/>
      <c r="AG101" s="106"/>
      <c r="AH101" s="106"/>
    </row>
    <row r="102" spans="26:34" ht="12.75" customHeight="1">
      <c r="Z102" s="102"/>
      <c r="AE102" s="106"/>
      <c r="AF102" s="106"/>
      <c r="AG102" s="106"/>
      <c r="AH102" s="106"/>
    </row>
    <row r="103" spans="26:34" ht="12.75" customHeight="1">
      <c r="Z103" s="102"/>
      <c r="AE103" s="106"/>
      <c r="AF103" s="106"/>
      <c r="AG103" s="106"/>
      <c r="AH103" s="106"/>
    </row>
    <row r="104" spans="26:34" ht="12.75" customHeight="1">
      <c r="Z104" s="102"/>
      <c r="AE104" s="106"/>
      <c r="AF104" s="106"/>
      <c r="AG104" s="106"/>
      <c r="AH104" s="106"/>
    </row>
    <row r="105" spans="26:34" ht="12.75" customHeight="1">
      <c r="Z105" s="102"/>
      <c r="AE105" s="106"/>
      <c r="AF105" s="106"/>
      <c r="AG105" s="106"/>
      <c r="AH105" s="106"/>
    </row>
    <row r="106" spans="26:34" ht="12.75" customHeight="1">
      <c r="Z106" s="102"/>
      <c r="AE106" s="106"/>
      <c r="AF106" s="106"/>
      <c r="AG106" s="106"/>
      <c r="AH106" s="106"/>
    </row>
    <row r="107" spans="26:34" ht="12.75" customHeight="1">
      <c r="Z107" s="102"/>
      <c r="AE107" s="106"/>
      <c r="AF107" s="106"/>
      <c r="AG107" s="106"/>
      <c r="AH107" s="106"/>
    </row>
    <row r="108" spans="26:34" ht="12.75" customHeight="1">
      <c r="AE108" s="106"/>
      <c r="AF108" s="106"/>
      <c r="AG108" s="106"/>
      <c r="AH108" s="106"/>
    </row>
    <row r="109" spans="26:34" ht="12.75" customHeight="1">
      <c r="Z109" s="102"/>
      <c r="AE109" s="106"/>
      <c r="AF109" s="106"/>
      <c r="AG109" s="106"/>
      <c r="AH109" s="106"/>
    </row>
    <row r="110" spans="26:34" ht="12.75" customHeight="1">
      <c r="Z110" s="102"/>
      <c r="AE110" s="106"/>
      <c r="AF110" s="106"/>
      <c r="AG110" s="106"/>
      <c r="AH110" s="106"/>
    </row>
    <row r="111" spans="26:34" ht="12.75" customHeight="1">
      <c r="Z111" s="102"/>
      <c r="AE111" s="106"/>
      <c r="AF111" s="106"/>
      <c r="AG111" s="106"/>
      <c r="AH111" s="106"/>
    </row>
    <row r="112" spans="26:34" ht="12.75" customHeight="1">
      <c r="Z112" s="102"/>
      <c r="AE112" s="106"/>
      <c r="AF112" s="106"/>
      <c r="AG112" s="106"/>
      <c r="AH112" s="106"/>
    </row>
    <row r="113" spans="26:34" ht="12.75" customHeight="1">
      <c r="Z113" s="102"/>
      <c r="AE113" s="106"/>
      <c r="AF113" s="106"/>
      <c r="AG113" s="106"/>
      <c r="AH113" s="106"/>
    </row>
    <row r="114" spans="26:34" ht="12.75" customHeight="1">
      <c r="Z114" s="102"/>
      <c r="AE114" s="106"/>
      <c r="AF114" s="106"/>
      <c r="AG114" s="106"/>
      <c r="AH114" s="106"/>
    </row>
    <row r="115" spans="26:34" ht="12.75" customHeight="1">
      <c r="Z115" s="102"/>
      <c r="AE115" s="106"/>
      <c r="AF115" s="106"/>
      <c r="AG115" s="106"/>
      <c r="AH115" s="106"/>
    </row>
    <row r="116" spans="26:34" ht="12.75" customHeight="1">
      <c r="Z116" s="102"/>
      <c r="AE116" s="106"/>
      <c r="AF116" s="106"/>
      <c r="AG116" s="106"/>
      <c r="AH116" s="106"/>
    </row>
    <row r="117" spans="26:34" ht="12.75" customHeight="1">
      <c r="Z117" s="102"/>
      <c r="AE117" s="106"/>
      <c r="AF117" s="106"/>
      <c r="AG117" s="106"/>
      <c r="AH117" s="106"/>
    </row>
    <row r="118" spans="26:34" ht="12.75" customHeight="1">
      <c r="Z118" s="102"/>
      <c r="AE118" s="106"/>
      <c r="AF118" s="106"/>
      <c r="AG118" s="106"/>
      <c r="AH118" s="106"/>
    </row>
    <row r="119" spans="26:34" ht="12.75" customHeight="1">
      <c r="Z119" s="102"/>
      <c r="AE119" s="106"/>
      <c r="AF119" s="106"/>
      <c r="AG119" s="106"/>
      <c r="AH119" s="106"/>
    </row>
    <row r="120" spans="26:34" ht="12.75" customHeight="1">
      <c r="Z120" s="102"/>
      <c r="AE120" s="106"/>
      <c r="AF120" s="106"/>
      <c r="AG120" s="106"/>
      <c r="AH120" s="106"/>
    </row>
    <row r="121" spans="26:34" ht="12.75" customHeight="1">
      <c r="Z121" s="102"/>
      <c r="AE121" s="106"/>
      <c r="AF121" s="106"/>
      <c r="AG121" s="106"/>
      <c r="AH121" s="106"/>
    </row>
    <row r="122" spans="26:34" ht="12.75" customHeight="1">
      <c r="Z122" s="102"/>
      <c r="AE122" s="106"/>
      <c r="AF122" s="106"/>
      <c r="AG122" s="106"/>
      <c r="AH122" s="106"/>
    </row>
    <row r="123" spans="26:34" ht="12.75" customHeight="1">
      <c r="Z123" s="102"/>
      <c r="AE123" s="106"/>
      <c r="AF123" s="106"/>
      <c r="AG123" s="106"/>
      <c r="AH123" s="106"/>
    </row>
    <row r="124" spans="26:34" ht="12.75" customHeight="1">
      <c r="Z124" s="102"/>
      <c r="AG124" s="106"/>
      <c r="AH124" s="106"/>
    </row>
    <row r="125" spans="26:34" ht="12.75" customHeight="1">
      <c r="Z125" s="102"/>
      <c r="AG125" s="106"/>
      <c r="AH125" s="106"/>
    </row>
    <row r="126" spans="26:34" ht="12.75" customHeight="1">
      <c r="Z126" s="102"/>
      <c r="AG126" s="106"/>
      <c r="AH126" s="106"/>
    </row>
    <row r="127" spans="26:34" ht="12.75" customHeight="1">
      <c r="Z127" s="102"/>
      <c r="AG127" s="106"/>
      <c r="AH127" s="106"/>
    </row>
    <row r="128" spans="26:34" ht="12.75" customHeight="1">
      <c r="Z128" s="102"/>
      <c r="AG128" s="106"/>
      <c r="AH128" s="106"/>
    </row>
    <row r="129" spans="26:34" ht="12.75" customHeight="1">
      <c r="Z129" s="102"/>
      <c r="AG129" s="106"/>
      <c r="AH129" s="106"/>
    </row>
    <row r="130" spans="26:34" ht="12.75" customHeight="1">
      <c r="Z130" s="102"/>
      <c r="AG130" s="106"/>
      <c r="AH130" s="106"/>
    </row>
    <row r="131" spans="26:34" ht="12.75" customHeight="1">
      <c r="Z131" s="102"/>
      <c r="AG131" s="106"/>
      <c r="AH131" s="106"/>
    </row>
    <row r="132" spans="26:34" ht="12.75" customHeight="1">
      <c r="Z132" s="102"/>
      <c r="AG132" s="106"/>
      <c r="AH132" s="106"/>
    </row>
    <row r="133" spans="26:34" ht="12.75" customHeight="1">
      <c r="Z133" s="102"/>
      <c r="AG133" s="106"/>
      <c r="AH133" s="106"/>
    </row>
    <row r="134" spans="26:34" ht="12.75" customHeight="1">
      <c r="Z134" s="102"/>
      <c r="AG134" s="106"/>
      <c r="AH134" s="106"/>
    </row>
    <row r="135" spans="26:34" ht="12.75" customHeight="1">
      <c r="Z135" s="102"/>
      <c r="AG135" s="106"/>
      <c r="AH135" s="106"/>
    </row>
    <row r="136" spans="26:34" ht="12.75" customHeight="1">
      <c r="Z136" s="102"/>
      <c r="AG136" s="106"/>
      <c r="AH136" s="106"/>
    </row>
    <row r="137" spans="26:34" ht="12.75" customHeight="1">
      <c r="Z137" s="102"/>
      <c r="AG137" s="106"/>
      <c r="AH137" s="106"/>
    </row>
    <row r="138" spans="26:34" ht="12.75" customHeight="1">
      <c r="Z138" s="102"/>
      <c r="AG138" s="106"/>
      <c r="AH138" s="106"/>
    </row>
    <row r="139" spans="26:34" ht="12.75" customHeight="1">
      <c r="Z139" s="102"/>
      <c r="AE139" s="106"/>
      <c r="AF139" s="106"/>
      <c r="AG139" s="106"/>
      <c r="AH139" s="106"/>
    </row>
    <row r="140" spans="26:34" ht="12.75" customHeight="1">
      <c r="AG140" s="106"/>
      <c r="AH140" s="106"/>
    </row>
    <row r="141" spans="26:34" ht="12.75" customHeight="1">
      <c r="Z141" s="102"/>
      <c r="AG141" s="106"/>
      <c r="AH141" s="106"/>
    </row>
    <row r="142" spans="26:34" ht="12.75" customHeight="1">
      <c r="Z142" s="102"/>
      <c r="AG142" s="106"/>
      <c r="AH142" s="106"/>
    </row>
    <row r="143" spans="26:34" ht="12.75" customHeight="1">
      <c r="Z143" s="102"/>
      <c r="AG143" s="106"/>
      <c r="AH143" s="106"/>
    </row>
    <row r="144" spans="26:34" ht="12.75" customHeight="1">
      <c r="Z144" s="102"/>
      <c r="AG144" s="106"/>
      <c r="AH144" s="106"/>
    </row>
    <row r="145" spans="26:34" ht="12.75" customHeight="1">
      <c r="AG145" s="106"/>
      <c r="AH145" s="106"/>
    </row>
    <row r="146" spans="26:34" ht="12.75" customHeight="1">
      <c r="Z146" s="102"/>
      <c r="AG146" s="106"/>
      <c r="AH146" s="106"/>
    </row>
    <row r="147" spans="26:34" ht="12.75" customHeight="1">
      <c r="AG147" s="106"/>
      <c r="AH147" s="106"/>
    </row>
    <row r="148" spans="26:34" ht="12.75" customHeight="1">
      <c r="AG148" s="106"/>
      <c r="AH148" s="106"/>
    </row>
    <row r="149" spans="26:34" ht="12.75" customHeight="1">
      <c r="AG149" s="106"/>
      <c r="AH149" s="106"/>
    </row>
    <row r="150" spans="26:34" ht="12.75" customHeight="1">
      <c r="AG150" s="106"/>
      <c r="AH150" s="106"/>
    </row>
    <row r="151" spans="26:34" ht="12.75" customHeight="1">
      <c r="AG151" s="106"/>
      <c r="AH151" s="106"/>
    </row>
    <row r="152" spans="26:34" ht="12.75" customHeight="1">
      <c r="AG152" s="106"/>
      <c r="AH152" s="106"/>
    </row>
    <row r="153" spans="26:34" ht="12.75" customHeight="1">
      <c r="AG153" s="106"/>
      <c r="AH153" s="106"/>
    </row>
    <row r="154" spans="26:34" ht="12.75" customHeight="1">
      <c r="AG154" s="106"/>
      <c r="AH154" s="106"/>
    </row>
    <row r="155" spans="26:34" ht="12.75" customHeight="1">
      <c r="AG155" s="106"/>
      <c r="AH155" s="106"/>
    </row>
    <row r="156" spans="26:34" ht="12.75" customHeight="1">
      <c r="AG156" s="106"/>
      <c r="AH156" s="106"/>
    </row>
    <row r="157" spans="26:34" ht="12.75" customHeight="1">
      <c r="AG157" s="106"/>
      <c r="AH157" s="106"/>
    </row>
    <row r="158" spans="26:34" ht="12.75" customHeight="1">
      <c r="AG158" s="106"/>
      <c r="AH158" s="106"/>
    </row>
    <row r="159" spans="26:34" ht="12.75" customHeight="1">
      <c r="AG159" s="106"/>
      <c r="AH159" s="106"/>
    </row>
    <row r="160" spans="26:34" ht="12.75" customHeight="1">
      <c r="AG160" s="106"/>
      <c r="AH160" s="106"/>
    </row>
    <row r="161" spans="33:34" ht="12.75" customHeight="1">
      <c r="AG161" s="106"/>
      <c r="AH161" s="106"/>
    </row>
    <row r="162" spans="33:34" ht="12.75" customHeight="1">
      <c r="AG162" s="106"/>
      <c r="AH162" s="106"/>
    </row>
    <row r="163" spans="33:34" ht="12.75" customHeight="1">
      <c r="AG163" s="106"/>
      <c r="AH163" s="106"/>
    </row>
    <row r="164" spans="33:34" ht="12.75" customHeight="1">
      <c r="AG164" s="106"/>
      <c r="AH164" s="106"/>
    </row>
    <row r="165" spans="33:34" ht="12.75" customHeight="1">
      <c r="AG165" s="106"/>
      <c r="AH165" s="106"/>
    </row>
    <row r="166" spans="33:34" ht="12.75" customHeight="1"/>
    <row r="167" spans="33:34" ht="12.75" customHeight="1"/>
    <row r="168" spans="33:34" ht="12.75" customHeight="1"/>
    <row r="169" spans="33:34" ht="12.75" customHeight="1"/>
  </sheetData>
  <mergeCells count="26">
    <mergeCell ref="BE5:BE6"/>
    <mergeCell ref="N9:Q9"/>
    <mergeCell ref="BB5:BB6"/>
    <mergeCell ref="BG5:BH5"/>
    <mergeCell ref="BQ5:BR5"/>
    <mergeCell ref="A9:G9"/>
    <mergeCell ref="S7:T7"/>
    <mergeCell ref="A7:J7"/>
    <mergeCell ref="K7:K8"/>
    <mergeCell ref="L7:Q7"/>
    <mergeCell ref="BA3:CE3"/>
    <mergeCell ref="BG4:BZ4"/>
    <mergeCell ref="U7:V7"/>
    <mergeCell ref="CB4:CE5"/>
    <mergeCell ref="BA5:BA6"/>
    <mergeCell ref="BC5:BC6"/>
    <mergeCell ref="BI5:BJ5"/>
    <mergeCell ref="BK5:BL5"/>
    <mergeCell ref="BM5:BN5"/>
    <mergeCell ref="BO5:BP5"/>
    <mergeCell ref="BU5:BV5"/>
    <mergeCell ref="BW5:BX5"/>
    <mergeCell ref="BA4:BE4"/>
    <mergeCell ref="BS5:BT5"/>
    <mergeCell ref="BY5:BZ5"/>
    <mergeCell ref="BD5:BD6"/>
  </mergeCells>
  <dataValidations count="1">
    <dataValidation type="list" allowBlank="1" showErrorMessage="1" sqref="CB7:CB60" xr:uid="{00000000-0002-0000-1700-000000000000}">
      <formula1>"A,O"</formula1>
    </dataValidation>
  </dataValidations>
  <printOptions horizontalCentered="1"/>
  <pageMargins left="0.196527777777778" right="0.196527777777778" top="0.70833333333333304" bottom="0.31527777777777799" header="0.511811023622047" footer="0.511811023622047"/>
  <pageSetup paperSize="9" scale="65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rgb="FFFFCC00"/>
  </sheetPr>
  <dimension ref="A1:IW154"/>
  <sheetViews>
    <sheetView topLeftCell="AM1" zoomScale="80" zoomScaleNormal="80" workbookViewId="0">
      <pane ySplit="9" topLeftCell="A28" activePane="bottomLeft" state="frozen"/>
      <selection pane="bottomLeft" activeCell="BG64" sqref="BG64"/>
    </sheetView>
  </sheetViews>
  <sheetFormatPr defaultColWidth="5.453125" defaultRowHeight="12.5"/>
  <cols>
    <col min="1" max="1" width="15.7265625" style="544" customWidth="1"/>
    <col min="2" max="2" width="12.453125" style="544" customWidth="1"/>
    <col min="3" max="3" width="15.7265625" style="544" customWidth="1"/>
    <col min="4" max="4" width="10.453125" style="544" customWidth="1"/>
    <col min="5" max="5" width="16.81640625" style="544" customWidth="1"/>
    <col min="6" max="6" width="11.453125" style="544" bestFit="1" customWidth="1"/>
    <col min="7" max="7" width="9.7265625" style="544" customWidth="1"/>
    <col min="8" max="8" width="15.81640625" style="544" hidden="1" customWidth="1"/>
    <col min="9" max="9" width="15.7265625" style="544" customWidth="1"/>
    <col min="10" max="10" width="9.7265625" style="544" customWidth="1"/>
    <col min="11" max="11" width="32.726562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9.7265625" style="544" customWidth="1"/>
    <col min="16" max="16" width="15.7265625" style="544" customWidth="1"/>
    <col min="17" max="17" width="9.7265625" style="544" customWidth="1"/>
    <col min="18" max="18" width="4.26953125" style="544" customWidth="1"/>
    <col min="19" max="22" width="15.7265625" style="544" customWidth="1"/>
    <col min="23" max="23" width="3.81640625" style="544" customWidth="1"/>
    <col min="24" max="26" width="15.7265625" style="544" customWidth="1"/>
    <col min="27" max="27" width="2.26953125" style="544" customWidth="1"/>
    <col min="28" max="28" width="14" style="544" customWidth="1"/>
    <col min="29" max="29" width="15.26953125" style="544" customWidth="1"/>
    <col min="30" max="30" width="15.1796875" style="544" customWidth="1"/>
    <col min="31" max="31" width="14.81640625" style="544" customWidth="1"/>
    <col min="32" max="32" width="5.453125" style="544" customWidth="1"/>
    <col min="33" max="33" width="8.81640625" style="544" customWidth="1"/>
    <col min="34" max="34" width="8.7265625" style="544" customWidth="1"/>
    <col min="35" max="35" width="7.26953125" style="544" customWidth="1"/>
    <col min="36" max="36" width="7.453125" style="544" customWidth="1"/>
    <col min="37" max="52" width="5.453125" style="544" customWidth="1"/>
    <col min="53" max="57" width="10.453125" style="544" customWidth="1"/>
    <col min="58" max="58" width="1.81640625" style="544" customWidth="1"/>
    <col min="59" max="78" width="9.1796875" style="544" customWidth="1"/>
    <col min="79" max="79" width="1.7265625" style="544" customWidth="1"/>
    <col min="80" max="83" width="12.7265625" style="544" customWidth="1"/>
    <col min="84" max="104" width="5.453125" style="544" customWidth="1"/>
    <col min="105" max="106" width="7.7265625" style="544" bestFit="1" customWidth="1"/>
    <col min="107" max="257" width="5.453125" style="544" customWidth="1"/>
  </cols>
  <sheetData>
    <row r="1" spans="1:106" ht="15.75" customHeight="1">
      <c r="A1" s="24" t="str">
        <f>Cover!B2</f>
        <v>Ramada Resort Khao Lak, Phang Nga</v>
      </c>
      <c r="B1" s="113"/>
      <c r="C1" s="112"/>
      <c r="D1" s="113"/>
      <c r="E1" s="112" t="s">
        <v>2261</v>
      </c>
      <c r="F1" s="71"/>
      <c r="G1" s="113"/>
      <c r="I1" s="112" t="s">
        <v>2261</v>
      </c>
      <c r="J1" s="113"/>
      <c r="L1" s="71"/>
      <c r="M1" s="113"/>
      <c r="N1" s="71"/>
      <c r="O1" s="113"/>
      <c r="P1" s="50"/>
      <c r="Q1" s="113"/>
      <c r="R1" s="51" t="str">
        <f>+BS!J1</f>
        <v>6</v>
      </c>
    </row>
    <row r="2" spans="1:106" ht="15.75" customHeight="1" thickBot="1">
      <c r="A2" s="24" t="s">
        <v>2278</v>
      </c>
      <c r="B2" s="112"/>
      <c r="C2" s="112"/>
      <c r="D2" s="112"/>
      <c r="E2" s="112"/>
      <c r="F2" s="71"/>
      <c r="G2" s="112"/>
      <c r="I2" s="112"/>
      <c r="J2" s="112"/>
      <c r="L2" s="71"/>
      <c r="M2" s="112"/>
      <c r="N2" s="71"/>
      <c r="O2" s="112"/>
      <c r="P2" s="71"/>
      <c r="Q2" s="112"/>
      <c r="R2" s="71"/>
    </row>
    <row r="3" spans="1:106" ht="15.75" customHeight="1" thickBot="1">
      <c r="A3" s="24" t="s">
        <v>2709</v>
      </c>
      <c r="B3" s="112"/>
      <c r="C3" s="112"/>
      <c r="D3" s="112"/>
      <c r="E3" s="112"/>
      <c r="F3" s="71"/>
      <c r="G3" s="112"/>
      <c r="I3" s="112"/>
      <c r="J3" s="112"/>
      <c r="L3" s="71"/>
      <c r="M3" s="112"/>
      <c r="N3" s="71"/>
      <c r="O3" s="112"/>
      <c r="P3" s="27"/>
      <c r="Q3" s="27" t="s">
        <v>2780</v>
      </c>
      <c r="R3" s="71"/>
      <c r="BA3" s="741" t="s">
        <v>2426</v>
      </c>
      <c r="BB3" s="757"/>
      <c r="BC3" s="757"/>
      <c r="BD3" s="757"/>
      <c r="BE3" s="757"/>
      <c r="BF3" s="757"/>
      <c r="BG3" s="757"/>
      <c r="BH3" s="757"/>
      <c r="BI3" s="757"/>
      <c r="BJ3" s="757"/>
      <c r="BK3" s="757"/>
      <c r="BL3" s="757"/>
      <c r="BM3" s="757"/>
      <c r="BN3" s="757"/>
      <c r="BO3" s="757"/>
      <c r="BP3" s="757"/>
      <c r="BQ3" s="757"/>
      <c r="BR3" s="757"/>
      <c r="BS3" s="757"/>
      <c r="BT3" s="757"/>
      <c r="BU3" s="757"/>
      <c r="BV3" s="757"/>
      <c r="BW3" s="757"/>
      <c r="BX3" s="757"/>
      <c r="BY3" s="757"/>
      <c r="BZ3" s="757"/>
      <c r="CA3" s="757"/>
      <c r="CB3" s="757"/>
      <c r="CC3" s="757"/>
      <c r="CD3" s="757"/>
      <c r="CE3" s="758"/>
    </row>
    <row r="4" spans="1:106" ht="15.75" customHeight="1" thickBot="1">
      <c r="A4" s="24" t="str">
        <f>SCH00!J3</f>
        <v>For the PRD of June 2026</v>
      </c>
      <c r="B4" s="112"/>
      <c r="C4" s="112"/>
      <c r="D4" s="112"/>
      <c r="E4" s="112"/>
      <c r="F4" s="71"/>
      <c r="G4" s="112"/>
      <c r="I4" s="112"/>
      <c r="J4" s="112"/>
      <c r="L4" s="71"/>
      <c r="M4" s="112"/>
      <c r="N4" s="71"/>
      <c r="O4" s="112"/>
      <c r="P4" s="27"/>
      <c r="Q4" s="27" t="s">
        <v>2427</v>
      </c>
      <c r="R4" s="71"/>
      <c r="BA4" s="746" t="s">
        <v>2428</v>
      </c>
      <c r="BB4" s="718"/>
      <c r="BC4" s="718"/>
      <c r="BD4" s="718"/>
      <c r="BE4" s="718"/>
      <c r="BF4" s="516"/>
      <c r="BG4" s="748" t="s">
        <v>2429</v>
      </c>
      <c r="BH4" s="718"/>
      <c r="BI4" s="718"/>
      <c r="BJ4" s="718"/>
      <c r="BK4" s="718"/>
      <c r="BL4" s="718"/>
      <c r="BM4" s="718"/>
      <c r="BN4" s="718"/>
      <c r="BO4" s="718"/>
      <c r="BP4" s="718"/>
      <c r="BQ4" s="718"/>
      <c r="BR4" s="718"/>
      <c r="BS4" s="718"/>
      <c r="BT4" s="718"/>
      <c r="BU4" s="718"/>
      <c r="BV4" s="718"/>
      <c r="BW4" s="718"/>
      <c r="BX4" s="718"/>
      <c r="BY4" s="718"/>
      <c r="BZ4" s="765"/>
      <c r="CA4" s="517"/>
      <c r="CB4" s="741" t="s">
        <v>2430</v>
      </c>
      <c r="CC4" s="759"/>
      <c r="CD4" s="759"/>
      <c r="CE4" s="760"/>
    </row>
    <row r="5" spans="1:106" ht="5.15" customHeight="1" thickBot="1">
      <c r="BA5" s="741" t="s">
        <v>2431</v>
      </c>
      <c r="BB5" s="741" t="s">
        <v>2432</v>
      </c>
      <c r="BC5" s="741" t="s">
        <v>2433</v>
      </c>
      <c r="BD5" s="741" t="s">
        <v>2434</v>
      </c>
      <c r="BE5" s="744" t="s">
        <v>2435</v>
      </c>
      <c r="BF5" s="518"/>
      <c r="BG5" s="744" t="s">
        <v>2436</v>
      </c>
      <c r="BH5" s="757"/>
      <c r="BI5" s="744" t="s">
        <v>2437</v>
      </c>
      <c r="BJ5" s="757"/>
      <c r="BK5" s="744" t="s">
        <v>2438</v>
      </c>
      <c r="BL5" s="757"/>
      <c r="BM5" s="741" t="s">
        <v>2439</v>
      </c>
      <c r="BN5" s="758"/>
      <c r="BO5" s="755" t="s">
        <v>2440</v>
      </c>
      <c r="BP5" s="757"/>
      <c r="BQ5" s="741" t="s">
        <v>2441</v>
      </c>
      <c r="BR5" s="758"/>
      <c r="BS5" s="755" t="s">
        <v>2442</v>
      </c>
      <c r="BT5" s="757"/>
      <c r="BU5" s="741" t="s">
        <v>2443</v>
      </c>
      <c r="BV5" s="758"/>
      <c r="BW5" s="754" t="s">
        <v>2444</v>
      </c>
      <c r="BX5" s="758"/>
      <c r="BY5" s="741" t="s">
        <v>2445</v>
      </c>
      <c r="BZ5" s="758"/>
      <c r="CA5" s="519"/>
      <c r="CB5" s="761"/>
      <c r="CC5" s="762"/>
      <c r="CD5" s="762"/>
      <c r="CE5" s="763"/>
    </row>
    <row r="6" spans="1:106" s="52" customFormat="1" ht="13.5" customHeight="1" thickBot="1">
      <c r="A6" s="697" t="s">
        <v>2446</v>
      </c>
      <c r="B6" s="698"/>
      <c r="C6" s="698"/>
      <c r="D6" s="698"/>
      <c r="E6" s="698"/>
      <c r="F6" s="698"/>
      <c r="G6" s="698"/>
      <c r="H6" s="698"/>
      <c r="I6" s="698"/>
      <c r="J6" s="699"/>
      <c r="K6" s="710" t="s">
        <v>2447</v>
      </c>
      <c r="L6" s="697" t="s">
        <v>2448</v>
      </c>
      <c r="M6" s="698"/>
      <c r="N6" s="698"/>
      <c r="O6" s="698"/>
      <c r="P6" s="698"/>
      <c r="Q6" s="699"/>
      <c r="R6" s="71"/>
      <c r="S6" s="702" t="s">
        <v>2332</v>
      </c>
      <c r="T6" s="703"/>
      <c r="U6" s="702" t="s">
        <v>2333</v>
      </c>
      <c r="V6" s="703"/>
      <c r="W6" s="71"/>
      <c r="X6" s="57" t="s">
        <v>2449</v>
      </c>
      <c r="Y6" s="57"/>
      <c r="Z6" s="57"/>
      <c r="AB6" s="71"/>
      <c r="AC6" s="71"/>
      <c r="AD6" s="71"/>
      <c r="AE6" s="71"/>
      <c r="AG6" s="71"/>
      <c r="AH6" s="71"/>
      <c r="AI6" s="71"/>
      <c r="AJ6" s="71"/>
      <c r="BA6" s="764"/>
      <c r="BB6" s="764"/>
      <c r="BC6" s="764"/>
      <c r="BD6" s="764"/>
      <c r="BE6" s="761"/>
      <c r="BF6" s="520"/>
      <c r="BG6" s="521" t="s">
        <v>2450</v>
      </c>
      <c r="BH6" s="522" t="s">
        <v>2451</v>
      </c>
      <c r="BI6" s="521" t="s">
        <v>2450</v>
      </c>
      <c r="BJ6" s="522" t="s">
        <v>2451</v>
      </c>
      <c r="BK6" s="521" t="s">
        <v>2450</v>
      </c>
      <c r="BL6" s="522" t="s">
        <v>2451</v>
      </c>
      <c r="BM6" s="523" t="s">
        <v>2450</v>
      </c>
      <c r="BN6" s="524" t="s">
        <v>2451</v>
      </c>
      <c r="BO6" s="525" t="s">
        <v>2450</v>
      </c>
      <c r="BP6" s="522" t="s">
        <v>2451</v>
      </c>
      <c r="BQ6" s="521" t="s">
        <v>2450</v>
      </c>
      <c r="BR6" s="526" t="s">
        <v>2451</v>
      </c>
      <c r="BS6" s="525" t="s">
        <v>2450</v>
      </c>
      <c r="BT6" s="522" t="s">
        <v>2451</v>
      </c>
      <c r="BU6" s="521" t="s">
        <v>2450</v>
      </c>
      <c r="BV6" s="526" t="s">
        <v>2451</v>
      </c>
      <c r="BW6" s="525" t="s">
        <v>2450</v>
      </c>
      <c r="BX6" s="526" t="s">
        <v>2451</v>
      </c>
      <c r="BY6" s="521" t="s">
        <v>2450</v>
      </c>
      <c r="BZ6" s="526" t="s">
        <v>2451</v>
      </c>
      <c r="CA6" s="527"/>
      <c r="CB6" s="523" t="s">
        <v>2452</v>
      </c>
      <c r="CC6" s="523" t="s">
        <v>2453</v>
      </c>
      <c r="CD6" s="523" t="s">
        <v>2454</v>
      </c>
      <c r="CE6" s="528" t="s">
        <v>2455</v>
      </c>
    </row>
    <row r="7" spans="1:106" s="52" customFormat="1" ht="13.5" customHeight="1" thickBot="1">
      <c r="A7" s="69" t="s">
        <v>2553</v>
      </c>
      <c r="B7" s="69" t="s">
        <v>2297</v>
      </c>
      <c r="C7" s="69" t="s">
        <v>2456</v>
      </c>
      <c r="D7" s="69" t="s">
        <v>2297</v>
      </c>
      <c r="E7" s="69" t="s">
        <v>2457</v>
      </c>
      <c r="F7" s="69" t="s">
        <v>2336</v>
      </c>
      <c r="G7" s="69" t="s">
        <v>2297</v>
      </c>
      <c r="H7" s="69" t="s">
        <v>2342</v>
      </c>
      <c r="I7" s="69" t="s">
        <v>2335</v>
      </c>
      <c r="J7" s="69" t="s">
        <v>2297</v>
      </c>
      <c r="K7" s="711"/>
      <c r="L7" s="69" t="s">
        <v>2335</v>
      </c>
      <c r="M7" s="69" t="s">
        <v>2297</v>
      </c>
      <c r="N7" s="69" t="s">
        <v>2336</v>
      </c>
      <c r="O7" s="69" t="s">
        <v>2297</v>
      </c>
      <c r="P7" s="69" t="s">
        <v>2553</v>
      </c>
      <c r="Q7" s="69" t="s">
        <v>2297</v>
      </c>
      <c r="R7" s="71"/>
      <c r="S7" s="108" t="s">
        <v>2342</v>
      </c>
      <c r="T7" s="117" t="s">
        <v>2343</v>
      </c>
      <c r="U7" s="108" t="s">
        <v>2342</v>
      </c>
      <c r="V7" s="108" t="s">
        <v>2343</v>
      </c>
      <c r="W7" s="71"/>
      <c r="X7" s="108" t="s">
        <v>2335</v>
      </c>
      <c r="Y7" s="108" t="s">
        <v>2342</v>
      </c>
      <c r="Z7" s="108" t="s">
        <v>2343</v>
      </c>
      <c r="AB7" s="71"/>
      <c r="AC7" s="71"/>
      <c r="AD7" s="71"/>
      <c r="AE7" s="71"/>
      <c r="AG7" s="71"/>
      <c r="AH7" s="71"/>
      <c r="AI7" s="71"/>
      <c r="AJ7" s="71"/>
      <c r="BA7" s="529"/>
      <c r="BB7" s="530"/>
      <c r="BC7" s="530"/>
      <c r="BD7" s="530"/>
      <c r="BE7" s="531"/>
      <c r="BF7" s="532"/>
      <c r="BG7" s="529"/>
      <c r="BH7" s="531"/>
      <c r="BI7" s="529"/>
      <c r="BJ7" s="531"/>
      <c r="BK7" s="529"/>
      <c r="BL7" s="531"/>
      <c r="BM7" s="529"/>
      <c r="BN7" s="531"/>
      <c r="BO7" s="529"/>
      <c r="BP7" s="531"/>
      <c r="BQ7" s="529"/>
      <c r="BR7" s="531"/>
      <c r="BS7" s="529"/>
      <c r="BT7" s="531"/>
      <c r="BU7" s="529"/>
      <c r="BV7" s="531"/>
      <c r="BW7" s="529"/>
      <c r="BX7" s="531"/>
      <c r="BY7" s="529"/>
      <c r="BZ7" s="531"/>
      <c r="CA7" s="532"/>
      <c r="CB7" s="529"/>
      <c r="CC7" s="530"/>
      <c r="CD7" s="530"/>
      <c r="CE7" s="531"/>
    </row>
    <row r="8" spans="1:106" ht="13.5" customHeight="1" thickBot="1">
      <c r="A8" s="697" t="s">
        <v>2458</v>
      </c>
      <c r="B8" s="698"/>
      <c r="C8" s="698"/>
      <c r="D8" s="698"/>
      <c r="E8" s="698"/>
      <c r="F8" s="698"/>
      <c r="G8" s="699"/>
      <c r="J8" s="172"/>
      <c r="M8" s="112"/>
      <c r="N8" s="697" t="s">
        <v>2458</v>
      </c>
      <c r="O8" s="698"/>
      <c r="P8" s="698"/>
      <c r="Q8" s="699"/>
      <c r="R8" s="71"/>
      <c r="S8" s="162"/>
      <c r="T8" s="162"/>
      <c r="U8" s="162"/>
      <c r="V8" s="162"/>
      <c r="X8" s="162"/>
      <c r="Y8" s="162"/>
      <c r="Z8" s="162"/>
      <c r="BA8" s="533"/>
      <c r="BB8" s="534"/>
      <c r="BC8" s="534"/>
      <c r="BD8" s="534"/>
      <c r="BE8" s="535"/>
      <c r="BF8" s="536"/>
      <c r="BG8" s="533"/>
      <c r="BH8" s="535"/>
      <c r="BI8" s="533"/>
      <c r="BJ8" s="535"/>
      <c r="BK8" s="533"/>
      <c r="BL8" s="535"/>
      <c r="BM8" s="533"/>
      <c r="BN8" s="535"/>
      <c r="BO8" s="533"/>
      <c r="BP8" s="535"/>
      <c r="BQ8" s="533"/>
      <c r="BR8" s="535"/>
      <c r="BS8" s="533"/>
      <c r="BT8" s="535"/>
      <c r="BU8" s="533"/>
      <c r="BV8" s="535"/>
      <c r="BW8" s="533"/>
      <c r="BX8" s="535"/>
      <c r="BY8" s="533"/>
      <c r="BZ8" s="535"/>
      <c r="CA8" s="536"/>
      <c r="CB8" s="533"/>
      <c r="CC8" s="534"/>
      <c r="CD8" s="534"/>
      <c r="CE8" s="535"/>
    </row>
    <row r="9" spans="1:106" ht="12.75" customHeight="1">
      <c r="K9" s="35" t="s">
        <v>2298</v>
      </c>
      <c r="L9" s="46"/>
      <c r="N9" s="46"/>
      <c r="P9" s="46"/>
      <c r="R9" s="46"/>
      <c r="S9" s="72"/>
      <c r="T9" s="72"/>
      <c r="U9" s="72"/>
      <c r="V9" s="72"/>
      <c r="X9" s="72"/>
      <c r="Y9" s="72"/>
      <c r="Z9" s="72"/>
      <c r="BA9" s="533"/>
      <c r="BB9" s="534"/>
      <c r="BC9" s="534"/>
      <c r="BD9" s="534"/>
      <c r="BE9" s="535"/>
      <c r="BF9" s="536"/>
      <c r="BG9" s="533"/>
      <c r="BH9" s="535"/>
      <c r="BI9" s="533"/>
      <c r="BJ9" s="535"/>
      <c r="BK9" s="533"/>
      <c r="BL9" s="535"/>
      <c r="BM9" s="533"/>
      <c r="BN9" s="535"/>
      <c r="BO9" s="533"/>
      <c r="BP9" s="535"/>
      <c r="BQ9" s="533"/>
      <c r="BR9" s="535"/>
      <c r="BS9" s="533"/>
      <c r="BT9" s="535"/>
      <c r="BU9" s="533"/>
      <c r="BV9" s="535"/>
      <c r="BW9" s="533"/>
      <c r="BX9" s="535"/>
      <c r="BY9" s="533"/>
      <c r="BZ9" s="535"/>
      <c r="CA9" s="536"/>
      <c r="CB9" s="533"/>
      <c r="CC9" s="534"/>
      <c r="CD9" s="534"/>
      <c r="CE9" s="535"/>
    </row>
    <row r="10" spans="1:106" ht="12.75" customHeight="1">
      <c r="A10">
        <f ca="1">I10-T10</f>
        <v>108350</v>
      </c>
      <c r="B10">
        <f ca="1">IF(I10=0,0,(A10*100/I10))</f>
        <v>55.168024439918533</v>
      </c>
      <c r="C10">
        <f ca="1">I10-E10</f>
        <v>86675</v>
      </c>
      <c r="D10">
        <f ca="1">IF(I10=0,0,(C10*100/I10))</f>
        <v>44.131873727087573</v>
      </c>
      <c r="E10">
        <f ca="1">IFERROR(_xll.AC_BU(_xll.ArrayBU(DB),_xll.ArrayDPT($BA10:$BE10),_xll.ArrayCOA($BG10:$BZ10),YR,PRD-1,_xll.ArrayDIM($CB10:$CE10)),0)</f>
        <v>109725</v>
      </c>
      <c r="F10">
        <f ca="1">I10-H10</f>
        <v>196400</v>
      </c>
      <c r="G10">
        <f ca="1">IF(I10=0,0,(F10*100/I10))</f>
        <v>100</v>
      </c>
      <c r="H10"/>
      <c r="I10">
        <f ca="1">IFERROR(_xll.AC_BU(_xll.ArrayBU(DB),_xll.ArrayDPT($BA10:$BE10),_xll.ArrayCOA($BG10:$BZ10),YR,PRD,_xll.ArrayDIM($CB10:$CE10)),0)</f>
        <v>196400</v>
      </c>
      <c r="J10" s="140">
        <f ca="1">I10/$I$37*100</f>
        <v>53.988754615227585</v>
      </c>
      <c r="K10" t="s">
        <v>2478</v>
      </c>
      <c r="L10">
        <f ca="1">IFERROR(_xll.ACC_BU(_xll.ArrayBU(DB),_xll.ArrayDPT($BA10:$BE10),_xll.ArrayCOA($BG10:$BZ10),YR,PRD,_xll.ArrayDIM($CB10:$CE10)),0)</f>
        <v>740525</v>
      </c>
      <c r="M10" s="140">
        <f ca="1">L10/$L$37*100</f>
        <v>45.279005529777081</v>
      </c>
      <c r="N10">
        <f ca="1">L10-U10</f>
        <v>740525</v>
      </c>
      <c r="O10">
        <f ca="1">IF(L10=0,0,(N10*100/L10))</f>
        <v>100</v>
      </c>
      <c r="P10">
        <f ca="1">L10-V10</f>
        <v>184940.38</v>
      </c>
      <c r="Q10">
        <f ca="1">IF(L10=0,0,(P10*100/L10))</f>
        <v>24.974225043043788</v>
      </c>
      <c r="R10" s="40"/>
      <c r="S10" s="72">
        <f ca="1">IFERROR(_xll.BC_BU(_xll.ArrayBU(DB),_xll.ArrayDPT($BA10:$BE10),_xll.ArrayCOA($BG10:$BZ10),YR,PRD,RV,_xll.ArrayDIM($CB10:$CE10)),0)</f>
        <v>0</v>
      </c>
      <c r="T10" s="72">
        <f ca="1">IFERROR(_xll.AC_BU(_xll.ArrayBU(DB),_xll.ArrayDPT($BA10:$BE10),_xll.ArrayCOA($BG10:$BZ10),YR-1,PRD,_xll.ArrayDIM($CB10:$CE10)),0)</f>
        <v>88050</v>
      </c>
      <c r="U10" s="72">
        <f ca="1">IFERROR(_xll.BCC_BU(_xll.ArrayBU(DB),_xll.ArrayDPT($BA10:$BE10),_xll.ArrayCOA($BG10:$BZ10),YR,PRD,RV,_xll.ArrayDIM($CB10:$CE10)),0)</f>
        <v>0</v>
      </c>
      <c r="V10" s="72">
        <f ca="1">IFERROR(_xll.ACC_BU(_xll.ArrayBU(DB),_xll.ArrayDPT($BA10:$BE10),_xll.ArrayCOA($BG10:$BZ10),YR-1,PRD,_xll.ArrayDIM($CB10:$CE10)),0)</f>
        <v>555584.62</v>
      </c>
      <c r="W10" s="102"/>
      <c r="X10" s="72">
        <f ca="1">IFERROR(_xll.ACC_BU(_xll.ArrayBU(DB),_xll.ArrayDPT($BA10:$BE10),_xll.ArrayCOA($BG10:$BZ10),YR-1,PRD,_xll.ArrayDIM($CB10:$CE10)),0)</f>
        <v>555584.62</v>
      </c>
      <c r="Y10" s="72">
        <f ca="1">IFERROR(_xll.BCC_BU(_xll.ArrayBU(DB),_xll.ArrayDPT($BA10:$BE10),_xll.ArrayCOA($BG10:$BZ10),YR-1,PRD,RV,_xll.ArrayDIM($CB10:$CE10)),0)</f>
        <v>0</v>
      </c>
      <c r="Z10" s="72">
        <f ca="1">IFERROR(_xll.ACC_BU(_xll.ArrayBU(DB),_xll.ArrayDPT($BA10:$BE10),_xll.ArrayCOA($BG10:$BZ10),YR-1-1,PRD,_xll.ArrayDIM($CB10:$CE10)),0)</f>
        <v>306266.67</v>
      </c>
      <c r="AB10" s="102"/>
      <c r="AC10" s="102"/>
      <c r="AD10" s="102"/>
      <c r="AE10" s="102"/>
      <c r="AG10" s="106"/>
      <c r="AH10" s="106"/>
      <c r="AI10" s="106"/>
      <c r="AJ10" s="106"/>
      <c r="BA10" s="533"/>
      <c r="BB10" s="534"/>
      <c r="BC10" s="534"/>
      <c r="BD10" s="534"/>
      <c r="BE10" s="535"/>
      <c r="BF10" s="536"/>
      <c r="BG10" s="533" t="s">
        <v>1800</v>
      </c>
      <c r="BH10" s="535" t="s">
        <v>1803</v>
      </c>
      <c r="BI10" s="533"/>
      <c r="BJ10" s="535"/>
      <c r="BK10" s="533"/>
      <c r="BL10" s="535"/>
      <c r="BM10" s="533"/>
      <c r="BN10" s="535"/>
      <c r="BO10" s="533"/>
      <c r="BP10" s="535"/>
      <c r="BQ10" s="533"/>
      <c r="BR10" s="535"/>
      <c r="BS10" s="533"/>
      <c r="BT10" s="535"/>
      <c r="BU10" s="533"/>
      <c r="BV10" s="535"/>
      <c r="BW10" s="533"/>
      <c r="BX10" s="535"/>
      <c r="BY10" s="533"/>
      <c r="BZ10" s="535"/>
      <c r="CA10" s="536"/>
      <c r="CB10" s="533"/>
      <c r="CC10" s="534"/>
      <c r="CD10" s="534"/>
      <c r="CE10" s="535"/>
      <c r="DA10" t="s">
        <v>1800</v>
      </c>
      <c r="DB10" t="s">
        <v>1803</v>
      </c>
    </row>
    <row r="11" spans="1:106" ht="12.75" customHeight="1">
      <c r="A11" s="124">
        <f ca="1">I11-T11</f>
        <v>53232.200000000004</v>
      </c>
      <c r="B11" s="124">
        <f ca="1">IF(I11=0,0,(A11*100/I11))</f>
        <v>52.442892513359922</v>
      </c>
      <c r="C11" s="124">
        <f ca="1">I11-E11</f>
        <v>38929.47</v>
      </c>
      <c r="D11" s="124">
        <f ca="1">IF(I11=0,0,(C11*100/I11))</f>
        <v>38.352238134288449</v>
      </c>
      <c r="E11" s="124">
        <f ca="1">IFERROR(_xll.AC_BU(_xll.ArrayBU(DB),_xll.ArrayDPT($BA11:$BE11),_xll.ArrayCOA($BG11:$BZ11),YR,PRD-1,_xll.ArrayDIM($CB11:$CE11)),0)</f>
        <v>62575.61</v>
      </c>
      <c r="F11" s="124">
        <f ca="1">I11-H11</f>
        <v>101505.08</v>
      </c>
      <c r="G11" s="124">
        <f ca="1">IF(I11=0,0,(F11*100/I11))</f>
        <v>100</v>
      </c>
      <c r="H11" s="124"/>
      <c r="I11" s="124">
        <f ca="1">IFERROR(_xll.AC_BU(_xll.ArrayBU(DB),_xll.ArrayDPT($BA11:$BE11),_xll.ArrayCOA($BG11:$BZ11),YR,PRD,_xll.ArrayDIM($CB11:$CE11)),0)</f>
        <v>101505.08</v>
      </c>
      <c r="J11" s="127">
        <f ca="1">I11/$I$37*100</f>
        <v>27.902916783701858</v>
      </c>
      <c r="K11" s="124" t="s">
        <v>2479</v>
      </c>
      <c r="L11" s="124">
        <f ca="1">IFERROR(_xll.ACC_BU(_xll.ArrayBU(DB),_xll.ArrayDPT($BA11:$BE11),_xll.ArrayCOA($BG11:$BZ11),YR,PRD,_xll.ArrayDIM($CB11:$CE11)),0)</f>
        <v>521109.07</v>
      </c>
      <c r="M11" s="127">
        <f ca="1">L11/$L$37*100</f>
        <v>31.862935703922208</v>
      </c>
      <c r="N11" s="124">
        <f ca="1">L11-U11</f>
        <v>521109.07</v>
      </c>
      <c r="O11" s="124">
        <f ca="1">IF(L11=0,0,(N11*100/L11))</f>
        <v>100</v>
      </c>
      <c r="P11" s="124">
        <f ca="1">L11-V11</f>
        <v>160338.10999999999</v>
      </c>
      <c r="Q11" s="124">
        <f ca="1">IF(L11=0,0,(P11*100/L11))</f>
        <v>30.768627765392758</v>
      </c>
      <c r="R11" s="40"/>
      <c r="S11" s="75">
        <f ca="1">IFERROR(_xll.BC_BU(_xll.ArrayBU(DB),_xll.ArrayDPT($BA11:$BE11),_xll.ArrayCOA($BG11:$BZ11),YR,PRD,RV,_xll.ArrayDIM($CB11:$CE11)),0)</f>
        <v>0</v>
      </c>
      <c r="T11" s="75">
        <f ca="1">IFERROR(_xll.AC_BU(_xll.ArrayBU(DB),_xll.ArrayDPT($BA11:$BE11),_xll.ArrayCOA($BG11:$BZ11),YR-1,PRD,_xll.ArrayDIM($CB11:$CE11)),0)</f>
        <v>48272.88</v>
      </c>
      <c r="U11" s="75">
        <f ca="1">IFERROR(_xll.BCC_BU(_xll.ArrayBU(DB),_xll.ArrayDPT($BA11:$BE11),_xll.ArrayCOA($BG11:$BZ11),YR,PRD,RV,_xll.ArrayDIM($CB11:$CE11)),0)</f>
        <v>0</v>
      </c>
      <c r="V11" s="75">
        <f ca="1">IFERROR(_xll.ACC_BU(_xll.ArrayBU(DB),_xll.ArrayDPT($BA11:$BE11),_xll.ArrayCOA($BG11:$BZ11),YR-1,PRD,_xll.ArrayDIM($CB11:$CE11)),0)</f>
        <v>360770.96</v>
      </c>
      <c r="W11" s="102"/>
      <c r="X11" s="72">
        <f ca="1">IFERROR(_xll.ACC_BU(_xll.ArrayBU(DB),_xll.ArrayDPT($BA11:$BE11),_xll.ArrayCOA($BG11:$BZ11),YR-1,PRD,_xll.ArrayDIM($CB11:$CE11)),0)</f>
        <v>360770.96</v>
      </c>
      <c r="Y11" s="72">
        <f ca="1">IFERROR(_xll.BCC_BU(_xll.ArrayBU(DB),_xll.ArrayDPT($BA11:$BE11),_xll.ArrayCOA($BG11:$BZ11),YR-1,PRD,RV,_xll.ArrayDIM($CB11:$CE11)),0)</f>
        <v>0</v>
      </c>
      <c r="Z11" s="72">
        <f ca="1">IFERROR(_xll.ACC_BU(_xll.ArrayBU(DB),_xll.ArrayDPT($BA11:$BE11),_xll.ArrayCOA($BG11:$BZ11),YR-1-1,PRD,_xll.ArrayDIM($CB11:$CE11)),0)</f>
        <v>343814.75</v>
      </c>
      <c r="AA11" s="102"/>
      <c r="AB11" s="102"/>
      <c r="AC11" s="102"/>
      <c r="AD11" s="102"/>
      <c r="AE11" s="102"/>
      <c r="AG11" s="106"/>
      <c r="AH11" s="106"/>
      <c r="AI11" s="106"/>
      <c r="AJ11" s="106"/>
      <c r="BA11" s="533"/>
      <c r="BB11" s="534"/>
      <c r="BC11" s="534"/>
      <c r="BD11" s="534"/>
      <c r="BE11" s="535"/>
      <c r="BF11" s="536"/>
      <c r="BG11" s="533" t="s">
        <v>1804</v>
      </c>
      <c r="BH11" s="535" t="s">
        <v>1812</v>
      </c>
      <c r="BI11" s="533"/>
      <c r="BJ11" s="535"/>
      <c r="BK11" s="533"/>
      <c r="BL11" s="535"/>
      <c r="BM11" s="533"/>
      <c r="BN11" s="535"/>
      <c r="BO11" s="533"/>
      <c r="BP11" s="535"/>
      <c r="BQ11" s="533"/>
      <c r="BR11" s="535"/>
      <c r="BS11" s="533"/>
      <c r="BT11" s="535"/>
      <c r="BU11" s="533"/>
      <c r="BV11" s="535"/>
      <c r="BW11" s="533"/>
      <c r="BX11" s="535"/>
      <c r="BY11" s="533"/>
      <c r="BZ11" s="535"/>
      <c r="CA11" s="536"/>
      <c r="CB11" s="533"/>
      <c r="CC11" s="534"/>
      <c r="CD11" s="534"/>
      <c r="CE11" s="535"/>
      <c r="DA11" t="s">
        <v>1804</v>
      </c>
      <c r="DB11" t="s">
        <v>1812</v>
      </c>
    </row>
    <row r="12" spans="1:106" ht="12.75" customHeight="1">
      <c r="A12" s="35">
        <f ca="1">A10+A11</f>
        <v>161582.20000000001</v>
      </c>
      <c r="B12">
        <f ca="1">IF(I12=0,0,(A12*100/I12))</f>
        <v>54.2394913171672</v>
      </c>
      <c r="C12" s="35">
        <f ca="1">I12-E12</f>
        <v>125604.47000000003</v>
      </c>
      <c r="D12">
        <f ca="1">IF(I12=0,0,(C12*100/I12))</f>
        <v>42.162580779085751</v>
      </c>
      <c r="E12" s="35">
        <f ca="1">E10+E11</f>
        <v>172300.61</v>
      </c>
      <c r="F12" s="35">
        <f ca="1">F10+F11</f>
        <v>297905.08</v>
      </c>
      <c r="G12">
        <f ca="1">IF(I12=0,0,(F12*100/I12))</f>
        <v>100</v>
      </c>
      <c r="H12" s="35">
        <f>H10+H11</f>
        <v>0</v>
      </c>
      <c r="I12" s="35">
        <f ca="1">I10+I11</f>
        <v>297905.08</v>
      </c>
      <c r="J12" s="140">
        <f ca="1">I12/$I$37*100</f>
        <v>81.891671398929461</v>
      </c>
      <c r="K12" s="35" t="s">
        <v>2567</v>
      </c>
      <c r="L12" s="35">
        <f ca="1">L10+L11</f>
        <v>1261634.07</v>
      </c>
      <c r="M12" s="140">
        <f ca="1">L12/$L$37*100</f>
        <v>77.141941233699299</v>
      </c>
      <c r="N12" s="35">
        <f ca="1">N10+N11</f>
        <v>1261634.07</v>
      </c>
      <c r="O12">
        <f ca="1">IF(L12=0,0,(N12*100/L12))</f>
        <v>100</v>
      </c>
      <c r="P12" s="35">
        <f ca="1">P10+P11</f>
        <v>345278.49</v>
      </c>
      <c r="Q12">
        <f ca="1">IF(L12=0,0,(P12*100/L12))</f>
        <v>27.367562291655613</v>
      </c>
      <c r="R12" s="35"/>
      <c r="S12" s="77">
        <f ca="1">S10+S11</f>
        <v>0</v>
      </c>
      <c r="T12" s="77">
        <f ca="1">T10+T11</f>
        <v>136322.88</v>
      </c>
      <c r="U12" s="77">
        <f ca="1">U10+U11</f>
        <v>0</v>
      </c>
      <c r="V12" s="77">
        <f ca="1">V10+V11</f>
        <v>916355.58000000007</v>
      </c>
      <c r="X12" s="145">
        <f ca="1">X10+X11</f>
        <v>916355.58000000007</v>
      </c>
      <c r="Y12" s="145">
        <f ca="1">Y10+Y11</f>
        <v>0</v>
      </c>
      <c r="Z12" s="145">
        <f ca="1">Z10+Z11</f>
        <v>650081.41999999993</v>
      </c>
      <c r="AG12" s="106"/>
      <c r="AH12" s="106"/>
      <c r="AI12" s="106"/>
      <c r="AJ12" s="106"/>
      <c r="BA12" s="533"/>
      <c r="BB12" s="534"/>
      <c r="BC12" s="534"/>
      <c r="BD12" s="534"/>
      <c r="BE12" s="535"/>
      <c r="BF12" s="536"/>
      <c r="BG12" s="533"/>
      <c r="BH12" s="535"/>
      <c r="BI12" s="533"/>
      <c r="BJ12" s="535"/>
      <c r="BK12" s="533"/>
      <c r="BL12" s="535"/>
      <c r="BM12" s="533"/>
      <c r="BN12" s="535"/>
      <c r="BO12" s="533"/>
      <c r="BP12" s="535"/>
      <c r="BQ12" s="533"/>
      <c r="BR12" s="535"/>
      <c r="BS12" s="533"/>
      <c r="BT12" s="535"/>
      <c r="BU12" s="533"/>
      <c r="BV12" s="535"/>
      <c r="BW12" s="533"/>
      <c r="BX12" s="535"/>
      <c r="BY12" s="533"/>
      <c r="BZ12" s="535"/>
      <c r="CA12" s="536"/>
      <c r="CB12" s="533"/>
      <c r="CC12" s="534"/>
      <c r="CD12" s="534"/>
      <c r="CE12" s="535"/>
    </row>
    <row r="13" spans="1:106" ht="4.5" customHeight="1">
      <c r="G13" s="140"/>
      <c r="O13" s="140"/>
      <c r="Q13" s="140"/>
      <c r="R13" s="40"/>
      <c r="S13" s="72"/>
      <c r="T13" s="72"/>
      <c r="U13" s="72"/>
      <c r="V13" s="72"/>
      <c r="X13" s="72"/>
      <c r="Y13" s="72"/>
      <c r="Z13" s="72"/>
      <c r="AG13" s="106"/>
      <c r="AH13" s="106"/>
      <c r="AI13" s="106"/>
      <c r="AJ13" s="106"/>
      <c r="BA13" s="533"/>
      <c r="BB13" s="534"/>
      <c r="BC13" s="534"/>
      <c r="BD13" s="534"/>
      <c r="BE13" s="535"/>
      <c r="BF13" s="536"/>
      <c r="BG13" s="533"/>
      <c r="BH13" s="535"/>
      <c r="BI13" s="533"/>
      <c r="BJ13" s="535"/>
      <c r="BK13" s="533"/>
      <c r="BL13" s="535"/>
      <c r="BM13" s="533"/>
      <c r="BN13" s="535"/>
      <c r="BO13" s="533"/>
      <c r="BP13" s="535"/>
      <c r="BQ13" s="533"/>
      <c r="BR13" s="535"/>
      <c r="BS13" s="533"/>
      <c r="BT13" s="535"/>
      <c r="BU13" s="533"/>
      <c r="BV13" s="535"/>
      <c r="BW13" s="533"/>
      <c r="BX13" s="535"/>
      <c r="BY13" s="533"/>
      <c r="BZ13" s="535"/>
      <c r="CA13" s="536"/>
      <c r="CB13" s="533"/>
      <c r="CC13" s="534"/>
      <c r="CD13" s="534"/>
      <c r="CE13" s="535"/>
    </row>
    <row r="14" spans="1:106" ht="12.75" customHeight="1">
      <c r="G14" s="140"/>
      <c r="K14" s="35" t="s">
        <v>2354</v>
      </c>
      <c r="O14" s="140"/>
      <c r="Q14" s="140"/>
      <c r="R14" s="40"/>
      <c r="S14" s="72"/>
      <c r="T14" s="72"/>
      <c r="U14" s="72"/>
      <c r="V14" s="72"/>
      <c r="X14" s="72"/>
      <c r="Y14" s="72"/>
      <c r="Z14" s="72"/>
      <c r="AG14" s="106"/>
      <c r="AH14" s="106"/>
      <c r="AI14" s="106"/>
      <c r="AJ14" s="106"/>
      <c r="BA14" s="533"/>
      <c r="BB14" s="534"/>
      <c r="BC14" s="534"/>
      <c r="BD14" s="534"/>
      <c r="BE14" s="535"/>
      <c r="BF14" s="536"/>
      <c r="BG14" s="533"/>
      <c r="BH14" s="535"/>
      <c r="BI14" s="533"/>
      <c r="BJ14" s="535"/>
      <c r="BK14" s="533"/>
      <c r="BL14" s="535"/>
      <c r="BM14" s="533"/>
      <c r="BN14" s="535"/>
      <c r="BO14" s="533"/>
      <c r="BP14" s="535"/>
      <c r="BQ14" s="533"/>
      <c r="BR14" s="535"/>
      <c r="BS14" s="533"/>
      <c r="BT14" s="535"/>
      <c r="BU14" s="533"/>
      <c r="BV14" s="535"/>
      <c r="BW14" s="533"/>
      <c r="BX14" s="535"/>
      <c r="BY14" s="533"/>
      <c r="BZ14" s="535"/>
      <c r="CA14" s="536"/>
      <c r="CB14" s="533"/>
      <c r="CC14" s="534"/>
      <c r="CD14" s="534"/>
      <c r="CE14" s="535"/>
    </row>
    <row r="15" spans="1:106" ht="12.75" customHeight="1">
      <c r="A15">
        <f t="shared" ref="A15:A34" ca="1" si="0">I15-T15</f>
        <v>120.38999999999987</v>
      </c>
      <c r="B15">
        <f t="shared" ref="B15:B35" ca="1" si="1">IF(I15=0,0,(A15*100/I15))</f>
        <v>5.3300571124983342</v>
      </c>
      <c r="C15">
        <f t="shared" ref="C15:C35" ca="1" si="2">I15-E15</f>
        <v>226.24999999999977</v>
      </c>
      <c r="D15">
        <f t="shared" ref="D15:D35" ca="1" si="3">IF(I15=0,0,(C15*100/I15))</f>
        <v>10.016823836720228</v>
      </c>
      <c r="E15">
        <f ca="1">IFERROR(_xll.AC_BU(_xll.ArrayBU(DB),_xll.ArrayDPT($BA15:$BE15),_xll.ArrayCOA($BG15:$BZ15),YR,PRD-1,_xll.ArrayDIM($CB15:$CE15)),0)</f>
        <v>2032.45</v>
      </c>
      <c r="F15">
        <f t="shared" ref="F15:F34" ca="1" si="4">I15-H15</f>
        <v>2258.6999999999998</v>
      </c>
      <c r="G15">
        <f t="shared" ref="G15:G35" ca="1" si="5">IF(I15=0,0,(F15*100/I15))</f>
        <v>100</v>
      </c>
      <c r="H15"/>
      <c r="I15">
        <f ca="1">IFERROR(_xll.AC_BU(_xll.ArrayBU(DB),_xll.ArrayDPT($BA15:$BE15),_xll.ArrayCOA($BG15:$BZ15),YR,PRD,_xll.ArrayDIM($CB15:$CE15)),0)</f>
        <v>2258.6999999999998</v>
      </c>
      <c r="J15" s="140">
        <f t="shared" ref="J15:J35" ca="1" si="6">I15/$I$37*100</f>
        <v>0.62089816725771152</v>
      </c>
      <c r="K15" t="s">
        <v>2484</v>
      </c>
      <c r="L15">
        <f ca="1">IFERROR(_xll.ACC_BU(_xll.ArrayBU(DB),_xll.ArrayDPT($BA15:$BE15),_xll.ArrayCOA($BG15:$BZ15),YR,PRD,_xll.ArrayDIM($CB15:$CE15)),0)</f>
        <v>12294.86</v>
      </c>
      <c r="M15" s="140">
        <f t="shared" ref="M15:M35" ca="1" si="7">L15/$L$37*100</f>
        <v>0.75176264667342096</v>
      </c>
      <c r="N15">
        <f t="shared" ref="N15:N34" ca="1" si="8">L15-U15</f>
        <v>12294.86</v>
      </c>
      <c r="O15">
        <f t="shared" ref="O15:O35" ca="1" si="9">IF(L15=0,0,(N15*100/L15))</f>
        <v>100</v>
      </c>
      <c r="P15">
        <f t="shared" ref="P15:P34" ca="1" si="10">L15-V15</f>
        <v>2675.42</v>
      </c>
      <c r="Q15">
        <f t="shared" ref="Q15:Q35" ca="1" si="11">IF(L15=0,0,(P15*100/L15))</f>
        <v>21.760475515784645</v>
      </c>
      <c r="R15" s="40"/>
      <c r="S15" s="72">
        <f ca="1">IFERROR(_xll.BC_BU(_xll.ArrayBU(DB),_xll.ArrayDPT($BA15:$BE15),_xll.ArrayCOA($BG15:$BZ15),YR,PRD,RV,_xll.ArrayDIM($CB15:$CE15)),0)</f>
        <v>0</v>
      </c>
      <c r="T15" s="72">
        <f ca="1">IFERROR(_xll.AC_BU(_xll.ArrayBU(DB),_xll.ArrayDPT($BA15:$BE15),_xll.ArrayCOA($BG15:$BZ15),YR-1,PRD,_xll.ArrayDIM($CB15:$CE15)),0)</f>
        <v>2138.31</v>
      </c>
      <c r="U15" s="72">
        <f ca="1">IFERROR(_xll.BCC_BU(_xll.ArrayBU(DB),_xll.ArrayDPT($BA15:$BE15),_xll.ArrayCOA($BG15:$BZ15),YR,PRD,RV,_xll.ArrayDIM($CB15:$CE15)),0)</f>
        <v>0</v>
      </c>
      <c r="V15" s="72">
        <f ca="1">IFERROR(_xll.ACC_BU(_xll.ArrayBU(DB),_xll.ArrayDPT($BA15:$BE15),_xll.ArrayCOA($BG15:$BZ15),YR-1,PRD,_xll.ArrayDIM($CB15:$CE15)),0)</f>
        <v>9619.44</v>
      </c>
      <c r="W15" s="102"/>
      <c r="X15" s="72">
        <f ca="1">IFERROR(_xll.ACC_BU(_xll.ArrayBU(DB),_xll.ArrayDPT($BA15:$BE15),_xll.ArrayCOA($BG15:$BZ15),YR-1,PRD,_xll.ArrayDIM($CB15:$CE15)),0)</f>
        <v>9619.44</v>
      </c>
      <c r="Y15" s="72">
        <f ca="1">IFERROR(_xll.BCC_BU(_xll.ArrayBU(DB),_xll.ArrayDPT($BA15:$BE15),_xll.ArrayCOA($BG15:$BZ15),YR-1,PRD,RV,_xll.ArrayDIM($CB15:$CE15)),0)</f>
        <v>0</v>
      </c>
      <c r="Z15" s="72">
        <f ca="1">IFERROR(_xll.ACC_BU(_xll.ArrayBU(DB),_xll.ArrayDPT($BA15:$BE15),_xll.ArrayCOA($BG15:$BZ15),YR-1-1,PRD,_xll.ArrayDIM($CB15:$CE15)),0)</f>
        <v>8307.25</v>
      </c>
      <c r="AB15" s="102"/>
      <c r="AC15" s="102"/>
      <c r="AD15" s="102"/>
      <c r="AE15" s="102"/>
      <c r="AG15" s="106"/>
      <c r="AH15" s="106"/>
      <c r="AI15" s="106"/>
      <c r="AJ15" s="106"/>
      <c r="BA15" s="533"/>
      <c r="BB15" s="534"/>
      <c r="BC15" s="534"/>
      <c r="BD15" s="534"/>
      <c r="BE15" s="535"/>
      <c r="BF15" s="536"/>
      <c r="BG15" s="533" t="s">
        <v>1832</v>
      </c>
      <c r="BH15" s="535"/>
      <c r="BI15" s="533"/>
      <c r="BJ15" s="535"/>
      <c r="BK15" s="533"/>
      <c r="BL15" s="535"/>
      <c r="BM15" s="533"/>
      <c r="BN15" s="535"/>
      <c r="BO15" s="533"/>
      <c r="BP15" s="535"/>
      <c r="BQ15" s="533"/>
      <c r="BR15" s="535"/>
      <c r="BS15" s="533"/>
      <c r="BT15" s="535"/>
      <c r="BU15" s="533"/>
      <c r="BV15" s="535"/>
      <c r="BW15" s="533"/>
      <c r="BX15" s="535"/>
      <c r="BY15" s="533"/>
      <c r="BZ15" s="535"/>
      <c r="CA15" s="536"/>
      <c r="CB15" s="533"/>
      <c r="CC15" s="534"/>
      <c r="CD15" s="534"/>
      <c r="CE15" s="535"/>
      <c r="DA15" t="s">
        <v>1832</v>
      </c>
    </row>
    <row r="16" spans="1:106" ht="12.75" customHeight="1">
      <c r="A16" s="124">
        <f t="shared" ca="1" si="0"/>
        <v>-1265.1600000000001</v>
      </c>
      <c r="B16" s="124">
        <f t="shared" ca="1" si="1"/>
        <v>-150.39227806571253</v>
      </c>
      <c r="C16" s="124">
        <f t="shared" ca="1" si="2"/>
        <v>-211.90000000000009</v>
      </c>
      <c r="D16" s="124">
        <f t="shared" ca="1" si="3"/>
        <v>-25.189006704388767</v>
      </c>
      <c r="E16" s="124">
        <f ca="1">IFERROR(_xll.AC_BU(_xll.ArrayBU(DB),_xll.ArrayDPT($BA16:$BE16),_xll.ArrayCOA($BG16:$BZ16),YR,PRD-1,_xll.ArrayDIM($CB16:$CE16)),0)</f>
        <v>1053.1400000000001</v>
      </c>
      <c r="F16" s="124">
        <f t="shared" ca="1" si="4"/>
        <v>841.24</v>
      </c>
      <c r="G16" s="124">
        <f t="shared" ca="1" si="5"/>
        <v>100</v>
      </c>
      <c r="H16" s="224"/>
      <c r="I16" s="124">
        <f ca="1">IFERROR(_xll.AC_BU(_xll.ArrayBU(DB),_xll.ArrayDPT($BA16:$BE16),_xll.ArrayCOA($BG16:$BZ16),YR,PRD,_xll.ArrayDIM($CB16:$CE16)),0)</f>
        <v>841.24</v>
      </c>
      <c r="J16" s="127">
        <f t="shared" ca="1" si="6"/>
        <v>0.23124999965638524</v>
      </c>
      <c r="K16" s="124" t="s">
        <v>2485</v>
      </c>
      <c r="L16" s="124">
        <f ca="1">IFERROR(_xll.ACC_BU(_xll.ArrayBU(DB),_xll.ArrayDPT($BA16:$BE16),_xll.ArrayCOA($BG16:$BZ16),YR,PRD,_xll.ArrayDIM($CB16:$CE16)),0)</f>
        <v>18267.54</v>
      </c>
      <c r="M16" s="127">
        <f t="shared" ca="1" si="7"/>
        <v>1.1169589746131785</v>
      </c>
      <c r="N16" s="124">
        <f t="shared" ca="1" si="8"/>
        <v>18267.54</v>
      </c>
      <c r="O16" s="124">
        <f t="shared" ca="1" si="9"/>
        <v>100</v>
      </c>
      <c r="P16" s="124">
        <f t="shared" ca="1" si="10"/>
        <v>1452.1900000000023</v>
      </c>
      <c r="Q16" s="124">
        <f t="shared" ca="1" si="11"/>
        <v>7.9495651850221885</v>
      </c>
      <c r="R16" s="40"/>
      <c r="S16" s="223">
        <f ca="1">IFERROR(_xll.BC_BU(_xll.ArrayBU(DB),_xll.ArrayDPT($BA16:$BE16),_xll.ArrayCOA($BG16:$BZ16),YR,PRD,RV,_xll.ArrayDIM($CB16:$CE16)),0)</f>
        <v>0</v>
      </c>
      <c r="T16" s="72">
        <f ca="1">IFERROR(_xll.AC_BU(_xll.ArrayBU(DB),_xll.ArrayDPT($BA16:$BE16),_xll.ArrayCOA($BG16:$BZ16),YR-1,PRD,_xll.ArrayDIM($CB16:$CE16)),0)</f>
        <v>2106.4</v>
      </c>
      <c r="U16" s="72">
        <f ca="1">IFERROR(_xll.BCC_BU(_xll.ArrayBU(DB),_xll.ArrayDPT($BA16:$BE16),_xll.ArrayCOA($BG16:$BZ16),YR,PRD,RV,_xll.ArrayDIM($CB16:$CE16)),0)</f>
        <v>0</v>
      </c>
      <c r="V16" s="72">
        <f ca="1">IFERROR(_xll.ACC_BU(_xll.ArrayBU(DB),_xll.ArrayDPT($BA16:$BE16),_xll.ArrayCOA($BG16:$BZ16),YR-1,PRD,_xll.ArrayDIM($CB16:$CE16)),0)</f>
        <v>16815.349999999999</v>
      </c>
      <c r="W16" s="102"/>
      <c r="X16" s="72">
        <f ca="1">IFERROR(_xll.ACC_BU(_xll.ArrayBU(DB),_xll.ArrayDPT($BA16:$BE16),_xll.ArrayCOA($BG16:$BZ16),YR-1,PRD,_xll.ArrayDIM($CB16:$CE16)),0)</f>
        <v>16815.349999999999</v>
      </c>
      <c r="Y16" s="72">
        <f ca="1">IFERROR(_xll.BCC_BU(_xll.ArrayBU(DB),_xll.ArrayDPT($BA16:$BE16),_xll.ArrayCOA($BG16:$BZ16),YR-1,PRD,RV,_xll.ArrayDIM($CB16:$CE16)),0)</f>
        <v>0</v>
      </c>
      <c r="Z16" s="72">
        <f ca="1">IFERROR(_xll.ACC_BU(_xll.ArrayBU(DB),_xll.ArrayDPT($BA16:$BE16),_xll.ArrayCOA($BG16:$BZ16),YR-1-1,PRD,_xll.ArrayDIM($CB16:$CE16)),0)</f>
        <v>14260.24</v>
      </c>
      <c r="AB16" s="102"/>
      <c r="AC16" s="102"/>
      <c r="AD16" s="102"/>
      <c r="AE16" s="102"/>
      <c r="AG16" s="106"/>
      <c r="AH16" s="106"/>
      <c r="AI16" s="106"/>
      <c r="AJ16" s="106"/>
      <c r="BA16" s="537"/>
      <c r="BB16" s="538"/>
      <c r="BC16" s="538"/>
      <c r="BD16" s="538"/>
      <c r="BE16" s="539"/>
      <c r="BF16" s="502"/>
      <c r="BG16" s="533" t="s">
        <v>1833</v>
      </c>
      <c r="BH16" s="533"/>
      <c r="BI16" s="537"/>
      <c r="BJ16" s="539"/>
      <c r="BK16" s="537"/>
      <c r="BL16" s="539"/>
      <c r="BM16" s="537"/>
      <c r="BN16" s="539"/>
      <c r="BO16" s="537"/>
      <c r="BP16" s="539"/>
      <c r="BQ16" s="537"/>
      <c r="BR16" s="539"/>
      <c r="BS16" s="537"/>
      <c r="BT16" s="539"/>
      <c r="BU16" s="537"/>
      <c r="BV16" s="539"/>
      <c r="BW16" s="537"/>
      <c r="BX16" s="539"/>
      <c r="BY16" s="537"/>
      <c r="BZ16" s="539"/>
      <c r="CA16" s="502"/>
      <c r="CB16" s="537"/>
      <c r="CC16" s="538"/>
      <c r="CD16" s="538"/>
      <c r="CE16" s="539"/>
      <c r="DA16" t="s">
        <v>1833</v>
      </c>
    </row>
    <row r="17" spans="1:106" ht="12.75" customHeight="1">
      <c r="A17" s="124">
        <f t="shared" ca="1" si="0"/>
        <v>-126.17</v>
      </c>
      <c r="B17" s="124">
        <f t="shared" ca="1" si="1"/>
        <v>0</v>
      </c>
      <c r="C17" s="124">
        <f t="shared" ca="1" si="2"/>
        <v>-99.07</v>
      </c>
      <c r="D17" s="124">
        <f t="shared" ca="1" si="3"/>
        <v>0</v>
      </c>
      <c r="E17" s="124">
        <f ca="1">IFERROR(_xll.AC_BU(_xll.ArrayBU(DB),_xll.ArrayDPT($BA17:$BE17),_xll.ArrayCOA($BG17:$BZ17),YR,PRD-1,_xll.ArrayDIM($CB17:$CE17)),0)</f>
        <v>99.07</v>
      </c>
      <c r="F17" s="124">
        <f t="shared" ca="1" si="4"/>
        <v>0</v>
      </c>
      <c r="G17" s="124">
        <f t="shared" ca="1" si="5"/>
        <v>0</v>
      </c>
      <c r="H17" s="224"/>
      <c r="I17" s="124">
        <f ca="1">IFERROR(_xll.AC_BU(_xll.ArrayBU(DB),_xll.ArrayDPT($BA17:$BE17),_xll.ArrayCOA($BG17:$BZ17),YR,PRD,_xll.ArrayDIM($CB17:$CE17)),0)</f>
        <v>0</v>
      </c>
      <c r="J17" s="127">
        <f t="shared" ca="1" si="6"/>
        <v>0</v>
      </c>
      <c r="K17" t="s">
        <v>2781</v>
      </c>
      <c r="L17" s="124">
        <f ca="1">IFERROR(_xll.ACC_BU(_xll.ArrayBU(DB),_xll.ArrayDPT($BA17:$BE17),_xll.ArrayCOA($BG17:$BZ17),YR,PRD,_xll.ArrayDIM($CB17:$CE17)),0)</f>
        <v>99.07</v>
      </c>
      <c r="M17" s="127">
        <f t="shared" ca="1" si="7"/>
        <v>6.0575822259005645E-3</v>
      </c>
      <c r="N17" s="124">
        <f t="shared" ca="1" si="8"/>
        <v>99.07</v>
      </c>
      <c r="O17" s="124">
        <f t="shared" ca="1" si="9"/>
        <v>100</v>
      </c>
      <c r="P17" s="124">
        <f t="shared" ca="1" si="10"/>
        <v>-157.10000000000002</v>
      </c>
      <c r="Q17" s="124">
        <f t="shared" ca="1" si="11"/>
        <v>-158.57474512970629</v>
      </c>
      <c r="R17" s="40"/>
      <c r="S17" s="223">
        <f ca="1">IFERROR(_xll.BC_BU(_xll.ArrayBU(DB),_xll.ArrayDPT($BA17:$BE17),_xll.ArrayCOA($BG17:$BZ17),YR,PRD,RV,_xll.ArrayDIM($CB17:$CE17)),0)</f>
        <v>0</v>
      </c>
      <c r="T17" s="72">
        <f ca="1">IFERROR(_xll.AC_BU(_xll.ArrayBU(DB),_xll.ArrayDPT($BA17:$BE17),_xll.ArrayCOA($BG17:$BZ17),YR-1,PRD,_xll.ArrayDIM($CB17:$CE17)),0)</f>
        <v>126.17</v>
      </c>
      <c r="U17" s="72">
        <f ca="1">IFERROR(_xll.BCC_BU(_xll.ArrayBU(DB),_xll.ArrayDPT($BA17:$BE17),_xll.ArrayCOA($BG17:$BZ17),YR,PRD,RV,_xll.ArrayDIM($CB17:$CE17)),0)</f>
        <v>0</v>
      </c>
      <c r="V17" s="72">
        <f ca="1">IFERROR(_xll.ACC_BU(_xll.ArrayBU(DB),_xll.ArrayDPT($BA17:$BE17),_xll.ArrayCOA($BG17:$BZ17),YR-1,PRD,_xll.ArrayDIM($CB17:$CE17)),0)</f>
        <v>256.17</v>
      </c>
      <c r="W17" s="102"/>
      <c r="X17" s="72">
        <f ca="1">IFERROR(_xll.ACC_BU(_xll.ArrayBU(DB),_xll.ArrayDPT($BA17:$BE17),_xll.ArrayCOA($BG17:$BZ17),YR-1,PRD,_xll.ArrayDIM($CB17:$CE17)),0)</f>
        <v>256.17</v>
      </c>
      <c r="Y17" s="72">
        <f ca="1">IFERROR(_xll.BCC_BU(_xll.ArrayBU(DB),_xll.ArrayDPT($BA17:$BE17),_xll.ArrayCOA($BG17:$BZ17),YR-1,PRD,RV,_xll.ArrayDIM($CB17:$CE17)),0)</f>
        <v>0</v>
      </c>
      <c r="Z17" s="72">
        <f ca="1">IFERROR(_xll.ACC_BU(_xll.ArrayBU(DB),_xll.ArrayDPT($BA17:$BE17),_xll.ArrayCOA($BG17:$BZ17),YR-1-1,PRD,_xll.ArrayDIM($CB17:$CE17)),0)</f>
        <v>106.17</v>
      </c>
      <c r="AB17" s="102"/>
      <c r="AC17" s="102"/>
      <c r="AD17" s="102"/>
      <c r="AE17" s="102"/>
      <c r="AG17" s="106"/>
      <c r="AH17" s="106"/>
      <c r="AI17" s="106"/>
      <c r="AJ17" s="106"/>
      <c r="BA17" s="537"/>
      <c r="BB17" s="538"/>
      <c r="BC17" s="538"/>
      <c r="BD17" s="538"/>
      <c r="BE17" s="539"/>
      <c r="BF17" s="502"/>
      <c r="BG17" s="533" t="s">
        <v>1834</v>
      </c>
      <c r="BH17" s="533"/>
      <c r="BI17" s="537"/>
      <c r="BJ17" s="539"/>
      <c r="BK17" s="537"/>
      <c r="BL17" s="539"/>
      <c r="BM17" s="537"/>
      <c r="BN17" s="539"/>
      <c r="BO17" s="537"/>
      <c r="BP17" s="539"/>
      <c r="BQ17" s="537"/>
      <c r="BR17" s="539"/>
      <c r="BS17" s="537"/>
      <c r="BT17" s="539"/>
      <c r="BU17" s="537"/>
      <c r="BV17" s="539"/>
      <c r="BW17" s="537"/>
      <c r="BX17" s="539"/>
      <c r="BY17" s="537"/>
      <c r="BZ17" s="539"/>
      <c r="CA17" s="502"/>
      <c r="CB17" s="537"/>
      <c r="CC17" s="538"/>
      <c r="CD17" s="538"/>
      <c r="CE17" s="539"/>
      <c r="DA17" t="s">
        <v>1834</v>
      </c>
    </row>
    <row r="18" spans="1:106" s="141" customFormat="1" ht="12.75" customHeight="1">
      <c r="A18" s="125">
        <f t="shared" ca="1" si="0"/>
        <v>0</v>
      </c>
      <c r="B18" s="125">
        <f t="shared" ca="1" si="1"/>
        <v>0</v>
      </c>
      <c r="C18" s="125">
        <f t="shared" ca="1" si="2"/>
        <v>0</v>
      </c>
      <c r="D18" s="125">
        <f t="shared" ca="1" si="3"/>
        <v>0</v>
      </c>
      <c r="E18" s="125">
        <f ca="1">IFERROR(_xll.AC_BU(_xll.ArrayBU(DB),_xll.ArrayDPT($BA18:$BE18),_xll.ArrayCOA($BG18:$BZ18),YR,PRD-1,_xll.ArrayDIM($CB18:$CE18)),0)</f>
        <v>0</v>
      </c>
      <c r="F18" s="125">
        <f t="shared" ca="1" si="4"/>
        <v>0</v>
      </c>
      <c r="G18" s="125">
        <f t="shared" ca="1" si="5"/>
        <v>0</v>
      </c>
      <c r="H18" s="241"/>
      <c r="I18" s="125">
        <f ca="1">IFERROR(_xll.AC_BU(_xll.ArrayBU(DB),_xll.ArrayDPT($BA18:$BE18),_xll.ArrayCOA($BG18:$BZ18),YR,PRD,_xll.ArrayDIM($CB18:$CE18)),0)</f>
        <v>0</v>
      </c>
      <c r="J18" s="200">
        <f t="shared" ca="1" si="6"/>
        <v>0</v>
      </c>
      <c r="K18" s="207" t="s">
        <v>2489</v>
      </c>
      <c r="L18" s="125">
        <f ca="1">IFERROR(_xll.ACC_BU(_xll.ArrayBU(DB),_xll.ArrayDPT($BA18:$BE18),_xll.ArrayCOA($BG18:$BZ18),YR,PRD,_xll.ArrayDIM($CB18:$CE18)),0)</f>
        <v>350</v>
      </c>
      <c r="M18" s="200">
        <f t="shared" ca="1" si="7"/>
        <v>2.1400563026801229E-2</v>
      </c>
      <c r="N18" s="125">
        <f t="shared" ca="1" si="8"/>
        <v>350</v>
      </c>
      <c r="O18" s="125">
        <f t="shared" ca="1" si="9"/>
        <v>100</v>
      </c>
      <c r="P18" s="125">
        <f t="shared" ca="1" si="10"/>
        <v>-394</v>
      </c>
      <c r="Q18" s="125">
        <f t="shared" ca="1" si="11"/>
        <v>-112.57142857142857</v>
      </c>
      <c r="R18" s="203"/>
      <c r="S18" s="242">
        <f ca="1">IFERROR(_xll.BC_BU(_xll.ArrayBU(DB),_xll.ArrayDPT($BA18:$BE18),_xll.ArrayCOA($BG18:$BZ18),YR,PRD,RV,_xll.ArrayDIM($CB18:$CE18)),0)</f>
        <v>0</v>
      </c>
      <c r="T18" s="142">
        <f ca="1">IFERROR(_xll.AC_BU(_xll.ArrayBU(DB),_xll.ArrayDPT($BA18:$BE18),_xll.ArrayCOA($BG18:$BZ18),YR-1,PRD,_xll.ArrayDIM($CB18:$CE18)),0)</f>
        <v>0</v>
      </c>
      <c r="U18" s="142">
        <f ca="1">IFERROR(_xll.BCC_BU(_xll.ArrayBU(DB),_xll.ArrayDPT($BA18:$BE18),_xll.ArrayCOA($BG18:$BZ18),YR,PRD,RV,_xll.ArrayDIM($CB18:$CE18)),0)</f>
        <v>0</v>
      </c>
      <c r="V18" s="142">
        <f ca="1">IFERROR(_xll.ACC_BU(_xll.ArrayBU(DB),_xll.ArrayDPT($BA18:$BE18),_xll.ArrayCOA($BG18:$BZ18),YR-1,PRD,_xll.ArrayDIM($CB18:$CE18)),0)</f>
        <v>744</v>
      </c>
      <c r="W18" s="201"/>
      <c r="X18" s="142">
        <f ca="1">IFERROR(_xll.ACC_BU(_xll.ArrayBU(DB),_xll.ArrayDPT($BA18:$BE18),_xll.ArrayCOA($BG18:$BZ18),YR-1,PRD,_xll.ArrayDIM($CB18:$CE18)),0)</f>
        <v>744</v>
      </c>
      <c r="Y18" s="142">
        <f ca="1">IFERROR(_xll.BCC_BU(_xll.ArrayBU(DB),_xll.ArrayDPT($BA18:$BE18),_xll.ArrayCOA($BG18:$BZ18),YR-1,PRD,RV,_xll.ArrayDIM($CB18:$CE18)),0)</f>
        <v>0</v>
      </c>
      <c r="Z18" s="142">
        <f ca="1">IFERROR(_xll.ACC_BU(_xll.ArrayBU(DB),_xll.ArrayDPT($BA18:$BE18),_xll.ArrayCOA($BG18:$BZ18),YR-1-1,PRD,_xll.ArrayDIM($CB18:$CE18)),0)</f>
        <v>914.53</v>
      </c>
      <c r="AB18" s="201"/>
      <c r="AC18" s="201"/>
      <c r="AD18" s="201"/>
      <c r="AE18" s="201"/>
      <c r="AG18" s="205"/>
      <c r="AH18" s="205"/>
      <c r="AI18" s="205"/>
      <c r="AJ18" s="205"/>
      <c r="BA18" s="537"/>
      <c r="BB18" s="538"/>
      <c r="BC18" s="538"/>
      <c r="BD18" s="538"/>
      <c r="BE18" s="539"/>
      <c r="BF18" s="502"/>
      <c r="BG18" s="533" t="s">
        <v>1839</v>
      </c>
      <c r="BH18" s="533" t="s">
        <v>1838</v>
      </c>
      <c r="BI18" s="537"/>
      <c r="BJ18" s="539"/>
      <c r="BK18" s="537"/>
      <c r="BL18" s="539"/>
      <c r="BM18" s="537"/>
      <c r="BN18" s="539"/>
      <c r="BO18" s="537"/>
      <c r="BP18" s="539"/>
      <c r="BQ18" s="537"/>
      <c r="BR18" s="539"/>
      <c r="BS18" s="537"/>
      <c r="BT18" s="539"/>
      <c r="BU18" s="537"/>
      <c r="BV18" s="539"/>
      <c r="BW18" s="537"/>
      <c r="BX18" s="539"/>
      <c r="BY18" s="537"/>
      <c r="BZ18" s="539"/>
      <c r="CA18" s="502"/>
      <c r="CB18" s="537"/>
      <c r="CC18" s="538"/>
      <c r="CD18" s="538"/>
      <c r="CE18" s="539"/>
      <c r="DA18" t="s">
        <v>1839</v>
      </c>
      <c r="DB18" t="s">
        <v>1838</v>
      </c>
    </row>
    <row r="19" spans="1:106" ht="12.75" customHeight="1">
      <c r="A19" s="124">
        <f t="shared" ca="1" si="0"/>
        <v>280.68</v>
      </c>
      <c r="B19" s="124">
        <f t="shared" ca="1" si="1"/>
        <v>43.89191217864515</v>
      </c>
      <c r="C19" s="124">
        <f t="shared" ca="1" si="2"/>
        <v>173.12</v>
      </c>
      <c r="D19" s="124">
        <f t="shared" ca="1" si="3"/>
        <v>27.071995996747358</v>
      </c>
      <c r="E19" s="124">
        <f ca="1">IFERROR(_xll.AC_BU(_xll.ArrayBU(DB),_xll.ArrayDPT($BA19:$BE19),_xll.ArrayCOA($BG19:$BZ19),YR,PRD-1,_xll.ArrayDIM($CB19:$CE19)),0)</f>
        <v>466.36</v>
      </c>
      <c r="F19" s="124">
        <f t="shared" ca="1" si="4"/>
        <v>639.48</v>
      </c>
      <c r="G19" s="124">
        <f t="shared" ca="1" si="5"/>
        <v>100</v>
      </c>
      <c r="H19" s="224"/>
      <c r="I19" s="124">
        <f ca="1">IFERROR(_xll.AC_BU(_xll.ArrayBU(DB),_xll.ArrayDPT($BA19:$BE19),_xll.ArrayCOA($BG19:$BZ19),YR,PRD,_xll.ArrayDIM($CB19:$CE19)),0)</f>
        <v>639.48</v>
      </c>
      <c r="J19" s="127">
        <f t="shared" ca="1" si="6"/>
        <v>0.17578782485410252</v>
      </c>
      <c r="K19" s="126" t="s">
        <v>2496</v>
      </c>
      <c r="L19" s="124">
        <f ca="1">IFERROR(_xll.ACC_BU(_xll.ArrayBU(DB),_xll.ArrayDPT($BA19:$BE19),_xll.ArrayCOA($BG19:$BZ19),YR,PRD,_xll.ArrayDIM($CB19:$CE19)),0)</f>
        <v>3450.99</v>
      </c>
      <c r="M19" s="127">
        <f t="shared" ca="1" si="7"/>
        <v>0.21100893999960219</v>
      </c>
      <c r="N19" s="124">
        <f t="shared" ca="1" si="8"/>
        <v>3450.99</v>
      </c>
      <c r="O19" s="124">
        <f t="shared" ca="1" si="9"/>
        <v>100</v>
      </c>
      <c r="P19" s="124">
        <f t="shared" ca="1" si="10"/>
        <v>1413.9999999999998</v>
      </c>
      <c r="Q19" s="124">
        <f t="shared" ca="1" si="11"/>
        <v>40.973749561719963</v>
      </c>
      <c r="R19" s="40"/>
      <c r="S19" s="223">
        <f ca="1">IFERROR(_xll.BC_BU(_xll.ArrayBU(DB),_xll.ArrayDPT($BA19:$BE19),_xll.ArrayCOA($BG19:$BZ19),YR,PRD,RV,_xll.ArrayDIM($CB19:$CE19)),0)</f>
        <v>0</v>
      </c>
      <c r="T19" s="72">
        <f ca="1">IFERROR(_xll.AC_BU(_xll.ArrayBU(DB),_xll.ArrayDPT($BA19:$BE19),_xll.ArrayCOA($BG19:$BZ19),YR-1,PRD,_xll.ArrayDIM($CB19:$CE19)),0)</f>
        <v>358.8</v>
      </c>
      <c r="U19" s="72">
        <f ca="1">IFERROR(_xll.BCC_BU(_xll.ArrayBU(DB),_xll.ArrayDPT($BA19:$BE19),_xll.ArrayCOA($BG19:$BZ19),YR,PRD,RV,_xll.ArrayDIM($CB19:$CE19)),0)</f>
        <v>0</v>
      </c>
      <c r="V19" s="72">
        <f ca="1">IFERROR(_xll.ACC_BU(_xll.ArrayBU(DB),_xll.ArrayDPT($BA19:$BE19),_xll.ArrayCOA($BG19:$BZ19),YR-1,PRD,_xll.ArrayDIM($CB19:$CE19)),0)</f>
        <v>2036.99</v>
      </c>
      <c r="W19" s="102"/>
      <c r="X19" s="72">
        <f ca="1">IFERROR(_xll.ACC_BU(_xll.ArrayBU(DB),_xll.ArrayDPT($BA19:$BE19),_xll.ArrayCOA($BG19:$BZ19),YR-1,PRD,_xll.ArrayDIM($CB19:$CE19)),0)</f>
        <v>2036.99</v>
      </c>
      <c r="Y19" s="72">
        <f ca="1">IFERROR(_xll.BCC_BU(_xll.ArrayBU(DB),_xll.ArrayDPT($BA19:$BE19),_xll.ArrayCOA($BG19:$BZ19),YR-1,PRD,RV,_xll.ArrayDIM($CB19:$CE19)),0)</f>
        <v>0</v>
      </c>
      <c r="Z19" s="72">
        <f ca="1">IFERROR(_xll.ACC_BU(_xll.ArrayBU(DB),_xll.ArrayDPT($BA19:$BE19),_xll.ArrayCOA($BG19:$BZ19),YR-1-1,PRD,_xll.ArrayDIM($CB19:$CE19)),0)</f>
        <v>2740.92</v>
      </c>
      <c r="AB19" s="102"/>
      <c r="AC19" s="102"/>
      <c r="AD19" s="102"/>
      <c r="AE19" s="102"/>
      <c r="AG19" s="106"/>
      <c r="AH19" s="106"/>
      <c r="AI19" s="106"/>
      <c r="AJ19" s="106"/>
      <c r="BA19" s="537"/>
      <c r="BB19" s="538"/>
      <c r="BC19" s="538"/>
      <c r="BD19" s="538"/>
      <c r="BE19" s="539"/>
      <c r="BF19" s="502"/>
      <c r="BG19" s="533" t="s">
        <v>1835</v>
      </c>
      <c r="BH19" s="533"/>
      <c r="BI19" s="537"/>
      <c r="BJ19" s="539"/>
      <c r="BK19" s="537"/>
      <c r="BL19" s="539"/>
      <c r="BM19" s="537"/>
      <c r="BN19" s="539"/>
      <c r="BO19" s="537"/>
      <c r="BP19" s="539"/>
      <c r="BQ19" s="537"/>
      <c r="BR19" s="539"/>
      <c r="BS19" s="537"/>
      <c r="BT19" s="539"/>
      <c r="BU19" s="537"/>
      <c r="BV19" s="539"/>
      <c r="BW19" s="537"/>
      <c r="BX19" s="539"/>
      <c r="BY19" s="537"/>
      <c r="BZ19" s="539"/>
      <c r="CA19" s="502"/>
      <c r="CB19" s="537"/>
      <c r="CC19" s="538"/>
      <c r="CD19" s="538"/>
      <c r="CE19" s="539"/>
      <c r="DA19" t="s">
        <v>1835</v>
      </c>
    </row>
    <row r="20" spans="1:106" ht="12.75" customHeight="1">
      <c r="A20" s="124">
        <f t="shared" ca="1" si="0"/>
        <v>0</v>
      </c>
      <c r="B20" s="124">
        <f t="shared" ca="1" si="1"/>
        <v>0</v>
      </c>
      <c r="C20" s="124">
        <f t="shared" ca="1" si="2"/>
        <v>0</v>
      </c>
      <c r="D20" s="124">
        <f t="shared" ca="1" si="3"/>
        <v>0</v>
      </c>
      <c r="E20" s="124">
        <f ca="1">IFERROR(_xll.AC_BU(_xll.ArrayBU(DB),_xll.ArrayDPT($BA20:$BE20),_xll.ArrayCOA($BG20:$BZ20),YR,PRD-1,_xll.ArrayDIM($CB20:$CE20)),0)</f>
        <v>0</v>
      </c>
      <c r="F20" s="124">
        <f t="shared" ca="1" si="4"/>
        <v>0</v>
      </c>
      <c r="G20" s="124">
        <f t="shared" ca="1" si="5"/>
        <v>0</v>
      </c>
      <c r="H20" s="224"/>
      <c r="I20" s="124">
        <f ca="1">IFERROR(_xll.AC_BU(_xll.ArrayBU(DB),_xll.ArrayDPT($BA20:$BE20),_xll.ArrayCOA($BG20:$BZ20),YR,PRD,_xll.ArrayDIM($CB20:$CE20)),0)</f>
        <v>0</v>
      </c>
      <c r="J20" s="127">
        <f t="shared" ca="1" si="6"/>
        <v>0</v>
      </c>
      <c r="K20" s="124" t="s">
        <v>2495</v>
      </c>
      <c r="L20" s="124">
        <f ca="1">IFERROR(_xll.ACC_BU(_xll.ArrayBU(DB),_xll.ArrayDPT($BA20:$BE20),_xll.ArrayCOA($BG20:$BZ20),YR,PRD,_xll.ArrayDIM($CB20:$CE20)),0)</f>
        <v>62</v>
      </c>
      <c r="M20" s="127">
        <f t="shared" ca="1" si="7"/>
        <v>3.7909568790333607E-3</v>
      </c>
      <c r="N20" s="124">
        <f t="shared" ca="1" si="8"/>
        <v>62</v>
      </c>
      <c r="O20" s="124">
        <f t="shared" ca="1" si="9"/>
        <v>100</v>
      </c>
      <c r="P20" s="124">
        <f t="shared" ca="1" si="10"/>
        <v>-57</v>
      </c>
      <c r="Q20" s="124">
        <f t="shared" ca="1" si="11"/>
        <v>-91.935483870967744</v>
      </c>
      <c r="R20" s="40"/>
      <c r="S20" s="223">
        <f ca="1">IFERROR(_xll.BC_BU(_xll.ArrayBU(DB),_xll.ArrayDPT($BA20:$BE20),_xll.ArrayCOA($BG20:$BZ20),YR,PRD,RV,_xll.ArrayDIM($CB20:$CE20)),0)</f>
        <v>0</v>
      </c>
      <c r="T20" s="72">
        <f ca="1">IFERROR(_xll.AC_BU(_xll.ArrayBU(DB),_xll.ArrayDPT($BA20:$BE20),_xll.ArrayCOA($BG20:$BZ20),YR-1,PRD,_xll.ArrayDIM($CB20:$CE20)),0)</f>
        <v>0</v>
      </c>
      <c r="U20" s="72">
        <f ca="1">IFERROR(_xll.BCC_BU(_xll.ArrayBU(DB),_xll.ArrayDPT($BA20:$BE20),_xll.ArrayCOA($BG20:$BZ20),YR,PRD,RV,_xll.ArrayDIM($CB20:$CE20)),0)</f>
        <v>0</v>
      </c>
      <c r="V20" s="72">
        <f ca="1">IFERROR(_xll.ACC_BU(_xll.ArrayBU(DB),_xll.ArrayDPT($BA20:$BE20),_xll.ArrayCOA($BG20:$BZ20),YR-1,PRD,_xll.ArrayDIM($CB20:$CE20)),0)</f>
        <v>119</v>
      </c>
      <c r="W20" s="184"/>
      <c r="X20" s="72">
        <f ca="1">IFERROR(_xll.ACC_BU(_xll.ArrayBU(DB),_xll.ArrayDPT($BA20:$BE20),_xll.ArrayCOA($BG20:$BZ20),YR-1,PRD,_xll.ArrayDIM($CB20:$CE20)),0)</f>
        <v>119</v>
      </c>
      <c r="Y20" s="72">
        <f ca="1">IFERROR(_xll.BCC_BU(_xll.ArrayBU(DB),_xll.ArrayDPT($BA20:$BE20),_xll.ArrayCOA($BG20:$BZ20),YR-1,PRD,RV,_xll.ArrayDIM($CB20:$CE20)),0)</f>
        <v>0</v>
      </c>
      <c r="Z20" s="72">
        <f ca="1">IFERROR(_xll.ACC_BU(_xll.ArrayBU(DB),_xll.ArrayDPT($BA20:$BE20),_xll.ArrayCOA($BG20:$BZ20),YR-1-1,PRD,_xll.ArrayDIM($CB20:$CE20)),0)</f>
        <v>0</v>
      </c>
      <c r="AB20" s="184"/>
      <c r="AC20" s="184"/>
      <c r="AD20" s="102"/>
      <c r="AE20" s="184"/>
      <c r="AG20" s="106"/>
      <c r="AH20" s="106"/>
      <c r="AI20" s="106"/>
      <c r="AJ20" s="106"/>
      <c r="BA20" s="537"/>
      <c r="BB20" s="538"/>
      <c r="BC20" s="538"/>
      <c r="BD20" s="538"/>
      <c r="BE20" s="539"/>
      <c r="BF20" s="502"/>
      <c r="BG20" s="533" t="s">
        <v>1842</v>
      </c>
      <c r="BH20" s="533"/>
      <c r="BI20" s="537"/>
      <c r="BJ20" s="539"/>
      <c r="BK20" s="537"/>
      <c r="BL20" s="539"/>
      <c r="BM20" s="537"/>
      <c r="BN20" s="539"/>
      <c r="BO20" s="537"/>
      <c r="BP20" s="539"/>
      <c r="BQ20" s="537"/>
      <c r="BR20" s="539"/>
      <c r="BS20" s="537"/>
      <c r="BT20" s="539"/>
      <c r="BU20" s="537"/>
      <c r="BV20" s="539"/>
      <c r="BW20" s="537"/>
      <c r="BX20" s="539"/>
      <c r="BY20" s="537"/>
      <c r="BZ20" s="539"/>
      <c r="CA20" s="502"/>
      <c r="CB20" s="537"/>
      <c r="CC20" s="538"/>
      <c r="CD20" s="538"/>
      <c r="CE20" s="539"/>
      <c r="DA20" t="s">
        <v>1842</v>
      </c>
    </row>
    <row r="21" spans="1:106" ht="12.75" customHeight="1">
      <c r="A21" s="124">
        <f t="shared" ca="1" si="0"/>
        <v>293.24</v>
      </c>
      <c r="B21" s="124">
        <f t="shared" ca="1" si="1"/>
        <v>100</v>
      </c>
      <c r="C21" s="124">
        <f t="shared" ca="1" si="2"/>
        <v>293.24</v>
      </c>
      <c r="D21" s="124">
        <f t="shared" ca="1" si="3"/>
        <v>100</v>
      </c>
      <c r="E21" s="124">
        <f ca="1">IFERROR(_xll.AC_BU(_xll.ArrayBU(DB),_xll.ArrayDPT($BA21:$BE21),_xll.ArrayCOA($BG21:$BZ21),YR,PRD-1,_xll.ArrayDIM($CB21:$CE21)),0)</f>
        <v>0</v>
      </c>
      <c r="F21" s="124">
        <f t="shared" ca="1" si="4"/>
        <v>293.24</v>
      </c>
      <c r="G21" s="124">
        <f t="shared" ca="1" si="5"/>
        <v>100</v>
      </c>
      <c r="H21" s="224"/>
      <c r="I21" s="124">
        <f ca="1">IFERROR(_xll.AC_BU(_xll.ArrayBU(DB),_xll.ArrayDPT($BA21:$BE21),_xll.ArrayCOA($BG21:$BZ21),YR,PRD,_xll.ArrayDIM($CB21:$CE21)),0)</f>
        <v>293.24</v>
      </c>
      <c r="J21" s="127">
        <f t="shared" ca="1" si="6"/>
        <v>8.0609279039558737E-2</v>
      </c>
      <c r="K21" s="124" t="s">
        <v>2494</v>
      </c>
      <c r="L21" s="124">
        <f ca="1">IFERROR(_xll.ACC_BU(_xll.ArrayBU(DB),_xll.ArrayDPT($BA21:$BE21),_xll.ArrayCOA($BG21:$BZ21),YR,PRD,_xll.ArrayDIM($CB21:$CE21)),0)</f>
        <v>293.24</v>
      </c>
      <c r="M21" s="127">
        <f t="shared" ca="1" si="7"/>
        <v>1.7930003148511977E-2</v>
      </c>
      <c r="N21" s="124">
        <f t="shared" ca="1" si="8"/>
        <v>293.24</v>
      </c>
      <c r="O21" s="124">
        <f t="shared" ca="1" si="9"/>
        <v>100</v>
      </c>
      <c r="P21" s="124">
        <f t="shared" ca="1" si="10"/>
        <v>293.24</v>
      </c>
      <c r="Q21" s="124">
        <f t="shared" ca="1" si="11"/>
        <v>100</v>
      </c>
      <c r="R21" s="40"/>
      <c r="S21" s="223">
        <f ca="1">IFERROR(_xll.BC_BU(_xll.ArrayBU(DB),_xll.ArrayDPT($BA21:$BE21),_xll.ArrayCOA($BG21:$BZ21),YR,PRD,RV,_xll.ArrayDIM($CB21:$CE21)),0)</f>
        <v>0</v>
      </c>
      <c r="T21" s="72">
        <f ca="1">IFERROR(_xll.AC_BU(_xll.ArrayBU(DB),_xll.ArrayDPT($BA21:$BE21),_xll.ArrayCOA($BG21:$BZ21),YR-1,PRD,_xll.ArrayDIM($CB21:$CE21)),0)</f>
        <v>0</v>
      </c>
      <c r="U21" s="72">
        <f ca="1">IFERROR(_xll.BCC_BU(_xll.ArrayBU(DB),_xll.ArrayDPT($BA21:$BE21),_xll.ArrayCOA($BG21:$BZ21),YR,PRD,RV,_xll.ArrayDIM($CB21:$CE21)),0)</f>
        <v>0</v>
      </c>
      <c r="V21" s="72">
        <f ca="1">IFERROR(_xll.ACC_BU(_xll.ArrayBU(DB),_xll.ArrayDPT($BA21:$BE21),_xll.ArrayCOA($BG21:$BZ21),YR-1,PRD,_xll.ArrayDIM($CB21:$CE21)),0)</f>
        <v>0</v>
      </c>
      <c r="W21" s="184"/>
      <c r="X21" s="72">
        <f ca="1">IFERROR(_xll.ACC_BU(_xll.ArrayBU(DB),_xll.ArrayDPT($BA21:$BE21),_xll.ArrayCOA($BG21:$BZ21),YR-1,PRD,_xll.ArrayDIM($CB21:$CE21)),0)</f>
        <v>0</v>
      </c>
      <c r="Y21" s="72">
        <f ca="1">IFERROR(_xll.BCC_BU(_xll.ArrayBU(DB),_xll.ArrayDPT($BA21:$BE21),_xll.ArrayCOA($BG21:$BZ21),YR-1,PRD,RV,_xll.ArrayDIM($CB21:$CE21)),0)</f>
        <v>0</v>
      </c>
      <c r="Z21" s="72">
        <f ca="1">IFERROR(_xll.ACC_BU(_xll.ArrayBU(DB),_xll.ArrayDPT($BA21:$BE21),_xll.ArrayCOA($BG21:$BZ21),YR-1-1,PRD,_xll.ArrayDIM($CB21:$CE21)),0)</f>
        <v>211.62</v>
      </c>
      <c r="AB21" s="184"/>
      <c r="AC21" s="184"/>
      <c r="AD21" s="102"/>
      <c r="AE21" s="184"/>
      <c r="AG21" s="106"/>
      <c r="AH21" s="106"/>
      <c r="AI21" s="106"/>
      <c r="AJ21" s="106"/>
      <c r="BA21" s="537"/>
      <c r="BB21" s="538"/>
      <c r="BC21" s="538"/>
      <c r="BD21" s="538"/>
      <c r="BE21" s="539"/>
      <c r="BF21" s="502"/>
      <c r="BG21" s="533" t="s">
        <v>1840</v>
      </c>
      <c r="BH21" s="533"/>
      <c r="BI21" s="537"/>
      <c r="BJ21" s="539"/>
      <c r="BK21" s="537"/>
      <c r="BL21" s="539"/>
      <c r="BM21" s="537"/>
      <c r="BN21" s="539"/>
      <c r="BO21" s="537"/>
      <c r="BP21" s="539"/>
      <c r="BQ21" s="537"/>
      <c r="BR21" s="539"/>
      <c r="BS21" s="537"/>
      <c r="BT21" s="539"/>
      <c r="BU21" s="537"/>
      <c r="BV21" s="539"/>
      <c r="BW21" s="537"/>
      <c r="BX21" s="539"/>
      <c r="BY21" s="537"/>
      <c r="BZ21" s="539"/>
      <c r="CA21" s="502"/>
      <c r="CB21" s="537"/>
      <c r="CC21" s="538"/>
      <c r="CD21" s="538"/>
      <c r="CE21" s="539"/>
      <c r="DA21" t="s">
        <v>1840</v>
      </c>
    </row>
    <row r="22" spans="1:106" ht="12.75" customHeight="1">
      <c r="A22" s="124">
        <f t="shared" ca="1" si="0"/>
        <v>120</v>
      </c>
      <c r="B22" s="124">
        <f t="shared" ca="1" si="1"/>
        <v>100</v>
      </c>
      <c r="C22" s="124">
        <f t="shared" ca="1" si="2"/>
        <v>2</v>
      </c>
      <c r="D22" s="124">
        <f t="shared" ca="1" si="3"/>
        <v>1.6666666666666667</v>
      </c>
      <c r="E22" s="124">
        <f ca="1">IFERROR(_xll.AC_BU(_xll.ArrayBU(DB),_xll.ArrayDPT($BA22:$BE22),_xll.ArrayCOA($BG22:$BZ22),YR,PRD-1,_xll.ArrayDIM($CB22:$CE22)),0)</f>
        <v>118</v>
      </c>
      <c r="F22" s="124">
        <f t="shared" ca="1" si="4"/>
        <v>120</v>
      </c>
      <c r="G22" s="124">
        <f t="shared" ca="1" si="5"/>
        <v>100</v>
      </c>
      <c r="H22" s="224"/>
      <c r="I22" s="124">
        <f ca="1">IFERROR(_xll.AC_BU(_xll.ArrayBU(DB),_xll.ArrayDPT($BA22:$BE22),_xll.ArrayCOA($BG22:$BZ22),YR,PRD,_xll.ArrayDIM($CB22:$CE22)),0)</f>
        <v>120</v>
      </c>
      <c r="J22" s="127">
        <f t="shared" ca="1" si="6"/>
        <v>3.2987019113173678E-2</v>
      </c>
      <c r="K22" s="124" t="s">
        <v>2501</v>
      </c>
      <c r="L22" s="124">
        <f ca="1">IFERROR(_xll.ACC_BU(_xll.ArrayBU(DB),_xll.ArrayDPT($BA22:$BE22),_xll.ArrayCOA($BG22:$BZ22),YR,PRD,_xll.ArrayDIM($CB22:$CE22)),0)</f>
        <v>678</v>
      </c>
      <c r="M22" s="127">
        <f t="shared" ca="1" si="7"/>
        <v>4.1455947806203521E-2</v>
      </c>
      <c r="N22" s="124">
        <f t="shared" ca="1" si="8"/>
        <v>678</v>
      </c>
      <c r="O22" s="124">
        <f t="shared" ca="1" si="9"/>
        <v>100</v>
      </c>
      <c r="P22" s="124">
        <f t="shared" ca="1" si="10"/>
        <v>678</v>
      </c>
      <c r="Q22" s="124">
        <f t="shared" ca="1" si="11"/>
        <v>100</v>
      </c>
      <c r="R22" s="40"/>
      <c r="S22" s="223">
        <f ca="1">IFERROR(_xll.BC_BU(_xll.ArrayBU(DB),_xll.ArrayDPT($BA22:$BE22),_xll.ArrayCOA($BG22:$BZ22),YR,PRD,RV,_xll.ArrayDIM($CB22:$CE22)),0)</f>
        <v>0</v>
      </c>
      <c r="T22" s="72">
        <f ca="1">IFERROR(_xll.AC_BU(_xll.ArrayBU(DB),_xll.ArrayDPT($BA22:$BE22),_xll.ArrayCOA($BG22:$BZ22),YR-1,PRD,_xll.ArrayDIM($CB22:$CE22)),0)</f>
        <v>0</v>
      </c>
      <c r="U22" s="72">
        <f ca="1">IFERROR(_xll.BCC_BU(_xll.ArrayBU(DB),_xll.ArrayDPT($BA22:$BE22),_xll.ArrayCOA($BG22:$BZ22),YR,PRD,RV,_xll.ArrayDIM($CB22:$CE22)),0)</f>
        <v>0</v>
      </c>
      <c r="V22" s="72">
        <f ca="1">IFERROR(_xll.ACC_BU(_xll.ArrayBU(DB),_xll.ArrayDPT($BA22:$BE22),_xll.ArrayCOA($BG22:$BZ22),YR-1,PRD,_xll.ArrayDIM($CB22:$CE22)),0)</f>
        <v>0</v>
      </c>
      <c r="W22" s="102"/>
      <c r="X22" s="72">
        <f ca="1">IFERROR(_xll.ACC_BU(_xll.ArrayBU(DB),_xll.ArrayDPT($BA22:$BE22),_xll.ArrayCOA($BG22:$BZ22),YR-1,PRD,_xll.ArrayDIM($CB22:$CE22)),0)</f>
        <v>0</v>
      </c>
      <c r="Y22" s="72">
        <f ca="1">IFERROR(_xll.BCC_BU(_xll.ArrayBU(DB),_xll.ArrayDPT($BA22:$BE22),_xll.ArrayCOA($BG22:$BZ22),YR-1,PRD,RV,_xll.ArrayDIM($CB22:$CE22)),0)</f>
        <v>0</v>
      </c>
      <c r="Z22" s="72">
        <f ca="1">IFERROR(_xll.ACC_BU(_xll.ArrayBU(DB),_xll.ArrayDPT($BA22:$BE22),_xll.ArrayCOA($BG22:$BZ22),YR-1-1,PRD,_xll.ArrayDIM($CB22:$CE22)),0)</f>
        <v>0</v>
      </c>
      <c r="AB22" s="102"/>
      <c r="AC22" s="102"/>
      <c r="AD22" s="102"/>
      <c r="AE22" s="102"/>
      <c r="AG22" s="106"/>
      <c r="AH22" s="106"/>
      <c r="AI22" s="106"/>
      <c r="AJ22" s="106"/>
      <c r="BA22" s="537"/>
      <c r="BB22" s="538"/>
      <c r="BC22" s="538"/>
      <c r="BD22" s="538"/>
      <c r="BE22" s="539"/>
      <c r="BF22" s="502"/>
      <c r="BG22" s="533" t="s">
        <v>1837</v>
      </c>
      <c r="BH22" s="533"/>
      <c r="BI22" s="537"/>
      <c r="BJ22" s="539"/>
      <c r="BK22" s="537"/>
      <c r="BL22" s="539"/>
      <c r="BM22" s="537"/>
      <c r="BN22" s="539"/>
      <c r="BO22" s="537"/>
      <c r="BP22" s="539"/>
      <c r="BQ22" s="537"/>
      <c r="BR22" s="539"/>
      <c r="BS22" s="537"/>
      <c r="BT22" s="539"/>
      <c r="BU22" s="537"/>
      <c r="BV22" s="539"/>
      <c r="BW22" s="537"/>
      <c r="BX22" s="539"/>
      <c r="BY22" s="537"/>
      <c r="BZ22" s="539"/>
      <c r="CA22" s="502"/>
      <c r="CB22" s="537"/>
      <c r="CC22" s="538"/>
      <c r="CD22" s="538"/>
      <c r="CE22" s="539"/>
      <c r="DA22" t="s">
        <v>1837</v>
      </c>
    </row>
    <row r="23" spans="1:106" ht="12.75" customHeight="1">
      <c r="A23" s="124">
        <f t="shared" ca="1" si="0"/>
        <v>-800</v>
      </c>
      <c r="B23" s="124">
        <f t="shared" ca="1" si="1"/>
        <v>100</v>
      </c>
      <c r="C23" s="124">
        <f t="shared" ca="1" si="2"/>
        <v>-800</v>
      </c>
      <c r="D23" s="124">
        <f t="shared" ca="1" si="3"/>
        <v>100</v>
      </c>
      <c r="E23" s="124">
        <f ca="1">IFERROR(_xll.AC_BU(_xll.ArrayBU(DB),_xll.ArrayDPT($BA23:$BE23),_xll.ArrayCOA($BG23:$BZ23),YR,PRD-1,_xll.ArrayDIM($CB23:$CE23)),0)</f>
        <v>0</v>
      </c>
      <c r="F23" s="124">
        <f t="shared" ca="1" si="4"/>
        <v>-800</v>
      </c>
      <c r="G23" s="124">
        <f t="shared" ca="1" si="5"/>
        <v>100</v>
      </c>
      <c r="H23" s="224"/>
      <c r="I23" s="124">
        <f ca="1">IFERROR(_xll.AC_BU(_xll.ArrayBU(DB),_xll.ArrayDPT($BA23:$BE23),_xll.ArrayCOA($BG23:$BZ23),YR,PRD,_xll.ArrayDIM($CB23:$CE23)),0)</f>
        <v>-800</v>
      </c>
      <c r="J23" s="127">
        <f t="shared" ca="1" si="6"/>
        <v>-0.21991346075449117</v>
      </c>
      <c r="K23" s="124" t="s">
        <v>2502</v>
      </c>
      <c r="L23" s="124">
        <f ca="1">IFERROR(_xll.ACC_BU(_xll.ArrayBU(DB),_xll.ArrayDPT($BA23:$BE23),_xll.ArrayCOA($BG23:$BZ23),YR,PRD,_xll.ArrayDIM($CB23:$CE23)),0)</f>
        <v>9808</v>
      </c>
      <c r="M23" s="127">
        <f t="shared" ca="1" si="7"/>
        <v>0.59970492047676127</v>
      </c>
      <c r="N23" s="124">
        <f t="shared" ca="1" si="8"/>
        <v>9808</v>
      </c>
      <c r="O23" s="124">
        <f t="shared" ca="1" si="9"/>
        <v>100</v>
      </c>
      <c r="P23" s="124">
        <f t="shared" ca="1" si="10"/>
        <v>608</v>
      </c>
      <c r="Q23" s="124">
        <f t="shared" ca="1" si="11"/>
        <v>6.1990212071778137</v>
      </c>
      <c r="R23" s="40"/>
      <c r="S23" s="223">
        <f ca="1">IFERROR(_xll.BC_BU(_xll.ArrayBU(DB),_xll.ArrayDPT($BA23:$BE23),_xll.ArrayCOA($BG23:$BZ23),YR,PRD,RV,_xll.ArrayDIM($CB23:$CE23)),0)</f>
        <v>0</v>
      </c>
      <c r="T23" s="72">
        <f ca="1">IFERROR(_xll.AC_BU(_xll.ArrayBU(DB),_xll.ArrayDPT($BA23:$BE23),_xll.ArrayCOA($BG23:$BZ23),YR-1,PRD,_xll.ArrayDIM($CB23:$CE23)),0)</f>
        <v>0</v>
      </c>
      <c r="U23" s="72">
        <f ca="1">IFERROR(_xll.BCC_BU(_xll.ArrayBU(DB),_xll.ArrayDPT($BA23:$BE23),_xll.ArrayCOA($BG23:$BZ23),YR,PRD,RV,_xll.ArrayDIM($CB23:$CE23)),0)</f>
        <v>0</v>
      </c>
      <c r="V23" s="72">
        <f ca="1">IFERROR(_xll.ACC_BU(_xll.ArrayBU(DB),_xll.ArrayDPT($BA23:$BE23),_xll.ArrayCOA($BG23:$BZ23),YR-1,PRD,_xll.ArrayDIM($CB23:$CE23)),0)</f>
        <v>9200</v>
      </c>
      <c r="W23" s="102"/>
      <c r="X23" s="72">
        <f ca="1">IFERROR(_xll.ACC_BU(_xll.ArrayBU(DB),_xll.ArrayDPT($BA23:$BE23),_xll.ArrayCOA($BG23:$BZ23),YR-1,PRD,_xll.ArrayDIM($CB23:$CE23)),0)</f>
        <v>9200</v>
      </c>
      <c r="Y23" s="72">
        <f ca="1">IFERROR(_xll.BCC_BU(_xll.ArrayBU(DB),_xll.ArrayDPT($BA23:$BE23),_xll.ArrayCOA($BG23:$BZ23),YR-1,PRD,RV,_xll.ArrayDIM($CB23:$CE23)),0)</f>
        <v>0</v>
      </c>
      <c r="Z23" s="72">
        <f ca="1">IFERROR(_xll.ACC_BU(_xll.ArrayBU(DB),_xll.ArrayDPT($BA23:$BE23),_xll.ArrayCOA($BG23:$BZ23),YR-1-1,PRD,_xll.ArrayDIM($CB23:$CE23)),0)</f>
        <v>20420</v>
      </c>
      <c r="AB23" s="102"/>
      <c r="AC23" s="102"/>
      <c r="AD23" s="102"/>
      <c r="AE23" s="102"/>
      <c r="AG23" s="106"/>
      <c r="AH23" s="106"/>
      <c r="AI23" s="106"/>
      <c r="AJ23" s="106"/>
      <c r="BA23" s="537"/>
      <c r="BB23" s="538"/>
      <c r="BC23" s="538"/>
      <c r="BD23" s="538"/>
      <c r="BE23" s="539"/>
      <c r="BF23" s="502"/>
      <c r="BG23" s="533" t="s">
        <v>1814</v>
      </c>
      <c r="BH23" s="533"/>
      <c r="BI23" s="537"/>
      <c r="BJ23" s="539"/>
      <c r="BK23" s="537"/>
      <c r="BL23" s="539"/>
      <c r="BM23" s="537"/>
      <c r="BN23" s="539"/>
      <c r="BO23" s="537"/>
      <c r="BP23" s="539"/>
      <c r="BQ23" s="537"/>
      <c r="BR23" s="539"/>
      <c r="BS23" s="537"/>
      <c r="BT23" s="539"/>
      <c r="BU23" s="537"/>
      <c r="BV23" s="539"/>
      <c r="BW23" s="537"/>
      <c r="BX23" s="539"/>
      <c r="BY23" s="537"/>
      <c r="BZ23" s="539"/>
      <c r="CA23" s="502"/>
      <c r="CB23" s="537"/>
      <c r="CC23" s="538"/>
      <c r="CD23" s="538"/>
      <c r="CE23" s="539"/>
      <c r="DA23" t="s">
        <v>1814</v>
      </c>
    </row>
    <row r="24" spans="1:106" ht="12.75" customHeight="1">
      <c r="A24" s="124">
        <f t="shared" ca="1" si="0"/>
        <v>13463.329999999998</v>
      </c>
      <c r="B24" s="124">
        <f t="shared" ca="1" si="1"/>
        <v>51.482174595356881</v>
      </c>
      <c r="C24" s="124">
        <f t="shared" ca="1" si="2"/>
        <v>10359.369999999999</v>
      </c>
      <c r="D24" s="124">
        <f t="shared" ca="1" si="3"/>
        <v>39.61300027837855</v>
      </c>
      <c r="E24" s="124">
        <f ca="1">IFERROR(_xll.AC_BU(_xll.ArrayBU(DB),_xll.ArrayDPT($BA24:$BE24),_xll.ArrayCOA($BG24:$BZ24),YR,PRD-1,_xll.ArrayDIM($CB24:$CE24)),0)</f>
        <v>15792.07</v>
      </c>
      <c r="F24" s="124">
        <f t="shared" ca="1" si="4"/>
        <v>26151.439999999999</v>
      </c>
      <c r="G24" s="124">
        <f t="shared" ca="1" si="5"/>
        <v>100</v>
      </c>
      <c r="H24" s="224"/>
      <c r="I24" s="124">
        <f ca="1">IFERROR(_xll.AC_BU(_xll.ArrayBU(DB),_xll.ArrayDPT($BA24:$BE24),_xll.ArrayCOA($BG24:$BZ24),YR,PRD,_xll.ArrayDIM($CB24:$CE24)),0)</f>
        <v>26151.439999999999</v>
      </c>
      <c r="J24" s="127">
        <f t="shared" ca="1" si="6"/>
        <v>7.1888170926417887</v>
      </c>
      <c r="K24" s="124" t="s">
        <v>2492</v>
      </c>
      <c r="L24" s="124">
        <f ca="1">IFERROR(_xll.ACC_BU(_xll.ArrayBU(DB),_xll.ArrayDPT($BA24:$BE24),_xll.ArrayCOA($BG24:$BZ24),YR,PRD,_xll.ArrayDIM($CB24:$CE24)),0)</f>
        <v>91392.78</v>
      </c>
      <c r="M24" s="127">
        <f t="shared" ca="1" si="7"/>
        <v>5.5881627102416536</v>
      </c>
      <c r="N24" s="124">
        <f t="shared" ca="1" si="8"/>
        <v>91392.78</v>
      </c>
      <c r="O24" s="124">
        <f t="shared" ca="1" si="9"/>
        <v>100</v>
      </c>
      <c r="P24" s="124">
        <f t="shared" ca="1" si="10"/>
        <v>30938.93</v>
      </c>
      <c r="Q24" s="124">
        <f t="shared" ca="1" si="11"/>
        <v>33.852706964379465</v>
      </c>
      <c r="R24" s="40"/>
      <c r="S24" s="223">
        <f ca="1">IFERROR(_xll.BC_BU(_xll.ArrayBU(DB),_xll.ArrayDPT($BA24:$BE24),_xll.ArrayCOA($BG24:$BZ24),YR,PRD,RV,_xll.ArrayDIM($CB24:$CE24)),0)</f>
        <v>0</v>
      </c>
      <c r="T24" s="72">
        <f ca="1">IFERROR(_xll.AC_BU(_xll.ArrayBU(DB),_xll.ArrayDPT($BA24:$BE24),_xll.ArrayCOA($BG24:$BZ24),YR-1,PRD,_xll.ArrayDIM($CB24:$CE24)),0)</f>
        <v>12688.11</v>
      </c>
      <c r="U24" s="72">
        <f ca="1">IFERROR(_xll.BCC_BU(_xll.ArrayBU(DB),_xll.ArrayDPT($BA24:$BE24),_xll.ArrayCOA($BG24:$BZ24),YR,PRD,RV,_xll.ArrayDIM($CB24:$CE24)),0)</f>
        <v>0</v>
      </c>
      <c r="V24" s="72">
        <f ca="1">IFERROR(_xll.ACC_BU(_xll.ArrayBU(DB),_xll.ArrayDPT($BA24:$BE24),_xll.ArrayCOA($BG24:$BZ24),YR-1,PRD,_xll.ArrayDIM($CB24:$CE24)),0)</f>
        <v>60453.85</v>
      </c>
      <c r="W24" s="102"/>
      <c r="X24" s="72">
        <f ca="1">IFERROR(_xll.ACC_BU(_xll.ArrayBU(DB),_xll.ArrayDPT($BA24:$BE24),_xll.ArrayCOA($BG24:$BZ24),YR-1,PRD,_xll.ArrayDIM($CB24:$CE24)),0)</f>
        <v>60453.85</v>
      </c>
      <c r="Y24" s="72">
        <f ca="1">IFERROR(_xll.BCC_BU(_xll.ArrayBU(DB),_xll.ArrayDPT($BA24:$BE24),_xll.ArrayCOA($BG24:$BZ24),YR-1,PRD,RV,_xll.ArrayDIM($CB24:$CE24)),0)</f>
        <v>0</v>
      </c>
      <c r="Z24" s="72">
        <f ca="1">IFERROR(_xll.ACC_BU(_xll.ArrayBU(DB),_xll.ArrayDPT($BA24:$BE24),_xll.ArrayCOA($BG24:$BZ24),YR-1-1,PRD,_xll.ArrayDIM($CB24:$CE24)),0)</f>
        <v>49285.81</v>
      </c>
      <c r="AB24" s="102"/>
      <c r="AC24" s="102"/>
      <c r="AD24" s="102"/>
      <c r="AE24" s="102"/>
      <c r="AG24" s="106"/>
      <c r="AH24" s="106"/>
      <c r="AI24" s="106"/>
      <c r="AJ24" s="106"/>
      <c r="BA24" s="537"/>
      <c r="BB24" s="538"/>
      <c r="BC24" s="538"/>
      <c r="BD24" s="538"/>
      <c r="BE24" s="539"/>
      <c r="BF24" s="502"/>
      <c r="BG24" s="533" t="s">
        <v>1836</v>
      </c>
      <c r="BH24" s="533"/>
      <c r="BI24" s="537"/>
      <c r="BJ24" s="539"/>
      <c r="BK24" s="537"/>
      <c r="BL24" s="539"/>
      <c r="BM24" s="537"/>
      <c r="BN24" s="539"/>
      <c r="BO24" s="537"/>
      <c r="BP24" s="539"/>
      <c r="BQ24" s="537"/>
      <c r="BR24" s="539"/>
      <c r="BS24" s="537"/>
      <c r="BT24" s="539"/>
      <c r="BU24" s="537"/>
      <c r="BV24" s="539"/>
      <c r="BW24" s="537"/>
      <c r="BX24" s="539"/>
      <c r="BY24" s="537"/>
      <c r="BZ24" s="539"/>
      <c r="CA24" s="502"/>
      <c r="CB24" s="537"/>
      <c r="CC24" s="538"/>
      <c r="CD24" s="538"/>
      <c r="CE24" s="539"/>
      <c r="DA24" t="s">
        <v>1836</v>
      </c>
    </row>
    <row r="25" spans="1:106" ht="12.75" customHeight="1">
      <c r="A25" s="124">
        <f t="shared" ca="1" si="0"/>
        <v>17377.86</v>
      </c>
      <c r="B25" s="124">
        <f t="shared" ca="1" si="1"/>
        <v>63.580870704195462</v>
      </c>
      <c r="C25" s="124">
        <f t="shared" ca="1" si="2"/>
        <v>13665.95</v>
      </c>
      <c r="D25" s="124">
        <f t="shared" ca="1" si="3"/>
        <v>50</v>
      </c>
      <c r="E25" s="124">
        <f ca="1">IFERROR(_xll.AC_BU(_xll.ArrayBU(DB),_xll.ArrayDPT($BA25:$BE25),_xll.ArrayCOA($BG25:$BZ25),YR,PRD-1,_xll.ArrayDIM($CB25:$CE25)),0)</f>
        <v>13665.95</v>
      </c>
      <c r="F25" s="124">
        <f t="shared" ca="1" si="4"/>
        <v>27331.9</v>
      </c>
      <c r="G25" s="124">
        <f t="shared" ca="1" si="5"/>
        <v>100</v>
      </c>
      <c r="H25" s="224"/>
      <c r="I25" s="124">
        <f ca="1">IFERROR(_xll.AC_BU(_xll.ArrayBU(DB),_xll.ArrayDPT($BA25:$BE25),_xll.ArrayCOA($BG25:$BZ25),YR,PRD,_xll.ArrayDIM($CB25:$CE25)),0)</f>
        <v>27331.9</v>
      </c>
      <c r="J25" s="127">
        <f t="shared" ca="1" si="6"/>
        <v>7.5133158974945973</v>
      </c>
      <c r="K25" s="124" t="s">
        <v>2782</v>
      </c>
      <c r="L25" s="124">
        <f ca="1">IFERROR(_xll.ACC_BU(_xll.ArrayBU(DB),_xll.ArrayDPT($BA25:$BE25),_xll.ArrayCOA($BG25:$BZ25),YR,PRD,_xll.ArrayDIM($CB25:$CE25)),0)</f>
        <v>90400.85</v>
      </c>
      <c r="M25" s="127">
        <f t="shared" ca="1" si="7"/>
        <v>5.5275116802897255</v>
      </c>
      <c r="N25" s="124">
        <f t="shared" ca="1" si="8"/>
        <v>90400.85</v>
      </c>
      <c r="O25" s="124">
        <f t="shared" ca="1" si="9"/>
        <v>100</v>
      </c>
      <c r="P25" s="124">
        <f t="shared" ca="1" si="10"/>
        <v>34489.600000000006</v>
      </c>
      <c r="Q25" s="124">
        <f t="shared" ca="1" si="11"/>
        <v>38.151853660668017</v>
      </c>
      <c r="R25" s="40"/>
      <c r="S25" s="223">
        <f ca="1">IFERROR(_xll.BC_BU(_xll.ArrayBU(DB),_xll.ArrayDPT($BA25:$BE25),_xll.ArrayCOA($BG25:$BZ25),YR,PRD,RV,_xll.ArrayDIM($CB25:$CE25)),0)</f>
        <v>0</v>
      </c>
      <c r="T25" s="72">
        <f ca="1">IFERROR(_xll.AC_BU(_xll.ArrayBU(DB),_xll.ArrayDPT($BA25:$BE25),_xll.ArrayCOA($BG25:$BZ25),YR-1,PRD,_xll.ArrayDIM($CB25:$CE25)),0)</f>
        <v>9954.0400000000009</v>
      </c>
      <c r="U25" s="72">
        <f ca="1">IFERROR(_xll.BCC_BU(_xll.ArrayBU(DB),_xll.ArrayDPT($BA25:$BE25),_xll.ArrayCOA($BG25:$BZ25),YR,PRD,RV,_xll.ArrayDIM($CB25:$CE25)),0)</f>
        <v>0</v>
      </c>
      <c r="V25" s="72">
        <f ca="1">IFERROR(_xll.ACC_BU(_xll.ArrayBU(DB),_xll.ArrayDPT($BA25:$BE25),_xll.ArrayCOA($BG25:$BZ25),YR-1,PRD,_xll.ArrayDIM($CB25:$CE25)),0)</f>
        <v>55911.25</v>
      </c>
      <c r="W25" s="102"/>
      <c r="X25" s="72">
        <f ca="1">IFERROR(_xll.ACC_BU(_xll.ArrayBU(DB),_xll.ArrayDPT($BA25:$BE25),_xll.ArrayCOA($BG25:$BZ25),YR-1,PRD,_xll.ArrayDIM($CB25:$CE25)),0)</f>
        <v>55911.25</v>
      </c>
      <c r="Y25" s="72">
        <f ca="1">IFERROR(_xll.BCC_BU(_xll.ArrayBU(DB),_xll.ArrayDPT($BA25:$BE25),_xll.ArrayCOA($BG25:$BZ25),YR-1,PRD,RV,_xll.ArrayDIM($CB25:$CE25)),0)</f>
        <v>0</v>
      </c>
      <c r="Z25" s="72">
        <f ca="1">IFERROR(_xll.ACC_BU(_xll.ArrayBU(DB),_xll.ArrayDPT($BA25:$BE25),_xll.ArrayCOA($BG25:$BZ25),YR-1-1,PRD,_xll.ArrayDIM($CB25:$CE25)),0)</f>
        <v>49717.74</v>
      </c>
      <c r="AB25" s="102"/>
      <c r="AC25" s="102"/>
      <c r="AD25" s="102"/>
      <c r="AE25" s="102"/>
      <c r="AG25" s="106"/>
      <c r="AH25" s="106"/>
      <c r="AI25" s="106"/>
      <c r="AJ25" s="106"/>
      <c r="BA25" s="537"/>
      <c r="BB25" s="538"/>
      <c r="BC25" s="538"/>
      <c r="BD25" s="538"/>
      <c r="BE25" s="539"/>
      <c r="BF25" s="502"/>
      <c r="BG25" s="533" t="s">
        <v>1817</v>
      </c>
      <c r="BH25" s="533"/>
      <c r="BI25" s="537"/>
      <c r="BJ25" s="539"/>
      <c r="BK25" s="537"/>
      <c r="BL25" s="539"/>
      <c r="BM25" s="537"/>
      <c r="BN25" s="539"/>
      <c r="BO25" s="537"/>
      <c r="BP25" s="539"/>
      <c r="BQ25" s="537"/>
      <c r="BR25" s="539"/>
      <c r="BS25" s="537"/>
      <c r="BT25" s="539"/>
      <c r="BU25" s="537"/>
      <c r="BV25" s="539"/>
      <c r="BW25" s="537"/>
      <c r="BX25" s="539"/>
      <c r="BY25" s="537"/>
      <c r="BZ25" s="539"/>
      <c r="CA25" s="502"/>
      <c r="CB25" s="537"/>
      <c r="CC25" s="538"/>
      <c r="CD25" s="538"/>
      <c r="CE25" s="539"/>
      <c r="DA25" t="s">
        <v>1817</v>
      </c>
    </row>
    <row r="26" spans="1:106" ht="12.75" customHeight="1">
      <c r="A26" s="124">
        <f t="shared" ca="1" si="0"/>
        <v>3994.38</v>
      </c>
      <c r="B26" s="124">
        <f t="shared" ca="1" si="1"/>
        <v>100</v>
      </c>
      <c r="C26" s="124">
        <f t="shared" ca="1" si="2"/>
        <v>2297.19</v>
      </c>
      <c r="D26" s="124">
        <f t="shared" ca="1" si="3"/>
        <v>57.51055232601805</v>
      </c>
      <c r="E26" s="124">
        <f ca="1">IFERROR(_xll.AC_BU(_xll.ArrayBU(DB),_xll.ArrayDPT($BA26:$BE26),_xll.ArrayCOA($BG26:$BZ26),YR,PRD-1,_xll.ArrayDIM($CB26:$CE26)),0)</f>
        <v>1697.19</v>
      </c>
      <c r="F26" s="124">
        <f t="shared" ca="1" si="4"/>
        <v>3994.38</v>
      </c>
      <c r="G26" s="124">
        <f t="shared" ca="1" si="5"/>
        <v>100</v>
      </c>
      <c r="H26" s="224"/>
      <c r="I26" s="124">
        <f ca="1">IFERROR(_xll.AC_BU(_xll.ArrayBU(DB),_xll.ArrayDPT($BA26:$BE26),_xll.ArrayCOA($BG26:$BZ26),YR,PRD,_xll.ArrayDIM($CB26:$CE26)),0)</f>
        <v>3994.38</v>
      </c>
      <c r="J26" s="127">
        <f t="shared" ca="1" si="6"/>
        <v>1.0980224117106556</v>
      </c>
      <c r="K26" s="124" t="s">
        <v>2783</v>
      </c>
      <c r="L26" s="124">
        <f ca="1">IFERROR(_xll.ACC_BU(_xll.ArrayBU(DB),_xll.ArrayDPT($BA26:$BE26),_xll.ArrayCOA($BG26:$BZ26),YR,PRD,_xll.ArrayDIM($CB26:$CE26)),0)</f>
        <v>9114.93</v>
      </c>
      <c r="M26" s="127">
        <f t="shared" ca="1" si="7"/>
        <v>0.55732752557108955</v>
      </c>
      <c r="N26" s="124">
        <f t="shared" ca="1" si="8"/>
        <v>9114.93</v>
      </c>
      <c r="O26" s="124">
        <f t="shared" ca="1" si="9"/>
        <v>100</v>
      </c>
      <c r="P26" s="124">
        <f t="shared" ca="1" si="10"/>
        <v>-5496.75</v>
      </c>
      <c r="Q26" s="124">
        <f t="shared" ca="1" si="11"/>
        <v>-60.30490634596206</v>
      </c>
      <c r="R26" s="40"/>
      <c r="S26" s="223">
        <f ca="1">IFERROR(_xll.BC_BU(_xll.ArrayBU(DB),_xll.ArrayDPT($BA26:$BE26),_xll.ArrayCOA($BG26:$BZ26),YR,PRD,RV,_xll.ArrayDIM($CB26:$CE26)),0)</f>
        <v>0</v>
      </c>
      <c r="T26" s="72">
        <f ca="1">IFERROR(_xll.AC_BU(_xll.ArrayBU(DB),_xll.ArrayDPT($BA26:$BE26),_xll.ArrayCOA($BG26:$BZ26),YR-1,PRD,_xll.ArrayDIM($CB26:$CE26)),0)</f>
        <v>0</v>
      </c>
      <c r="U26" s="72">
        <f ca="1">IFERROR(_xll.BCC_BU(_xll.ArrayBU(DB),_xll.ArrayDPT($BA26:$BE26),_xll.ArrayCOA($BG26:$BZ26),YR,PRD,RV,_xll.ArrayDIM($CB26:$CE26)),0)</f>
        <v>0</v>
      </c>
      <c r="V26" s="72">
        <f ca="1">IFERROR(_xll.ACC_BU(_xll.ArrayBU(DB),_xll.ArrayDPT($BA26:$BE26),_xll.ArrayCOA($BG26:$BZ26),YR-1,PRD,_xll.ArrayDIM($CB26:$CE26)),0)</f>
        <v>14611.68</v>
      </c>
      <c r="W26" s="102"/>
      <c r="X26" s="72">
        <f ca="1">IFERROR(_xll.ACC_BU(_xll.ArrayBU(DB),_xll.ArrayDPT($BA26:$BE26),_xll.ArrayCOA($BG26:$BZ26),YR-1,PRD,_xll.ArrayDIM($CB26:$CE26)),0)</f>
        <v>14611.68</v>
      </c>
      <c r="Y26" s="72">
        <f ca="1">IFERROR(_xll.BCC_BU(_xll.ArrayBU(DB),_xll.ArrayDPT($BA26:$BE26),_xll.ArrayCOA($BG26:$BZ26),YR-1,PRD,RV,_xll.ArrayDIM($CB26:$CE26)),0)</f>
        <v>0</v>
      </c>
      <c r="Z26" s="72">
        <f ca="1">IFERROR(_xll.ACC_BU(_xll.ArrayBU(DB),_xll.ArrayDPT($BA26:$BE26),_xll.ArrayCOA($BG26:$BZ26),YR-1-1,PRD,_xll.ArrayDIM($CB26:$CE26)),0)</f>
        <v>33801.410000000003</v>
      </c>
      <c r="AB26" s="102"/>
      <c r="AC26" s="102"/>
      <c r="AD26" s="102"/>
      <c r="AE26" s="102"/>
      <c r="AG26" s="106"/>
      <c r="AH26" s="106"/>
      <c r="AI26" s="106"/>
      <c r="AJ26" s="106"/>
      <c r="BA26" s="537"/>
      <c r="BB26" s="538"/>
      <c r="BC26" s="538"/>
      <c r="BD26" s="538"/>
      <c r="BE26" s="539"/>
      <c r="BF26" s="502"/>
      <c r="BG26" s="533" t="s">
        <v>1815</v>
      </c>
      <c r="BH26" s="533"/>
      <c r="BI26" s="537"/>
      <c r="BJ26" s="539"/>
      <c r="BK26" s="537"/>
      <c r="BL26" s="539"/>
      <c r="BM26" s="537"/>
      <c r="BN26" s="539"/>
      <c r="BO26" s="537"/>
      <c r="BP26" s="539"/>
      <c r="BQ26" s="537"/>
      <c r="BR26" s="539"/>
      <c r="BS26" s="537"/>
      <c r="BT26" s="539"/>
      <c r="BU26" s="537"/>
      <c r="BV26" s="539"/>
      <c r="BW26" s="537"/>
      <c r="BX26" s="539"/>
      <c r="BY26" s="537"/>
      <c r="BZ26" s="539"/>
      <c r="CA26" s="502"/>
      <c r="CB26" s="537"/>
      <c r="CC26" s="538"/>
      <c r="CD26" s="538"/>
      <c r="CE26" s="539"/>
      <c r="DA26" t="s">
        <v>1815</v>
      </c>
    </row>
    <row r="27" spans="1:106" ht="12.75" customHeight="1">
      <c r="A27" s="124">
        <f t="shared" ca="1" si="0"/>
        <v>-12025.99</v>
      </c>
      <c r="B27" s="124">
        <f t="shared" ca="1" si="1"/>
        <v>-1308.5952121871599</v>
      </c>
      <c r="C27" s="124">
        <f t="shared" ca="1" si="2"/>
        <v>-10942.69</v>
      </c>
      <c r="D27" s="124">
        <f t="shared" ca="1" si="3"/>
        <v>-1190.7170837867247</v>
      </c>
      <c r="E27" s="124">
        <f ca="1">IFERROR(_xll.AC_BU(_xll.ArrayBU(DB),_xll.ArrayDPT($BA27:$BE27),_xll.ArrayCOA($BG27:$BZ27),YR,PRD-1,_xll.ArrayDIM($CB27:$CE27)),0)</f>
        <v>11861.69</v>
      </c>
      <c r="F27" s="124">
        <f t="shared" ca="1" si="4"/>
        <v>919</v>
      </c>
      <c r="G27" s="124">
        <f t="shared" ca="1" si="5"/>
        <v>100</v>
      </c>
      <c r="H27" s="124"/>
      <c r="I27" s="124">
        <f ca="1">IFERROR(_xll.AC_BU(_xll.ArrayBU(DB),_xll.ArrayDPT($BA27:$BE27),_xll.ArrayCOA($BG27:$BZ27),YR,PRD,_xll.ArrayDIM($CB27:$CE27)),0)</f>
        <v>919</v>
      </c>
      <c r="J27" s="127">
        <f t="shared" ca="1" si="6"/>
        <v>0.25262558804172175</v>
      </c>
      <c r="K27" s="124" t="s">
        <v>2784</v>
      </c>
      <c r="L27" s="124">
        <f ca="1">IFERROR(_xll.ACC_BU(_xll.ArrayBU(DB),_xll.ArrayDPT($BA27:$BE27),_xll.ArrayCOA($BG27:$BZ27),YR,PRD,_xll.ArrayDIM($CB27:$CE27)),0)</f>
        <v>86768.55</v>
      </c>
      <c r="M27" s="127">
        <f t="shared" ca="1" si="7"/>
        <v>5.3054166371975819</v>
      </c>
      <c r="N27" s="124">
        <f t="shared" ca="1" si="8"/>
        <v>86768.55</v>
      </c>
      <c r="O27" s="124">
        <f t="shared" ca="1" si="9"/>
        <v>100</v>
      </c>
      <c r="P27" s="124">
        <f t="shared" ca="1" si="10"/>
        <v>3733.1200000000099</v>
      </c>
      <c r="Q27" s="124">
        <f t="shared" ca="1" si="11"/>
        <v>4.3023883653697217</v>
      </c>
      <c r="R27" s="40"/>
      <c r="S27" s="72">
        <f ca="1">IFERROR(_xll.BC_BU(_xll.ArrayBU(DB),_xll.ArrayDPT($BA27:$BE27),_xll.ArrayCOA($BG27:$BZ27),YR,PRD,RV,_xll.ArrayDIM($CB27:$CE27)),0)</f>
        <v>0</v>
      </c>
      <c r="T27" s="72">
        <f ca="1">IFERROR(_xll.AC_BU(_xll.ArrayBU(DB),_xll.ArrayDPT($BA27:$BE27),_xll.ArrayCOA($BG27:$BZ27),YR-1,PRD,_xll.ArrayDIM($CB27:$CE27)),0)</f>
        <v>12944.99</v>
      </c>
      <c r="U27" s="72">
        <f ca="1">IFERROR(_xll.BCC_BU(_xll.ArrayBU(DB),_xll.ArrayDPT($BA27:$BE27),_xll.ArrayCOA($BG27:$BZ27),YR,PRD,RV,_xll.ArrayDIM($CB27:$CE27)),0)</f>
        <v>0</v>
      </c>
      <c r="V27" s="72">
        <f ca="1">IFERROR(_xll.ACC_BU(_xll.ArrayBU(DB),_xll.ArrayDPT($BA27:$BE27),_xll.ArrayCOA($BG27:$BZ27),YR-1,PRD,_xll.ArrayDIM($CB27:$CE27)),0)</f>
        <v>83035.429999999993</v>
      </c>
      <c r="W27" s="102"/>
      <c r="X27" s="72">
        <f ca="1">IFERROR(_xll.ACC_BU(_xll.ArrayBU(DB),_xll.ArrayDPT($BA27:$BE27),_xll.ArrayCOA($BG27:$BZ27),YR-1,PRD,_xll.ArrayDIM($CB27:$CE27)),0)</f>
        <v>83035.429999999993</v>
      </c>
      <c r="Y27" s="72">
        <f ca="1">IFERROR(_xll.BCC_BU(_xll.ArrayBU(DB),_xll.ArrayDPT($BA27:$BE27),_xll.ArrayCOA($BG27:$BZ27),YR-1,PRD,RV,_xll.ArrayDIM($CB27:$CE27)),0)</f>
        <v>0</v>
      </c>
      <c r="Z27" s="72">
        <f ca="1">IFERROR(_xll.ACC_BU(_xll.ArrayBU(DB),_xll.ArrayDPT($BA27:$BE27),_xll.ArrayCOA($BG27:$BZ27),YR-1-1,PRD,_xll.ArrayDIM($CB27:$CE27)),0)</f>
        <v>43560.91</v>
      </c>
      <c r="AB27" s="102"/>
      <c r="AC27" s="102"/>
      <c r="AD27" s="102"/>
      <c r="AE27" s="102"/>
      <c r="AG27" s="106"/>
      <c r="AH27" s="106"/>
      <c r="AI27" s="106"/>
      <c r="AJ27" s="106"/>
      <c r="BA27" s="537"/>
      <c r="BB27" s="538"/>
      <c r="BC27" s="538"/>
      <c r="BD27" s="538"/>
      <c r="BE27" s="539"/>
      <c r="BF27" s="502"/>
      <c r="BG27" s="533" t="s">
        <v>1827</v>
      </c>
      <c r="BH27" s="533"/>
      <c r="BI27" s="537"/>
      <c r="BJ27" s="539"/>
      <c r="BK27" s="537"/>
      <c r="BL27" s="539"/>
      <c r="BM27" s="537"/>
      <c r="BN27" s="539"/>
      <c r="BO27" s="537"/>
      <c r="BP27" s="539"/>
      <c r="BQ27" s="537"/>
      <c r="BR27" s="539"/>
      <c r="BS27" s="537"/>
      <c r="BT27" s="539"/>
      <c r="BU27" s="537"/>
      <c r="BV27" s="539"/>
      <c r="BW27" s="537"/>
      <c r="BX27" s="539"/>
      <c r="BY27" s="537"/>
      <c r="BZ27" s="539"/>
      <c r="CA27" s="502"/>
      <c r="CB27" s="537"/>
      <c r="CC27" s="538"/>
      <c r="CD27" s="538"/>
      <c r="CE27" s="539"/>
      <c r="DA27" t="s">
        <v>1827</v>
      </c>
    </row>
    <row r="28" spans="1:106" ht="12.75" customHeight="1">
      <c r="A28" s="124">
        <f t="shared" ca="1" si="0"/>
        <v>0</v>
      </c>
      <c r="B28" s="124">
        <f t="shared" ca="1" si="1"/>
        <v>0</v>
      </c>
      <c r="C28" s="124">
        <f t="shared" ca="1" si="2"/>
        <v>0</v>
      </c>
      <c r="D28" s="124">
        <f t="shared" ca="1" si="3"/>
        <v>0</v>
      </c>
      <c r="E28" s="124">
        <f ca="1">IFERROR(_xll.AC_BU(_xll.ArrayBU(DB),_xll.ArrayDPT($BA28:$BE28),_xll.ArrayCOA($BG28:$BZ28),YR,PRD-1,_xll.ArrayDIM($CB28:$CE28)),0)</f>
        <v>0</v>
      </c>
      <c r="F28" s="124">
        <f t="shared" ca="1" si="4"/>
        <v>0</v>
      </c>
      <c r="G28" s="124">
        <f t="shared" ca="1" si="5"/>
        <v>0</v>
      </c>
      <c r="H28" s="124"/>
      <c r="I28" s="124">
        <f ca="1">IFERROR(_xll.AC_BU(_xll.ArrayBU(DB),_xll.ArrayDPT($BA28:$BE28),_xll.ArrayCOA($BG28:$BZ28),YR,PRD,_xll.ArrayDIM($CB28:$CE28)),0)</f>
        <v>0</v>
      </c>
      <c r="J28" s="127">
        <f t="shared" ca="1" si="6"/>
        <v>0</v>
      </c>
      <c r="K28" s="124" t="s">
        <v>2785</v>
      </c>
      <c r="L28" s="124">
        <f ca="1">IFERROR(_xll.ACC_BU(_xll.ArrayBU(DB),_xll.ArrayDPT($BA28:$BE28),_xll.ArrayCOA($BG28:$BZ28),YR,PRD,_xll.ArrayDIM($CB28:$CE28)),0)</f>
        <v>0</v>
      </c>
      <c r="M28" s="127">
        <f t="shared" ca="1" si="7"/>
        <v>0</v>
      </c>
      <c r="N28" s="124">
        <f t="shared" ca="1" si="8"/>
        <v>0</v>
      </c>
      <c r="O28" s="124">
        <f t="shared" ca="1" si="9"/>
        <v>0</v>
      </c>
      <c r="P28" s="124">
        <f t="shared" ca="1" si="10"/>
        <v>0</v>
      </c>
      <c r="Q28" s="124">
        <f t="shared" ca="1" si="11"/>
        <v>0</v>
      </c>
      <c r="R28" s="40"/>
      <c r="S28" s="72">
        <f ca="1">IFERROR(_xll.BC_BU(_xll.ArrayBU(DB),_xll.ArrayDPT($BA28:$BE28),_xll.ArrayCOA($BG28:$BZ28),YR,PRD,RV,_xll.ArrayDIM($CB28:$CE28)),0)</f>
        <v>0</v>
      </c>
      <c r="T28" s="72">
        <f ca="1">IFERROR(_xll.AC_BU(_xll.ArrayBU(DB),_xll.ArrayDPT($BA28:$BE28),_xll.ArrayCOA($BG28:$BZ28),YR-1,PRD,_xll.ArrayDIM($CB28:$CE28)),0)</f>
        <v>0</v>
      </c>
      <c r="U28" s="72">
        <f ca="1">IFERROR(_xll.BCC_BU(_xll.ArrayBU(DB),_xll.ArrayDPT($BA28:$BE28),_xll.ArrayCOA($BG28:$BZ28),YR,PRD,RV,_xll.ArrayDIM($CB28:$CE28)),0)</f>
        <v>0</v>
      </c>
      <c r="V28" s="72">
        <f ca="1">IFERROR(_xll.ACC_BU(_xll.ArrayBU(DB),_xll.ArrayDPT($BA28:$BE28),_xll.ArrayCOA($BG28:$BZ28),YR-1,PRD,_xll.ArrayDIM($CB28:$CE28)),0)</f>
        <v>0</v>
      </c>
      <c r="W28" s="102"/>
      <c r="X28" s="72">
        <f ca="1">IFERROR(_xll.ACC_BU(_xll.ArrayBU(DB),_xll.ArrayDPT($BA28:$BE28),_xll.ArrayCOA($BG28:$BZ28),YR-1,PRD,_xll.ArrayDIM($CB28:$CE28)),0)</f>
        <v>0</v>
      </c>
      <c r="Y28" s="72">
        <f ca="1">IFERROR(_xll.BCC_BU(_xll.ArrayBU(DB),_xll.ArrayDPT($BA28:$BE28),_xll.ArrayCOA($BG28:$BZ28),YR-1,PRD,RV,_xll.ArrayDIM($CB28:$CE28)),0)</f>
        <v>0</v>
      </c>
      <c r="Z28" s="72">
        <f ca="1">IFERROR(_xll.ACC_BU(_xll.ArrayBU(DB),_xll.ArrayDPT($BA28:$BE28),_xll.ArrayCOA($BG28:$BZ28),YR-1-1,PRD,_xll.ArrayDIM($CB28:$CE28)),0)</f>
        <v>19189.77</v>
      </c>
      <c r="AB28" s="102"/>
      <c r="AC28" s="102"/>
      <c r="AD28" s="102"/>
      <c r="AE28" s="102"/>
      <c r="AG28" s="106"/>
      <c r="AH28" s="106"/>
      <c r="AI28" s="106"/>
      <c r="AJ28" s="106"/>
      <c r="BA28" s="537"/>
      <c r="BB28" s="538"/>
      <c r="BC28" s="538"/>
      <c r="BD28" s="538"/>
      <c r="BE28" s="539"/>
      <c r="BF28" s="502"/>
      <c r="BG28" s="533" t="s">
        <v>1819</v>
      </c>
      <c r="BH28" s="533"/>
      <c r="BI28" s="537"/>
      <c r="BJ28" s="539"/>
      <c r="BK28" s="537"/>
      <c r="BL28" s="539"/>
      <c r="BM28" s="537"/>
      <c r="BN28" s="539"/>
      <c r="BO28" s="537"/>
      <c r="BP28" s="539"/>
      <c r="BQ28" s="537"/>
      <c r="BR28" s="539"/>
      <c r="BS28" s="537"/>
      <c r="BT28" s="539"/>
      <c r="BU28" s="537"/>
      <c r="BV28" s="539"/>
      <c r="BW28" s="537"/>
      <c r="BX28" s="539"/>
      <c r="BY28" s="537"/>
      <c r="BZ28" s="539"/>
      <c r="CA28" s="502"/>
      <c r="CB28" s="537"/>
      <c r="CC28" s="538"/>
      <c r="CD28" s="538"/>
      <c r="CE28" s="539"/>
      <c r="DA28" t="s">
        <v>1819</v>
      </c>
    </row>
    <row r="29" spans="1:106" ht="12.75" customHeight="1">
      <c r="A29" s="124">
        <f t="shared" ca="1" si="0"/>
        <v>-14900</v>
      </c>
      <c r="B29" s="124">
        <f t="shared" ca="1" si="1"/>
        <v>0</v>
      </c>
      <c r="C29" s="124">
        <f t="shared" ca="1" si="2"/>
        <v>-13512.54</v>
      </c>
      <c r="D29" s="124">
        <f t="shared" ca="1" si="3"/>
        <v>0</v>
      </c>
      <c r="E29" s="124">
        <f ca="1">IFERROR(_xll.AC_BU(_xll.ArrayBU(DB),_xll.ArrayDPT($BA29:$BE29),_xll.ArrayCOA($BG29:$BZ29),YR,PRD-1,_xll.ArrayDIM($CB29:$CE29)),0)</f>
        <v>13512.54</v>
      </c>
      <c r="F29" s="124">
        <f t="shared" ca="1" si="4"/>
        <v>0</v>
      </c>
      <c r="G29" s="124">
        <f t="shared" ca="1" si="5"/>
        <v>0</v>
      </c>
      <c r="H29" s="124"/>
      <c r="I29" s="124">
        <f ca="1">IFERROR(_xll.AC_BU(_xll.ArrayBU(DB),_xll.ArrayDPT($BA29:$BE29),_xll.ArrayCOA($BG29:$BZ29),YR,PRD,_xll.ArrayDIM($CB29:$CE29)),0)</f>
        <v>0</v>
      </c>
      <c r="J29" s="127">
        <f t="shared" ca="1" si="6"/>
        <v>0</v>
      </c>
      <c r="K29" s="124" t="s">
        <v>2786</v>
      </c>
      <c r="L29" s="124">
        <f ca="1">IFERROR(_xll.ACC_BU(_xll.ArrayBU(DB),_xll.ArrayDPT($BA29:$BE29),_xll.ArrayCOA($BG29:$BZ29),YR,PRD,_xll.ArrayDIM($CB29:$CE29)),0)</f>
        <v>27217.94</v>
      </c>
      <c r="M29" s="127">
        <f t="shared" ca="1" si="7"/>
        <v>1.6642264012276975</v>
      </c>
      <c r="N29" s="124">
        <f t="shared" ca="1" si="8"/>
        <v>27217.94</v>
      </c>
      <c r="O29" s="124">
        <f t="shared" ca="1" si="9"/>
        <v>100</v>
      </c>
      <c r="P29" s="124">
        <f t="shared" ca="1" si="10"/>
        <v>12317.939999999999</v>
      </c>
      <c r="Q29" s="124">
        <f t="shared" ca="1" si="11"/>
        <v>45.25669466535674</v>
      </c>
      <c r="R29" s="40"/>
      <c r="S29" s="72">
        <f ca="1">IFERROR(_xll.BC_BU(_xll.ArrayBU(DB),_xll.ArrayDPT($BA29:$BE29),_xll.ArrayCOA($BG29:$BZ29),YR,PRD,RV,_xll.ArrayDIM($CB29:$CE29)),0)</f>
        <v>0</v>
      </c>
      <c r="T29" s="72">
        <f ca="1">IFERROR(_xll.AC_BU(_xll.ArrayBU(DB),_xll.ArrayDPT($BA29:$BE29),_xll.ArrayCOA($BG29:$BZ29),YR-1,PRD,_xll.ArrayDIM($CB29:$CE29)),0)</f>
        <v>14900</v>
      </c>
      <c r="U29" s="72">
        <f ca="1">IFERROR(_xll.BCC_BU(_xll.ArrayBU(DB),_xll.ArrayDPT($BA29:$BE29),_xll.ArrayCOA($BG29:$BZ29),YR,PRD,RV,_xll.ArrayDIM($CB29:$CE29)),0)</f>
        <v>0</v>
      </c>
      <c r="V29" s="72">
        <f ca="1">IFERROR(_xll.ACC_BU(_xll.ArrayBU(DB),_xll.ArrayDPT($BA29:$BE29),_xll.ArrayCOA($BG29:$BZ29),YR-1,PRD,_xll.ArrayDIM($CB29:$CE29)),0)</f>
        <v>14900</v>
      </c>
      <c r="W29" s="102"/>
      <c r="X29" s="72">
        <f ca="1">IFERROR(_xll.ACC_BU(_xll.ArrayBU(DB),_xll.ArrayDPT($BA29:$BE29),_xll.ArrayCOA($BG29:$BZ29),YR-1,PRD,_xll.ArrayDIM($CB29:$CE29)),0)</f>
        <v>14900</v>
      </c>
      <c r="Y29" s="72">
        <f ca="1">IFERROR(_xll.BCC_BU(_xll.ArrayBU(DB),_xll.ArrayDPT($BA29:$BE29),_xll.ArrayCOA($BG29:$BZ29),YR-1,PRD,RV,_xll.ArrayDIM($CB29:$CE29)),0)</f>
        <v>0</v>
      </c>
      <c r="Z29" s="72">
        <f ca="1">IFERROR(_xll.ACC_BU(_xll.ArrayBU(DB),_xll.ArrayDPT($BA29:$BE29),_xll.ArrayCOA($BG29:$BZ29),YR-1-1,PRD,_xll.ArrayDIM($CB29:$CE29)),0)</f>
        <v>10696.01</v>
      </c>
      <c r="AB29" s="102"/>
      <c r="AC29" s="102"/>
      <c r="AD29" s="102"/>
      <c r="AE29" s="102"/>
      <c r="AG29" s="106"/>
      <c r="AH29" s="106"/>
      <c r="AI29" s="106"/>
      <c r="AJ29" s="106"/>
      <c r="BA29" s="537"/>
      <c r="BB29" s="538"/>
      <c r="BC29" s="538"/>
      <c r="BD29" s="538"/>
      <c r="BE29" s="539"/>
      <c r="BF29" s="502"/>
      <c r="BG29" s="533" t="s">
        <v>1821</v>
      </c>
      <c r="BH29" s="533"/>
      <c r="BI29" s="537"/>
      <c r="BJ29" s="539"/>
      <c r="BK29" s="537"/>
      <c r="BL29" s="539"/>
      <c r="BM29" s="537"/>
      <c r="BN29" s="539"/>
      <c r="BO29" s="537"/>
      <c r="BP29" s="539"/>
      <c r="BQ29" s="537"/>
      <c r="BR29" s="539"/>
      <c r="BS29" s="537"/>
      <c r="BT29" s="539"/>
      <c r="BU29" s="537"/>
      <c r="BV29" s="539"/>
      <c r="BW29" s="537"/>
      <c r="BX29" s="539"/>
      <c r="BY29" s="537"/>
      <c r="BZ29" s="539"/>
      <c r="CA29" s="502"/>
      <c r="CB29" s="537"/>
      <c r="CC29" s="538"/>
      <c r="CD29" s="538"/>
      <c r="CE29" s="539"/>
      <c r="DA29" t="s">
        <v>1821</v>
      </c>
    </row>
    <row r="30" spans="1:106" ht="12.75" customHeight="1">
      <c r="A30" s="124">
        <f t="shared" ca="1" si="0"/>
        <v>0</v>
      </c>
      <c r="B30" s="124">
        <f t="shared" ca="1" si="1"/>
        <v>0</v>
      </c>
      <c r="C30" s="124">
        <f t="shared" ca="1" si="2"/>
        <v>0</v>
      </c>
      <c r="D30" s="124">
        <f t="shared" ca="1" si="3"/>
        <v>0</v>
      </c>
      <c r="E30" s="124">
        <f ca="1">IFERROR(_xll.AC_BU(_xll.ArrayBU(DB),_xll.ArrayDPT($BA30:$BE30),_xll.ArrayCOA($BG30:$BZ30),YR,PRD-1,_xll.ArrayDIM($CB30:$CE30)),0)</f>
        <v>0</v>
      </c>
      <c r="F30" s="124">
        <f t="shared" ca="1" si="4"/>
        <v>0</v>
      </c>
      <c r="G30" s="124">
        <f t="shared" ca="1" si="5"/>
        <v>0</v>
      </c>
      <c r="H30" s="124"/>
      <c r="I30" s="124">
        <f ca="1">IFERROR(_xll.AC_BU(_xll.ArrayBU(DB),_xll.ArrayDPT($BA30:$BE30),_xll.ArrayCOA($BG30:$BZ30),YR,PRD,_xll.ArrayDIM($CB30:$CE30)),0)</f>
        <v>0</v>
      </c>
      <c r="J30" s="127">
        <f t="shared" ca="1" si="6"/>
        <v>0</v>
      </c>
      <c r="K30" s="40" t="s">
        <v>2787</v>
      </c>
      <c r="L30" s="124">
        <f ca="1">IFERROR(_xll.ACC_BU(_xll.ArrayBU(DB),_xll.ArrayDPT($BA30:$BE30),_xll.ArrayCOA($BG30:$BZ30),YR,PRD,_xll.ArrayDIM($CB30:$CE30)),0)</f>
        <v>0</v>
      </c>
      <c r="M30" s="127">
        <f t="shared" ca="1" si="7"/>
        <v>0</v>
      </c>
      <c r="N30" s="124">
        <f t="shared" ca="1" si="8"/>
        <v>0</v>
      </c>
      <c r="O30" s="124">
        <f t="shared" ca="1" si="9"/>
        <v>0</v>
      </c>
      <c r="P30" s="124">
        <f t="shared" ca="1" si="10"/>
        <v>0</v>
      </c>
      <c r="Q30" s="124">
        <f t="shared" ca="1" si="11"/>
        <v>0</v>
      </c>
      <c r="R30" s="40"/>
      <c r="S30" s="72">
        <f ca="1">IFERROR(_xll.BC_BU(_xll.ArrayBU(DB),_xll.ArrayDPT($BA30:$BE30),_xll.ArrayCOA($BG30:$BZ30),YR,PRD,RV,_xll.ArrayDIM($CB30:$CE30)),0)</f>
        <v>0</v>
      </c>
      <c r="T30" s="72">
        <f ca="1">IFERROR(_xll.AC_BU(_xll.ArrayBU(DB),_xll.ArrayDPT($BA30:$BE30),_xll.ArrayCOA($BG30:$BZ30),YR-1,PRD,_xll.ArrayDIM($CB30:$CE30)),0)</f>
        <v>0</v>
      </c>
      <c r="U30" s="72">
        <f ca="1">IFERROR(_xll.BCC_BU(_xll.ArrayBU(DB),_xll.ArrayDPT($BA30:$BE30),_xll.ArrayCOA($BG30:$BZ30),YR,PRD,RV,_xll.ArrayDIM($CB30:$CE30)),0)</f>
        <v>0</v>
      </c>
      <c r="V30" s="72">
        <f ca="1">IFERROR(_xll.ACC_BU(_xll.ArrayBU(DB),_xll.ArrayDPT($BA30:$BE30),_xll.ArrayCOA($BG30:$BZ30),YR-1,PRD,_xll.ArrayDIM($CB30:$CE30)),0)</f>
        <v>0</v>
      </c>
      <c r="W30" s="102"/>
      <c r="X30" s="72">
        <f ca="1">IFERROR(_xll.ACC_BU(_xll.ArrayBU(DB),_xll.ArrayDPT($BA30:$BE30),_xll.ArrayCOA($BG30:$BZ30),YR-1,PRD,_xll.ArrayDIM($CB30:$CE30)),0)</f>
        <v>0</v>
      </c>
      <c r="Y30" s="72">
        <f ca="1">IFERROR(_xll.BCC_BU(_xll.ArrayBU(DB),_xll.ArrayDPT($BA30:$BE30),_xll.ArrayCOA($BG30:$BZ30),YR-1,PRD,RV,_xll.ArrayDIM($CB30:$CE30)),0)</f>
        <v>0</v>
      </c>
      <c r="Z30" s="72">
        <f ca="1">IFERROR(_xll.ACC_BU(_xll.ArrayBU(DB),_xll.ArrayDPT($BA30:$BE30),_xll.ArrayCOA($BG30:$BZ30),YR-1-1,PRD,_xll.ArrayDIM($CB30:$CE30)),0)</f>
        <v>0</v>
      </c>
      <c r="AB30" s="102"/>
      <c r="AC30" s="102"/>
      <c r="AD30" s="102"/>
      <c r="AE30" s="102"/>
      <c r="AG30" s="106"/>
      <c r="AH30" s="106"/>
      <c r="AI30" s="106"/>
      <c r="AJ30" s="106"/>
      <c r="BA30" s="537"/>
      <c r="BB30" s="538"/>
      <c r="BC30" s="538"/>
      <c r="BD30" s="538"/>
      <c r="BE30" s="539"/>
      <c r="BF30" s="502"/>
      <c r="BG30" s="533" t="s">
        <v>1829</v>
      </c>
      <c r="BH30" s="533"/>
      <c r="BI30" s="537"/>
      <c r="BJ30" s="539"/>
      <c r="BK30" s="537"/>
      <c r="BL30" s="539"/>
      <c r="BM30" s="537"/>
      <c r="BN30" s="539"/>
      <c r="BO30" s="537"/>
      <c r="BP30" s="539"/>
      <c r="BQ30" s="537"/>
      <c r="BR30" s="539"/>
      <c r="BS30" s="537"/>
      <c r="BT30" s="539"/>
      <c r="BU30" s="537"/>
      <c r="BV30" s="539"/>
      <c r="BW30" s="537"/>
      <c r="BX30" s="539"/>
      <c r="BY30" s="537"/>
      <c r="BZ30" s="539"/>
      <c r="CA30" s="502"/>
      <c r="CB30" s="537"/>
      <c r="CC30" s="538"/>
      <c r="CD30" s="538"/>
      <c r="CE30" s="539"/>
      <c r="DA30" t="s">
        <v>1829</v>
      </c>
    </row>
    <row r="31" spans="1:106" ht="12.75" customHeight="1">
      <c r="A31" s="124">
        <f t="shared" ca="1" si="0"/>
        <v>0</v>
      </c>
      <c r="B31" s="124">
        <f t="shared" ca="1" si="1"/>
        <v>0</v>
      </c>
      <c r="C31" s="124">
        <f t="shared" ca="1" si="2"/>
        <v>-2943.93</v>
      </c>
      <c r="D31" s="124">
        <f t="shared" ca="1" si="3"/>
        <v>0</v>
      </c>
      <c r="E31" s="124">
        <f ca="1">IFERROR(_xll.AC_BU(_xll.ArrayBU(DB),_xll.ArrayDPT($BA31:$BE31),_xll.ArrayCOA($BG31:$BZ31),YR,PRD-1,_xll.ArrayDIM($CB31:$CE31)),0)</f>
        <v>2943.93</v>
      </c>
      <c r="F31" s="124">
        <f t="shared" ca="1" si="4"/>
        <v>0</v>
      </c>
      <c r="G31" s="124">
        <f t="shared" ca="1" si="5"/>
        <v>0</v>
      </c>
      <c r="H31" s="124"/>
      <c r="I31" s="124">
        <f ca="1">IFERROR(_xll.AC_BU(_xll.ArrayBU(DB),_xll.ArrayDPT($BA31:$BE31),_xll.ArrayCOA($BG31:$BZ31),YR,PRD,_xll.ArrayDIM($CB31:$CE31)),0)</f>
        <v>0</v>
      </c>
      <c r="J31" s="127">
        <f t="shared" ca="1" si="6"/>
        <v>0</v>
      </c>
      <c r="K31" s="124" t="s">
        <v>2788</v>
      </c>
      <c r="L31" s="124">
        <f ca="1">IFERROR(_xll.ACC_BU(_xll.ArrayBU(DB),_xll.ArrayDPT($BA31:$BE31),_xll.ArrayCOA($BG31:$BZ31),YR,PRD,_xll.ArrayDIM($CB31:$CE31)),0)</f>
        <v>2943.93</v>
      </c>
      <c r="M31" s="127">
        <f t="shared" ca="1" si="7"/>
        <v>0.18000502717568839</v>
      </c>
      <c r="N31" s="124">
        <f t="shared" ca="1" si="8"/>
        <v>2943.93</v>
      </c>
      <c r="O31" s="124">
        <f t="shared" ca="1" si="9"/>
        <v>100</v>
      </c>
      <c r="P31" s="124">
        <f t="shared" ca="1" si="10"/>
        <v>2718.93</v>
      </c>
      <c r="Q31" s="124">
        <f t="shared" ca="1" si="11"/>
        <v>92.357155231272486</v>
      </c>
      <c r="R31" s="40"/>
      <c r="S31" s="72">
        <f ca="1">IFERROR(_xll.BC_BU(_xll.ArrayBU(DB),_xll.ArrayDPT($BA31:$BE31),_xll.ArrayCOA($BG31:$BZ31),YR,PRD,RV,_xll.ArrayDIM($CB31:$CE31)),0)</f>
        <v>0</v>
      </c>
      <c r="T31" s="72">
        <f ca="1">IFERROR(_xll.AC_BU(_xll.ArrayBU(DB),_xll.ArrayDPT($BA31:$BE31),_xll.ArrayCOA($BG31:$BZ31),YR-1,PRD,_xll.ArrayDIM($CB31:$CE31)),0)</f>
        <v>0</v>
      </c>
      <c r="U31" s="72">
        <f ca="1">IFERROR(_xll.BCC_BU(_xll.ArrayBU(DB),_xll.ArrayDPT($BA31:$BE31),_xll.ArrayCOA($BG31:$BZ31),YR,PRD,RV,_xll.ArrayDIM($CB31:$CE31)),0)</f>
        <v>0</v>
      </c>
      <c r="V31" s="72">
        <f ca="1">IFERROR(_xll.ACC_BU(_xll.ArrayBU(DB),_xll.ArrayDPT($BA31:$BE31),_xll.ArrayCOA($BG31:$BZ31),YR-1,PRD,_xll.ArrayDIM($CB31:$CE31)),0)</f>
        <v>225</v>
      </c>
      <c r="W31" s="102"/>
      <c r="X31" s="72">
        <f ca="1">IFERROR(_xll.ACC_BU(_xll.ArrayBU(DB),_xll.ArrayDPT($BA31:$BE31),_xll.ArrayCOA($BG31:$BZ31),YR-1,PRD,_xll.ArrayDIM($CB31:$CE31)),0)</f>
        <v>225</v>
      </c>
      <c r="Y31" s="72">
        <f ca="1">IFERROR(_xll.BCC_BU(_xll.ArrayBU(DB),_xll.ArrayDPT($BA31:$BE31),_xll.ArrayCOA($BG31:$BZ31),YR-1,PRD,RV,_xll.ArrayDIM($CB31:$CE31)),0)</f>
        <v>0</v>
      </c>
      <c r="Z31" s="72">
        <f ca="1">IFERROR(_xll.ACC_BU(_xll.ArrayBU(DB),_xll.ArrayDPT($BA31:$BE31),_xll.ArrayCOA($BG31:$BZ31),YR-1-1,PRD,_xll.ArrayDIM($CB31:$CE31)),0)</f>
        <v>0</v>
      </c>
      <c r="AB31" s="102"/>
      <c r="AC31" s="102"/>
      <c r="AD31" s="102"/>
      <c r="AE31" s="102"/>
      <c r="AG31" s="106"/>
      <c r="AH31" s="106"/>
      <c r="AI31" s="106"/>
      <c r="AJ31" s="106"/>
      <c r="BA31" s="537"/>
      <c r="BB31" s="538"/>
      <c r="BC31" s="538"/>
      <c r="BD31" s="538"/>
      <c r="BE31" s="539"/>
      <c r="BF31" s="502"/>
      <c r="BG31" s="533" t="s">
        <v>1823</v>
      </c>
      <c r="BH31" s="533"/>
      <c r="BI31" s="537"/>
      <c r="BJ31" s="539"/>
      <c r="BK31" s="537"/>
      <c r="BL31" s="539"/>
      <c r="BM31" s="537"/>
      <c r="BN31" s="539"/>
      <c r="BO31" s="537"/>
      <c r="BP31" s="539"/>
      <c r="BQ31" s="537"/>
      <c r="BR31" s="539"/>
      <c r="BS31" s="537"/>
      <c r="BT31" s="539"/>
      <c r="BU31" s="537"/>
      <c r="BV31" s="539"/>
      <c r="BW31" s="537"/>
      <c r="BX31" s="539"/>
      <c r="BY31" s="537"/>
      <c r="BZ31" s="539"/>
      <c r="CA31" s="502"/>
      <c r="CB31" s="537"/>
      <c r="CC31" s="538"/>
      <c r="CD31" s="538"/>
      <c r="CE31" s="539"/>
      <c r="DA31" t="s">
        <v>1823</v>
      </c>
    </row>
    <row r="32" spans="1:106" ht="12.75" customHeight="1">
      <c r="A32" s="124">
        <f t="shared" ca="1" si="0"/>
        <v>0</v>
      </c>
      <c r="B32" s="124">
        <f t="shared" ca="1" si="1"/>
        <v>0</v>
      </c>
      <c r="C32" s="124">
        <f t="shared" ca="1" si="2"/>
        <v>0</v>
      </c>
      <c r="D32" s="124">
        <f t="shared" ca="1" si="3"/>
        <v>0</v>
      </c>
      <c r="E32" s="124">
        <f ca="1">IFERROR(_xll.AC_BU(_xll.ArrayBU(DB),_xll.ArrayDPT($BA32:$BE32),_xll.ArrayCOA($BG32:$BZ32),YR,PRD-1,_xll.ArrayDIM($CB32:$CE32)),0)</f>
        <v>0</v>
      </c>
      <c r="F32" s="124">
        <f t="shared" ca="1" si="4"/>
        <v>0</v>
      </c>
      <c r="G32" s="124">
        <f t="shared" ca="1" si="5"/>
        <v>0</v>
      </c>
      <c r="H32" s="124"/>
      <c r="I32" s="124">
        <f ca="1">IFERROR(_xll.AC_BU(_xll.ArrayBU(DB),_xll.ArrayDPT($BA32:$BE32),_xll.ArrayCOA($BG32:$BZ32),YR,PRD,_xll.ArrayDIM($CB32:$CE32)),0)</f>
        <v>0</v>
      </c>
      <c r="J32" s="127">
        <f t="shared" ca="1" si="6"/>
        <v>0</v>
      </c>
      <c r="K32" s="124" t="s">
        <v>2789</v>
      </c>
      <c r="L32" s="124">
        <f ca="1">IFERROR(_xll.ACC_BU(_xll.ArrayBU(DB),_xll.ArrayDPT($BA32:$BE32),_xll.ArrayCOA($BG32:$BZ32),YR,PRD,_xll.ArrayDIM($CB32:$CE32)),0)</f>
        <v>650.47</v>
      </c>
      <c r="M32" s="127">
        <f t="shared" ca="1" si="7"/>
        <v>3.9772640662981133E-2</v>
      </c>
      <c r="N32" s="124">
        <f t="shared" ca="1" si="8"/>
        <v>650.47</v>
      </c>
      <c r="O32" s="124">
        <f t="shared" ca="1" si="9"/>
        <v>100</v>
      </c>
      <c r="P32" s="124">
        <f t="shared" ca="1" si="10"/>
        <v>-5469.53</v>
      </c>
      <c r="Q32" s="124">
        <f t="shared" ca="1" si="11"/>
        <v>-840.8581487232309</v>
      </c>
      <c r="R32" s="40"/>
      <c r="S32" s="72">
        <f ca="1">IFERROR(_xll.BC_BU(_xll.ArrayBU(DB),_xll.ArrayDPT($BA32:$BE32),_xll.ArrayCOA($BG32:$BZ32),YR,PRD,RV,_xll.ArrayDIM($CB32:$CE32)),0)</f>
        <v>0</v>
      </c>
      <c r="T32" s="72">
        <f ca="1">IFERROR(_xll.AC_BU(_xll.ArrayBU(DB),_xll.ArrayDPT($BA32:$BE32),_xll.ArrayCOA($BG32:$BZ32),YR-1,PRD,_xll.ArrayDIM($CB32:$CE32)),0)</f>
        <v>0</v>
      </c>
      <c r="U32" s="72">
        <f ca="1">IFERROR(_xll.BCC_BU(_xll.ArrayBU(DB),_xll.ArrayDPT($BA32:$BE32),_xll.ArrayCOA($BG32:$BZ32),YR,PRD,RV,_xll.ArrayDIM($CB32:$CE32)),0)</f>
        <v>0</v>
      </c>
      <c r="V32" s="72">
        <f ca="1">IFERROR(_xll.ACC_BU(_xll.ArrayBU(DB),_xll.ArrayDPT($BA32:$BE32),_xll.ArrayCOA($BG32:$BZ32),YR-1,PRD,_xll.ArrayDIM($CB32:$CE32)),0)</f>
        <v>6120</v>
      </c>
      <c r="W32" s="102"/>
      <c r="X32" s="72">
        <f ca="1">IFERROR(_xll.ACC_BU(_xll.ArrayBU(DB),_xll.ArrayDPT($BA32:$BE32),_xll.ArrayCOA($BG32:$BZ32),YR-1,PRD,_xll.ArrayDIM($CB32:$CE32)),0)</f>
        <v>6120</v>
      </c>
      <c r="Y32" s="72">
        <f ca="1">IFERROR(_xll.BCC_BU(_xll.ArrayBU(DB),_xll.ArrayDPT($BA32:$BE32),_xll.ArrayCOA($BG32:$BZ32),YR-1,PRD,RV,_xll.ArrayDIM($CB32:$CE32)),0)</f>
        <v>0</v>
      </c>
      <c r="Z32" s="72">
        <f ca="1">IFERROR(_xll.ACC_BU(_xll.ArrayBU(DB),_xll.ArrayDPT($BA32:$BE32),_xll.ArrayCOA($BG32:$BZ32),YR-1-1,PRD,_xll.ArrayDIM($CB32:$CE32)),0)</f>
        <v>9011.2199999999993</v>
      </c>
      <c r="AB32" s="102"/>
      <c r="AC32" s="102"/>
      <c r="AD32" s="102"/>
      <c r="AE32" s="102"/>
      <c r="AG32" s="106"/>
      <c r="AH32" s="106"/>
      <c r="AI32" s="106"/>
      <c r="AJ32" s="106"/>
      <c r="BA32" s="537"/>
      <c r="BB32" s="538"/>
      <c r="BC32" s="538"/>
      <c r="BD32" s="538"/>
      <c r="BE32" s="539"/>
      <c r="BF32" s="502"/>
      <c r="BG32" s="533" t="s">
        <v>1825</v>
      </c>
      <c r="BH32" s="533"/>
      <c r="BI32" s="537"/>
      <c r="BJ32" s="539"/>
      <c r="BK32" s="537"/>
      <c r="BL32" s="539"/>
      <c r="BM32" s="537"/>
      <c r="BN32" s="539"/>
      <c r="BO32" s="537"/>
      <c r="BP32" s="539"/>
      <c r="BQ32" s="537"/>
      <c r="BR32" s="539"/>
      <c r="BS32" s="537"/>
      <c r="BT32" s="539"/>
      <c r="BU32" s="537"/>
      <c r="BV32" s="539"/>
      <c r="BW32" s="537"/>
      <c r="BX32" s="539"/>
      <c r="BY32" s="537"/>
      <c r="BZ32" s="539"/>
      <c r="CA32" s="502"/>
      <c r="CB32" s="537"/>
      <c r="CC32" s="538"/>
      <c r="CD32" s="538"/>
      <c r="CE32" s="539"/>
      <c r="DA32" t="s">
        <v>1825</v>
      </c>
    </row>
    <row r="33" spans="1:105" ht="12.75" customHeight="1">
      <c r="A33" s="124">
        <f t="shared" ca="1" si="0"/>
        <v>0</v>
      </c>
      <c r="B33" s="124">
        <f t="shared" ca="1" si="1"/>
        <v>0</v>
      </c>
      <c r="C33" s="124">
        <f t="shared" ca="1" si="2"/>
        <v>0</v>
      </c>
      <c r="D33" s="124">
        <f t="shared" ca="1" si="3"/>
        <v>0</v>
      </c>
      <c r="E33" s="124">
        <f ca="1">IFERROR(_xll.AC_BU(_xll.ArrayBU(DB),_xll.ArrayDPT($BA33:$BE33),_xll.ArrayCOA($BG33:$BZ33),YR,PRD-1,_xll.ArrayDIM($CB33:$CE33)),0)</f>
        <v>0</v>
      </c>
      <c r="F33" s="124">
        <f t="shared" ca="1" si="4"/>
        <v>0</v>
      </c>
      <c r="G33" s="124">
        <f t="shared" ca="1" si="5"/>
        <v>0</v>
      </c>
      <c r="H33" s="124"/>
      <c r="I33" s="124">
        <f ca="1">IFERROR(_xll.AC_BU(_xll.ArrayBU(DB),_xll.ArrayDPT($BA33:$BE33),_xll.ArrayCOA($BG33:$BZ33),YR,PRD,_xll.ArrayDIM($CB33:$CE33)),0)</f>
        <v>0</v>
      </c>
      <c r="J33" s="127">
        <f t="shared" ca="1" si="6"/>
        <v>0</v>
      </c>
      <c r="K33" s="124" t="s">
        <v>2722</v>
      </c>
      <c r="L33" s="124">
        <f ca="1">IFERROR(_xll.ACC_BU(_xll.ArrayBU(DB),_xll.ArrayDPT($BA33:$BE33),_xll.ArrayCOA($BG33:$BZ33),YR,PRD,_xll.ArrayDIM($CB33:$CE33)),0)</f>
        <v>0</v>
      </c>
      <c r="M33" s="127">
        <f t="shared" ca="1" si="7"/>
        <v>0</v>
      </c>
      <c r="N33" s="124">
        <f t="shared" ca="1" si="8"/>
        <v>0</v>
      </c>
      <c r="O33" s="124">
        <f t="shared" ca="1" si="9"/>
        <v>0</v>
      </c>
      <c r="P33" s="124">
        <f t="shared" ca="1" si="10"/>
        <v>0</v>
      </c>
      <c r="Q33" s="124">
        <f t="shared" ca="1" si="11"/>
        <v>0</v>
      </c>
      <c r="R33" s="40"/>
      <c r="S33" s="72">
        <f ca="1">IFERROR(_xll.BC_BU(_xll.ArrayBU(DB),_xll.ArrayDPT($BA33:$BE33),_xll.ArrayCOA($BG33:$BZ33),YR,PRD,RV,_xll.ArrayDIM($CB33:$CE33)),0)</f>
        <v>0</v>
      </c>
      <c r="T33" s="72">
        <f ca="1">IFERROR(_xll.AC_BU(_xll.ArrayBU(DB),_xll.ArrayDPT($BA33:$BE33),_xll.ArrayCOA($BG33:$BZ33),YR-1,PRD,_xll.ArrayDIM($CB33:$CE33)),0)</f>
        <v>0</v>
      </c>
      <c r="U33" s="72">
        <f ca="1">IFERROR(_xll.BCC_BU(_xll.ArrayBU(DB),_xll.ArrayDPT($BA33:$BE33),_xll.ArrayCOA($BG33:$BZ33),YR,PRD,RV,_xll.ArrayDIM($CB33:$CE33)),0)</f>
        <v>0</v>
      </c>
      <c r="V33" s="72">
        <f ca="1">IFERROR(_xll.ACC_BU(_xll.ArrayBU(DB),_xll.ArrayDPT($BA33:$BE33),_xll.ArrayCOA($BG33:$BZ33),YR-1,PRD,_xll.ArrayDIM($CB33:$CE33)),0)</f>
        <v>0</v>
      </c>
      <c r="W33" s="102"/>
      <c r="X33" s="72">
        <f ca="1">IFERROR(_xll.ACC_BU(_xll.ArrayBU(DB),_xll.ArrayDPT($BA33:$BE33),_xll.ArrayCOA($BG33:$BZ33),YR-1,PRD,_xll.ArrayDIM($CB33:$CE33)),0)</f>
        <v>0</v>
      </c>
      <c r="Y33" s="72">
        <f ca="1">IFERROR(_xll.BCC_BU(_xll.ArrayBU(DB),_xll.ArrayDPT($BA33:$BE33),_xll.ArrayCOA($BG33:$BZ33),YR-1,PRD,RV,_xll.ArrayDIM($CB33:$CE33)),0)</f>
        <v>0</v>
      </c>
      <c r="Z33" s="72">
        <f ca="1">IFERROR(_xll.ACC_BU(_xll.ArrayBU(DB),_xll.ArrayDPT($BA33:$BE33),_xll.ArrayCOA($BG33:$BZ33),YR-1-1,PRD,_xll.ArrayDIM($CB33:$CE33)),0)</f>
        <v>0</v>
      </c>
      <c r="AB33" s="102"/>
      <c r="AC33" s="102"/>
      <c r="AD33" s="102"/>
      <c r="AE33" s="102"/>
      <c r="AG33" s="106"/>
      <c r="AH33" s="106"/>
      <c r="AI33" s="106"/>
      <c r="AJ33" s="106"/>
      <c r="BA33" s="537"/>
      <c r="BB33" s="538"/>
      <c r="BC33" s="538"/>
      <c r="BD33" s="538"/>
      <c r="BE33" s="539"/>
      <c r="BF33" s="502"/>
      <c r="BG33" s="533" t="s">
        <v>1841</v>
      </c>
      <c r="BH33" s="533"/>
      <c r="BI33" s="537"/>
      <c r="BJ33" s="539"/>
      <c r="BK33" s="537"/>
      <c r="BL33" s="539"/>
      <c r="BM33" s="537"/>
      <c r="BN33" s="539"/>
      <c r="BO33" s="537"/>
      <c r="BP33" s="539"/>
      <c r="BQ33" s="537"/>
      <c r="BR33" s="539"/>
      <c r="BS33" s="537"/>
      <c r="BT33" s="539"/>
      <c r="BU33" s="537"/>
      <c r="BV33" s="539"/>
      <c r="BW33" s="537"/>
      <c r="BX33" s="539"/>
      <c r="BY33" s="537"/>
      <c r="BZ33" s="539"/>
      <c r="CA33" s="502"/>
      <c r="CB33" s="537"/>
      <c r="CC33" s="538"/>
      <c r="CD33" s="538"/>
      <c r="CE33" s="539"/>
      <c r="DA33" t="s">
        <v>1841</v>
      </c>
    </row>
    <row r="34" spans="1:105" ht="12.75" customHeight="1">
      <c r="A34" s="124">
        <f t="shared" ca="1" si="0"/>
        <v>1724.5</v>
      </c>
      <c r="B34" s="124">
        <f t="shared" ca="1" si="1"/>
        <v>41.806060606060605</v>
      </c>
      <c r="C34" s="124">
        <f t="shared" ca="1" si="2"/>
        <v>859.26000000000022</v>
      </c>
      <c r="D34" s="124">
        <f t="shared" ca="1" si="3"/>
        <v>20.830545454545462</v>
      </c>
      <c r="E34" s="124">
        <f ca="1">IFERROR(_xll.AC_BU(_xll.ArrayBU(DB),_xll.ArrayDPT($BA34:$BE34),_xll.ArrayCOA($BG34:$BZ34),YR,PRD-1,_xll.ArrayDIM($CB34:$CE34)),0)</f>
        <v>3265.74</v>
      </c>
      <c r="F34" s="124">
        <f t="shared" ca="1" si="4"/>
        <v>4125</v>
      </c>
      <c r="G34" s="124">
        <f t="shared" ca="1" si="5"/>
        <v>100</v>
      </c>
      <c r="H34" s="124"/>
      <c r="I34" s="124">
        <f ca="1">IFERROR(_xll.AC_BU(_xll.ArrayBU(DB),_xll.ArrayDPT($BA34:$BE34),_xll.ArrayCOA($BG34:$BZ34),YR,PRD,_xll.ArrayDIM($CB34:$CE34)),0)</f>
        <v>4125</v>
      </c>
      <c r="J34" s="127">
        <f t="shared" ca="1" si="6"/>
        <v>1.1339287820153452</v>
      </c>
      <c r="K34" s="124" t="s">
        <v>2790</v>
      </c>
      <c r="L34" s="124">
        <f ca="1">IFERROR(_xll.ACC_BU(_xll.ArrayBU(DB),_xll.ArrayDPT($BA34:$BE34),_xll.ArrayCOA($BG34:$BZ34),YR,PRD,_xll.ArrayDIM($CB34:$CE34)),0)</f>
        <v>20043.77</v>
      </c>
      <c r="M34" s="127">
        <f t="shared" ca="1" si="7"/>
        <v>1.225565609084879</v>
      </c>
      <c r="N34" s="124">
        <f t="shared" ca="1" si="8"/>
        <v>20043.77</v>
      </c>
      <c r="O34" s="124">
        <f t="shared" ca="1" si="9"/>
        <v>100</v>
      </c>
      <c r="P34" s="124">
        <f t="shared" ca="1" si="10"/>
        <v>1812.2700000000004</v>
      </c>
      <c r="Q34" s="124">
        <f t="shared" ca="1" si="11"/>
        <v>9.0415625403803794</v>
      </c>
      <c r="R34" s="40"/>
      <c r="S34" s="72">
        <f ca="1">IFERROR(_xll.BC_BU(_xll.ArrayBU(DB),_xll.ArrayDPT($BA34:$BE34),_xll.ArrayCOA($BG34:$BZ34),YR,PRD,RV,_xll.ArrayDIM($CB34:$CE34)),0)</f>
        <v>0</v>
      </c>
      <c r="T34" s="72">
        <f ca="1">IFERROR(_xll.AC_BU(_xll.ArrayBU(DB),_xll.ArrayDPT($BA34:$BE34),_xll.ArrayCOA($BG34:$BZ34),YR-1,PRD,_xll.ArrayDIM($CB34:$CE34)),0)</f>
        <v>2400.5</v>
      </c>
      <c r="U34" s="72">
        <f ca="1">IFERROR(_xll.BCC_BU(_xll.ArrayBU(DB),_xll.ArrayDPT($BA34:$BE34),_xll.ArrayCOA($BG34:$BZ34),YR,PRD,RV,_xll.ArrayDIM($CB34:$CE34)),0)</f>
        <v>0</v>
      </c>
      <c r="V34" s="72">
        <f ca="1">IFERROR(_xll.ACC_BU(_xll.ArrayBU(DB),_xll.ArrayDPT($BA34:$BE34),_xll.ArrayCOA($BG34:$BZ34),YR-1,PRD,_xll.ArrayDIM($CB34:$CE34)),0)</f>
        <v>18231.5</v>
      </c>
      <c r="W34" s="102"/>
      <c r="X34" s="72">
        <f ca="1">IFERROR(_xll.ACC_BU(_xll.ArrayBU(DB),_xll.ArrayDPT($BA34:$BE34),_xll.ArrayCOA($BG34:$BZ34),YR-1,PRD,_xll.ArrayDIM($CB34:$CE34)),0)</f>
        <v>18231.5</v>
      </c>
      <c r="Y34" s="72">
        <f ca="1">IFERROR(_xll.BCC_BU(_xll.ArrayBU(DB),_xll.ArrayDPT($BA34:$BE34),_xll.ArrayCOA($BG34:$BZ34),YR-1,PRD,RV,_xll.ArrayDIM($CB34:$CE34)),0)</f>
        <v>0</v>
      </c>
      <c r="Z34" s="72">
        <f ca="1">IFERROR(_xll.ACC_BU(_xll.ArrayBU(DB),_xll.ArrayDPT($BA34:$BE34),_xll.ArrayCOA($BG34:$BZ34),YR-1-1,PRD,_xll.ArrayDIM($CB34:$CE34)),0)</f>
        <v>21163.5</v>
      </c>
      <c r="AB34" s="102"/>
      <c r="AC34" s="102"/>
      <c r="AD34" s="102"/>
      <c r="AE34" s="102"/>
      <c r="AG34" s="106"/>
      <c r="AH34" s="106"/>
      <c r="AI34" s="106"/>
      <c r="AJ34" s="106"/>
      <c r="BA34" s="537"/>
      <c r="BB34" s="538"/>
      <c r="BC34" s="538"/>
      <c r="BD34" s="538"/>
      <c r="BE34" s="539"/>
      <c r="BF34" s="502"/>
      <c r="BG34" s="533" t="s">
        <v>1843</v>
      </c>
      <c r="BH34" s="533"/>
      <c r="BI34" s="537"/>
      <c r="BJ34" s="539"/>
      <c r="BK34" s="537"/>
      <c r="BL34" s="539"/>
      <c r="BM34" s="537"/>
      <c r="BN34" s="539"/>
      <c r="BO34" s="537"/>
      <c r="BP34" s="539"/>
      <c r="BQ34" s="537"/>
      <c r="BR34" s="539"/>
      <c r="BS34" s="537"/>
      <c r="BT34" s="539"/>
      <c r="BU34" s="537"/>
      <c r="BV34" s="539"/>
      <c r="BW34" s="537"/>
      <c r="BX34" s="539"/>
      <c r="BY34" s="537"/>
      <c r="BZ34" s="539"/>
      <c r="CA34" s="502"/>
      <c r="CB34" s="537"/>
      <c r="CC34" s="538"/>
      <c r="CD34" s="538"/>
      <c r="CE34" s="539"/>
      <c r="DA34" t="s">
        <v>1843</v>
      </c>
    </row>
    <row r="35" spans="1:105" ht="12.75" customHeight="1">
      <c r="A35" s="35">
        <f ca="1">SUM(A15:A34)</f>
        <v>8257.0599999999977</v>
      </c>
      <c r="B35">
        <f t="shared" ca="1" si="1"/>
        <v>12.534554404914319</v>
      </c>
      <c r="C35" s="35">
        <f t="shared" ca="1" si="2"/>
        <v>-633.75</v>
      </c>
      <c r="D35">
        <f t="shared" ca="1" si="3"/>
        <v>-0.96205839053058251</v>
      </c>
      <c r="E35" s="35">
        <f ca="1">SUM(E15:E34)</f>
        <v>66508.13</v>
      </c>
      <c r="F35" s="35">
        <f ca="1">SUM(F15:F34)</f>
        <v>65874.38</v>
      </c>
      <c r="G35">
        <f t="shared" ca="1" si="5"/>
        <v>100</v>
      </c>
      <c r="H35" s="35">
        <f>SUM(H15:H34)</f>
        <v>0</v>
      </c>
      <c r="I35" s="35">
        <f ca="1">SUM(I15:I34)</f>
        <v>65874.38</v>
      </c>
      <c r="J35" s="140">
        <f t="shared" ca="1" si="6"/>
        <v>18.10832860107055</v>
      </c>
      <c r="K35" s="35" t="s">
        <v>2570</v>
      </c>
      <c r="L35" s="35">
        <f ca="1">SUM(L15:L34)</f>
        <v>373836.92</v>
      </c>
      <c r="M35" s="140">
        <f t="shared" ca="1" si="7"/>
        <v>22.858058766300708</v>
      </c>
      <c r="N35" s="35">
        <f ca="1">SUM(N15:N34)</f>
        <v>373836.92</v>
      </c>
      <c r="O35">
        <f t="shared" ca="1" si="9"/>
        <v>100</v>
      </c>
      <c r="P35" s="35">
        <f ca="1">SUM(P15:P34)</f>
        <v>81557.260000000009</v>
      </c>
      <c r="Q35">
        <f t="shared" ca="1" si="11"/>
        <v>21.816266836352067</v>
      </c>
      <c r="R35" s="35"/>
      <c r="S35" s="145">
        <f ca="1">SUM(S15:S34)</f>
        <v>0</v>
      </c>
      <c r="T35" s="145">
        <f ca="1">SUM(T15:T34)</f>
        <v>57617.32</v>
      </c>
      <c r="U35" s="145">
        <f ca="1">SUM(U15:U34)</f>
        <v>0</v>
      </c>
      <c r="V35" s="145">
        <f ca="1">SUM(V15:V34)</f>
        <v>292279.65999999997</v>
      </c>
      <c r="X35" s="145">
        <f ca="1">SUM(X15:X34)</f>
        <v>292279.65999999997</v>
      </c>
      <c r="Y35" s="145">
        <f ca="1">SUM(Y15:Y34)</f>
        <v>0</v>
      </c>
      <c r="Z35" s="145">
        <f ca="1">SUM(Z15:Z34)</f>
        <v>283387.09999999998</v>
      </c>
      <c r="AG35" s="106"/>
      <c r="AH35" s="106"/>
      <c r="AI35" s="106"/>
      <c r="AJ35" s="106"/>
      <c r="BA35" s="537"/>
      <c r="BB35" s="538"/>
      <c r="BC35" s="538"/>
      <c r="BD35" s="538"/>
      <c r="BE35" s="539"/>
      <c r="BF35" s="502"/>
      <c r="BG35" s="533"/>
      <c r="BH35" s="533"/>
      <c r="BI35" s="537"/>
      <c r="BJ35" s="539"/>
      <c r="BK35" s="537"/>
      <c r="BL35" s="539"/>
      <c r="BM35" s="537"/>
      <c r="BN35" s="539"/>
      <c r="BO35" s="537"/>
      <c r="BP35" s="539"/>
      <c r="BQ35" s="537"/>
      <c r="BR35" s="539"/>
      <c r="BS35" s="537"/>
      <c r="BT35" s="539"/>
      <c r="BU35" s="537"/>
      <c r="BV35" s="539"/>
      <c r="BW35" s="537"/>
      <c r="BX35" s="539"/>
      <c r="BY35" s="537"/>
      <c r="BZ35" s="539"/>
      <c r="CA35" s="502"/>
      <c r="CB35" s="537"/>
      <c r="CC35" s="538"/>
      <c r="CD35" s="538"/>
      <c r="CE35" s="539"/>
    </row>
    <row r="36" spans="1:105" ht="5.15" customHeight="1">
      <c r="C36" s="35"/>
      <c r="G36" s="140"/>
      <c r="J36" s="140"/>
      <c r="K36" s="35"/>
      <c r="M36" s="140"/>
      <c r="O36" s="140"/>
      <c r="Q36" s="140"/>
      <c r="R36" s="40"/>
      <c r="S36" s="75"/>
      <c r="T36" s="75"/>
      <c r="U36" s="75"/>
      <c r="V36" s="75"/>
      <c r="X36" s="75"/>
      <c r="Y36" s="75"/>
      <c r="Z36" s="75"/>
      <c r="AG36" s="106"/>
      <c r="AH36" s="106"/>
      <c r="AI36" s="106"/>
      <c r="AJ36" s="106"/>
      <c r="BA36" s="537"/>
      <c r="BB36" s="538"/>
      <c r="BC36" s="538"/>
      <c r="BD36" s="538"/>
      <c r="BE36" s="539"/>
      <c r="BF36" s="502"/>
      <c r="BG36" s="537"/>
      <c r="BH36" s="539"/>
      <c r="BI36" s="537"/>
      <c r="BJ36" s="539"/>
      <c r="BK36" s="537"/>
      <c r="BL36" s="539"/>
      <c r="BM36" s="537"/>
      <c r="BN36" s="539"/>
      <c r="BO36" s="537"/>
      <c r="BP36" s="539"/>
      <c r="BQ36" s="537"/>
      <c r="BR36" s="539"/>
      <c r="BS36" s="537"/>
      <c r="BT36" s="539"/>
      <c r="BU36" s="537"/>
      <c r="BV36" s="539"/>
      <c r="BW36" s="537"/>
      <c r="BX36" s="539"/>
      <c r="BY36" s="537"/>
      <c r="BZ36" s="539"/>
      <c r="CA36" s="502"/>
      <c r="CB36" s="537"/>
      <c r="CC36" s="538"/>
      <c r="CD36" s="538"/>
      <c r="CE36" s="539"/>
    </row>
    <row r="37" spans="1:105" ht="12.75" customHeight="1">
      <c r="A37" s="76">
        <f ca="1">A12+A35</f>
        <v>169839.26</v>
      </c>
      <c r="B37" s="162">
        <f ca="1">IF(I37=0,0,(A37*100/I37))</f>
        <v>46.687424298227278</v>
      </c>
      <c r="C37" s="76">
        <f ca="1">I37-E37</f>
        <v>124970.72000000003</v>
      </c>
      <c r="D37" s="162">
        <f ca="1">IF(I37=0,0,(C37*100/I37))</f>
        <v>34.353429410225644</v>
      </c>
      <c r="E37" s="76">
        <f ca="1">E12+E35</f>
        <v>238808.74</v>
      </c>
      <c r="F37" s="76">
        <f ca="1">F12+F35</f>
        <v>363779.46</v>
      </c>
      <c r="G37" s="162">
        <f ca="1">IF(I37=0,0,(F37*100/I37))</f>
        <v>100</v>
      </c>
      <c r="H37" s="76">
        <f>H12+H35</f>
        <v>0</v>
      </c>
      <c r="I37" s="76">
        <f ca="1">I12+I35</f>
        <v>363779.46</v>
      </c>
      <c r="J37" s="163">
        <f ca="1">I37/$I$37*100</f>
        <v>100</v>
      </c>
      <c r="K37" s="76" t="s">
        <v>2791</v>
      </c>
      <c r="L37" s="76">
        <f ca="1">L12+L35</f>
        <v>1635470.99</v>
      </c>
      <c r="M37" s="163">
        <f ca="1">L37/$L$37*100</f>
        <v>100</v>
      </c>
      <c r="N37" s="76">
        <f ca="1">N12+N35</f>
        <v>1635470.99</v>
      </c>
      <c r="O37" s="162">
        <f ca="1">IF(L37=0,0,(N37*100/L37))</f>
        <v>100</v>
      </c>
      <c r="P37" s="76">
        <f ca="1">P12+P35</f>
        <v>426835.75</v>
      </c>
      <c r="Q37" s="162">
        <f ca="1">IF(L37=0,0,(P37*100/L37))</f>
        <v>26.098643914191349</v>
      </c>
      <c r="R37" s="35"/>
      <c r="S37" s="77">
        <f ca="1">S12+S35</f>
        <v>0</v>
      </c>
      <c r="T37" s="77">
        <f ca="1">T12+T35</f>
        <v>193940.2</v>
      </c>
      <c r="U37" s="77">
        <f ca="1">U12+U35</f>
        <v>0</v>
      </c>
      <c r="V37" s="77">
        <f ca="1">V12+V35</f>
        <v>1208635.24</v>
      </c>
      <c r="X37" s="150">
        <f ca="1">X12+X35</f>
        <v>1208635.24</v>
      </c>
      <c r="Y37" s="150">
        <f ca="1">Y12+Y35</f>
        <v>0</v>
      </c>
      <c r="Z37" s="150">
        <f ca="1">Z12+Z35</f>
        <v>933468.5199999999</v>
      </c>
      <c r="AG37" s="106"/>
      <c r="AH37" s="106"/>
      <c r="AI37" s="106"/>
      <c r="AJ37" s="106"/>
      <c r="BA37" s="537"/>
      <c r="BB37" s="538"/>
      <c r="BC37" s="538"/>
      <c r="BD37" s="538"/>
      <c r="BE37" s="539"/>
      <c r="BF37" s="502"/>
      <c r="BG37" s="537"/>
      <c r="BH37" s="539"/>
      <c r="BI37" s="537"/>
      <c r="BJ37" s="539"/>
      <c r="BK37" s="537"/>
      <c r="BL37" s="539"/>
      <c r="BM37" s="537"/>
      <c r="BN37" s="539"/>
      <c r="BO37" s="537"/>
      <c r="BP37" s="539"/>
      <c r="BQ37" s="537"/>
      <c r="BR37" s="539"/>
      <c r="BS37" s="537"/>
      <c r="BT37" s="539"/>
      <c r="BU37" s="537"/>
      <c r="BV37" s="539"/>
      <c r="BW37" s="537"/>
      <c r="BX37" s="539"/>
      <c r="BY37" s="537"/>
      <c r="BZ37" s="539"/>
      <c r="CA37" s="502"/>
      <c r="CB37" s="537"/>
      <c r="CC37" s="538"/>
      <c r="CD37" s="538"/>
      <c r="CE37" s="539"/>
    </row>
    <row r="38" spans="1:105" ht="7" customHeight="1" thickBot="1">
      <c r="A38" s="243"/>
      <c r="B38" s="81"/>
      <c r="C38" s="81"/>
      <c r="D38" s="81"/>
      <c r="E38" s="243"/>
      <c r="F38" s="243"/>
      <c r="G38" s="182"/>
      <c r="H38" s="81"/>
      <c r="I38" s="243"/>
      <c r="J38" s="182"/>
      <c r="K38" s="153"/>
      <c r="L38" s="243"/>
      <c r="M38" s="182"/>
      <c r="N38" s="243"/>
      <c r="O38" s="81"/>
      <c r="P38" s="243"/>
      <c r="Q38" s="81"/>
      <c r="R38" s="131"/>
      <c r="S38" s="167"/>
      <c r="T38" s="167"/>
      <c r="U38" s="167"/>
      <c r="V38" s="167"/>
      <c r="X38" s="162"/>
      <c r="Y38" s="162"/>
      <c r="Z38" s="162"/>
      <c r="AG38" s="106"/>
      <c r="AH38" s="106"/>
      <c r="AI38" s="106"/>
      <c r="AJ38" s="106"/>
      <c r="BA38" s="537"/>
      <c r="BB38" s="538"/>
      <c r="BC38" s="538"/>
      <c r="BD38" s="538"/>
      <c r="BE38" s="539"/>
      <c r="BF38" s="502"/>
      <c r="BG38" s="537"/>
      <c r="BH38" s="539"/>
      <c r="BI38" s="537"/>
      <c r="BJ38" s="539"/>
      <c r="BK38" s="537"/>
      <c r="BL38" s="539"/>
      <c r="BM38" s="537"/>
      <c r="BN38" s="539"/>
      <c r="BO38" s="537"/>
      <c r="BP38" s="539"/>
      <c r="BQ38" s="537"/>
      <c r="BR38" s="539"/>
      <c r="BS38" s="537"/>
      <c r="BT38" s="539"/>
      <c r="BU38" s="537"/>
      <c r="BV38" s="539"/>
      <c r="BW38" s="537"/>
      <c r="BX38" s="539"/>
      <c r="BY38" s="537"/>
      <c r="BZ38" s="539"/>
      <c r="CA38" s="502"/>
      <c r="CB38" s="537"/>
      <c r="CC38" s="538"/>
      <c r="CD38" s="538"/>
      <c r="CE38" s="539"/>
    </row>
    <row r="39" spans="1:105" ht="5.15" customHeight="1" thickTop="1">
      <c r="A39" s="35"/>
      <c r="E39" s="35"/>
      <c r="F39" s="35"/>
      <c r="G39" s="140"/>
      <c r="I39" s="35"/>
      <c r="K39" s="35"/>
      <c r="L39" s="35"/>
      <c r="M39" s="140"/>
      <c r="N39" s="35"/>
      <c r="P39" s="35"/>
      <c r="R39" s="35"/>
      <c r="AG39" s="106"/>
      <c r="AH39" s="106"/>
      <c r="AI39" s="106"/>
      <c r="AJ39" s="106"/>
      <c r="BA39" s="537"/>
      <c r="BB39" s="538"/>
      <c r="BC39" s="538"/>
      <c r="BD39" s="538"/>
      <c r="BE39" s="539"/>
      <c r="BF39" s="502"/>
      <c r="BG39" s="537"/>
      <c r="BH39" s="539"/>
      <c r="BI39" s="537"/>
      <c r="BJ39" s="539"/>
      <c r="BK39" s="537"/>
      <c r="BL39" s="539"/>
      <c r="BM39" s="537"/>
      <c r="BN39" s="539"/>
      <c r="BO39" s="537"/>
      <c r="BP39" s="539"/>
      <c r="BQ39" s="537"/>
      <c r="BR39" s="539"/>
      <c r="BS39" s="537"/>
      <c r="BT39" s="539"/>
      <c r="BU39" s="537"/>
      <c r="BV39" s="539"/>
      <c r="BW39" s="537"/>
      <c r="BX39" s="539"/>
      <c r="BY39" s="537"/>
      <c r="BZ39" s="539"/>
      <c r="CA39" s="502"/>
      <c r="CB39" s="537"/>
      <c r="CC39" s="538"/>
      <c r="CD39" s="538"/>
      <c r="CE39" s="539"/>
    </row>
    <row r="40" spans="1:105" ht="12.75" hidden="1" customHeight="1">
      <c r="A40" s="35"/>
      <c r="E40" s="35"/>
      <c r="F40" s="35"/>
      <c r="G40" s="140"/>
      <c r="I40" s="35"/>
      <c r="K40" s="35" t="s">
        <v>2792</v>
      </c>
      <c r="L40" s="35"/>
      <c r="M40" s="140"/>
      <c r="N40" s="35"/>
      <c r="P40" s="35"/>
      <c r="R40" s="35"/>
      <c r="AG40" s="106"/>
      <c r="AH40" s="106"/>
      <c r="AI40" s="106"/>
      <c r="AJ40" s="106"/>
      <c r="BA40" s="537"/>
      <c r="BB40" s="538"/>
      <c r="BC40" s="538"/>
      <c r="BD40" s="538"/>
      <c r="BE40" s="539"/>
      <c r="BF40" s="502"/>
      <c r="BG40" s="537"/>
      <c r="BH40" s="539"/>
      <c r="BI40" s="537"/>
      <c r="BJ40" s="539"/>
      <c r="BK40" s="537"/>
      <c r="BL40" s="539"/>
      <c r="BM40" s="537"/>
      <c r="BN40" s="539"/>
      <c r="BO40" s="537"/>
      <c r="BP40" s="539"/>
      <c r="BQ40" s="537"/>
      <c r="BR40" s="539"/>
      <c r="BS40" s="537"/>
      <c r="BT40" s="539"/>
      <c r="BU40" s="537"/>
      <c r="BV40" s="539"/>
      <c r="BW40" s="537"/>
      <c r="BX40" s="539"/>
      <c r="BY40" s="537"/>
      <c r="BZ40" s="539"/>
      <c r="CA40" s="502"/>
      <c r="CB40" s="537"/>
      <c r="CC40" s="538"/>
      <c r="CD40" s="538"/>
      <c r="CE40" s="539"/>
    </row>
    <row r="41" spans="1:105" ht="12.75" hidden="1" customHeight="1">
      <c r="A41">
        <v>-496</v>
      </c>
      <c r="E41">
        <v>33704</v>
      </c>
      <c r="F41">
        <v>2951.1</v>
      </c>
      <c r="G41" s="140"/>
      <c r="H41" s="102"/>
      <c r="I41">
        <v>33704</v>
      </c>
      <c r="K41" s="40" t="s">
        <v>2793</v>
      </c>
      <c r="L41">
        <v>339.75299999999999</v>
      </c>
      <c r="M41" s="140"/>
      <c r="N41">
        <v>16.5746</v>
      </c>
      <c r="P41">
        <v>-24.132000000000001</v>
      </c>
      <c r="R41" s="40"/>
      <c r="S41" s="102"/>
      <c r="T41" s="102"/>
      <c r="U41" s="102"/>
      <c r="V41" s="102"/>
      <c r="W41" s="102"/>
      <c r="AB41" s="102"/>
      <c r="AC41" s="102"/>
      <c r="AD41" s="102"/>
      <c r="AE41" s="102"/>
      <c r="AG41" s="106"/>
      <c r="AH41" s="106"/>
      <c r="AI41" s="106"/>
      <c r="AJ41" s="106"/>
      <c r="BA41" s="537"/>
      <c r="BB41" s="538"/>
      <c r="BC41" s="538"/>
      <c r="BD41" s="538"/>
      <c r="BE41" s="539"/>
      <c r="BF41" s="502"/>
      <c r="BG41" s="537"/>
      <c r="BH41" s="539"/>
      <c r="BI41" s="537"/>
      <c r="BJ41" s="539"/>
      <c r="BK41" s="537"/>
      <c r="BL41" s="539"/>
      <c r="BM41" s="537"/>
      <c r="BN41" s="539"/>
      <c r="BO41" s="537"/>
      <c r="BP41" s="539"/>
      <c r="BQ41" s="537"/>
      <c r="BR41" s="539"/>
      <c r="BS41" s="537"/>
      <c r="BT41" s="539"/>
      <c r="BU41" s="537"/>
      <c r="BV41" s="539"/>
      <c r="BW41" s="537"/>
      <c r="BX41" s="539"/>
      <c r="BY41" s="537"/>
      <c r="BZ41" s="539"/>
      <c r="CA41" s="502"/>
      <c r="CB41" s="537"/>
      <c r="CC41" s="538"/>
      <c r="CD41" s="538"/>
      <c r="CE41" s="539"/>
    </row>
    <row r="42" spans="1:105" ht="12.75" hidden="1" customHeight="1">
      <c r="A42">
        <v>4487</v>
      </c>
      <c r="E42">
        <v>59437</v>
      </c>
      <c r="F42">
        <v>10977.8</v>
      </c>
      <c r="G42" s="140"/>
      <c r="H42" s="102"/>
      <c r="I42">
        <v>59437</v>
      </c>
      <c r="K42" s="40" t="s">
        <v>2794</v>
      </c>
      <c r="L42">
        <v>615.45600000000002</v>
      </c>
      <c r="M42" s="140"/>
      <c r="N42">
        <v>71.883899999999997</v>
      </c>
      <c r="P42">
        <v>2.7269999999999999</v>
      </c>
      <c r="R42" s="40"/>
      <c r="S42" s="102"/>
      <c r="T42" s="102"/>
      <c r="U42" s="102"/>
      <c r="V42" s="102"/>
      <c r="W42" s="102"/>
      <c r="AB42" s="102"/>
      <c r="AC42" s="102"/>
      <c r="AD42" s="102"/>
      <c r="AE42" s="102"/>
      <c r="AG42" s="106"/>
      <c r="AH42" s="106"/>
      <c r="AI42" s="106"/>
      <c r="AJ42" s="106"/>
      <c r="BA42" s="537"/>
      <c r="BB42" s="538"/>
      <c r="BC42" s="538"/>
      <c r="BD42" s="538"/>
      <c r="BE42" s="539"/>
      <c r="BF42" s="502"/>
      <c r="BG42" s="537"/>
      <c r="BH42" s="539"/>
      <c r="BI42" s="537"/>
      <c r="BJ42" s="539"/>
      <c r="BK42" s="537"/>
      <c r="BL42" s="539"/>
      <c r="BM42" s="537"/>
      <c r="BN42" s="539"/>
      <c r="BO42" s="537"/>
      <c r="BP42" s="539"/>
      <c r="BQ42" s="537"/>
      <c r="BR42" s="539"/>
      <c r="BS42" s="537"/>
      <c r="BT42" s="539"/>
      <c r="BU42" s="537"/>
      <c r="BV42" s="539"/>
      <c r="BW42" s="537"/>
      <c r="BX42" s="539"/>
      <c r="BY42" s="537"/>
      <c r="BZ42" s="539"/>
      <c r="CA42" s="502"/>
      <c r="CB42" s="537"/>
      <c r="CC42" s="538"/>
      <c r="CD42" s="538"/>
      <c r="CE42" s="539"/>
    </row>
    <row r="43" spans="1:105" ht="12.75" hidden="1" customHeight="1">
      <c r="A43">
        <v>-68</v>
      </c>
      <c r="E43">
        <v>1290</v>
      </c>
      <c r="F43">
        <v>11.4000000000001</v>
      </c>
      <c r="G43" s="140"/>
      <c r="H43" s="102"/>
      <c r="I43">
        <v>1290</v>
      </c>
      <c r="K43" s="40" t="s">
        <v>2795</v>
      </c>
      <c r="L43">
        <v>12.89</v>
      </c>
      <c r="M43" s="140"/>
      <c r="N43">
        <v>0.124</v>
      </c>
      <c r="P43">
        <v>-1.1200000000000001</v>
      </c>
      <c r="R43" s="40"/>
      <c r="S43" s="102"/>
      <c r="T43" s="102"/>
      <c r="U43" s="102"/>
      <c r="V43" s="102"/>
      <c r="W43" s="102"/>
      <c r="AB43" s="102"/>
      <c r="AC43" s="102"/>
      <c r="AD43" s="102"/>
      <c r="AE43" s="102"/>
      <c r="AG43" s="106"/>
      <c r="AH43" s="106"/>
      <c r="AI43" s="106"/>
      <c r="AJ43" s="106"/>
      <c r="BA43" s="537"/>
      <c r="BB43" s="538"/>
      <c r="BC43" s="538"/>
      <c r="BD43" s="538"/>
      <c r="BE43" s="539"/>
      <c r="BF43" s="502"/>
      <c r="BG43" s="537"/>
      <c r="BH43" s="539"/>
      <c r="BI43" s="537"/>
      <c r="BJ43" s="539"/>
      <c r="BK43" s="537"/>
      <c r="BL43" s="539"/>
      <c r="BM43" s="537"/>
      <c r="BN43" s="539"/>
      <c r="BO43" s="537"/>
      <c r="BP43" s="539"/>
      <c r="BQ43" s="537"/>
      <c r="BR43" s="539"/>
      <c r="BS43" s="537"/>
      <c r="BT43" s="539"/>
      <c r="BU43" s="537"/>
      <c r="BV43" s="539"/>
      <c r="BW43" s="537"/>
      <c r="BX43" s="539"/>
      <c r="BY43" s="537"/>
      <c r="BZ43" s="539"/>
      <c r="CA43" s="502"/>
      <c r="CB43" s="537"/>
      <c r="CC43" s="538"/>
      <c r="CD43" s="538"/>
      <c r="CE43" s="539"/>
    </row>
    <row r="44" spans="1:105" ht="12.75" hidden="1" customHeight="1">
      <c r="A44">
        <v>0</v>
      </c>
      <c r="E44">
        <v>0</v>
      </c>
      <c r="F44">
        <v>0</v>
      </c>
      <c r="G44" s="140"/>
      <c r="H44" s="102"/>
      <c r="I44">
        <v>0</v>
      </c>
      <c r="K44" s="40" t="s">
        <v>2796</v>
      </c>
      <c r="L44">
        <v>0</v>
      </c>
      <c r="M44" s="140"/>
      <c r="N44">
        <v>0</v>
      </c>
      <c r="P44">
        <v>0</v>
      </c>
      <c r="R44" s="40"/>
      <c r="S44" s="102"/>
      <c r="T44" s="102"/>
      <c r="U44" s="102"/>
      <c r="V44" s="102"/>
      <c r="W44" s="102"/>
      <c r="AB44" s="102"/>
      <c r="AC44" s="102"/>
      <c r="AD44" s="102"/>
      <c r="AE44" s="102"/>
      <c r="AG44" s="106"/>
      <c r="AH44" s="106"/>
      <c r="AI44" s="106"/>
      <c r="AJ44" s="106"/>
      <c r="BA44" s="537"/>
      <c r="BB44" s="538"/>
      <c r="BC44" s="538"/>
      <c r="BD44" s="538"/>
      <c r="BE44" s="539"/>
      <c r="BF44" s="502"/>
      <c r="BG44" s="537"/>
      <c r="BH44" s="539"/>
      <c r="BI44" s="537"/>
      <c r="BJ44" s="539"/>
      <c r="BK44" s="537"/>
      <c r="BL44" s="539"/>
      <c r="BM44" s="537"/>
      <c r="BN44" s="539"/>
      <c r="BO44" s="537"/>
      <c r="BP44" s="539"/>
      <c r="BQ44" s="537"/>
      <c r="BR44" s="539"/>
      <c r="BS44" s="537"/>
      <c r="BT44" s="539"/>
      <c r="BU44" s="537"/>
      <c r="BV44" s="539"/>
      <c r="BW44" s="537"/>
      <c r="BX44" s="539"/>
      <c r="BY44" s="537"/>
      <c r="BZ44" s="539"/>
      <c r="CA44" s="502"/>
      <c r="CB44" s="537"/>
      <c r="CC44" s="538"/>
      <c r="CD44" s="538"/>
      <c r="CE44" s="539"/>
    </row>
    <row r="45" spans="1:105" ht="12.75" hidden="1" customHeight="1">
      <c r="A45">
        <v>0</v>
      </c>
      <c r="E45">
        <v>0</v>
      </c>
      <c r="F45">
        <v>0</v>
      </c>
      <c r="G45" s="140"/>
      <c r="H45" s="102"/>
      <c r="I45">
        <v>0</v>
      </c>
      <c r="K45" s="40" t="s">
        <v>2797</v>
      </c>
      <c r="L45">
        <v>0</v>
      </c>
      <c r="M45" s="140"/>
      <c r="N45">
        <v>0</v>
      </c>
      <c r="P45">
        <v>0</v>
      </c>
      <c r="R45" s="40"/>
      <c r="S45" s="102"/>
      <c r="T45" s="102"/>
      <c r="U45" s="102"/>
      <c r="V45" s="102"/>
      <c r="W45" s="102"/>
      <c r="AB45" s="102"/>
      <c r="AC45" s="102"/>
      <c r="AD45" s="102"/>
      <c r="AE45" s="102"/>
      <c r="AG45" s="106"/>
      <c r="AH45" s="106"/>
      <c r="AI45" s="106"/>
      <c r="AJ45" s="106"/>
      <c r="BA45" s="537"/>
      <c r="BB45" s="538"/>
      <c r="BC45" s="538"/>
      <c r="BD45" s="538"/>
      <c r="BE45" s="539"/>
      <c r="BF45" s="502"/>
      <c r="BG45" s="537"/>
      <c r="BH45" s="539"/>
      <c r="BI45" s="537"/>
      <c r="BJ45" s="539"/>
      <c r="BK45" s="537"/>
      <c r="BL45" s="539"/>
      <c r="BM45" s="537"/>
      <c r="BN45" s="539"/>
      <c r="BO45" s="537"/>
      <c r="BP45" s="539"/>
      <c r="BQ45" s="537"/>
      <c r="BR45" s="539"/>
      <c r="BS45" s="537"/>
      <c r="BT45" s="539"/>
      <c r="BU45" s="537"/>
      <c r="BV45" s="539"/>
      <c r="BW45" s="537"/>
      <c r="BX45" s="539"/>
      <c r="BY45" s="537"/>
      <c r="BZ45" s="539"/>
      <c r="CA45" s="502"/>
      <c r="CB45" s="537"/>
      <c r="CC45" s="538"/>
      <c r="CD45" s="538"/>
      <c r="CE45" s="539"/>
    </row>
    <row r="46" spans="1:105" ht="12.75" hidden="1" customHeight="1">
      <c r="A46">
        <v>10809</v>
      </c>
      <c r="E46">
        <v>-4673</v>
      </c>
      <c r="F46">
        <v>10971.5</v>
      </c>
      <c r="G46" s="140"/>
      <c r="H46" s="102"/>
      <c r="I46">
        <v>-4673</v>
      </c>
      <c r="K46" s="40" t="s">
        <v>2798</v>
      </c>
      <c r="L46">
        <v>51.216999999999999</v>
      </c>
      <c r="M46" s="140"/>
      <c r="N46">
        <v>11.768000000000001</v>
      </c>
      <c r="P46">
        <v>-5.6760000000000002</v>
      </c>
      <c r="R46" s="40"/>
      <c r="S46" s="102"/>
      <c r="T46" s="102"/>
      <c r="U46" s="102"/>
      <c r="V46" s="102"/>
      <c r="W46" s="102"/>
      <c r="AB46" s="102"/>
      <c r="AC46" s="102"/>
      <c r="AD46" s="102"/>
      <c r="AE46" s="102"/>
      <c r="AG46" s="106"/>
      <c r="AH46" s="106"/>
      <c r="AI46" s="106"/>
      <c r="AJ46" s="106"/>
      <c r="BA46" s="537"/>
      <c r="BB46" s="538"/>
      <c r="BC46" s="538"/>
      <c r="BD46" s="538"/>
      <c r="BE46" s="539"/>
      <c r="BF46" s="502"/>
      <c r="BG46" s="537"/>
      <c r="BH46" s="539"/>
      <c r="BI46" s="537"/>
      <c r="BJ46" s="539"/>
      <c r="BK46" s="537"/>
      <c r="BL46" s="539"/>
      <c r="BM46" s="537"/>
      <c r="BN46" s="539"/>
      <c r="BO46" s="537"/>
      <c r="BP46" s="539"/>
      <c r="BQ46" s="537"/>
      <c r="BR46" s="539"/>
      <c r="BS46" s="537"/>
      <c r="BT46" s="539"/>
      <c r="BU46" s="537"/>
      <c r="BV46" s="539"/>
      <c r="BW46" s="537"/>
      <c r="BX46" s="539"/>
      <c r="BY46" s="537"/>
      <c r="BZ46" s="539"/>
      <c r="CA46" s="502"/>
      <c r="CB46" s="537"/>
      <c r="CC46" s="538"/>
      <c r="CD46" s="538"/>
      <c r="CE46" s="539"/>
    </row>
    <row r="47" spans="1:105" ht="12.75" hidden="1" customHeight="1">
      <c r="A47">
        <v>93.100000000000406</v>
      </c>
      <c r="E47">
        <v>7493</v>
      </c>
      <c r="F47">
        <v>6145.7</v>
      </c>
      <c r="G47" s="140"/>
      <c r="H47" s="102"/>
      <c r="I47">
        <v>7493</v>
      </c>
      <c r="K47" s="40" t="s">
        <v>2799</v>
      </c>
      <c r="L47">
        <v>77.126999999999995</v>
      </c>
      <c r="M47" s="140"/>
      <c r="N47">
        <v>56.784999999999997</v>
      </c>
      <c r="P47">
        <v>-7.3511899999999999</v>
      </c>
      <c r="R47" s="40"/>
      <c r="S47" s="102"/>
      <c r="T47" s="102"/>
      <c r="U47" s="102"/>
      <c r="V47" s="102"/>
      <c r="W47" s="102"/>
      <c r="AB47" s="102"/>
      <c r="AC47" s="102"/>
      <c r="AD47" s="102"/>
      <c r="AE47" s="102"/>
      <c r="AG47" s="106"/>
      <c r="AH47" s="106"/>
      <c r="AI47" s="106"/>
      <c r="AJ47" s="106"/>
      <c r="BA47" s="537"/>
      <c r="BB47" s="538"/>
      <c r="BC47" s="538"/>
      <c r="BD47" s="538"/>
      <c r="BE47" s="539"/>
      <c r="BF47" s="502"/>
      <c r="BG47" s="537"/>
      <c r="BH47" s="539"/>
      <c r="BI47" s="537"/>
      <c r="BJ47" s="539"/>
      <c r="BK47" s="537"/>
      <c r="BL47" s="539"/>
      <c r="BM47" s="537"/>
      <c r="BN47" s="539"/>
      <c r="BO47" s="537"/>
      <c r="BP47" s="539"/>
      <c r="BQ47" s="537"/>
      <c r="BR47" s="539"/>
      <c r="BS47" s="537"/>
      <c r="BT47" s="539"/>
      <c r="BU47" s="537"/>
      <c r="BV47" s="539"/>
      <c r="BW47" s="537"/>
      <c r="BX47" s="539"/>
      <c r="BY47" s="537"/>
      <c r="BZ47" s="539"/>
      <c r="CA47" s="502"/>
      <c r="CB47" s="537"/>
      <c r="CC47" s="538"/>
      <c r="CD47" s="538"/>
      <c r="CE47" s="539"/>
    </row>
    <row r="48" spans="1:105" ht="12.75" hidden="1" customHeight="1">
      <c r="A48">
        <v>-1944</v>
      </c>
      <c r="E48">
        <v>10804</v>
      </c>
      <c r="F48">
        <v>786.5</v>
      </c>
      <c r="G48" s="140"/>
      <c r="H48" s="102"/>
      <c r="I48">
        <v>10804</v>
      </c>
      <c r="K48" s="40" t="s">
        <v>2800</v>
      </c>
      <c r="L48">
        <v>106.494</v>
      </c>
      <c r="M48" s="140"/>
      <c r="N48">
        <v>9.4109999999999996</v>
      </c>
      <c r="P48">
        <v>-11.542999999999999</v>
      </c>
      <c r="R48" s="40"/>
      <c r="S48" s="102"/>
      <c r="T48" s="102"/>
      <c r="U48" s="102"/>
      <c r="V48" s="102"/>
      <c r="W48" s="102"/>
      <c r="AB48" s="102"/>
      <c r="AC48" s="102"/>
      <c r="AD48" s="102"/>
      <c r="AE48" s="102"/>
      <c r="AG48" s="106"/>
      <c r="AH48" s="106"/>
      <c r="AI48" s="106"/>
      <c r="AJ48" s="106"/>
      <c r="BA48" s="537"/>
      <c r="BB48" s="538"/>
      <c r="BC48" s="538"/>
      <c r="BD48" s="538"/>
      <c r="BE48" s="539"/>
      <c r="BF48" s="502"/>
      <c r="BG48" s="537"/>
      <c r="BH48" s="539"/>
      <c r="BI48" s="537"/>
      <c r="BJ48" s="539"/>
      <c r="BK48" s="537"/>
      <c r="BL48" s="539"/>
      <c r="BM48" s="537"/>
      <c r="BN48" s="539"/>
      <c r="BO48" s="537"/>
      <c r="BP48" s="539"/>
      <c r="BQ48" s="537"/>
      <c r="BR48" s="539"/>
      <c r="BS48" s="537"/>
      <c r="BT48" s="539"/>
      <c r="BU48" s="537"/>
      <c r="BV48" s="539"/>
      <c r="BW48" s="537"/>
      <c r="BX48" s="539"/>
      <c r="BY48" s="537"/>
      <c r="BZ48" s="539"/>
      <c r="CA48" s="502"/>
      <c r="CB48" s="537"/>
      <c r="CC48" s="538"/>
      <c r="CD48" s="538"/>
      <c r="CE48" s="539"/>
    </row>
    <row r="49" spans="1:83" ht="12.75" hidden="1" customHeight="1">
      <c r="A49">
        <v>-150</v>
      </c>
      <c r="E49">
        <v>1350</v>
      </c>
      <c r="F49">
        <v>39</v>
      </c>
      <c r="G49" s="140"/>
      <c r="H49" s="102"/>
      <c r="I49">
        <v>1350</v>
      </c>
      <c r="K49" s="40" t="s">
        <v>2801</v>
      </c>
      <c r="L49">
        <v>12.9</v>
      </c>
      <c r="M49" s="140"/>
      <c r="N49">
        <v>0.99</v>
      </c>
      <c r="P49">
        <v>-0.91500000000000004</v>
      </c>
      <c r="R49" s="40"/>
      <c r="S49" s="102"/>
      <c r="T49" s="102"/>
      <c r="U49" s="102"/>
      <c r="V49" s="102"/>
      <c r="W49" s="102"/>
      <c r="AB49" s="102"/>
      <c r="AC49" s="102"/>
      <c r="AD49" s="102"/>
      <c r="AE49" s="102"/>
      <c r="AG49" s="106"/>
      <c r="AH49" s="106"/>
      <c r="AI49" s="106"/>
      <c r="AJ49" s="106"/>
      <c r="BA49" s="537"/>
      <c r="BB49" s="538"/>
      <c r="BC49" s="538"/>
      <c r="BD49" s="538"/>
      <c r="BE49" s="539"/>
      <c r="BF49" s="502"/>
      <c r="BG49" s="537"/>
      <c r="BH49" s="539"/>
      <c r="BI49" s="537"/>
      <c r="BJ49" s="539"/>
      <c r="BK49" s="537"/>
      <c r="BL49" s="539"/>
      <c r="BM49" s="537"/>
      <c r="BN49" s="539"/>
      <c r="BO49" s="537"/>
      <c r="BP49" s="539"/>
      <c r="BQ49" s="537"/>
      <c r="BR49" s="539"/>
      <c r="BS49" s="537"/>
      <c r="BT49" s="539"/>
      <c r="BU49" s="537"/>
      <c r="BV49" s="539"/>
      <c r="BW49" s="537"/>
      <c r="BX49" s="539"/>
      <c r="BY49" s="537"/>
      <c r="BZ49" s="539"/>
      <c r="CA49" s="502"/>
      <c r="CB49" s="537"/>
      <c r="CC49" s="538"/>
      <c r="CD49" s="538"/>
      <c r="CE49" s="539"/>
    </row>
    <row r="50" spans="1:83" ht="12.75" hidden="1" customHeight="1">
      <c r="A50">
        <v>-3875</v>
      </c>
      <c r="E50">
        <v>7625</v>
      </c>
      <c r="F50">
        <v>-1175</v>
      </c>
      <c r="G50" s="140"/>
      <c r="H50" s="102"/>
      <c r="I50">
        <v>7625</v>
      </c>
      <c r="K50" s="40" t="s">
        <v>2802</v>
      </c>
      <c r="L50">
        <v>54.1</v>
      </c>
      <c r="M50" s="140"/>
      <c r="N50">
        <v>3.4738000000000002</v>
      </c>
      <c r="P50">
        <v>-18.423999999999999</v>
      </c>
      <c r="R50" s="40"/>
      <c r="S50" s="102"/>
      <c r="T50" s="102"/>
      <c r="U50" s="102"/>
      <c r="V50" s="102"/>
      <c r="W50" s="102"/>
      <c r="AB50" s="102"/>
      <c r="AC50" s="102"/>
      <c r="AD50" s="102"/>
      <c r="AE50" s="102"/>
      <c r="AG50" s="106"/>
      <c r="AH50" s="106"/>
      <c r="AI50" s="106"/>
      <c r="AJ50" s="106"/>
      <c r="BA50" s="537"/>
      <c r="BB50" s="538"/>
      <c r="BC50" s="538"/>
      <c r="BD50" s="538"/>
      <c r="BE50" s="539"/>
      <c r="BF50" s="502"/>
      <c r="BG50" s="537"/>
      <c r="BH50" s="539"/>
      <c r="BI50" s="537"/>
      <c r="BJ50" s="539"/>
      <c r="BK50" s="537"/>
      <c r="BL50" s="539"/>
      <c r="BM50" s="537"/>
      <c r="BN50" s="539"/>
      <c r="BO50" s="537"/>
      <c r="BP50" s="539"/>
      <c r="BQ50" s="537"/>
      <c r="BR50" s="539"/>
      <c r="BS50" s="537"/>
      <c r="BT50" s="539"/>
      <c r="BU50" s="537"/>
      <c r="BV50" s="539"/>
      <c r="BW50" s="537"/>
      <c r="BX50" s="539"/>
      <c r="BY50" s="537"/>
      <c r="BZ50" s="539"/>
      <c r="CA50" s="502"/>
      <c r="CB50" s="537"/>
      <c r="CC50" s="538"/>
      <c r="CD50" s="538"/>
      <c r="CE50" s="539"/>
    </row>
    <row r="51" spans="1:83" ht="12.75" hidden="1" customHeight="1">
      <c r="A51">
        <v>-2581</v>
      </c>
      <c r="E51">
        <v>17056</v>
      </c>
      <c r="F51">
        <v>-5465.5</v>
      </c>
      <c r="G51" s="140"/>
      <c r="H51" s="102"/>
      <c r="I51">
        <v>17056</v>
      </c>
      <c r="K51" s="40" t="s">
        <v>2803</v>
      </c>
      <c r="L51">
        <v>162.70400000000001</v>
      </c>
      <c r="M51" s="140"/>
      <c r="N51">
        <v>-43.411000000000001</v>
      </c>
      <c r="P51">
        <v>-18.541</v>
      </c>
      <c r="R51" s="40"/>
      <c r="S51" s="102"/>
      <c r="T51" s="102"/>
      <c r="U51" s="102"/>
      <c r="V51" s="102"/>
      <c r="W51" s="102"/>
      <c r="AB51" s="102"/>
      <c r="AC51" s="102"/>
      <c r="AD51" s="102"/>
      <c r="AE51" s="102"/>
      <c r="AG51" s="106"/>
      <c r="AH51" s="106"/>
      <c r="AI51" s="106"/>
      <c r="AJ51" s="106"/>
      <c r="BA51" s="537"/>
      <c r="BB51" s="538"/>
      <c r="BC51" s="538"/>
      <c r="BD51" s="538"/>
      <c r="BE51" s="539"/>
      <c r="BF51" s="502"/>
      <c r="BG51" s="537"/>
      <c r="BH51" s="539"/>
      <c r="BI51" s="537"/>
      <c r="BJ51" s="539"/>
      <c r="BK51" s="537"/>
      <c r="BL51" s="539"/>
      <c r="BM51" s="537"/>
      <c r="BN51" s="539"/>
      <c r="BO51" s="537"/>
      <c r="BP51" s="539"/>
      <c r="BQ51" s="537"/>
      <c r="BR51" s="539"/>
      <c r="BS51" s="537"/>
      <c r="BT51" s="539"/>
      <c r="BU51" s="537"/>
      <c r="BV51" s="539"/>
      <c r="BW51" s="537"/>
      <c r="BX51" s="539"/>
      <c r="BY51" s="537"/>
      <c r="BZ51" s="539"/>
      <c r="CA51" s="502"/>
      <c r="CB51" s="537"/>
      <c r="CC51" s="538"/>
      <c r="CD51" s="538"/>
      <c r="CE51" s="539"/>
    </row>
    <row r="52" spans="1:83" ht="12.75" hidden="1" customHeight="1">
      <c r="A52">
        <v>-45</v>
      </c>
      <c r="E52">
        <v>4203</v>
      </c>
      <c r="F52">
        <v>36.600000000000399</v>
      </c>
      <c r="G52" s="140"/>
      <c r="H52" s="102"/>
      <c r="I52">
        <v>4203</v>
      </c>
      <c r="K52" s="40" t="s">
        <v>2804</v>
      </c>
      <c r="L52">
        <v>40.19</v>
      </c>
      <c r="M52" s="140"/>
      <c r="N52">
        <v>-0.49399999999999999</v>
      </c>
      <c r="P52">
        <v>-3.3359999999999999</v>
      </c>
      <c r="R52" s="40"/>
      <c r="S52" s="102"/>
      <c r="T52" s="102"/>
      <c r="U52" s="102"/>
      <c r="V52" s="102"/>
      <c r="W52" s="102"/>
      <c r="AB52" s="102"/>
      <c r="AC52" s="102"/>
      <c r="AD52" s="102"/>
      <c r="AE52" s="102"/>
      <c r="AG52" s="106"/>
      <c r="AH52" s="106"/>
      <c r="AI52" s="106"/>
      <c r="AJ52" s="106"/>
      <c r="BA52" s="537"/>
      <c r="BB52" s="538"/>
      <c r="BC52" s="538"/>
      <c r="BD52" s="538"/>
      <c r="BE52" s="539"/>
      <c r="BF52" s="502"/>
      <c r="BG52" s="537"/>
      <c r="BH52" s="539"/>
      <c r="BI52" s="537"/>
      <c r="BJ52" s="539"/>
      <c r="BK52" s="537"/>
      <c r="BL52" s="539"/>
      <c r="BM52" s="537"/>
      <c r="BN52" s="539"/>
      <c r="BO52" s="537"/>
      <c r="BP52" s="539"/>
      <c r="BQ52" s="537"/>
      <c r="BR52" s="539"/>
      <c r="BS52" s="537"/>
      <c r="BT52" s="539"/>
      <c r="BU52" s="537"/>
      <c r="BV52" s="539"/>
      <c r="BW52" s="537"/>
      <c r="BX52" s="539"/>
      <c r="BY52" s="537"/>
      <c r="BZ52" s="539"/>
      <c r="CA52" s="502"/>
      <c r="CB52" s="537"/>
      <c r="CC52" s="538"/>
      <c r="CD52" s="538"/>
      <c r="CE52" s="539"/>
    </row>
    <row r="53" spans="1:83" ht="12.75" hidden="1" customHeight="1">
      <c r="A53" s="74">
        <v>174863.59</v>
      </c>
      <c r="E53" s="74">
        <v>-174863.59</v>
      </c>
      <c r="F53" s="74">
        <v>174863.59</v>
      </c>
      <c r="G53" s="140"/>
      <c r="H53" s="244"/>
      <c r="I53" s="74">
        <v>-174863.59</v>
      </c>
      <c r="K53" t="s">
        <v>2805</v>
      </c>
      <c r="L53" s="74">
        <v>-3834.0649100000001</v>
      </c>
      <c r="M53" s="140"/>
      <c r="N53" s="74">
        <v>3834.0649100000001</v>
      </c>
      <c r="P53" s="74">
        <v>3834.0649100000001</v>
      </c>
      <c r="R53" s="40"/>
      <c r="S53" s="244"/>
      <c r="T53" s="244"/>
      <c r="U53" s="244"/>
      <c r="V53" s="244"/>
      <c r="W53" s="244"/>
      <c r="AA53" s="106"/>
      <c r="AB53" s="244"/>
      <c r="AC53" s="244"/>
      <c r="AD53" s="244"/>
      <c r="AE53" s="244"/>
      <c r="AG53" s="245"/>
      <c r="AH53" s="106"/>
      <c r="AI53" s="106"/>
      <c r="AJ53" s="106"/>
      <c r="BA53" s="537"/>
      <c r="BB53" s="538"/>
      <c r="BC53" s="538"/>
      <c r="BD53" s="538"/>
      <c r="BE53" s="539"/>
      <c r="BF53" s="502"/>
      <c r="BG53" s="537"/>
      <c r="BH53" s="539"/>
      <c r="BI53" s="537"/>
      <c r="BJ53" s="539"/>
      <c r="BK53" s="537"/>
      <c r="BL53" s="539"/>
      <c r="BM53" s="537"/>
      <c r="BN53" s="539"/>
      <c r="BO53" s="537"/>
      <c r="BP53" s="539"/>
      <c r="BQ53" s="537"/>
      <c r="BR53" s="539"/>
      <c r="BS53" s="537"/>
      <c r="BT53" s="539"/>
      <c r="BU53" s="537"/>
      <c r="BV53" s="539"/>
      <c r="BW53" s="537"/>
      <c r="BX53" s="539"/>
      <c r="BY53" s="537"/>
      <c r="BZ53" s="539"/>
      <c r="CA53" s="502"/>
      <c r="CB53" s="537"/>
      <c r="CC53" s="538"/>
      <c r="CD53" s="538"/>
      <c r="CE53" s="539"/>
    </row>
    <row r="54" spans="1:83" ht="12.75" hidden="1" customHeight="1">
      <c r="A54" s="35">
        <v>181093.69</v>
      </c>
      <c r="C54" s="35"/>
      <c r="E54" s="35">
        <v>-36574.589999999997</v>
      </c>
      <c r="F54" s="35">
        <v>200142.69</v>
      </c>
      <c r="G54" s="140"/>
      <c r="H54" s="184"/>
      <c r="I54" s="35">
        <v>-36574.589999999997</v>
      </c>
      <c r="K54" s="40"/>
      <c r="L54" s="40">
        <v>-2361.2339099999999</v>
      </c>
      <c r="M54" s="140"/>
      <c r="N54">
        <v>3961.1702100000002</v>
      </c>
      <c r="P54">
        <v>3745.7537200000002</v>
      </c>
      <c r="R54" s="40"/>
      <c r="S54" s="184"/>
      <c r="T54" s="184"/>
      <c r="U54" s="184"/>
      <c r="V54" s="184"/>
      <c r="W54" s="184"/>
      <c r="AA54" s="184"/>
      <c r="AB54" s="184"/>
      <c r="AC54" s="184"/>
      <c r="AD54" s="184"/>
      <c r="AE54" s="184"/>
      <c r="AG54" s="106"/>
      <c r="AH54" s="106"/>
      <c r="AI54" s="106"/>
      <c r="AJ54" s="106"/>
      <c r="BA54" s="537"/>
      <c r="BB54" s="538"/>
      <c r="BC54" s="538"/>
      <c r="BD54" s="538"/>
      <c r="BE54" s="539"/>
      <c r="BF54" s="502"/>
      <c r="BG54" s="537"/>
      <c r="BH54" s="539"/>
      <c r="BI54" s="537"/>
      <c r="BJ54" s="539"/>
      <c r="BK54" s="537"/>
      <c r="BL54" s="539"/>
      <c r="BM54" s="537"/>
      <c r="BN54" s="539"/>
      <c r="BO54" s="537"/>
      <c r="BP54" s="539"/>
      <c r="BQ54" s="537"/>
      <c r="BR54" s="539"/>
      <c r="BS54" s="537"/>
      <c r="BT54" s="539"/>
      <c r="BU54" s="537"/>
      <c r="BV54" s="539"/>
      <c r="BW54" s="537"/>
      <c r="BX54" s="539"/>
      <c r="BY54" s="537"/>
      <c r="BZ54" s="539"/>
      <c r="CA54" s="502"/>
      <c r="CB54" s="537"/>
      <c r="CC54" s="538"/>
      <c r="CD54" s="538"/>
      <c r="CE54" s="539"/>
    </row>
    <row r="55" spans="1:83" ht="13.5" hidden="1" customHeight="1">
      <c r="A55" s="243"/>
      <c r="E55" s="243"/>
      <c r="F55" s="243"/>
      <c r="G55" s="140"/>
      <c r="I55" s="243"/>
      <c r="K55" s="153"/>
      <c r="L55" s="243"/>
      <c r="M55" s="140"/>
      <c r="N55" s="243"/>
      <c r="P55" s="243"/>
      <c r="R55" s="131"/>
      <c r="AG55" s="106"/>
      <c r="AH55" s="106"/>
      <c r="AI55" s="106"/>
      <c r="AJ55" s="106"/>
      <c r="BA55" s="537"/>
      <c r="BB55" s="538"/>
      <c r="BC55" s="538"/>
      <c r="BD55" s="538"/>
      <c r="BE55" s="539"/>
      <c r="BF55" s="502"/>
      <c r="BG55" s="537"/>
      <c r="BH55" s="539"/>
      <c r="BI55" s="537"/>
      <c r="BJ55" s="539"/>
      <c r="BK55" s="537"/>
      <c r="BL55" s="539"/>
      <c r="BM55" s="537"/>
      <c r="BN55" s="539"/>
      <c r="BO55" s="537"/>
      <c r="BP55" s="539"/>
      <c r="BQ55" s="537"/>
      <c r="BR55" s="539"/>
      <c r="BS55" s="537"/>
      <c r="BT55" s="539"/>
      <c r="BU55" s="537"/>
      <c r="BV55" s="539"/>
      <c r="BW55" s="537"/>
      <c r="BX55" s="539"/>
      <c r="BY55" s="537"/>
      <c r="BZ55" s="539"/>
      <c r="CA55" s="502"/>
      <c r="CB55" s="537"/>
      <c r="CC55" s="538"/>
      <c r="CD55" s="538"/>
      <c r="CE55" s="539"/>
    </row>
    <row r="56" spans="1:83" ht="7" hidden="1" customHeight="1">
      <c r="A56" s="131"/>
      <c r="C56" s="35"/>
      <c r="E56" s="131"/>
      <c r="F56" s="131"/>
      <c r="G56" s="140"/>
      <c r="I56" s="131"/>
      <c r="K56" s="40"/>
      <c r="L56" s="131"/>
      <c r="M56" s="140"/>
      <c r="N56" s="131"/>
      <c r="P56" s="131"/>
      <c r="R56" s="131"/>
      <c r="AG56" s="106"/>
      <c r="AH56" s="106"/>
      <c r="AI56" s="106"/>
      <c r="AJ56" s="106"/>
      <c r="BA56" s="537"/>
      <c r="BB56" s="538"/>
      <c r="BC56" s="538"/>
      <c r="BD56" s="538"/>
      <c r="BE56" s="539"/>
      <c r="BF56" s="502"/>
      <c r="BG56" s="537"/>
      <c r="BH56" s="539"/>
      <c r="BI56" s="537"/>
      <c r="BJ56" s="539"/>
      <c r="BK56" s="537"/>
      <c r="BL56" s="539"/>
      <c r="BM56" s="537"/>
      <c r="BN56" s="539"/>
      <c r="BO56" s="537"/>
      <c r="BP56" s="539"/>
      <c r="BQ56" s="537"/>
      <c r="BR56" s="539"/>
      <c r="BS56" s="537"/>
      <c r="BT56" s="539"/>
      <c r="BU56" s="537"/>
      <c r="BV56" s="539"/>
      <c r="BW56" s="537"/>
      <c r="BX56" s="539"/>
      <c r="BY56" s="537"/>
      <c r="BZ56" s="539"/>
      <c r="CA56" s="502"/>
      <c r="CB56" s="537"/>
      <c r="CC56" s="538"/>
      <c r="CD56" s="538"/>
      <c r="CE56" s="539"/>
    </row>
    <row r="57" spans="1:83" ht="12.75" customHeight="1">
      <c r="A57" s="46"/>
      <c r="E57" s="46"/>
      <c r="F57" s="46"/>
      <c r="G57" s="140"/>
      <c r="I57" s="46"/>
      <c r="K57" s="35" t="s">
        <v>2369</v>
      </c>
      <c r="L57" s="46"/>
      <c r="M57" s="140"/>
      <c r="N57" s="46"/>
      <c r="P57" s="46"/>
      <c r="R57" s="46"/>
      <c r="AG57" s="106"/>
      <c r="AH57" s="106"/>
      <c r="AI57" s="106"/>
      <c r="AJ57" s="106"/>
      <c r="BA57" s="537"/>
      <c r="BB57" s="538"/>
      <c r="BC57" s="538"/>
      <c r="BD57" s="538"/>
      <c r="BE57" s="539"/>
      <c r="BF57" s="502"/>
      <c r="BG57" s="537"/>
      <c r="BH57" s="539"/>
      <c r="BI57" s="537"/>
      <c r="BJ57" s="539"/>
      <c r="BK57" s="537"/>
      <c r="BL57" s="539"/>
      <c r="BM57" s="537"/>
      <c r="BN57" s="539"/>
      <c r="BO57" s="537"/>
      <c r="BP57" s="539"/>
      <c r="BQ57" s="537"/>
      <c r="BR57" s="539"/>
      <c r="BS57" s="537"/>
      <c r="BT57" s="539"/>
      <c r="BU57" s="537"/>
      <c r="BV57" s="539"/>
      <c r="BW57" s="537"/>
      <c r="BX57" s="539"/>
      <c r="BY57" s="537"/>
      <c r="BZ57" s="539"/>
      <c r="CA57" s="502"/>
      <c r="CB57" s="537"/>
      <c r="CC57" s="538"/>
      <c r="CD57" s="538"/>
      <c r="CE57" s="539"/>
    </row>
    <row r="58" spans="1:83" ht="12.75" customHeight="1">
      <c r="A58">
        <f ca="1">I58-T58</f>
        <v>8.5881620614403928</v>
      </c>
      <c r="C58" s="40">
        <f ca="1">I58-E58</f>
        <v>8.0419437907996283</v>
      </c>
      <c r="E58">
        <f ca="1">+E10/E37*100</f>
        <v>45.946810824427956</v>
      </c>
      <c r="F58" s="46" t="e">
        <f ca="1">I58-H58</f>
        <v>#DIV/0!</v>
      </c>
      <c r="G58" s="140"/>
      <c r="H58" t="e">
        <f>+H10/H37*100</f>
        <v>#DIV/0!</v>
      </c>
      <c r="I58">
        <f ca="1">+I10/I37*100</f>
        <v>53.988754615227585</v>
      </c>
      <c r="K58" t="s">
        <v>2603</v>
      </c>
      <c r="L58">
        <f ca="1">+L10/L37*100</f>
        <v>45.279005529777081</v>
      </c>
      <c r="M58" s="140"/>
      <c r="N58" s="46" t="e">
        <f ca="1">L58-U58</f>
        <v>#DIV/0!</v>
      </c>
      <c r="P58">
        <f ca="1">L58-V58</f>
        <v>-0.68892603574636269</v>
      </c>
      <c r="S58" s="46" t="e">
        <f ca="1">+S10/S37*100</f>
        <v>#DIV/0!</v>
      </c>
      <c r="T58">
        <f ca="1">+T10/T37*100</f>
        <v>45.400592553787192</v>
      </c>
      <c r="U58" s="46" t="e">
        <f ca="1">+U10/U37*100</f>
        <v>#DIV/0!</v>
      </c>
      <c r="V58">
        <f ca="1">+V10/V37*100</f>
        <v>45.967931565523443</v>
      </c>
      <c r="Y58" s="46"/>
      <c r="AG58" s="106"/>
      <c r="AH58" s="106"/>
      <c r="AI58" s="106"/>
      <c r="AJ58" s="106"/>
      <c r="BA58" s="537"/>
      <c r="BB58" s="538"/>
      <c r="BC58" s="538"/>
      <c r="BD58" s="538"/>
      <c r="BE58" s="539"/>
      <c r="BF58" s="502"/>
      <c r="BG58" s="537"/>
      <c r="BH58" s="539"/>
      <c r="BI58" s="537"/>
      <c r="BJ58" s="539"/>
      <c r="BK58" s="537"/>
      <c r="BL58" s="539"/>
      <c r="BM58" s="537"/>
      <c r="BN58" s="539"/>
      <c r="BO58" s="537"/>
      <c r="BP58" s="539"/>
      <c r="BQ58" s="537"/>
      <c r="BR58" s="539"/>
      <c r="BS58" s="537"/>
      <c r="BT58" s="539"/>
      <c r="BU58" s="537"/>
      <c r="BV58" s="539"/>
      <c r="BW58" s="537"/>
      <c r="BX58" s="539"/>
      <c r="BY58" s="537"/>
      <c r="BZ58" s="539"/>
      <c r="CA58" s="502"/>
      <c r="CB58" s="537"/>
      <c r="CC58" s="538"/>
      <c r="CD58" s="538"/>
      <c r="CE58" s="539"/>
    </row>
    <row r="59" spans="1:83" ht="12.75" customHeight="1">
      <c r="A59">
        <f ca="1">I59-T59</f>
        <v>-11.600478546699737</v>
      </c>
      <c r="C59" s="40">
        <f ca="1">I59-E59</f>
        <v>-9.7416278117475095</v>
      </c>
      <c r="E59">
        <f ca="1">+E35/E37*100</f>
        <v>27.849956412818059</v>
      </c>
      <c r="F59" s="46" t="e">
        <f ca="1">I59-H59</f>
        <v>#DIV/0!</v>
      </c>
      <c r="H59" t="e">
        <f>+H35/H37*100</f>
        <v>#DIV/0!</v>
      </c>
      <c r="I59">
        <f ca="1">+I35/I37*100</f>
        <v>18.10832860107055</v>
      </c>
      <c r="K59" t="s">
        <v>2597</v>
      </c>
      <c r="L59">
        <f ca="1">+L35/L37*100</f>
        <v>22.858058766300708</v>
      </c>
      <c r="N59" s="46" t="e">
        <f ca="1">L59-U59</f>
        <v>#DIV/0!</v>
      </c>
      <c r="P59">
        <f ca="1">L59-V59</f>
        <v>-1.3245606317568885</v>
      </c>
      <c r="S59" s="46" t="e">
        <f ca="1">+S35/S37*100</f>
        <v>#DIV/0!</v>
      </c>
      <c r="T59">
        <f ca="1">+T35/T37*100</f>
        <v>29.708807147770287</v>
      </c>
      <c r="U59" s="46" t="e">
        <f ca="1">+U35/U37*100</f>
        <v>#DIV/0!</v>
      </c>
      <c r="V59">
        <f ca="1">+V35/V37*100</f>
        <v>24.182619398057597</v>
      </c>
      <c r="Y59" s="46"/>
      <c r="AG59" s="106"/>
      <c r="AH59" s="106"/>
      <c r="AI59" s="106"/>
      <c r="AJ59" s="106"/>
      <c r="BA59" s="537"/>
      <c r="BB59" s="538"/>
      <c r="BC59" s="538"/>
      <c r="BD59" s="538"/>
      <c r="BE59" s="539"/>
      <c r="BF59" s="502"/>
      <c r="BG59" s="537"/>
      <c r="BH59" s="539"/>
      <c r="BI59" s="537"/>
      <c r="BJ59" s="539"/>
      <c r="BK59" s="537"/>
      <c r="BL59" s="539"/>
      <c r="BM59" s="537"/>
      <c r="BN59" s="539"/>
      <c r="BO59" s="537"/>
      <c r="BP59" s="539"/>
      <c r="BQ59" s="537"/>
      <c r="BR59" s="539"/>
      <c r="BS59" s="537"/>
      <c r="BT59" s="539"/>
      <c r="BU59" s="537"/>
      <c r="BV59" s="539"/>
      <c r="BW59" s="537"/>
      <c r="BX59" s="539"/>
      <c r="BY59" s="537"/>
      <c r="BZ59" s="539"/>
      <c r="CA59" s="502"/>
      <c r="CB59" s="537"/>
      <c r="CC59" s="538"/>
      <c r="CD59" s="538"/>
      <c r="CE59" s="539"/>
    </row>
    <row r="60" spans="1:83" ht="12.75" customHeight="1">
      <c r="A60">
        <f ca="1">I60-T60</f>
        <v>0.1472226956462217</v>
      </c>
      <c r="C60" s="40">
        <f ca="1">I60-X60</f>
        <v>2.6972809991515119</v>
      </c>
      <c r="E60" t="e">
        <f>+E49/E55</f>
        <v>#DIV/0!</v>
      </c>
      <c r="F60" s="46" t="e">
        <f ca="1">I60-S60</f>
        <v>#DIV/0!</v>
      </c>
      <c r="I60">
        <f ca="1">I12/SCH00!A16*100</f>
        <v>3.5630630681381503</v>
      </c>
      <c r="K60" s="40" t="s">
        <v>2806</v>
      </c>
      <c r="L60">
        <f ca="1">L12/SCH00!L16*100</f>
        <v>1.1101685053010415</v>
      </c>
      <c r="N60" s="46" t="e">
        <f ca="1">L60-U60</f>
        <v>#DIV/0!</v>
      </c>
      <c r="P60">
        <f ca="1">L60-V60</f>
        <v>0.23979659319683333</v>
      </c>
      <c r="S60" s="46" t="e">
        <f ca="1">S12/SCH00!S16*100</f>
        <v>#DIV/0!</v>
      </c>
      <c r="T60">
        <f ca="1">T12/SCH00!T16*100</f>
        <v>3.4158403724919286</v>
      </c>
      <c r="U60" s="46" t="e">
        <f ca="1">U12/SCH00!U16*100</f>
        <v>#DIV/0!</v>
      </c>
      <c r="V60">
        <f ca="1">V12/SCH00!V16*100</f>
        <v>0.87037191210420817</v>
      </c>
      <c r="X60">
        <f ca="1">X12/SCH00!X16*100</f>
        <v>0.86578206898663823</v>
      </c>
      <c r="Y60" s="46" t="e">
        <f ca="1">Y12/SCH00!Y16*100</f>
        <v>#DIV/0!</v>
      </c>
      <c r="Z60">
        <f ca="1">Z12/SCH00!Z16*100</f>
        <v>0.65901826166482758</v>
      </c>
      <c r="AG60" s="106"/>
      <c r="AH60" s="106"/>
      <c r="AI60" s="106"/>
      <c r="AJ60" s="106"/>
      <c r="BA60" s="537"/>
      <c r="BB60" s="538"/>
      <c r="BC60" s="538"/>
      <c r="BD60" s="538"/>
      <c r="BE60" s="539"/>
      <c r="BF60" s="502"/>
      <c r="BG60" s="537"/>
      <c r="BH60" s="539"/>
      <c r="BI60" s="537"/>
      <c r="BJ60" s="539"/>
      <c r="BK60" s="537"/>
      <c r="BL60" s="539"/>
      <c r="BM60" s="537"/>
      <c r="BN60" s="539"/>
      <c r="BO60" s="537"/>
      <c r="BP60" s="539"/>
      <c r="BQ60" s="537"/>
      <c r="BR60" s="539"/>
      <c r="BS60" s="537"/>
      <c r="BT60" s="539"/>
      <c r="BU60" s="537"/>
      <c r="BV60" s="539"/>
      <c r="BW60" s="537"/>
      <c r="BX60" s="539"/>
      <c r="BY60" s="537"/>
      <c r="BZ60" s="539"/>
      <c r="CA60" s="502"/>
      <c r="CB60" s="537"/>
      <c r="CC60" s="538"/>
      <c r="CD60" s="538"/>
      <c r="CE60" s="539"/>
    </row>
    <row r="61" spans="1:83" ht="12.75" customHeight="1">
      <c r="A61">
        <f ca="1">I61-T61</f>
        <v>-0.6558325821067299</v>
      </c>
      <c r="C61" s="40">
        <f ca="1">I61-X61</f>
        <v>0.51173495193416541</v>
      </c>
      <c r="E61" t="e">
        <f>+E50/E56</f>
        <v>#DIV/0!</v>
      </c>
      <c r="F61" s="46" t="e">
        <f ca="1">I61-S61</f>
        <v>#DIV/0!</v>
      </c>
      <c r="I61">
        <f ca="1">I35/SCH00!A16*100</f>
        <v>0.78788374644198211</v>
      </c>
      <c r="K61" s="40" t="s">
        <v>2807</v>
      </c>
      <c r="L61">
        <f ca="1">L35/SCH00!L16*100</f>
        <v>0.32895590296063026</v>
      </c>
      <c r="N61" s="46" t="e">
        <f ca="1">L61-U61</f>
        <v>#DIV/0!</v>
      </c>
      <c r="P61">
        <f ca="1">L61-V61</f>
        <v>5.1343137680838147E-2</v>
      </c>
      <c r="S61" s="46" t="e">
        <f ca="1">S35/SCH00!S16*100</f>
        <v>#DIV/0!</v>
      </c>
      <c r="T61">
        <f ca="1">T35/SCH00!T16*100</f>
        <v>1.443716328548712</v>
      </c>
      <c r="U61" s="46" t="e">
        <f ca="1">U35/SCH00!U16*100</f>
        <v>#DIV/0!</v>
      </c>
      <c r="V61">
        <f ca="1">V35/SCH00!V16*100</f>
        <v>0.27761276527979212</v>
      </c>
      <c r="X61">
        <f ca="1">X35/SCH00!X16*100</f>
        <v>0.27614879450781665</v>
      </c>
      <c r="Y61" s="46" t="e">
        <f ca="1">Y35/SCH00!Y16*100</f>
        <v>#DIV/0!</v>
      </c>
      <c r="Z61">
        <f ca="1">Z35/SCH00!Z16*100</f>
        <v>0.28728289761032805</v>
      </c>
      <c r="AG61" s="106"/>
      <c r="AH61" s="106"/>
      <c r="AI61" s="106"/>
      <c r="AJ61" s="106"/>
      <c r="BA61" s="537"/>
      <c r="BB61" s="538"/>
      <c r="BC61" s="538"/>
      <c r="BD61" s="538"/>
      <c r="BE61" s="539"/>
      <c r="BF61" s="502"/>
      <c r="BG61" s="537"/>
      <c r="BH61" s="539"/>
      <c r="BI61" s="537"/>
      <c r="BJ61" s="539"/>
      <c r="BK61" s="537"/>
      <c r="BL61" s="539"/>
      <c r="BM61" s="537"/>
      <c r="BN61" s="539"/>
      <c r="BO61" s="537"/>
      <c r="BP61" s="539"/>
      <c r="BQ61" s="537"/>
      <c r="BR61" s="539"/>
      <c r="BS61" s="537"/>
      <c r="BT61" s="539"/>
      <c r="BU61" s="537"/>
      <c r="BV61" s="539"/>
      <c r="BW61" s="537"/>
      <c r="BX61" s="539"/>
      <c r="BY61" s="537"/>
      <c r="BZ61" s="539"/>
      <c r="CA61" s="502"/>
      <c r="CB61" s="537"/>
      <c r="CC61" s="538"/>
      <c r="CD61" s="538"/>
      <c r="CE61" s="539"/>
    </row>
    <row r="62" spans="1:83" ht="5.15" customHeight="1" thickBot="1">
      <c r="A62" s="46"/>
      <c r="C62" s="46"/>
      <c r="E62" s="46"/>
      <c r="F62" s="46"/>
      <c r="I62" s="46"/>
      <c r="AG62" s="106"/>
      <c r="AH62" s="106"/>
      <c r="AI62" s="106"/>
      <c r="AJ62" s="106"/>
      <c r="BA62" s="537"/>
      <c r="BB62" s="538"/>
      <c r="BC62" s="538"/>
      <c r="BD62" s="538"/>
      <c r="BE62" s="539"/>
      <c r="BF62" s="502"/>
      <c r="BG62" s="537"/>
      <c r="BH62" s="539"/>
      <c r="BI62" s="537"/>
      <c r="BJ62" s="539"/>
      <c r="BK62" s="537"/>
      <c r="BL62" s="539"/>
      <c r="BM62" s="537"/>
      <c r="BN62" s="539"/>
      <c r="BO62" s="537"/>
      <c r="BP62" s="539"/>
      <c r="BQ62" s="537"/>
      <c r="BR62" s="539"/>
      <c r="BS62" s="537"/>
      <c r="BT62" s="539"/>
      <c r="BU62" s="537"/>
      <c r="BV62" s="539"/>
      <c r="BW62" s="537"/>
      <c r="BX62" s="539"/>
      <c r="BY62" s="537"/>
      <c r="BZ62" s="539"/>
      <c r="CA62" s="502"/>
      <c r="CB62" s="537"/>
      <c r="CC62" s="538"/>
      <c r="CD62" s="538"/>
      <c r="CE62" s="539"/>
    </row>
    <row r="63" spans="1:83" ht="5.15" customHeight="1" thickTop="1">
      <c r="A63" s="169"/>
      <c r="B63" s="169"/>
      <c r="C63" s="168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AG63" s="106"/>
      <c r="AH63" s="106"/>
      <c r="AI63" s="106"/>
      <c r="AJ63" s="106"/>
      <c r="BA63" s="537"/>
      <c r="BB63" s="538"/>
      <c r="BC63" s="538"/>
      <c r="BD63" s="538"/>
      <c r="BE63" s="539"/>
      <c r="BF63" s="502"/>
      <c r="BG63" s="537"/>
      <c r="BH63" s="539"/>
      <c r="BI63" s="537"/>
      <c r="BJ63" s="539"/>
      <c r="BK63" s="537"/>
      <c r="BL63" s="539"/>
      <c r="BM63" s="537"/>
      <c r="BN63" s="539"/>
      <c r="BO63" s="537"/>
      <c r="BP63" s="539"/>
      <c r="BQ63" s="537"/>
      <c r="BR63" s="539"/>
      <c r="BS63" s="537"/>
      <c r="BT63" s="539"/>
      <c r="BU63" s="537"/>
      <c r="BV63" s="539"/>
      <c r="BW63" s="537"/>
      <c r="BX63" s="539"/>
      <c r="BY63" s="537"/>
      <c r="BZ63" s="539"/>
      <c r="CA63" s="502"/>
      <c r="CB63" s="537"/>
      <c r="CC63" s="538"/>
      <c r="CD63" s="538"/>
      <c r="CE63" s="539"/>
    </row>
    <row r="64" spans="1:83" ht="14.25" customHeight="1">
      <c r="H64" s="184"/>
      <c r="S64" s="184"/>
      <c r="T64" s="184"/>
      <c r="U64" s="184"/>
      <c r="V64" s="184"/>
      <c r="W64" s="184"/>
      <c r="AB64" s="184"/>
      <c r="AC64" s="184"/>
      <c r="AD64" s="184"/>
      <c r="AE64" s="184"/>
      <c r="AG64" s="246"/>
      <c r="AH64" s="246"/>
      <c r="AI64" s="106"/>
      <c r="AJ64" s="106"/>
    </row>
    <row r="65" spans="8:36" ht="14.25" customHeight="1">
      <c r="AG65" s="246"/>
      <c r="AH65" s="246"/>
      <c r="AI65" s="106"/>
      <c r="AJ65" s="106"/>
    </row>
    <row r="66" spans="8:36" ht="14.25" customHeight="1">
      <c r="AG66" s="246"/>
      <c r="AH66" s="246"/>
      <c r="AI66" s="106"/>
      <c r="AJ66" s="106"/>
    </row>
    <row r="67" spans="8:36" ht="14.25" customHeight="1">
      <c r="AG67" s="246"/>
      <c r="AH67" s="246"/>
      <c r="AI67" s="106"/>
      <c r="AJ67" s="106"/>
    </row>
    <row r="68" spans="8:36" ht="14.25" customHeight="1">
      <c r="AG68" s="246"/>
      <c r="AH68" s="246"/>
      <c r="AI68" s="106"/>
      <c r="AJ68" s="106"/>
    </row>
    <row r="69" spans="8:36" ht="12.75" customHeight="1">
      <c r="H69" s="102"/>
      <c r="S69" s="102"/>
      <c r="T69" s="102"/>
      <c r="U69" s="102"/>
      <c r="V69" s="102"/>
      <c r="W69" s="102"/>
      <c r="AA69" s="102"/>
      <c r="AB69" s="102"/>
      <c r="AC69" s="102"/>
      <c r="AD69" s="102"/>
      <c r="AE69" s="102"/>
      <c r="AG69" s="106"/>
      <c r="AH69" s="106"/>
      <c r="AI69" s="106"/>
      <c r="AJ69" s="106"/>
    </row>
    <row r="70" spans="8:36" ht="12.75" customHeight="1">
      <c r="H70" s="102"/>
      <c r="S70" s="102"/>
      <c r="T70" s="102"/>
      <c r="U70" s="102"/>
      <c r="V70" s="102"/>
      <c r="W70" s="102"/>
      <c r="AA70" s="102"/>
      <c r="AB70" s="102"/>
      <c r="AC70" s="102"/>
      <c r="AD70" s="102"/>
      <c r="AE70" s="102"/>
      <c r="AG70" s="106"/>
      <c r="AH70" s="106"/>
      <c r="AI70" s="106"/>
      <c r="AJ70" s="106"/>
    </row>
    <row r="71" spans="8:36" ht="12.75" customHeight="1">
      <c r="H71" s="102"/>
      <c r="S71" s="102"/>
      <c r="T71" s="102"/>
      <c r="U71" s="102"/>
      <c r="V71" s="102"/>
      <c r="W71" s="102"/>
      <c r="AA71" s="102"/>
      <c r="AB71" s="102"/>
      <c r="AC71" s="102"/>
      <c r="AD71" s="102"/>
      <c r="AE71" s="102"/>
      <c r="AG71" s="106"/>
      <c r="AH71" s="106"/>
      <c r="AI71" s="106"/>
      <c r="AJ71" s="106"/>
    </row>
    <row r="72" spans="8:36" ht="14.25" customHeight="1">
      <c r="AG72" s="246"/>
      <c r="AH72" s="246"/>
      <c r="AI72" s="106"/>
      <c r="AJ72" s="106"/>
    </row>
    <row r="73" spans="8:36" ht="14.25" customHeight="1">
      <c r="AG73" s="246"/>
      <c r="AH73" s="246"/>
      <c r="AI73" s="106"/>
      <c r="AJ73" s="106"/>
    </row>
    <row r="74" spans="8:36" ht="14.25" customHeight="1">
      <c r="AG74" s="246"/>
      <c r="AH74" s="246"/>
      <c r="AI74" s="106"/>
      <c r="AJ74" s="106"/>
    </row>
    <row r="75" spans="8:36" ht="12.75" customHeight="1">
      <c r="H75" s="102"/>
      <c r="S75" s="102"/>
      <c r="T75" s="102"/>
      <c r="U75" s="102"/>
      <c r="V75" s="102"/>
      <c r="W75" s="102"/>
      <c r="AB75" s="102"/>
      <c r="AC75" s="102"/>
      <c r="AD75" s="102"/>
      <c r="AE75" s="102"/>
      <c r="AG75" s="106"/>
      <c r="AH75" s="106"/>
      <c r="AI75" s="106"/>
      <c r="AJ75" s="106"/>
    </row>
    <row r="76" spans="8:36" ht="12.75" customHeight="1">
      <c r="H76" s="102"/>
      <c r="S76" s="102"/>
      <c r="T76" s="102"/>
      <c r="U76" s="102"/>
      <c r="V76" s="102"/>
      <c r="W76" s="102"/>
      <c r="AB76" s="102"/>
      <c r="AC76" s="102"/>
      <c r="AD76" s="102"/>
      <c r="AE76" s="102"/>
      <c r="AG76" s="106"/>
      <c r="AH76" s="106"/>
      <c r="AI76" s="106"/>
      <c r="AJ76" s="106"/>
    </row>
    <row r="77" spans="8:36" ht="12.75" customHeight="1">
      <c r="H77" s="102"/>
      <c r="S77" s="102"/>
      <c r="T77" s="102"/>
      <c r="U77" s="102"/>
      <c r="V77" s="102"/>
      <c r="W77" s="102"/>
      <c r="AB77" s="102"/>
      <c r="AC77" s="102"/>
      <c r="AD77" s="102"/>
      <c r="AE77" s="102"/>
      <c r="AG77" s="106"/>
      <c r="AH77" s="106"/>
      <c r="AI77" s="106"/>
      <c r="AJ77" s="106"/>
    </row>
    <row r="78" spans="8:36" ht="12.75" customHeight="1">
      <c r="H78" s="102"/>
      <c r="S78" s="102"/>
      <c r="T78" s="102"/>
      <c r="U78" s="102"/>
      <c r="V78" s="102"/>
      <c r="W78" s="102"/>
      <c r="AB78" s="102"/>
      <c r="AC78" s="102"/>
      <c r="AD78" s="102"/>
      <c r="AE78" s="102"/>
      <c r="AG78" s="106"/>
      <c r="AH78" s="106"/>
      <c r="AI78" s="106"/>
      <c r="AJ78" s="106"/>
    </row>
    <row r="79" spans="8:36" ht="12.75" customHeight="1">
      <c r="AG79" s="106"/>
      <c r="AH79" s="106"/>
      <c r="AI79" s="106"/>
      <c r="AJ79" s="106"/>
    </row>
    <row r="80" spans="8:36" ht="12.75" customHeight="1">
      <c r="AG80" s="106"/>
      <c r="AH80" s="106"/>
      <c r="AI80" s="106"/>
      <c r="AJ80" s="106"/>
    </row>
    <row r="81" spans="8:36" ht="12.75" customHeight="1">
      <c r="H81" s="102"/>
      <c r="S81" s="102"/>
      <c r="T81" s="102"/>
      <c r="U81" s="102"/>
      <c r="V81" s="102"/>
      <c r="W81" s="102"/>
      <c r="AB81" s="102"/>
      <c r="AC81" s="102"/>
      <c r="AD81" s="102"/>
      <c r="AE81" s="102"/>
      <c r="AG81" s="106"/>
      <c r="AH81" s="106"/>
      <c r="AI81" s="106"/>
      <c r="AJ81" s="106"/>
    </row>
    <row r="82" spans="8:36" ht="12.75" customHeight="1">
      <c r="H82" s="102"/>
      <c r="S82" s="102"/>
      <c r="T82" s="102"/>
      <c r="U82" s="102"/>
      <c r="V82" s="102"/>
      <c r="W82" s="102"/>
      <c r="AB82" s="102"/>
      <c r="AC82" s="102"/>
      <c r="AD82" s="102"/>
      <c r="AE82" s="102"/>
      <c r="AG82" s="106"/>
      <c r="AH82" s="106"/>
      <c r="AI82" s="106"/>
      <c r="AJ82" s="106"/>
    </row>
    <row r="83" spans="8:36" ht="12.75" customHeight="1">
      <c r="H83" s="102"/>
      <c r="S83" s="102"/>
      <c r="T83" s="102"/>
      <c r="U83" s="102"/>
      <c r="V83" s="102"/>
      <c r="W83" s="102"/>
      <c r="AB83" s="102"/>
      <c r="AC83" s="102"/>
      <c r="AD83" s="102"/>
      <c r="AE83" s="102"/>
      <c r="AG83" s="106"/>
      <c r="AH83" s="106"/>
      <c r="AI83" s="106"/>
      <c r="AJ83" s="106"/>
    </row>
    <row r="84" spans="8:36" ht="12.75" customHeight="1">
      <c r="H84" s="102"/>
      <c r="S84" s="102"/>
      <c r="T84" s="102"/>
      <c r="U84" s="102"/>
      <c r="V84" s="102"/>
      <c r="W84" s="102"/>
      <c r="AB84" s="102"/>
      <c r="AC84" s="102"/>
      <c r="AD84" s="102"/>
      <c r="AE84" s="102"/>
      <c r="AG84" s="106"/>
      <c r="AH84" s="106"/>
      <c r="AI84" s="106"/>
      <c r="AJ84" s="106"/>
    </row>
    <row r="85" spans="8:36" ht="12.75" customHeight="1">
      <c r="AG85" s="106"/>
      <c r="AH85" s="106"/>
      <c r="AI85" s="106"/>
      <c r="AJ85" s="106"/>
    </row>
    <row r="86" spans="8:36" ht="12.75" customHeight="1">
      <c r="AG86" s="106"/>
      <c r="AH86" s="106"/>
      <c r="AI86" s="106"/>
      <c r="AJ86" s="106"/>
    </row>
    <row r="87" spans="8:36" ht="12.75" customHeight="1">
      <c r="H87" s="102"/>
      <c r="S87" s="102"/>
      <c r="T87" s="102"/>
      <c r="U87" s="102"/>
      <c r="V87" s="102"/>
      <c r="W87" s="102"/>
      <c r="AB87" s="102"/>
      <c r="AC87" s="102"/>
      <c r="AD87" s="102"/>
      <c r="AE87" s="102"/>
      <c r="AG87" s="106"/>
      <c r="AH87" s="106"/>
      <c r="AI87" s="106"/>
      <c r="AJ87" s="106"/>
    </row>
    <row r="88" spans="8:36" ht="12.75" customHeight="1">
      <c r="H88" s="102"/>
      <c r="S88" s="102"/>
      <c r="T88" s="102"/>
      <c r="U88" s="102"/>
      <c r="V88" s="102"/>
      <c r="W88" s="102"/>
      <c r="AB88" s="102"/>
      <c r="AC88" s="102"/>
      <c r="AD88" s="102"/>
      <c r="AE88" s="102"/>
      <c r="AG88" s="106"/>
      <c r="AH88" s="106"/>
      <c r="AI88" s="106"/>
      <c r="AJ88" s="106"/>
    </row>
    <row r="89" spans="8:36" ht="12.75" customHeight="1">
      <c r="H89" s="102"/>
      <c r="S89" s="102"/>
      <c r="T89" s="102"/>
      <c r="U89" s="102"/>
      <c r="V89" s="102"/>
      <c r="W89" s="102"/>
      <c r="AB89" s="102"/>
      <c r="AC89" s="102"/>
      <c r="AD89" s="102"/>
      <c r="AE89" s="102"/>
      <c r="AG89" s="106"/>
      <c r="AH89" s="106"/>
      <c r="AI89" s="106"/>
      <c r="AJ89" s="106"/>
    </row>
    <row r="90" spans="8:36" ht="12.75" customHeight="1">
      <c r="H90" s="102"/>
      <c r="S90" s="102"/>
      <c r="T90" s="102"/>
      <c r="U90" s="102"/>
      <c r="V90" s="102"/>
      <c r="W90" s="102"/>
      <c r="AB90" s="102"/>
      <c r="AC90" s="102"/>
      <c r="AD90" s="102"/>
      <c r="AE90" s="102"/>
      <c r="AG90" s="106"/>
      <c r="AH90" s="106"/>
      <c r="AI90" s="106"/>
      <c r="AJ90" s="106"/>
    </row>
    <row r="91" spans="8:36" ht="12.75" customHeight="1">
      <c r="H91" s="102"/>
      <c r="S91" s="102"/>
      <c r="T91" s="102"/>
      <c r="U91" s="102"/>
      <c r="V91" s="102"/>
      <c r="W91" s="102"/>
      <c r="AB91" s="102"/>
      <c r="AC91" s="102"/>
      <c r="AD91" s="102"/>
      <c r="AE91" s="102"/>
      <c r="AG91" s="106"/>
      <c r="AH91" s="106"/>
      <c r="AI91" s="106"/>
      <c r="AJ91" s="106"/>
    </row>
    <row r="92" spans="8:36" ht="12.75" customHeight="1">
      <c r="H92" s="102"/>
      <c r="S92" s="102"/>
      <c r="T92" s="102"/>
      <c r="U92" s="102"/>
      <c r="V92" s="102"/>
      <c r="W92" s="102"/>
      <c r="AB92" s="102"/>
      <c r="AC92" s="102"/>
      <c r="AD92" s="102"/>
      <c r="AE92" s="102"/>
      <c r="AG92" s="106"/>
      <c r="AH92" s="106"/>
      <c r="AI92" s="106"/>
      <c r="AJ92" s="106"/>
    </row>
    <row r="93" spans="8:36" ht="12.75" customHeight="1">
      <c r="H93" s="102"/>
      <c r="S93" s="102"/>
      <c r="T93" s="102"/>
      <c r="U93" s="102"/>
      <c r="V93" s="102"/>
      <c r="W93" s="102"/>
      <c r="AB93" s="102"/>
      <c r="AC93" s="102"/>
      <c r="AD93" s="102"/>
      <c r="AE93" s="102"/>
      <c r="AG93" s="106"/>
      <c r="AH93" s="106"/>
      <c r="AI93" s="106"/>
      <c r="AJ93" s="106"/>
    </row>
    <row r="94" spans="8:36" ht="12.75" customHeight="1">
      <c r="H94" s="102"/>
      <c r="S94" s="102"/>
      <c r="T94" s="102"/>
      <c r="U94" s="102"/>
      <c r="V94" s="102"/>
      <c r="W94" s="102"/>
      <c r="AB94" s="102"/>
      <c r="AC94" s="102"/>
      <c r="AD94" s="102"/>
      <c r="AE94" s="102"/>
      <c r="AG94" s="106"/>
      <c r="AH94" s="106"/>
      <c r="AI94" s="106"/>
      <c r="AJ94" s="106"/>
    </row>
    <row r="95" spans="8:36" ht="12.75" customHeight="1">
      <c r="AG95" s="106"/>
      <c r="AH95" s="106"/>
      <c r="AI95" s="106"/>
      <c r="AJ95" s="106"/>
    </row>
    <row r="96" spans="8:36" ht="12.75" customHeight="1">
      <c r="AG96" s="106"/>
      <c r="AH96" s="106"/>
      <c r="AI96" s="106"/>
      <c r="AJ96" s="106"/>
    </row>
    <row r="97" spans="33:36" ht="12.75" customHeight="1">
      <c r="AG97" s="106"/>
      <c r="AH97" s="106"/>
      <c r="AI97" s="106"/>
      <c r="AJ97" s="106"/>
    </row>
    <row r="98" spans="33:36" ht="12.75" customHeight="1">
      <c r="AG98" s="106"/>
      <c r="AH98" s="106"/>
      <c r="AI98" s="106"/>
      <c r="AJ98" s="106"/>
    </row>
    <row r="99" spans="33:36" ht="12.75" customHeight="1">
      <c r="AG99" s="106"/>
      <c r="AH99" s="106"/>
      <c r="AI99" s="106"/>
      <c r="AJ99" s="106"/>
    </row>
    <row r="100" spans="33:36" ht="12.75" customHeight="1">
      <c r="AG100" s="106"/>
      <c r="AH100" s="106"/>
      <c r="AI100" s="106"/>
      <c r="AJ100" s="106"/>
    </row>
    <row r="101" spans="33:36" ht="12.75" customHeight="1">
      <c r="AG101" s="106"/>
      <c r="AH101" s="106"/>
      <c r="AI101" s="106"/>
      <c r="AJ101" s="106"/>
    </row>
    <row r="102" spans="33:36" ht="12.75" customHeight="1">
      <c r="AG102" s="106"/>
      <c r="AH102" s="106"/>
      <c r="AI102" s="106"/>
      <c r="AJ102" s="106"/>
    </row>
    <row r="103" spans="33:36" ht="12.75" customHeight="1">
      <c r="AG103" s="106"/>
      <c r="AH103" s="106"/>
      <c r="AI103" s="106"/>
      <c r="AJ103" s="106"/>
    </row>
    <row r="104" spans="33:36" ht="12.75" customHeight="1">
      <c r="AG104" s="106"/>
      <c r="AH104" s="106"/>
      <c r="AI104" s="106"/>
      <c r="AJ104" s="106"/>
    </row>
    <row r="105" spans="33:36" ht="12.75" customHeight="1">
      <c r="AG105" s="106"/>
      <c r="AH105" s="106"/>
      <c r="AI105" s="106"/>
      <c r="AJ105" s="106"/>
    </row>
    <row r="106" spans="33:36" ht="12.75" customHeight="1">
      <c r="AG106" s="106"/>
      <c r="AH106" s="106"/>
      <c r="AI106" s="106"/>
      <c r="AJ106" s="106"/>
    </row>
    <row r="107" spans="33:36" ht="12.75" customHeight="1">
      <c r="AG107" s="106"/>
      <c r="AH107" s="106"/>
      <c r="AI107" s="106"/>
      <c r="AJ107" s="106"/>
    </row>
    <row r="108" spans="33:36" ht="12.75" customHeight="1">
      <c r="AG108" s="106"/>
      <c r="AH108" s="106"/>
      <c r="AI108" s="106"/>
      <c r="AJ108" s="106"/>
    </row>
    <row r="109" spans="33:36" ht="12.75" customHeight="1">
      <c r="AG109" s="106"/>
      <c r="AH109" s="106"/>
      <c r="AI109" s="106"/>
      <c r="AJ109" s="106"/>
    </row>
    <row r="110" spans="33:36" ht="12.75" customHeight="1">
      <c r="AG110" s="106"/>
      <c r="AH110" s="106"/>
      <c r="AI110" s="106"/>
      <c r="AJ110" s="106"/>
    </row>
    <row r="111" spans="33:36" ht="12.75" customHeight="1">
      <c r="AG111" s="106"/>
      <c r="AH111" s="106"/>
      <c r="AI111" s="106"/>
      <c r="AJ111" s="106"/>
    </row>
    <row r="112" spans="33:36" ht="12.75" customHeight="1">
      <c r="AG112" s="106"/>
      <c r="AH112" s="106"/>
      <c r="AI112" s="106"/>
      <c r="AJ112" s="106"/>
    </row>
    <row r="113" spans="33:36" ht="12.75" customHeight="1">
      <c r="AG113" s="106"/>
      <c r="AH113" s="106"/>
      <c r="AI113" s="106"/>
      <c r="AJ113" s="106"/>
    </row>
    <row r="114" spans="33:36" ht="12.75" customHeight="1">
      <c r="AG114" s="106"/>
      <c r="AH114" s="106"/>
      <c r="AI114" s="106"/>
      <c r="AJ114" s="106"/>
    </row>
    <row r="115" spans="33:36" ht="12.75" customHeight="1">
      <c r="AG115" s="106"/>
      <c r="AH115" s="106"/>
      <c r="AI115" s="106"/>
      <c r="AJ115" s="106"/>
    </row>
    <row r="116" spans="33:36" ht="12.75" customHeight="1">
      <c r="AG116" s="106"/>
      <c r="AH116" s="106"/>
      <c r="AI116" s="106"/>
      <c r="AJ116" s="106"/>
    </row>
    <row r="117" spans="33:36" ht="12.75" customHeight="1">
      <c r="AG117" s="106"/>
      <c r="AH117" s="106"/>
      <c r="AI117" s="106"/>
      <c r="AJ117" s="106"/>
    </row>
    <row r="118" spans="33:36" ht="12.75" customHeight="1">
      <c r="AG118" s="106"/>
      <c r="AH118" s="106"/>
      <c r="AI118" s="106"/>
      <c r="AJ118" s="106"/>
    </row>
    <row r="119" spans="33:36" ht="12.75" customHeight="1">
      <c r="AG119" s="106"/>
      <c r="AH119" s="106"/>
      <c r="AI119" s="106"/>
      <c r="AJ119" s="106"/>
    </row>
    <row r="120" spans="33:36" ht="12.75" customHeight="1">
      <c r="AG120" s="106"/>
      <c r="AH120" s="106"/>
      <c r="AI120" s="106"/>
      <c r="AJ120" s="106"/>
    </row>
    <row r="121" spans="33:36" ht="12.75" customHeight="1">
      <c r="AG121" s="106"/>
      <c r="AH121" s="106"/>
      <c r="AI121" s="106"/>
      <c r="AJ121" s="106"/>
    </row>
    <row r="122" spans="33:36" ht="12.75" customHeight="1">
      <c r="AG122" s="106"/>
      <c r="AH122" s="106"/>
      <c r="AI122" s="106"/>
      <c r="AJ122" s="106"/>
    </row>
    <row r="123" spans="33:36" ht="12.75" customHeight="1">
      <c r="AG123" s="106"/>
      <c r="AH123" s="106"/>
      <c r="AI123" s="106"/>
      <c r="AJ123" s="106"/>
    </row>
    <row r="124" spans="33:36" ht="12.75" customHeight="1">
      <c r="AG124" s="106"/>
      <c r="AH124" s="106"/>
      <c r="AI124" s="106"/>
      <c r="AJ124" s="106"/>
    </row>
    <row r="125" spans="33:36" ht="12.75" customHeight="1">
      <c r="AG125" s="106"/>
      <c r="AH125" s="106"/>
      <c r="AI125" s="106"/>
      <c r="AJ125" s="106"/>
    </row>
    <row r="126" spans="33:36" ht="12.75" customHeight="1">
      <c r="AG126" s="106"/>
      <c r="AH126" s="106"/>
      <c r="AI126" s="106"/>
      <c r="AJ126" s="106"/>
    </row>
    <row r="127" spans="33:36" ht="12.75" customHeight="1">
      <c r="AG127" s="106"/>
      <c r="AH127" s="106"/>
      <c r="AI127" s="106"/>
      <c r="AJ127" s="106"/>
    </row>
    <row r="128" spans="33:36" ht="12.75" customHeight="1">
      <c r="AG128" s="106"/>
      <c r="AH128" s="106"/>
      <c r="AI128" s="106"/>
      <c r="AJ128" s="106"/>
    </row>
    <row r="129" spans="33:36" ht="12.75" customHeight="1">
      <c r="AG129" s="106"/>
      <c r="AH129" s="106"/>
      <c r="AI129" s="106"/>
      <c r="AJ129" s="106"/>
    </row>
    <row r="130" spans="33:36" ht="12.75" customHeight="1">
      <c r="AG130" s="106"/>
      <c r="AH130" s="106"/>
      <c r="AI130" s="106"/>
      <c r="AJ130" s="106"/>
    </row>
    <row r="131" spans="33:36" ht="12.75" customHeight="1">
      <c r="AG131" s="106"/>
      <c r="AH131" s="106"/>
      <c r="AI131" s="106"/>
      <c r="AJ131" s="106"/>
    </row>
    <row r="132" spans="33:36" ht="12.75" customHeight="1">
      <c r="AG132" s="106"/>
      <c r="AH132" s="106"/>
      <c r="AI132" s="106"/>
      <c r="AJ132" s="106"/>
    </row>
    <row r="133" spans="33:36" ht="12.75" customHeight="1">
      <c r="AG133" s="106"/>
      <c r="AH133" s="106"/>
      <c r="AI133" s="106"/>
      <c r="AJ133" s="106"/>
    </row>
    <row r="134" spans="33:36" ht="12.75" customHeight="1">
      <c r="AG134" s="106"/>
      <c r="AH134" s="106"/>
      <c r="AI134" s="106"/>
      <c r="AJ134" s="106"/>
    </row>
    <row r="135" spans="33:36" ht="12.75" customHeight="1">
      <c r="AG135" s="106"/>
      <c r="AH135" s="106"/>
      <c r="AI135" s="106"/>
      <c r="AJ135" s="106"/>
    </row>
    <row r="136" spans="33:36" ht="12.75" customHeight="1">
      <c r="AG136" s="106"/>
      <c r="AH136" s="106"/>
      <c r="AI136" s="106"/>
      <c r="AJ136" s="106"/>
    </row>
    <row r="137" spans="33:36" ht="12.75" customHeight="1">
      <c r="AG137" s="106"/>
      <c r="AH137" s="106"/>
      <c r="AI137" s="106"/>
      <c r="AJ137" s="106"/>
    </row>
    <row r="138" spans="33:36" ht="12.75" customHeight="1">
      <c r="AG138" s="106"/>
      <c r="AH138" s="106"/>
      <c r="AI138" s="106"/>
      <c r="AJ138" s="106"/>
    </row>
    <row r="139" spans="33:36" ht="12.75" customHeight="1">
      <c r="AG139" s="106"/>
      <c r="AH139" s="106"/>
      <c r="AI139" s="106"/>
      <c r="AJ139" s="106"/>
    </row>
    <row r="140" spans="33:36" ht="12.75" customHeight="1"/>
    <row r="141" spans="33:36" ht="12.75" customHeight="1"/>
    <row r="142" spans="33:36" ht="12.75" customHeight="1"/>
    <row r="143" spans="33:36" ht="12.75" customHeight="1"/>
    <row r="144" spans="33:36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</sheetData>
  <mergeCells count="26">
    <mergeCell ref="BY5:BZ5"/>
    <mergeCell ref="BD5:BD6"/>
    <mergeCell ref="BG4:BZ4"/>
    <mergeCell ref="BE5:BE6"/>
    <mergeCell ref="A8:G8"/>
    <mergeCell ref="U6:V6"/>
    <mergeCell ref="BB5:BB6"/>
    <mergeCell ref="BG5:BH5"/>
    <mergeCell ref="L6:Q6"/>
    <mergeCell ref="N8:Q8"/>
    <mergeCell ref="BA3:CE3"/>
    <mergeCell ref="CB4:CE5"/>
    <mergeCell ref="BA5:BA6"/>
    <mergeCell ref="BC5:BC6"/>
    <mergeCell ref="A6:J6"/>
    <mergeCell ref="S6:T6"/>
    <mergeCell ref="BI5:BJ5"/>
    <mergeCell ref="BK5:BL5"/>
    <mergeCell ref="BM5:BN5"/>
    <mergeCell ref="BO5:BP5"/>
    <mergeCell ref="BU5:BV5"/>
    <mergeCell ref="BW5:BX5"/>
    <mergeCell ref="BA4:BE4"/>
    <mergeCell ref="K6:K7"/>
    <mergeCell ref="BQ5:BR5"/>
    <mergeCell ref="BS5:BT5"/>
  </mergeCells>
  <dataValidations count="1">
    <dataValidation type="list" allowBlank="1" showErrorMessage="1" sqref="CB7:CB63" xr:uid="{00000000-0002-0000-1800-000000000000}">
      <formula1>"A,O"</formula1>
    </dataValidation>
  </dataValidations>
  <printOptions horizontalCentered="1"/>
  <pageMargins left="0.196527777777778" right="0.196527777777778" top="0.78749999999999998" bottom="0.27569444444444402" header="0.511811023622047" footer="0.511811023622047"/>
  <pageSetup paperSize="9" scale="65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rgb="FF99CC00"/>
  </sheetPr>
  <dimension ref="A1:IW135"/>
  <sheetViews>
    <sheetView topLeftCell="A37" zoomScale="80" zoomScaleNormal="80" workbookViewId="0">
      <selection activeCell="K61" sqref="K61"/>
    </sheetView>
  </sheetViews>
  <sheetFormatPr defaultColWidth="5.453125" defaultRowHeight="12.5"/>
  <cols>
    <col min="1" max="1" width="15.7265625" style="544" customWidth="1"/>
    <col min="2" max="2" width="11.1796875" style="544" customWidth="1"/>
    <col min="3" max="3" width="15.7265625" style="544" customWidth="1"/>
    <col min="4" max="4" width="9.54296875" style="544" customWidth="1"/>
    <col min="5" max="5" width="15.453125" style="544" customWidth="1"/>
    <col min="6" max="6" width="11.453125" style="544" customWidth="1"/>
    <col min="7" max="7" width="9.7265625" style="544" customWidth="1"/>
    <col min="8" max="8" width="18.453125" style="544" hidden="1" customWidth="1"/>
    <col min="9" max="9" width="15.7265625" style="544" customWidth="1"/>
    <col min="10" max="10" width="9.7265625" style="544" customWidth="1"/>
    <col min="11" max="11" width="32.726562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9.7265625" style="544" customWidth="1"/>
    <col min="16" max="16" width="15.7265625" style="544" customWidth="1"/>
    <col min="17" max="17" width="9.7265625" style="544" customWidth="1"/>
    <col min="18" max="18" width="4" style="544" customWidth="1"/>
    <col min="19" max="22" width="15.7265625" style="544" customWidth="1"/>
    <col min="23" max="23" width="3.453125" style="544" customWidth="1"/>
    <col min="24" max="26" width="15.7265625" style="544" customWidth="1"/>
    <col min="27" max="30" width="14.7265625" style="544" customWidth="1"/>
    <col min="31" max="31" width="5.453125" style="544" customWidth="1"/>
    <col min="32" max="32" width="8.81640625" style="544" customWidth="1"/>
    <col min="33" max="33" width="9.81640625" style="544" customWidth="1"/>
    <col min="34" max="34" width="7.81640625" style="544" customWidth="1"/>
    <col min="35" max="35" width="6.26953125" style="544" customWidth="1"/>
    <col min="36" max="52" width="5.453125" style="544" customWidth="1"/>
    <col min="53" max="57" width="10.453125" style="544" customWidth="1"/>
    <col min="58" max="58" width="1.81640625" style="544" customWidth="1"/>
    <col min="59" max="78" width="9.1796875" style="544" customWidth="1"/>
    <col min="79" max="79" width="1.7265625" style="544" customWidth="1"/>
    <col min="80" max="83" width="12.7265625" style="544" customWidth="1"/>
    <col min="84" max="104" width="5.453125" style="544" customWidth="1"/>
    <col min="105" max="106" width="7.7265625" style="544" bestFit="1" customWidth="1"/>
    <col min="107" max="257" width="5.453125" style="544" customWidth="1"/>
  </cols>
  <sheetData>
    <row r="1" spans="1:105" ht="15.75" customHeight="1">
      <c r="A1" s="24" t="str">
        <f>Cover!B2</f>
        <v>Ramada Resort Khao Lak, Phang Nga</v>
      </c>
      <c r="B1" s="113"/>
      <c r="C1" s="112"/>
      <c r="D1" s="113"/>
      <c r="E1" s="39" t="s">
        <v>2261</v>
      </c>
      <c r="F1" s="71"/>
      <c r="G1" s="113"/>
      <c r="I1" s="39" t="s">
        <v>2261</v>
      </c>
      <c r="J1" s="113"/>
      <c r="L1" s="71"/>
      <c r="M1" s="113"/>
      <c r="N1" s="71"/>
      <c r="O1" s="113"/>
      <c r="P1" s="50"/>
      <c r="Q1" s="113"/>
      <c r="R1" s="51" t="str">
        <f>+BS!J1</f>
        <v>6</v>
      </c>
    </row>
    <row r="2" spans="1:105" ht="15.75" customHeight="1" thickBot="1">
      <c r="A2" s="24" t="s">
        <v>2808</v>
      </c>
      <c r="B2" s="112"/>
      <c r="C2" s="112"/>
      <c r="D2" s="112"/>
      <c r="F2" s="71"/>
      <c r="G2" s="112"/>
      <c r="J2" s="112"/>
      <c r="L2" s="71"/>
      <c r="M2" s="112"/>
      <c r="N2" s="71"/>
      <c r="O2" s="112"/>
      <c r="P2" s="71"/>
      <c r="Q2" s="112"/>
      <c r="R2" s="71"/>
    </row>
    <row r="3" spans="1:105" ht="15.75" customHeight="1" thickBot="1">
      <c r="A3" s="24" t="s">
        <v>2709</v>
      </c>
      <c r="B3" s="112"/>
      <c r="C3" s="112"/>
      <c r="D3" s="112"/>
      <c r="F3" s="71"/>
      <c r="G3" s="112"/>
      <c r="J3" s="112"/>
      <c r="L3" s="71"/>
      <c r="M3" s="112"/>
      <c r="N3" s="71"/>
      <c r="O3" s="112"/>
      <c r="P3" s="27"/>
      <c r="Q3" s="27" t="s">
        <v>2809</v>
      </c>
      <c r="R3" s="71"/>
      <c r="BA3" s="741" t="s">
        <v>2426</v>
      </c>
      <c r="BB3" s="757"/>
      <c r="BC3" s="757"/>
      <c r="BD3" s="757"/>
      <c r="BE3" s="757"/>
      <c r="BF3" s="757"/>
      <c r="BG3" s="757"/>
      <c r="BH3" s="757"/>
      <c r="BI3" s="757"/>
      <c r="BJ3" s="757"/>
      <c r="BK3" s="757"/>
      <c r="BL3" s="757"/>
      <c r="BM3" s="757"/>
      <c r="BN3" s="757"/>
      <c r="BO3" s="757"/>
      <c r="BP3" s="757"/>
      <c r="BQ3" s="757"/>
      <c r="BR3" s="757"/>
      <c r="BS3" s="757"/>
      <c r="BT3" s="757"/>
      <c r="BU3" s="757"/>
      <c r="BV3" s="757"/>
      <c r="BW3" s="757"/>
      <c r="BX3" s="757"/>
      <c r="BY3" s="757"/>
      <c r="BZ3" s="757"/>
      <c r="CA3" s="757"/>
      <c r="CB3" s="757"/>
      <c r="CC3" s="757"/>
      <c r="CD3" s="757"/>
      <c r="CE3" s="758"/>
    </row>
    <row r="4" spans="1:105" ht="15.75" customHeight="1" thickBot="1">
      <c r="A4" s="24" t="str">
        <f>SCH00!J3</f>
        <v>For the PRD of June 2026</v>
      </c>
      <c r="B4" s="112"/>
      <c r="C4" s="112"/>
      <c r="D4" s="112"/>
      <c r="F4" s="71"/>
      <c r="G4" s="112"/>
      <c r="J4" s="112"/>
      <c r="L4" s="71"/>
      <c r="M4" s="112"/>
      <c r="N4" s="71"/>
      <c r="O4" s="112"/>
      <c r="P4" s="27"/>
      <c r="Q4" s="27" t="s">
        <v>2427</v>
      </c>
      <c r="R4" s="71"/>
      <c r="BA4" s="746" t="s">
        <v>2428</v>
      </c>
      <c r="BB4" s="718"/>
      <c r="BC4" s="718"/>
      <c r="BD4" s="718"/>
      <c r="BE4" s="718"/>
      <c r="BF4" s="516"/>
      <c r="BG4" s="748" t="s">
        <v>2429</v>
      </c>
      <c r="BH4" s="718"/>
      <c r="BI4" s="718"/>
      <c r="BJ4" s="718"/>
      <c r="BK4" s="718"/>
      <c r="BL4" s="718"/>
      <c r="BM4" s="718"/>
      <c r="BN4" s="718"/>
      <c r="BO4" s="718"/>
      <c r="BP4" s="718"/>
      <c r="BQ4" s="718"/>
      <c r="BR4" s="718"/>
      <c r="BS4" s="718"/>
      <c r="BT4" s="718"/>
      <c r="BU4" s="718"/>
      <c r="BV4" s="718"/>
      <c r="BW4" s="718"/>
      <c r="BX4" s="718"/>
      <c r="BY4" s="718"/>
      <c r="BZ4" s="765"/>
      <c r="CA4" s="517"/>
      <c r="CB4" s="741" t="s">
        <v>2430</v>
      </c>
      <c r="CC4" s="759"/>
      <c r="CD4" s="759"/>
      <c r="CE4" s="760"/>
    </row>
    <row r="5" spans="1:105" ht="5.15" customHeight="1" thickBot="1">
      <c r="BA5" s="741" t="s">
        <v>2431</v>
      </c>
      <c r="BB5" s="741" t="s">
        <v>2432</v>
      </c>
      <c r="BC5" s="741" t="s">
        <v>2433</v>
      </c>
      <c r="BD5" s="741" t="s">
        <v>2434</v>
      </c>
      <c r="BE5" s="744" t="s">
        <v>2435</v>
      </c>
      <c r="BF5" s="518"/>
      <c r="BG5" s="744" t="s">
        <v>2436</v>
      </c>
      <c r="BH5" s="757"/>
      <c r="BI5" s="744" t="s">
        <v>2437</v>
      </c>
      <c r="BJ5" s="757"/>
      <c r="BK5" s="744" t="s">
        <v>2438</v>
      </c>
      <c r="BL5" s="757"/>
      <c r="BM5" s="741" t="s">
        <v>2439</v>
      </c>
      <c r="BN5" s="758"/>
      <c r="BO5" s="755" t="s">
        <v>2440</v>
      </c>
      <c r="BP5" s="757"/>
      <c r="BQ5" s="741" t="s">
        <v>2441</v>
      </c>
      <c r="BR5" s="758"/>
      <c r="BS5" s="755" t="s">
        <v>2442</v>
      </c>
      <c r="BT5" s="757"/>
      <c r="BU5" s="741" t="s">
        <v>2443</v>
      </c>
      <c r="BV5" s="758"/>
      <c r="BW5" s="754" t="s">
        <v>2444</v>
      </c>
      <c r="BX5" s="758"/>
      <c r="BY5" s="741" t="s">
        <v>2445</v>
      </c>
      <c r="BZ5" s="758"/>
      <c r="CA5" s="519"/>
      <c r="CB5" s="761"/>
      <c r="CC5" s="762"/>
      <c r="CD5" s="762"/>
      <c r="CE5" s="763"/>
    </row>
    <row r="6" spans="1:105" s="52" customFormat="1" ht="13.5" customHeight="1" thickBot="1">
      <c r="A6" s="697" t="s">
        <v>2446</v>
      </c>
      <c r="B6" s="698"/>
      <c r="C6" s="698"/>
      <c r="D6" s="698"/>
      <c r="E6" s="698"/>
      <c r="F6" s="698"/>
      <c r="G6" s="698"/>
      <c r="H6" s="698"/>
      <c r="I6" s="698"/>
      <c r="J6" s="699"/>
      <c r="K6" s="710" t="s">
        <v>2447</v>
      </c>
      <c r="L6" s="697" t="s">
        <v>2448</v>
      </c>
      <c r="M6" s="698"/>
      <c r="N6" s="698"/>
      <c r="O6" s="698"/>
      <c r="P6" s="698"/>
      <c r="Q6" s="699"/>
      <c r="R6" s="71"/>
      <c r="S6" s="702" t="s">
        <v>2332</v>
      </c>
      <c r="T6" s="703"/>
      <c r="U6" s="702" t="s">
        <v>2333</v>
      </c>
      <c r="V6" s="703"/>
      <c r="W6" s="71"/>
      <c r="X6" s="57" t="s">
        <v>2449</v>
      </c>
      <c r="Y6" s="57"/>
      <c r="Z6" s="57"/>
      <c r="AA6" s="71"/>
      <c r="AB6" s="71"/>
      <c r="AC6" s="71"/>
      <c r="AD6" s="71"/>
      <c r="AF6" s="71"/>
      <c r="AG6" s="71"/>
      <c r="AH6" s="71"/>
      <c r="AI6" s="71"/>
      <c r="BA6" s="764"/>
      <c r="BB6" s="764"/>
      <c r="BC6" s="764"/>
      <c r="BD6" s="764"/>
      <c r="BE6" s="761"/>
      <c r="BF6" s="520"/>
      <c r="BG6" s="521" t="s">
        <v>2450</v>
      </c>
      <c r="BH6" s="522" t="s">
        <v>2451</v>
      </c>
      <c r="BI6" s="521" t="s">
        <v>2450</v>
      </c>
      <c r="BJ6" s="522" t="s">
        <v>2451</v>
      </c>
      <c r="BK6" s="521" t="s">
        <v>2450</v>
      </c>
      <c r="BL6" s="522" t="s">
        <v>2451</v>
      </c>
      <c r="BM6" s="523" t="s">
        <v>2450</v>
      </c>
      <c r="BN6" s="524" t="s">
        <v>2451</v>
      </c>
      <c r="BO6" s="525" t="s">
        <v>2450</v>
      </c>
      <c r="BP6" s="522" t="s">
        <v>2451</v>
      </c>
      <c r="BQ6" s="521" t="s">
        <v>2450</v>
      </c>
      <c r="BR6" s="526" t="s">
        <v>2451</v>
      </c>
      <c r="BS6" s="525" t="s">
        <v>2450</v>
      </c>
      <c r="BT6" s="522" t="s">
        <v>2451</v>
      </c>
      <c r="BU6" s="521" t="s">
        <v>2450</v>
      </c>
      <c r="BV6" s="526" t="s">
        <v>2451</v>
      </c>
      <c r="BW6" s="525" t="s">
        <v>2450</v>
      </c>
      <c r="BX6" s="526" t="s">
        <v>2451</v>
      </c>
      <c r="BY6" s="521" t="s">
        <v>2450</v>
      </c>
      <c r="BZ6" s="526" t="s">
        <v>2451</v>
      </c>
      <c r="CA6" s="527"/>
      <c r="CB6" s="523" t="s">
        <v>2452</v>
      </c>
      <c r="CC6" s="523" t="s">
        <v>2453</v>
      </c>
      <c r="CD6" s="523" t="s">
        <v>2454</v>
      </c>
      <c r="CE6" s="528" t="s">
        <v>2455</v>
      </c>
    </row>
    <row r="7" spans="1:105" s="52" customFormat="1" ht="13.5" customHeight="1" thickBot="1">
      <c r="A7" s="69" t="s">
        <v>2337</v>
      </c>
      <c r="B7" s="69" t="s">
        <v>2297</v>
      </c>
      <c r="C7" s="69" t="s">
        <v>2456</v>
      </c>
      <c r="D7" s="69" t="s">
        <v>2297</v>
      </c>
      <c r="E7" s="69" t="s">
        <v>2457</v>
      </c>
      <c r="F7" s="69" t="s">
        <v>2336</v>
      </c>
      <c r="G7" s="69" t="s">
        <v>2297</v>
      </c>
      <c r="H7" s="69" t="s">
        <v>2342</v>
      </c>
      <c r="I7" s="69" t="s">
        <v>2335</v>
      </c>
      <c r="J7" s="69" t="s">
        <v>2297</v>
      </c>
      <c r="K7" s="711"/>
      <c r="L7" s="69" t="s">
        <v>2335</v>
      </c>
      <c r="M7" s="69" t="s">
        <v>2297</v>
      </c>
      <c r="N7" s="69" t="s">
        <v>2336</v>
      </c>
      <c r="O7" s="69" t="s">
        <v>2297</v>
      </c>
      <c r="P7" s="69" t="s">
        <v>2337</v>
      </c>
      <c r="Q7" s="69" t="s">
        <v>2297</v>
      </c>
      <c r="R7" s="71"/>
      <c r="S7" s="108" t="s">
        <v>2342</v>
      </c>
      <c r="T7" s="108" t="s">
        <v>2343</v>
      </c>
      <c r="U7" s="247" t="s">
        <v>2342</v>
      </c>
      <c r="V7" s="108" t="s">
        <v>2343</v>
      </c>
      <c r="W7" s="71"/>
      <c r="X7" s="108" t="s">
        <v>2335</v>
      </c>
      <c r="Y7" s="108" t="s">
        <v>2342</v>
      </c>
      <c r="Z7" s="108" t="s">
        <v>2343</v>
      </c>
      <c r="AA7" s="71"/>
      <c r="AB7" s="71"/>
      <c r="AC7" s="71"/>
      <c r="AD7" s="71"/>
      <c r="AF7" s="71"/>
      <c r="AG7" s="71"/>
      <c r="AH7" s="71"/>
      <c r="AI7" s="71"/>
      <c r="BA7" s="529"/>
      <c r="BB7" s="530"/>
      <c r="BC7" s="530"/>
      <c r="BD7" s="530"/>
      <c r="BE7" s="531"/>
      <c r="BF7" s="532"/>
      <c r="BG7" s="529"/>
      <c r="BH7" s="531"/>
      <c r="BI7" s="529"/>
      <c r="BJ7" s="531"/>
      <c r="BK7" s="529"/>
      <c r="BL7" s="531"/>
      <c r="BM7" s="529"/>
      <c r="BN7" s="531"/>
      <c r="BO7" s="529"/>
      <c r="BP7" s="531"/>
      <c r="BQ7" s="529"/>
      <c r="BR7" s="531"/>
      <c r="BS7" s="529"/>
      <c r="BT7" s="531"/>
      <c r="BU7" s="529"/>
      <c r="BV7" s="531"/>
      <c r="BW7" s="529"/>
      <c r="BX7" s="531"/>
      <c r="BY7" s="529"/>
      <c r="BZ7" s="531"/>
      <c r="CA7" s="532"/>
      <c r="CB7" s="529"/>
      <c r="CC7" s="530"/>
      <c r="CD7" s="530"/>
      <c r="CE7" s="531"/>
    </row>
    <row r="8" spans="1:105" ht="13.5" customHeight="1" thickBot="1">
      <c r="A8" s="697" t="s">
        <v>2458</v>
      </c>
      <c r="B8" s="698"/>
      <c r="C8" s="698"/>
      <c r="D8" s="698"/>
      <c r="E8" s="698"/>
      <c r="F8" s="698"/>
      <c r="G8" s="699"/>
      <c r="I8" s="27"/>
      <c r="J8" s="172"/>
      <c r="K8" s="27"/>
      <c r="L8" s="27"/>
      <c r="M8" s="172"/>
      <c r="N8" s="697" t="s">
        <v>2458</v>
      </c>
      <c r="O8" s="698"/>
      <c r="P8" s="698"/>
      <c r="Q8" s="699"/>
      <c r="R8" s="71"/>
      <c r="S8" s="162"/>
      <c r="T8" s="162"/>
      <c r="U8" s="162"/>
      <c r="V8" s="162"/>
      <c r="X8" s="162"/>
      <c r="Y8" s="162"/>
      <c r="Z8" s="162"/>
      <c r="BA8" s="533"/>
      <c r="BB8" s="534"/>
      <c r="BC8" s="534"/>
      <c r="BD8" s="534"/>
      <c r="BE8" s="535"/>
      <c r="BF8" s="536"/>
      <c r="BG8" s="533"/>
      <c r="BH8" s="535"/>
      <c r="BI8" s="533"/>
      <c r="BJ8" s="535"/>
      <c r="BK8" s="533"/>
      <c r="BL8" s="535"/>
      <c r="BM8" s="533"/>
      <c r="BN8" s="535"/>
      <c r="BO8" s="533"/>
      <c r="BP8" s="535"/>
      <c r="BQ8" s="533"/>
      <c r="BR8" s="535"/>
      <c r="BS8" s="533"/>
      <c r="BT8" s="535"/>
      <c r="BU8" s="533"/>
      <c r="BV8" s="535"/>
      <c r="BW8" s="533"/>
      <c r="BX8" s="535"/>
      <c r="BY8" s="533"/>
      <c r="BZ8" s="535"/>
      <c r="CA8" s="536"/>
      <c r="CB8" s="533"/>
      <c r="CC8" s="534"/>
      <c r="CD8" s="534"/>
      <c r="CE8" s="535"/>
    </row>
    <row r="9" spans="1:105" ht="12.75" hidden="1" customHeight="1">
      <c r="K9" s="73" t="s">
        <v>2810</v>
      </c>
      <c r="S9" s="72"/>
      <c r="T9" s="72"/>
      <c r="U9" s="72"/>
      <c r="V9" s="72"/>
      <c r="X9" s="72"/>
      <c r="Y9" s="72"/>
      <c r="Z9" s="72"/>
      <c r="BA9" s="533"/>
      <c r="BB9" s="534"/>
      <c r="BC9" s="534"/>
      <c r="BD9" s="534"/>
      <c r="BE9" s="535"/>
      <c r="BF9" s="536"/>
      <c r="BG9" s="533"/>
      <c r="BH9" s="535"/>
      <c r="BI9" s="533"/>
      <c r="BJ9" s="535"/>
      <c r="BK9" s="533"/>
      <c r="BL9" s="535"/>
      <c r="BM9" s="533"/>
      <c r="BN9" s="535"/>
      <c r="BO9" s="533"/>
      <c r="BP9" s="535"/>
      <c r="BQ9" s="533"/>
      <c r="BR9" s="535"/>
      <c r="BS9" s="533"/>
      <c r="BT9" s="535"/>
      <c r="BU9" s="533"/>
      <c r="BV9" s="535"/>
      <c r="BW9" s="533"/>
      <c r="BX9" s="535"/>
      <c r="BY9" s="533"/>
      <c r="BZ9" s="535"/>
      <c r="CA9" s="536"/>
      <c r="CB9" s="533"/>
      <c r="CC9" s="534"/>
      <c r="CD9" s="534"/>
      <c r="CE9" s="535"/>
    </row>
    <row r="10" spans="1:105" ht="12.75" hidden="1" customHeight="1">
      <c r="A10" s="46"/>
      <c r="F10" s="46"/>
      <c r="J10" s="140"/>
      <c r="M10" s="140"/>
      <c r="R10" s="40"/>
      <c r="S10" s="72"/>
      <c r="T10" s="72"/>
      <c r="U10" s="72"/>
      <c r="V10" s="72"/>
      <c r="W10" s="184"/>
      <c r="X10" s="72"/>
      <c r="Y10" s="72"/>
      <c r="Z10" s="72"/>
      <c r="AA10" s="184"/>
      <c r="AB10" s="184"/>
      <c r="AC10" s="184"/>
      <c r="AD10" s="184"/>
      <c r="AF10" s="106"/>
      <c r="AG10" s="106"/>
      <c r="AH10" s="106"/>
      <c r="AI10" s="106"/>
      <c r="BA10" s="533"/>
      <c r="BB10" s="534"/>
      <c r="BC10" s="534"/>
      <c r="BD10" s="534"/>
      <c r="BE10" s="535"/>
      <c r="BF10" s="536"/>
      <c r="BG10" s="533"/>
      <c r="BH10" s="535"/>
      <c r="BI10" s="533"/>
      <c r="BJ10" s="535"/>
      <c r="BK10" s="533"/>
      <c r="BL10" s="535"/>
      <c r="BM10" s="533"/>
      <c r="BN10" s="535"/>
      <c r="BO10" s="533"/>
      <c r="BP10" s="535"/>
      <c r="BQ10" s="533"/>
      <c r="BR10" s="535"/>
      <c r="BS10" s="533"/>
      <c r="BT10" s="535"/>
      <c r="BU10" s="533"/>
      <c r="BV10" s="535"/>
      <c r="BW10" s="533"/>
      <c r="BX10" s="535"/>
      <c r="BY10" s="533"/>
      <c r="BZ10" s="535"/>
      <c r="CA10" s="536"/>
      <c r="CB10" s="533"/>
      <c r="CC10" s="534"/>
      <c r="CD10" s="534"/>
      <c r="CE10" s="535"/>
    </row>
    <row r="11" spans="1:105" ht="12.75" hidden="1" customHeight="1">
      <c r="A11" s="46">
        <f>I11-T11</f>
        <v>0</v>
      </c>
      <c r="B11">
        <f>IF(I11=0,0,(A11*100/I11))</f>
        <v>0</v>
      </c>
      <c r="C11">
        <f>I11-E11</f>
        <v>0</v>
      </c>
      <c r="D11">
        <f>IF(I11=0,0,(C11*100/I11))</f>
        <v>0</v>
      </c>
      <c r="E11"/>
      <c r="F11" s="46">
        <f>I11-H11</f>
        <v>0</v>
      </c>
      <c r="G11">
        <f>IF(I11=0,0,(F11*100/I11))</f>
        <v>0</v>
      </c>
      <c r="H11"/>
      <c r="I11"/>
      <c r="J11" s="140">
        <f ca="1">I11/$I$59*100</f>
        <v>0</v>
      </c>
      <c r="K11" t="s">
        <v>2811</v>
      </c>
      <c r="L11"/>
      <c r="M11" s="140">
        <f ca="1">L11/$L$59*100</f>
        <v>0</v>
      </c>
      <c r="N11">
        <f>L11-U11</f>
        <v>0</v>
      </c>
      <c r="O11">
        <f>IF(L11=0,0,(N11*100/L11))</f>
        <v>0</v>
      </c>
      <c r="P11">
        <f>L11-V11</f>
        <v>0</v>
      </c>
      <c r="Q11">
        <f>IF(L11=0,0,(P11*100/L11))</f>
        <v>0</v>
      </c>
      <c r="R11" s="40"/>
      <c r="S11" s="72"/>
      <c r="T11" s="72"/>
      <c r="U11" s="72"/>
      <c r="V11" s="72"/>
      <c r="W11" s="184"/>
      <c r="X11" s="72"/>
      <c r="Y11" s="72"/>
      <c r="Z11" s="72"/>
      <c r="AA11" s="184"/>
      <c r="AB11" s="184"/>
      <c r="AC11" s="184"/>
      <c r="AD11" s="184"/>
      <c r="AF11" s="106"/>
      <c r="AG11" s="106"/>
      <c r="AH11" s="106"/>
      <c r="AI11" s="106"/>
      <c r="BA11" s="533"/>
      <c r="BB11" s="534"/>
      <c r="BC11" s="534"/>
      <c r="BD11" s="534"/>
      <c r="BE11" s="535"/>
      <c r="BF11" s="536"/>
      <c r="BG11" s="533"/>
      <c r="BH11" s="535"/>
      <c r="BI11" s="533"/>
      <c r="BJ11" s="535"/>
      <c r="BK11" s="533"/>
      <c r="BL11" s="535"/>
      <c r="BM11" s="533"/>
      <c r="BN11" s="535"/>
      <c r="BO11" s="533"/>
      <c r="BP11" s="535"/>
      <c r="BQ11" s="533"/>
      <c r="BR11" s="535"/>
      <c r="BS11" s="533"/>
      <c r="BT11" s="535"/>
      <c r="BU11" s="533"/>
      <c r="BV11" s="535"/>
      <c r="BW11" s="533"/>
      <c r="BX11" s="535"/>
      <c r="BY11" s="533"/>
      <c r="BZ11" s="535"/>
      <c r="CA11" s="536"/>
      <c r="CB11" s="533"/>
      <c r="CC11" s="534"/>
      <c r="CD11" s="534"/>
      <c r="CE11" s="535"/>
      <c r="DA11" t="s">
        <v>1972</v>
      </c>
    </row>
    <row r="12" spans="1:105" ht="12.75" hidden="1" customHeight="1">
      <c r="A12" s="248">
        <f>I12-T12</f>
        <v>0</v>
      </c>
      <c r="B12" s="74">
        <f>IF(I12=0,0,(A12*100/I12))</f>
        <v>0</v>
      </c>
      <c r="C12" s="74">
        <f>I12-E12</f>
        <v>0</v>
      </c>
      <c r="D12" s="74">
        <f>IF(I12=0,0,(C12*100/I12))</f>
        <v>0</v>
      </c>
      <c r="E12" s="74"/>
      <c r="F12" s="248">
        <f>I12-H12</f>
        <v>0</v>
      </c>
      <c r="G12" s="74">
        <f>IF(I12=0,0,(F12*100/I12))</f>
        <v>0</v>
      </c>
      <c r="H12" s="74"/>
      <c r="I12" s="74"/>
      <c r="J12" s="122">
        <f ca="1">I12/$I$59*100</f>
        <v>0</v>
      </c>
      <c r="K12" s="74" t="s">
        <v>2812</v>
      </c>
      <c r="L12" s="74"/>
      <c r="M12" s="122">
        <f ca="1">L12/$L$59*100</f>
        <v>0</v>
      </c>
      <c r="N12" s="74">
        <f>L12-U12</f>
        <v>0</v>
      </c>
      <c r="O12" s="74">
        <f>IF(L12=0,0,(N12*100/L12))</f>
        <v>0</v>
      </c>
      <c r="P12" s="74">
        <f>L12-V12</f>
        <v>0</v>
      </c>
      <c r="Q12" s="74">
        <f>IF(L12=0,0,(P12*100/L12))</f>
        <v>0</v>
      </c>
      <c r="R12" s="130"/>
      <c r="S12" s="75"/>
      <c r="T12" s="75"/>
      <c r="U12" s="75"/>
      <c r="V12" s="75"/>
      <c r="W12" s="228"/>
      <c r="X12" s="75"/>
      <c r="Y12" s="75"/>
      <c r="Z12" s="75"/>
      <c r="AA12" s="102"/>
      <c r="AB12" s="102"/>
      <c r="AC12" s="102"/>
      <c r="AD12" s="102"/>
      <c r="AF12" s="106"/>
      <c r="AG12" s="106"/>
      <c r="AH12" s="106"/>
      <c r="AI12" s="106"/>
      <c r="BA12" s="533"/>
      <c r="BB12" s="534"/>
      <c r="BC12" s="534"/>
      <c r="BD12" s="534"/>
      <c r="BE12" s="535"/>
      <c r="BF12" s="536"/>
      <c r="BG12" s="533"/>
      <c r="BH12" s="535"/>
      <c r="BI12" s="533"/>
      <c r="BJ12" s="535"/>
      <c r="BK12" s="533"/>
      <c r="BL12" s="535"/>
      <c r="BM12" s="533"/>
      <c r="BN12" s="535"/>
      <c r="BO12" s="533"/>
      <c r="BP12" s="535"/>
      <c r="BQ12" s="533"/>
      <c r="BR12" s="535"/>
      <c r="BS12" s="533"/>
      <c r="BT12" s="535"/>
      <c r="BU12" s="533"/>
      <c r="BV12" s="535"/>
      <c r="BW12" s="533"/>
      <c r="BX12" s="535"/>
      <c r="BY12" s="533"/>
      <c r="BZ12" s="535"/>
      <c r="CA12" s="536"/>
      <c r="CB12" s="533"/>
      <c r="CC12" s="534"/>
      <c r="CD12" s="534"/>
      <c r="CE12" s="535"/>
      <c r="DA12" t="s">
        <v>1974</v>
      </c>
    </row>
    <row r="13" spans="1:105" ht="12.75" hidden="1" customHeight="1">
      <c r="A13" s="35">
        <f>SUM(A10:A12)</f>
        <v>0</v>
      </c>
      <c r="B13">
        <f>IF(I13=0,0,(A13*100/I13))</f>
        <v>0</v>
      </c>
      <c r="C13">
        <f>I13-E13</f>
        <v>0</v>
      </c>
      <c r="D13">
        <f>IF(I13=0,0,(C13*100/I13))</f>
        <v>0</v>
      </c>
      <c r="E13" s="35">
        <f>SUM(E10:E12)</f>
        <v>0</v>
      </c>
      <c r="F13" s="35">
        <f>SUM(F10:F12)</f>
        <v>0</v>
      </c>
      <c r="G13">
        <f>IF(I13=0,0,(F13*100/I13))</f>
        <v>0</v>
      </c>
      <c r="H13" s="35">
        <f>SUM(H10:H12)</f>
        <v>0</v>
      </c>
      <c r="I13" s="35">
        <f>SUM(I10:I12)</f>
        <v>0</v>
      </c>
      <c r="J13" s="140">
        <f ca="1">I13/$I$59*100</f>
        <v>0</v>
      </c>
      <c r="K13" s="35" t="s">
        <v>2813</v>
      </c>
      <c r="L13" s="35">
        <f>SUM(L10:L12)</f>
        <v>0</v>
      </c>
      <c r="M13" s="140">
        <f ca="1">L13/$L$59*100</f>
        <v>0</v>
      </c>
      <c r="N13" s="35">
        <f>SUM(N10:N12)</f>
        <v>0</v>
      </c>
      <c r="O13">
        <f>IF(L13=0,0,(N13*100/L13))</f>
        <v>0</v>
      </c>
      <c r="P13" s="35">
        <f>SUM(P10:P12)</f>
        <v>0</v>
      </c>
      <c r="Q13">
        <f>IF(L13=0,0,(P13*100/L13))</f>
        <v>0</v>
      </c>
      <c r="R13" s="40"/>
      <c r="S13" s="77">
        <f>SUM(S10:S12)</f>
        <v>0</v>
      </c>
      <c r="T13" s="77">
        <f>SUM(T10:T12)</f>
        <v>0</v>
      </c>
      <c r="U13" s="77">
        <f>SUM(U10:U12)</f>
        <v>0</v>
      </c>
      <c r="V13" s="77">
        <f>SUM(V10:V12)</f>
        <v>0</v>
      </c>
      <c r="X13" s="77">
        <f>SUM(X10:X12)</f>
        <v>0</v>
      </c>
      <c r="Y13" s="77">
        <f>SUM(Y10:Y12)</f>
        <v>0</v>
      </c>
      <c r="Z13" s="77">
        <f>SUM(Z10:Z12)</f>
        <v>0</v>
      </c>
      <c r="BA13" s="533"/>
      <c r="BB13" s="534"/>
      <c r="BC13" s="534"/>
      <c r="BD13" s="534"/>
      <c r="BE13" s="535"/>
      <c r="BF13" s="536"/>
      <c r="BG13" s="533"/>
      <c r="BH13" s="535"/>
      <c r="BI13" s="533"/>
      <c r="BJ13" s="535"/>
      <c r="BK13" s="533"/>
      <c r="BL13" s="535"/>
      <c r="BM13" s="533"/>
      <c r="BN13" s="535"/>
      <c r="BO13" s="533"/>
      <c r="BP13" s="535"/>
      <c r="BQ13" s="533"/>
      <c r="BR13" s="535"/>
      <c r="BS13" s="533"/>
      <c r="BT13" s="535"/>
      <c r="BU13" s="533"/>
      <c r="BV13" s="535"/>
      <c r="BW13" s="533"/>
      <c r="BX13" s="535"/>
      <c r="BY13" s="533"/>
      <c r="BZ13" s="535"/>
      <c r="CA13" s="536"/>
      <c r="CB13" s="533"/>
      <c r="CC13" s="534"/>
      <c r="CD13" s="534"/>
      <c r="CE13" s="535"/>
    </row>
    <row r="14" spans="1:105" ht="5.15" customHeight="1">
      <c r="G14" s="140"/>
      <c r="O14" s="140"/>
      <c r="Q14" s="140"/>
      <c r="S14" s="72"/>
      <c r="T14" s="72"/>
      <c r="U14" s="72"/>
      <c r="V14" s="72"/>
      <c r="X14" s="72"/>
      <c r="Y14" s="72"/>
      <c r="Z14" s="72"/>
      <c r="BA14" s="533"/>
      <c r="BB14" s="534"/>
      <c r="BC14" s="534"/>
      <c r="BD14" s="534"/>
      <c r="BE14" s="535"/>
      <c r="BF14" s="536"/>
      <c r="BG14" s="533"/>
      <c r="BH14" s="535"/>
      <c r="BI14" s="533"/>
      <c r="BJ14" s="535"/>
      <c r="BK14" s="533"/>
      <c r="BL14" s="535"/>
      <c r="BM14" s="533"/>
      <c r="BN14" s="535"/>
      <c r="BO14" s="533"/>
      <c r="BP14" s="535"/>
      <c r="BQ14" s="533"/>
      <c r="BR14" s="535"/>
      <c r="BS14" s="533"/>
      <c r="BT14" s="535"/>
      <c r="BU14" s="533"/>
      <c r="BV14" s="535"/>
      <c r="BW14" s="533"/>
      <c r="BX14" s="535"/>
      <c r="BY14" s="533"/>
      <c r="BZ14" s="535"/>
      <c r="CA14" s="536"/>
      <c r="CB14" s="533"/>
      <c r="CC14" s="534"/>
      <c r="CD14" s="534"/>
      <c r="CE14" s="535"/>
    </row>
    <row r="15" spans="1:105" ht="12.75" customHeight="1">
      <c r="G15" s="140"/>
      <c r="K15" s="73" t="s">
        <v>2814</v>
      </c>
      <c r="O15" s="140"/>
      <c r="Q15" s="140"/>
      <c r="S15" s="72"/>
      <c r="T15" s="72"/>
      <c r="U15" s="72"/>
      <c r="V15" s="72"/>
      <c r="X15" s="72"/>
      <c r="Y15" s="72"/>
      <c r="Z15" s="72"/>
      <c r="BA15" s="533"/>
      <c r="BB15" s="534"/>
      <c r="BC15" s="534"/>
      <c r="BD15" s="534"/>
      <c r="BE15" s="535"/>
      <c r="BF15" s="536"/>
      <c r="BG15" s="533"/>
      <c r="BH15" s="535"/>
      <c r="BI15" s="533"/>
      <c r="BJ15" s="535"/>
      <c r="BK15" s="533"/>
      <c r="BL15" s="535"/>
      <c r="BM15" s="533"/>
      <c r="BN15" s="535"/>
      <c r="BO15" s="533"/>
      <c r="BP15" s="535"/>
      <c r="BQ15" s="533"/>
      <c r="BR15" s="535"/>
      <c r="BS15" s="533"/>
      <c r="BT15" s="535"/>
      <c r="BU15" s="533"/>
      <c r="BV15" s="535"/>
      <c r="BW15" s="533"/>
      <c r="BX15" s="535"/>
      <c r="BY15" s="533"/>
      <c r="BZ15" s="535"/>
      <c r="CA15" s="536"/>
      <c r="CB15" s="533"/>
      <c r="CC15" s="534"/>
      <c r="CD15" s="534"/>
      <c r="CE15" s="535"/>
    </row>
    <row r="16" spans="1:105" ht="12.75" customHeight="1">
      <c r="A16" s="46"/>
      <c r="E16" s="46"/>
      <c r="F16" s="46"/>
      <c r="G16" s="140"/>
      <c r="H16" s="46"/>
      <c r="I16" s="46"/>
      <c r="K16" s="35" t="s">
        <v>2298</v>
      </c>
      <c r="L16" s="46"/>
      <c r="N16" s="46"/>
      <c r="O16" s="140"/>
      <c r="P16" s="46"/>
      <c r="Q16" s="140"/>
      <c r="S16" s="78"/>
      <c r="T16" s="78"/>
      <c r="U16" s="78"/>
      <c r="V16" s="78"/>
      <c r="X16" s="78"/>
      <c r="Y16" s="78"/>
      <c r="Z16" s="78"/>
      <c r="BA16" s="537"/>
      <c r="BB16" s="538"/>
      <c r="BC16" s="538"/>
      <c r="BD16" s="538"/>
      <c r="BE16" s="539"/>
      <c r="BF16" s="502"/>
      <c r="BG16" s="537"/>
      <c r="BH16" s="539"/>
      <c r="BI16" s="537"/>
      <c r="BJ16" s="539"/>
      <c r="BK16" s="537"/>
      <c r="BL16" s="539"/>
      <c r="BM16" s="537"/>
      <c r="BN16" s="539"/>
      <c r="BO16" s="537"/>
      <c r="BP16" s="539"/>
      <c r="BQ16" s="537"/>
      <c r="BR16" s="539"/>
      <c r="BS16" s="537"/>
      <c r="BT16" s="539"/>
      <c r="BU16" s="537"/>
      <c r="BV16" s="539"/>
      <c r="BW16" s="537"/>
      <c r="BX16" s="539"/>
      <c r="BY16" s="537"/>
      <c r="BZ16" s="539"/>
      <c r="CA16" s="502"/>
      <c r="CB16" s="537"/>
      <c r="CC16" s="538"/>
      <c r="CD16" s="538"/>
      <c r="CE16" s="539"/>
    </row>
    <row r="17" spans="1:106" ht="13.5" customHeight="1">
      <c r="A17">
        <f ca="1">I17-T17</f>
        <v>282000</v>
      </c>
      <c r="B17">
        <f ca="1">IF(I17=0,0,(A17*100/I17))</f>
        <v>62.389380530973455</v>
      </c>
      <c r="C17">
        <f ca="1">I17-E17</f>
        <v>226000</v>
      </c>
      <c r="D17">
        <f ca="1">IF(I17=0,0,(C17*100/I17))</f>
        <v>50</v>
      </c>
      <c r="E17">
        <f ca="1">IFERROR(_xll.AC_BU(_xll.ArrayBU(DB),_xll.ArrayDPT($BA17:$BE17),_xll.ArrayCOA($BG17:$BZ17),YR,PRD-1,_xll.ArrayDIM($CB17:$CE17)),0)</f>
        <v>226000</v>
      </c>
      <c r="F17">
        <f ca="1">I17-H17</f>
        <v>452000</v>
      </c>
      <c r="G17">
        <f ca="1">IF(I17=0,0,(F17*100/I17))</f>
        <v>100</v>
      </c>
      <c r="H17"/>
      <c r="I17">
        <f ca="1">IFERROR(_xll.AC_BU(_xll.ArrayBU(DB),_xll.ArrayDPT($BA17:$BE17),_xll.ArrayCOA($BG17:$BZ17),YR,PRD,_xll.ArrayDIM($CB17:$CE17)),0)</f>
        <v>452000</v>
      </c>
      <c r="J17" s="140">
        <f ca="1">I17/$I$59*100</f>
        <v>35.100189374840305</v>
      </c>
      <c r="K17" t="s">
        <v>2478</v>
      </c>
      <c r="L17">
        <f ca="1">IFERROR(_xll.ACC_BU(_xll.ArrayBU(DB),_xll.ArrayDPT($BA17:$BE17),_xll.ArrayCOA($BG17:$BZ17),YR,PRD,_xll.ArrayDIM($CB17:$CE17)),0)</f>
        <v>1594000</v>
      </c>
      <c r="M17" s="140">
        <f ca="1">L17/$L$59*100</f>
        <v>19.214571111799298</v>
      </c>
      <c r="N17">
        <f ca="1">L17-U17</f>
        <v>1594000</v>
      </c>
      <c r="O17">
        <f ca="1">IF(L17=0,0,(N17*100/L17))</f>
        <v>100</v>
      </c>
      <c r="P17">
        <f ca="1">L17-V17</f>
        <v>574000</v>
      </c>
      <c r="Q17">
        <f ca="1">IF(L17=0,0,(P17*100/L17))</f>
        <v>36.010037641154327</v>
      </c>
      <c r="R17" s="40"/>
      <c r="S17" s="72">
        <f ca="1">IFERROR(_xll.BC_BU(_xll.ArrayBU(DB),_xll.ArrayDPT($BA17:$BE17),_xll.ArrayCOA($BG17:$BZ17),YR,PRD,RV,_xll.ArrayDIM($CB17:$CE17)),0)</f>
        <v>0</v>
      </c>
      <c r="T17" s="72">
        <f ca="1">IFERROR(_xll.AC_BU(_xll.ArrayBU(DB),_xll.ArrayDPT($BA17:$BE17),_xll.ArrayCOA($BG17:$BZ17),YR-1,PRD,_xll.ArrayDIM($CB17:$CE17)),0)</f>
        <v>170000</v>
      </c>
      <c r="U17" s="72">
        <f ca="1">IFERROR(_xll.BCC_BU(_xll.ArrayBU(DB),_xll.ArrayDPT($BA17:$BE17),_xll.ArrayCOA($BG17:$BZ17),YR,PRD,RV,_xll.ArrayDIM($CB17:$CE17)),0)</f>
        <v>0</v>
      </c>
      <c r="V17" s="72">
        <f ca="1">IFERROR(_xll.ACC_BU(_xll.ArrayBU(DB),_xll.ArrayDPT($BA17:$BE17),_xll.ArrayCOA($BG17:$BZ17),YR-1,PRD,_xll.ArrayDIM($CB17:$CE17)),0)</f>
        <v>1020000</v>
      </c>
      <c r="W17" s="102"/>
      <c r="X17" s="72">
        <f ca="1">IFERROR(_xll.ACC_BU(_xll.ArrayBU(DB),_xll.ArrayDPT($BA17:$BE17),_xll.ArrayCOA($BG17:$BZ17),YR-1,PRD,_xll.ArrayDIM($CB17:$CE17)),0)</f>
        <v>1020000</v>
      </c>
      <c r="Y17" s="72">
        <f ca="1">IFERROR(_xll.BCC_BU(_xll.ArrayBU(DB),_xll.ArrayDPT($BA17:$BE17),_xll.ArrayCOA($BG17:$BZ17),YR-1,PRD,RV,_xll.ArrayDIM($CB17:$CE17)),0)</f>
        <v>0</v>
      </c>
      <c r="Z17" s="72">
        <f ca="1">IFERROR(_xll.ACC_BU(_xll.ArrayBU(DB),_xll.ArrayDPT($BA17:$BE17),_xll.ArrayCOA($BG17:$BZ17),YR-1-1,PRD,_xll.ArrayDIM($CB17:$CE17)),0)</f>
        <v>1280000</v>
      </c>
      <c r="AA17" s="102"/>
      <c r="AB17" s="102"/>
      <c r="AC17" s="102"/>
      <c r="AD17" s="102"/>
      <c r="AF17" s="106"/>
      <c r="AG17" s="106"/>
      <c r="AH17" s="106"/>
      <c r="AI17" s="106"/>
      <c r="BA17" s="537"/>
      <c r="BB17" s="538"/>
      <c r="BC17" s="538"/>
      <c r="BD17" s="538"/>
      <c r="BE17" s="539"/>
      <c r="BF17" s="502"/>
      <c r="BG17" s="537" t="s">
        <v>1928</v>
      </c>
      <c r="BH17" s="539" t="s">
        <v>1931</v>
      </c>
      <c r="BI17" s="537"/>
      <c r="BJ17" s="539"/>
      <c r="BK17" s="537"/>
      <c r="BL17" s="539"/>
      <c r="BM17" s="537"/>
      <c r="BN17" s="539"/>
      <c r="BO17" s="537"/>
      <c r="BP17" s="539"/>
      <c r="BQ17" s="537"/>
      <c r="BR17" s="539"/>
      <c r="BS17" s="537"/>
      <c r="BT17" s="539"/>
      <c r="BU17" s="537"/>
      <c r="BV17" s="539"/>
      <c r="BW17" s="537"/>
      <c r="BX17" s="539"/>
      <c r="BY17" s="537"/>
      <c r="BZ17" s="539"/>
      <c r="CA17" s="502"/>
      <c r="CB17" s="537"/>
      <c r="CC17" s="538"/>
      <c r="CD17" s="538"/>
      <c r="CE17" s="539"/>
      <c r="DA17" t="s">
        <v>1928</v>
      </c>
      <c r="DB17" t="s">
        <v>1931</v>
      </c>
    </row>
    <row r="18" spans="1:106" ht="12.75" customHeight="1">
      <c r="A18" s="124">
        <f ca="1">I18-T18</f>
        <v>20790.990000000002</v>
      </c>
      <c r="B18" s="124">
        <f ca="1">IF(I18=0,0,(A18*100/I18))</f>
        <v>88.333820512864094</v>
      </c>
      <c r="C18" s="124">
        <f ca="1">I18-E18</f>
        <v>12165.93</v>
      </c>
      <c r="D18" s="124">
        <f ca="1">IF(I18=0,0,(C18*100/I18))</f>
        <v>51.688884319220421</v>
      </c>
      <c r="E18" s="124">
        <f ca="1">IFERROR(_xll.AC_BU(_xll.ArrayBU(DB),_xll.ArrayDPT($BA18:$BE18),_xll.ArrayCOA($BG18:$BZ18),YR,PRD-1,_xll.ArrayDIM($CB18:$CE18)),0)</f>
        <v>11370.91</v>
      </c>
      <c r="F18" s="124">
        <f ca="1">I18-H18</f>
        <v>23536.84</v>
      </c>
      <c r="G18" s="124">
        <f ca="1">IF(I18=0,0,(F18*100/I18))</f>
        <v>100</v>
      </c>
      <c r="H18" s="124"/>
      <c r="I18" s="124">
        <f ca="1">IFERROR(_xll.AC_BU(_xll.ArrayBU(DB),_xll.ArrayDPT($BA18:$BE18),_xll.ArrayCOA($BG18:$BZ18),YR,PRD,_xll.ArrayDIM($CB18:$CE18)),0)</f>
        <v>23536.84</v>
      </c>
      <c r="J18" s="127">
        <f ca="1">I18/$I$59*100</f>
        <v>1.8277600470914079</v>
      </c>
      <c r="K18" s="124" t="s">
        <v>2479</v>
      </c>
      <c r="L18" s="124">
        <f ca="1">IFERROR(_xll.ACC_BU(_xll.ArrayBU(DB),_xll.ArrayDPT($BA18:$BE18),_xll.ArrayCOA($BG18:$BZ18),YR,PRD,_xll.ArrayDIM($CB18:$CE18)),0)</f>
        <v>73588.990000000005</v>
      </c>
      <c r="M18" s="127">
        <f ca="1">L18/$L$59*100</f>
        <v>0.88706454291122183</v>
      </c>
      <c r="N18" s="124">
        <f ca="1">L18-U18</f>
        <v>73588.990000000005</v>
      </c>
      <c r="O18" s="124">
        <f ca="1">IF(L18=0,0,(N18*100/L18))</f>
        <v>100</v>
      </c>
      <c r="P18" s="124">
        <f ca="1">L18-V18</f>
        <v>57361.590000000004</v>
      </c>
      <c r="Q18" s="124">
        <f ca="1">IF(L18=0,0,(P18*100/L18))</f>
        <v>77.948603452771934</v>
      </c>
      <c r="R18" s="40"/>
      <c r="S18" s="75">
        <f ca="1">IFERROR(_xll.BC_BU(_xll.ArrayBU(DB),_xll.ArrayDPT($BA18:$BE18),_xll.ArrayCOA($BG18:$BZ18),YR,PRD,RV,_xll.ArrayDIM($CB18:$CE18)),0)</f>
        <v>0</v>
      </c>
      <c r="T18" s="75">
        <f ca="1">IFERROR(_xll.AC_BU(_xll.ArrayBU(DB),_xll.ArrayDPT($BA18:$BE18),_xll.ArrayCOA($BG18:$BZ18),YR-1,PRD,_xll.ArrayDIM($CB18:$CE18)),0)</f>
        <v>2745.85</v>
      </c>
      <c r="U18" s="75">
        <f ca="1">IFERROR(_xll.BCC_BU(_xll.ArrayBU(DB),_xll.ArrayDPT($BA18:$BE18),_xll.ArrayCOA($BG18:$BZ18),YR,PRD,RV,_xll.ArrayDIM($CB18:$CE18)),0)</f>
        <v>0</v>
      </c>
      <c r="V18" s="75">
        <f ca="1">IFERROR(_xll.ACC_BU(_xll.ArrayBU(DB),_xll.ArrayDPT($BA18:$BE18),_xll.ArrayCOA($BG18:$BZ18),YR-1,PRD,_xll.ArrayDIM($CB18:$CE18)),0)</f>
        <v>16227.4</v>
      </c>
      <c r="W18" s="102"/>
      <c r="X18" s="72">
        <f ca="1">IFERROR(_xll.ACC_BU(_xll.ArrayBU(DB),_xll.ArrayDPT($BA18:$BE18),_xll.ArrayCOA($BG18:$BZ18),YR-1,PRD,_xll.ArrayDIM($CB18:$CE18)),0)</f>
        <v>16227.4</v>
      </c>
      <c r="Y18" s="72">
        <f ca="1">IFERROR(_xll.BCC_BU(_xll.ArrayBU(DB),_xll.ArrayDPT($BA18:$BE18),_xll.ArrayCOA($BG18:$BZ18),YR-1,PRD,RV,_xll.ArrayDIM($CB18:$CE18)),0)</f>
        <v>0</v>
      </c>
      <c r="Z18" s="72">
        <f ca="1">IFERROR(_xll.ACC_BU(_xll.ArrayBU(DB),_xll.ArrayDPT($BA18:$BE18),_xll.ArrayCOA($BG18:$BZ18),YR-1-1,PRD,_xll.ArrayDIM($CB18:$CE18)),0)</f>
        <v>35804.550000000003</v>
      </c>
      <c r="AA18" s="102"/>
      <c r="AB18" s="102"/>
      <c r="AC18" s="102"/>
      <c r="AD18" s="102"/>
      <c r="AF18" s="106"/>
      <c r="AG18" s="106"/>
      <c r="AH18" s="106"/>
      <c r="AI18" s="106"/>
      <c r="BA18" s="537"/>
      <c r="BB18" s="538"/>
      <c r="BC18" s="538"/>
      <c r="BD18" s="538"/>
      <c r="BE18" s="539"/>
      <c r="BF18" s="502"/>
      <c r="BG18" s="537" t="s">
        <v>1932</v>
      </c>
      <c r="BH18" s="539" t="s">
        <v>1940</v>
      </c>
      <c r="BI18" s="537"/>
      <c r="BJ18" s="539"/>
      <c r="BK18" s="537"/>
      <c r="BL18" s="539"/>
      <c r="BM18" s="537"/>
      <c r="BN18" s="539"/>
      <c r="BO18" s="537"/>
      <c r="BP18" s="539"/>
      <c r="BQ18" s="537"/>
      <c r="BR18" s="539"/>
      <c r="BS18" s="537"/>
      <c r="BT18" s="539"/>
      <c r="BU18" s="537"/>
      <c r="BV18" s="539"/>
      <c r="BW18" s="537"/>
      <c r="BX18" s="539"/>
      <c r="BY18" s="537"/>
      <c r="BZ18" s="539"/>
      <c r="CA18" s="502"/>
      <c r="CB18" s="537"/>
      <c r="CC18" s="538"/>
      <c r="CD18" s="538"/>
      <c r="CE18" s="539"/>
      <c r="DA18" t="s">
        <v>1932</v>
      </c>
      <c r="DB18" t="s">
        <v>1940</v>
      </c>
    </row>
    <row r="19" spans="1:106" ht="12.75" customHeight="1">
      <c r="A19" s="35">
        <f ca="1">A17+A18</f>
        <v>302790.99</v>
      </c>
      <c r="B19">
        <f ca="1">IF(I19=0,0,(A19*100/I19))</f>
        <v>63.673508449944698</v>
      </c>
      <c r="C19" s="35">
        <f ca="1">I19-E19</f>
        <v>238165.93000000002</v>
      </c>
      <c r="D19">
        <f ca="1">IF(I19=0,0,(C19*100/I19))</f>
        <v>50.083591841170502</v>
      </c>
      <c r="E19" s="35">
        <f ca="1">E17+E18</f>
        <v>237370.91</v>
      </c>
      <c r="F19" s="35">
        <f ca="1">F17+F18</f>
        <v>475536.84</v>
      </c>
      <c r="G19">
        <f ca="1">IF(I19=0,0,(F19*100/I19))</f>
        <v>100</v>
      </c>
      <c r="H19" s="35">
        <f>H17+H18</f>
        <v>0</v>
      </c>
      <c r="I19" s="35">
        <f ca="1">I17+I18</f>
        <v>475536.84</v>
      </c>
      <c r="J19" s="140">
        <f ca="1">I19/$I$59*100</f>
        <v>36.927949421931721</v>
      </c>
      <c r="K19" s="35" t="s">
        <v>2567</v>
      </c>
      <c r="L19" s="35">
        <f ca="1">L17+L18</f>
        <v>1667588.99</v>
      </c>
      <c r="M19" s="140">
        <f ca="1">L19/$L$59*100</f>
        <v>20.10163565471052</v>
      </c>
      <c r="N19" s="35">
        <f ca="1">N17+N18</f>
        <v>1667588.99</v>
      </c>
      <c r="O19">
        <f ca="1">IF(L19=0,0,(N19*100/L19))</f>
        <v>100</v>
      </c>
      <c r="P19" s="35">
        <f ca="1">P17+P18</f>
        <v>631361.59</v>
      </c>
      <c r="Q19">
        <f ca="1">IF(L19=0,0,(P19*100/L19))</f>
        <v>37.860743491716143</v>
      </c>
      <c r="R19" s="40"/>
      <c r="S19" s="77">
        <f ca="1">S17+S18</f>
        <v>0</v>
      </c>
      <c r="T19" s="77">
        <f ca="1">T17+T18</f>
        <v>172745.85</v>
      </c>
      <c r="U19" s="77">
        <f ca="1">U17+U18</f>
        <v>0</v>
      </c>
      <c r="V19" s="77">
        <f ca="1">V17+V18</f>
        <v>1036227.4</v>
      </c>
      <c r="X19" s="145">
        <f ca="1">X17+X18</f>
        <v>1036227.4</v>
      </c>
      <c r="Y19" s="145">
        <f ca="1">Y17+Y18</f>
        <v>0</v>
      </c>
      <c r="Z19" s="145">
        <f ca="1">Z17+Z18</f>
        <v>1315804.55</v>
      </c>
      <c r="AF19" s="106"/>
      <c r="AG19" s="106"/>
      <c r="AH19" s="106"/>
      <c r="AI19" s="106"/>
      <c r="BA19" s="537"/>
      <c r="BB19" s="538"/>
      <c r="BC19" s="538"/>
      <c r="BD19" s="538"/>
      <c r="BE19" s="539"/>
      <c r="BF19" s="502"/>
      <c r="BG19" s="537"/>
      <c r="BH19" s="539"/>
      <c r="BI19" s="537"/>
      <c r="BJ19" s="539"/>
      <c r="BK19" s="537"/>
      <c r="BL19" s="539"/>
      <c r="BM19" s="537"/>
      <c r="BN19" s="539"/>
      <c r="BO19" s="537"/>
      <c r="BP19" s="539"/>
      <c r="BQ19" s="537"/>
      <c r="BR19" s="539"/>
      <c r="BS19" s="537"/>
      <c r="BT19" s="539"/>
      <c r="BU19" s="537"/>
      <c r="BV19" s="539"/>
      <c r="BW19" s="537"/>
      <c r="BX19" s="539"/>
      <c r="BY19" s="537"/>
      <c r="BZ19" s="539"/>
      <c r="CA19" s="502"/>
      <c r="CB19" s="537"/>
      <c r="CC19" s="538"/>
      <c r="CD19" s="538"/>
      <c r="CE19" s="539"/>
    </row>
    <row r="20" spans="1:106" ht="5.15" customHeight="1">
      <c r="A20" s="46"/>
      <c r="C20" s="35"/>
      <c r="E20" s="46"/>
      <c r="F20" s="46"/>
      <c r="G20" s="140"/>
      <c r="H20" s="46"/>
      <c r="I20" s="46"/>
      <c r="L20" s="46"/>
      <c r="N20" s="46"/>
      <c r="O20" s="140"/>
      <c r="P20" s="46"/>
      <c r="Q20" s="140"/>
      <c r="S20" s="78"/>
      <c r="T20" s="78"/>
      <c r="U20" s="78"/>
      <c r="V20" s="78"/>
      <c r="X20" s="78"/>
      <c r="Y20" s="78"/>
      <c r="Z20" s="78"/>
      <c r="BA20" s="537"/>
      <c r="BB20" s="538"/>
      <c r="BC20" s="538"/>
      <c r="BD20" s="538"/>
      <c r="BE20" s="539"/>
      <c r="BF20" s="502"/>
      <c r="BG20" s="537"/>
      <c r="BH20" s="539"/>
      <c r="BI20" s="537"/>
      <c r="BJ20" s="539"/>
      <c r="BK20" s="537"/>
      <c r="BL20" s="539"/>
      <c r="BM20" s="537"/>
      <c r="BN20" s="539"/>
      <c r="BO20" s="537"/>
      <c r="BP20" s="539"/>
      <c r="BQ20" s="537"/>
      <c r="BR20" s="539"/>
      <c r="BS20" s="537"/>
      <c r="BT20" s="539"/>
      <c r="BU20" s="537"/>
      <c r="BV20" s="539"/>
      <c r="BW20" s="537"/>
      <c r="BX20" s="539"/>
      <c r="BY20" s="537"/>
      <c r="BZ20" s="539"/>
      <c r="CA20" s="502"/>
      <c r="CB20" s="537"/>
      <c r="CC20" s="538"/>
      <c r="CD20" s="538"/>
      <c r="CE20" s="539"/>
    </row>
    <row r="21" spans="1:106" ht="12.75" customHeight="1">
      <c r="A21" s="46"/>
      <c r="E21" s="46"/>
      <c r="F21" s="46"/>
      <c r="G21" s="140"/>
      <c r="H21" s="46"/>
      <c r="I21" s="46"/>
      <c r="K21" s="35" t="s">
        <v>2354</v>
      </c>
      <c r="L21" s="46"/>
      <c r="N21" s="46"/>
      <c r="O21" s="140"/>
      <c r="P21" s="46"/>
      <c r="Q21" s="140"/>
      <c r="S21" s="78"/>
      <c r="T21" s="78"/>
      <c r="U21" s="78"/>
      <c r="V21" s="78"/>
      <c r="X21" s="78"/>
      <c r="Y21" s="78"/>
      <c r="Z21" s="78"/>
      <c r="BA21" s="537"/>
      <c r="BB21" s="538"/>
      <c r="BC21" s="538"/>
      <c r="BD21" s="538"/>
      <c r="BE21" s="539"/>
      <c r="BF21" s="502"/>
      <c r="BG21" s="537"/>
      <c r="BH21" s="539"/>
      <c r="BI21" s="537"/>
      <c r="BJ21" s="539"/>
      <c r="BK21" s="537"/>
      <c r="BL21" s="539"/>
      <c r="BM21" s="537"/>
      <c r="BN21" s="539"/>
      <c r="BO21" s="537"/>
      <c r="BP21" s="539"/>
      <c r="BQ21" s="537"/>
      <c r="BR21" s="539"/>
      <c r="BS21" s="537"/>
      <c r="BT21" s="539"/>
      <c r="BU21" s="537"/>
      <c r="BV21" s="539"/>
      <c r="BW21" s="537"/>
      <c r="BX21" s="539"/>
      <c r="BY21" s="537"/>
      <c r="BZ21" s="539"/>
      <c r="CA21" s="502"/>
      <c r="CB21" s="537"/>
      <c r="CC21" s="538"/>
      <c r="CD21" s="538"/>
      <c r="CE21" s="539"/>
    </row>
    <row r="22" spans="1:106" ht="12.75" customHeight="1">
      <c r="A22">
        <f t="shared" ref="A22:A54" ca="1" si="0">I22-T22</f>
        <v>245.9</v>
      </c>
      <c r="B22">
        <f t="shared" ref="B22:B55" ca="1" si="1">IF(I22=0,0,(A22*100/I22))</f>
        <v>99.033427305678615</v>
      </c>
      <c r="C22">
        <f t="shared" ref="C22:C55" ca="1" si="2">I22-E22</f>
        <v>95.550000000000011</v>
      </c>
      <c r="D22">
        <f t="shared" ref="D22:D55" ca="1" si="3">IF(I22=0,0,(C22*100/I22))</f>
        <v>38.481675392670162</v>
      </c>
      <c r="E22">
        <f ca="1">IFERROR(_xll.AC_BU(_xll.ArrayBU(DB),_xll.ArrayDPT($BA22:$BE22),_xll.ArrayCOA($BG22:$BZ22),YR,PRD-1,_xll.ArrayDIM($CB22:$CE22)),0)</f>
        <v>152.75</v>
      </c>
      <c r="F22">
        <f t="shared" ref="F22:F54" ca="1" si="4">I22-H22</f>
        <v>248.3</v>
      </c>
      <c r="G22">
        <f t="shared" ref="G22:G55" ca="1" si="5">IF(I22=0,0,(F22*100/I22))</f>
        <v>100</v>
      </c>
      <c r="H22"/>
      <c r="I22">
        <f ca="1">IFERROR(_xll.AC_BU(_xll.ArrayBU(DB),_xll.ArrayDPT($BA22:$BE22),_xll.ArrayCOA($BG22:$BZ22),YR,PRD,_xll.ArrayDIM($CB22:$CE22)),0)</f>
        <v>248.3</v>
      </c>
      <c r="J22" s="140">
        <f t="shared" ref="J22:J55" ca="1" si="6">I22/$I$59*100</f>
        <v>1.9281807570293914E-2</v>
      </c>
      <c r="K22" t="s">
        <v>2815</v>
      </c>
      <c r="L22">
        <f ca="1">IFERROR(_xll.ACC_BU(_xll.ArrayBU(DB),_xll.ArrayDPT($BA22:$BE22),_xll.ArrayCOA($BG22:$BZ22),YR,PRD,_xll.ArrayDIM($CB22:$CE22)),0)</f>
        <v>2287.9499999999998</v>
      </c>
      <c r="M22" s="140">
        <f t="shared" ref="M22:M55" ca="1" si="7">L22/$L$59*100</f>
        <v>2.75796599593734E-2</v>
      </c>
      <c r="N22">
        <f t="shared" ref="N22:N54" ca="1" si="8">L22-U22</f>
        <v>2287.9499999999998</v>
      </c>
      <c r="O22">
        <f t="shared" ref="O22:O55" ca="1" si="9">IF(L22=0,0,(N22*100/L22))</f>
        <v>100</v>
      </c>
      <c r="P22">
        <f t="shared" ref="P22:P54" ca="1" si="10">L22-V22</f>
        <v>2275.41</v>
      </c>
      <c r="Q22">
        <f t="shared" ref="Q22:Q55" ca="1" si="11">IF(L22=0,0,(P22*100/L22))</f>
        <v>99.451911099455856</v>
      </c>
      <c r="R22" s="40"/>
      <c r="S22" s="72">
        <f ca="1">IFERROR(_xll.BC_BU(_xll.ArrayBU(DB),_xll.ArrayDPT($BA22:$BE22),_xll.ArrayCOA($BG22:$BZ22),YR,PRD,RV,_xll.ArrayDIM($CB22:$CE22)),0)</f>
        <v>0</v>
      </c>
      <c r="T22" s="72">
        <f ca="1">IFERROR(_xll.AC_BU(_xll.ArrayBU(DB),_xll.ArrayDPT($BA22:$BE22),_xll.ArrayCOA($BG22:$BZ22),YR-1,PRD,_xll.ArrayDIM($CB22:$CE22)),0)</f>
        <v>2.4</v>
      </c>
      <c r="U22" s="72">
        <f ca="1">IFERROR(_xll.BCC_BU(_xll.ArrayBU(DB),_xll.ArrayDPT($BA22:$BE22),_xll.ArrayCOA($BG22:$BZ22),YR,PRD,RV,_xll.ArrayDIM($CB22:$CE22)),0)</f>
        <v>0</v>
      </c>
      <c r="V22" s="72">
        <f ca="1">IFERROR(_xll.ACC_BU(_xll.ArrayBU(DB),_xll.ArrayDPT($BA22:$BE22),_xll.ArrayCOA($BG22:$BZ22),YR-1,PRD,_xll.ArrayDIM($CB22:$CE22)),0)</f>
        <v>12.54</v>
      </c>
      <c r="W22" s="184"/>
      <c r="X22" s="72">
        <f ca="1">IFERROR(_xll.ACC_BU(_xll.ArrayBU(DB),_xll.ArrayDPT($BA22:$BE22),_xll.ArrayCOA($BG22:$BZ22),YR-1,PRD,_xll.ArrayDIM($CB22:$CE22)),0)</f>
        <v>12.54</v>
      </c>
      <c r="Y22" s="72">
        <f ca="1">IFERROR(_xll.BCC_BU(_xll.ArrayBU(DB),_xll.ArrayDPT($BA22:$BE22),_xll.ArrayCOA($BG22:$BZ22),YR-1,PRD,RV,_xll.ArrayDIM($CB22:$CE22)),0)</f>
        <v>0</v>
      </c>
      <c r="Z22" s="72">
        <f ca="1">IFERROR(_xll.ACC_BU(_xll.ArrayBU(DB),_xll.ArrayDPT($BA22:$BE22),_xll.ArrayCOA($BG22:$BZ22),YR-1-1,PRD,_xll.ArrayDIM($CB22:$CE22)),0)</f>
        <v>3115.85</v>
      </c>
      <c r="AA22" s="184"/>
      <c r="AB22" s="184"/>
      <c r="AC22" s="184"/>
      <c r="AD22" s="184"/>
      <c r="AF22" s="106"/>
      <c r="AG22" s="106"/>
      <c r="AH22" s="106"/>
      <c r="AI22" s="106"/>
      <c r="BA22" s="537"/>
      <c r="BB22" s="538"/>
      <c r="BC22" s="538"/>
      <c r="BD22" s="538"/>
      <c r="BE22" s="539"/>
      <c r="BF22" s="502"/>
      <c r="BG22" s="537" t="s">
        <v>1945</v>
      </c>
      <c r="BH22" s="539" t="s">
        <v>1947</v>
      </c>
      <c r="BI22" s="537"/>
      <c r="BJ22" s="539"/>
      <c r="BK22" s="537"/>
      <c r="BL22" s="539"/>
      <c r="BM22" s="537"/>
      <c r="BN22" s="539"/>
      <c r="BO22" s="537"/>
      <c r="BP22" s="539"/>
      <c r="BQ22" s="537"/>
      <c r="BR22" s="539"/>
      <c r="BS22" s="537"/>
      <c r="BT22" s="539"/>
      <c r="BU22" s="537"/>
      <c r="BV22" s="539"/>
      <c r="BW22" s="537"/>
      <c r="BX22" s="539"/>
      <c r="BY22" s="537"/>
      <c r="BZ22" s="539"/>
      <c r="CA22" s="502"/>
      <c r="CB22" s="537"/>
      <c r="CC22" s="538"/>
      <c r="CD22" s="538"/>
      <c r="CE22" s="539"/>
      <c r="DA22" t="s">
        <v>1945</v>
      </c>
      <c r="DB22" t="s">
        <v>1947</v>
      </c>
    </row>
    <row r="23" spans="1:106" ht="12.75" customHeight="1">
      <c r="A23" s="124">
        <f t="shared" ca="1" si="0"/>
        <v>272349.98000000004</v>
      </c>
      <c r="B23" s="124">
        <f t="shared" ca="1" si="1"/>
        <v>85.934804775419707</v>
      </c>
      <c r="C23" s="124">
        <f t="shared" ca="1" si="2"/>
        <v>302424.46000000002</v>
      </c>
      <c r="D23" s="124">
        <f t="shared" ca="1" si="3"/>
        <v>95.424229256090726</v>
      </c>
      <c r="E23" s="124">
        <f ca="1">IFERROR(_xll.AC_BU(_xll.ArrayBU(DB),_xll.ArrayDPT($BA23:$BE23),_xll.ArrayCOA($BG23:$BZ23),YR,PRD-1,_xll.ArrayDIM($CB23:$CE23)),0)</f>
        <v>14501.82</v>
      </c>
      <c r="F23" s="124">
        <f t="shared" ca="1" si="4"/>
        <v>316926.28000000003</v>
      </c>
      <c r="G23" s="124">
        <f t="shared" ca="1" si="5"/>
        <v>100</v>
      </c>
      <c r="H23" s="124"/>
      <c r="I23" s="124">
        <f ca="1">IFERROR(_xll.AC_BU(_xll.ArrayBU(DB),_xll.ArrayDPT($BA23:$BE23),_xll.ArrayCOA($BG23:$BZ23),YR,PRD,_xll.ArrayDIM($CB23:$CE23)),0)</f>
        <v>316926.28000000003</v>
      </c>
      <c r="J23" s="127">
        <f t="shared" ca="1" si="6"/>
        <v>24.611000986424038</v>
      </c>
      <c r="K23" s="124" t="s">
        <v>2816</v>
      </c>
      <c r="L23" s="124">
        <f ca="1">IFERROR(_xll.ACC_BU(_xll.ArrayBU(DB),_xll.ArrayDPT($BA23:$BE23),_xll.ArrayCOA($BG23:$BZ23),YR,PRD,_xll.ArrayDIM($CB23:$CE23)),0)</f>
        <v>546041.36</v>
      </c>
      <c r="M23" s="127">
        <f t="shared" ca="1" si="7"/>
        <v>6.5821521591616072</v>
      </c>
      <c r="N23" s="124">
        <f t="shared" ca="1" si="8"/>
        <v>546041.36</v>
      </c>
      <c r="O23" s="124">
        <f t="shared" ca="1" si="9"/>
        <v>100</v>
      </c>
      <c r="P23" s="124">
        <f t="shared" ca="1" si="10"/>
        <v>248382.01999999996</v>
      </c>
      <c r="Q23" s="124">
        <f t="shared" ca="1" si="11"/>
        <v>45.487766714228378</v>
      </c>
      <c r="R23" s="40"/>
      <c r="S23" s="72">
        <f ca="1">IFERROR(_xll.BC_BU(_xll.ArrayBU(DB),_xll.ArrayDPT($BA23:$BE23),_xll.ArrayCOA($BG23:$BZ23),YR,PRD,RV,_xll.ArrayDIM($CB23:$CE23)),0)</f>
        <v>0</v>
      </c>
      <c r="T23" s="72">
        <f ca="1">IFERROR(_xll.AC_BU(_xll.ArrayBU(DB),_xll.ArrayDPT($BA23:$BE23),_xll.ArrayCOA($BG23:$BZ23),YR-1,PRD,_xll.ArrayDIM($CB23:$CE23)),0)</f>
        <v>44576.3</v>
      </c>
      <c r="U23" s="72">
        <f ca="1">IFERROR(_xll.BCC_BU(_xll.ArrayBU(DB),_xll.ArrayDPT($BA23:$BE23),_xll.ArrayCOA($BG23:$BZ23),YR,PRD,RV,_xll.ArrayDIM($CB23:$CE23)),0)</f>
        <v>0</v>
      </c>
      <c r="V23" s="72">
        <f ca="1">IFERROR(_xll.ACC_BU(_xll.ArrayBU(DB),_xll.ArrayDPT($BA23:$BE23),_xll.ArrayCOA($BG23:$BZ23),YR-1,PRD,_xll.ArrayDIM($CB23:$CE23)),0)</f>
        <v>297659.34000000003</v>
      </c>
      <c r="W23" s="184"/>
      <c r="X23" s="72">
        <f ca="1">IFERROR(_xll.ACC_BU(_xll.ArrayBU(DB),_xll.ArrayDPT($BA23:$BE23),_xll.ArrayCOA($BG23:$BZ23),YR-1,PRD,_xll.ArrayDIM($CB23:$CE23)),0)</f>
        <v>297659.34000000003</v>
      </c>
      <c r="Y23" s="72">
        <f ca="1">IFERROR(_xll.BCC_BU(_xll.ArrayBU(DB),_xll.ArrayDPT($BA23:$BE23),_xll.ArrayCOA($BG23:$BZ23),YR-1,PRD,RV,_xll.ArrayDIM($CB23:$CE23)),0)</f>
        <v>0</v>
      </c>
      <c r="Z23" s="72">
        <f ca="1">IFERROR(_xll.ACC_BU(_xll.ArrayBU(DB),_xll.ArrayDPT($BA23:$BE23),_xll.ArrayCOA($BG23:$BZ23),YR-1-1,PRD,_xll.ArrayDIM($CB23:$CE23)),0)</f>
        <v>380625.99</v>
      </c>
      <c r="AA23" s="184"/>
      <c r="AB23" s="184"/>
      <c r="AC23" s="184"/>
      <c r="AD23" s="184"/>
      <c r="AF23" s="106"/>
      <c r="AG23" s="106"/>
      <c r="AH23" s="106"/>
      <c r="AI23" s="106"/>
      <c r="BA23" s="537"/>
      <c r="BB23" s="538"/>
      <c r="BC23" s="538"/>
      <c r="BD23" s="538"/>
      <c r="BE23" s="539"/>
      <c r="BF23" s="502"/>
      <c r="BG23" s="537" t="s">
        <v>1979</v>
      </c>
      <c r="BH23" s="539" t="s">
        <v>1987</v>
      </c>
      <c r="BI23" s="537"/>
      <c r="BJ23" s="539"/>
      <c r="BK23" s="537"/>
      <c r="BL23" s="539"/>
      <c r="BM23" s="537"/>
      <c r="BN23" s="539"/>
      <c r="BO23" s="537"/>
      <c r="BP23" s="539"/>
      <c r="BQ23" s="537"/>
      <c r="BR23" s="539"/>
      <c r="BS23" s="537"/>
      <c r="BT23" s="539"/>
      <c r="BU23" s="537"/>
      <c r="BV23" s="539"/>
      <c r="BW23" s="537"/>
      <c r="BX23" s="539"/>
      <c r="BY23" s="537"/>
      <c r="BZ23" s="539"/>
      <c r="CA23" s="502"/>
      <c r="CB23" s="537"/>
      <c r="CC23" s="538"/>
      <c r="CD23" s="538"/>
      <c r="CE23" s="539"/>
      <c r="DA23" t="s">
        <v>1979</v>
      </c>
      <c r="DB23" t="s">
        <v>1987</v>
      </c>
    </row>
    <row r="24" spans="1:106" ht="12.75" customHeight="1">
      <c r="A24" s="124">
        <f t="shared" ca="1" si="0"/>
        <v>33010.43</v>
      </c>
      <c r="B24" s="124">
        <f t="shared" ca="1" si="1"/>
        <v>98.626566023665276</v>
      </c>
      <c r="C24" s="124">
        <f t="shared" ca="1" si="2"/>
        <v>24563.670000000002</v>
      </c>
      <c r="D24" s="124">
        <f t="shared" ca="1" si="3"/>
        <v>73.389847422118592</v>
      </c>
      <c r="E24" s="124">
        <f ca="1">IFERROR(_xll.AC_BU(_xll.ArrayBU(DB),_xll.ArrayDPT($BA24:$BE24),_xll.ArrayCOA($BG24:$BZ24),YR,PRD-1,_xll.ArrayDIM($CB24:$CE24)),0)</f>
        <v>8906.4500000000007</v>
      </c>
      <c r="F24" s="124">
        <f t="shared" ca="1" si="4"/>
        <v>33470.120000000003</v>
      </c>
      <c r="G24" s="124">
        <f t="shared" ca="1" si="5"/>
        <v>100</v>
      </c>
      <c r="H24" s="124"/>
      <c r="I24" s="124">
        <f ca="1">IFERROR(_xll.AC_BU(_xll.ArrayBU(DB),_xll.ArrayDPT($BA24:$BE24),_xll.ArrayCOA($BG24:$BZ24),YR,PRD,_xll.ArrayDIM($CB24:$CE24)),0)</f>
        <v>33470.120000000003</v>
      </c>
      <c r="J24" s="127">
        <f t="shared" ca="1" si="6"/>
        <v>2.5991317486695356</v>
      </c>
      <c r="K24" s="124" t="s">
        <v>2494</v>
      </c>
      <c r="L24" s="124">
        <f ca="1">IFERROR(_xll.ACC_BU(_xll.ArrayBU(DB),_xll.ArrayDPT($BA24:$BE24),_xll.ArrayCOA($BG24:$BZ24),YR,PRD,_xll.ArrayDIM($CB24:$CE24)),0)</f>
        <v>75793.73</v>
      </c>
      <c r="M24" s="127">
        <f t="shared" ca="1" si="7"/>
        <v>0.91364116368476511</v>
      </c>
      <c r="N24" s="124">
        <f t="shared" ca="1" si="8"/>
        <v>75793.73</v>
      </c>
      <c r="O24" s="124">
        <f t="shared" ca="1" si="9"/>
        <v>100</v>
      </c>
      <c r="P24" s="124">
        <f t="shared" ca="1" si="10"/>
        <v>59950.28</v>
      </c>
      <c r="Q24" s="124">
        <f t="shared" ca="1" si="11"/>
        <v>79.096621844577385</v>
      </c>
      <c r="R24" s="40"/>
      <c r="S24" s="72">
        <f ca="1">IFERROR(_xll.BC_BU(_xll.ArrayBU(DB),_xll.ArrayDPT($BA24:$BE24),_xll.ArrayCOA($BG24:$BZ24),YR,PRD,RV,_xll.ArrayDIM($CB24:$CE24)),0)</f>
        <v>0</v>
      </c>
      <c r="T24" s="72">
        <f ca="1">IFERROR(_xll.AC_BU(_xll.ArrayBU(DB),_xll.ArrayDPT($BA24:$BE24),_xll.ArrayCOA($BG24:$BZ24),YR-1,PRD,_xll.ArrayDIM($CB24:$CE24)),0)</f>
        <v>459.69</v>
      </c>
      <c r="U24" s="72">
        <f ca="1">IFERROR(_xll.BCC_BU(_xll.ArrayBU(DB),_xll.ArrayDPT($BA24:$BE24),_xll.ArrayCOA($BG24:$BZ24),YR,PRD,RV,_xll.ArrayDIM($CB24:$CE24)),0)</f>
        <v>0</v>
      </c>
      <c r="V24" s="72">
        <f ca="1">IFERROR(_xll.ACC_BU(_xll.ArrayBU(DB),_xll.ArrayDPT($BA24:$BE24),_xll.ArrayCOA($BG24:$BZ24),YR-1,PRD,_xll.ArrayDIM($CB24:$CE24)),0)</f>
        <v>15843.45</v>
      </c>
      <c r="W24" s="184"/>
      <c r="X24" s="72">
        <f ca="1">IFERROR(_xll.ACC_BU(_xll.ArrayBU(DB),_xll.ArrayDPT($BA24:$BE24),_xll.ArrayCOA($BG24:$BZ24),YR-1,PRD,_xll.ArrayDIM($CB24:$CE24)),0)</f>
        <v>15843.45</v>
      </c>
      <c r="Y24" s="72">
        <f ca="1">IFERROR(_xll.BCC_BU(_xll.ArrayBU(DB),_xll.ArrayDPT($BA24:$BE24),_xll.ArrayCOA($BG24:$BZ24),YR-1,PRD,RV,_xll.ArrayDIM($CB24:$CE24)),0)</f>
        <v>0</v>
      </c>
      <c r="Z24" s="72">
        <f ca="1">IFERROR(_xll.ACC_BU(_xll.ArrayBU(DB),_xll.ArrayDPT($BA24:$BE24),_xll.ArrayCOA($BG24:$BZ24),YR-1-1,PRD,_xll.ArrayDIM($CB24:$CE24)),0)</f>
        <v>18623.740000000002</v>
      </c>
      <c r="AA24" s="184"/>
      <c r="AB24" s="184"/>
      <c r="AC24" s="184"/>
      <c r="AD24" s="184"/>
      <c r="AF24" s="106"/>
      <c r="AG24" s="106"/>
      <c r="AH24" s="106"/>
      <c r="AI24" s="106"/>
      <c r="BA24" s="537"/>
      <c r="BB24" s="538"/>
      <c r="BC24" s="538"/>
      <c r="BD24" s="538"/>
      <c r="BE24" s="539"/>
      <c r="BF24" s="502"/>
      <c r="BG24" s="537" t="s">
        <v>1980</v>
      </c>
      <c r="BH24" s="539"/>
      <c r="BI24" s="537"/>
      <c r="BJ24" s="539"/>
      <c r="BK24" s="537"/>
      <c r="BL24" s="539"/>
      <c r="BM24" s="537"/>
      <c r="BN24" s="539"/>
      <c r="BO24" s="537"/>
      <c r="BP24" s="539"/>
      <c r="BQ24" s="537"/>
      <c r="BR24" s="539"/>
      <c r="BS24" s="537"/>
      <c r="BT24" s="539"/>
      <c r="BU24" s="537"/>
      <c r="BV24" s="539"/>
      <c r="BW24" s="537"/>
      <c r="BX24" s="539"/>
      <c r="BY24" s="537"/>
      <c r="BZ24" s="539"/>
      <c r="CA24" s="502"/>
      <c r="CB24" s="537"/>
      <c r="CC24" s="538"/>
      <c r="CD24" s="538"/>
      <c r="CE24" s="539"/>
      <c r="DA24" t="s">
        <v>1980</v>
      </c>
    </row>
    <row r="25" spans="1:106" ht="12.75" customHeight="1">
      <c r="A25" s="124">
        <f t="shared" ca="1" si="0"/>
        <v>0</v>
      </c>
      <c r="B25" s="124">
        <f t="shared" ca="1" si="1"/>
        <v>0</v>
      </c>
      <c r="C25" s="124">
        <f t="shared" ca="1" si="2"/>
        <v>0</v>
      </c>
      <c r="D25" s="124">
        <f t="shared" ca="1" si="3"/>
        <v>0</v>
      </c>
      <c r="E25" s="124">
        <f ca="1">IFERROR(_xll.AC_BU(_xll.ArrayBU(DB),_xll.ArrayDPT($BA25:$BE25),_xll.ArrayCOA($BG25:$BZ25),YR,PRD-1,_xll.ArrayDIM($CB25:$CE25)),0)</f>
        <v>0</v>
      </c>
      <c r="F25" s="124">
        <f t="shared" ca="1" si="4"/>
        <v>0</v>
      </c>
      <c r="G25" s="124">
        <f t="shared" ca="1" si="5"/>
        <v>0</v>
      </c>
      <c r="H25" s="124"/>
      <c r="I25" s="124">
        <f ca="1">IFERROR(_xll.AC_BU(_xll.ArrayBU(DB),_xll.ArrayDPT($BA25:$BE25),_xll.ArrayCOA($BG25:$BZ25),YR,PRD,_xll.ArrayDIM($CB25:$CE25)),0)</f>
        <v>0</v>
      </c>
      <c r="J25" s="127">
        <f t="shared" ca="1" si="6"/>
        <v>0</v>
      </c>
      <c r="K25" s="124" t="s">
        <v>2817</v>
      </c>
      <c r="L25" s="124">
        <f ca="1">IFERROR(_xll.ACC_BU(_xll.ArrayBU(DB),_xll.ArrayDPT($BA25:$BE25),_xll.ArrayCOA($BG25:$BZ25),YR,PRD,_xll.ArrayDIM($CB25:$CE25)),0)</f>
        <v>0</v>
      </c>
      <c r="M25" s="127">
        <f t="shared" ca="1" si="7"/>
        <v>0</v>
      </c>
      <c r="N25" s="124">
        <f t="shared" ca="1" si="8"/>
        <v>0</v>
      </c>
      <c r="O25" s="124">
        <f t="shared" ca="1" si="9"/>
        <v>0</v>
      </c>
      <c r="P25" s="124">
        <f t="shared" ca="1" si="10"/>
        <v>0</v>
      </c>
      <c r="Q25" s="124">
        <f t="shared" ca="1" si="11"/>
        <v>0</v>
      </c>
      <c r="R25" s="40"/>
      <c r="S25" s="72">
        <f ca="1">IFERROR(_xll.BC_BU(_xll.ArrayBU(DB),_xll.ArrayDPT($BA25:$BE25),_xll.ArrayCOA($BG25:$BZ25),YR,PRD,RV,_xll.ArrayDIM($CB25:$CE25)),0)</f>
        <v>0</v>
      </c>
      <c r="T25" s="72">
        <f ca="1">IFERROR(_xll.AC_BU(_xll.ArrayBU(DB),_xll.ArrayDPT($BA25:$BE25),_xll.ArrayCOA($BG25:$BZ25),YR-1,PRD,_xll.ArrayDIM($CB25:$CE25)),0)</f>
        <v>0</v>
      </c>
      <c r="U25" s="72">
        <f ca="1">IFERROR(_xll.BCC_BU(_xll.ArrayBU(DB),_xll.ArrayDPT($BA25:$BE25),_xll.ArrayCOA($BG25:$BZ25),YR,PRD,RV,_xll.ArrayDIM($CB25:$CE25)),0)</f>
        <v>0</v>
      </c>
      <c r="V25" s="72">
        <f ca="1">IFERROR(_xll.ACC_BU(_xll.ArrayBU(DB),_xll.ArrayDPT($BA25:$BE25),_xll.ArrayCOA($BG25:$BZ25),YR-1,PRD,_xll.ArrayDIM($CB25:$CE25)),0)</f>
        <v>0</v>
      </c>
      <c r="W25" s="184"/>
      <c r="X25" s="72">
        <f ca="1">IFERROR(_xll.ACC_BU(_xll.ArrayBU(DB),_xll.ArrayDPT($BA25:$BE25),_xll.ArrayCOA($BG25:$BZ25),YR-1,PRD,_xll.ArrayDIM($CB25:$CE25)),0)</f>
        <v>0</v>
      </c>
      <c r="Y25" s="72">
        <f ca="1">IFERROR(_xll.BCC_BU(_xll.ArrayBU(DB),_xll.ArrayDPT($BA25:$BE25),_xll.ArrayCOA($BG25:$BZ25),YR-1,PRD,RV,_xll.ArrayDIM($CB25:$CE25)),0)</f>
        <v>0</v>
      </c>
      <c r="Z25" s="72">
        <f ca="1">IFERROR(_xll.ACC_BU(_xll.ArrayBU(DB),_xll.ArrayDPT($BA25:$BE25),_xll.ArrayCOA($BG25:$BZ25),YR-1-1,PRD,_xll.ArrayDIM($CB25:$CE25)),0)</f>
        <v>0</v>
      </c>
      <c r="AA25" s="184"/>
      <c r="AB25" s="184"/>
      <c r="AC25" s="184"/>
      <c r="AD25" s="184"/>
      <c r="AF25" s="106"/>
      <c r="AG25" s="106"/>
      <c r="AH25" s="106"/>
      <c r="AI25" s="106"/>
      <c r="BA25" s="537"/>
      <c r="BB25" s="538"/>
      <c r="BC25" s="538"/>
      <c r="BD25" s="538"/>
      <c r="BE25" s="539"/>
      <c r="BF25" s="502"/>
      <c r="BG25" s="537" t="s">
        <v>1949</v>
      </c>
      <c r="BH25" s="539"/>
      <c r="BI25" s="537"/>
      <c r="BJ25" s="539"/>
      <c r="BK25" s="537"/>
      <c r="BL25" s="539"/>
      <c r="BM25" s="537"/>
      <c r="BN25" s="539"/>
      <c r="BO25" s="537"/>
      <c r="BP25" s="539"/>
      <c r="BQ25" s="537"/>
      <c r="BR25" s="539"/>
      <c r="BS25" s="537"/>
      <c r="BT25" s="539"/>
      <c r="BU25" s="537"/>
      <c r="BV25" s="539"/>
      <c r="BW25" s="537"/>
      <c r="BX25" s="539"/>
      <c r="BY25" s="537"/>
      <c r="BZ25" s="539"/>
      <c r="CA25" s="502"/>
      <c r="CB25" s="537"/>
      <c r="CC25" s="538"/>
      <c r="CD25" s="538"/>
      <c r="CE25" s="539"/>
      <c r="DA25" t="s">
        <v>1949</v>
      </c>
    </row>
    <row r="26" spans="1:106" ht="12.75" customHeight="1">
      <c r="A26" s="124">
        <f t="shared" ca="1" si="0"/>
        <v>0</v>
      </c>
      <c r="B26" s="124">
        <f t="shared" ca="1" si="1"/>
        <v>0</v>
      </c>
      <c r="C26" s="124">
        <f t="shared" ca="1" si="2"/>
        <v>0</v>
      </c>
      <c r="D26" s="124">
        <f t="shared" ca="1" si="3"/>
        <v>0</v>
      </c>
      <c r="E26" s="124">
        <f ca="1">IFERROR(_xll.AC_BU(_xll.ArrayBU(DB),_xll.ArrayDPT($BA26:$BE26),_xll.ArrayCOA($BG26:$BZ26),YR,PRD-1,_xll.ArrayDIM($CB26:$CE26)),0)</f>
        <v>0</v>
      </c>
      <c r="F26" s="124">
        <f t="shared" ca="1" si="4"/>
        <v>0</v>
      </c>
      <c r="G26" s="124">
        <f t="shared" ca="1" si="5"/>
        <v>0</v>
      </c>
      <c r="H26" s="124"/>
      <c r="I26" s="124">
        <f ca="1">IFERROR(_xll.AC_BU(_xll.ArrayBU(DB),_xll.ArrayDPT($BA26:$BE26),_xll.ArrayCOA($BG26:$BZ26),YR,PRD,_xll.ArrayDIM($CB26:$CE26)),0)</f>
        <v>0</v>
      </c>
      <c r="J26" s="127">
        <f t="shared" ca="1" si="6"/>
        <v>0</v>
      </c>
      <c r="K26" s="124" t="s">
        <v>2818</v>
      </c>
      <c r="L26" s="124">
        <f ca="1">IFERROR(_xll.ACC_BU(_xll.ArrayBU(DB),_xll.ArrayDPT($BA26:$BE26),_xll.ArrayCOA($BG26:$BZ26),YR,PRD,_xll.ArrayDIM($CB26:$CE26)),0)</f>
        <v>50</v>
      </c>
      <c r="M26" s="127">
        <f t="shared" ca="1" si="7"/>
        <v>6.0271553048303953E-4</v>
      </c>
      <c r="N26" s="124">
        <f t="shared" ca="1" si="8"/>
        <v>50</v>
      </c>
      <c r="O26" s="124">
        <f t="shared" ca="1" si="9"/>
        <v>100</v>
      </c>
      <c r="P26" s="124">
        <f t="shared" ca="1" si="10"/>
        <v>50</v>
      </c>
      <c r="Q26" s="124">
        <f t="shared" ca="1" si="11"/>
        <v>100</v>
      </c>
      <c r="R26" s="40"/>
      <c r="S26" s="72">
        <f ca="1">IFERROR(_xll.BC_BU(_xll.ArrayBU(DB),_xll.ArrayDPT($BA26:$BE26),_xll.ArrayCOA($BG26:$BZ26),YR,PRD,RV,_xll.ArrayDIM($CB26:$CE26)),0)</f>
        <v>0</v>
      </c>
      <c r="T26" s="72">
        <f ca="1">IFERROR(_xll.AC_BU(_xll.ArrayBU(DB),_xll.ArrayDPT($BA26:$BE26),_xll.ArrayCOA($BG26:$BZ26),YR-1,PRD,_xll.ArrayDIM($CB26:$CE26)),0)</f>
        <v>0</v>
      </c>
      <c r="U26" s="72">
        <f ca="1">IFERROR(_xll.BCC_BU(_xll.ArrayBU(DB),_xll.ArrayDPT($BA26:$BE26),_xll.ArrayCOA($BG26:$BZ26),YR,PRD,RV,_xll.ArrayDIM($CB26:$CE26)),0)</f>
        <v>0</v>
      </c>
      <c r="V26" s="72">
        <f ca="1">IFERROR(_xll.ACC_BU(_xll.ArrayBU(DB),_xll.ArrayDPT($BA26:$BE26),_xll.ArrayCOA($BG26:$BZ26),YR-1,PRD,_xll.ArrayDIM($CB26:$CE26)),0)</f>
        <v>0</v>
      </c>
      <c r="W26" s="184"/>
      <c r="X26" s="72">
        <f ca="1">IFERROR(_xll.ACC_BU(_xll.ArrayBU(DB),_xll.ArrayDPT($BA26:$BE26),_xll.ArrayCOA($BG26:$BZ26),YR-1,PRD,_xll.ArrayDIM($CB26:$CE26)),0)</f>
        <v>0</v>
      </c>
      <c r="Y26" s="72">
        <f ca="1">IFERROR(_xll.BCC_BU(_xll.ArrayBU(DB),_xll.ArrayDPT($BA26:$BE26),_xll.ArrayCOA($BG26:$BZ26),YR-1,PRD,RV,_xll.ArrayDIM($CB26:$CE26)),0)</f>
        <v>0</v>
      </c>
      <c r="Z26" s="72">
        <f ca="1">IFERROR(_xll.ACC_BU(_xll.ArrayBU(DB),_xll.ArrayDPT($BA26:$BE26),_xll.ArrayCOA($BG26:$BZ26),YR-1-1,PRD,_xll.ArrayDIM($CB26:$CE26)),0)</f>
        <v>150</v>
      </c>
      <c r="AA26" s="184"/>
      <c r="AB26" s="184"/>
      <c r="AC26" s="184"/>
      <c r="AD26" s="184"/>
      <c r="AF26" s="106"/>
      <c r="AG26" s="106"/>
      <c r="AH26" s="106"/>
      <c r="AI26" s="106"/>
      <c r="BA26" s="537"/>
      <c r="BB26" s="538"/>
      <c r="BC26" s="538"/>
      <c r="BD26" s="538"/>
      <c r="BE26" s="539"/>
      <c r="BF26" s="502"/>
      <c r="BG26" s="537" t="s">
        <v>1978</v>
      </c>
      <c r="BH26" s="539"/>
      <c r="BI26" s="537"/>
      <c r="BJ26" s="539"/>
      <c r="BK26" s="537"/>
      <c r="BL26" s="539"/>
      <c r="BM26" s="537"/>
      <c r="BN26" s="539"/>
      <c r="BO26" s="537"/>
      <c r="BP26" s="539"/>
      <c r="BQ26" s="537"/>
      <c r="BR26" s="539"/>
      <c r="BS26" s="537"/>
      <c r="BT26" s="539"/>
      <c r="BU26" s="537"/>
      <c r="BV26" s="539"/>
      <c r="BW26" s="537"/>
      <c r="BX26" s="539"/>
      <c r="BY26" s="537"/>
      <c r="BZ26" s="539"/>
      <c r="CA26" s="502"/>
      <c r="CB26" s="537"/>
      <c r="CC26" s="538"/>
      <c r="CD26" s="538"/>
      <c r="CE26" s="539"/>
      <c r="DA26" t="s">
        <v>1978</v>
      </c>
    </row>
    <row r="27" spans="1:106" ht="12.75" customHeight="1">
      <c r="A27" s="124">
        <f t="shared" ca="1" si="0"/>
        <v>0</v>
      </c>
      <c r="B27" s="124">
        <f t="shared" ca="1" si="1"/>
        <v>0</v>
      </c>
      <c r="C27" s="124">
        <f t="shared" ca="1" si="2"/>
        <v>0</v>
      </c>
      <c r="D27" s="124">
        <f t="shared" ca="1" si="3"/>
        <v>0</v>
      </c>
      <c r="E27" s="124">
        <f ca="1">IFERROR(_xll.AC_BU(_xll.ArrayBU(DB),_xll.ArrayDPT($BA27:$BE27),_xll.ArrayCOA($BG27:$BZ27),YR,PRD-1,_xll.ArrayDIM($CB27:$CE27)),0)</f>
        <v>0</v>
      </c>
      <c r="F27" s="124">
        <f t="shared" ca="1" si="4"/>
        <v>0</v>
      </c>
      <c r="G27" s="124">
        <f t="shared" ca="1" si="5"/>
        <v>0</v>
      </c>
      <c r="H27" s="124"/>
      <c r="I27" s="124">
        <f ca="1">IFERROR(_xll.AC_BU(_xll.ArrayBU(DB),_xll.ArrayDPT($BA27:$BE27),_xll.ArrayCOA($BG27:$BZ27),YR,PRD,_xll.ArrayDIM($CB27:$CE27)),0)</f>
        <v>0</v>
      </c>
      <c r="J27" s="127">
        <f t="shared" ca="1" si="6"/>
        <v>0</v>
      </c>
      <c r="K27" s="124" t="s">
        <v>2819</v>
      </c>
      <c r="L27" s="124">
        <f ca="1">IFERROR(_xll.ACC_BU(_xll.ArrayBU(DB),_xll.ArrayDPT($BA27:$BE27),_xll.ArrayCOA($BG27:$BZ27),YR,PRD,_xll.ArrayDIM($CB27:$CE27)),0)</f>
        <v>0</v>
      </c>
      <c r="M27" s="127">
        <f t="shared" ca="1" si="7"/>
        <v>0</v>
      </c>
      <c r="N27" s="124">
        <f t="shared" ca="1" si="8"/>
        <v>0</v>
      </c>
      <c r="O27" s="124">
        <f t="shared" ca="1" si="9"/>
        <v>0</v>
      </c>
      <c r="P27" s="124">
        <f t="shared" ca="1" si="10"/>
        <v>0</v>
      </c>
      <c r="Q27" s="124">
        <f t="shared" ca="1" si="11"/>
        <v>0</v>
      </c>
      <c r="R27" s="40"/>
      <c r="S27" s="72">
        <f ca="1">IFERROR(_xll.BC_BU(_xll.ArrayBU(DB),_xll.ArrayDPT($BA27:$BE27),_xll.ArrayCOA($BG27:$BZ27),YR,PRD,RV,_xll.ArrayDIM($CB27:$CE27)),0)</f>
        <v>0</v>
      </c>
      <c r="T27" s="72">
        <f ca="1">IFERROR(_xll.AC_BU(_xll.ArrayBU(DB),_xll.ArrayDPT($BA27:$BE27),_xll.ArrayCOA($BG27:$BZ27),YR-1,PRD,_xll.ArrayDIM($CB27:$CE27)),0)</f>
        <v>0</v>
      </c>
      <c r="U27" s="72">
        <f ca="1">IFERROR(_xll.BCC_BU(_xll.ArrayBU(DB),_xll.ArrayDPT($BA27:$BE27),_xll.ArrayCOA($BG27:$BZ27),YR,PRD,RV,_xll.ArrayDIM($CB27:$CE27)),0)</f>
        <v>0</v>
      </c>
      <c r="V27" s="72">
        <f ca="1">IFERROR(_xll.ACC_BU(_xll.ArrayBU(DB),_xll.ArrayDPT($BA27:$BE27),_xll.ArrayCOA($BG27:$BZ27),YR-1,PRD,_xll.ArrayDIM($CB27:$CE27)),0)</f>
        <v>0</v>
      </c>
      <c r="W27" s="184"/>
      <c r="X27" s="72">
        <f ca="1">IFERROR(_xll.ACC_BU(_xll.ArrayBU(DB),_xll.ArrayDPT($BA27:$BE27),_xll.ArrayCOA($BG27:$BZ27),YR-1,PRD,_xll.ArrayDIM($CB27:$CE27)),0)</f>
        <v>0</v>
      </c>
      <c r="Y27" s="72">
        <f ca="1">IFERROR(_xll.BCC_BU(_xll.ArrayBU(DB),_xll.ArrayDPT($BA27:$BE27),_xll.ArrayCOA($BG27:$BZ27),YR-1,PRD,RV,_xll.ArrayDIM($CB27:$CE27)),0)</f>
        <v>0</v>
      </c>
      <c r="Z27" s="72">
        <f ca="1">IFERROR(_xll.ACC_BU(_xll.ArrayBU(DB),_xll.ArrayDPT($BA27:$BE27),_xll.ArrayCOA($BG27:$BZ27),YR-1-1,PRD,_xll.ArrayDIM($CB27:$CE27)),0)</f>
        <v>0</v>
      </c>
      <c r="AA27" s="184"/>
      <c r="AB27" s="184"/>
      <c r="AC27" s="184"/>
      <c r="AD27" s="184"/>
      <c r="AF27" s="106"/>
      <c r="AG27" s="106"/>
      <c r="AH27" s="106"/>
      <c r="AI27" s="106"/>
      <c r="BA27" s="537"/>
      <c r="BB27" s="538"/>
      <c r="BC27" s="538"/>
      <c r="BD27" s="538"/>
      <c r="BE27" s="539"/>
      <c r="BF27" s="502"/>
      <c r="BG27" s="537" t="s">
        <v>1966</v>
      </c>
      <c r="BH27" s="539"/>
      <c r="BI27" s="537"/>
      <c r="BJ27" s="539"/>
      <c r="BK27" s="537"/>
      <c r="BL27" s="539"/>
      <c r="BM27" s="537"/>
      <c r="BN27" s="539"/>
      <c r="BO27" s="537"/>
      <c r="BP27" s="539"/>
      <c r="BQ27" s="537"/>
      <c r="BR27" s="539"/>
      <c r="BS27" s="537"/>
      <c r="BT27" s="539"/>
      <c r="BU27" s="537"/>
      <c r="BV27" s="539"/>
      <c r="BW27" s="537"/>
      <c r="BX27" s="539"/>
      <c r="BY27" s="537"/>
      <c r="BZ27" s="539"/>
      <c r="CA27" s="502"/>
      <c r="CB27" s="537"/>
      <c r="CC27" s="538"/>
      <c r="CD27" s="538"/>
      <c r="CE27" s="539"/>
      <c r="DA27" t="s">
        <v>1966</v>
      </c>
    </row>
    <row r="28" spans="1:106" ht="12.75" customHeight="1">
      <c r="A28" s="124">
        <f t="shared" ca="1" si="0"/>
        <v>0</v>
      </c>
      <c r="B28" s="124">
        <f t="shared" ca="1" si="1"/>
        <v>0</v>
      </c>
      <c r="C28" s="124">
        <f t="shared" ca="1" si="2"/>
        <v>0</v>
      </c>
      <c r="D28" s="124">
        <f t="shared" ca="1" si="3"/>
        <v>0</v>
      </c>
      <c r="E28" s="124">
        <f ca="1">IFERROR(_xll.AC_BU(_xll.ArrayBU(DB),_xll.ArrayDPT($BA28:$BE28),_xll.ArrayCOA($BG28:$BZ28),YR,PRD-1,_xll.ArrayDIM($CB28:$CE28)),0)</f>
        <v>0</v>
      </c>
      <c r="F28" s="124">
        <f t="shared" ca="1" si="4"/>
        <v>0</v>
      </c>
      <c r="G28" s="124">
        <f t="shared" ca="1" si="5"/>
        <v>0</v>
      </c>
      <c r="H28" s="124"/>
      <c r="I28" s="124">
        <f ca="1">IFERROR(_xll.AC_BU(_xll.ArrayBU(DB),_xll.ArrayDPT($BA28:$BE28),_xll.ArrayCOA($BG28:$BZ28),YR,PRD,_xll.ArrayDIM($CB28:$CE28)),0)</f>
        <v>0</v>
      </c>
      <c r="J28" s="127">
        <f t="shared" ca="1" si="6"/>
        <v>0</v>
      </c>
      <c r="K28" s="124" t="s">
        <v>2820</v>
      </c>
      <c r="L28" s="124">
        <f ca="1">IFERROR(_xll.ACC_BU(_xll.ArrayBU(DB),_xll.ArrayDPT($BA28:$BE28),_xll.ArrayCOA($BG28:$BZ28),YR,PRD,_xll.ArrayDIM($CB28:$CE28)),0)</f>
        <v>0</v>
      </c>
      <c r="M28" s="127">
        <f t="shared" ca="1" si="7"/>
        <v>0</v>
      </c>
      <c r="N28" s="124">
        <f t="shared" ca="1" si="8"/>
        <v>0</v>
      </c>
      <c r="O28" s="124">
        <f t="shared" ca="1" si="9"/>
        <v>0</v>
      </c>
      <c r="P28" s="124">
        <f t="shared" ca="1" si="10"/>
        <v>0</v>
      </c>
      <c r="Q28" s="124">
        <f t="shared" ca="1" si="11"/>
        <v>0</v>
      </c>
      <c r="R28" s="40"/>
      <c r="S28" s="72">
        <f ca="1">IFERROR(_xll.BC_BU(_xll.ArrayBU(DB),_xll.ArrayDPT($BA28:$BE28),_xll.ArrayCOA($BG28:$BZ28),YR,PRD,RV,_xll.ArrayDIM($CB28:$CE28)),0)</f>
        <v>0</v>
      </c>
      <c r="T28" s="72">
        <f ca="1">IFERROR(_xll.AC_BU(_xll.ArrayBU(DB),_xll.ArrayDPT($BA28:$BE28),_xll.ArrayCOA($BG28:$BZ28),YR-1,PRD,_xll.ArrayDIM($CB28:$CE28)),0)</f>
        <v>0</v>
      </c>
      <c r="U28" s="72">
        <f ca="1">IFERROR(_xll.BCC_BU(_xll.ArrayBU(DB),_xll.ArrayDPT($BA28:$BE28),_xll.ArrayCOA($BG28:$BZ28),YR,PRD,RV,_xll.ArrayDIM($CB28:$CE28)),0)</f>
        <v>0</v>
      </c>
      <c r="V28" s="72">
        <f ca="1">IFERROR(_xll.ACC_BU(_xll.ArrayBU(DB),_xll.ArrayDPT($BA28:$BE28),_xll.ArrayCOA($BG28:$BZ28),YR-1,PRD,_xll.ArrayDIM($CB28:$CE28)),0)</f>
        <v>0</v>
      </c>
      <c r="W28" s="184"/>
      <c r="X28" s="72">
        <f ca="1">IFERROR(_xll.ACC_BU(_xll.ArrayBU(DB),_xll.ArrayDPT($BA28:$BE28),_xll.ArrayCOA($BG28:$BZ28),YR-1,PRD,_xll.ArrayDIM($CB28:$CE28)),0)</f>
        <v>0</v>
      </c>
      <c r="Y28" s="72">
        <f ca="1">IFERROR(_xll.BCC_BU(_xll.ArrayBU(DB),_xll.ArrayDPT($BA28:$BE28),_xll.ArrayCOA($BG28:$BZ28),YR-1,PRD,RV,_xll.ArrayDIM($CB28:$CE28)),0)</f>
        <v>0</v>
      </c>
      <c r="Z28" s="72">
        <f ca="1">IFERROR(_xll.ACC_BU(_xll.ArrayBU(DB),_xll.ArrayDPT($BA28:$BE28),_xll.ArrayCOA($BG28:$BZ28),YR-1-1,PRD,_xll.ArrayDIM($CB28:$CE28)),0)</f>
        <v>0</v>
      </c>
      <c r="AA28" s="184"/>
      <c r="AB28" s="184"/>
      <c r="AC28" s="184"/>
      <c r="AD28" s="184"/>
      <c r="AF28" s="106"/>
      <c r="AG28" s="106"/>
      <c r="AH28" s="106"/>
      <c r="AI28" s="106"/>
      <c r="BA28" s="537"/>
      <c r="BB28" s="538"/>
      <c r="BC28" s="538"/>
      <c r="BD28" s="538"/>
      <c r="BE28" s="539"/>
      <c r="BF28" s="502"/>
      <c r="BG28" s="537" t="s">
        <v>1968</v>
      </c>
      <c r="BH28" s="539"/>
      <c r="BI28" s="537"/>
      <c r="BJ28" s="539"/>
      <c r="BK28" s="537"/>
      <c r="BL28" s="539"/>
      <c r="BM28" s="537"/>
      <c r="BN28" s="539"/>
      <c r="BO28" s="537"/>
      <c r="BP28" s="539"/>
      <c r="BQ28" s="537"/>
      <c r="BR28" s="539"/>
      <c r="BS28" s="537"/>
      <c r="BT28" s="539"/>
      <c r="BU28" s="537"/>
      <c r="BV28" s="539"/>
      <c r="BW28" s="537"/>
      <c r="BX28" s="539"/>
      <c r="BY28" s="537"/>
      <c r="BZ28" s="539"/>
      <c r="CA28" s="502"/>
      <c r="CB28" s="537"/>
      <c r="CC28" s="538"/>
      <c r="CD28" s="538"/>
      <c r="CE28" s="539"/>
      <c r="DA28" t="s">
        <v>1968</v>
      </c>
    </row>
    <row r="29" spans="1:106" ht="12.75" customHeight="1">
      <c r="A29" s="124">
        <f t="shared" ca="1" si="0"/>
        <v>-8620.3800000000047</v>
      </c>
      <c r="B29" s="124">
        <f t="shared" ca="1" si="1"/>
        <v>-9.1917933485911849</v>
      </c>
      <c r="C29" s="124">
        <f t="shared" ca="1" si="2"/>
        <v>50949.54</v>
      </c>
      <c r="D29" s="124">
        <f t="shared" ca="1" si="3"/>
        <v>54.326797993334431</v>
      </c>
      <c r="E29" s="124">
        <f ca="1">IFERROR(_xll.AC_BU(_xll.ArrayBU(DB),_xll.ArrayDPT($BA29:$BE29),_xll.ArrayCOA($BG29:$BZ29),YR,PRD-1,_xll.ArrayDIM($CB29:$CE29)),0)</f>
        <v>42833.9</v>
      </c>
      <c r="F29" s="124">
        <f t="shared" ca="1" si="4"/>
        <v>93783.44</v>
      </c>
      <c r="G29" s="124">
        <f t="shared" ca="1" si="5"/>
        <v>100</v>
      </c>
      <c r="H29" s="124"/>
      <c r="I29" s="124">
        <f ca="1">IFERROR(_xll.AC_BU(_xll.ArrayBU(DB),_xll.ArrayDPT($BA29:$BE29),_xll.ArrayCOA($BG29:$BZ29),YR,PRD,_xll.ArrayDIM($CB29:$CE29)),0)</f>
        <v>93783.44</v>
      </c>
      <c r="J29" s="127">
        <f t="shared" ca="1" si="6"/>
        <v>7.2827798766017127</v>
      </c>
      <c r="K29" s="124" t="s">
        <v>2821</v>
      </c>
      <c r="L29" s="124">
        <f ca="1">IFERROR(_xll.ACC_BU(_xll.ArrayBU(DB),_xll.ArrayDPT($BA29:$BE29),_xll.ArrayCOA($BG29:$BZ29),YR,PRD,_xll.ArrayDIM($CB29:$CE29)),0)</f>
        <v>351983.45</v>
      </c>
      <c r="M29" s="127">
        <f t="shared" ca="1" si="7"/>
        <v>4.2429178357600081</v>
      </c>
      <c r="N29" s="124">
        <f t="shared" ca="1" si="8"/>
        <v>351983.45</v>
      </c>
      <c r="O29" s="124">
        <f t="shared" ca="1" si="9"/>
        <v>100</v>
      </c>
      <c r="P29" s="124">
        <f t="shared" ca="1" si="10"/>
        <v>-240562.71000000002</v>
      </c>
      <c r="Q29" s="124">
        <f t="shared" ca="1" si="11"/>
        <v>-68.344892352183038</v>
      </c>
      <c r="R29" s="40"/>
      <c r="S29" s="72">
        <f ca="1">IFERROR(_xll.BC_BU(_xll.ArrayBU(DB),_xll.ArrayDPT($BA29:$BE29),_xll.ArrayCOA($BG29:$BZ29),YR,PRD,RV,_xll.ArrayDIM($CB29:$CE29)),0)</f>
        <v>0</v>
      </c>
      <c r="T29" s="72">
        <f ca="1">IFERROR(_xll.AC_BU(_xll.ArrayBU(DB),_xll.ArrayDPT($BA29:$BE29),_xll.ArrayCOA($BG29:$BZ29),YR-1,PRD,_xll.ArrayDIM($CB29:$CE29)),0)</f>
        <v>102403.82</v>
      </c>
      <c r="U29" s="72">
        <f ca="1">IFERROR(_xll.BCC_BU(_xll.ArrayBU(DB),_xll.ArrayDPT($BA29:$BE29),_xll.ArrayCOA($BG29:$BZ29),YR,PRD,RV,_xll.ArrayDIM($CB29:$CE29)),0)</f>
        <v>0</v>
      </c>
      <c r="V29" s="72">
        <f ca="1">IFERROR(_xll.ACC_BU(_xll.ArrayBU(DB),_xll.ArrayDPT($BA29:$BE29),_xll.ArrayCOA($BG29:$BZ29),YR-1,PRD,_xll.ArrayDIM($CB29:$CE29)),0)</f>
        <v>592546.16</v>
      </c>
      <c r="W29" s="184"/>
      <c r="X29" s="72">
        <f ca="1">IFERROR(_xll.ACC_BU(_xll.ArrayBU(DB),_xll.ArrayDPT($BA29:$BE29),_xll.ArrayCOA($BG29:$BZ29),YR-1,PRD,_xll.ArrayDIM($CB29:$CE29)),0)</f>
        <v>592546.16</v>
      </c>
      <c r="Y29" s="72">
        <f ca="1">IFERROR(_xll.BCC_BU(_xll.ArrayBU(DB),_xll.ArrayDPT($BA29:$BE29),_xll.ArrayCOA($BG29:$BZ29),YR-1,PRD,RV,_xll.ArrayDIM($CB29:$CE29)),0)</f>
        <v>0</v>
      </c>
      <c r="Z29" s="72">
        <f ca="1">IFERROR(_xll.ACC_BU(_xll.ArrayBU(DB),_xll.ArrayDPT($BA29:$BE29),_xll.ArrayCOA($BG29:$BZ29),YR-1-1,PRD,_xll.ArrayDIM($CB29:$CE29)),0)</f>
        <v>207399.74</v>
      </c>
      <c r="AA29" s="184"/>
      <c r="AB29" s="184"/>
      <c r="AC29" s="184"/>
      <c r="AD29" s="184"/>
      <c r="AF29" s="106"/>
      <c r="AG29" s="106"/>
      <c r="AH29" s="106"/>
      <c r="AI29" s="106"/>
      <c r="BA29" s="537"/>
      <c r="BB29" s="538"/>
      <c r="BC29" s="538"/>
      <c r="BD29" s="538"/>
      <c r="BE29" s="539"/>
      <c r="BF29" s="502"/>
      <c r="BG29" s="537" t="s">
        <v>1956</v>
      </c>
      <c r="BH29" s="539"/>
      <c r="BI29" s="537"/>
      <c r="BJ29" s="539"/>
      <c r="BK29" s="537"/>
      <c r="BL29" s="539"/>
      <c r="BM29" s="537"/>
      <c r="BN29" s="539"/>
      <c r="BO29" s="537"/>
      <c r="BP29" s="539"/>
      <c r="BQ29" s="537"/>
      <c r="BR29" s="539"/>
      <c r="BS29" s="537"/>
      <c r="BT29" s="539"/>
      <c r="BU29" s="537"/>
      <c r="BV29" s="539"/>
      <c r="BW29" s="537"/>
      <c r="BX29" s="539"/>
      <c r="BY29" s="537"/>
      <c r="BZ29" s="539"/>
      <c r="CA29" s="502"/>
      <c r="CB29" s="537"/>
      <c r="CC29" s="538"/>
      <c r="CD29" s="538"/>
      <c r="CE29" s="539"/>
      <c r="DA29" t="s">
        <v>1956</v>
      </c>
    </row>
    <row r="30" spans="1:106" ht="12.75" customHeight="1">
      <c r="A30" s="124">
        <f t="shared" ca="1" si="0"/>
        <v>0</v>
      </c>
      <c r="B30" s="124">
        <f t="shared" ca="1" si="1"/>
        <v>0</v>
      </c>
      <c r="C30" s="124">
        <f t="shared" ca="1" si="2"/>
        <v>0</v>
      </c>
      <c r="D30" s="124">
        <f t="shared" ca="1" si="3"/>
        <v>0</v>
      </c>
      <c r="E30" s="124">
        <f ca="1">IFERROR(_xll.AC_BU(_xll.ArrayBU(DB),_xll.ArrayDPT($BA30:$BE30),_xll.ArrayCOA($BG30:$BZ30),YR,PRD-1,_xll.ArrayDIM($CB30:$CE30)),0)</f>
        <v>0</v>
      </c>
      <c r="F30" s="124">
        <f t="shared" ca="1" si="4"/>
        <v>0</v>
      </c>
      <c r="G30" s="124">
        <f t="shared" ca="1" si="5"/>
        <v>0</v>
      </c>
      <c r="H30" s="124"/>
      <c r="I30" s="124">
        <f ca="1">IFERROR(_xll.AC_BU(_xll.ArrayBU(DB),_xll.ArrayDPT($BA30:$BE30),_xll.ArrayCOA($BG30:$BZ30),YR,PRD,_xll.ArrayDIM($CB30:$CE30)),0)</f>
        <v>0</v>
      </c>
      <c r="J30" s="127">
        <f t="shared" ca="1" si="6"/>
        <v>0</v>
      </c>
      <c r="K30" s="124" t="s">
        <v>2822</v>
      </c>
      <c r="L30" s="124">
        <f ca="1">IFERROR(_xll.ACC_BU(_xll.ArrayBU(DB),_xll.ArrayDPT($BA30:$BE30),_xll.ArrayCOA($BG30:$BZ30),YR,PRD,_xll.ArrayDIM($CB30:$CE30)),0)</f>
        <v>0</v>
      </c>
      <c r="M30" s="127">
        <f t="shared" ca="1" si="7"/>
        <v>0</v>
      </c>
      <c r="N30" s="124">
        <f t="shared" ca="1" si="8"/>
        <v>0</v>
      </c>
      <c r="O30" s="124">
        <f t="shared" ca="1" si="9"/>
        <v>0</v>
      </c>
      <c r="P30" s="124">
        <f t="shared" ca="1" si="10"/>
        <v>0</v>
      </c>
      <c r="Q30" s="124">
        <f t="shared" ca="1" si="11"/>
        <v>0</v>
      </c>
      <c r="R30" s="40"/>
      <c r="S30" s="72">
        <f ca="1">IFERROR(_xll.BC_BU(_xll.ArrayBU(DB),_xll.ArrayDPT($BA30:$BE30),_xll.ArrayCOA($BG30:$BZ30),YR,PRD,RV,_xll.ArrayDIM($CB30:$CE30)),0)</f>
        <v>0</v>
      </c>
      <c r="T30" s="72">
        <f ca="1">IFERROR(_xll.AC_BU(_xll.ArrayBU(DB),_xll.ArrayDPT($BA30:$BE30),_xll.ArrayCOA($BG30:$BZ30),YR-1,PRD,_xll.ArrayDIM($CB30:$CE30)),0)</f>
        <v>0</v>
      </c>
      <c r="U30" s="72">
        <f ca="1">IFERROR(_xll.BCC_BU(_xll.ArrayBU(DB),_xll.ArrayDPT($BA30:$BE30),_xll.ArrayCOA($BG30:$BZ30),YR,PRD,RV,_xll.ArrayDIM($CB30:$CE30)),0)</f>
        <v>0</v>
      </c>
      <c r="V30" s="72">
        <f ca="1">IFERROR(_xll.ACC_BU(_xll.ArrayBU(DB),_xll.ArrayDPT($BA30:$BE30),_xll.ArrayCOA($BG30:$BZ30),YR-1,PRD,_xll.ArrayDIM($CB30:$CE30)),0)</f>
        <v>0</v>
      </c>
      <c r="W30" s="184"/>
      <c r="X30" s="72">
        <f ca="1">IFERROR(_xll.ACC_BU(_xll.ArrayBU(DB),_xll.ArrayDPT($BA30:$BE30),_xll.ArrayCOA($BG30:$BZ30),YR-1,PRD,_xll.ArrayDIM($CB30:$CE30)),0)</f>
        <v>0</v>
      </c>
      <c r="Y30" s="72">
        <f ca="1">IFERROR(_xll.BCC_BU(_xll.ArrayBU(DB),_xll.ArrayDPT($BA30:$BE30),_xll.ArrayCOA($BG30:$BZ30),YR-1,PRD,RV,_xll.ArrayDIM($CB30:$CE30)),0)</f>
        <v>0</v>
      </c>
      <c r="Z30" s="72">
        <f ca="1">IFERROR(_xll.ACC_BU(_xll.ArrayBU(DB),_xll.ArrayDPT($BA30:$BE30),_xll.ArrayCOA($BG30:$BZ30),YR-1-1,PRD,_xll.ArrayDIM($CB30:$CE30)),0)</f>
        <v>0</v>
      </c>
      <c r="AA30" s="184"/>
      <c r="AB30" s="184"/>
      <c r="AC30" s="184"/>
      <c r="AD30" s="184"/>
      <c r="AF30" s="106"/>
      <c r="AG30" s="106"/>
      <c r="AH30" s="106"/>
      <c r="AI30" s="106"/>
      <c r="BA30" s="537"/>
      <c r="BB30" s="538"/>
      <c r="BC30" s="538"/>
      <c r="BD30" s="538"/>
      <c r="BE30" s="539"/>
      <c r="BF30" s="502"/>
      <c r="BG30" s="537" t="s">
        <v>1958</v>
      </c>
      <c r="BH30" s="539"/>
      <c r="BI30" s="537"/>
      <c r="BJ30" s="539"/>
      <c r="BK30" s="537"/>
      <c r="BL30" s="539"/>
      <c r="BM30" s="537"/>
      <c r="BN30" s="539"/>
      <c r="BO30" s="537"/>
      <c r="BP30" s="539"/>
      <c r="BQ30" s="537"/>
      <c r="BR30" s="539"/>
      <c r="BS30" s="537"/>
      <c r="BT30" s="539"/>
      <c r="BU30" s="537"/>
      <c r="BV30" s="539"/>
      <c r="BW30" s="537"/>
      <c r="BX30" s="539"/>
      <c r="BY30" s="537"/>
      <c r="BZ30" s="539"/>
      <c r="CA30" s="502"/>
      <c r="CB30" s="537"/>
      <c r="CC30" s="538"/>
      <c r="CD30" s="538"/>
      <c r="CE30" s="539"/>
      <c r="DA30" t="s">
        <v>1958</v>
      </c>
    </row>
    <row r="31" spans="1:106" ht="12.75" customHeight="1">
      <c r="A31" s="124">
        <f t="shared" ca="1" si="0"/>
        <v>0</v>
      </c>
      <c r="B31" s="124">
        <f t="shared" ca="1" si="1"/>
        <v>0</v>
      </c>
      <c r="C31" s="124">
        <f t="shared" ca="1" si="2"/>
        <v>0</v>
      </c>
      <c r="D31" s="124">
        <f t="shared" ca="1" si="3"/>
        <v>0</v>
      </c>
      <c r="E31" s="124">
        <f ca="1">IFERROR(_xll.AC_BU(_xll.ArrayBU(DB),_xll.ArrayDPT($BA31:$BE31),_xll.ArrayCOA($BG31:$BZ31),YR,PRD-1,_xll.ArrayDIM($CB31:$CE31)),0)</f>
        <v>0</v>
      </c>
      <c r="F31" s="124">
        <f t="shared" ca="1" si="4"/>
        <v>0</v>
      </c>
      <c r="G31" s="124">
        <f t="shared" ca="1" si="5"/>
        <v>0</v>
      </c>
      <c r="H31" s="124"/>
      <c r="I31" s="124">
        <f ca="1">IFERROR(_xll.AC_BU(_xll.ArrayBU(DB),_xll.ArrayDPT($BA31:$BE31),_xll.ArrayCOA($BG31:$BZ31),YR,PRD,_xll.ArrayDIM($CB31:$CE31)),0)</f>
        <v>0</v>
      </c>
      <c r="J31" s="127">
        <f t="shared" ca="1" si="6"/>
        <v>0</v>
      </c>
      <c r="K31" s="124" t="s">
        <v>2823</v>
      </c>
      <c r="L31" s="124">
        <f ca="1">IFERROR(_xll.ACC_BU(_xll.ArrayBU(DB),_xll.ArrayDPT($BA31:$BE31),_xll.ArrayCOA($BG31:$BZ31),YR,PRD,_xll.ArrayDIM($CB31:$CE31)),0)</f>
        <v>0</v>
      </c>
      <c r="M31" s="127">
        <f t="shared" ca="1" si="7"/>
        <v>0</v>
      </c>
      <c r="N31" s="124">
        <f t="shared" ca="1" si="8"/>
        <v>0</v>
      </c>
      <c r="O31" s="124">
        <f t="shared" ca="1" si="9"/>
        <v>0</v>
      </c>
      <c r="P31" s="124">
        <f t="shared" ca="1" si="10"/>
        <v>0</v>
      </c>
      <c r="Q31" s="124">
        <f t="shared" ca="1" si="11"/>
        <v>0</v>
      </c>
      <c r="R31" s="40"/>
      <c r="S31" s="72">
        <f ca="1">IFERROR(_xll.BC_BU(_xll.ArrayBU(DB),_xll.ArrayDPT($BA31:$BE31),_xll.ArrayCOA($BG31:$BZ31),YR,PRD,RV,_xll.ArrayDIM($CB31:$CE31)),0)</f>
        <v>0</v>
      </c>
      <c r="T31" s="72">
        <f ca="1">IFERROR(_xll.AC_BU(_xll.ArrayBU(DB),_xll.ArrayDPT($BA31:$BE31),_xll.ArrayCOA($BG31:$BZ31),YR-1,PRD,_xll.ArrayDIM($CB31:$CE31)),0)</f>
        <v>0</v>
      </c>
      <c r="U31" s="72">
        <f ca="1">IFERROR(_xll.BCC_BU(_xll.ArrayBU(DB),_xll.ArrayDPT($BA31:$BE31),_xll.ArrayCOA($BG31:$BZ31),YR,PRD,RV,_xll.ArrayDIM($CB31:$CE31)),0)</f>
        <v>0</v>
      </c>
      <c r="V31" s="72">
        <f ca="1">IFERROR(_xll.ACC_BU(_xll.ArrayBU(DB),_xll.ArrayDPT($BA31:$BE31),_xll.ArrayCOA($BG31:$BZ31),YR-1,PRD,_xll.ArrayDIM($CB31:$CE31)),0)</f>
        <v>0</v>
      </c>
      <c r="W31" s="184"/>
      <c r="X31" s="72">
        <f ca="1">IFERROR(_xll.ACC_BU(_xll.ArrayBU(DB),_xll.ArrayDPT($BA31:$BE31),_xll.ArrayCOA($BG31:$BZ31),YR-1,PRD,_xll.ArrayDIM($CB31:$CE31)),0)</f>
        <v>0</v>
      </c>
      <c r="Y31" s="72">
        <f ca="1">IFERROR(_xll.BCC_BU(_xll.ArrayBU(DB),_xll.ArrayDPT($BA31:$BE31),_xll.ArrayCOA($BG31:$BZ31),YR-1,PRD,RV,_xll.ArrayDIM($CB31:$CE31)),0)</f>
        <v>0</v>
      </c>
      <c r="Z31" s="72">
        <f ca="1">IFERROR(_xll.ACC_BU(_xll.ArrayBU(DB),_xll.ArrayDPT($BA31:$BE31),_xll.ArrayCOA($BG31:$BZ31),YR-1-1,PRD,_xll.ArrayDIM($CB31:$CE31)),0)</f>
        <v>0</v>
      </c>
      <c r="AA31" s="184"/>
      <c r="AB31" s="184"/>
      <c r="AC31" s="184"/>
      <c r="AD31" s="184"/>
      <c r="AF31" s="106"/>
      <c r="AG31" s="106"/>
      <c r="AH31" s="106"/>
      <c r="AI31" s="106"/>
      <c r="BA31" s="537"/>
      <c r="BB31" s="538"/>
      <c r="BC31" s="538"/>
      <c r="BD31" s="538"/>
      <c r="BE31" s="539"/>
      <c r="BF31" s="502"/>
      <c r="BG31" s="537" t="s">
        <v>1960</v>
      </c>
      <c r="BH31" s="539"/>
      <c r="BI31" s="537"/>
      <c r="BJ31" s="539"/>
      <c r="BK31" s="537"/>
      <c r="BL31" s="539"/>
      <c r="BM31" s="537"/>
      <c r="BN31" s="539"/>
      <c r="BO31" s="537"/>
      <c r="BP31" s="539"/>
      <c r="BQ31" s="537"/>
      <c r="BR31" s="539"/>
      <c r="BS31" s="537"/>
      <c r="BT31" s="539"/>
      <c r="BU31" s="537"/>
      <c r="BV31" s="539"/>
      <c r="BW31" s="537"/>
      <c r="BX31" s="539"/>
      <c r="BY31" s="537"/>
      <c r="BZ31" s="539"/>
      <c r="CA31" s="502"/>
      <c r="CB31" s="537"/>
      <c r="CC31" s="538"/>
      <c r="CD31" s="538"/>
      <c r="CE31" s="539"/>
      <c r="DA31" t="s">
        <v>1960</v>
      </c>
    </row>
    <row r="32" spans="1:106" ht="12.75" customHeight="1">
      <c r="A32" s="124">
        <f t="shared" ca="1" si="0"/>
        <v>0</v>
      </c>
      <c r="B32" s="124">
        <f t="shared" ca="1" si="1"/>
        <v>0</v>
      </c>
      <c r="C32" s="124">
        <f t="shared" ca="1" si="2"/>
        <v>0</v>
      </c>
      <c r="D32" s="124">
        <f t="shared" ca="1" si="3"/>
        <v>0</v>
      </c>
      <c r="E32" s="124">
        <f ca="1">IFERROR(_xll.AC_BU(_xll.ArrayBU(DB),_xll.ArrayDPT($BA32:$BE32),_xll.ArrayCOA($BG32:$BZ32),YR,PRD-1,_xll.ArrayDIM($CB32:$CE32)),0)</f>
        <v>0</v>
      </c>
      <c r="F32" s="124">
        <f t="shared" ca="1" si="4"/>
        <v>0</v>
      </c>
      <c r="G32" s="124">
        <f t="shared" ca="1" si="5"/>
        <v>0</v>
      </c>
      <c r="H32" s="124"/>
      <c r="I32" s="124">
        <f ca="1">IFERROR(_xll.AC_BU(_xll.ArrayBU(DB),_xll.ArrayDPT($BA32:$BE32),_xll.ArrayCOA($BG32:$BZ32),YR,PRD,_xll.ArrayDIM($CB32:$CE32)),0)</f>
        <v>0</v>
      </c>
      <c r="J32" s="127">
        <f t="shared" ca="1" si="6"/>
        <v>0</v>
      </c>
      <c r="K32" s="124" t="s">
        <v>2824</v>
      </c>
      <c r="L32" s="124">
        <f ca="1">IFERROR(_xll.ACC_BU(_xll.ArrayBU(DB),_xll.ArrayDPT($BA32:$BE32),_xll.ArrayCOA($BG32:$BZ32),YR,PRD,_xll.ArrayDIM($CB32:$CE32)),0)</f>
        <v>0</v>
      </c>
      <c r="M32" s="127">
        <f t="shared" ca="1" si="7"/>
        <v>0</v>
      </c>
      <c r="N32" s="124">
        <f t="shared" ca="1" si="8"/>
        <v>0</v>
      </c>
      <c r="O32" s="124">
        <f t="shared" ca="1" si="9"/>
        <v>0</v>
      </c>
      <c r="P32" s="124">
        <f t="shared" ca="1" si="10"/>
        <v>0</v>
      </c>
      <c r="Q32" s="124">
        <f t="shared" ca="1" si="11"/>
        <v>0</v>
      </c>
      <c r="R32" s="40"/>
      <c r="S32" s="72">
        <f ca="1">IFERROR(_xll.BC_BU(_xll.ArrayBU(DB),_xll.ArrayDPT($BA32:$BE32),_xll.ArrayCOA($BG32:$BZ32),YR,PRD,RV,_xll.ArrayDIM($CB32:$CE32)),0)</f>
        <v>0</v>
      </c>
      <c r="T32" s="72">
        <f ca="1">IFERROR(_xll.AC_BU(_xll.ArrayBU(DB),_xll.ArrayDPT($BA32:$BE32),_xll.ArrayCOA($BG32:$BZ32),YR-1,PRD,_xll.ArrayDIM($CB32:$CE32)),0)</f>
        <v>0</v>
      </c>
      <c r="U32" s="72">
        <f ca="1">IFERROR(_xll.BCC_BU(_xll.ArrayBU(DB),_xll.ArrayDPT($BA32:$BE32),_xll.ArrayCOA($BG32:$BZ32),YR,PRD,RV,_xll.ArrayDIM($CB32:$CE32)),0)</f>
        <v>0</v>
      </c>
      <c r="V32" s="72">
        <f ca="1">IFERROR(_xll.ACC_BU(_xll.ArrayBU(DB),_xll.ArrayDPT($BA32:$BE32),_xll.ArrayCOA($BG32:$BZ32),YR-1,PRD,_xll.ArrayDIM($CB32:$CE32)),0)</f>
        <v>0</v>
      </c>
      <c r="W32" s="184"/>
      <c r="X32" s="72">
        <f ca="1">IFERROR(_xll.ACC_BU(_xll.ArrayBU(DB),_xll.ArrayDPT($BA32:$BE32),_xll.ArrayCOA($BG32:$BZ32),YR-1,PRD,_xll.ArrayDIM($CB32:$CE32)),0)</f>
        <v>0</v>
      </c>
      <c r="Y32" s="72">
        <f ca="1">IFERROR(_xll.BCC_BU(_xll.ArrayBU(DB),_xll.ArrayDPT($BA32:$BE32),_xll.ArrayCOA($BG32:$BZ32),YR-1,PRD,RV,_xll.ArrayDIM($CB32:$CE32)),0)</f>
        <v>0</v>
      </c>
      <c r="Z32" s="72">
        <f ca="1">IFERROR(_xll.ACC_BU(_xll.ArrayBU(DB),_xll.ArrayDPT($BA32:$BE32),_xll.ArrayCOA($BG32:$BZ32),YR-1-1,PRD,_xll.ArrayDIM($CB32:$CE32)),0)</f>
        <v>0</v>
      </c>
      <c r="AA32" s="184"/>
      <c r="AB32" s="184"/>
      <c r="AC32" s="184"/>
      <c r="AD32" s="184"/>
      <c r="AF32" s="106"/>
      <c r="AG32" s="106"/>
      <c r="AH32" s="106"/>
      <c r="AI32" s="106"/>
      <c r="BA32" s="537"/>
      <c r="BB32" s="538"/>
      <c r="BC32" s="538"/>
      <c r="BD32" s="538"/>
      <c r="BE32" s="539"/>
      <c r="BF32" s="502"/>
      <c r="BG32" s="537" t="s">
        <v>1962</v>
      </c>
      <c r="BH32" s="539"/>
      <c r="BI32" s="537"/>
      <c r="BJ32" s="539"/>
      <c r="BK32" s="537"/>
      <c r="BL32" s="539"/>
      <c r="BM32" s="537"/>
      <c r="BN32" s="539"/>
      <c r="BO32" s="537"/>
      <c r="BP32" s="539"/>
      <c r="BQ32" s="537"/>
      <c r="BR32" s="539"/>
      <c r="BS32" s="537"/>
      <c r="BT32" s="539"/>
      <c r="BU32" s="537"/>
      <c r="BV32" s="539"/>
      <c r="BW32" s="537"/>
      <c r="BX32" s="539"/>
      <c r="BY32" s="537"/>
      <c r="BZ32" s="539"/>
      <c r="CA32" s="502"/>
      <c r="CB32" s="537"/>
      <c r="CC32" s="538"/>
      <c r="CD32" s="538"/>
      <c r="CE32" s="539"/>
      <c r="DA32" t="s">
        <v>1962</v>
      </c>
    </row>
    <row r="33" spans="1:105" ht="12.75" customHeight="1">
      <c r="A33" s="124">
        <f t="shared" ca="1" si="0"/>
        <v>0</v>
      </c>
      <c r="B33" s="124">
        <f t="shared" ca="1" si="1"/>
        <v>0</v>
      </c>
      <c r="C33" s="124">
        <f t="shared" ca="1" si="2"/>
        <v>0</v>
      </c>
      <c r="D33" s="124">
        <f t="shared" ca="1" si="3"/>
        <v>0</v>
      </c>
      <c r="E33" s="124">
        <f ca="1">IFERROR(_xll.AC_BU(_xll.ArrayBU(DB),_xll.ArrayDPT($BA33:$BE33),_xll.ArrayCOA($BG33:$BZ33),YR,PRD-1,_xll.ArrayDIM($CB33:$CE33)),0)</f>
        <v>0</v>
      </c>
      <c r="F33" s="124">
        <f t="shared" ca="1" si="4"/>
        <v>0</v>
      </c>
      <c r="G33" s="124">
        <f t="shared" ca="1" si="5"/>
        <v>0</v>
      </c>
      <c r="H33" s="124"/>
      <c r="I33" s="124">
        <f ca="1">IFERROR(_xll.AC_BU(_xll.ArrayBU(DB),_xll.ArrayDPT($BA33:$BE33),_xll.ArrayCOA($BG33:$BZ33),YR,PRD,_xll.ArrayDIM($CB33:$CE33)),0)</f>
        <v>0</v>
      </c>
      <c r="J33" s="127">
        <f t="shared" ca="1" si="6"/>
        <v>0</v>
      </c>
      <c r="K33" s="124" t="s">
        <v>2825</v>
      </c>
      <c r="L33" s="124">
        <f ca="1">IFERROR(_xll.ACC_BU(_xll.ArrayBU(DB),_xll.ArrayDPT($BA33:$BE33),_xll.ArrayCOA($BG33:$BZ33),YR,PRD,_xll.ArrayDIM($CB33:$CE33)),0)</f>
        <v>0</v>
      </c>
      <c r="M33" s="127">
        <f t="shared" ca="1" si="7"/>
        <v>0</v>
      </c>
      <c r="N33" s="124">
        <f t="shared" ca="1" si="8"/>
        <v>0</v>
      </c>
      <c r="O33" s="124">
        <f t="shared" ca="1" si="9"/>
        <v>0</v>
      </c>
      <c r="P33" s="124">
        <f t="shared" ca="1" si="10"/>
        <v>0</v>
      </c>
      <c r="Q33" s="124">
        <f t="shared" ca="1" si="11"/>
        <v>0</v>
      </c>
      <c r="R33" s="40"/>
      <c r="S33" s="72">
        <f ca="1">IFERROR(_xll.BC_BU(_xll.ArrayBU(DB),_xll.ArrayDPT($BA33:$BE33),_xll.ArrayCOA($BG33:$BZ33),YR,PRD,RV,_xll.ArrayDIM($CB33:$CE33)),0)</f>
        <v>0</v>
      </c>
      <c r="T33" s="72">
        <f ca="1">IFERROR(_xll.AC_BU(_xll.ArrayBU(DB),_xll.ArrayDPT($BA33:$BE33),_xll.ArrayCOA($BG33:$BZ33),YR-1,PRD,_xll.ArrayDIM($CB33:$CE33)),0)</f>
        <v>0</v>
      </c>
      <c r="U33" s="72">
        <f ca="1">IFERROR(_xll.BCC_BU(_xll.ArrayBU(DB),_xll.ArrayDPT($BA33:$BE33),_xll.ArrayCOA($BG33:$BZ33),YR,PRD,RV,_xll.ArrayDIM($CB33:$CE33)),0)</f>
        <v>0</v>
      </c>
      <c r="V33" s="72">
        <f ca="1">IFERROR(_xll.ACC_BU(_xll.ArrayBU(DB),_xll.ArrayDPT($BA33:$BE33),_xll.ArrayCOA($BG33:$BZ33),YR-1,PRD,_xll.ArrayDIM($CB33:$CE33)),0)</f>
        <v>0</v>
      </c>
      <c r="W33" s="184"/>
      <c r="X33" s="72">
        <f ca="1">IFERROR(_xll.ACC_BU(_xll.ArrayBU(DB),_xll.ArrayDPT($BA33:$BE33),_xll.ArrayCOA($BG33:$BZ33),YR-1,PRD,_xll.ArrayDIM($CB33:$CE33)),0)</f>
        <v>0</v>
      </c>
      <c r="Y33" s="72">
        <f ca="1">IFERROR(_xll.BCC_BU(_xll.ArrayBU(DB),_xll.ArrayDPT($BA33:$BE33),_xll.ArrayCOA($BG33:$BZ33),YR-1,PRD,RV,_xll.ArrayDIM($CB33:$CE33)),0)</f>
        <v>0</v>
      </c>
      <c r="Z33" s="72">
        <f ca="1">IFERROR(_xll.ACC_BU(_xll.ArrayBU(DB),_xll.ArrayDPT($BA33:$BE33),_xll.ArrayCOA($BG33:$BZ33),YR-1-1,PRD,_xll.ArrayDIM($CB33:$CE33)),0)</f>
        <v>0</v>
      </c>
      <c r="AA33" s="184"/>
      <c r="AB33" s="184"/>
      <c r="AC33" s="184"/>
      <c r="AD33" s="184"/>
      <c r="AF33" s="106"/>
      <c r="AG33" s="106"/>
      <c r="AH33" s="106"/>
      <c r="AI33" s="106"/>
      <c r="BA33" s="537"/>
      <c r="BB33" s="538"/>
      <c r="BC33" s="538"/>
      <c r="BD33" s="538"/>
      <c r="BE33" s="539"/>
      <c r="BF33" s="502"/>
      <c r="BG33" s="537" t="s">
        <v>1964</v>
      </c>
      <c r="BH33" s="539"/>
      <c r="BI33" s="537"/>
      <c r="BJ33" s="539"/>
      <c r="BK33" s="537"/>
      <c r="BL33" s="539"/>
      <c r="BM33" s="537"/>
      <c r="BN33" s="539"/>
      <c r="BO33" s="537"/>
      <c r="BP33" s="539"/>
      <c r="BQ33" s="537"/>
      <c r="BR33" s="539"/>
      <c r="BS33" s="537"/>
      <c r="BT33" s="539"/>
      <c r="BU33" s="537"/>
      <c r="BV33" s="539"/>
      <c r="BW33" s="537"/>
      <c r="BX33" s="539"/>
      <c r="BY33" s="537"/>
      <c r="BZ33" s="539"/>
      <c r="CA33" s="502"/>
      <c r="CB33" s="537"/>
      <c r="CC33" s="538"/>
      <c r="CD33" s="538"/>
      <c r="CE33" s="539"/>
      <c r="DA33" t="s">
        <v>1964</v>
      </c>
    </row>
    <row r="34" spans="1:105" ht="12.75" customHeight="1">
      <c r="A34" s="124">
        <f t="shared" ca="1" si="0"/>
        <v>0</v>
      </c>
      <c r="B34" s="124">
        <f t="shared" ca="1" si="1"/>
        <v>0</v>
      </c>
      <c r="C34" s="124">
        <f t="shared" ca="1" si="2"/>
        <v>0</v>
      </c>
      <c r="D34" s="124">
        <f t="shared" ca="1" si="3"/>
        <v>0</v>
      </c>
      <c r="E34" s="124">
        <f ca="1">IFERROR(_xll.AC_BU(_xll.ArrayBU(DB),_xll.ArrayDPT($BA34:$BE34),_xll.ArrayCOA($BG34:$BZ34),YR,PRD-1,_xll.ArrayDIM($CB34:$CE34)),0)</f>
        <v>0</v>
      </c>
      <c r="F34" s="124">
        <f t="shared" ca="1" si="4"/>
        <v>0</v>
      </c>
      <c r="G34" s="124">
        <f t="shared" ca="1" si="5"/>
        <v>0</v>
      </c>
      <c r="H34" s="124"/>
      <c r="I34" s="124">
        <f ca="1">IFERROR(_xll.AC_BU(_xll.ArrayBU(DB),_xll.ArrayDPT($BA34:$BE34),_xll.ArrayCOA($BG34:$BZ34),YR,PRD,_xll.ArrayDIM($CB34:$CE34)),0)</f>
        <v>0</v>
      </c>
      <c r="J34" s="127">
        <f t="shared" ca="1" si="6"/>
        <v>0</v>
      </c>
      <c r="K34" s="124" t="s">
        <v>2826</v>
      </c>
      <c r="L34" s="124">
        <f ca="1">IFERROR(_xll.ACC_BU(_xll.ArrayBU(DB),_xll.ArrayDPT($BA34:$BE34),_xll.ArrayCOA($BG34:$BZ34),YR,PRD,_xll.ArrayDIM($CB34:$CE34)),0)</f>
        <v>0</v>
      </c>
      <c r="M34" s="127">
        <f t="shared" ca="1" si="7"/>
        <v>0</v>
      </c>
      <c r="N34" s="124">
        <f t="shared" ca="1" si="8"/>
        <v>0</v>
      </c>
      <c r="O34" s="124">
        <f t="shared" ca="1" si="9"/>
        <v>0</v>
      </c>
      <c r="P34" s="124">
        <f t="shared" ca="1" si="10"/>
        <v>0</v>
      </c>
      <c r="Q34" s="124">
        <f t="shared" ca="1" si="11"/>
        <v>0</v>
      </c>
      <c r="R34" s="40"/>
      <c r="S34" s="72">
        <f ca="1">IFERROR(_xll.BC_BU(_xll.ArrayBU(DB),_xll.ArrayDPT($BA34:$BE34),_xll.ArrayCOA($BG34:$BZ34),YR,PRD,RV,_xll.ArrayDIM($CB34:$CE34)),0)</f>
        <v>0</v>
      </c>
      <c r="T34" s="72">
        <f ca="1">IFERROR(_xll.AC_BU(_xll.ArrayBU(DB),_xll.ArrayDPT($BA34:$BE34),_xll.ArrayCOA($BG34:$BZ34),YR-1,PRD,_xll.ArrayDIM($CB34:$CE34)),0)</f>
        <v>0</v>
      </c>
      <c r="U34" s="72">
        <f ca="1">IFERROR(_xll.BCC_BU(_xll.ArrayBU(DB),_xll.ArrayDPT($BA34:$BE34),_xll.ArrayCOA($BG34:$BZ34),YR,PRD,RV,_xll.ArrayDIM($CB34:$CE34)),0)</f>
        <v>0</v>
      </c>
      <c r="V34" s="72">
        <f ca="1">IFERROR(_xll.ACC_BU(_xll.ArrayBU(DB),_xll.ArrayDPT($BA34:$BE34),_xll.ArrayCOA($BG34:$BZ34),YR-1,PRD,_xll.ArrayDIM($CB34:$CE34)),0)</f>
        <v>0</v>
      </c>
      <c r="W34" s="184"/>
      <c r="X34" s="72">
        <f ca="1">IFERROR(_xll.ACC_BU(_xll.ArrayBU(DB),_xll.ArrayDPT($BA34:$BE34),_xll.ArrayCOA($BG34:$BZ34),YR-1,PRD,_xll.ArrayDIM($CB34:$CE34)),0)</f>
        <v>0</v>
      </c>
      <c r="Y34" s="72">
        <f ca="1">IFERROR(_xll.BCC_BU(_xll.ArrayBU(DB),_xll.ArrayDPT($BA34:$BE34),_xll.ArrayCOA($BG34:$BZ34),YR-1,PRD,RV,_xll.ArrayDIM($CB34:$CE34)),0)</f>
        <v>0</v>
      </c>
      <c r="Z34" s="72">
        <f ca="1">IFERROR(_xll.ACC_BU(_xll.ArrayBU(DB),_xll.ArrayDPT($BA34:$BE34),_xll.ArrayCOA($BG34:$BZ34),YR-1-1,PRD,_xll.ArrayDIM($CB34:$CE34)),0)</f>
        <v>0</v>
      </c>
      <c r="AA34" s="184"/>
      <c r="AB34" s="184"/>
      <c r="AC34" s="184"/>
      <c r="AD34" s="184"/>
      <c r="AF34" s="106"/>
      <c r="AG34" s="106"/>
      <c r="AH34" s="106"/>
      <c r="AI34" s="106"/>
      <c r="BA34" s="537"/>
      <c r="BB34" s="538"/>
      <c r="BC34" s="538"/>
      <c r="BD34" s="538"/>
      <c r="BE34" s="539"/>
      <c r="BF34" s="502"/>
      <c r="BG34" s="537" t="s">
        <v>1970</v>
      </c>
      <c r="BH34" s="539"/>
      <c r="BI34" s="537"/>
      <c r="BJ34" s="539"/>
      <c r="BK34" s="537"/>
      <c r="BL34" s="539"/>
      <c r="BM34" s="537"/>
      <c r="BN34" s="539"/>
      <c r="BO34" s="537"/>
      <c r="BP34" s="539"/>
      <c r="BQ34" s="537"/>
      <c r="BR34" s="539"/>
      <c r="BS34" s="537"/>
      <c r="BT34" s="539"/>
      <c r="BU34" s="537"/>
      <c r="BV34" s="539"/>
      <c r="BW34" s="537"/>
      <c r="BX34" s="539"/>
      <c r="BY34" s="537"/>
      <c r="BZ34" s="539"/>
      <c r="CA34" s="502"/>
      <c r="CB34" s="537"/>
      <c r="CC34" s="538"/>
      <c r="CD34" s="538"/>
      <c r="CE34" s="539"/>
      <c r="DA34" t="s">
        <v>1970</v>
      </c>
    </row>
    <row r="35" spans="1:105" ht="12.75" customHeight="1">
      <c r="A35" s="124">
        <f t="shared" ca="1" si="0"/>
        <v>0</v>
      </c>
      <c r="B35" s="124">
        <f t="shared" ca="1" si="1"/>
        <v>0</v>
      </c>
      <c r="C35" s="124">
        <f t="shared" ca="1" si="2"/>
        <v>0</v>
      </c>
      <c r="D35" s="124">
        <f t="shared" ca="1" si="3"/>
        <v>0</v>
      </c>
      <c r="E35" s="124">
        <f ca="1">IFERROR(_xll.AC_BU(_xll.ArrayBU(DB),_xll.ArrayDPT($BA35:$BE35),_xll.ArrayCOA($BG35:$BZ35),YR,PRD-1,_xll.ArrayDIM($CB35:$CE35)),0)</f>
        <v>0</v>
      </c>
      <c r="F35" s="124">
        <f t="shared" ca="1" si="4"/>
        <v>0</v>
      </c>
      <c r="G35" s="124">
        <f t="shared" ca="1" si="5"/>
        <v>0</v>
      </c>
      <c r="H35" s="124"/>
      <c r="I35" s="124">
        <f ca="1">IFERROR(_xll.AC_BU(_xll.ArrayBU(DB),_xll.ArrayDPT($BA35:$BE35),_xll.ArrayCOA($BG35:$BZ35),YR,PRD,_xll.ArrayDIM($CB35:$CE35)),0)</f>
        <v>0</v>
      </c>
      <c r="J35" s="127">
        <f t="shared" ca="1" si="6"/>
        <v>0</v>
      </c>
      <c r="K35" s="124" t="s">
        <v>2827</v>
      </c>
      <c r="L35" s="124">
        <f ca="1">IFERROR(_xll.ACC_BU(_xll.ArrayBU(DB),_xll.ArrayDPT($BA35:$BE35),_xll.ArrayCOA($BG35:$BZ35),YR,PRD,_xll.ArrayDIM($CB35:$CE35)),0)</f>
        <v>2500</v>
      </c>
      <c r="M35" s="127">
        <f t="shared" ca="1" si="7"/>
        <v>3.0135776524151975E-2</v>
      </c>
      <c r="N35" s="124">
        <f t="shared" ca="1" si="8"/>
        <v>2500</v>
      </c>
      <c r="O35" s="124">
        <f t="shared" ca="1" si="9"/>
        <v>100</v>
      </c>
      <c r="P35" s="124">
        <f t="shared" ca="1" si="10"/>
        <v>2500</v>
      </c>
      <c r="Q35" s="124">
        <f t="shared" ca="1" si="11"/>
        <v>100</v>
      </c>
      <c r="R35" s="40"/>
      <c r="S35" s="72">
        <f ca="1">IFERROR(_xll.BC_BU(_xll.ArrayBU(DB),_xll.ArrayDPT($BA35:$BE35),_xll.ArrayCOA($BG35:$BZ35),YR,PRD,RV,_xll.ArrayDIM($CB35:$CE35)),0)</f>
        <v>0</v>
      </c>
      <c r="T35" s="72">
        <f ca="1">IFERROR(_xll.AC_BU(_xll.ArrayBU(DB),_xll.ArrayDPT($BA35:$BE35),_xll.ArrayCOA($BG35:$BZ35),YR-1,PRD,_xll.ArrayDIM($CB35:$CE35)),0)</f>
        <v>0</v>
      </c>
      <c r="U35" s="72">
        <f ca="1">IFERROR(_xll.BCC_BU(_xll.ArrayBU(DB),_xll.ArrayDPT($BA35:$BE35),_xll.ArrayCOA($BG35:$BZ35),YR,PRD,RV,_xll.ArrayDIM($CB35:$CE35)),0)</f>
        <v>0</v>
      </c>
      <c r="V35" s="72">
        <f ca="1">IFERROR(_xll.ACC_BU(_xll.ArrayBU(DB),_xll.ArrayDPT($BA35:$BE35),_xll.ArrayCOA($BG35:$BZ35),YR-1,PRD,_xll.ArrayDIM($CB35:$CE35)),0)</f>
        <v>0</v>
      </c>
      <c r="W35" s="184"/>
      <c r="X35" s="72">
        <f ca="1">IFERROR(_xll.ACC_BU(_xll.ArrayBU(DB),_xll.ArrayDPT($BA35:$BE35),_xll.ArrayCOA($BG35:$BZ35),YR-1,PRD,_xll.ArrayDIM($CB35:$CE35)),0)</f>
        <v>0</v>
      </c>
      <c r="Y35" s="72">
        <f ca="1">IFERROR(_xll.BCC_BU(_xll.ArrayBU(DB),_xll.ArrayDPT($BA35:$BE35),_xll.ArrayCOA($BG35:$BZ35),YR-1,PRD,RV,_xll.ArrayDIM($CB35:$CE35)),0)</f>
        <v>0</v>
      </c>
      <c r="Z35" s="72">
        <f ca="1">IFERROR(_xll.ACC_BU(_xll.ArrayBU(DB),_xll.ArrayDPT($BA35:$BE35),_xll.ArrayCOA($BG35:$BZ35),YR-1-1,PRD,_xll.ArrayDIM($CB35:$CE35)),0)</f>
        <v>0</v>
      </c>
      <c r="AA35" s="184"/>
      <c r="AB35" s="184"/>
      <c r="AC35" s="184"/>
      <c r="AD35" s="184"/>
      <c r="AF35" s="106"/>
      <c r="AG35" s="106"/>
      <c r="AH35" s="106"/>
      <c r="AI35" s="106"/>
      <c r="BA35" s="537"/>
      <c r="BB35" s="538"/>
      <c r="BC35" s="538"/>
      <c r="BD35" s="538"/>
      <c r="BE35" s="539"/>
      <c r="BF35" s="502"/>
      <c r="BG35" s="537" t="s">
        <v>1991</v>
      </c>
      <c r="BH35" s="539"/>
      <c r="BI35" s="537"/>
      <c r="BJ35" s="539"/>
      <c r="BK35" s="537"/>
      <c r="BL35" s="539"/>
      <c r="BM35" s="537"/>
      <c r="BN35" s="539"/>
      <c r="BO35" s="537"/>
      <c r="BP35" s="539"/>
      <c r="BQ35" s="537"/>
      <c r="BR35" s="539"/>
      <c r="BS35" s="537"/>
      <c r="BT35" s="539"/>
      <c r="BU35" s="537"/>
      <c r="BV35" s="539"/>
      <c r="BW35" s="537"/>
      <c r="BX35" s="539"/>
      <c r="BY35" s="537"/>
      <c r="BZ35" s="539"/>
      <c r="CA35" s="502"/>
      <c r="CB35" s="537"/>
      <c r="CC35" s="538"/>
      <c r="CD35" s="538"/>
      <c r="CE35" s="539"/>
      <c r="DA35" t="s">
        <v>1991</v>
      </c>
    </row>
    <row r="36" spans="1:105" ht="12.75" customHeight="1">
      <c r="A36" s="124">
        <f t="shared" ca="1" si="0"/>
        <v>5160</v>
      </c>
      <c r="B36" s="124">
        <f t="shared" ca="1" si="1"/>
        <v>100</v>
      </c>
      <c r="C36" s="124">
        <f t="shared" ca="1" si="2"/>
        <v>5160</v>
      </c>
      <c r="D36" s="124">
        <f t="shared" ca="1" si="3"/>
        <v>100</v>
      </c>
      <c r="E36" s="124">
        <f ca="1">IFERROR(_xll.AC_BU(_xll.ArrayBU(DB),_xll.ArrayDPT($BA36:$BE36),_xll.ArrayCOA($BG36:$BZ36),YR,PRD-1,_xll.ArrayDIM($CB36:$CE36)),0)</f>
        <v>0</v>
      </c>
      <c r="F36" s="124">
        <f t="shared" ca="1" si="4"/>
        <v>5160</v>
      </c>
      <c r="G36" s="124">
        <f t="shared" ca="1" si="5"/>
        <v>100</v>
      </c>
      <c r="H36" s="124"/>
      <c r="I36" s="124">
        <f ca="1">IFERROR(_xll.AC_BU(_xll.ArrayBU(DB),_xll.ArrayDPT($BA36:$BE36),_xll.ArrayCOA($BG36:$BZ36),YR,PRD,_xll.ArrayDIM($CB36:$CE36)),0)</f>
        <v>5160</v>
      </c>
      <c r="J36" s="127">
        <f t="shared" ca="1" si="6"/>
        <v>0.40070127693401764</v>
      </c>
      <c r="K36" s="124" t="s">
        <v>2828</v>
      </c>
      <c r="L36" s="124">
        <f ca="1">IFERROR(_xll.ACC_BU(_xll.ArrayBU(DB),_xll.ArrayDPT($BA36:$BE36),_xll.ArrayCOA($BG36:$BZ36),YR,PRD,_xll.ArrayDIM($CB36:$CE36)),0)</f>
        <v>5260</v>
      </c>
      <c r="M36" s="127">
        <f t="shared" ca="1" si="7"/>
        <v>6.3405673806815749E-2</v>
      </c>
      <c r="N36" s="124">
        <f t="shared" ca="1" si="8"/>
        <v>5260</v>
      </c>
      <c r="O36" s="124">
        <f t="shared" ca="1" si="9"/>
        <v>100</v>
      </c>
      <c r="P36" s="124">
        <f t="shared" ca="1" si="10"/>
        <v>5160</v>
      </c>
      <c r="Q36" s="124">
        <f t="shared" ca="1" si="11"/>
        <v>98.098859315589351</v>
      </c>
      <c r="R36" s="40"/>
      <c r="S36" s="72">
        <f ca="1">IFERROR(_xll.BC_BU(_xll.ArrayBU(DB),_xll.ArrayDPT($BA36:$BE36),_xll.ArrayCOA($BG36:$BZ36),YR,PRD,RV,_xll.ArrayDIM($CB36:$CE36)),0)</f>
        <v>0</v>
      </c>
      <c r="T36" s="72">
        <f ca="1">IFERROR(_xll.AC_BU(_xll.ArrayBU(DB),_xll.ArrayDPT($BA36:$BE36),_xll.ArrayCOA($BG36:$BZ36),YR-1,PRD,_xll.ArrayDIM($CB36:$CE36)),0)</f>
        <v>0</v>
      </c>
      <c r="U36" s="72">
        <f ca="1">IFERROR(_xll.BCC_BU(_xll.ArrayBU(DB),_xll.ArrayDPT($BA36:$BE36),_xll.ArrayCOA($BG36:$BZ36),YR,PRD,RV,_xll.ArrayDIM($CB36:$CE36)),0)</f>
        <v>0</v>
      </c>
      <c r="V36" s="72">
        <f ca="1">IFERROR(_xll.ACC_BU(_xll.ArrayBU(DB),_xll.ArrayDPT($BA36:$BE36),_xll.ArrayCOA($BG36:$BZ36),YR-1,PRD,_xll.ArrayDIM($CB36:$CE36)),0)</f>
        <v>100</v>
      </c>
      <c r="W36" s="184"/>
      <c r="X36" s="72">
        <f ca="1">IFERROR(_xll.ACC_BU(_xll.ArrayBU(DB),_xll.ArrayDPT($BA36:$BE36),_xll.ArrayCOA($BG36:$BZ36),YR-1,PRD,_xll.ArrayDIM($CB36:$CE36)),0)</f>
        <v>100</v>
      </c>
      <c r="Y36" s="72">
        <f ca="1">IFERROR(_xll.BCC_BU(_xll.ArrayBU(DB),_xll.ArrayDPT($BA36:$BE36),_xll.ArrayCOA($BG36:$BZ36),YR-1,PRD,RV,_xll.ArrayDIM($CB36:$CE36)),0)</f>
        <v>0</v>
      </c>
      <c r="Z36" s="72">
        <f ca="1">IFERROR(_xll.ACC_BU(_xll.ArrayBU(DB),_xll.ArrayDPT($BA36:$BE36),_xll.ArrayCOA($BG36:$BZ36),YR-1-1,PRD,_xll.ArrayDIM($CB36:$CE36)),0)</f>
        <v>100</v>
      </c>
      <c r="AA36" s="184"/>
      <c r="AB36" s="184"/>
      <c r="AC36" s="184"/>
      <c r="AD36" s="184"/>
      <c r="AF36" s="106"/>
      <c r="AG36" s="106"/>
      <c r="AH36" s="106"/>
      <c r="AI36" s="106"/>
      <c r="BA36" s="537"/>
      <c r="BB36" s="538"/>
      <c r="BC36" s="538"/>
      <c r="BD36" s="538"/>
      <c r="BE36" s="539"/>
      <c r="BF36" s="502"/>
      <c r="BG36" s="537" t="s">
        <v>1993</v>
      </c>
      <c r="BH36" s="539"/>
      <c r="BI36" s="537"/>
      <c r="BJ36" s="539"/>
      <c r="BK36" s="537"/>
      <c r="BL36" s="539"/>
      <c r="BM36" s="537"/>
      <c r="BN36" s="539"/>
      <c r="BO36" s="537"/>
      <c r="BP36" s="539"/>
      <c r="BQ36" s="537"/>
      <c r="BR36" s="539"/>
      <c r="BS36" s="537"/>
      <c r="BT36" s="539"/>
      <c r="BU36" s="537"/>
      <c r="BV36" s="539"/>
      <c r="BW36" s="537"/>
      <c r="BX36" s="539"/>
      <c r="BY36" s="537"/>
      <c r="BZ36" s="539"/>
      <c r="CA36" s="502"/>
      <c r="CB36" s="537"/>
      <c r="CC36" s="538"/>
      <c r="CD36" s="538"/>
      <c r="CE36" s="539"/>
      <c r="DA36" t="s">
        <v>1993</v>
      </c>
    </row>
    <row r="37" spans="1:105" ht="12.75" customHeight="1">
      <c r="A37" s="124">
        <f t="shared" ca="1" si="0"/>
        <v>32281.78</v>
      </c>
      <c r="B37" s="124">
        <f t="shared" ca="1" si="1"/>
        <v>55.779455907285417</v>
      </c>
      <c r="C37" s="124">
        <f t="shared" ca="1" si="2"/>
        <v>452.84999999999854</v>
      </c>
      <c r="D37" s="124">
        <f t="shared" ca="1" si="3"/>
        <v>0.78247626393631708</v>
      </c>
      <c r="E37" s="124">
        <f ca="1">IFERROR(_xll.AC_BU(_xll.ArrayBU(DB),_xll.ArrayDPT($BA37:$BE37),_xll.ArrayCOA($BG37:$BZ37),YR,PRD-1,_xll.ArrayDIM($CB37:$CE37)),0)</f>
        <v>57421.11</v>
      </c>
      <c r="F37" s="124">
        <f t="shared" ca="1" si="4"/>
        <v>57873.96</v>
      </c>
      <c r="G37" s="124">
        <f t="shared" ca="1" si="5"/>
        <v>100</v>
      </c>
      <c r="H37" s="124"/>
      <c r="I37" s="124">
        <f ca="1">IFERROR(_xll.AC_BU(_xll.ArrayBU(DB),_xll.ArrayDPT($BA37:$BE37),_xll.ArrayCOA($BG37:$BZ37),YR,PRD,_xll.ArrayDIM($CB37:$CE37)),0)</f>
        <v>57873.96</v>
      </c>
      <c r="J37" s="127">
        <f t="shared" ca="1" si="6"/>
        <v>4.4942189289202057</v>
      </c>
      <c r="K37" s="124" t="s">
        <v>2829</v>
      </c>
      <c r="L37" s="124">
        <f ca="1">IFERROR(_xll.ACC_BU(_xll.ArrayBU(DB),_xll.ArrayDPT($BA37:$BE37),_xll.ArrayCOA($BG37:$BZ37),YR,PRD,_xll.ArrayDIM($CB37:$CE37)),0)</f>
        <v>1660812.26</v>
      </c>
      <c r="M37" s="127">
        <f t="shared" ca="1" si="7"/>
        <v>20.019946846372711</v>
      </c>
      <c r="N37" s="124">
        <f t="shared" ca="1" si="8"/>
        <v>1660812.26</v>
      </c>
      <c r="O37" s="124">
        <f t="shared" ca="1" si="9"/>
        <v>100</v>
      </c>
      <c r="P37" s="124">
        <f t="shared" ca="1" si="10"/>
        <v>105732.22999999998</v>
      </c>
      <c r="Q37" s="124">
        <f t="shared" ca="1" si="11"/>
        <v>6.3662963326149811</v>
      </c>
      <c r="R37" s="40"/>
      <c r="S37" s="72">
        <f ca="1">IFERROR(_xll.BC_BU(_xll.ArrayBU(DB),_xll.ArrayDPT($BA37:$BE37),_xll.ArrayCOA($BG37:$BZ37),YR,PRD,RV,_xll.ArrayDIM($CB37:$CE37)),0)</f>
        <v>0</v>
      </c>
      <c r="T37" s="72">
        <f ca="1">IFERROR(_xll.AC_BU(_xll.ArrayBU(DB),_xll.ArrayDPT($BA37:$BE37),_xll.ArrayCOA($BG37:$BZ37),YR-1,PRD,_xll.ArrayDIM($CB37:$CE37)),0)</f>
        <v>25592.18</v>
      </c>
      <c r="U37" s="72">
        <f ca="1">IFERROR(_xll.BCC_BU(_xll.ArrayBU(DB),_xll.ArrayDPT($BA37:$BE37),_xll.ArrayCOA($BG37:$BZ37),YR,PRD,RV,_xll.ArrayDIM($CB37:$CE37)),0)</f>
        <v>0</v>
      </c>
      <c r="V37" s="72">
        <f ca="1">IFERROR(_xll.ACC_BU(_xll.ArrayBU(DB),_xll.ArrayDPT($BA37:$BE37),_xll.ArrayCOA($BG37:$BZ37),YR-1,PRD,_xll.ArrayDIM($CB37:$CE37)),0)</f>
        <v>1555080.03</v>
      </c>
      <c r="W37" s="184"/>
      <c r="X37" s="72">
        <f ca="1">IFERROR(_xll.ACC_BU(_xll.ArrayBU(DB),_xll.ArrayDPT($BA37:$BE37),_xll.ArrayCOA($BG37:$BZ37),YR-1,PRD,_xll.ArrayDIM($CB37:$CE37)),0)</f>
        <v>1555080.03</v>
      </c>
      <c r="Y37" s="72">
        <f ca="1">IFERROR(_xll.BCC_BU(_xll.ArrayBU(DB),_xll.ArrayDPT($BA37:$BE37),_xll.ArrayCOA($BG37:$BZ37),YR-1,PRD,RV,_xll.ArrayDIM($CB37:$CE37)),0)</f>
        <v>0</v>
      </c>
      <c r="Z37" s="72">
        <f ca="1">IFERROR(_xll.ACC_BU(_xll.ArrayBU(DB),_xll.ArrayDPT($BA37:$BE37),_xll.ArrayCOA($BG37:$BZ37),YR-1-1,PRD,_xll.ArrayDIM($CB37:$CE37)),0)</f>
        <v>1347313.35</v>
      </c>
      <c r="AA37" s="184"/>
      <c r="AB37" s="184"/>
      <c r="AC37" s="184"/>
      <c r="AD37" s="184"/>
      <c r="AF37" s="106"/>
      <c r="AG37" s="106"/>
      <c r="AH37" s="106"/>
      <c r="AI37" s="106"/>
      <c r="BA37" s="537"/>
      <c r="BB37" s="538"/>
      <c r="BC37" s="538"/>
      <c r="BD37" s="538"/>
      <c r="BE37" s="539"/>
      <c r="BF37" s="502"/>
      <c r="BG37" s="537" t="s">
        <v>1994</v>
      </c>
      <c r="BH37" s="539"/>
      <c r="BI37" s="537"/>
      <c r="BJ37" s="539"/>
      <c r="BK37" s="537"/>
      <c r="BL37" s="539"/>
      <c r="BM37" s="537"/>
      <c r="BN37" s="539"/>
      <c r="BO37" s="537"/>
      <c r="BP37" s="539"/>
      <c r="BQ37" s="537"/>
      <c r="BR37" s="539"/>
      <c r="BS37" s="537"/>
      <c r="BT37" s="539"/>
      <c r="BU37" s="537"/>
      <c r="BV37" s="539"/>
      <c r="BW37" s="537"/>
      <c r="BX37" s="539"/>
      <c r="BY37" s="537"/>
      <c r="BZ37" s="539"/>
      <c r="CA37" s="502"/>
      <c r="CB37" s="537"/>
      <c r="CC37" s="538"/>
      <c r="CD37" s="538"/>
      <c r="CE37" s="539"/>
      <c r="DA37" t="s">
        <v>1994</v>
      </c>
    </row>
    <row r="38" spans="1:105" ht="12.75" customHeight="1">
      <c r="A38" s="124">
        <f t="shared" ca="1" si="0"/>
        <v>0</v>
      </c>
      <c r="B38" s="124">
        <f t="shared" ca="1" si="1"/>
        <v>0</v>
      </c>
      <c r="C38" s="124">
        <f t="shared" ca="1" si="2"/>
        <v>0</v>
      </c>
      <c r="D38" s="124">
        <f t="shared" ca="1" si="3"/>
        <v>0</v>
      </c>
      <c r="E38" s="124">
        <f ca="1">IFERROR(_xll.AC_BU(_xll.ArrayBU(DB),_xll.ArrayDPT($BA38:$BE38),_xll.ArrayCOA($BG38:$BZ38),YR,PRD-1,_xll.ArrayDIM($CB38:$CE38)),0)</f>
        <v>0</v>
      </c>
      <c r="F38" s="124">
        <f t="shared" ca="1" si="4"/>
        <v>0</v>
      </c>
      <c r="G38" s="124">
        <f t="shared" ca="1" si="5"/>
        <v>0</v>
      </c>
      <c r="H38" s="124"/>
      <c r="I38" s="124">
        <f ca="1">IFERROR(_xll.AC_BU(_xll.ArrayBU(DB),_xll.ArrayDPT($BA38:$BE38),_xll.ArrayCOA($BG38:$BZ38),YR,PRD,_xll.ArrayDIM($CB38:$CE38)),0)</f>
        <v>0</v>
      </c>
      <c r="J38" s="127">
        <f t="shared" ca="1" si="6"/>
        <v>0</v>
      </c>
      <c r="K38" s="124" t="s">
        <v>2830</v>
      </c>
      <c r="L38" s="124">
        <f ca="1">IFERROR(_xll.ACC_BU(_xll.ArrayBU(DB),_xll.ArrayDPT($BA38:$BE38),_xll.ArrayCOA($BG38:$BZ38),YR,PRD,_xll.ArrayDIM($CB38:$CE38)),0)</f>
        <v>0</v>
      </c>
      <c r="M38" s="127">
        <f t="shared" ca="1" si="7"/>
        <v>0</v>
      </c>
      <c r="N38" s="124">
        <f t="shared" ca="1" si="8"/>
        <v>0</v>
      </c>
      <c r="O38" s="124">
        <f t="shared" ca="1" si="9"/>
        <v>0</v>
      </c>
      <c r="P38" s="124">
        <f t="shared" ca="1" si="10"/>
        <v>0</v>
      </c>
      <c r="Q38" s="124">
        <f t="shared" ca="1" si="11"/>
        <v>0</v>
      </c>
      <c r="R38" s="40"/>
      <c r="S38" s="72">
        <f ca="1">IFERROR(_xll.BC_BU(_xll.ArrayBU(DB),_xll.ArrayDPT($BA38:$BE38),_xll.ArrayCOA($BG38:$BZ38),YR,PRD,RV,_xll.ArrayDIM($CB38:$CE38)),0)</f>
        <v>0</v>
      </c>
      <c r="T38" s="72">
        <f ca="1">IFERROR(_xll.AC_BU(_xll.ArrayBU(DB),_xll.ArrayDPT($BA38:$BE38),_xll.ArrayCOA($BG38:$BZ38),YR-1,PRD,_xll.ArrayDIM($CB38:$CE38)),0)</f>
        <v>0</v>
      </c>
      <c r="U38" s="72">
        <f ca="1">IFERROR(_xll.BCC_BU(_xll.ArrayBU(DB),_xll.ArrayDPT($BA38:$BE38),_xll.ArrayCOA($BG38:$BZ38),YR,PRD,RV,_xll.ArrayDIM($CB38:$CE38)),0)</f>
        <v>0</v>
      </c>
      <c r="V38" s="72">
        <f ca="1">IFERROR(_xll.ACC_BU(_xll.ArrayBU(DB),_xll.ArrayDPT($BA38:$BE38),_xll.ArrayCOA($BG38:$BZ38),YR-1,PRD,_xll.ArrayDIM($CB38:$CE38)),0)</f>
        <v>0</v>
      </c>
      <c r="W38" s="184"/>
      <c r="X38" s="72">
        <f ca="1">IFERROR(_xll.ACC_BU(_xll.ArrayBU(DB),_xll.ArrayDPT($BA38:$BE38),_xll.ArrayCOA($BG38:$BZ38),YR-1,PRD,_xll.ArrayDIM($CB38:$CE38)),0)</f>
        <v>0</v>
      </c>
      <c r="Y38" s="72">
        <f ca="1">IFERROR(_xll.BCC_BU(_xll.ArrayBU(DB),_xll.ArrayDPT($BA38:$BE38),_xll.ArrayCOA($BG38:$BZ38),YR-1,PRD,RV,_xll.ArrayDIM($CB38:$CE38)),0)</f>
        <v>0</v>
      </c>
      <c r="Z38" s="72">
        <f ca="1">IFERROR(_xll.ACC_BU(_xll.ArrayBU(DB),_xll.ArrayDPT($BA38:$BE38),_xll.ArrayCOA($BG38:$BZ38),YR-1-1,PRD,_xll.ArrayDIM($CB38:$CE38)),0)</f>
        <v>0</v>
      </c>
      <c r="AA38" s="184"/>
      <c r="AB38" s="184"/>
      <c r="AC38" s="184"/>
      <c r="AD38" s="184"/>
      <c r="AF38" s="106"/>
      <c r="AG38" s="106"/>
      <c r="AH38" s="106"/>
      <c r="AI38" s="106"/>
      <c r="BA38" s="537"/>
      <c r="BB38" s="538"/>
      <c r="BC38" s="538"/>
      <c r="BD38" s="538"/>
      <c r="BE38" s="539"/>
      <c r="BF38" s="502"/>
      <c r="BG38" s="537" t="s">
        <v>1996</v>
      </c>
      <c r="BH38" s="539"/>
      <c r="BI38" s="537"/>
      <c r="BJ38" s="539"/>
      <c r="BK38" s="537"/>
      <c r="BL38" s="539"/>
      <c r="BM38" s="537"/>
      <c r="BN38" s="539"/>
      <c r="BO38" s="537"/>
      <c r="BP38" s="539"/>
      <c r="BQ38" s="537"/>
      <c r="BR38" s="539"/>
      <c r="BS38" s="537"/>
      <c r="BT38" s="539"/>
      <c r="BU38" s="537"/>
      <c r="BV38" s="539"/>
      <c r="BW38" s="537"/>
      <c r="BX38" s="539"/>
      <c r="BY38" s="537"/>
      <c r="BZ38" s="539"/>
      <c r="CA38" s="502"/>
      <c r="CB38" s="537"/>
      <c r="CC38" s="538"/>
      <c r="CD38" s="538"/>
      <c r="CE38" s="539"/>
      <c r="DA38" t="s">
        <v>1996</v>
      </c>
    </row>
    <row r="39" spans="1:105" ht="12.75" customHeight="1">
      <c r="A39" s="124">
        <f t="shared" ca="1" si="0"/>
        <v>48422.99</v>
      </c>
      <c r="B39" s="124">
        <f t="shared" ca="1" si="1"/>
        <v>55.779618911187328</v>
      </c>
      <c r="C39" s="124">
        <f t="shared" ca="1" si="2"/>
        <v>679.75999999999476</v>
      </c>
      <c r="D39" s="124">
        <f t="shared" ca="1" si="3"/>
        <v>0.78303206289137472</v>
      </c>
      <c r="E39" s="124">
        <f ca="1">IFERROR(_xll.AC_BU(_xll.ArrayBU(DB),_xll.ArrayDPT($BA39:$BE39),_xll.ArrayCOA($BG39:$BZ39),YR,PRD-1,_xll.ArrayDIM($CB39:$CE39)),0)</f>
        <v>86131.5</v>
      </c>
      <c r="F39" s="124">
        <f t="shared" ca="1" si="4"/>
        <v>86811.26</v>
      </c>
      <c r="G39" s="124">
        <f t="shared" ca="1" si="5"/>
        <v>100</v>
      </c>
      <c r="H39" s="124"/>
      <c r="I39" s="124">
        <f ca="1">IFERROR(_xll.AC_BU(_xll.ArrayBU(DB),_xll.ArrayDPT($BA39:$BE39),_xll.ArrayCOA($BG39:$BZ39),YR,PRD,_xll.ArrayDIM($CB39:$CE39)),0)</f>
        <v>86811.26</v>
      </c>
      <c r="J39" s="127">
        <f t="shared" ca="1" si="6"/>
        <v>6.7413532430719014</v>
      </c>
      <c r="K39" s="124" t="s">
        <v>2831</v>
      </c>
      <c r="L39" s="124">
        <f ca="1">IFERROR(_xll.ACC_BU(_xll.ArrayBU(DB),_xll.ArrayDPT($BA39:$BE39),_xll.ArrayCOA($BG39:$BZ39),YR,PRD,_xll.ArrayDIM($CB39:$CE39)),0)</f>
        <v>2491218.2200000002</v>
      </c>
      <c r="M39" s="127">
        <f t="shared" ca="1" si="7"/>
        <v>30.02991822032627</v>
      </c>
      <c r="N39" s="124">
        <f t="shared" ca="1" si="8"/>
        <v>2491218.2200000002</v>
      </c>
      <c r="O39" s="124">
        <f t="shared" ca="1" si="9"/>
        <v>100</v>
      </c>
      <c r="P39" s="124">
        <f t="shared" ca="1" si="10"/>
        <v>158598.69000000041</v>
      </c>
      <c r="Q39" s="124">
        <f t="shared" ca="1" si="11"/>
        <v>6.3663106156954967</v>
      </c>
      <c r="R39" s="40"/>
      <c r="S39" s="72">
        <f ca="1">IFERROR(_xll.BC_BU(_xll.ArrayBU(DB),_xll.ArrayDPT($BA39:$BE39),_xll.ArrayCOA($BG39:$BZ39),YR,PRD,RV,_xll.ArrayDIM($CB39:$CE39)),0)</f>
        <v>0</v>
      </c>
      <c r="T39" s="72">
        <f ca="1">IFERROR(_xll.AC_BU(_xll.ArrayBU(DB),_xll.ArrayDPT($BA39:$BE39),_xll.ArrayCOA($BG39:$BZ39),YR-1,PRD,_xll.ArrayDIM($CB39:$CE39)),0)</f>
        <v>38388.269999999997</v>
      </c>
      <c r="U39" s="72">
        <f ca="1">IFERROR(_xll.BCC_BU(_xll.ArrayBU(DB),_xll.ArrayDPT($BA39:$BE39),_xll.ArrayCOA($BG39:$BZ39),YR,PRD,RV,_xll.ArrayDIM($CB39:$CE39)),0)</f>
        <v>0</v>
      </c>
      <c r="V39" s="72">
        <f ca="1">IFERROR(_xll.ACC_BU(_xll.ArrayBU(DB),_xll.ArrayDPT($BA39:$BE39),_xll.ArrayCOA($BG39:$BZ39),YR-1,PRD,_xll.ArrayDIM($CB39:$CE39)),0)</f>
        <v>2332619.5299999998</v>
      </c>
      <c r="W39" s="184"/>
      <c r="X39" s="72">
        <f ca="1">IFERROR(_xll.ACC_BU(_xll.ArrayBU(DB),_xll.ArrayDPT($BA39:$BE39),_xll.ArrayCOA($BG39:$BZ39),YR-1,PRD,_xll.ArrayDIM($CB39:$CE39)),0)</f>
        <v>2332619.5299999998</v>
      </c>
      <c r="Y39" s="72">
        <f ca="1">IFERROR(_xll.BCC_BU(_xll.ArrayBU(DB),_xll.ArrayDPT($BA39:$BE39),_xll.ArrayCOA($BG39:$BZ39),YR-1,PRD,RV,_xll.ArrayDIM($CB39:$CE39)),0)</f>
        <v>0</v>
      </c>
      <c r="Z39" s="72">
        <f ca="1">IFERROR(_xll.ACC_BU(_xll.ArrayBU(DB),_xll.ArrayDPT($BA39:$BE39),_xll.ArrayCOA($BG39:$BZ39),YR-1-1,PRD,_xll.ArrayDIM($CB39:$CE39)),0)</f>
        <v>2020970.38</v>
      </c>
      <c r="AA39" s="184"/>
      <c r="AB39" s="184"/>
      <c r="AC39" s="184"/>
      <c r="AD39" s="184"/>
      <c r="AF39" s="106"/>
      <c r="AG39" s="106"/>
      <c r="AH39" s="106"/>
      <c r="AI39" s="106"/>
      <c r="BA39" s="537"/>
      <c r="BB39" s="538"/>
      <c r="BC39" s="538"/>
      <c r="BD39" s="538"/>
      <c r="BE39" s="539"/>
      <c r="BF39" s="502"/>
      <c r="BG39" s="537" t="s">
        <v>1998</v>
      </c>
      <c r="BH39" s="539"/>
      <c r="BI39" s="537"/>
      <c r="BJ39" s="539"/>
      <c r="BK39" s="537"/>
      <c r="BL39" s="539"/>
      <c r="BM39" s="537"/>
      <c r="BN39" s="539"/>
      <c r="BO39" s="537"/>
      <c r="BP39" s="539"/>
      <c r="BQ39" s="537"/>
      <c r="BR39" s="539"/>
      <c r="BS39" s="537"/>
      <c r="BT39" s="539"/>
      <c r="BU39" s="537"/>
      <c r="BV39" s="539"/>
      <c r="BW39" s="537"/>
      <c r="BX39" s="539"/>
      <c r="BY39" s="537"/>
      <c r="BZ39" s="539"/>
      <c r="CA39" s="502"/>
      <c r="CB39" s="537"/>
      <c r="CC39" s="538"/>
      <c r="CD39" s="538"/>
      <c r="CE39" s="539"/>
      <c r="DA39" t="s">
        <v>1998</v>
      </c>
    </row>
    <row r="40" spans="1:105" ht="12.75" customHeight="1">
      <c r="A40" s="124">
        <f t="shared" ca="1" si="0"/>
        <v>9740.11</v>
      </c>
      <c r="B40" s="124">
        <f t="shared" ca="1" si="1"/>
        <v>103.84377552086553</v>
      </c>
      <c r="C40" s="124">
        <f t="shared" ca="1" si="2"/>
        <v>-5144.99</v>
      </c>
      <c r="D40" s="124">
        <f t="shared" ca="1" si="3"/>
        <v>-54.853095767614327</v>
      </c>
      <c r="E40" s="124">
        <f ca="1">IFERROR(_xll.AC_BU(_xll.ArrayBU(DB),_xll.ArrayDPT($BA40:$BE40),_xll.ArrayCOA($BG40:$BZ40),YR,PRD-1,_xll.ArrayDIM($CB40:$CE40)),0)</f>
        <v>14524.57</v>
      </c>
      <c r="F40" s="124">
        <f t="shared" ca="1" si="4"/>
        <v>9379.58</v>
      </c>
      <c r="G40" s="124">
        <f t="shared" ca="1" si="5"/>
        <v>100</v>
      </c>
      <c r="H40" s="124"/>
      <c r="I40" s="124">
        <f ca="1">IFERROR(_xll.AC_BU(_xll.ArrayBU(DB),_xll.ArrayDPT($BA40:$BE40),_xll.ArrayCOA($BG40:$BZ40),YR,PRD,_xll.ArrayDIM($CB40:$CE40)),0)</f>
        <v>9379.58</v>
      </c>
      <c r="J40" s="127">
        <f t="shared" ca="1" si="6"/>
        <v>0.7283739695939484</v>
      </c>
      <c r="K40" s="124" t="s">
        <v>2832</v>
      </c>
      <c r="L40" s="124">
        <f ca="1">IFERROR(_xll.ACC_BU(_xll.ArrayBU(DB),_xll.ArrayDPT($BA40:$BE40),_xll.ArrayCOA($BG40:$BZ40),YR,PRD,_xll.ArrayDIM($CB40:$CE40)),0)</f>
        <v>701329.58</v>
      </c>
      <c r="M40" s="127">
        <f t="shared" ca="1" si="7"/>
        <v>8.4540445970629445</v>
      </c>
      <c r="N40" s="124">
        <f t="shared" ca="1" si="8"/>
        <v>701329.58</v>
      </c>
      <c r="O40" s="124">
        <f t="shared" ca="1" si="9"/>
        <v>100</v>
      </c>
      <c r="P40" s="124">
        <f t="shared" ca="1" si="10"/>
        <v>151668.45999999996</v>
      </c>
      <c r="Q40" s="124">
        <f t="shared" ca="1" si="11"/>
        <v>21.625846723875522</v>
      </c>
      <c r="R40" s="40"/>
      <c r="S40" s="72">
        <f ca="1">IFERROR(_xll.BC_BU(_xll.ArrayBU(DB),_xll.ArrayDPT($BA40:$BE40),_xll.ArrayCOA($BG40:$BZ40),YR,PRD,RV,_xll.ArrayDIM($CB40:$CE40)),0)</f>
        <v>0</v>
      </c>
      <c r="T40" s="72">
        <f ca="1">IFERROR(_xll.AC_BU(_xll.ArrayBU(DB),_xll.ArrayDPT($BA40:$BE40),_xll.ArrayCOA($BG40:$BZ40),YR-1,PRD,_xll.ArrayDIM($CB40:$CE40)),0)</f>
        <v>-360.53</v>
      </c>
      <c r="U40" s="72">
        <f ca="1">IFERROR(_xll.BCC_BU(_xll.ArrayBU(DB),_xll.ArrayDPT($BA40:$BE40),_xll.ArrayCOA($BG40:$BZ40),YR,PRD,RV,_xll.ArrayDIM($CB40:$CE40)),0)</f>
        <v>0</v>
      </c>
      <c r="V40" s="72">
        <f ca="1">IFERROR(_xll.ACC_BU(_xll.ArrayBU(DB),_xll.ArrayDPT($BA40:$BE40),_xll.ArrayCOA($BG40:$BZ40),YR-1,PRD,_xll.ArrayDIM($CB40:$CE40)),0)</f>
        <v>549661.12</v>
      </c>
      <c r="W40" s="184"/>
      <c r="X40" s="72">
        <f ca="1">IFERROR(_xll.ACC_BU(_xll.ArrayBU(DB),_xll.ArrayDPT($BA40:$BE40),_xll.ArrayCOA($BG40:$BZ40),YR-1,PRD,_xll.ArrayDIM($CB40:$CE40)),0)</f>
        <v>549661.12</v>
      </c>
      <c r="Y40" s="72">
        <f ca="1">IFERROR(_xll.BCC_BU(_xll.ArrayBU(DB),_xll.ArrayDPT($BA40:$BE40),_xll.ArrayCOA($BG40:$BZ40),YR-1,PRD,RV,_xll.ArrayDIM($CB40:$CE40)),0)</f>
        <v>0</v>
      </c>
      <c r="Z40" s="72">
        <f ca="1">IFERROR(_xll.ACC_BU(_xll.ArrayBU(DB),_xll.ArrayDPT($BA40:$BE40),_xll.ArrayCOA($BG40:$BZ40),YR-1-1,PRD,_xll.ArrayDIM($CB40:$CE40)),0)</f>
        <v>791627.05</v>
      </c>
      <c r="AA40" s="184"/>
      <c r="AB40" s="184"/>
      <c r="AC40" s="184"/>
      <c r="AD40" s="184"/>
      <c r="AF40" s="106"/>
      <c r="AG40" s="106"/>
      <c r="AH40" s="106"/>
      <c r="AI40" s="106"/>
      <c r="BA40" s="537"/>
      <c r="BB40" s="538"/>
      <c r="BC40" s="538"/>
      <c r="BD40" s="538"/>
      <c r="BE40" s="539"/>
      <c r="BF40" s="502"/>
      <c r="BG40" s="537" t="s">
        <v>2000</v>
      </c>
      <c r="BH40" s="539"/>
      <c r="BI40" s="537"/>
      <c r="BJ40" s="539"/>
      <c r="BK40" s="537"/>
      <c r="BL40" s="539"/>
      <c r="BM40" s="537"/>
      <c r="BN40" s="539"/>
      <c r="BO40" s="537"/>
      <c r="BP40" s="539"/>
      <c r="BQ40" s="537"/>
      <c r="BR40" s="539"/>
      <c r="BS40" s="537"/>
      <c r="BT40" s="539"/>
      <c r="BU40" s="537"/>
      <c r="BV40" s="539"/>
      <c r="BW40" s="537"/>
      <c r="BX40" s="539"/>
      <c r="BY40" s="537"/>
      <c r="BZ40" s="539"/>
      <c r="CA40" s="502"/>
      <c r="CB40" s="537"/>
      <c r="CC40" s="538"/>
      <c r="CD40" s="538"/>
      <c r="CE40" s="539"/>
      <c r="DA40" t="s">
        <v>2000</v>
      </c>
    </row>
    <row r="41" spans="1:105" ht="12.75" customHeight="1">
      <c r="A41" s="124">
        <f t="shared" ca="1" si="0"/>
        <v>0</v>
      </c>
      <c r="B41" s="124">
        <f t="shared" ca="1" si="1"/>
        <v>0</v>
      </c>
      <c r="C41" s="124">
        <f t="shared" ca="1" si="2"/>
        <v>0</v>
      </c>
      <c r="D41" s="124">
        <f t="shared" ca="1" si="3"/>
        <v>0</v>
      </c>
      <c r="E41" s="124">
        <f ca="1">IFERROR(_xll.AC_BU(_xll.ArrayBU(DB),_xll.ArrayDPT($BA41:$BE41),_xll.ArrayCOA($BG41:$BZ41),YR,PRD-1,_xll.ArrayDIM($CB41:$CE41)),0)</f>
        <v>0</v>
      </c>
      <c r="F41" s="124">
        <f t="shared" ca="1" si="4"/>
        <v>0</v>
      </c>
      <c r="G41" s="124">
        <f t="shared" ca="1" si="5"/>
        <v>0</v>
      </c>
      <c r="H41" s="124"/>
      <c r="I41" s="124">
        <f ca="1">IFERROR(_xll.AC_BU(_xll.ArrayBU(DB),_xll.ArrayDPT($BA41:$BE41),_xll.ArrayCOA($BG41:$BZ41),YR,PRD,_xll.ArrayDIM($CB41:$CE41)),0)</f>
        <v>0</v>
      </c>
      <c r="J41" s="127">
        <f t="shared" ca="1" si="6"/>
        <v>0</v>
      </c>
      <c r="K41" s="124" t="s">
        <v>2833</v>
      </c>
      <c r="L41" s="124">
        <f ca="1">IFERROR(_xll.ACC_BU(_xll.ArrayBU(DB),_xll.ArrayDPT($BA41:$BE41),_xll.ArrayCOA($BG41:$BZ41),YR,PRD,_xll.ArrayDIM($CB41:$CE41)),0)</f>
        <v>0</v>
      </c>
      <c r="M41" s="127">
        <f t="shared" ca="1" si="7"/>
        <v>0</v>
      </c>
      <c r="N41" s="124">
        <f t="shared" ca="1" si="8"/>
        <v>0</v>
      </c>
      <c r="O41" s="124">
        <f t="shared" ca="1" si="9"/>
        <v>0</v>
      </c>
      <c r="P41" s="124">
        <f t="shared" ca="1" si="10"/>
        <v>0</v>
      </c>
      <c r="Q41" s="124">
        <f t="shared" ca="1" si="11"/>
        <v>0</v>
      </c>
      <c r="R41" s="40"/>
      <c r="S41" s="72">
        <f ca="1">IFERROR(_xll.BC_BU(_xll.ArrayBU(DB),_xll.ArrayDPT($BA41:$BE41),_xll.ArrayCOA($BG41:$BZ41),YR,PRD,RV,_xll.ArrayDIM($CB41:$CE41)),0)</f>
        <v>0</v>
      </c>
      <c r="T41" s="72">
        <f ca="1">IFERROR(_xll.AC_BU(_xll.ArrayBU(DB),_xll.ArrayDPT($BA41:$BE41),_xll.ArrayCOA($BG41:$BZ41),YR-1,PRD,_xll.ArrayDIM($CB41:$CE41)),0)</f>
        <v>0</v>
      </c>
      <c r="U41" s="72">
        <f ca="1">IFERROR(_xll.BCC_BU(_xll.ArrayBU(DB),_xll.ArrayDPT($BA41:$BE41),_xll.ArrayCOA($BG41:$BZ41),YR,PRD,RV,_xll.ArrayDIM($CB41:$CE41)),0)</f>
        <v>0</v>
      </c>
      <c r="V41" s="72">
        <f ca="1">IFERROR(_xll.ACC_BU(_xll.ArrayBU(DB),_xll.ArrayDPT($BA41:$BE41),_xll.ArrayCOA($BG41:$BZ41),YR-1,PRD,_xll.ArrayDIM($CB41:$CE41)),0)</f>
        <v>0</v>
      </c>
      <c r="W41" s="184"/>
      <c r="X41" s="72">
        <f ca="1">IFERROR(_xll.ACC_BU(_xll.ArrayBU(DB),_xll.ArrayDPT($BA41:$BE41),_xll.ArrayCOA($BG41:$BZ41),YR-1,PRD,_xll.ArrayDIM($CB41:$CE41)),0)</f>
        <v>0</v>
      </c>
      <c r="Y41" s="72">
        <f ca="1">IFERROR(_xll.BCC_BU(_xll.ArrayBU(DB),_xll.ArrayDPT($BA41:$BE41),_xll.ArrayCOA($BG41:$BZ41),YR-1,PRD,RV,_xll.ArrayDIM($CB41:$CE41)),0)</f>
        <v>0</v>
      </c>
      <c r="Z41" s="72">
        <f ca="1">IFERROR(_xll.ACC_BU(_xll.ArrayBU(DB),_xll.ArrayDPT($BA41:$BE41),_xll.ArrayCOA($BG41:$BZ41),YR-1-1,PRD,_xll.ArrayDIM($CB41:$CE41)),0)</f>
        <v>8300</v>
      </c>
      <c r="AA41" s="184"/>
      <c r="AB41" s="184"/>
      <c r="AC41" s="184"/>
      <c r="AD41" s="184"/>
      <c r="AF41" s="106"/>
      <c r="AG41" s="106"/>
      <c r="AH41" s="106"/>
      <c r="AI41" s="106"/>
      <c r="BA41" s="537"/>
      <c r="BB41" s="538"/>
      <c r="BC41" s="538"/>
      <c r="BD41" s="538"/>
      <c r="BE41" s="539"/>
      <c r="BF41" s="502"/>
      <c r="BG41" s="537" t="s">
        <v>1981</v>
      </c>
      <c r="BH41" s="539"/>
      <c r="BI41" s="537"/>
      <c r="BJ41" s="539"/>
      <c r="BK41" s="537"/>
      <c r="BL41" s="539"/>
      <c r="BM41" s="537"/>
      <c r="BN41" s="539"/>
      <c r="BO41" s="537"/>
      <c r="BP41" s="539"/>
      <c r="BQ41" s="537"/>
      <c r="BR41" s="539"/>
      <c r="BS41" s="537"/>
      <c r="BT41" s="539"/>
      <c r="BU41" s="537"/>
      <c r="BV41" s="539"/>
      <c r="BW41" s="537"/>
      <c r="BX41" s="539"/>
      <c r="BY41" s="537"/>
      <c r="BZ41" s="539"/>
      <c r="CA41" s="502"/>
      <c r="CB41" s="537"/>
      <c r="CC41" s="538"/>
      <c r="CD41" s="538"/>
      <c r="CE41" s="539"/>
      <c r="DA41" t="s">
        <v>1981</v>
      </c>
    </row>
    <row r="42" spans="1:105" ht="12.75" customHeight="1">
      <c r="A42" s="124">
        <f t="shared" ca="1" si="0"/>
        <v>0</v>
      </c>
      <c r="B42" s="124">
        <f t="shared" ca="1" si="1"/>
        <v>0</v>
      </c>
      <c r="C42" s="124">
        <f t="shared" ca="1" si="2"/>
        <v>0</v>
      </c>
      <c r="D42" s="124">
        <f t="shared" ca="1" si="3"/>
        <v>0</v>
      </c>
      <c r="E42" s="124">
        <f ca="1">IFERROR(_xll.AC_BU(_xll.ArrayBU(DB),_xll.ArrayDPT($BA42:$BE42),_xll.ArrayCOA($BG42:$BZ42),YR,PRD-1,_xll.ArrayDIM($CB42:$CE42)),0)</f>
        <v>0</v>
      </c>
      <c r="F42" s="124">
        <f t="shared" ca="1" si="4"/>
        <v>0</v>
      </c>
      <c r="G42" s="124">
        <f t="shared" ca="1" si="5"/>
        <v>0</v>
      </c>
      <c r="H42" s="124"/>
      <c r="I42" s="124">
        <f ca="1">IFERROR(_xll.AC_BU(_xll.ArrayBU(DB),_xll.ArrayDPT($BA42:$BE42),_xll.ArrayCOA($BG42:$BZ42),YR,PRD,_xll.ArrayDIM($CB42:$CE42)),0)</f>
        <v>0</v>
      </c>
      <c r="J42" s="127">
        <f t="shared" ca="1" si="6"/>
        <v>0</v>
      </c>
      <c r="K42" s="124" t="s">
        <v>2834</v>
      </c>
      <c r="L42" s="124">
        <f ca="1">IFERROR(_xll.ACC_BU(_xll.ArrayBU(DB),_xll.ArrayDPT($BA42:$BE42),_xll.ArrayCOA($BG42:$BZ42),YR,PRD,_xll.ArrayDIM($CB42:$CE42)),0)</f>
        <v>61500</v>
      </c>
      <c r="M42" s="127">
        <f t="shared" ca="1" si="7"/>
        <v>0.74134010249413862</v>
      </c>
      <c r="N42" s="124">
        <f t="shared" ca="1" si="8"/>
        <v>61500</v>
      </c>
      <c r="O42" s="124">
        <f t="shared" ca="1" si="9"/>
        <v>100</v>
      </c>
      <c r="P42" s="124">
        <f t="shared" ca="1" si="10"/>
        <v>61500</v>
      </c>
      <c r="Q42" s="124">
        <f t="shared" ca="1" si="11"/>
        <v>100</v>
      </c>
      <c r="R42" s="40"/>
      <c r="S42" s="72">
        <f ca="1">IFERROR(_xll.BC_BU(_xll.ArrayBU(DB),_xll.ArrayDPT($BA42:$BE42),_xll.ArrayCOA($BG42:$BZ42),YR,PRD,RV,_xll.ArrayDIM($CB42:$CE42)),0)</f>
        <v>0</v>
      </c>
      <c r="T42" s="72">
        <f ca="1">IFERROR(_xll.AC_BU(_xll.ArrayBU(DB),_xll.ArrayDPT($BA42:$BE42),_xll.ArrayCOA($BG42:$BZ42),YR-1,PRD,_xll.ArrayDIM($CB42:$CE42)),0)</f>
        <v>0</v>
      </c>
      <c r="U42" s="72">
        <f ca="1">IFERROR(_xll.BCC_BU(_xll.ArrayBU(DB),_xll.ArrayDPT($BA42:$BE42),_xll.ArrayCOA($BG42:$BZ42),YR,PRD,RV,_xll.ArrayDIM($CB42:$CE42)),0)</f>
        <v>0</v>
      </c>
      <c r="V42" s="72">
        <f ca="1">IFERROR(_xll.ACC_BU(_xll.ArrayBU(DB),_xll.ArrayDPT($BA42:$BE42),_xll.ArrayCOA($BG42:$BZ42),YR-1,PRD,_xll.ArrayDIM($CB42:$CE42)),0)</f>
        <v>0</v>
      </c>
      <c r="W42" s="184"/>
      <c r="X42" s="72">
        <f ca="1">IFERROR(_xll.ACC_BU(_xll.ArrayBU(DB),_xll.ArrayDPT($BA42:$BE42),_xll.ArrayCOA($BG42:$BZ42),YR-1,PRD,_xll.ArrayDIM($CB42:$CE42)),0)</f>
        <v>0</v>
      </c>
      <c r="Y42" s="72">
        <f ca="1">IFERROR(_xll.BCC_BU(_xll.ArrayBU(DB),_xll.ArrayDPT($BA42:$BE42),_xll.ArrayCOA($BG42:$BZ42),YR-1,PRD,RV,_xll.ArrayDIM($CB42:$CE42)),0)</f>
        <v>0</v>
      </c>
      <c r="Z42" s="72">
        <f ca="1">IFERROR(_xll.ACC_BU(_xll.ArrayBU(DB),_xll.ArrayDPT($BA42:$BE42),_xll.ArrayCOA($BG42:$BZ42),YR-1-1,PRD,_xll.ArrayDIM($CB42:$CE42)),0)</f>
        <v>0</v>
      </c>
      <c r="AA42" s="184"/>
      <c r="AB42" s="184"/>
      <c r="AC42" s="184"/>
      <c r="AD42" s="184"/>
      <c r="AF42" s="106"/>
      <c r="AG42" s="106"/>
      <c r="AH42" s="106"/>
      <c r="AI42" s="106"/>
      <c r="BA42" s="537"/>
      <c r="BB42" s="538"/>
      <c r="BC42" s="538"/>
      <c r="BD42" s="538"/>
      <c r="BE42" s="539"/>
      <c r="BF42" s="502"/>
      <c r="BG42" s="537" t="s">
        <v>1983</v>
      </c>
      <c r="BH42" s="539"/>
      <c r="BI42" s="537"/>
      <c r="BJ42" s="539"/>
      <c r="BK42" s="537"/>
      <c r="BL42" s="539"/>
      <c r="BM42" s="537"/>
      <c r="BN42" s="539"/>
      <c r="BO42" s="537"/>
      <c r="BP42" s="539"/>
      <c r="BQ42" s="537"/>
      <c r="BR42" s="539"/>
      <c r="BS42" s="537"/>
      <c r="BT42" s="539"/>
      <c r="BU42" s="537"/>
      <c r="BV42" s="539"/>
      <c r="BW42" s="537"/>
      <c r="BX42" s="539"/>
      <c r="BY42" s="537"/>
      <c r="BZ42" s="539"/>
      <c r="CA42" s="502"/>
      <c r="CB42" s="537"/>
      <c r="CC42" s="538"/>
      <c r="CD42" s="538"/>
      <c r="CE42" s="539"/>
      <c r="DA42" t="s">
        <v>1983</v>
      </c>
    </row>
    <row r="43" spans="1:105" ht="12.75" customHeight="1">
      <c r="A43" s="124">
        <f t="shared" ca="1" si="0"/>
        <v>0</v>
      </c>
      <c r="B43" s="124">
        <f t="shared" ca="1" si="1"/>
        <v>0</v>
      </c>
      <c r="C43" s="124">
        <f t="shared" ca="1" si="2"/>
        <v>0</v>
      </c>
      <c r="D43" s="124">
        <f t="shared" ca="1" si="3"/>
        <v>0</v>
      </c>
      <c r="E43" s="124">
        <f ca="1">IFERROR(_xll.AC_BU(_xll.ArrayBU(DB),_xll.ArrayDPT($BA43:$BE43),_xll.ArrayCOA($BG43:$BZ43),YR,PRD-1,_xll.ArrayDIM($CB43:$CE43)),0)</f>
        <v>0</v>
      </c>
      <c r="F43" s="124">
        <f t="shared" ca="1" si="4"/>
        <v>0</v>
      </c>
      <c r="G43" s="124">
        <f t="shared" ca="1" si="5"/>
        <v>0</v>
      </c>
      <c r="H43" s="124"/>
      <c r="I43" s="124">
        <f ca="1">IFERROR(_xll.AC_BU(_xll.ArrayBU(DB),_xll.ArrayDPT($BA43:$BE43),_xll.ArrayCOA($BG43:$BZ43),YR,PRD,_xll.ArrayDIM($CB43:$CE43)),0)</f>
        <v>0</v>
      </c>
      <c r="J43" s="127">
        <f t="shared" ca="1" si="6"/>
        <v>0</v>
      </c>
      <c r="K43" s="124" t="s">
        <v>2835</v>
      </c>
      <c r="L43" s="124">
        <f ca="1">IFERROR(_xll.ACC_BU(_xll.ArrayBU(DB),_xll.ArrayDPT($BA43:$BE43),_xll.ArrayCOA($BG43:$BZ43),YR,PRD,_xll.ArrayDIM($CB43:$CE43)),0)</f>
        <v>0</v>
      </c>
      <c r="M43" s="127">
        <f t="shared" ca="1" si="7"/>
        <v>0</v>
      </c>
      <c r="N43" s="124">
        <f t="shared" ca="1" si="8"/>
        <v>0</v>
      </c>
      <c r="O43" s="124">
        <f t="shared" ca="1" si="9"/>
        <v>0</v>
      </c>
      <c r="P43" s="124">
        <f t="shared" ca="1" si="10"/>
        <v>0</v>
      </c>
      <c r="Q43" s="124">
        <f t="shared" ca="1" si="11"/>
        <v>0</v>
      </c>
      <c r="R43" s="40"/>
      <c r="S43" s="72">
        <f ca="1">IFERROR(_xll.BC_BU(_xll.ArrayBU(DB),_xll.ArrayDPT($BA43:$BE43),_xll.ArrayCOA($BG43:$BZ43),YR,PRD,RV,_xll.ArrayDIM($CB43:$CE43)),0)</f>
        <v>0</v>
      </c>
      <c r="T43" s="72">
        <f ca="1">IFERROR(_xll.AC_BU(_xll.ArrayBU(DB),_xll.ArrayDPT($BA43:$BE43),_xll.ArrayCOA($BG43:$BZ43),YR-1,PRD,_xll.ArrayDIM($CB43:$CE43)),0)</f>
        <v>0</v>
      </c>
      <c r="U43" s="72">
        <f ca="1">IFERROR(_xll.BCC_BU(_xll.ArrayBU(DB),_xll.ArrayDPT($BA43:$BE43),_xll.ArrayCOA($BG43:$BZ43),YR,PRD,RV,_xll.ArrayDIM($CB43:$CE43)),0)</f>
        <v>0</v>
      </c>
      <c r="V43" s="72">
        <f ca="1">IFERROR(_xll.ACC_BU(_xll.ArrayBU(DB),_xll.ArrayDPT($BA43:$BE43),_xll.ArrayCOA($BG43:$BZ43),YR-1,PRD,_xll.ArrayDIM($CB43:$CE43)),0)</f>
        <v>0</v>
      </c>
      <c r="W43" s="184"/>
      <c r="X43" s="72">
        <f ca="1">IFERROR(_xll.ACC_BU(_xll.ArrayBU(DB),_xll.ArrayDPT($BA43:$BE43),_xll.ArrayCOA($BG43:$BZ43),YR-1,PRD,_xll.ArrayDIM($CB43:$CE43)),0)</f>
        <v>0</v>
      </c>
      <c r="Y43" s="72">
        <f ca="1">IFERROR(_xll.BCC_BU(_xll.ArrayBU(DB),_xll.ArrayDPT($BA43:$BE43),_xll.ArrayCOA($BG43:$BZ43),YR-1,PRD,RV,_xll.ArrayDIM($CB43:$CE43)),0)</f>
        <v>0</v>
      </c>
      <c r="Z43" s="72">
        <f ca="1">IFERROR(_xll.ACC_BU(_xll.ArrayBU(DB),_xll.ArrayDPT($BA43:$BE43),_xll.ArrayCOA($BG43:$BZ43),YR-1-1,PRD,_xll.ArrayDIM($CB43:$CE43)),0)</f>
        <v>0</v>
      </c>
      <c r="AA43" s="184"/>
      <c r="AB43" s="184"/>
      <c r="AC43" s="184"/>
      <c r="AD43" s="184"/>
      <c r="AF43" s="106"/>
      <c r="AG43" s="106"/>
      <c r="AH43" s="106"/>
      <c r="AI43" s="106"/>
      <c r="BA43" s="537"/>
      <c r="BB43" s="538"/>
      <c r="BC43" s="538"/>
      <c r="BD43" s="538"/>
      <c r="BE43" s="539"/>
      <c r="BF43" s="502"/>
      <c r="BG43" s="537" t="s">
        <v>1985</v>
      </c>
      <c r="BH43" s="539"/>
      <c r="BI43" s="537"/>
      <c r="BJ43" s="539"/>
      <c r="BK43" s="537"/>
      <c r="BL43" s="539"/>
      <c r="BM43" s="537"/>
      <c r="BN43" s="539"/>
      <c r="BO43" s="537"/>
      <c r="BP43" s="539"/>
      <c r="BQ43" s="537"/>
      <c r="BR43" s="539"/>
      <c r="BS43" s="537"/>
      <c r="BT43" s="539"/>
      <c r="BU43" s="537"/>
      <c r="BV43" s="539"/>
      <c r="BW43" s="537"/>
      <c r="BX43" s="539"/>
      <c r="BY43" s="537"/>
      <c r="BZ43" s="539"/>
      <c r="CA43" s="502"/>
      <c r="CB43" s="537"/>
      <c r="CC43" s="538"/>
      <c r="CD43" s="538"/>
      <c r="CE43" s="539"/>
      <c r="DA43" t="s">
        <v>1985</v>
      </c>
    </row>
    <row r="44" spans="1:105" ht="12.75" customHeight="1">
      <c r="A44" s="124">
        <f t="shared" ca="1" si="0"/>
        <v>2250</v>
      </c>
      <c r="B44" s="124">
        <f t="shared" ca="1" si="1"/>
        <v>100</v>
      </c>
      <c r="C44" s="124">
        <f t="shared" ca="1" si="2"/>
        <v>1650</v>
      </c>
      <c r="D44" s="124">
        <f t="shared" ca="1" si="3"/>
        <v>73.333333333333329</v>
      </c>
      <c r="E44" s="124">
        <f ca="1">IFERROR(_xll.AC_BU(_xll.ArrayBU(DB),_xll.ArrayDPT($BA44:$BE44),_xll.ArrayCOA($BG44:$BZ44),YR,PRD-1,_xll.ArrayDIM($CB44:$CE44)),0)</f>
        <v>600</v>
      </c>
      <c r="F44" s="124">
        <f t="shared" ca="1" si="4"/>
        <v>2250</v>
      </c>
      <c r="G44" s="124">
        <f t="shared" ca="1" si="5"/>
        <v>100</v>
      </c>
      <c r="H44" s="124"/>
      <c r="I44" s="124">
        <f ca="1">IFERROR(_xll.AC_BU(_xll.ArrayBU(DB),_xll.ArrayDPT($BA44:$BE44),_xll.ArrayCOA($BG44:$BZ44),YR,PRD,_xll.ArrayDIM($CB44:$CE44)),0)</f>
        <v>2250</v>
      </c>
      <c r="J44" s="127">
        <f t="shared" ca="1" si="6"/>
        <v>0.17472439401192633</v>
      </c>
      <c r="K44" s="124" t="s">
        <v>2836</v>
      </c>
      <c r="L44" s="124">
        <f ca="1">IFERROR(_xll.ACC_BU(_xll.ArrayBU(DB),_xll.ArrayDPT($BA44:$BE44),_xll.ArrayCOA($BG44:$BZ44),YR,PRD,_xll.ArrayDIM($CB44:$CE44)),0)</f>
        <v>2850</v>
      </c>
      <c r="M44" s="127">
        <f t="shared" ca="1" si="7"/>
        <v>3.4354785237533249E-2</v>
      </c>
      <c r="N44" s="124">
        <f t="shared" ca="1" si="8"/>
        <v>2850</v>
      </c>
      <c r="O44" s="124">
        <f t="shared" ca="1" si="9"/>
        <v>100</v>
      </c>
      <c r="P44" s="124">
        <f t="shared" ca="1" si="10"/>
        <v>2850</v>
      </c>
      <c r="Q44" s="124">
        <f t="shared" ca="1" si="11"/>
        <v>100</v>
      </c>
      <c r="R44" s="40"/>
      <c r="S44" s="72">
        <f ca="1">IFERROR(_xll.BC_BU(_xll.ArrayBU(DB),_xll.ArrayDPT($BA44:$BE44),_xll.ArrayCOA($BG44:$BZ44),YR,PRD,RV,_xll.ArrayDIM($CB44:$CE44)),0)</f>
        <v>0</v>
      </c>
      <c r="T44" s="72">
        <f ca="1">IFERROR(_xll.AC_BU(_xll.ArrayBU(DB),_xll.ArrayDPT($BA44:$BE44),_xll.ArrayCOA($BG44:$BZ44),YR-1,PRD,_xll.ArrayDIM($CB44:$CE44)),0)</f>
        <v>0</v>
      </c>
      <c r="U44" s="72">
        <f ca="1">IFERROR(_xll.BCC_BU(_xll.ArrayBU(DB),_xll.ArrayDPT($BA44:$BE44),_xll.ArrayCOA($BG44:$BZ44),YR,PRD,RV,_xll.ArrayDIM($CB44:$CE44)),0)</f>
        <v>0</v>
      </c>
      <c r="V44" s="72">
        <f ca="1">IFERROR(_xll.ACC_BU(_xll.ArrayBU(DB),_xll.ArrayDPT($BA44:$BE44),_xll.ArrayCOA($BG44:$BZ44),YR-1,PRD,_xll.ArrayDIM($CB44:$CE44)),0)</f>
        <v>0</v>
      </c>
      <c r="W44" s="184"/>
      <c r="X44" s="72">
        <f ca="1">IFERROR(_xll.ACC_BU(_xll.ArrayBU(DB),_xll.ArrayDPT($BA44:$BE44),_xll.ArrayCOA($BG44:$BZ44),YR-1,PRD,_xll.ArrayDIM($CB44:$CE44)),0)</f>
        <v>0</v>
      </c>
      <c r="Y44" s="72">
        <f ca="1">IFERROR(_xll.BCC_BU(_xll.ArrayBU(DB),_xll.ArrayDPT($BA44:$BE44),_xll.ArrayCOA($BG44:$BZ44),YR-1,PRD,RV,_xll.ArrayDIM($CB44:$CE44)),0)</f>
        <v>0</v>
      </c>
      <c r="Z44" s="72">
        <f ca="1">IFERROR(_xll.ACC_BU(_xll.ArrayBU(DB),_xll.ArrayDPT($BA44:$BE44),_xll.ArrayCOA($BG44:$BZ44),YR-1-1,PRD,_xll.ArrayDIM($CB44:$CE44)),0)</f>
        <v>0</v>
      </c>
      <c r="AA44" s="184"/>
      <c r="AB44" s="184"/>
      <c r="AC44" s="184"/>
      <c r="AD44" s="184"/>
      <c r="AF44" s="106"/>
      <c r="AG44" s="106"/>
      <c r="AH44" s="106"/>
      <c r="AI44" s="106"/>
      <c r="BA44" s="537"/>
      <c r="BB44" s="538"/>
      <c r="BC44" s="538"/>
      <c r="BD44" s="538"/>
      <c r="BE44" s="539"/>
      <c r="BF44" s="502"/>
      <c r="BG44" s="537" t="s">
        <v>1950</v>
      </c>
      <c r="BH44" s="539"/>
      <c r="BI44" s="537"/>
      <c r="BJ44" s="539"/>
      <c r="BK44" s="537"/>
      <c r="BL44" s="539"/>
      <c r="BM44" s="537"/>
      <c r="BN44" s="539"/>
      <c r="BO44" s="537"/>
      <c r="BP44" s="539"/>
      <c r="BQ44" s="537"/>
      <c r="BR44" s="539"/>
      <c r="BS44" s="537"/>
      <c r="BT44" s="539"/>
      <c r="BU44" s="537"/>
      <c r="BV44" s="539"/>
      <c r="BW44" s="537"/>
      <c r="BX44" s="539"/>
      <c r="BY44" s="537"/>
      <c r="BZ44" s="539"/>
      <c r="CA44" s="502"/>
      <c r="CB44" s="537"/>
      <c r="CC44" s="538"/>
      <c r="CD44" s="538"/>
      <c r="CE44" s="539"/>
      <c r="DA44" t="s">
        <v>1950</v>
      </c>
    </row>
    <row r="45" spans="1:105" ht="12.75" customHeight="1">
      <c r="A45" s="124">
        <f t="shared" ca="1" si="0"/>
        <v>0</v>
      </c>
      <c r="B45" s="124">
        <f t="shared" ca="1" si="1"/>
        <v>0</v>
      </c>
      <c r="C45" s="124">
        <f t="shared" ca="1" si="2"/>
        <v>0</v>
      </c>
      <c r="D45" s="124">
        <f t="shared" ca="1" si="3"/>
        <v>0</v>
      </c>
      <c r="E45" s="124">
        <f ca="1">IFERROR(_xll.AC_BU(_xll.ArrayBU(DB),_xll.ArrayDPT($BA45:$BE45),_xll.ArrayCOA($BG45:$BZ45),YR,PRD-1,_xll.ArrayDIM($CB45:$CE45)),0)</f>
        <v>0</v>
      </c>
      <c r="F45" s="124">
        <f t="shared" ca="1" si="4"/>
        <v>0</v>
      </c>
      <c r="G45" s="124">
        <f t="shared" ca="1" si="5"/>
        <v>0</v>
      </c>
      <c r="H45" s="124"/>
      <c r="I45" s="124">
        <f ca="1">IFERROR(_xll.AC_BU(_xll.ArrayBU(DB),_xll.ArrayDPT($BA45:$BE45),_xll.ArrayCOA($BG45:$BZ45),YR,PRD,_xll.ArrayDIM($CB45:$CE45)),0)</f>
        <v>0</v>
      </c>
      <c r="J45" s="127">
        <f t="shared" ca="1" si="6"/>
        <v>0</v>
      </c>
      <c r="K45" s="124" t="s">
        <v>2837</v>
      </c>
      <c r="L45" s="124">
        <f ca="1">IFERROR(_xll.ACC_BU(_xll.ArrayBU(DB),_xll.ArrayDPT($BA45:$BE45),_xll.ArrayCOA($BG45:$BZ45),YR,PRD,_xll.ArrayDIM($CB45:$CE45)),0)</f>
        <v>0</v>
      </c>
      <c r="M45" s="127">
        <f t="shared" ca="1" si="7"/>
        <v>0</v>
      </c>
      <c r="N45" s="124">
        <f t="shared" ca="1" si="8"/>
        <v>0</v>
      </c>
      <c r="O45" s="124">
        <f t="shared" ca="1" si="9"/>
        <v>0</v>
      </c>
      <c r="P45" s="124">
        <f t="shared" ca="1" si="10"/>
        <v>0</v>
      </c>
      <c r="Q45" s="124">
        <f t="shared" ca="1" si="11"/>
        <v>0</v>
      </c>
      <c r="R45" s="40"/>
      <c r="S45" s="72">
        <f ca="1">IFERROR(_xll.BC_BU(_xll.ArrayBU(DB),_xll.ArrayDPT($BA45:$BE45),_xll.ArrayCOA($BG45:$BZ45),YR,PRD,RV,_xll.ArrayDIM($CB45:$CE45)),0)</f>
        <v>0</v>
      </c>
      <c r="T45" s="72">
        <f ca="1">IFERROR(_xll.AC_BU(_xll.ArrayBU(DB),_xll.ArrayDPT($BA45:$BE45),_xll.ArrayCOA($BG45:$BZ45),YR-1,PRD,_xll.ArrayDIM($CB45:$CE45)),0)</f>
        <v>0</v>
      </c>
      <c r="U45" s="72">
        <f ca="1">IFERROR(_xll.BCC_BU(_xll.ArrayBU(DB),_xll.ArrayDPT($BA45:$BE45),_xll.ArrayCOA($BG45:$BZ45),YR,PRD,RV,_xll.ArrayDIM($CB45:$CE45)),0)</f>
        <v>0</v>
      </c>
      <c r="V45" s="72">
        <f ca="1">IFERROR(_xll.ACC_BU(_xll.ArrayBU(DB),_xll.ArrayDPT($BA45:$BE45),_xll.ArrayCOA($BG45:$BZ45),YR-1,PRD,_xll.ArrayDIM($CB45:$CE45)),0)</f>
        <v>0</v>
      </c>
      <c r="W45" s="184"/>
      <c r="X45" s="72">
        <f ca="1">IFERROR(_xll.ACC_BU(_xll.ArrayBU(DB),_xll.ArrayDPT($BA45:$BE45),_xll.ArrayCOA($BG45:$BZ45),YR-1,PRD,_xll.ArrayDIM($CB45:$CE45)),0)</f>
        <v>0</v>
      </c>
      <c r="Y45" s="72">
        <f ca="1">IFERROR(_xll.BCC_BU(_xll.ArrayBU(DB),_xll.ArrayDPT($BA45:$BE45),_xll.ArrayCOA($BG45:$BZ45),YR-1,PRD,RV,_xll.ArrayDIM($CB45:$CE45)),0)</f>
        <v>0</v>
      </c>
      <c r="Z45" s="72">
        <f ca="1">IFERROR(_xll.ACC_BU(_xll.ArrayBU(DB),_xll.ArrayDPT($BA45:$BE45),_xll.ArrayCOA($BG45:$BZ45),YR-1-1,PRD,_xll.ArrayDIM($CB45:$CE45)),0)</f>
        <v>0</v>
      </c>
      <c r="AA45" s="184"/>
      <c r="AB45" s="184"/>
      <c r="AC45" s="184"/>
      <c r="AD45" s="184"/>
      <c r="AF45" s="106"/>
      <c r="AG45" s="106"/>
      <c r="AH45" s="106"/>
      <c r="AI45" s="106"/>
      <c r="BA45" s="537"/>
      <c r="BB45" s="538"/>
      <c r="BC45" s="538"/>
      <c r="BD45" s="538"/>
      <c r="BE45" s="539"/>
      <c r="BF45" s="502"/>
      <c r="BG45" s="537" t="s">
        <v>1952</v>
      </c>
      <c r="BH45" s="539"/>
      <c r="BI45" s="537"/>
      <c r="BJ45" s="539"/>
      <c r="BK45" s="537"/>
      <c r="BL45" s="539"/>
      <c r="BM45" s="537"/>
      <c r="BN45" s="539"/>
      <c r="BO45" s="537"/>
      <c r="BP45" s="539"/>
      <c r="BQ45" s="537"/>
      <c r="BR45" s="539"/>
      <c r="BS45" s="537"/>
      <c r="BT45" s="539"/>
      <c r="BU45" s="537"/>
      <c r="BV45" s="539"/>
      <c r="BW45" s="537"/>
      <c r="BX45" s="539"/>
      <c r="BY45" s="537"/>
      <c r="BZ45" s="539"/>
      <c r="CA45" s="502"/>
      <c r="CB45" s="537"/>
      <c r="CC45" s="538"/>
      <c r="CD45" s="538"/>
      <c r="CE45" s="539"/>
      <c r="DA45" t="s">
        <v>1952</v>
      </c>
    </row>
    <row r="46" spans="1:105" ht="12.75" customHeight="1">
      <c r="A46" s="124">
        <f t="shared" ca="1" si="0"/>
        <v>0</v>
      </c>
      <c r="B46" s="124">
        <f t="shared" ca="1" si="1"/>
        <v>0</v>
      </c>
      <c r="C46" s="124">
        <f t="shared" ca="1" si="2"/>
        <v>0</v>
      </c>
      <c r="D46" s="124">
        <f t="shared" ca="1" si="3"/>
        <v>0</v>
      </c>
      <c r="E46" s="124">
        <f ca="1">IFERROR(_xll.AC_BU(_xll.ArrayBU(DB),_xll.ArrayDPT($BA46:$BE46),_xll.ArrayCOA($BG46:$BZ46),YR,PRD-1,_xll.ArrayDIM($CB46:$CE46)),0)</f>
        <v>0</v>
      </c>
      <c r="F46" s="124">
        <f t="shared" ca="1" si="4"/>
        <v>0</v>
      </c>
      <c r="G46" s="124">
        <f t="shared" ca="1" si="5"/>
        <v>0</v>
      </c>
      <c r="H46" s="124"/>
      <c r="I46" s="124">
        <f ca="1">IFERROR(_xll.AC_BU(_xll.ArrayBU(DB),_xll.ArrayDPT($BA46:$BE46),_xll.ArrayCOA($BG46:$BZ46),YR,PRD,_xll.ArrayDIM($CB46:$CE46)),0)</f>
        <v>0</v>
      </c>
      <c r="J46" s="127">
        <f t="shared" ca="1" si="6"/>
        <v>0</v>
      </c>
      <c r="K46" s="124" t="s">
        <v>2495</v>
      </c>
      <c r="L46" s="124">
        <f ca="1">IFERROR(_xll.ACC_BU(_xll.ArrayBU(DB),_xll.ArrayDPT($BA46:$BE46),_xll.ArrayCOA($BG46:$BZ46),YR,PRD,_xll.ArrayDIM($CB46:$CE46)),0)</f>
        <v>120</v>
      </c>
      <c r="M46" s="127">
        <f t="shared" ca="1" si="7"/>
        <v>1.4465172731592947E-3</v>
      </c>
      <c r="N46" s="124">
        <f t="shared" ca="1" si="8"/>
        <v>120</v>
      </c>
      <c r="O46" s="124">
        <f t="shared" ca="1" si="9"/>
        <v>100</v>
      </c>
      <c r="P46" s="124">
        <f t="shared" ca="1" si="10"/>
        <v>120</v>
      </c>
      <c r="Q46" s="124">
        <f t="shared" ca="1" si="11"/>
        <v>100</v>
      </c>
      <c r="R46" s="40"/>
      <c r="S46" s="72">
        <f ca="1">IFERROR(_xll.BC_BU(_xll.ArrayBU(DB),_xll.ArrayDPT($BA46:$BE46),_xll.ArrayCOA($BG46:$BZ46),YR,PRD,RV,_xll.ArrayDIM($CB46:$CE46)),0)</f>
        <v>0</v>
      </c>
      <c r="T46" s="72">
        <f ca="1">IFERROR(_xll.AC_BU(_xll.ArrayBU(DB),_xll.ArrayDPT($BA46:$BE46),_xll.ArrayCOA($BG46:$BZ46),YR-1,PRD,_xll.ArrayDIM($CB46:$CE46)),0)</f>
        <v>0</v>
      </c>
      <c r="U46" s="72">
        <f ca="1">IFERROR(_xll.BCC_BU(_xll.ArrayBU(DB),_xll.ArrayDPT($BA46:$BE46),_xll.ArrayCOA($BG46:$BZ46),YR,PRD,RV,_xll.ArrayDIM($CB46:$CE46)),0)</f>
        <v>0</v>
      </c>
      <c r="V46" s="72">
        <f ca="1">IFERROR(_xll.ACC_BU(_xll.ArrayBU(DB),_xll.ArrayDPT($BA46:$BE46),_xll.ArrayCOA($BG46:$BZ46),YR-1,PRD,_xll.ArrayDIM($CB46:$CE46)),0)</f>
        <v>0</v>
      </c>
      <c r="W46" s="102"/>
      <c r="X46" s="72">
        <f ca="1">IFERROR(_xll.ACC_BU(_xll.ArrayBU(DB),_xll.ArrayDPT($BA46:$BE46),_xll.ArrayCOA($BG46:$BZ46),YR-1,PRD,_xll.ArrayDIM($CB46:$CE46)),0)</f>
        <v>0</v>
      </c>
      <c r="Y46" s="72">
        <f ca="1">IFERROR(_xll.BCC_BU(_xll.ArrayBU(DB),_xll.ArrayDPT($BA46:$BE46),_xll.ArrayCOA($BG46:$BZ46),YR-1,PRD,RV,_xll.ArrayDIM($CB46:$CE46)),0)</f>
        <v>0</v>
      </c>
      <c r="Z46" s="72">
        <f ca="1">IFERROR(_xll.ACC_BU(_xll.ArrayBU(DB),_xll.ArrayDPT($BA46:$BE46),_xll.ArrayCOA($BG46:$BZ46),YR-1-1,PRD,_xll.ArrayDIM($CB46:$CE46)),0)</f>
        <v>0</v>
      </c>
      <c r="AA46" s="102"/>
      <c r="AB46" s="102"/>
      <c r="AC46" s="102"/>
      <c r="AD46" s="102"/>
      <c r="AF46" s="106"/>
      <c r="AG46" s="106"/>
      <c r="AH46" s="106"/>
      <c r="AI46" s="106"/>
      <c r="BA46" s="537"/>
      <c r="BB46" s="538"/>
      <c r="BC46" s="538"/>
      <c r="BD46" s="538"/>
      <c r="BE46" s="539"/>
      <c r="BF46" s="502"/>
      <c r="BG46" s="537" t="s">
        <v>2002</v>
      </c>
      <c r="BH46" s="539"/>
      <c r="BI46" s="537"/>
      <c r="BJ46" s="539"/>
      <c r="BK46" s="537"/>
      <c r="BL46" s="539"/>
      <c r="BM46" s="537"/>
      <c r="BN46" s="539"/>
      <c r="BO46" s="537"/>
      <c r="BP46" s="539"/>
      <c r="BQ46" s="537"/>
      <c r="BR46" s="539"/>
      <c r="BS46" s="537"/>
      <c r="BT46" s="539"/>
      <c r="BU46" s="537"/>
      <c r="BV46" s="539"/>
      <c r="BW46" s="537"/>
      <c r="BX46" s="539"/>
      <c r="BY46" s="537"/>
      <c r="BZ46" s="539"/>
      <c r="CA46" s="502"/>
      <c r="CB46" s="537"/>
      <c r="CC46" s="538"/>
      <c r="CD46" s="538"/>
      <c r="CE46" s="539"/>
      <c r="DA46" t="s">
        <v>2002</v>
      </c>
    </row>
    <row r="47" spans="1:105" ht="12.75" customHeight="1">
      <c r="A47" s="124">
        <f t="shared" ca="1" si="0"/>
        <v>0</v>
      </c>
      <c r="B47" s="124">
        <f t="shared" ca="1" si="1"/>
        <v>0</v>
      </c>
      <c r="C47" s="124">
        <f t="shared" ca="1" si="2"/>
        <v>0</v>
      </c>
      <c r="D47" s="124">
        <f t="shared" ca="1" si="3"/>
        <v>0</v>
      </c>
      <c r="E47" s="124">
        <f ca="1">IFERROR(_xll.AC_BU(_xll.ArrayBU(DB),_xll.ArrayDPT($BA47:$BE47),_xll.ArrayCOA($BG47:$BZ47),YR,PRD-1,_xll.ArrayDIM($CB47:$CE47)),0)</f>
        <v>0</v>
      </c>
      <c r="F47" s="124">
        <f t="shared" ca="1" si="4"/>
        <v>0</v>
      </c>
      <c r="G47" s="124">
        <f t="shared" ca="1" si="5"/>
        <v>0</v>
      </c>
      <c r="H47" s="124"/>
      <c r="I47" s="124">
        <f ca="1">IFERROR(_xll.AC_BU(_xll.ArrayBU(DB),_xll.ArrayDPT($BA47:$BE47),_xll.ArrayCOA($BG47:$BZ47),YR,PRD,_xll.ArrayDIM($CB47:$CE47)),0)</f>
        <v>0</v>
      </c>
      <c r="J47" s="127">
        <f t="shared" ca="1" si="6"/>
        <v>0</v>
      </c>
      <c r="K47" s="124" t="s">
        <v>2838</v>
      </c>
      <c r="L47" s="124">
        <f ca="1">IFERROR(_xll.ACC_BU(_xll.ArrayBU(DB),_xll.ArrayDPT($BA47:$BE47),_xll.ArrayCOA($BG47:$BZ47),YR,PRD,_xll.ArrayDIM($CB47:$CE47)),0)</f>
        <v>0</v>
      </c>
      <c r="M47" s="127">
        <f t="shared" ca="1" si="7"/>
        <v>0</v>
      </c>
      <c r="N47" s="124">
        <f t="shared" ca="1" si="8"/>
        <v>0</v>
      </c>
      <c r="O47" s="124">
        <f t="shared" ca="1" si="9"/>
        <v>0</v>
      </c>
      <c r="P47" s="124">
        <f t="shared" ca="1" si="10"/>
        <v>0</v>
      </c>
      <c r="Q47" s="124">
        <f t="shared" ca="1" si="11"/>
        <v>0</v>
      </c>
      <c r="R47" s="40"/>
      <c r="S47" s="72">
        <f ca="1">IFERROR(_xll.BC_BU(_xll.ArrayBU(DB),_xll.ArrayDPT($BA47:$BE47),_xll.ArrayCOA($BG47:$BZ47),YR,PRD,RV,_xll.ArrayDIM($CB47:$CE47)),0)</f>
        <v>0</v>
      </c>
      <c r="T47" s="72">
        <f ca="1">IFERROR(_xll.AC_BU(_xll.ArrayBU(DB),_xll.ArrayDPT($BA47:$BE47),_xll.ArrayCOA($BG47:$BZ47),YR-1,PRD,_xll.ArrayDIM($CB47:$CE47)),0)</f>
        <v>0</v>
      </c>
      <c r="U47" s="72">
        <f ca="1">IFERROR(_xll.BCC_BU(_xll.ArrayBU(DB),_xll.ArrayDPT($BA47:$BE47),_xll.ArrayCOA($BG47:$BZ47),YR,PRD,RV,_xll.ArrayDIM($CB47:$CE47)),0)</f>
        <v>0</v>
      </c>
      <c r="V47" s="72">
        <f ca="1">IFERROR(_xll.ACC_BU(_xll.ArrayBU(DB),_xll.ArrayDPT($BA47:$BE47),_xll.ArrayCOA($BG47:$BZ47),YR-1,PRD,_xll.ArrayDIM($CB47:$CE47)),0)</f>
        <v>0</v>
      </c>
      <c r="W47" s="102"/>
      <c r="X47" s="72">
        <f ca="1">IFERROR(_xll.ACC_BU(_xll.ArrayBU(DB),_xll.ArrayDPT($BA47:$BE47),_xll.ArrayCOA($BG47:$BZ47),YR-1,PRD,_xll.ArrayDIM($CB47:$CE47)),0)</f>
        <v>0</v>
      </c>
      <c r="Y47" s="72">
        <f ca="1">IFERROR(_xll.BCC_BU(_xll.ArrayBU(DB),_xll.ArrayDPT($BA47:$BE47),_xll.ArrayCOA($BG47:$BZ47),YR-1,PRD,RV,_xll.ArrayDIM($CB47:$CE47)),0)</f>
        <v>0</v>
      </c>
      <c r="Z47" s="72">
        <f ca="1">IFERROR(_xll.ACC_BU(_xll.ArrayBU(DB),_xll.ArrayDPT($BA47:$BE47),_xll.ArrayCOA($BG47:$BZ47),YR-1-1,PRD,_xll.ArrayDIM($CB47:$CE47)),0)</f>
        <v>0</v>
      </c>
      <c r="AA47" s="102"/>
      <c r="AB47" s="102"/>
      <c r="AC47" s="102"/>
      <c r="AD47" s="102"/>
      <c r="AF47" s="106"/>
      <c r="AG47" s="106"/>
      <c r="AH47" s="106"/>
      <c r="AI47" s="106"/>
      <c r="BA47" s="537"/>
      <c r="BB47" s="538"/>
      <c r="BC47" s="538"/>
      <c r="BD47" s="538"/>
      <c r="BE47" s="539"/>
      <c r="BF47" s="502"/>
      <c r="BG47" s="537" t="s">
        <v>1954</v>
      </c>
      <c r="BH47" s="539"/>
      <c r="BI47" s="537"/>
      <c r="BJ47" s="539"/>
      <c r="BK47" s="537"/>
      <c r="BL47" s="539"/>
      <c r="BM47" s="537"/>
      <c r="BN47" s="539"/>
      <c r="BO47" s="537"/>
      <c r="BP47" s="539"/>
      <c r="BQ47" s="537"/>
      <c r="BR47" s="539"/>
      <c r="BS47" s="537"/>
      <c r="BT47" s="539"/>
      <c r="BU47" s="537"/>
      <c r="BV47" s="539"/>
      <c r="BW47" s="537"/>
      <c r="BX47" s="539"/>
      <c r="BY47" s="537"/>
      <c r="BZ47" s="539"/>
      <c r="CA47" s="502"/>
      <c r="CB47" s="537"/>
      <c r="CC47" s="538"/>
      <c r="CD47" s="538"/>
      <c r="CE47" s="539"/>
      <c r="DA47" t="s">
        <v>1954</v>
      </c>
    </row>
    <row r="48" spans="1:105" ht="12.75" customHeight="1">
      <c r="A48" s="124">
        <f t="shared" ca="1" si="0"/>
        <v>688.06</v>
      </c>
      <c r="B48" s="124">
        <f t="shared" ca="1" si="1"/>
        <v>49.287965616045845</v>
      </c>
      <c r="C48" s="124">
        <f t="shared" ca="1" si="2"/>
        <v>698</v>
      </c>
      <c r="D48" s="124">
        <f t="shared" ca="1" si="3"/>
        <v>50</v>
      </c>
      <c r="E48" s="124">
        <f ca="1">IFERROR(_xll.AC_BU(_xll.ArrayBU(DB),_xll.ArrayDPT($BA48:$BE48),_xll.ArrayCOA($BG48:$BZ48),YR,PRD-1,_xll.ArrayDIM($CB48:$CE48)),0)</f>
        <v>698</v>
      </c>
      <c r="F48" s="124">
        <f t="shared" ca="1" si="4"/>
        <v>1396</v>
      </c>
      <c r="G48" s="124">
        <f t="shared" ca="1" si="5"/>
        <v>100</v>
      </c>
      <c r="H48" s="124"/>
      <c r="I48" s="124">
        <f ca="1">IFERROR(_xll.AC_BU(_xll.ArrayBU(DB),_xll.ArrayDPT($BA48:$BE48),_xll.ArrayCOA($BG48:$BZ48),YR,PRD,_xll.ArrayDIM($CB48:$CE48)),0)</f>
        <v>1396</v>
      </c>
      <c r="J48" s="127">
        <f t="shared" ca="1" si="6"/>
        <v>0.10840677957362184</v>
      </c>
      <c r="K48" s="124" t="s">
        <v>2496</v>
      </c>
      <c r="L48" s="124">
        <f ca="1">IFERROR(_xll.ACC_BU(_xll.ArrayBU(DB),_xll.ArrayDPT($BA48:$BE48),_xll.ArrayCOA($BG48:$BZ48),YR,PRD,_xll.ArrayDIM($CB48:$CE48)),0)</f>
        <v>2094</v>
      </c>
      <c r="M48" s="127">
        <f t="shared" ca="1" si="7"/>
        <v>2.5241726416629692E-2</v>
      </c>
      <c r="N48" s="124">
        <f t="shared" ca="1" si="8"/>
        <v>2094</v>
      </c>
      <c r="O48" s="124">
        <f t="shared" ca="1" si="9"/>
        <v>100</v>
      </c>
      <c r="P48" s="124">
        <f t="shared" ca="1" si="10"/>
        <v>-1050.77</v>
      </c>
      <c r="Q48" s="124">
        <f t="shared" ca="1" si="11"/>
        <v>-50.180038204393504</v>
      </c>
      <c r="R48" s="40"/>
      <c r="S48" s="72">
        <f ca="1">IFERROR(_xll.BC_BU(_xll.ArrayBU(DB),_xll.ArrayDPT($BA48:$BE48),_xll.ArrayCOA($BG48:$BZ48),YR,PRD,RV,_xll.ArrayDIM($CB48:$CE48)),0)</f>
        <v>0</v>
      </c>
      <c r="T48" s="72">
        <f ca="1">IFERROR(_xll.AC_BU(_xll.ArrayBU(DB),_xll.ArrayDPT($BA48:$BE48),_xll.ArrayCOA($BG48:$BZ48),YR-1,PRD,_xll.ArrayDIM($CB48:$CE48)),0)</f>
        <v>707.94</v>
      </c>
      <c r="U48" s="72">
        <f ca="1">IFERROR(_xll.BCC_BU(_xll.ArrayBU(DB),_xll.ArrayDPT($BA48:$BE48),_xll.ArrayCOA($BG48:$BZ48),YR,PRD,RV,_xll.ArrayDIM($CB48:$CE48)),0)</f>
        <v>0</v>
      </c>
      <c r="V48" s="72">
        <f ca="1">IFERROR(_xll.ACC_BU(_xll.ArrayBU(DB),_xll.ArrayDPT($BA48:$BE48),_xll.ArrayCOA($BG48:$BZ48),YR-1,PRD,_xll.ArrayDIM($CB48:$CE48)),0)</f>
        <v>3144.77</v>
      </c>
      <c r="W48" s="102"/>
      <c r="X48" s="72">
        <f ca="1">IFERROR(_xll.ACC_BU(_xll.ArrayBU(DB),_xll.ArrayDPT($BA48:$BE48),_xll.ArrayCOA($BG48:$BZ48),YR-1,PRD,_xll.ArrayDIM($CB48:$CE48)),0)</f>
        <v>3144.77</v>
      </c>
      <c r="Y48" s="72">
        <f ca="1">IFERROR(_xll.BCC_BU(_xll.ArrayBU(DB),_xll.ArrayDPT($BA48:$BE48),_xll.ArrayCOA($BG48:$BZ48),YR-1,PRD,RV,_xll.ArrayDIM($CB48:$CE48)),0)</f>
        <v>0</v>
      </c>
      <c r="Z48" s="72">
        <f ca="1">IFERROR(_xll.ACC_BU(_xll.ArrayBU(DB),_xll.ArrayDPT($BA48:$BE48),_xll.ArrayCOA($BG48:$BZ48),YR-1-1,PRD,_xll.ArrayDIM($CB48:$CE48)),0)</f>
        <v>1497.25</v>
      </c>
      <c r="AA48" s="102"/>
      <c r="AB48" s="102"/>
      <c r="AC48" s="102"/>
      <c r="AD48" s="102"/>
      <c r="AF48" s="106"/>
      <c r="AG48" s="106"/>
      <c r="AH48" s="106"/>
      <c r="AI48" s="106"/>
      <c r="BA48" s="537"/>
      <c r="BB48" s="538"/>
      <c r="BC48" s="538"/>
      <c r="BD48" s="538"/>
      <c r="BE48" s="539"/>
      <c r="BF48" s="502"/>
      <c r="BG48" s="537" t="s">
        <v>1948</v>
      </c>
      <c r="BH48" s="539"/>
      <c r="BI48" s="537"/>
      <c r="BJ48" s="539"/>
      <c r="BK48" s="537"/>
      <c r="BL48" s="539"/>
      <c r="BM48" s="537"/>
      <c r="BN48" s="539"/>
      <c r="BO48" s="537"/>
      <c r="BP48" s="539"/>
      <c r="BQ48" s="537"/>
      <c r="BR48" s="539"/>
      <c r="BS48" s="537"/>
      <c r="BT48" s="539"/>
      <c r="BU48" s="537"/>
      <c r="BV48" s="539"/>
      <c r="BW48" s="537"/>
      <c r="BX48" s="539"/>
      <c r="BY48" s="537"/>
      <c r="BZ48" s="539"/>
      <c r="CA48" s="502"/>
      <c r="CB48" s="537"/>
      <c r="CC48" s="538"/>
      <c r="CD48" s="538"/>
      <c r="CE48" s="539"/>
      <c r="DA48" t="s">
        <v>1948</v>
      </c>
    </row>
    <row r="49" spans="1:105" ht="12.75" customHeight="1">
      <c r="A49" s="124">
        <f t="shared" ca="1" si="0"/>
        <v>0</v>
      </c>
      <c r="B49" s="124">
        <f t="shared" ca="1" si="1"/>
        <v>0</v>
      </c>
      <c r="C49" s="124">
        <f t="shared" ca="1" si="2"/>
        <v>0</v>
      </c>
      <c r="D49" s="124">
        <f t="shared" ca="1" si="3"/>
        <v>0</v>
      </c>
      <c r="E49" s="124">
        <f ca="1">IFERROR(_xll.AC_BU(_xll.ArrayBU(DB),_xll.ArrayDPT($BA49:$BE49),_xll.ArrayCOA($BG49:$BZ49),YR,PRD-1,_xll.ArrayDIM($CB49:$CE49)),0)</f>
        <v>0</v>
      </c>
      <c r="F49" s="124">
        <f t="shared" ca="1" si="4"/>
        <v>0</v>
      </c>
      <c r="G49" s="124">
        <f t="shared" ca="1" si="5"/>
        <v>0</v>
      </c>
      <c r="H49" s="124"/>
      <c r="I49" s="124">
        <f ca="1">IFERROR(_xll.AC_BU(_xll.ArrayBU(DB),_xll.ArrayDPT($BA49:$BE49),_xll.ArrayCOA($BG49:$BZ49),YR,PRD,_xll.ArrayDIM($CB49:$CE49)),0)</f>
        <v>0</v>
      </c>
      <c r="J49" s="127">
        <f t="shared" ca="1" si="6"/>
        <v>0</v>
      </c>
      <c r="K49" s="124" t="s">
        <v>2839</v>
      </c>
      <c r="L49" s="124">
        <f ca="1">IFERROR(_xll.ACC_BU(_xll.ArrayBU(DB),_xll.ArrayDPT($BA49:$BE49),_xll.ArrayCOA($BG49:$BZ49),YR,PRD,_xll.ArrayDIM($CB49:$CE49)),0)</f>
        <v>0</v>
      </c>
      <c r="M49" s="127">
        <f t="shared" ca="1" si="7"/>
        <v>0</v>
      </c>
      <c r="N49" s="124">
        <f t="shared" ca="1" si="8"/>
        <v>0</v>
      </c>
      <c r="O49" s="124">
        <f t="shared" ca="1" si="9"/>
        <v>0</v>
      </c>
      <c r="P49" s="124">
        <f t="shared" ca="1" si="10"/>
        <v>0</v>
      </c>
      <c r="Q49" s="124">
        <f t="shared" ca="1" si="11"/>
        <v>0</v>
      </c>
      <c r="R49" s="40"/>
      <c r="S49" s="72">
        <f ca="1">IFERROR(_xll.BC_BU(_xll.ArrayBU(DB),_xll.ArrayDPT($BA49:$BE49),_xll.ArrayCOA($BG49:$BZ49),YR,PRD,RV,_xll.ArrayDIM($CB49:$CE49)),0)</f>
        <v>0</v>
      </c>
      <c r="T49" s="72">
        <f ca="1">IFERROR(_xll.AC_BU(_xll.ArrayBU(DB),_xll.ArrayDPT($BA49:$BE49),_xll.ArrayCOA($BG49:$BZ49),YR-1,PRD,_xll.ArrayDIM($CB49:$CE49)),0)</f>
        <v>0</v>
      </c>
      <c r="U49" s="72">
        <f ca="1">IFERROR(_xll.BCC_BU(_xll.ArrayBU(DB),_xll.ArrayDPT($BA49:$BE49),_xll.ArrayCOA($BG49:$BZ49),YR,PRD,RV,_xll.ArrayDIM($CB49:$CE49)),0)</f>
        <v>0</v>
      </c>
      <c r="V49" s="72">
        <f ca="1">IFERROR(_xll.ACC_BU(_xll.ArrayBU(DB),_xll.ArrayDPT($BA49:$BE49),_xll.ArrayCOA($BG49:$BZ49),YR-1,PRD,_xll.ArrayDIM($CB49:$CE49)),0)</f>
        <v>0</v>
      </c>
      <c r="W49" s="102"/>
      <c r="X49" s="72">
        <f ca="1">IFERROR(_xll.ACC_BU(_xll.ArrayBU(DB),_xll.ArrayDPT($BA49:$BE49),_xll.ArrayCOA($BG49:$BZ49),YR-1,PRD,_xll.ArrayDIM($CB49:$CE49)),0)</f>
        <v>0</v>
      </c>
      <c r="Y49" s="72">
        <f ca="1">IFERROR(_xll.BCC_BU(_xll.ArrayBU(DB),_xll.ArrayDPT($BA49:$BE49),_xll.ArrayCOA($BG49:$BZ49),YR-1,PRD,RV,_xll.ArrayDIM($CB49:$CE49)),0)</f>
        <v>0</v>
      </c>
      <c r="Z49" s="72">
        <f ca="1">IFERROR(_xll.ACC_BU(_xll.ArrayBU(DB),_xll.ArrayDPT($BA49:$BE49),_xll.ArrayCOA($BG49:$BZ49),YR-1-1,PRD,_xll.ArrayDIM($CB49:$CE49)),0)</f>
        <v>0</v>
      </c>
      <c r="AA49" s="102"/>
      <c r="AB49" s="102"/>
      <c r="AC49" s="102"/>
      <c r="AD49" s="102"/>
      <c r="AF49" s="106"/>
      <c r="AG49" s="106"/>
      <c r="AH49" s="106"/>
      <c r="AI49" s="106"/>
      <c r="BA49" s="537"/>
      <c r="BB49" s="538"/>
      <c r="BC49" s="538"/>
      <c r="BD49" s="538"/>
      <c r="BE49" s="539"/>
      <c r="BF49" s="502"/>
      <c r="BG49" s="537" t="s">
        <v>1990</v>
      </c>
      <c r="BH49" s="539"/>
      <c r="BI49" s="537"/>
      <c r="BJ49" s="539"/>
      <c r="BK49" s="537"/>
      <c r="BL49" s="539"/>
      <c r="BM49" s="537"/>
      <c r="BN49" s="539"/>
      <c r="BO49" s="537"/>
      <c r="BP49" s="539"/>
      <c r="BQ49" s="537"/>
      <c r="BR49" s="539"/>
      <c r="BS49" s="537"/>
      <c r="BT49" s="539"/>
      <c r="BU49" s="537"/>
      <c r="BV49" s="539"/>
      <c r="BW49" s="537"/>
      <c r="BX49" s="539"/>
      <c r="BY49" s="537"/>
      <c r="BZ49" s="539"/>
      <c r="CA49" s="502"/>
      <c r="CB49" s="537"/>
      <c r="CC49" s="538"/>
      <c r="CD49" s="538"/>
      <c r="CE49" s="539"/>
      <c r="DA49" t="s">
        <v>1990</v>
      </c>
    </row>
    <row r="50" spans="1:105" ht="12.75" customHeight="1">
      <c r="A50" s="124">
        <f t="shared" ca="1" si="0"/>
        <v>51182.009999999995</v>
      </c>
      <c r="B50" s="124">
        <f t="shared" ca="1" si="1"/>
        <v>46.568657958178285</v>
      </c>
      <c r="C50" s="124">
        <f t="shared" ca="1" si="2"/>
        <v>54953.279999999999</v>
      </c>
      <c r="D50" s="124">
        <f t="shared" ca="1" si="3"/>
        <v>50</v>
      </c>
      <c r="E50" s="124">
        <f ca="1">IFERROR(_xll.AC_BU(_xll.ArrayBU(DB),_xll.ArrayDPT($BA50:$BE50),_xll.ArrayCOA($BG50:$BZ50),YR,PRD-1,_xll.ArrayDIM($CB50:$CE50)),0)</f>
        <v>54953.279999999999</v>
      </c>
      <c r="F50" s="124">
        <f t="shared" ca="1" si="4"/>
        <v>109906.56</v>
      </c>
      <c r="G50" s="124">
        <f t="shared" ca="1" si="5"/>
        <v>100</v>
      </c>
      <c r="H50" s="124"/>
      <c r="I50" s="124">
        <f ca="1">IFERROR(_xll.AC_BU(_xll.ArrayBU(DB),_xll.ArrayDPT($BA50:$BE50),_xll.ArrayCOA($BG50:$BZ50),YR,PRD,_xll.ArrayDIM($CB50:$CE50)),0)</f>
        <v>109906.56</v>
      </c>
      <c r="J50" s="127">
        <f t="shared" ca="1" si="6"/>
        <v>8.5348253750824092</v>
      </c>
      <c r="K50" s="124" t="s">
        <v>2840</v>
      </c>
      <c r="L50" s="124">
        <f ca="1">IFERROR(_xll.ACC_BU(_xll.ArrayBU(DB),_xll.ArrayDPT($BA50:$BE50),_xll.ArrayCOA($BG50:$BZ50),YR,PRD,_xll.ArrayDIM($CB50:$CE50)),0)</f>
        <v>391858.02</v>
      </c>
      <c r="M50" s="127">
        <f t="shared" ca="1" si="7"/>
        <v>4.7235782879666699</v>
      </c>
      <c r="N50" s="124">
        <f t="shared" ca="1" si="8"/>
        <v>391858.02</v>
      </c>
      <c r="O50" s="124">
        <f t="shared" ca="1" si="9"/>
        <v>100</v>
      </c>
      <c r="P50" s="124">
        <f t="shared" ca="1" si="10"/>
        <v>23656.610000000044</v>
      </c>
      <c r="Q50" s="124">
        <f t="shared" ca="1" si="11"/>
        <v>6.0370360672980601</v>
      </c>
      <c r="R50" s="40"/>
      <c r="S50" s="72">
        <f ca="1">IFERROR(_xll.BC_BU(_xll.ArrayBU(DB),_xll.ArrayDPT($BA50:$BE50),_xll.ArrayCOA($BG50:$BZ50),YR,PRD,RV,_xll.ArrayDIM($CB50:$CE50)),0)</f>
        <v>0</v>
      </c>
      <c r="T50" s="72">
        <f ca="1">IFERROR(_xll.AC_BU(_xll.ArrayBU(DB),_xll.ArrayDPT($BA50:$BE50),_xll.ArrayCOA($BG50:$BZ50),YR-1,PRD,_xll.ArrayDIM($CB50:$CE50)),0)</f>
        <v>58724.55</v>
      </c>
      <c r="U50" s="72">
        <f ca="1">IFERROR(_xll.BCC_BU(_xll.ArrayBU(DB),_xll.ArrayDPT($BA50:$BE50),_xll.ArrayCOA($BG50:$BZ50),YR,PRD,RV,_xll.ArrayDIM($CB50:$CE50)),0)</f>
        <v>0</v>
      </c>
      <c r="V50" s="72">
        <f ca="1">IFERROR(_xll.ACC_BU(_xll.ArrayBU(DB),_xll.ArrayDPT($BA50:$BE50),_xll.ArrayCOA($BG50:$BZ50),YR-1,PRD,_xll.ArrayDIM($CB50:$CE50)),0)</f>
        <v>368201.41</v>
      </c>
      <c r="W50" s="102"/>
      <c r="X50" s="72">
        <f ca="1">IFERROR(_xll.ACC_BU(_xll.ArrayBU(DB),_xll.ArrayDPT($BA50:$BE50),_xll.ArrayCOA($BG50:$BZ50),YR-1,PRD,_xll.ArrayDIM($CB50:$CE50)),0)</f>
        <v>368201.41</v>
      </c>
      <c r="Y50" s="72">
        <f ca="1">IFERROR(_xll.BCC_BU(_xll.ArrayBU(DB),_xll.ArrayDPT($BA50:$BE50),_xll.ArrayCOA($BG50:$BZ50),YR-1,PRD,RV,_xll.ArrayDIM($CB50:$CE50)),0)</f>
        <v>0</v>
      </c>
      <c r="Z50" s="72">
        <f ca="1">IFERROR(_xll.ACC_BU(_xll.ArrayBU(DB),_xll.ArrayDPT($BA50:$BE50),_xll.ArrayCOA($BG50:$BZ50),YR-1-1,PRD,_xll.ArrayDIM($CB50:$CE50)),0)</f>
        <v>402200.1</v>
      </c>
      <c r="AA50" s="102"/>
      <c r="AB50" s="102"/>
      <c r="AC50" s="102"/>
      <c r="AD50" s="102"/>
      <c r="AF50" s="106"/>
      <c r="AG50" s="106"/>
      <c r="AH50" s="106"/>
      <c r="AI50" s="106"/>
      <c r="BA50" s="537"/>
      <c r="BB50" s="538"/>
      <c r="BC50" s="538"/>
      <c r="BD50" s="538"/>
      <c r="BE50" s="539"/>
      <c r="BF50" s="502"/>
      <c r="BG50" s="537" t="s">
        <v>1976</v>
      </c>
      <c r="BH50" s="539"/>
      <c r="BI50" s="537"/>
      <c r="BJ50" s="539"/>
      <c r="BK50" s="537"/>
      <c r="BL50" s="539"/>
      <c r="BM50" s="537"/>
      <c r="BN50" s="539"/>
      <c r="BO50" s="537"/>
      <c r="BP50" s="539"/>
      <c r="BQ50" s="537"/>
      <c r="BR50" s="539"/>
      <c r="BS50" s="537"/>
      <c r="BT50" s="539"/>
      <c r="BU50" s="537"/>
      <c r="BV50" s="539"/>
      <c r="BW50" s="537"/>
      <c r="BX50" s="539"/>
      <c r="BY50" s="537"/>
      <c r="BZ50" s="539"/>
      <c r="CA50" s="502"/>
      <c r="CB50" s="537"/>
      <c r="CC50" s="538"/>
      <c r="CD50" s="538"/>
      <c r="CE50" s="539"/>
      <c r="DA50" t="s">
        <v>1976</v>
      </c>
    </row>
    <row r="51" spans="1:105" ht="12.75" customHeight="1">
      <c r="A51" s="124">
        <f t="shared" ca="1" si="0"/>
        <v>0</v>
      </c>
      <c r="B51" s="124">
        <f t="shared" ca="1" si="1"/>
        <v>0</v>
      </c>
      <c r="C51" s="124">
        <f t="shared" ca="1" si="2"/>
        <v>0</v>
      </c>
      <c r="D51" s="124">
        <f t="shared" ca="1" si="3"/>
        <v>0</v>
      </c>
      <c r="E51" s="124">
        <f ca="1">IFERROR(_xll.AC_BU(_xll.ArrayBU(DB),_xll.ArrayDPT($BA51:$BE51),_xll.ArrayCOA($BG51:$BZ51),YR,PRD-1,_xll.ArrayDIM($CB51:$CE51)),0)</f>
        <v>0</v>
      </c>
      <c r="F51" s="124">
        <f t="shared" ca="1" si="4"/>
        <v>0</v>
      </c>
      <c r="G51" s="124">
        <f t="shared" ca="1" si="5"/>
        <v>0</v>
      </c>
      <c r="H51" s="124"/>
      <c r="I51" s="124">
        <f ca="1">IFERROR(_xll.AC_BU(_xll.ArrayBU(DB),_xll.ArrayDPT($BA51:$BE51),_xll.ArrayCOA($BG51:$BZ51),YR,PRD,_xll.ArrayDIM($CB51:$CE51)),0)</f>
        <v>0</v>
      </c>
      <c r="J51" s="127">
        <f t="shared" ca="1" si="6"/>
        <v>0</v>
      </c>
      <c r="K51" s="126" t="s">
        <v>2841</v>
      </c>
      <c r="L51" s="124">
        <f ca="1">IFERROR(_xll.ACC_BU(_xll.ArrayBU(DB),_xll.ArrayDPT($BA51:$BE51),_xll.ArrayCOA($BG51:$BZ51),YR,PRD,_xll.ArrayDIM($CB51:$CE51)),0)</f>
        <v>0</v>
      </c>
      <c r="M51" s="127">
        <f t="shared" ca="1" si="7"/>
        <v>0</v>
      </c>
      <c r="N51" s="124">
        <f t="shared" ca="1" si="8"/>
        <v>0</v>
      </c>
      <c r="O51" s="124">
        <f t="shared" ca="1" si="9"/>
        <v>0</v>
      </c>
      <c r="P51" s="124">
        <f t="shared" ca="1" si="10"/>
        <v>0</v>
      </c>
      <c r="Q51" s="124">
        <f t="shared" ca="1" si="11"/>
        <v>0</v>
      </c>
      <c r="R51" s="40"/>
      <c r="S51" s="72">
        <f ca="1">IFERROR(_xll.BC_BU(_xll.ArrayBU(DB),_xll.ArrayDPT($BA51:$BE51),_xll.ArrayCOA($BG51:$BZ51),YR,PRD,RV,_xll.ArrayDIM($CB51:$CE51)),0)</f>
        <v>0</v>
      </c>
      <c r="T51" s="72">
        <f ca="1">IFERROR(_xll.AC_BU(_xll.ArrayBU(DB),_xll.ArrayDPT($BA51:$BE51),_xll.ArrayCOA($BG51:$BZ51),YR-1,PRD,_xll.ArrayDIM($CB51:$CE51)),0)</f>
        <v>0</v>
      </c>
      <c r="U51" s="72">
        <f ca="1">IFERROR(_xll.BCC_BU(_xll.ArrayBU(DB),_xll.ArrayDPT($BA51:$BE51),_xll.ArrayCOA($BG51:$BZ51),YR,PRD,RV,_xll.ArrayDIM($CB51:$CE51)),0)</f>
        <v>0</v>
      </c>
      <c r="V51" s="72">
        <f ca="1">IFERROR(_xll.ACC_BU(_xll.ArrayBU(DB),_xll.ArrayDPT($BA51:$BE51),_xll.ArrayCOA($BG51:$BZ51),YR-1,PRD,_xll.ArrayDIM($CB51:$CE51)),0)</f>
        <v>0</v>
      </c>
      <c r="W51" s="102"/>
      <c r="X51" s="72">
        <f ca="1">IFERROR(_xll.ACC_BU(_xll.ArrayBU(DB),_xll.ArrayDPT($BA51:$BE51),_xll.ArrayCOA($BG51:$BZ51),YR-1,PRD,_xll.ArrayDIM($CB51:$CE51)),0)</f>
        <v>0</v>
      </c>
      <c r="Y51" s="72">
        <f ca="1">IFERROR(_xll.BCC_BU(_xll.ArrayBU(DB),_xll.ArrayDPT($BA51:$BE51),_xll.ArrayCOA($BG51:$BZ51),YR-1,PRD,RV,_xll.ArrayDIM($CB51:$CE51)),0)</f>
        <v>0</v>
      </c>
      <c r="Z51" s="72">
        <f ca="1">IFERROR(_xll.ACC_BU(_xll.ArrayBU(DB),_xll.ArrayDPT($BA51:$BE51),_xll.ArrayCOA($BG51:$BZ51),YR-1-1,PRD,_xll.ArrayDIM($CB51:$CE51)),0)</f>
        <v>0</v>
      </c>
      <c r="AA51" s="102"/>
      <c r="AB51" s="102"/>
      <c r="AC51" s="102"/>
      <c r="AD51" s="102"/>
      <c r="AF51" s="106"/>
      <c r="AG51" s="106"/>
      <c r="AH51" s="106"/>
      <c r="AI51" s="106"/>
      <c r="BA51" s="537"/>
      <c r="BB51" s="538"/>
      <c r="BC51" s="538"/>
      <c r="BD51" s="538"/>
      <c r="BE51" s="539"/>
      <c r="BF51" s="502"/>
      <c r="BG51" s="537" t="s">
        <v>1988</v>
      </c>
      <c r="BH51" s="539"/>
      <c r="BI51" s="537"/>
      <c r="BJ51" s="539"/>
      <c r="BK51" s="537"/>
      <c r="BL51" s="539"/>
      <c r="BM51" s="537"/>
      <c r="BN51" s="539"/>
      <c r="BO51" s="537"/>
      <c r="BP51" s="539"/>
      <c r="BQ51" s="537"/>
      <c r="BR51" s="539"/>
      <c r="BS51" s="537"/>
      <c r="BT51" s="539"/>
      <c r="BU51" s="537"/>
      <c r="BV51" s="539"/>
      <c r="BW51" s="537"/>
      <c r="BX51" s="539"/>
      <c r="BY51" s="537"/>
      <c r="BZ51" s="539"/>
      <c r="CA51" s="502"/>
      <c r="CB51" s="537"/>
      <c r="CC51" s="538"/>
      <c r="CD51" s="538"/>
      <c r="CE51" s="539"/>
      <c r="DA51" t="s">
        <v>1988</v>
      </c>
    </row>
    <row r="52" spans="1:105" ht="12.75" customHeight="1">
      <c r="A52" s="124">
        <f t="shared" ca="1" si="0"/>
        <v>0</v>
      </c>
      <c r="B52" s="124">
        <f t="shared" ca="1" si="1"/>
        <v>0</v>
      </c>
      <c r="C52" s="124">
        <f t="shared" ca="1" si="2"/>
        <v>0</v>
      </c>
      <c r="D52" s="124">
        <f t="shared" ca="1" si="3"/>
        <v>0</v>
      </c>
      <c r="E52" s="124">
        <f ca="1">IFERROR(_xll.AC_BU(_xll.ArrayBU(DB),_xll.ArrayDPT($BA52:$BE52),_xll.ArrayCOA($BG52:$BZ52),YR,PRD-1,_xll.ArrayDIM($CB52:$CE52)),0)</f>
        <v>0</v>
      </c>
      <c r="F52" s="124">
        <f t="shared" ca="1" si="4"/>
        <v>0</v>
      </c>
      <c r="G52" s="124">
        <f t="shared" ca="1" si="5"/>
        <v>0</v>
      </c>
      <c r="H52" s="124"/>
      <c r="I52" s="124">
        <f ca="1">IFERROR(_xll.AC_BU(_xll.ArrayBU(DB),_xll.ArrayDPT($BA52:$BE52),_xll.ArrayCOA($BG52:$BZ52),YR,PRD,_xll.ArrayDIM($CB52:$CE52)),0)</f>
        <v>0</v>
      </c>
      <c r="J52" s="127">
        <f t="shared" ca="1" si="6"/>
        <v>0</v>
      </c>
      <c r="K52" s="124" t="s">
        <v>2842</v>
      </c>
      <c r="L52" s="124">
        <f ca="1">IFERROR(_xll.ACC_BU(_xll.ArrayBU(DB),_xll.ArrayDPT($BA52:$BE52),_xll.ArrayCOA($BG52:$BZ52),YR,PRD,_xll.ArrayDIM($CB52:$CE52)),0)</f>
        <v>0</v>
      </c>
      <c r="M52" s="127">
        <f t="shared" ca="1" si="7"/>
        <v>0</v>
      </c>
      <c r="N52" s="124">
        <f t="shared" ca="1" si="8"/>
        <v>0</v>
      </c>
      <c r="O52" s="124">
        <f t="shared" ca="1" si="9"/>
        <v>0</v>
      </c>
      <c r="P52" s="124">
        <f t="shared" ca="1" si="10"/>
        <v>0</v>
      </c>
      <c r="Q52" s="124">
        <f t="shared" ca="1" si="11"/>
        <v>0</v>
      </c>
      <c r="R52" s="40"/>
      <c r="S52" s="72">
        <f ca="1">IFERROR(_xll.BC_BU(_xll.ArrayBU(DB),_xll.ArrayDPT($BA52:$BE52),_xll.ArrayCOA($BG52:$BZ52),YR,PRD,RV,_xll.ArrayDIM($CB52:$CE52)),0)</f>
        <v>0</v>
      </c>
      <c r="T52" s="72">
        <f ca="1">IFERROR(_xll.AC_BU(_xll.ArrayBU(DB),_xll.ArrayDPT($BA52:$BE52),_xll.ArrayCOA($BG52:$BZ52),YR-1,PRD,_xll.ArrayDIM($CB52:$CE52)),0)</f>
        <v>0</v>
      </c>
      <c r="U52" s="72">
        <f ca="1">IFERROR(_xll.BCC_BU(_xll.ArrayBU(DB),_xll.ArrayDPT($BA52:$BE52),_xll.ArrayCOA($BG52:$BZ52),YR,PRD,RV,_xll.ArrayDIM($CB52:$CE52)),0)</f>
        <v>0</v>
      </c>
      <c r="V52" s="72">
        <f ca="1">IFERROR(_xll.ACC_BU(_xll.ArrayBU(DB),_xll.ArrayDPT($BA52:$BE52),_xll.ArrayCOA($BG52:$BZ52),YR-1,PRD,_xll.ArrayDIM($CB52:$CE52)),0)</f>
        <v>0</v>
      </c>
      <c r="W52" s="102"/>
      <c r="X52" s="72">
        <f ca="1">IFERROR(_xll.ACC_BU(_xll.ArrayBU(DB),_xll.ArrayDPT($BA52:$BE52),_xll.ArrayCOA($BG52:$BZ52),YR-1,PRD,_xll.ArrayDIM($CB52:$CE52)),0)</f>
        <v>0</v>
      </c>
      <c r="Y52" s="72">
        <f ca="1">IFERROR(_xll.BCC_BU(_xll.ArrayBU(DB),_xll.ArrayDPT($BA52:$BE52),_xll.ArrayCOA($BG52:$BZ52),YR-1,PRD,RV,_xll.ArrayDIM($CB52:$CE52)),0)</f>
        <v>0</v>
      </c>
      <c r="Z52" s="72">
        <f ca="1">IFERROR(_xll.ACC_BU(_xll.ArrayBU(DB),_xll.ArrayDPT($BA52:$BE52),_xll.ArrayCOA($BG52:$BZ52),YR-1-1,PRD,_xll.ArrayDIM($CB52:$CE52)),0)</f>
        <v>13046</v>
      </c>
      <c r="AA52" s="102"/>
      <c r="AB52" s="102"/>
      <c r="AC52" s="102"/>
      <c r="AD52" s="102"/>
      <c r="AF52" s="106"/>
      <c r="AG52" s="106"/>
      <c r="AH52" s="106"/>
      <c r="AI52" s="106"/>
      <c r="BA52" s="537"/>
      <c r="BB52" s="538"/>
      <c r="BC52" s="538"/>
      <c r="BD52" s="538"/>
      <c r="BE52" s="539"/>
      <c r="BF52" s="502"/>
      <c r="BG52" s="537" t="s">
        <v>1942</v>
      </c>
      <c r="BH52" s="539"/>
      <c r="BI52" s="537"/>
      <c r="BJ52" s="539"/>
      <c r="BK52" s="537"/>
      <c r="BL52" s="539"/>
      <c r="BM52" s="537"/>
      <c r="BN52" s="539"/>
      <c r="BO52" s="537"/>
      <c r="BP52" s="539"/>
      <c r="BQ52" s="537"/>
      <c r="BR52" s="539"/>
      <c r="BS52" s="537"/>
      <c r="BT52" s="539"/>
      <c r="BU52" s="537"/>
      <c r="BV52" s="539"/>
      <c r="BW52" s="537"/>
      <c r="BX52" s="539"/>
      <c r="BY52" s="537"/>
      <c r="BZ52" s="539"/>
      <c r="CA52" s="502"/>
      <c r="CB52" s="537"/>
      <c r="CC52" s="538"/>
      <c r="CD52" s="538"/>
      <c r="CE52" s="539"/>
      <c r="DA52" t="s">
        <v>1942</v>
      </c>
    </row>
    <row r="53" spans="1:105" ht="12.75" customHeight="1">
      <c r="A53" s="124">
        <f t="shared" ca="1" si="0"/>
        <v>47500</v>
      </c>
      <c r="B53" s="124">
        <f t="shared" ca="1" si="1"/>
        <v>50</v>
      </c>
      <c r="C53" s="124">
        <f t="shared" ca="1" si="2"/>
        <v>47500</v>
      </c>
      <c r="D53" s="124">
        <f t="shared" ca="1" si="3"/>
        <v>50</v>
      </c>
      <c r="E53" s="124">
        <f ca="1">IFERROR(_xll.AC_BU(_xll.ArrayBU(DB),_xll.ArrayDPT($BA53:$BE53),_xll.ArrayCOA($BG53:$BZ53),YR,PRD-1,_xll.ArrayDIM($CB53:$CE53)),0)</f>
        <v>47500</v>
      </c>
      <c r="F53" s="124">
        <f t="shared" ca="1" si="4"/>
        <v>95000</v>
      </c>
      <c r="G53" s="124">
        <f t="shared" ca="1" si="5"/>
        <v>100</v>
      </c>
      <c r="H53" s="124"/>
      <c r="I53" s="124">
        <f ca="1">IFERROR(_xll.AC_BU(_xll.ArrayBU(DB),_xll.ArrayDPT($BA53:$BE53),_xll.ArrayCOA($BG53:$BZ53),YR,PRD,_xll.ArrayDIM($CB53:$CE53)),0)</f>
        <v>95000</v>
      </c>
      <c r="J53" s="127">
        <f t="shared" ca="1" si="6"/>
        <v>7.3772521916146667</v>
      </c>
      <c r="K53" s="124" t="s">
        <v>2843</v>
      </c>
      <c r="L53" s="124">
        <f ca="1">IFERROR(_xll.ACC_BU(_xll.ArrayBU(DB),_xll.ArrayDPT($BA53:$BE53),_xll.ArrayCOA($BG53:$BZ53),YR,PRD,_xll.ArrayDIM($CB53:$CE53)),0)</f>
        <v>332500</v>
      </c>
      <c r="M53" s="127">
        <f t="shared" ca="1" si="7"/>
        <v>4.0080582777122125</v>
      </c>
      <c r="N53" s="124">
        <f t="shared" ca="1" si="8"/>
        <v>332500</v>
      </c>
      <c r="O53" s="124">
        <f t="shared" ca="1" si="9"/>
        <v>100</v>
      </c>
      <c r="P53" s="124">
        <f t="shared" ca="1" si="10"/>
        <v>47500</v>
      </c>
      <c r="Q53" s="124">
        <f t="shared" ca="1" si="11"/>
        <v>14.285714285714286</v>
      </c>
      <c r="R53" s="40"/>
      <c r="S53" s="72">
        <f ca="1">IFERROR(_xll.BC_BU(_xll.ArrayBU(DB),_xll.ArrayDPT($BA53:$BE53),_xll.ArrayCOA($BG53:$BZ53),YR,PRD,RV,_xll.ArrayDIM($CB53:$CE53)),0)</f>
        <v>0</v>
      </c>
      <c r="T53" s="72">
        <f ca="1">IFERROR(_xll.AC_BU(_xll.ArrayBU(DB),_xll.ArrayDPT($BA53:$BE53),_xll.ArrayCOA($BG53:$BZ53),YR-1,PRD,_xll.ArrayDIM($CB53:$CE53)),0)</f>
        <v>47500</v>
      </c>
      <c r="U53" s="72">
        <f ca="1">IFERROR(_xll.BCC_BU(_xll.ArrayBU(DB),_xll.ArrayDPT($BA53:$BE53),_xll.ArrayCOA($BG53:$BZ53),YR,PRD,RV,_xll.ArrayDIM($CB53:$CE53)),0)</f>
        <v>0</v>
      </c>
      <c r="V53" s="72">
        <f ca="1">IFERROR(_xll.ACC_BU(_xll.ArrayBU(DB),_xll.ArrayDPT($BA53:$BE53),_xll.ArrayCOA($BG53:$BZ53),YR-1,PRD,_xll.ArrayDIM($CB53:$CE53)),0)</f>
        <v>285000</v>
      </c>
      <c r="W53" s="102"/>
      <c r="X53" s="72">
        <f ca="1">IFERROR(_xll.ACC_BU(_xll.ArrayBU(DB),_xll.ArrayDPT($BA53:$BE53),_xll.ArrayCOA($BG53:$BZ53),YR-1,PRD,_xll.ArrayDIM($CB53:$CE53)),0)</f>
        <v>285000</v>
      </c>
      <c r="Y53" s="72">
        <f ca="1">IFERROR(_xll.BCC_BU(_xll.ArrayBU(DB),_xll.ArrayDPT($BA53:$BE53),_xll.ArrayCOA($BG53:$BZ53),YR-1,PRD,RV,_xll.ArrayDIM($CB53:$CE53)),0)</f>
        <v>0</v>
      </c>
      <c r="Z53" s="72">
        <f ca="1">IFERROR(_xll.ACC_BU(_xll.ArrayBU(DB),_xll.ArrayDPT($BA53:$BE53),_xll.ArrayCOA($BG53:$BZ53),YR-1-1,PRD,_xll.ArrayDIM($CB53:$CE53)),0)</f>
        <v>330000</v>
      </c>
      <c r="AA53" s="102"/>
      <c r="AB53" s="102"/>
      <c r="AC53" s="102"/>
      <c r="AD53" s="102"/>
      <c r="AF53" s="106"/>
      <c r="AG53" s="106"/>
      <c r="AH53" s="106"/>
      <c r="AI53" s="106"/>
      <c r="BA53" s="537"/>
      <c r="BB53" s="538"/>
      <c r="BC53" s="538"/>
      <c r="BD53" s="538"/>
      <c r="BE53" s="539"/>
      <c r="BF53" s="502"/>
      <c r="BG53" s="537" t="s">
        <v>2003</v>
      </c>
      <c r="BH53" s="539"/>
      <c r="BI53" s="537"/>
      <c r="BJ53" s="539"/>
      <c r="BK53" s="537"/>
      <c r="BL53" s="539"/>
      <c r="BM53" s="537"/>
      <c r="BN53" s="539"/>
      <c r="BO53" s="537"/>
      <c r="BP53" s="539"/>
      <c r="BQ53" s="537"/>
      <c r="BR53" s="539"/>
      <c r="BS53" s="537"/>
      <c r="BT53" s="539"/>
      <c r="BU53" s="537"/>
      <c r="BV53" s="539"/>
      <c r="BW53" s="537"/>
      <c r="BX53" s="539"/>
      <c r="BY53" s="537"/>
      <c r="BZ53" s="539"/>
      <c r="CA53" s="502"/>
      <c r="CB53" s="537"/>
      <c r="CC53" s="538"/>
      <c r="CD53" s="538"/>
      <c r="CE53" s="539"/>
      <c r="DA53" t="s">
        <v>2003</v>
      </c>
    </row>
    <row r="54" spans="1:105" ht="12.75" customHeight="1">
      <c r="A54" s="124">
        <f t="shared" ca="1" si="0"/>
        <v>0</v>
      </c>
      <c r="B54" s="124">
        <f t="shared" ca="1" si="1"/>
        <v>0</v>
      </c>
      <c r="C54" s="124">
        <f t="shared" ca="1" si="2"/>
        <v>0</v>
      </c>
      <c r="D54" s="124">
        <f t="shared" ca="1" si="3"/>
        <v>0</v>
      </c>
      <c r="E54" s="124">
        <f ca="1">IFERROR(_xll.AC_BU(_xll.ArrayBU(DB),_xll.ArrayDPT($BA54:$BE54),_xll.ArrayCOA($BG54:$BZ54),YR,PRD-1,_xll.ArrayDIM($CB54:$CE54)),0)</f>
        <v>0</v>
      </c>
      <c r="F54" s="124">
        <f t="shared" ca="1" si="4"/>
        <v>0</v>
      </c>
      <c r="G54" s="124">
        <f t="shared" ca="1" si="5"/>
        <v>0</v>
      </c>
      <c r="H54" s="124"/>
      <c r="I54" s="124">
        <f ca="1">IFERROR(_xll.AC_BU(_xll.ArrayBU(DB),_xll.ArrayDPT($BA54:$BE54),_xll.ArrayCOA($BG54:$BZ54),YR,PRD,_xll.ArrayDIM($CB54:$CE54)),0)</f>
        <v>0</v>
      </c>
      <c r="J54" s="127">
        <f t="shared" ca="1" si="6"/>
        <v>0</v>
      </c>
      <c r="K54" s="124" t="s">
        <v>2507</v>
      </c>
      <c r="L54" s="124">
        <f ca="1">IFERROR(_xll.ACC_BU(_xll.ArrayBU(DB),_xll.ArrayDPT($BA54:$BE54),_xll.ArrayCOA($BG54:$BZ54),YR,PRD,_xll.ArrayDIM($CB54:$CE54)),0)</f>
        <v>0</v>
      </c>
      <c r="M54" s="127">
        <f t="shared" ca="1" si="7"/>
        <v>0</v>
      </c>
      <c r="N54" s="124">
        <f t="shared" ca="1" si="8"/>
        <v>0</v>
      </c>
      <c r="O54" s="124">
        <f t="shared" ca="1" si="9"/>
        <v>0</v>
      </c>
      <c r="P54" s="124">
        <f t="shared" ca="1" si="10"/>
        <v>0</v>
      </c>
      <c r="Q54" s="124">
        <f t="shared" ca="1" si="11"/>
        <v>0</v>
      </c>
      <c r="R54" s="40"/>
      <c r="S54" s="72">
        <f ca="1">IFERROR(_xll.BC_BU(_xll.ArrayBU(DB),_xll.ArrayDPT($BA54:$BE54),_xll.ArrayCOA($BG54:$BZ54),YR,PRD,RV,_xll.ArrayDIM($CB54:$CE54)),0)</f>
        <v>0</v>
      </c>
      <c r="T54" s="72">
        <f ca="1">IFERROR(_xll.AC_BU(_xll.ArrayBU(DB),_xll.ArrayDPT($BA54:$BE54),_xll.ArrayCOA($BG54:$BZ54),YR-1,PRD,_xll.ArrayDIM($CB54:$CE54)),0)</f>
        <v>0</v>
      </c>
      <c r="U54" s="72">
        <f ca="1">IFERROR(_xll.BCC_BU(_xll.ArrayBU(DB),_xll.ArrayDPT($BA54:$BE54),_xll.ArrayCOA($BG54:$BZ54),YR,PRD,RV,_xll.ArrayDIM($CB54:$CE54)),0)</f>
        <v>0</v>
      </c>
      <c r="V54" s="72">
        <f ca="1">IFERROR(_xll.ACC_BU(_xll.ArrayBU(DB),_xll.ArrayDPT($BA54:$BE54),_xll.ArrayCOA($BG54:$BZ54),YR-1,PRD,_xll.ArrayDIM($CB54:$CE54)),0)</f>
        <v>0</v>
      </c>
      <c r="W54" s="102"/>
      <c r="X54" s="72">
        <f ca="1">IFERROR(_xll.ACC_BU(_xll.ArrayBU(DB),_xll.ArrayDPT($BA54:$BE54),_xll.ArrayCOA($BG54:$BZ54),YR-1,PRD,_xll.ArrayDIM($CB54:$CE54)),0)</f>
        <v>0</v>
      </c>
      <c r="Y54" s="72">
        <f ca="1">IFERROR(_xll.BCC_BU(_xll.ArrayBU(DB),_xll.ArrayDPT($BA54:$BE54),_xll.ArrayCOA($BG54:$BZ54),YR-1,PRD,RV,_xll.ArrayDIM($CB54:$CE54)),0)</f>
        <v>0</v>
      </c>
      <c r="Z54" s="72">
        <f ca="1">IFERROR(_xll.ACC_BU(_xll.ArrayBU(DB),_xll.ArrayDPT($BA54:$BE54),_xll.ArrayCOA($BG54:$BZ54),YR-1-1,PRD,_xll.ArrayDIM($CB54:$CE54)),0)</f>
        <v>0</v>
      </c>
      <c r="AA54" s="102"/>
      <c r="AB54" s="102"/>
      <c r="AC54" s="102"/>
      <c r="AD54" s="102"/>
      <c r="AF54" s="171"/>
      <c r="AG54" s="171"/>
      <c r="AH54" s="106"/>
      <c r="AI54" s="106"/>
      <c r="BA54" s="537"/>
      <c r="BB54" s="538"/>
      <c r="BC54" s="538"/>
      <c r="BD54" s="538"/>
      <c r="BE54" s="539"/>
      <c r="BF54" s="502"/>
      <c r="BG54" s="537" t="s">
        <v>2005</v>
      </c>
      <c r="BH54" s="539"/>
      <c r="BI54" s="537"/>
      <c r="BJ54" s="539"/>
      <c r="BK54" s="537"/>
      <c r="BL54" s="539"/>
      <c r="BM54" s="537"/>
      <c r="BN54" s="539"/>
      <c r="BO54" s="537"/>
      <c r="BP54" s="539"/>
      <c r="BQ54" s="537"/>
      <c r="BR54" s="539"/>
      <c r="BS54" s="537"/>
      <c r="BT54" s="539"/>
      <c r="BU54" s="537"/>
      <c r="BV54" s="539"/>
      <c r="BW54" s="537"/>
      <c r="BX54" s="539"/>
      <c r="BY54" s="537"/>
      <c r="BZ54" s="539"/>
      <c r="CA54" s="502"/>
      <c r="CB54" s="537"/>
      <c r="CC54" s="538"/>
      <c r="CD54" s="538"/>
      <c r="CE54" s="539"/>
      <c r="DA54" t="s">
        <v>2005</v>
      </c>
    </row>
    <row r="55" spans="1:105" ht="12.75" customHeight="1">
      <c r="A55" s="35">
        <f ca="1">SUM(A22:A54)</f>
        <v>494210.88000000006</v>
      </c>
      <c r="B55">
        <f t="shared" ca="1" si="1"/>
        <v>60.848009524683107</v>
      </c>
      <c r="C55" s="35">
        <f t="shared" ca="1" si="2"/>
        <v>483982.12</v>
      </c>
      <c r="D55">
        <f t="shared" ca="1" si="3"/>
        <v>59.588628739894027</v>
      </c>
      <c r="E55" s="35">
        <f ca="1">SUM(E22:E54)</f>
        <v>328223.38</v>
      </c>
      <c r="F55" s="35">
        <f ca="1">SUM(F22:F54)</f>
        <v>812205.5</v>
      </c>
      <c r="G55">
        <f t="shared" ca="1" si="5"/>
        <v>100</v>
      </c>
      <c r="H55" s="35">
        <f>SUM(H22:H54)</f>
        <v>0</v>
      </c>
      <c r="I55" s="35">
        <f ca="1">SUM(I22:I54)</f>
        <v>812205.5</v>
      </c>
      <c r="J55" s="140">
        <f t="shared" ca="1" si="6"/>
        <v>63.072050578068271</v>
      </c>
      <c r="K55" s="35" t="s">
        <v>2570</v>
      </c>
      <c r="L55" s="35">
        <f ca="1">SUM(L22:L54)</f>
        <v>6628198.5700000003</v>
      </c>
      <c r="M55" s="140">
        <f t="shared" ca="1" si="7"/>
        <v>79.89836434528948</v>
      </c>
      <c r="N55" s="35">
        <f ca="1">SUM(N22:N54)</f>
        <v>6628198.5700000003</v>
      </c>
      <c r="O55">
        <f t="shared" ca="1" si="9"/>
        <v>100</v>
      </c>
      <c r="P55" s="35">
        <f ca="1">SUM(P22:P54)</f>
        <v>628330.22000000044</v>
      </c>
      <c r="Q55">
        <f t="shared" ca="1" si="11"/>
        <v>9.479652930796254</v>
      </c>
      <c r="R55" s="40"/>
      <c r="S55" s="145">
        <f ca="1">SUM(S22:S54)</f>
        <v>0</v>
      </c>
      <c r="T55" s="145">
        <f ca="1">SUM(T22:T54)</f>
        <v>317994.62</v>
      </c>
      <c r="U55" s="145">
        <f ca="1">SUM(U22:U54)</f>
        <v>0</v>
      </c>
      <c r="V55" s="145">
        <f ca="1">SUM(V22:V54)</f>
        <v>5999868.3499999996</v>
      </c>
      <c r="X55" s="145">
        <f ca="1">SUM(X22:X54)</f>
        <v>5999868.3499999996</v>
      </c>
      <c r="Y55" s="145">
        <f ca="1">SUM(Y22:Y54)</f>
        <v>0</v>
      </c>
      <c r="Z55" s="145">
        <f ca="1">SUM(Z22:Z54)</f>
        <v>5524969.4499999993</v>
      </c>
      <c r="BA55" s="537"/>
      <c r="BB55" s="538"/>
      <c r="BC55" s="538"/>
      <c r="BD55" s="538"/>
      <c r="BE55" s="539"/>
      <c r="BF55" s="502"/>
      <c r="BG55" s="537"/>
      <c r="BH55" s="539"/>
      <c r="BI55" s="537"/>
      <c r="BJ55" s="539"/>
      <c r="BK55" s="537"/>
      <c r="BL55" s="539"/>
      <c r="BM55" s="537"/>
      <c r="BN55" s="539"/>
      <c r="BO55" s="537"/>
      <c r="BP55" s="539"/>
      <c r="BQ55" s="537"/>
      <c r="BR55" s="539"/>
      <c r="BS55" s="537"/>
      <c r="BT55" s="539"/>
      <c r="BU55" s="537"/>
      <c r="BV55" s="539"/>
      <c r="BW55" s="537"/>
      <c r="BX55" s="539"/>
      <c r="BY55" s="537"/>
      <c r="BZ55" s="539"/>
      <c r="CA55" s="502"/>
      <c r="CB55" s="537"/>
      <c r="CC55" s="538"/>
      <c r="CD55" s="538"/>
      <c r="CE55" s="539"/>
    </row>
    <row r="56" spans="1:105" ht="5.15" customHeight="1">
      <c r="A56" s="46"/>
      <c r="C56" s="35"/>
      <c r="E56" s="46"/>
      <c r="F56" s="46"/>
      <c r="G56" s="140"/>
      <c r="H56" s="46"/>
      <c r="I56" s="46"/>
      <c r="J56" s="140"/>
      <c r="L56" s="46"/>
      <c r="M56" s="140"/>
      <c r="N56" s="46"/>
      <c r="O56" s="140"/>
      <c r="P56" s="46"/>
      <c r="Q56" s="140"/>
      <c r="S56" s="185"/>
      <c r="T56" s="185"/>
      <c r="U56" s="185"/>
      <c r="V56" s="185"/>
      <c r="X56" s="185"/>
      <c r="Y56" s="185"/>
      <c r="Z56" s="185"/>
      <c r="BA56" s="537"/>
      <c r="BB56" s="538"/>
      <c r="BC56" s="538"/>
      <c r="BD56" s="538"/>
      <c r="BE56" s="539"/>
      <c r="BF56" s="502"/>
      <c r="BG56" s="537"/>
      <c r="BH56" s="539"/>
      <c r="BI56" s="537"/>
      <c r="BJ56" s="539"/>
      <c r="BK56" s="537"/>
      <c r="BL56" s="539"/>
      <c r="BM56" s="537"/>
      <c r="BN56" s="539"/>
      <c r="BO56" s="537"/>
      <c r="BP56" s="539"/>
      <c r="BQ56" s="537"/>
      <c r="BR56" s="539"/>
      <c r="BS56" s="537"/>
      <c r="BT56" s="539"/>
      <c r="BU56" s="537"/>
      <c r="BV56" s="539"/>
      <c r="BW56" s="537"/>
      <c r="BX56" s="539"/>
      <c r="BY56" s="537"/>
      <c r="BZ56" s="539"/>
      <c r="CA56" s="502"/>
      <c r="CB56" s="537"/>
      <c r="CC56" s="538"/>
      <c r="CD56" s="538"/>
      <c r="CE56" s="539"/>
    </row>
    <row r="57" spans="1:105" ht="12.75" customHeight="1">
      <c r="A57" s="76">
        <f ca="1">A19+A55</f>
        <v>797001.87000000011</v>
      </c>
      <c r="B57" s="162">
        <f ca="1">IF(I57=0,0,(A57*100/I57))</f>
        <v>61.891408338720936</v>
      </c>
      <c r="C57" s="76">
        <f ca="1">I57-E57</f>
        <v>722148.05</v>
      </c>
      <c r="D57" s="162">
        <f ca="1">IF(I57=0,0,(C57*100/I57))</f>
        <v>56.07861352139745</v>
      </c>
      <c r="E57" s="76">
        <f ca="1">E19+E55</f>
        <v>565594.29</v>
      </c>
      <c r="F57" s="76">
        <f ca="1">F19+F55</f>
        <v>1287742.3400000001</v>
      </c>
      <c r="G57" s="162">
        <f ca="1">IF(I57=0,0,(F57*100/I57))</f>
        <v>100</v>
      </c>
      <c r="H57" s="76">
        <f>H19+H55</f>
        <v>0</v>
      </c>
      <c r="I57" s="76">
        <f ca="1">I19+I55</f>
        <v>1287742.3400000001</v>
      </c>
      <c r="J57" s="163">
        <f ca="1">I57/$I$59*100</f>
        <v>100</v>
      </c>
      <c r="K57" s="76" t="s">
        <v>2844</v>
      </c>
      <c r="L57" s="76">
        <f ca="1">L19+L55</f>
        <v>8295787.5600000005</v>
      </c>
      <c r="M57" s="163">
        <f ca="1">L57/$L$59*100</f>
        <v>100</v>
      </c>
      <c r="N57" s="76">
        <f ca="1">N19+N55</f>
        <v>8295787.5600000005</v>
      </c>
      <c r="O57" s="162">
        <f ca="1">IF(L57=0,0,(N57*100/L57))</f>
        <v>100</v>
      </c>
      <c r="P57" s="76">
        <f ca="1">P19+P55</f>
        <v>1259691.8100000005</v>
      </c>
      <c r="Q57" s="162">
        <f ca="1">IF(L57=0,0,(P57*100/L57))</f>
        <v>15.184716350185811</v>
      </c>
      <c r="R57" s="40"/>
      <c r="S57" s="77">
        <f ca="1">S19+S55</f>
        <v>0</v>
      </c>
      <c r="T57" s="77">
        <f ca="1">T19+T55</f>
        <v>490740.47</v>
      </c>
      <c r="U57" s="77">
        <f ca="1">U19+U55</f>
        <v>0</v>
      </c>
      <c r="V57" s="77">
        <f ca="1">V19+V55</f>
        <v>7036095.75</v>
      </c>
      <c r="X57" s="77">
        <f ca="1">X19+X55</f>
        <v>7036095.75</v>
      </c>
      <c r="Y57" s="77">
        <f ca="1">Y19+Y55</f>
        <v>0</v>
      </c>
      <c r="Z57" s="77">
        <f ca="1">Z19+Z55</f>
        <v>6840773.9999999991</v>
      </c>
      <c r="BA57" s="537"/>
      <c r="BB57" s="538"/>
      <c r="BC57" s="538"/>
      <c r="BD57" s="538"/>
      <c r="BE57" s="539"/>
      <c r="BF57" s="502"/>
      <c r="BG57" s="537"/>
      <c r="BH57" s="539"/>
      <c r="BI57" s="537"/>
      <c r="BJ57" s="539"/>
      <c r="BK57" s="537"/>
      <c r="BL57" s="539"/>
      <c r="BM57" s="537"/>
      <c r="BN57" s="539"/>
      <c r="BO57" s="537"/>
      <c r="BP57" s="539"/>
      <c r="BQ57" s="537"/>
      <c r="BR57" s="539"/>
      <c r="BS57" s="537"/>
      <c r="BT57" s="539"/>
      <c r="BU57" s="537"/>
      <c r="BV57" s="539"/>
      <c r="BW57" s="537"/>
      <c r="BX57" s="539"/>
      <c r="BY57" s="537"/>
      <c r="BZ57" s="539"/>
      <c r="CA57" s="502"/>
      <c r="CB57" s="537"/>
      <c r="CC57" s="538"/>
      <c r="CD57" s="538"/>
      <c r="CE57" s="539"/>
    </row>
    <row r="58" spans="1:105" ht="5.15" customHeight="1">
      <c r="A58" s="217"/>
      <c r="B58" s="74"/>
      <c r="C58" s="217"/>
      <c r="D58" s="74"/>
      <c r="E58" s="217"/>
      <c r="F58" s="217"/>
      <c r="G58" s="122"/>
      <c r="H58" s="217"/>
      <c r="I58" s="217"/>
      <c r="J58" s="122"/>
      <c r="K58" s="217"/>
      <c r="L58" s="217"/>
      <c r="M58" s="122"/>
      <c r="N58" s="217"/>
      <c r="O58" s="122"/>
      <c r="P58" s="217"/>
      <c r="Q58" s="122"/>
      <c r="R58" s="40"/>
      <c r="S58" s="77"/>
      <c r="T58" s="77"/>
      <c r="U58" s="77"/>
      <c r="V58" s="77"/>
      <c r="X58" s="77"/>
      <c r="Y58" s="77"/>
      <c r="Z58" s="77"/>
      <c r="BA58" s="537"/>
      <c r="BB58" s="538"/>
      <c r="BC58" s="538"/>
      <c r="BD58" s="538"/>
      <c r="BE58" s="539"/>
      <c r="BF58" s="502"/>
      <c r="BG58" s="537"/>
      <c r="BH58" s="539"/>
      <c r="BI58" s="537"/>
      <c r="BJ58" s="539"/>
      <c r="BK58" s="537"/>
      <c r="BL58" s="539"/>
      <c r="BM58" s="537"/>
      <c r="BN58" s="539"/>
      <c r="BO58" s="537"/>
      <c r="BP58" s="539"/>
      <c r="BQ58" s="537"/>
      <c r="BR58" s="539"/>
      <c r="BS58" s="537"/>
      <c r="BT58" s="539"/>
      <c r="BU58" s="537"/>
      <c r="BV58" s="539"/>
      <c r="BW58" s="537"/>
      <c r="BX58" s="539"/>
      <c r="BY58" s="537"/>
      <c r="BZ58" s="539"/>
      <c r="CA58" s="502"/>
      <c r="CB58" s="537"/>
      <c r="CC58" s="538"/>
      <c r="CD58" s="538"/>
      <c r="CE58" s="539"/>
    </row>
    <row r="59" spans="1:105" ht="12.75" customHeight="1">
      <c r="A59" s="35">
        <f ca="1">A57+A13</f>
        <v>797001.87000000011</v>
      </c>
      <c r="B59">
        <f ca="1">IF(I59=0,0,(A59*100/I59))</f>
        <v>61.891408338720936</v>
      </c>
      <c r="C59" s="35">
        <f ca="1">I59-E59</f>
        <v>722148.05</v>
      </c>
      <c r="D59">
        <f ca="1">IF(I59=0,0,(C59*100/I59))</f>
        <v>56.07861352139745</v>
      </c>
      <c r="E59" s="35">
        <f ca="1">E57+E13</f>
        <v>565594.29</v>
      </c>
      <c r="F59" s="35">
        <f ca="1">F57+F13</f>
        <v>1287742.3400000001</v>
      </c>
      <c r="G59">
        <f ca="1">IF(I59=0,0,(F59*100/I59))</f>
        <v>100</v>
      </c>
      <c r="H59" s="35">
        <f>H57+H13</f>
        <v>0</v>
      </c>
      <c r="I59" s="35">
        <f ca="1">I57+I13</f>
        <v>1287742.3400000001</v>
      </c>
      <c r="J59" s="140">
        <f ca="1">I59/$I$59*100</f>
        <v>100</v>
      </c>
      <c r="K59" s="35" t="s">
        <v>2845</v>
      </c>
      <c r="L59" s="35">
        <f ca="1">L57+L13</f>
        <v>8295787.5600000005</v>
      </c>
      <c r="M59" s="140">
        <f ca="1">L59/$L$59*100</f>
        <v>100</v>
      </c>
      <c r="N59" s="35">
        <f ca="1">N57+N13</f>
        <v>8295787.5600000005</v>
      </c>
      <c r="O59">
        <f ca="1">IF(L59=0,0,(N59*100/L59))</f>
        <v>100</v>
      </c>
      <c r="P59" s="35">
        <f ca="1">P57+P13</f>
        <v>1259691.8100000005</v>
      </c>
      <c r="Q59">
        <f ca="1">IF(L59=0,0,(P59*100/L59))</f>
        <v>15.184716350185811</v>
      </c>
      <c r="R59" s="40"/>
      <c r="S59" s="145">
        <f ca="1">S57+S13</f>
        <v>0</v>
      </c>
      <c r="T59" s="145">
        <f ca="1">T57+T13</f>
        <v>490740.47</v>
      </c>
      <c r="U59" s="145">
        <f ca="1">U57+U13</f>
        <v>0</v>
      </c>
      <c r="V59" s="145">
        <f ca="1">V57+V13</f>
        <v>7036095.75</v>
      </c>
      <c r="X59" s="145">
        <f ca="1">X57+X13</f>
        <v>7036095.75</v>
      </c>
      <c r="Y59" s="145">
        <f ca="1">Y57+Y13</f>
        <v>0</v>
      </c>
      <c r="Z59" s="145">
        <f ca="1">Z57+Z13</f>
        <v>6840773.9999999991</v>
      </c>
      <c r="BA59" s="537"/>
      <c r="BB59" s="538"/>
      <c r="BC59" s="538"/>
      <c r="BD59" s="538"/>
      <c r="BE59" s="539"/>
      <c r="BF59" s="502"/>
      <c r="BG59" s="537"/>
      <c r="BH59" s="539"/>
      <c r="BI59" s="537"/>
      <c r="BJ59" s="539"/>
      <c r="BK59" s="537"/>
      <c r="BL59" s="539"/>
      <c r="BM59" s="537"/>
      <c r="BN59" s="539"/>
      <c r="BO59" s="537"/>
      <c r="BP59" s="539"/>
      <c r="BQ59" s="537"/>
      <c r="BR59" s="539"/>
      <c r="BS59" s="537"/>
      <c r="BT59" s="539"/>
      <c r="BU59" s="537"/>
      <c r="BV59" s="539"/>
      <c r="BW59" s="537"/>
      <c r="BX59" s="539"/>
      <c r="BY59" s="537"/>
      <c r="BZ59" s="539"/>
      <c r="CA59" s="502"/>
      <c r="CB59" s="537"/>
      <c r="CC59" s="538"/>
      <c r="CD59" s="538"/>
      <c r="CE59" s="539"/>
    </row>
    <row r="60" spans="1:105" ht="7" customHeight="1" thickBot="1">
      <c r="A60" s="46"/>
      <c r="E60" s="46"/>
      <c r="F60" s="46"/>
      <c r="G60" s="140"/>
      <c r="I60" s="46"/>
      <c r="L60" s="46"/>
      <c r="N60" s="46"/>
      <c r="O60" s="140"/>
      <c r="P60" s="46"/>
      <c r="Q60" s="140"/>
      <c r="R60" s="46"/>
      <c r="S60" s="75"/>
      <c r="T60" s="75"/>
      <c r="U60" s="75"/>
      <c r="V60" s="75"/>
      <c r="X60" s="75"/>
      <c r="Y60" s="75"/>
      <c r="Z60" s="75"/>
      <c r="BA60" s="537"/>
      <c r="BB60" s="538"/>
      <c r="BC60" s="538"/>
      <c r="BD60" s="538"/>
      <c r="BE60" s="539"/>
      <c r="BF60" s="502"/>
      <c r="BG60" s="537"/>
      <c r="BH60" s="539"/>
      <c r="BI60" s="537"/>
      <c r="BJ60" s="539"/>
      <c r="BK60" s="537"/>
      <c r="BL60" s="539"/>
      <c r="BM60" s="537"/>
      <c r="BN60" s="539"/>
      <c r="BO60" s="537"/>
      <c r="BP60" s="539"/>
      <c r="BQ60" s="537"/>
      <c r="BR60" s="539"/>
      <c r="BS60" s="537"/>
      <c r="BT60" s="539"/>
      <c r="BU60" s="537"/>
      <c r="BV60" s="539"/>
      <c r="BW60" s="537"/>
      <c r="BX60" s="539"/>
      <c r="BY60" s="537"/>
      <c r="BZ60" s="539"/>
      <c r="CA60" s="502"/>
      <c r="CB60" s="537"/>
      <c r="CC60" s="538"/>
      <c r="CD60" s="538"/>
      <c r="CE60" s="539"/>
    </row>
    <row r="61" spans="1:105" ht="5.15" customHeight="1" thickTop="1">
      <c r="A61" s="168"/>
      <c r="B61" s="169"/>
      <c r="C61" s="187"/>
      <c r="D61" s="169"/>
      <c r="E61" s="168"/>
      <c r="F61" s="168"/>
      <c r="G61" s="192"/>
      <c r="H61" s="169"/>
      <c r="I61" s="168"/>
      <c r="J61" s="169"/>
      <c r="K61" s="169"/>
      <c r="L61" s="168"/>
      <c r="M61" s="169"/>
      <c r="N61" s="168"/>
      <c r="O61" s="192"/>
      <c r="P61" s="168"/>
      <c r="Q61" s="192"/>
      <c r="R61" s="46"/>
      <c r="X61" s="162"/>
      <c r="Y61" s="162"/>
      <c r="Z61" s="162"/>
      <c r="BA61" s="537"/>
      <c r="BB61" s="538"/>
      <c r="BC61" s="538"/>
      <c r="BD61" s="538"/>
      <c r="BE61" s="539"/>
      <c r="BF61" s="502"/>
      <c r="BG61" s="537"/>
      <c r="BH61" s="539"/>
      <c r="BI61" s="537"/>
      <c r="BJ61" s="539"/>
      <c r="BK61" s="537"/>
      <c r="BL61" s="539"/>
      <c r="BM61" s="537"/>
      <c r="BN61" s="539"/>
      <c r="BO61" s="537"/>
      <c r="BP61" s="539"/>
      <c r="BQ61" s="537"/>
      <c r="BR61" s="539"/>
      <c r="BS61" s="537"/>
      <c r="BT61" s="539"/>
      <c r="BU61" s="537"/>
      <c r="BV61" s="539"/>
      <c r="BW61" s="537"/>
      <c r="BX61" s="539"/>
      <c r="BY61" s="537"/>
      <c r="BZ61" s="539"/>
      <c r="CA61" s="502"/>
      <c r="CB61" s="537"/>
      <c r="CC61" s="538"/>
      <c r="CD61" s="538"/>
      <c r="CE61" s="539"/>
    </row>
    <row r="62" spans="1:105" ht="12.75" customHeight="1">
      <c r="A62" s="46"/>
      <c r="E62" s="46"/>
      <c r="F62" s="46"/>
      <c r="G62" s="140"/>
      <c r="I62" s="46"/>
      <c r="K62" s="35" t="s">
        <v>2513</v>
      </c>
      <c r="L62" s="46"/>
      <c r="N62" s="46"/>
      <c r="O62" s="140"/>
      <c r="P62" s="46"/>
      <c r="Q62" s="140"/>
      <c r="R62" s="46"/>
      <c r="BA62" s="537"/>
      <c r="BB62" s="538"/>
      <c r="BC62" s="538"/>
      <c r="BD62" s="538"/>
      <c r="BE62" s="539"/>
      <c r="BF62" s="502"/>
      <c r="BG62" s="537"/>
      <c r="BH62" s="539"/>
      <c r="BI62" s="537"/>
      <c r="BJ62" s="539"/>
      <c r="BK62" s="537"/>
      <c r="BL62" s="539"/>
      <c r="BM62" s="537"/>
      <c r="BN62" s="539"/>
      <c r="BO62" s="537"/>
      <c r="BP62" s="539"/>
      <c r="BQ62" s="537"/>
      <c r="BR62" s="539"/>
      <c r="BS62" s="537"/>
      <c r="BT62" s="539"/>
      <c r="BU62" s="537"/>
      <c r="BV62" s="539"/>
      <c r="BW62" s="537"/>
      <c r="BX62" s="539"/>
      <c r="BY62" s="537"/>
      <c r="BZ62" s="539"/>
      <c r="CA62" s="502"/>
      <c r="CB62" s="537"/>
      <c r="CC62" s="538"/>
      <c r="CD62" s="538"/>
      <c r="CE62" s="539"/>
    </row>
    <row r="63" spans="1:105" ht="12.75" customHeight="1">
      <c r="A63">
        <f t="shared" ref="A63:A70" si="12">I63-T63</f>
        <v>0</v>
      </c>
      <c r="C63" s="40">
        <f t="shared" ref="C63:C68" si="13">I63-E63</f>
        <v>-116</v>
      </c>
      <c r="E63" s="23">
        <f>Room_SCH01!Z71</f>
        <v>3596</v>
      </c>
      <c r="F63">
        <f t="shared" ref="F63:F68" si="14">I63-H63</f>
        <v>0</v>
      </c>
      <c r="G63" s="140"/>
      <c r="H63" s="23">
        <f>+SCH00!S73</f>
        <v>3480</v>
      </c>
      <c r="I63" s="23">
        <f>+SCH00!A73</f>
        <v>3480</v>
      </c>
      <c r="K63" t="s">
        <v>2658</v>
      </c>
      <c r="L63" s="23">
        <f>+SCH00!L73</f>
        <v>28188</v>
      </c>
      <c r="N63">
        <f t="shared" ref="N63:N70" si="15">L63-U63</f>
        <v>7192</v>
      </c>
      <c r="O63" s="140"/>
      <c r="P63">
        <f t="shared" ref="P63:P70" si="16">L63-V63</f>
        <v>7192</v>
      </c>
      <c r="Q63" s="140"/>
      <c r="S63" s="23">
        <f>+SCH00!S73</f>
        <v>3480</v>
      </c>
      <c r="T63" s="23">
        <f>+SCH00!T73</f>
        <v>3480</v>
      </c>
      <c r="U63" s="23">
        <f>+SCH00!U73</f>
        <v>20996</v>
      </c>
      <c r="V63" s="23">
        <f>+SCH00!V73</f>
        <v>20996</v>
      </c>
      <c r="W63" s="102"/>
      <c r="AA63" s="102"/>
      <c r="AB63" s="102"/>
      <c r="AC63" s="102"/>
      <c r="AE63" s="106"/>
      <c r="AF63" s="106"/>
      <c r="AG63" s="106"/>
      <c r="AH63" s="106"/>
      <c r="BA63" s="537"/>
      <c r="BB63" s="538"/>
      <c r="BC63" s="538"/>
      <c r="BD63" s="538"/>
      <c r="BE63" s="539"/>
      <c r="BF63" s="502"/>
      <c r="BG63" s="537"/>
      <c r="BH63" s="539"/>
      <c r="BI63" s="537"/>
      <c r="BJ63" s="539"/>
      <c r="BK63" s="537"/>
      <c r="BL63" s="539"/>
      <c r="BM63" s="537"/>
      <c r="BN63" s="539"/>
      <c r="BO63" s="537"/>
      <c r="BP63" s="539"/>
      <c r="BQ63" s="537"/>
      <c r="BR63" s="539"/>
      <c r="BS63" s="537"/>
      <c r="BT63" s="539"/>
      <c r="BU63" s="537"/>
      <c r="BV63" s="539"/>
      <c r="BW63" s="537"/>
      <c r="BX63" s="539"/>
      <c r="BY63" s="537"/>
      <c r="BZ63" s="539"/>
      <c r="CA63" s="502"/>
      <c r="CB63" s="537"/>
      <c r="CC63" s="538"/>
      <c r="CD63" s="538"/>
      <c r="CE63" s="539"/>
    </row>
    <row r="64" spans="1:105" ht="12.75" customHeight="1">
      <c r="A64">
        <f t="shared" si="12"/>
        <v>32</v>
      </c>
      <c r="C64" s="40">
        <f t="shared" si="13"/>
        <v>-489</v>
      </c>
      <c r="E64" s="23">
        <f>Room_SCH01!Z72</f>
        <v>1888</v>
      </c>
      <c r="F64">
        <f t="shared" si="14"/>
        <v>-361</v>
      </c>
      <c r="H64" s="23">
        <f>+SCH00!S74</f>
        <v>1760</v>
      </c>
      <c r="I64" s="23">
        <f>+SCH00!A74</f>
        <v>1399</v>
      </c>
      <c r="K64" t="s">
        <v>2371</v>
      </c>
      <c r="L64" s="23">
        <f>+SCH00!L74</f>
        <v>19717</v>
      </c>
      <c r="N64">
        <f t="shared" si="15"/>
        <v>3619</v>
      </c>
      <c r="P64">
        <f t="shared" si="16"/>
        <v>6017</v>
      </c>
      <c r="S64" s="23">
        <f>+SCH00!S74</f>
        <v>1760</v>
      </c>
      <c r="T64" s="23">
        <f>+SCH00!T74</f>
        <v>1367</v>
      </c>
      <c r="U64" s="23">
        <f>+SCH00!U74</f>
        <v>16098</v>
      </c>
      <c r="V64" s="23">
        <f>+SCH00!V74</f>
        <v>13700</v>
      </c>
      <c r="W64" s="102"/>
      <c r="AA64" s="102"/>
      <c r="AB64" s="102"/>
      <c r="AC64" s="102"/>
      <c r="AE64" s="106"/>
      <c r="AF64" s="106"/>
      <c r="AG64" s="106"/>
      <c r="AH64" s="106"/>
      <c r="BA64" s="537"/>
      <c r="BB64" s="538"/>
      <c r="BC64" s="538"/>
      <c r="BD64" s="538"/>
      <c r="BE64" s="539"/>
      <c r="BF64" s="502"/>
      <c r="BG64" s="537"/>
      <c r="BH64" s="539"/>
      <c r="BI64" s="537"/>
      <c r="BJ64" s="539"/>
      <c r="BK64" s="537"/>
      <c r="BL64" s="539"/>
      <c r="BM64" s="537"/>
      <c r="BN64" s="539"/>
      <c r="BO64" s="537"/>
      <c r="BP64" s="539"/>
      <c r="BQ64" s="537"/>
      <c r="BR64" s="539"/>
      <c r="BS64" s="537"/>
      <c r="BT64" s="539"/>
      <c r="BU64" s="537"/>
      <c r="BV64" s="539"/>
      <c r="BW64" s="537"/>
      <c r="BX64" s="539"/>
      <c r="BY64" s="537"/>
      <c r="BZ64" s="539"/>
      <c r="CA64" s="502"/>
      <c r="CB64" s="537"/>
      <c r="CC64" s="538"/>
      <c r="CD64" s="538"/>
      <c r="CE64" s="539"/>
    </row>
    <row r="65" spans="1:83" ht="12.75" customHeight="1">
      <c r="A65">
        <f t="shared" ca="1" si="12"/>
        <v>0.45866082921209994</v>
      </c>
      <c r="C65" s="40">
        <f t="shared" ca="1" si="13"/>
        <v>-4.8577812050960674</v>
      </c>
      <c r="E65">
        <f ca="1">+E17/E59*100</f>
        <v>39.957970579936372</v>
      </c>
      <c r="F65" s="46" t="e">
        <f t="shared" ca="1" si="14"/>
        <v>#DIV/0!</v>
      </c>
      <c r="H65" t="e">
        <f>+H17/H59*100</f>
        <v>#DIV/0!</v>
      </c>
      <c r="I65">
        <f ca="1">+I17/I59*100</f>
        <v>35.100189374840305</v>
      </c>
      <c r="K65" t="s">
        <v>2603</v>
      </c>
      <c r="L65">
        <f ca="1">+L17/L59*100</f>
        <v>19.214571111799298</v>
      </c>
      <c r="N65" s="46" t="e">
        <f t="shared" ca="1" si="15"/>
        <v>#DIV/0!</v>
      </c>
      <c r="P65">
        <f t="shared" ca="1" si="16"/>
        <v>4.7178951676153389</v>
      </c>
      <c r="S65" s="46" t="e">
        <f ca="1">+S17/S59*100</f>
        <v>#DIV/0!</v>
      </c>
      <c r="T65">
        <f ca="1">+T17/T59*100</f>
        <v>34.641528545628205</v>
      </c>
      <c r="U65" s="46" t="e">
        <f ca="1">+U17/U59*100</f>
        <v>#DIV/0!</v>
      </c>
      <c r="V65">
        <f ca="1">+V17/V59*100</f>
        <v>14.496675944183959</v>
      </c>
      <c r="BA65" s="537"/>
      <c r="BB65" s="538"/>
      <c r="BC65" s="538"/>
      <c r="BD65" s="538"/>
      <c r="BE65" s="539"/>
      <c r="BF65" s="502"/>
      <c r="BG65" s="537"/>
      <c r="BH65" s="539"/>
      <c r="BI65" s="537"/>
      <c r="BJ65" s="539"/>
      <c r="BK65" s="537"/>
      <c r="BL65" s="539"/>
      <c r="BM65" s="537"/>
      <c r="BN65" s="539"/>
      <c r="BO65" s="537"/>
      <c r="BP65" s="539"/>
      <c r="BQ65" s="537"/>
      <c r="BR65" s="539"/>
      <c r="BS65" s="537"/>
      <c r="BT65" s="539"/>
      <c r="BU65" s="537"/>
      <c r="BV65" s="539"/>
      <c r="BW65" s="537"/>
      <c r="BX65" s="539"/>
      <c r="BY65" s="537"/>
      <c r="BZ65" s="539"/>
      <c r="CA65" s="502"/>
      <c r="CB65" s="537"/>
      <c r="CC65" s="538"/>
      <c r="CD65" s="538"/>
      <c r="CE65" s="539"/>
    </row>
    <row r="66" spans="1:83" ht="12.75" customHeight="1">
      <c r="A66">
        <f t="shared" ca="1" si="12"/>
        <v>81.034482758620683</v>
      </c>
      <c r="C66" s="40">
        <f t="shared" ca="1" si="13"/>
        <v>10.18166764075589</v>
      </c>
      <c r="E66">
        <f ca="1">+E17/E64</f>
        <v>119.70338983050847</v>
      </c>
      <c r="F66" s="46">
        <f t="shared" ca="1" si="14"/>
        <v>129.88505747126436</v>
      </c>
      <c r="H66">
        <f>+H17/H63</f>
        <v>0</v>
      </c>
      <c r="I66">
        <f ca="1">+I17/I63</f>
        <v>129.88505747126436</v>
      </c>
      <c r="K66" t="s">
        <v>2846</v>
      </c>
      <c r="L66">
        <f ca="1">+L17/L63</f>
        <v>56.548886050801762</v>
      </c>
      <c r="N66" s="46">
        <f t="shared" ca="1" si="15"/>
        <v>56.548886050801762</v>
      </c>
      <c r="P66">
        <f t="shared" ca="1" si="16"/>
        <v>7.9682040161284888</v>
      </c>
      <c r="R66" s="40"/>
      <c r="S66" s="46">
        <f ca="1">+S17/S63</f>
        <v>0</v>
      </c>
      <c r="T66">
        <f ca="1">+T17/T63</f>
        <v>48.850574712643677</v>
      </c>
      <c r="U66" s="46">
        <f ca="1">+U17/U63</f>
        <v>0</v>
      </c>
      <c r="V66">
        <f ca="1">+V17/V63</f>
        <v>48.580682034673274</v>
      </c>
      <c r="BA66" s="537"/>
      <c r="BB66" s="538"/>
      <c r="BC66" s="538"/>
      <c r="BD66" s="538"/>
      <c r="BE66" s="539"/>
      <c r="BF66" s="502"/>
      <c r="BG66" s="537"/>
      <c r="BH66" s="539"/>
      <c r="BI66" s="537"/>
      <c r="BJ66" s="539"/>
      <c r="BK66" s="537"/>
      <c r="BL66" s="539"/>
      <c r="BM66" s="537"/>
      <c r="BN66" s="539"/>
      <c r="BO66" s="537"/>
      <c r="BP66" s="539"/>
      <c r="BQ66" s="537"/>
      <c r="BR66" s="539"/>
      <c r="BS66" s="537"/>
      <c r="BT66" s="539"/>
      <c r="BU66" s="537"/>
      <c r="BV66" s="539"/>
      <c r="BW66" s="537"/>
      <c r="BX66" s="539"/>
      <c r="BY66" s="537"/>
      <c r="BZ66" s="539"/>
      <c r="CA66" s="502"/>
      <c r="CB66" s="537"/>
      <c r="CC66" s="538"/>
      <c r="CD66" s="538"/>
      <c r="CE66" s="539"/>
    </row>
    <row r="67" spans="1:83" ht="12.75" customHeight="1">
      <c r="A67">
        <f t="shared" ca="1" si="12"/>
        <v>-1.7268888694975715</v>
      </c>
      <c r="C67" s="40">
        <f t="shared" ca="1" si="13"/>
        <v>5.0404569422838676</v>
      </c>
      <c r="E67">
        <f ca="1">+E55/E59*100</f>
        <v>58.031593635784404</v>
      </c>
      <c r="F67" s="46" t="e">
        <f t="shared" ca="1" si="14"/>
        <v>#DIV/0!</v>
      </c>
      <c r="H67" t="e">
        <f>+H55/H59*100</f>
        <v>#DIV/0!</v>
      </c>
      <c r="I67">
        <f ca="1">+I55/I59*100</f>
        <v>63.072050578068271</v>
      </c>
      <c r="K67" t="s">
        <v>2597</v>
      </c>
      <c r="L67">
        <f ca="1">+L55/L59*100</f>
        <v>79.89836434528948</v>
      </c>
      <c r="N67" s="46" t="e">
        <f t="shared" ca="1" si="15"/>
        <v>#DIV/0!</v>
      </c>
      <c r="P67">
        <f t="shared" ca="1" si="16"/>
        <v>-5.3743289661965008</v>
      </c>
      <c r="S67" s="46" t="e">
        <f ca="1">+S55/S59*100</f>
        <v>#DIV/0!</v>
      </c>
      <c r="T67">
        <f ca="1">+T55/T59*100</f>
        <v>64.798939447565843</v>
      </c>
      <c r="U67" s="46" t="e">
        <f ca="1">+U55/U59*100</f>
        <v>#DIV/0!</v>
      </c>
      <c r="V67">
        <f ca="1">+V55/V59*100</f>
        <v>85.27269331148598</v>
      </c>
      <c r="BA67" s="537"/>
      <c r="BB67" s="538"/>
      <c r="BC67" s="538"/>
      <c r="BD67" s="538"/>
      <c r="BE67" s="539"/>
      <c r="BF67" s="502"/>
      <c r="BG67" s="537"/>
      <c r="BH67" s="539"/>
      <c r="BI67" s="537"/>
      <c r="BJ67" s="539"/>
      <c r="BK67" s="537"/>
      <c r="BL67" s="539"/>
      <c r="BM67" s="537"/>
      <c r="BN67" s="539"/>
      <c r="BO67" s="537"/>
      <c r="BP67" s="539"/>
      <c r="BQ67" s="537"/>
      <c r="BR67" s="539"/>
      <c r="BS67" s="537"/>
      <c r="BT67" s="539"/>
      <c r="BU67" s="537"/>
      <c r="BV67" s="539"/>
      <c r="BW67" s="537"/>
      <c r="BX67" s="539"/>
      <c r="BY67" s="537"/>
      <c r="BZ67" s="539"/>
      <c r="CA67" s="502"/>
      <c r="CB67" s="537"/>
      <c r="CC67" s="538"/>
      <c r="CD67" s="538"/>
      <c r="CE67" s="539"/>
    </row>
    <row r="68" spans="1:83" ht="12.75" customHeight="1">
      <c r="A68">
        <f t="shared" ca="1" si="12"/>
        <v>142.0146206896552</v>
      </c>
      <c r="C68" s="40">
        <f t="shared" ca="1" si="13"/>
        <v>-66.18086176456265</v>
      </c>
      <c r="E68">
        <f ca="1">+E57/E64</f>
        <v>299.57324682203392</v>
      </c>
      <c r="F68" s="46">
        <f t="shared" ca="1" si="14"/>
        <v>233.39238505747127</v>
      </c>
      <c r="H68">
        <f>+H55/H63</f>
        <v>0</v>
      </c>
      <c r="I68">
        <f ca="1">I55/I63</f>
        <v>233.39238505747127</v>
      </c>
      <c r="K68" t="s">
        <v>2847</v>
      </c>
      <c r="L68">
        <f ca="1">L55/L63</f>
        <v>235.14256314743864</v>
      </c>
      <c r="N68" s="46">
        <f t="shared" ca="1" si="15"/>
        <v>235.14256314743864</v>
      </c>
      <c r="P68">
        <f t="shared" ca="1" si="16"/>
        <v>-50.619884461629738</v>
      </c>
      <c r="R68" s="40"/>
      <c r="S68" s="46">
        <f ca="1">S55/S63</f>
        <v>0</v>
      </c>
      <c r="T68">
        <f ca="1">T55/T63</f>
        <v>91.377764367816084</v>
      </c>
      <c r="U68" s="46">
        <f ca="1">U55/U63</f>
        <v>0</v>
      </c>
      <c r="V68">
        <f ca="1">V55/V63</f>
        <v>285.76244760906837</v>
      </c>
      <c r="BA68" s="537"/>
      <c r="BB68" s="538"/>
      <c r="BC68" s="538"/>
      <c r="BD68" s="538"/>
      <c r="BE68" s="539"/>
      <c r="BF68" s="502"/>
      <c r="BG68" s="537"/>
      <c r="BH68" s="539"/>
      <c r="BI68" s="537"/>
      <c r="BJ68" s="539"/>
      <c r="BK68" s="537"/>
      <c r="BL68" s="539"/>
      <c r="BM68" s="537"/>
      <c r="BN68" s="539"/>
      <c r="BO68" s="537"/>
      <c r="BP68" s="539"/>
      <c r="BQ68" s="537"/>
      <c r="BR68" s="539"/>
      <c r="BS68" s="537"/>
      <c r="BT68" s="539"/>
      <c r="BU68" s="537"/>
      <c r="BV68" s="539"/>
      <c r="BW68" s="537"/>
      <c r="BX68" s="539"/>
      <c r="BY68" s="537"/>
      <c r="BZ68" s="539"/>
      <c r="CA68" s="502"/>
      <c r="CB68" s="537"/>
      <c r="CC68" s="538"/>
      <c r="CD68" s="538"/>
      <c r="CE68" s="539"/>
    </row>
    <row r="69" spans="1:83" ht="12.75" customHeight="1">
      <c r="A69">
        <f t="shared" ca="1" si="12"/>
        <v>1.3591192742416895</v>
      </c>
      <c r="C69" s="40">
        <f ca="1">I69-X69</f>
        <v>5.6876094631992204</v>
      </c>
      <c r="E69">
        <f>+E58/E64</f>
        <v>0</v>
      </c>
      <c r="F69" s="46" t="e">
        <f ca="1">I69-S69</f>
        <v>#DIV/0!</v>
      </c>
      <c r="I69">
        <f ca="1">I19/SCH00!A16*100</f>
        <v>5.6876094631992204</v>
      </c>
      <c r="K69" s="40" t="s">
        <v>2848</v>
      </c>
      <c r="L69">
        <f ca="1">L19/SCH00!L16*100</f>
        <v>1.4673864795715079</v>
      </c>
      <c r="N69" s="46" t="e">
        <f t="shared" ca="1" si="15"/>
        <v>#DIV/0!</v>
      </c>
      <c r="P69">
        <f t="shared" ca="1" si="16"/>
        <v>0.48315803899959353</v>
      </c>
      <c r="R69" s="40"/>
      <c r="S69" s="46" t="e">
        <f ca="1">S19/SCH00!S16*100</f>
        <v>#DIV/0!</v>
      </c>
      <c r="T69">
        <f ca="1">T19/SCH00!T16*100</f>
        <v>4.3284901889575309</v>
      </c>
      <c r="U69" s="46" t="e">
        <f ca="1">U19/SCH00!U16*100</f>
        <v>#DIV/0!</v>
      </c>
      <c r="V69">
        <f ca="1">V19/SCH00!V16*100</f>
        <v>0.98422844057191439</v>
      </c>
      <c r="BA69" s="537"/>
      <c r="BB69" s="538"/>
      <c r="BC69" s="538"/>
      <c r="BD69" s="538"/>
      <c r="BE69" s="539"/>
      <c r="BF69" s="502"/>
      <c r="BG69" s="537"/>
      <c r="BH69" s="539"/>
      <c r="BI69" s="537"/>
      <c r="BJ69" s="539"/>
      <c r="BK69" s="537"/>
      <c r="BL69" s="539"/>
      <c r="BM69" s="537"/>
      <c r="BN69" s="539"/>
      <c r="BO69" s="537"/>
      <c r="BP69" s="539"/>
      <c r="BQ69" s="537"/>
      <c r="BR69" s="539"/>
      <c r="BS69" s="537"/>
      <c r="BT69" s="539"/>
      <c r="BU69" s="537"/>
      <c r="BV69" s="539"/>
      <c r="BW69" s="537"/>
      <c r="BX69" s="539"/>
      <c r="BY69" s="537"/>
      <c r="BZ69" s="539"/>
      <c r="CA69" s="502"/>
      <c r="CB69" s="537"/>
      <c r="CC69" s="538"/>
      <c r="CD69" s="538"/>
      <c r="CE69" s="539"/>
    </row>
    <row r="70" spans="1:83" ht="12.75" customHeight="1">
      <c r="A70">
        <f t="shared" ca="1" si="12"/>
        <v>1.7463138887228329</v>
      </c>
      <c r="C70" s="40">
        <f ca="1">I70-X70</f>
        <v>9.7143003428765979</v>
      </c>
      <c r="E70">
        <f ca="1">+E59/E65</f>
        <v>14154.73012746036</v>
      </c>
      <c r="F70" s="46" t="e">
        <f ca="1">I70-S70</f>
        <v>#DIV/0!</v>
      </c>
      <c r="I70">
        <f ca="1">I55/SCH00!A16*100</f>
        <v>9.7143003428765979</v>
      </c>
      <c r="K70" s="40" t="s">
        <v>2849</v>
      </c>
      <c r="L70">
        <f ca="1">L55/SCH00!L16*100</f>
        <v>5.8324497366303696</v>
      </c>
      <c r="N70" s="46" t="e">
        <f t="shared" ca="1" si="15"/>
        <v>#DIV/0!</v>
      </c>
      <c r="P70">
        <f t="shared" ca="1" si="16"/>
        <v>0.13366096714088904</v>
      </c>
      <c r="R70" s="40"/>
      <c r="S70" s="46" t="e">
        <f ca="1">S55/SCH00!S16*100</f>
        <v>#DIV/0!</v>
      </c>
      <c r="T70">
        <f ca="1">T55/SCH00!T16*100</f>
        <v>7.9679864541537651</v>
      </c>
      <c r="U70" s="46" t="e">
        <f ca="1">U55/SCH00!U16*100</f>
        <v>#DIV/0!</v>
      </c>
      <c r="V70">
        <f ca="1">V55/SCH00!V16*100</f>
        <v>5.6987887694894805</v>
      </c>
      <c r="BA70" s="537"/>
      <c r="BB70" s="538"/>
      <c r="BC70" s="538"/>
      <c r="BD70" s="538"/>
      <c r="BE70" s="539"/>
      <c r="BF70" s="502"/>
      <c r="BG70" s="537"/>
      <c r="BH70" s="539"/>
      <c r="BI70" s="537"/>
      <c r="BJ70" s="539"/>
      <c r="BK70" s="537"/>
      <c r="BL70" s="539"/>
      <c r="BM70" s="537"/>
      <c r="BN70" s="539"/>
      <c r="BO70" s="537"/>
      <c r="BP70" s="539"/>
      <c r="BQ70" s="537"/>
      <c r="BR70" s="539"/>
      <c r="BS70" s="537"/>
      <c r="BT70" s="539"/>
      <c r="BU70" s="537"/>
      <c r="BV70" s="539"/>
      <c r="BW70" s="537"/>
      <c r="BX70" s="539"/>
      <c r="BY70" s="537"/>
      <c r="BZ70" s="539"/>
      <c r="CA70" s="502"/>
      <c r="CB70" s="537"/>
      <c r="CC70" s="538"/>
      <c r="CD70" s="538"/>
      <c r="CE70" s="539"/>
    </row>
    <row r="71" spans="1:83" ht="5.15" customHeight="1" thickBot="1">
      <c r="A71" s="46"/>
      <c r="E71" s="46"/>
      <c r="F71" s="46"/>
      <c r="I71" s="46"/>
      <c r="K71" s="46"/>
      <c r="L71" s="46"/>
      <c r="Q71" s="81"/>
      <c r="BA71" s="537"/>
      <c r="BB71" s="538"/>
      <c r="BC71" s="538"/>
      <c r="BD71" s="538"/>
      <c r="BE71" s="539"/>
      <c r="BF71" s="502"/>
      <c r="BG71" s="537"/>
      <c r="BH71" s="539"/>
      <c r="BI71" s="537"/>
      <c r="BJ71" s="539"/>
      <c r="BK71" s="537"/>
      <c r="BL71" s="539"/>
      <c r="BM71" s="537"/>
      <c r="BN71" s="539"/>
      <c r="BO71" s="537"/>
      <c r="BP71" s="539"/>
      <c r="BQ71" s="537"/>
      <c r="BR71" s="539"/>
      <c r="BS71" s="537"/>
      <c r="BT71" s="539"/>
      <c r="BU71" s="537"/>
      <c r="BV71" s="539"/>
      <c r="BW71" s="537"/>
      <c r="BX71" s="539"/>
      <c r="BY71" s="537"/>
      <c r="BZ71" s="539"/>
      <c r="CA71" s="502"/>
      <c r="CB71" s="537"/>
      <c r="CC71" s="538"/>
      <c r="CD71" s="538"/>
      <c r="CE71" s="539"/>
    </row>
    <row r="72" spans="1:83" ht="5.15" customHeight="1" thickTop="1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BA72" s="537"/>
      <c r="BB72" s="538"/>
      <c r="BC72" s="538"/>
      <c r="BD72" s="538"/>
      <c r="BE72" s="539"/>
      <c r="BF72" s="502"/>
      <c r="BG72" s="537"/>
      <c r="BH72" s="539"/>
      <c r="BI72" s="537"/>
      <c r="BJ72" s="539"/>
      <c r="BK72" s="537"/>
      <c r="BL72" s="539"/>
      <c r="BM72" s="537"/>
      <c r="BN72" s="539"/>
      <c r="BO72" s="537"/>
      <c r="BP72" s="539"/>
      <c r="BQ72" s="537"/>
      <c r="BR72" s="539"/>
      <c r="BS72" s="537"/>
      <c r="BT72" s="539"/>
      <c r="BU72" s="537"/>
      <c r="BV72" s="539"/>
      <c r="BW72" s="537"/>
      <c r="BX72" s="539"/>
      <c r="BY72" s="537"/>
      <c r="BZ72" s="539"/>
      <c r="CA72" s="502"/>
      <c r="CB72" s="537"/>
      <c r="CC72" s="538"/>
      <c r="CD72" s="538"/>
      <c r="CE72" s="539"/>
    </row>
    <row r="73" spans="1:83" ht="12.75" customHeight="1">
      <c r="H73" s="102"/>
      <c r="S73" s="102"/>
      <c r="T73" s="102"/>
      <c r="U73" s="102"/>
      <c r="V73" s="102"/>
      <c r="W73" s="102"/>
      <c r="AA73" s="102"/>
      <c r="AB73" s="102"/>
      <c r="AC73" s="102"/>
      <c r="AD73" s="102"/>
      <c r="AF73" s="106"/>
      <c r="AG73" s="106"/>
      <c r="AH73" s="106"/>
      <c r="AI73" s="106"/>
    </row>
    <row r="74" spans="1:83" ht="12.75" customHeight="1">
      <c r="AF74" s="106"/>
      <c r="AG74" s="106"/>
      <c r="AH74" s="106"/>
      <c r="AI74" s="106"/>
    </row>
    <row r="75" spans="1:83" ht="12.75" customHeight="1">
      <c r="AF75" s="106"/>
      <c r="AG75" s="106"/>
      <c r="AH75" s="106"/>
      <c r="AI75" s="106"/>
    </row>
    <row r="76" spans="1:83" ht="12.75" customHeight="1">
      <c r="H76" s="102"/>
      <c r="S76" s="102"/>
      <c r="T76" s="102"/>
      <c r="U76" s="102"/>
      <c r="V76" s="102"/>
      <c r="W76" s="102"/>
      <c r="AA76" s="102"/>
      <c r="AB76" s="102"/>
      <c r="AC76" s="102"/>
      <c r="AD76" s="102"/>
      <c r="AF76" s="106"/>
      <c r="AG76" s="106"/>
      <c r="AH76" s="106"/>
      <c r="AI76" s="106"/>
    </row>
    <row r="77" spans="1:83" ht="12.75" customHeight="1">
      <c r="AF77" s="106"/>
      <c r="AG77" s="106"/>
      <c r="AH77" s="106"/>
      <c r="AI77" s="106"/>
    </row>
    <row r="78" spans="1:83" ht="12.75" customHeight="1">
      <c r="AF78" s="106"/>
      <c r="AG78" s="106"/>
      <c r="AH78" s="106"/>
      <c r="AI78" s="106"/>
    </row>
    <row r="79" spans="1:83" ht="12.75" customHeight="1">
      <c r="AF79" s="106"/>
      <c r="AG79" s="106"/>
      <c r="AH79" s="106"/>
      <c r="AI79" s="106"/>
    </row>
    <row r="80" spans="1:83" ht="12.75" customHeight="1">
      <c r="AF80" s="106"/>
      <c r="AG80" s="106"/>
      <c r="AH80" s="106"/>
      <c r="AI80" s="106"/>
    </row>
    <row r="81" spans="27:35" ht="12.75" customHeight="1">
      <c r="AF81" s="106"/>
      <c r="AG81" s="106"/>
      <c r="AH81" s="106"/>
      <c r="AI81" s="106"/>
    </row>
    <row r="82" spans="27:35" ht="12.75" customHeight="1">
      <c r="AF82" s="106"/>
      <c r="AG82" s="106"/>
      <c r="AH82" s="106"/>
      <c r="AI82" s="106"/>
    </row>
    <row r="83" spans="27:35" ht="12.75" customHeight="1">
      <c r="AF83" s="106"/>
      <c r="AG83" s="106"/>
      <c r="AH83" s="106"/>
      <c r="AI83" s="106"/>
    </row>
    <row r="84" spans="27:35" ht="12.75" customHeight="1">
      <c r="AF84" s="106"/>
      <c r="AG84" s="106"/>
      <c r="AH84" s="106"/>
      <c r="AI84" s="106"/>
    </row>
    <row r="85" spans="27:35" ht="12.75" customHeight="1">
      <c r="AF85" s="106"/>
      <c r="AG85" s="106"/>
      <c r="AH85" s="106"/>
      <c r="AI85" s="106"/>
    </row>
    <row r="86" spans="27:35" ht="12.75" customHeight="1">
      <c r="AF86" s="106"/>
      <c r="AG86" s="106"/>
      <c r="AH86" s="106"/>
      <c r="AI86" s="106"/>
    </row>
    <row r="87" spans="27:35" ht="12.75" customHeight="1">
      <c r="AF87" s="106"/>
      <c r="AG87" s="106"/>
      <c r="AH87" s="106"/>
      <c r="AI87" s="106"/>
    </row>
    <row r="88" spans="27:35" ht="12.75" customHeight="1">
      <c r="AF88" s="106"/>
      <c r="AG88" s="106"/>
      <c r="AH88" s="106"/>
      <c r="AI88" s="106"/>
    </row>
    <row r="89" spans="27:35" ht="12.75" customHeight="1">
      <c r="AF89" s="106"/>
      <c r="AG89" s="106"/>
      <c r="AH89" s="106"/>
      <c r="AI89" s="106"/>
    </row>
    <row r="90" spans="27:35" ht="12.75" customHeight="1">
      <c r="AA90" s="102"/>
      <c r="AF90" s="106"/>
      <c r="AG90" s="106"/>
      <c r="AH90" s="106"/>
      <c r="AI90" s="106"/>
    </row>
    <row r="91" spans="27:35" ht="12.75" customHeight="1">
      <c r="AA91" s="102"/>
      <c r="AF91" s="106"/>
      <c r="AG91" s="106"/>
      <c r="AH91" s="106"/>
      <c r="AI91" s="106"/>
    </row>
    <row r="92" spans="27:35" ht="12.75" customHeight="1">
      <c r="AA92" s="102"/>
      <c r="AF92" s="106"/>
      <c r="AG92" s="106"/>
      <c r="AH92" s="106"/>
      <c r="AI92" s="106"/>
    </row>
    <row r="93" spans="27:35" ht="12.75" customHeight="1">
      <c r="AA93" s="102"/>
      <c r="AF93" s="106"/>
      <c r="AG93" s="106"/>
      <c r="AH93" s="106"/>
      <c r="AI93" s="106"/>
    </row>
    <row r="94" spans="27:35" ht="12.75" customHeight="1">
      <c r="AA94" s="102"/>
      <c r="AF94" s="106"/>
      <c r="AG94" s="106"/>
      <c r="AH94" s="106"/>
      <c r="AI94" s="106"/>
    </row>
    <row r="95" spans="27:35" ht="12.75" customHeight="1">
      <c r="AA95" s="102"/>
      <c r="AF95" s="106"/>
      <c r="AG95" s="106"/>
      <c r="AH95" s="106"/>
      <c r="AI95" s="106"/>
    </row>
    <row r="96" spans="27:35" ht="12.75" customHeight="1">
      <c r="AA96" s="102"/>
      <c r="AF96" s="106"/>
      <c r="AG96" s="106"/>
      <c r="AH96" s="106"/>
      <c r="AI96" s="106"/>
    </row>
    <row r="97" spans="27:35" ht="12.75" customHeight="1">
      <c r="AA97" s="102"/>
      <c r="AF97" s="106"/>
      <c r="AG97" s="106"/>
      <c r="AH97" s="106"/>
      <c r="AI97" s="106"/>
    </row>
    <row r="98" spans="27:35" ht="12.75" customHeight="1">
      <c r="AA98" s="102"/>
      <c r="AF98" s="106"/>
      <c r="AG98" s="106"/>
      <c r="AH98" s="106"/>
      <c r="AI98" s="106"/>
    </row>
    <row r="99" spans="27:35" ht="12.75" customHeight="1">
      <c r="AA99" s="102"/>
      <c r="AF99" s="106"/>
      <c r="AG99" s="106"/>
      <c r="AH99" s="106"/>
      <c r="AI99" s="106"/>
    </row>
    <row r="100" spans="27:35" ht="12.75" customHeight="1">
      <c r="AA100" s="102"/>
      <c r="AF100" s="106"/>
      <c r="AG100" s="106"/>
      <c r="AH100" s="106"/>
      <c r="AI100" s="106"/>
    </row>
    <row r="101" spans="27:35" ht="12.75" customHeight="1">
      <c r="AA101" s="102"/>
      <c r="AF101" s="106"/>
      <c r="AG101" s="106"/>
      <c r="AH101" s="106"/>
      <c r="AI101" s="106"/>
    </row>
    <row r="102" spans="27:35" ht="12.75" customHeight="1">
      <c r="AA102" s="102"/>
      <c r="AF102" s="106"/>
      <c r="AG102" s="106"/>
      <c r="AH102" s="106"/>
      <c r="AI102" s="106"/>
    </row>
    <row r="103" spans="27:35" ht="12.75" customHeight="1">
      <c r="AA103" s="102"/>
      <c r="AF103" s="106"/>
      <c r="AG103" s="106"/>
      <c r="AH103" s="106"/>
      <c r="AI103" s="106"/>
    </row>
    <row r="104" spans="27:35" ht="12.75" customHeight="1">
      <c r="AA104" s="102"/>
      <c r="AF104" s="106"/>
      <c r="AG104" s="106"/>
      <c r="AH104" s="106"/>
      <c r="AI104" s="106"/>
    </row>
    <row r="105" spans="27:35" ht="12.75" customHeight="1">
      <c r="AA105" s="102"/>
      <c r="AF105" s="106"/>
      <c r="AG105" s="106"/>
      <c r="AH105" s="106"/>
      <c r="AI105" s="106"/>
    </row>
    <row r="106" spans="27:35" ht="12.75" customHeight="1">
      <c r="AF106" s="106"/>
      <c r="AG106" s="106"/>
      <c r="AH106" s="106"/>
      <c r="AI106" s="106"/>
    </row>
    <row r="107" spans="27:35" ht="12.75" customHeight="1"/>
    <row r="108" spans="27:35" ht="12.75" customHeight="1"/>
    <row r="109" spans="27:35" ht="12.75" customHeight="1"/>
    <row r="110" spans="27:35" ht="12.75" customHeight="1"/>
    <row r="111" spans="27:35" ht="12.75" customHeight="1"/>
    <row r="112" spans="27:3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</sheetData>
  <mergeCells count="26">
    <mergeCell ref="BY5:BZ5"/>
    <mergeCell ref="BD5:BD6"/>
    <mergeCell ref="BG4:BZ4"/>
    <mergeCell ref="BE5:BE6"/>
    <mergeCell ref="A8:G8"/>
    <mergeCell ref="U6:V6"/>
    <mergeCell ref="BB5:BB6"/>
    <mergeCell ref="BG5:BH5"/>
    <mergeCell ref="L6:Q6"/>
    <mergeCell ref="N8:Q8"/>
    <mergeCell ref="BA3:CE3"/>
    <mergeCell ref="CB4:CE5"/>
    <mergeCell ref="BA5:BA6"/>
    <mergeCell ref="BC5:BC6"/>
    <mergeCell ref="A6:J6"/>
    <mergeCell ref="S6:T6"/>
    <mergeCell ref="BI5:BJ5"/>
    <mergeCell ref="BK5:BL5"/>
    <mergeCell ref="BM5:BN5"/>
    <mergeCell ref="BO5:BP5"/>
    <mergeCell ref="BU5:BV5"/>
    <mergeCell ref="BW5:BX5"/>
    <mergeCell ref="BA4:BE4"/>
    <mergeCell ref="K6:K7"/>
    <mergeCell ref="BQ5:BR5"/>
    <mergeCell ref="BS5:BT5"/>
  </mergeCells>
  <dataValidations count="1">
    <dataValidation type="list" allowBlank="1" showErrorMessage="1" sqref="CB7:CB72" xr:uid="{00000000-0002-0000-1900-000000000000}">
      <formula1>"A,O"</formula1>
    </dataValidation>
  </dataValidations>
  <printOptions horizontalCentered="1"/>
  <pageMargins left="0.196527777777778" right="0.196527777777778" top="0.78749999999999998" bottom="0.70833333333333304" header="0.511811023622047" footer="0.511811023622047"/>
  <pageSetup paperSize="9" scale="6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rgb="FF800080"/>
  </sheetPr>
  <dimension ref="A1:IW218"/>
  <sheetViews>
    <sheetView zoomScale="80" zoomScaleNormal="80" workbookViewId="0">
      <pane xSplit="11" ySplit="6" topLeftCell="S60" activePane="bottomRight" state="frozen"/>
      <selection pane="topRight" activeCell="L1" sqref="L1"/>
      <selection pane="bottomLeft" activeCell="A7" sqref="A7"/>
      <selection pane="bottomRight" activeCell="K82" sqref="K82"/>
    </sheetView>
  </sheetViews>
  <sheetFormatPr defaultColWidth="5.453125" defaultRowHeight="12.5"/>
  <cols>
    <col min="1" max="1" width="15.7265625" style="544" customWidth="1"/>
    <col min="2" max="2" width="9.7265625" style="544" customWidth="1"/>
    <col min="3" max="3" width="15.7265625" style="544" customWidth="1"/>
    <col min="4" max="4" width="12.26953125" style="544" customWidth="1"/>
    <col min="5" max="5" width="17.81640625" style="544" customWidth="1"/>
    <col min="6" max="6" width="15.7265625" style="544" customWidth="1"/>
    <col min="7" max="7" width="9.7265625" style="544" customWidth="1"/>
    <col min="8" max="8" width="13.1796875" style="544" hidden="1" customWidth="1"/>
    <col min="9" max="9" width="15.7265625" style="544" customWidth="1"/>
    <col min="10" max="10" width="9.7265625" style="544" customWidth="1"/>
    <col min="11" max="11" width="29.45312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9.7265625" style="544" customWidth="1"/>
    <col min="16" max="16" width="15.7265625" style="544" customWidth="1"/>
    <col min="17" max="17" width="11" style="544" customWidth="1"/>
    <col min="18" max="18" width="4.453125" style="544" customWidth="1"/>
    <col min="19" max="22" width="15.7265625" style="544" customWidth="1"/>
    <col min="23" max="23" width="2.453125" style="544" customWidth="1"/>
    <col min="24" max="26" width="15.7265625" style="544" customWidth="1"/>
    <col min="27" max="27" width="16.26953125" style="544" customWidth="1"/>
    <col min="28" max="28" width="16.1796875" style="544" customWidth="1"/>
    <col min="29" max="29" width="15.81640625" style="544" customWidth="1"/>
    <col min="30" max="30" width="14.453125" style="544" customWidth="1"/>
    <col min="31" max="31" width="5.453125" style="544" customWidth="1"/>
    <col min="32" max="32" width="7.7265625" style="544" customWidth="1"/>
    <col min="33" max="33" width="8" style="544" customWidth="1"/>
    <col min="34" max="34" width="6.1796875" style="544" customWidth="1"/>
    <col min="35" max="35" width="6.26953125" style="544" customWidth="1"/>
    <col min="36" max="52" width="5.453125" style="544" customWidth="1"/>
    <col min="53" max="57" width="10.453125" style="544" customWidth="1"/>
    <col min="58" max="58" width="1.81640625" style="544" customWidth="1"/>
    <col min="59" max="78" width="9.1796875" style="544" customWidth="1"/>
    <col min="79" max="79" width="1.7265625" style="544" customWidth="1"/>
    <col min="80" max="83" width="12.7265625" style="544" customWidth="1"/>
    <col min="84" max="104" width="5.453125" style="544" customWidth="1"/>
    <col min="105" max="106" width="7.7265625" style="544" bestFit="1" customWidth="1"/>
    <col min="107" max="257" width="5.453125" style="544" customWidth="1"/>
  </cols>
  <sheetData>
    <row r="1" spans="1:105" ht="15.75" customHeight="1">
      <c r="A1" s="24" t="str">
        <f>Cover!B2</f>
        <v>Ramada Resort Khao Lak, Phang Nga</v>
      </c>
      <c r="B1" s="113"/>
      <c r="C1" s="112"/>
      <c r="D1" s="113"/>
      <c r="E1" s="39" t="s">
        <v>2261</v>
      </c>
      <c r="F1" s="71"/>
      <c r="G1" s="113"/>
      <c r="I1" s="39" t="s">
        <v>2261</v>
      </c>
      <c r="J1" s="113"/>
      <c r="L1" s="71"/>
      <c r="M1" s="113"/>
      <c r="N1" s="71"/>
      <c r="O1" s="113"/>
      <c r="P1" s="50"/>
      <c r="Q1" s="113"/>
      <c r="R1" s="51" t="str">
        <f>+BS!J1</f>
        <v>6</v>
      </c>
    </row>
    <row r="2" spans="1:105" ht="15.75" customHeight="1" thickBot="1">
      <c r="A2" s="24" t="s">
        <v>2284</v>
      </c>
      <c r="B2" s="112"/>
      <c r="C2" s="112"/>
      <c r="D2" s="112"/>
      <c r="F2" s="71"/>
      <c r="G2" s="112"/>
      <c r="J2" s="112"/>
      <c r="L2" s="71"/>
      <c r="M2" s="112"/>
      <c r="N2" s="71"/>
      <c r="O2" s="112"/>
      <c r="P2" s="71"/>
      <c r="Q2" s="112"/>
      <c r="R2" s="71"/>
    </row>
    <row r="3" spans="1:105" ht="15.75" customHeight="1" thickBot="1">
      <c r="A3" s="24" t="s">
        <v>2709</v>
      </c>
      <c r="B3" s="112"/>
      <c r="C3" s="112"/>
      <c r="D3" s="112"/>
      <c r="F3" s="71"/>
      <c r="G3" s="112"/>
      <c r="J3" s="112"/>
      <c r="L3" s="71"/>
      <c r="M3" s="112"/>
      <c r="N3" s="71"/>
      <c r="O3" s="112"/>
      <c r="P3" s="27"/>
      <c r="Q3" s="27" t="s">
        <v>2850</v>
      </c>
      <c r="R3" s="71"/>
      <c r="BA3" s="741" t="s">
        <v>2426</v>
      </c>
      <c r="BB3" s="757"/>
      <c r="BC3" s="757"/>
      <c r="BD3" s="757"/>
      <c r="BE3" s="757"/>
      <c r="BF3" s="757"/>
      <c r="BG3" s="757"/>
      <c r="BH3" s="757"/>
      <c r="BI3" s="757"/>
      <c r="BJ3" s="757"/>
      <c r="BK3" s="757"/>
      <c r="BL3" s="757"/>
      <c r="BM3" s="757"/>
      <c r="BN3" s="757"/>
      <c r="BO3" s="757"/>
      <c r="BP3" s="757"/>
      <c r="BQ3" s="757"/>
      <c r="BR3" s="757"/>
      <c r="BS3" s="757"/>
      <c r="BT3" s="757"/>
      <c r="BU3" s="757"/>
      <c r="BV3" s="757"/>
      <c r="BW3" s="757"/>
      <c r="BX3" s="757"/>
      <c r="BY3" s="757"/>
      <c r="BZ3" s="757"/>
      <c r="CA3" s="757"/>
      <c r="CB3" s="757"/>
      <c r="CC3" s="757"/>
      <c r="CD3" s="757"/>
      <c r="CE3" s="758"/>
    </row>
    <row r="4" spans="1:105" ht="15.75" customHeight="1" thickBot="1">
      <c r="A4" s="24" t="str">
        <f>SCH00!J3</f>
        <v>For the PRD of June 2026</v>
      </c>
      <c r="B4" s="112"/>
      <c r="C4" s="112"/>
      <c r="D4" s="112"/>
      <c r="F4" s="71"/>
      <c r="G4" s="112"/>
      <c r="J4" s="112"/>
      <c r="L4" s="71"/>
      <c r="M4" s="112"/>
      <c r="N4" s="71"/>
      <c r="O4" s="112"/>
      <c r="P4" s="27"/>
      <c r="Q4" s="27" t="s">
        <v>2427</v>
      </c>
      <c r="R4" s="71"/>
      <c r="BA4" s="746" t="s">
        <v>2428</v>
      </c>
      <c r="BB4" s="718"/>
      <c r="BC4" s="718"/>
      <c r="BD4" s="718"/>
      <c r="BE4" s="718"/>
      <c r="BF4" s="516"/>
      <c r="BG4" s="748" t="s">
        <v>2429</v>
      </c>
      <c r="BH4" s="718"/>
      <c r="BI4" s="718"/>
      <c r="BJ4" s="718"/>
      <c r="BK4" s="718"/>
      <c r="BL4" s="718"/>
      <c r="BM4" s="718"/>
      <c r="BN4" s="718"/>
      <c r="BO4" s="718"/>
      <c r="BP4" s="718"/>
      <c r="BQ4" s="718"/>
      <c r="BR4" s="718"/>
      <c r="BS4" s="718"/>
      <c r="BT4" s="718"/>
      <c r="BU4" s="718"/>
      <c r="BV4" s="718"/>
      <c r="BW4" s="718"/>
      <c r="BX4" s="718"/>
      <c r="BY4" s="718"/>
      <c r="BZ4" s="765"/>
      <c r="CA4" s="517"/>
      <c r="CB4" s="741" t="s">
        <v>2430</v>
      </c>
      <c r="CC4" s="759"/>
      <c r="CD4" s="759"/>
      <c r="CE4" s="760"/>
    </row>
    <row r="5" spans="1:105" ht="5.15" customHeight="1" thickBot="1">
      <c r="BA5" s="741" t="s">
        <v>2431</v>
      </c>
      <c r="BB5" s="741" t="s">
        <v>2432</v>
      </c>
      <c r="BC5" s="741" t="s">
        <v>2433</v>
      </c>
      <c r="BD5" s="741" t="s">
        <v>2434</v>
      </c>
      <c r="BE5" s="744" t="s">
        <v>2435</v>
      </c>
      <c r="BF5" s="518"/>
      <c r="BG5" s="744" t="s">
        <v>2436</v>
      </c>
      <c r="BH5" s="757"/>
      <c r="BI5" s="744" t="s">
        <v>2437</v>
      </c>
      <c r="BJ5" s="757"/>
      <c r="BK5" s="744" t="s">
        <v>2438</v>
      </c>
      <c r="BL5" s="757"/>
      <c r="BM5" s="741" t="s">
        <v>2439</v>
      </c>
      <c r="BN5" s="758"/>
      <c r="BO5" s="755" t="s">
        <v>2440</v>
      </c>
      <c r="BP5" s="757"/>
      <c r="BQ5" s="741" t="s">
        <v>2441</v>
      </c>
      <c r="BR5" s="758"/>
      <c r="BS5" s="755" t="s">
        <v>2442</v>
      </c>
      <c r="BT5" s="757"/>
      <c r="BU5" s="741" t="s">
        <v>2443</v>
      </c>
      <c r="BV5" s="758"/>
      <c r="BW5" s="754" t="s">
        <v>2444</v>
      </c>
      <c r="BX5" s="758"/>
      <c r="BY5" s="741" t="s">
        <v>2445</v>
      </c>
      <c r="BZ5" s="758"/>
      <c r="CA5" s="519"/>
      <c r="CB5" s="761"/>
      <c r="CC5" s="762"/>
      <c r="CD5" s="762"/>
      <c r="CE5" s="763"/>
    </row>
    <row r="6" spans="1:105" s="52" customFormat="1" ht="13.5" customHeight="1" thickBot="1">
      <c r="A6" s="697" t="s">
        <v>2446</v>
      </c>
      <c r="B6" s="698"/>
      <c r="C6" s="698"/>
      <c r="D6" s="698"/>
      <c r="E6" s="698"/>
      <c r="F6" s="698"/>
      <c r="G6" s="698"/>
      <c r="H6" s="698"/>
      <c r="I6" s="698"/>
      <c r="J6" s="699"/>
      <c r="K6" s="710" t="s">
        <v>2447</v>
      </c>
      <c r="L6" s="697" t="s">
        <v>2448</v>
      </c>
      <c r="M6" s="698"/>
      <c r="N6" s="698"/>
      <c r="O6" s="698"/>
      <c r="P6" s="698"/>
      <c r="Q6" s="699"/>
      <c r="R6" s="71"/>
      <c r="S6" s="702" t="s">
        <v>2332</v>
      </c>
      <c r="T6" s="703"/>
      <c r="U6" s="702" t="s">
        <v>2333</v>
      </c>
      <c r="V6" s="703"/>
      <c r="W6" s="71"/>
      <c r="X6" s="57" t="s">
        <v>2449</v>
      </c>
      <c r="Y6" s="57"/>
      <c r="Z6" s="57"/>
      <c r="AA6" s="71"/>
      <c r="AB6" s="71"/>
      <c r="AC6" s="71"/>
      <c r="AD6" s="71"/>
      <c r="AF6" s="71"/>
      <c r="AG6" s="71"/>
      <c r="AH6" s="71"/>
      <c r="AI6" s="71"/>
      <c r="BA6" s="764"/>
      <c r="BB6" s="764"/>
      <c r="BC6" s="764"/>
      <c r="BD6" s="764"/>
      <c r="BE6" s="761"/>
      <c r="BF6" s="520"/>
      <c r="BG6" s="521" t="s">
        <v>2450</v>
      </c>
      <c r="BH6" s="522" t="s">
        <v>2451</v>
      </c>
      <c r="BI6" s="521" t="s">
        <v>2450</v>
      </c>
      <c r="BJ6" s="522" t="s">
        <v>2451</v>
      </c>
      <c r="BK6" s="521" t="s">
        <v>2450</v>
      </c>
      <c r="BL6" s="522" t="s">
        <v>2451</v>
      </c>
      <c r="BM6" s="523" t="s">
        <v>2450</v>
      </c>
      <c r="BN6" s="524" t="s">
        <v>2451</v>
      </c>
      <c r="BO6" s="525" t="s">
        <v>2450</v>
      </c>
      <c r="BP6" s="522" t="s">
        <v>2451</v>
      </c>
      <c r="BQ6" s="521" t="s">
        <v>2450</v>
      </c>
      <c r="BR6" s="526" t="s">
        <v>2451</v>
      </c>
      <c r="BS6" s="525" t="s">
        <v>2450</v>
      </c>
      <c r="BT6" s="522" t="s">
        <v>2451</v>
      </c>
      <c r="BU6" s="521" t="s">
        <v>2450</v>
      </c>
      <c r="BV6" s="526" t="s">
        <v>2451</v>
      </c>
      <c r="BW6" s="525" t="s">
        <v>2450</v>
      </c>
      <c r="BX6" s="526" t="s">
        <v>2451</v>
      </c>
      <c r="BY6" s="521" t="s">
        <v>2450</v>
      </c>
      <c r="BZ6" s="526" t="s">
        <v>2451</v>
      </c>
      <c r="CA6" s="527"/>
      <c r="CB6" s="523" t="s">
        <v>2452</v>
      </c>
      <c r="CC6" s="523" t="s">
        <v>2453</v>
      </c>
      <c r="CD6" s="523" t="s">
        <v>2454</v>
      </c>
      <c r="CE6" s="528" t="s">
        <v>2455</v>
      </c>
    </row>
    <row r="7" spans="1:105" s="52" customFormat="1" ht="13.5" customHeight="1" thickBot="1">
      <c r="A7" s="69" t="s">
        <v>2337</v>
      </c>
      <c r="B7" s="69" t="s">
        <v>2297</v>
      </c>
      <c r="C7" s="69" t="s">
        <v>2456</v>
      </c>
      <c r="D7" s="69" t="s">
        <v>2297</v>
      </c>
      <c r="E7" s="69" t="s">
        <v>2457</v>
      </c>
      <c r="F7" s="69" t="s">
        <v>2336</v>
      </c>
      <c r="G7" s="69" t="s">
        <v>2297</v>
      </c>
      <c r="H7" s="69" t="s">
        <v>2342</v>
      </c>
      <c r="I7" s="69" t="s">
        <v>2335</v>
      </c>
      <c r="J7" s="69" t="s">
        <v>2297</v>
      </c>
      <c r="K7" s="711"/>
      <c r="L7" s="69" t="s">
        <v>2335</v>
      </c>
      <c r="M7" s="69" t="s">
        <v>2297</v>
      </c>
      <c r="N7" s="69" t="s">
        <v>2336</v>
      </c>
      <c r="O7" s="69" t="s">
        <v>2297</v>
      </c>
      <c r="P7" s="69" t="s">
        <v>2337</v>
      </c>
      <c r="Q7" s="69" t="s">
        <v>2297</v>
      </c>
      <c r="R7" s="71"/>
      <c r="S7" s="117" t="s">
        <v>2342</v>
      </c>
      <c r="T7" s="117" t="s">
        <v>2343</v>
      </c>
      <c r="U7" s="108" t="s">
        <v>2342</v>
      </c>
      <c r="V7" s="108" t="s">
        <v>2343</v>
      </c>
      <c r="W7" s="71"/>
      <c r="X7" s="108" t="s">
        <v>2335</v>
      </c>
      <c r="Y7" s="108" t="s">
        <v>2342</v>
      </c>
      <c r="Z7" s="108" t="s">
        <v>2343</v>
      </c>
      <c r="AA7" s="71"/>
      <c r="AB7" s="71"/>
      <c r="AC7" s="71"/>
      <c r="AD7" s="71"/>
      <c r="AF7" s="71"/>
      <c r="AG7" s="71"/>
      <c r="AH7" s="71"/>
      <c r="AI7" s="71"/>
      <c r="BA7" s="529"/>
      <c r="BB7" s="530"/>
      <c r="BC7" s="530"/>
      <c r="BD7" s="530"/>
      <c r="BE7" s="531"/>
      <c r="BF7" s="532"/>
      <c r="BG7" s="529"/>
      <c r="BH7" s="531"/>
      <c r="BI7" s="529"/>
      <c r="BJ7" s="531"/>
      <c r="BK7" s="529"/>
      <c r="BL7" s="531"/>
      <c r="BM7" s="529"/>
      <c r="BN7" s="531"/>
      <c r="BO7" s="529"/>
      <c r="BP7" s="531"/>
      <c r="BQ7" s="529"/>
      <c r="BR7" s="531"/>
      <c r="BS7" s="529"/>
      <c r="BT7" s="531"/>
      <c r="BU7" s="529"/>
      <c r="BV7" s="531"/>
      <c r="BW7" s="529"/>
      <c r="BX7" s="531"/>
      <c r="BY7" s="529"/>
      <c r="BZ7" s="531"/>
      <c r="CA7" s="532"/>
      <c r="CB7" s="529"/>
      <c r="CC7" s="530"/>
      <c r="CD7" s="530"/>
      <c r="CE7" s="531"/>
    </row>
    <row r="8" spans="1:105" ht="13.5" customHeight="1" thickBot="1">
      <c r="A8" s="697" t="s">
        <v>2458</v>
      </c>
      <c r="B8" s="698"/>
      <c r="C8" s="698"/>
      <c r="D8" s="698"/>
      <c r="E8" s="698"/>
      <c r="F8" s="698"/>
      <c r="G8" s="699"/>
      <c r="J8" s="172"/>
      <c r="M8" s="112"/>
      <c r="N8" s="697" t="s">
        <v>2458</v>
      </c>
      <c r="O8" s="698"/>
      <c r="P8" s="698"/>
      <c r="Q8" s="699"/>
      <c r="R8" s="71"/>
      <c r="S8" s="249"/>
      <c r="T8" s="162"/>
      <c r="U8" s="162"/>
      <c r="V8" s="162"/>
      <c r="BA8" s="533"/>
      <c r="BB8" s="534"/>
      <c r="BC8" s="534"/>
      <c r="BD8" s="534"/>
      <c r="BE8" s="535"/>
      <c r="BF8" s="536"/>
      <c r="BG8" s="533"/>
      <c r="BH8" s="535"/>
      <c r="BI8" s="533"/>
      <c r="BJ8" s="535"/>
      <c r="BK8" s="533"/>
      <c r="BL8" s="535"/>
      <c r="BM8" s="533"/>
      <c r="BN8" s="535"/>
      <c r="BO8" s="533"/>
      <c r="BP8" s="535"/>
      <c r="BQ8" s="533"/>
      <c r="BR8" s="535"/>
      <c r="BS8" s="533"/>
      <c r="BT8" s="535"/>
      <c r="BU8" s="533"/>
      <c r="BV8" s="535"/>
      <c r="BW8" s="533"/>
      <c r="BX8" s="535"/>
      <c r="BY8" s="533"/>
      <c r="BZ8" s="535"/>
      <c r="CA8" s="536"/>
      <c r="CB8" s="533"/>
      <c r="CC8" s="534"/>
      <c r="CD8" s="534"/>
      <c r="CE8" s="535"/>
    </row>
    <row r="9" spans="1:105" ht="12.75" customHeight="1">
      <c r="K9" s="35" t="s">
        <v>2851</v>
      </c>
      <c r="P9" t="s">
        <v>2852</v>
      </c>
      <c r="S9" s="72"/>
      <c r="T9" s="72"/>
      <c r="U9" s="72"/>
      <c r="V9" s="72"/>
      <c r="X9" s="72"/>
      <c r="Y9" s="72"/>
      <c r="Z9" s="72"/>
      <c r="BA9" s="533"/>
      <c r="BB9" s="534"/>
      <c r="BC9" s="534"/>
      <c r="BD9" s="534"/>
      <c r="BE9" s="535"/>
      <c r="BF9" s="536"/>
      <c r="BG9" s="533"/>
      <c r="BH9" s="535"/>
      <c r="BI9" s="533"/>
      <c r="BJ9" s="535"/>
      <c r="BK9" s="533"/>
      <c r="BL9" s="535"/>
      <c r="BM9" s="533"/>
      <c r="BN9" s="535"/>
      <c r="BO9" s="533"/>
      <c r="BP9" s="535"/>
      <c r="BQ9" s="533"/>
      <c r="BR9" s="535"/>
      <c r="BS9" s="533"/>
      <c r="BT9" s="535"/>
      <c r="BU9" s="533"/>
      <c r="BV9" s="535"/>
      <c r="BW9" s="533"/>
      <c r="BX9" s="535"/>
      <c r="BY9" s="533"/>
      <c r="BZ9" s="535"/>
      <c r="CA9" s="536"/>
      <c r="CB9" s="533"/>
      <c r="CC9" s="534"/>
      <c r="CD9" s="534"/>
      <c r="CE9" s="535"/>
    </row>
    <row r="10" spans="1:105" ht="12.75" customHeight="1">
      <c r="A10">
        <f ca="1">I10-T10</f>
        <v>3216</v>
      </c>
      <c r="B10">
        <f ca="1">IF(I10=0,0,(A10*100/I10))</f>
        <v>112.21214235868807</v>
      </c>
      <c r="C10">
        <f ca="1">I10-E10</f>
        <v>-21.25</v>
      </c>
      <c r="D10">
        <f ca="1">IF(I10=0,0,(C10*100/I10))</f>
        <v>-0.74145150034891838</v>
      </c>
      <c r="E10">
        <f ca="1">IFERROR(_xll.AC_BU(_xll.ArrayBU(DB),_xll.ArrayDPT($BA10:$BE10),_xll.ArrayCOA($BG10:$BZ10),YR,PRD-1,_xll.ArrayDIM($CB10:$CE10)),0)</f>
        <v>2887.25</v>
      </c>
      <c r="F10">
        <f ca="1">I10-H10</f>
        <v>2866</v>
      </c>
      <c r="G10">
        <f ca="1">IF(I10=0,0,(F10*100/I10))</f>
        <v>100</v>
      </c>
      <c r="H10"/>
      <c r="I10">
        <f ca="1">IFERROR(_xll.AC_BU(_xll.ArrayBU(DB),_xll.ArrayDPT($BA10:$BE10),_xll.ArrayCOA($BG10:$BZ10),YR,PRD,_xll.ArrayDIM($CB10:$CE10)),0)</f>
        <v>2866</v>
      </c>
      <c r="J10" s="140">
        <f ca="1">I10/$I$21*100</f>
        <v>0.26681617806473851</v>
      </c>
      <c r="K10" t="s">
        <v>2853</v>
      </c>
      <c r="L10">
        <f ca="1">IFERROR(_xll.ACC_BU(_xll.ArrayBU(DB),_xll.ArrayDPT($BA10:$BE10),_xll.ArrayCOA($BG10:$BZ10),YR,PRD,_xll.ArrayDIM($CB10:$CE10)),0)</f>
        <v>134020</v>
      </c>
      <c r="M10" s="140">
        <f ca="1">L10/$L$21*100</f>
        <v>3.2917608160120322</v>
      </c>
      <c r="N10">
        <f ca="1">L10-U10</f>
        <v>134020</v>
      </c>
      <c r="O10">
        <f ca="1">IF(L10=0,0,(N10*100/L10))</f>
        <v>100</v>
      </c>
      <c r="P10">
        <f ca="1">L10-V10</f>
        <v>65924.009999999995</v>
      </c>
      <c r="Q10">
        <f ca="1">IF(L10=0,0,(P10*100/L10))</f>
        <v>49.189680644679889</v>
      </c>
      <c r="R10" s="40"/>
      <c r="S10" s="72">
        <f ca="1">IFERROR(_xll.BC_BU(_xll.ArrayBU(DB),_xll.ArrayDPT($BA10:$BE10),_xll.ArrayCOA($BG10:$BZ10),YR,PRD,RV,_xll.ArrayDIM($CB10:$CE10)),0)</f>
        <v>0</v>
      </c>
      <c r="T10" s="72">
        <f ca="1">IFERROR(_xll.AC_BU(_xll.ArrayBU(DB),_xll.ArrayDPT($BA10:$BE10),_xll.ArrayCOA($BG10:$BZ10),YR-1,PRD,_xll.ArrayDIM($CB10:$CE10)),0)</f>
        <v>-350</v>
      </c>
      <c r="U10" s="72">
        <f ca="1">IFERROR(_xll.BCC_BU(_xll.ArrayBU(DB),_xll.ArrayDPT($BA10:$BE10),_xll.ArrayCOA($BG10:$BZ10),YR,PRD,RV,_xll.ArrayDIM($CB10:$CE10)),0)</f>
        <v>0</v>
      </c>
      <c r="V10" s="72">
        <f ca="1">IFERROR(_xll.ACC_BU(_xll.ArrayBU(DB),_xll.ArrayDPT($BA10:$BE10),_xll.ArrayCOA($BG10:$BZ10),YR-1,PRD,_xll.ArrayDIM($CB10:$CE10)),0)</f>
        <v>68095.990000000005</v>
      </c>
      <c r="W10" s="102"/>
      <c r="X10" s="72">
        <f ca="1">IFERROR(_xll.ACC_BU(_xll.ArrayBU(DB),_xll.ArrayDPT($BA10:$BE10),_xll.ArrayCOA($BG10:$BZ10),YR-1,PRD,_xll.ArrayDIM($CB10:$CE10)),0)</f>
        <v>68095.990000000005</v>
      </c>
      <c r="Y10" s="72">
        <f ca="1">IFERROR(_xll.BCC_BU(_xll.ArrayBU(DB),_xll.ArrayDPT($BA10:$BE10),_xll.ArrayCOA($BG10:$BZ10),YR-1,PRD,RV,_xll.ArrayDIM($CB10:$CE10)),0)</f>
        <v>0</v>
      </c>
      <c r="Z10" s="72">
        <f ca="1">IFERROR(_xll.ACC_BU(_xll.ArrayBU(DB),_xll.ArrayDPT($BA10:$BE10),_xll.ArrayCOA($BG10:$BZ10),YR-1-1,PRD,_xll.ArrayDIM($CB10:$CE10)),0)</f>
        <v>43817.86</v>
      </c>
      <c r="AA10" s="102"/>
      <c r="AB10" s="102"/>
      <c r="AC10" s="102"/>
      <c r="AD10" s="102"/>
      <c r="AF10" s="106"/>
      <c r="AG10" s="106"/>
      <c r="AH10" s="106"/>
      <c r="AI10" s="106"/>
      <c r="BA10" s="533"/>
      <c r="BB10" s="534"/>
      <c r="BC10" s="534"/>
      <c r="BD10" s="534"/>
      <c r="BE10" s="535"/>
      <c r="BF10" s="536"/>
      <c r="BG10" s="533" t="s">
        <v>2010</v>
      </c>
      <c r="BH10" s="535"/>
      <c r="BI10" s="533"/>
      <c r="BJ10" s="535"/>
      <c r="BK10" s="533"/>
      <c r="BL10" s="535"/>
      <c r="BM10" s="533"/>
      <c r="BN10" s="535"/>
      <c r="BO10" s="533"/>
      <c r="BP10" s="535"/>
      <c r="BQ10" s="533"/>
      <c r="BR10" s="535"/>
      <c r="BS10" s="533"/>
      <c r="BT10" s="535"/>
      <c r="BU10" s="533"/>
      <c r="BV10" s="535"/>
      <c r="BW10" s="533"/>
      <c r="BX10" s="535"/>
      <c r="BY10" s="533"/>
      <c r="BZ10" s="535"/>
      <c r="CA10" s="536"/>
      <c r="CB10" s="533"/>
      <c r="CC10" s="534"/>
      <c r="CD10" s="534"/>
      <c r="CE10" s="535"/>
      <c r="DA10" t="s">
        <v>2010</v>
      </c>
    </row>
    <row r="11" spans="1:105" ht="12.75" customHeight="1">
      <c r="A11" s="124">
        <f ca="1">I11-T11</f>
        <v>646440.82000000007</v>
      </c>
      <c r="B11" s="124">
        <f ca="1">IF(I11=0,0,(A11*100/I11))</f>
        <v>60.34274493761567</v>
      </c>
      <c r="C11" s="124">
        <f ca="1">I11-E11</f>
        <v>531731.98</v>
      </c>
      <c r="D11" s="124">
        <f ca="1">IF(I11=0,0,(C11*100/I11))</f>
        <v>49.635119335925218</v>
      </c>
      <c r="E11" s="124">
        <f ca="1">IFERROR(_xll.AC_BU(_xll.ArrayBU(DB),_xll.ArrayDPT($BA11:$BE11),_xll.ArrayCOA($BG11:$BZ11),YR,PRD-1,_xll.ArrayDIM($CB11:$CE11)),0)</f>
        <v>539549.78</v>
      </c>
      <c r="F11" s="124">
        <f ca="1">I11-H11</f>
        <v>1071281.76</v>
      </c>
      <c r="G11" s="124">
        <f ca="1">IF(I11=0,0,(F11*100/I11))</f>
        <v>100</v>
      </c>
      <c r="H11" s="124"/>
      <c r="I11" s="124">
        <f ca="1">IFERROR(_xll.AC_BU(_xll.ArrayBU(DB),_xll.ArrayDPT($BA11:$BE11),_xll.ArrayCOA($BG11:$BZ11),YR,PRD,_xll.ArrayDIM($CB11:$CE11)),0)</f>
        <v>1071281.76</v>
      </c>
      <c r="J11" s="127">
        <f ca="1">I11/$I$21*100</f>
        <v>99.733183821935256</v>
      </c>
      <c r="K11" s="124" t="s">
        <v>2854</v>
      </c>
      <c r="L11" s="124">
        <f ca="1">IFERROR(_xll.ACC_BU(_xll.ArrayBU(DB),_xll.ArrayDPT($BA11:$BE11),_xll.ArrayCOA($BG11:$BZ11),YR,PRD,_xll.ArrayDIM($CB11:$CE11)),0)</f>
        <v>3937357.22</v>
      </c>
      <c r="M11" s="127">
        <f ca="1">L11/$L$21*100</f>
        <v>96.70823918398797</v>
      </c>
      <c r="N11" s="124">
        <f ca="1">L11-U11</f>
        <v>3937357.22</v>
      </c>
      <c r="O11" s="124">
        <f ca="1">IF(L11=0,0,(N11*100/L11))</f>
        <v>100</v>
      </c>
      <c r="P11" s="124">
        <f ca="1">L11-V11</f>
        <v>581996.20000000019</v>
      </c>
      <c r="Q11" s="124">
        <f ca="1">IF(L11=0,0,(P11*100/L11))</f>
        <v>14.781391869747599</v>
      </c>
      <c r="R11" s="40"/>
      <c r="S11" s="72">
        <f ca="1">IFERROR(_xll.BC_BU(_xll.ArrayBU(DB),_xll.ArrayDPT($BA11:$BE11),_xll.ArrayCOA($BG11:$BZ11),YR,PRD,RV,_xll.ArrayDIM($CB11:$CE11)),0)</f>
        <v>0</v>
      </c>
      <c r="T11" s="72">
        <f ca="1">IFERROR(_xll.AC_BU(_xll.ArrayBU(DB),_xll.ArrayDPT($BA11:$BE11),_xll.ArrayCOA($BG11:$BZ11),YR-1,PRD,_xll.ArrayDIM($CB11:$CE11)),0)</f>
        <v>424840.94</v>
      </c>
      <c r="U11" s="72">
        <f ca="1">IFERROR(_xll.BCC_BU(_xll.ArrayBU(DB),_xll.ArrayDPT($BA11:$BE11),_xll.ArrayCOA($BG11:$BZ11),YR,PRD,RV,_xll.ArrayDIM($CB11:$CE11)),0)</f>
        <v>0</v>
      </c>
      <c r="V11" s="72">
        <f ca="1">IFERROR(_xll.ACC_BU(_xll.ArrayBU(DB),_xll.ArrayDPT($BA11:$BE11),_xll.ArrayCOA($BG11:$BZ11),YR-1,PRD,_xll.ArrayDIM($CB11:$CE11)),0)</f>
        <v>3355361.02</v>
      </c>
      <c r="W11" s="102"/>
      <c r="X11" s="72">
        <f ca="1">IFERROR(_xll.ACC_BU(_xll.ArrayBU(DB),_xll.ArrayDPT($BA11:$BE11),_xll.ArrayCOA($BG11:$BZ11),YR-1,PRD,_xll.ArrayDIM($CB11:$CE11)),0)</f>
        <v>3355361.02</v>
      </c>
      <c r="Y11" s="72">
        <f ca="1">IFERROR(_xll.BCC_BU(_xll.ArrayBU(DB),_xll.ArrayDPT($BA11:$BE11),_xll.ArrayCOA($BG11:$BZ11),YR-1,PRD,RV,_xll.ArrayDIM($CB11:$CE11)),0)</f>
        <v>0</v>
      </c>
      <c r="Z11" s="72">
        <f ca="1">IFERROR(_xll.ACC_BU(_xll.ArrayBU(DB),_xll.ArrayDPT($BA11:$BE11),_xll.ArrayCOA($BG11:$BZ11),YR-1-1,PRD,_xll.ArrayDIM($CB11:$CE11)),0)</f>
        <v>3937669.27</v>
      </c>
      <c r="AA11" s="102"/>
      <c r="AB11" s="102"/>
      <c r="AC11" s="102"/>
      <c r="AD11" s="102"/>
      <c r="AF11" s="106"/>
      <c r="AG11" s="106"/>
      <c r="AH11" s="106"/>
      <c r="AI11" s="106"/>
      <c r="BA11" s="533"/>
      <c r="BB11" s="534"/>
      <c r="BC11" s="534"/>
      <c r="BD11" s="534"/>
      <c r="BE11" s="535"/>
      <c r="BF11" s="536"/>
      <c r="BG11" s="533" t="s">
        <v>2008</v>
      </c>
      <c r="BH11" s="535"/>
      <c r="BI11" s="533"/>
      <c r="BJ11" s="535"/>
      <c r="BK11" s="533"/>
      <c r="BL11" s="535"/>
      <c r="BM11" s="533"/>
      <c r="BN11" s="535"/>
      <c r="BO11" s="533"/>
      <c r="BP11" s="535"/>
      <c r="BQ11" s="533"/>
      <c r="BR11" s="535"/>
      <c r="BS11" s="533"/>
      <c r="BT11" s="535"/>
      <c r="BU11" s="533"/>
      <c r="BV11" s="535"/>
      <c r="BW11" s="533"/>
      <c r="BX11" s="535"/>
      <c r="BY11" s="533"/>
      <c r="BZ11" s="535"/>
      <c r="CA11" s="536"/>
      <c r="CB11" s="533"/>
      <c r="CC11" s="534"/>
      <c r="CD11" s="534"/>
      <c r="CE11" s="535"/>
      <c r="DA11" t="s">
        <v>2008</v>
      </c>
    </row>
    <row r="12" spans="1:105" ht="12.75" hidden="1" customHeight="1">
      <c r="A12" s="124"/>
      <c r="B12" s="124">
        <f>IF(I12=0,0,(A12*100/I12))</f>
        <v>0</v>
      </c>
      <c r="C12" s="124">
        <f>I12-E12</f>
        <v>0</v>
      </c>
      <c r="D12" s="124">
        <f>IF(I12=0,0,(C12*100/I12))</f>
        <v>0</v>
      </c>
      <c r="E12" s="124"/>
      <c r="F12" s="124"/>
      <c r="G12" s="124">
        <f>IF(I12=0,0,(F12*100/I12))</f>
        <v>0</v>
      </c>
      <c r="H12" s="124"/>
      <c r="I12" s="124"/>
      <c r="J12" s="127">
        <f ca="1">I12/$I$21*100</f>
        <v>0</v>
      </c>
      <c r="K12" s="124" t="s">
        <v>2855</v>
      </c>
      <c r="L12" s="124"/>
      <c r="M12" s="127">
        <f ca="1">L12/$L$21*100</f>
        <v>0</v>
      </c>
      <c r="N12" s="124"/>
      <c r="O12" s="124">
        <f>IF(L12=0,0,(N12*100/L12))</f>
        <v>0</v>
      </c>
      <c r="P12" s="124"/>
      <c r="Q12" s="124">
        <f>IF(L12=0,0,(P12*100/L12))</f>
        <v>0</v>
      </c>
      <c r="R12" s="40"/>
      <c r="S12" s="72"/>
      <c r="T12" s="72"/>
      <c r="U12" s="72"/>
      <c r="V12" s="72"/>
      <c r="W12" s="102"/>
      <c r="X12" s="72"/>
      <c r="Y12" s="72"/>
      <c r="Z12" s="72"/>
      <c r="AA12" s="102"/>
      <c r="AB12" s="102"/>
      <c r="AC12" s="102"/>
      <c r="AD12" s="102"/>
      <c r="AF12" s="106"/>
      <c r="AG12" s="106"/>
      <c r="AH12" s="106"/>
      <c r="AI12" s="106"/>
      <c r="BA12" s="533"/>
      <c r="BB12" s="534"/>
      <c r="BC12" s="534"/>
      <c r="BD12" s="534"/>
      <c r="BE12" s="535"/>
      <c r="BF12" s="536"/>
      <c r="BG12" s="533"/>
      <c r="BH12" s="535"/>
      <c r="BI12" s="533"/>
      <c r="BJ12" s="535"/>
      <c r="BK12" s="533"/>
      <c r="BL12" s="535"/>
      <c r="BM12" s="533"/>
      <c r="BN12" s="535"/>
      <c r="BO12" s="533"/>
      <c r="BP12" s="535"/>
      <c r="BQ12" s="533"/>
      <c r="BR12" s="535"/>
      <c r="BS12" s="533"/>
      <c r="BT12" s="535"/>
      <c r="BU12" s="533"/>
      <c r="BV12" s="535"/>
      <c r="BW12" s="533"/>
      <c r="BX12" s="535"/>
      <c r="BY12" s="533"/>
      <c r="BZ12" s="535"/>
      <c r="CA12" s="536"/>
      <c r="CB12" s="533"/>
      <c r="CC12" s="534"/>
      <c r="CD12" s="534"/>
      <c r="CE12" s="535"/>
    </row>
    <row r="13" spans="1:105" ht="12.75" hidden="1" customHeight="1">
      <c r="A13" s="124"/>
      <c r="B13" s="124">
        <f>IF(I13=0,0,(A13*100/I13))</f>
        <v>0</v>
      </c>
      <c r="C13" s="124">
        <f>I13-E13</f>
        <v>0</v>
      </c>
      <c r="D13" s="124">
        <f>IF(I13=0,0,(C13*100/I13))</f>
        <v>0</v>
      </c>
      <c r="E13" s="124"/>
      <c r="F13" s="124"/>
      <c r="G13" s="124">
        <f>IF(I13=0,0,(F13*100/I13))</f>
        <v>0</v>
      </c>
      <c r="H13" s="124"/>
      <c r="I13" s="124"/>
      <c r="J13" s="127">
        <f ca="1">I13/$I$21*100</f>
        <v>0</v>
      </c>
      <c r="K13" s="124" t="s">
        <v>2856</v>
      </c>
      <c r="L13" s="124"/>
      <c r="M13" s="127">
        <f ca="1">L13/$L$21*100</f>
        <v>0</v>
      </c>
      <c r="N13" s="124"/>
      <c r="O13" s="124">
        <f>IF(L13=0,0,(N13*100/L13))</f>
        <v>0</v>
      </c>
      <c r="P13" s="124"/>
      <c r="Q13" s="124">
        <f>IF(L13=0,0,(P13*100/L13))</f>
        <v>0</v>
      </c>
      <c r="R13" s="40"/>
      <c r="S13" s="72"/>
      <c r="T13" s="72"/>
      <c r="U13" s="72"/>
      <c r="V13" s="72"/>
      <c r="W13" s="102"/>
      <c r="X13" s="72"/>
      <c r="Y13" s="72"/>
      <c r="Z13" s="72"/>
      <c r="AA13" s="102"/>
      <c r="AB13" s="102"/>
      <c r="AC13" s="102"/>
      <c r="AD13" s="102"/>
      <c r="AF13" s="106"/>
      <c r="AG13" s="106"/>
      <c r="AH13" s="106"/>
      <c r="AI13" s="106"/>
      <c r="BA13" s="533"/>
      <c r="BB13" s="534"/>
      <c r="BC13" s="534"/>
      <c r="BD13" s="534"/>
      <c r="BE13" s="535"/>
      <c r="BF13" s="536"/>
      <c r="BG13" s="533"/>
      <c r="BH13" s="535"/>
      <c r="BI13" s="533"/>
      <c r="BJ13" s="535"/>
      <c r="BK13" s="533"/>
      <c r="BL13" s="535"/>
      <c r="BM13" s="533"/>
      <c r="BN13" s="535"/>
      <c r="BO13" s="533"/>
      <c r="BP13" s="535"/>
      <c r="BQ13" s="533"/>
      <c r="BR13" s="535"/>
      <c r="BS13" s="533"/>
      <c r="BT13" s="535"/>
      <c r="BU13" s="533"/>
      <c r="BV13" s="535"/>
      <c r="BW13" s="533"/>
      <c r="BX13" s="535"/>
      <c r="BY13" s="533"/>
      <c r="BZ13" s="535"/>
      <c r="CA13" s="536"/>
      <c r="CB13" s="533"/>
      <c r="CC13" s="534"/>
      <c r="CD13" s="534"/>
      <c r="CE13" s="535"/>
    </row>
    <row r="14" spans="1:105" ht="12.75" customHeight="1">
      <c r="A14" s="133">
        <f ca="1">SUM(A10:A13)</f>
        <v>649656.82000000007</v>
      </c>
      <c r="B14" s="124">
        <f ca="1">IF(I14=0,0,(A14*100/I14))</f>
        <v>60.481140881399789</v>
      </c>
      <c r="C14" s="133">
        <f ca="1">I14-E14</f>
        <v>531710.73</v>
      </c>
      <c r="D14" s="124">
        <f ca="1">IF(I14=0,0,(C14*100/I14))</f>
        <v>49.500706494979795</v>
      </c>
      <c r="E14" s="133">
        <f ca="1">SUM(E10:E13)</f>
        <v>542437.03</v>
      </c>
      <c r="F14" s="133">
        <f ca="1">SUM(F10:F13)</f>
        <v>1074147.76</v>
      </c>
      <c r="G14" s="124">
        <f ca="1">IF(I14=0,0,(F14*100/I14))</f>
        <v>100</v>
      </c>
      <c r="H14" s="133">
        <f>SUM(H10:H13)</f>
        <v>0</v>
      </c>
      <c r="I14" s="133">
        <f ca="1">SUM(I10:I13)</f>
        <v>1074147.76</v>
      </c>
      <c r="J14" s="127">
        <f ca="1">I14/$I$21*100</f>
        <v>100</v>
      </c>
      <c r="K14" s="133" t="s">
        <v>2857</v>
      </c>
      <c r="L14" s="133">
        <f ca="1">SUM(L10:L13)</f>
        <v>4071377.22</v>
      </c>
      <c r="M14" s="127">
        <f ca="1">L14/$L$21*100</f>
        <v>100</v>
      </c>
      <c r="N14" s="133">
        <f ca="1">SUM(N10:N13)</f>
        <v>4071377.22</v>
      </c>
      <c r="O14" s="124">
        <f ca="1">IF(L14=0,0,(N14*100/L14))</f>
        <v>100</v>
      </c>
      <c r="P14" s="133">
        <f ca="1">SUM(P10:P13)</f>
        <v>647920.2100000002</v>
      </c>
      <c r="Q14" s="124">
        <f ca="1">IF(L14=0,0,(P14*100/L14))</f>
        <v>15.91403043710109</v>
      </c>
      <c r="R14" s="40"/>
      <c r="S14" s="145">
        <f ca="1">SUM(S10:S13)</f>
        <v>0</v>
      </c>
      <c r="T14" s="145">
        <f ca="1">SUM(T10:T13)</f>
        <v>424490.94</v>
      </c>
      <c r="U14" s="145">
        <f ca="1">SUM(U10:U13)</f>
        <v>0</v>
      </c>
      <c r="V14" s="145">
        <f ca="1">SUM(V10:V13)</f>
        <v>3423457.0100000002</v>
      </c>
      <c r="X14" s="145">
        <f ca="1">SUM(X10:X13)</f>
        <v>3423457.0100000002</v>
      </c>
      <c r="Y14" s="145">
        <f ca="1">SUM(Y10:Y13)</f>
        <v>0</v>
      </c>
      <c r="Z14" s="145">
        <f ca="1">SUM(Z10:Z13)</f>
        <v>3981487.13</v>
      </c>
      <c r="BA14" s="533"/>
      <c r="BB14" s="534"/>
      <c r="BC14" s="534"/>
      <c r="BD14" s="534"/>
      <c r="BE14" s="535"/>
      <c r="BF14" s="536"/>
      <c r="BG14" s="533"/>
      <c r="BH14" s="535"/>
      <c r="BI14" s="533"/>
      <c r="BJ14" s="535"/>
      <c r="BK14" s="533"/>
      <c r="BL14" s="535"/>
      <c r="BM14" s="533"/>
      <c r="BN14" s="535"/>
      <c r="BO14" s="533"/>
      <c r="BP14" s="535"/>
      <c r="BQ14" s="533"/>
      <c r="BR14" s="535"/>
      <c r="BS14" s="533"/>
      <c r="BT14" s="535"/>
      <c r="BU14" s="533"/>
      <c r="BV14" s="535"/>
      <c r="BW14" s="533"/>
      <c r="BX14" s="535"/>
      <c r="BY14" s="533"/>
      <c r="BZ14" s="535"/>
      <c r="CA14" s="536"/>
      <c r="CB14" s="533"/>
      <c r="CC14" s="534"/>
      <c r="CD14" s="534"/>
      <c r="CE14" s="535"/>
    </row>
    <row r="15" spans="1:105" ht="5.15" customHeight="1">
      <c r="G15" s="140"/>
      <c r="S15" s="72"/>
      <c r="T15" s="72"/>
      <c r="U15" s="72"/>
      <c r="V15" s="72"/>
      <c r="X15" s="72"/>
      <c r="Y15" s="72"/>
      <c r="Z15" s="72"/>
      <c r="BA15" s="533"/>
      <c r="BB15" s="534"/>
      <c r="BC15" s="534"/>
      <c r="BD15" s="534"/>
      <c r="BE15" s="535"/>
      <c r="BF15" s="536"/>
      <c r="BG15" s="533"/>
      <c r="BH15" s="535"/>
      <c r="BI15" s="533"/>
      <c r="BJ15" s="535"/>
      <c r="BK15" s="533"/>
      <c r="BL15" s="535"/>
      <c r="BM15" s="533"/>
      <c r="BN15" s="535"/>
      <c r="BO15" s="533"/>
      <c r="BP15" s="535"/>
      <c r="BQ15" s="533"/>
      <c r="BR15" s="535"/>
      <c r="BS15" s="533"/>
      <c r="BT15" s="535"/>
      <c r="BU15" s="533"/>
      <c r="BV15" s="535"/>
      <c r="BW15" s="533"/>
      <c r="BX15" s="535"/>
      <c r="BY15" s="533"/>
      <c r="BZ15" s="535"/>
      <c r="CA15" s="536"/>
      <c r="CB15" s="533"/>
      <c r="CC15" s="534"/>
      <c r="CD15" s="534"/>
      <c r="CE15" s="535"/>
    </row>
    <row r="16" spans="1:105" ht="12.75" hidden="1" customHeight="1">
      <c r="G16" s="140"/>
      <c r="K16" s="35" t="s">
        <v>2858</v>
      </c>
      <c r="S16" s="72"/>
      <c r="T16" s="72"/>
      <c r="U16" s="72"/>
      <c r="V16" s="72"/>
      <c r="X16" s="72"/>
      <c r="Y16" s="72"/>
      <c r="Z16" s="72"/>
      <c r="BA16" s="537"/>
      <c r="BB16" s="538"/>
      <c r="BC16" s="538"/>
      <c r="BD16" s="538"/>
      <c r="BE16" s="539"/>
      <c r="BF16" s="502"/>
      <c r="BG16" s="537"/>
      <c r="BH16" s="539"/>
      <c r="BI16" s="537"/>
      <c r="BJ16" s="539"/>
      <c r="BK16" s="537"/>
      <c r="BL16" s="539"/>
      <c r="BM16" s="537"/>
      <c r="BN16" s="539"/>
      <c r="BO16" s="537"/>
      <c r="BP16" s="539"/>
      <c r="BQ16" s="537"/>
      <c r="BR16" s="539"/>
      <c r="BS16" s="537"/>
      <c r="BT16" s="539"/>
      <c r="BU16" s="537"/>
      <c r="BV16" s="539"/>
      <c r="BW16" s="537"/>
      <c r="BX16" s="539"/>
      <c r="BY16" s="537"/>
      <c r="BZ16" s="539"/>
      <c r="CA16" s="502"/>
      <c r="CB16" s="537"/>
      <c r="CC16" s="538"/>
      <c r="CD16" s="538"/>
      <c r="CE16" s="539"/>
    </row>
    <row r="17" spans="1:106" ht="12.75" hidden="1" customHeight="1">
      <c r="A17">
        <f>I17-T17</f>
        <v>0</v>
      </c>
      <c r="B17">
        <f>IF(I17=0,0,(A17*100/I17))</f>
        <v>0</v>
      </c>
      <c r="C17">
        <f>I17-E17</f>
        <v>0</v>
      </c>
      <c r="D17">
        <f>IF(I17=0,0,(C17*100/I17))</f>
        <v>0</v>
      </c>
      <c r="E17">
        <v>0</v>
      </c>
      <c r="F17">
        <f>I17-H17</f>
        <v>0</v>
      </c>
      <c r="G17">
        <f>IF(I17=0,0,(F17*100/I17))</f>
        <v>0</v>
      </c>
      <c r="H17">
        <v>0</v>
      </c>
      <c r="I17">
        <v>0</v>
      </c>
      <c r="J17" s="140">
        <f ca="1">I17/$I$21*100</f>
        <v>0</v>
      </c>
      <c r="K17" t="s">
        <v>2859</v>
      </c>
      <c r="L17">
        <v>0</v>
      </c>
      <c r="M17" s="140">
        <f ca="1">L17/$L$21*100</f>
        <v>0</v>
      </c>
      <c r="N17">
        <f>L17-U17</f>
        <v>0</v>
      </c>
      <c r="O17">
        <f>IF(L17=0,0,(N17*100/L17))</f>
        <v>0</v>
      </c>
      <c r="P17">
        <f>L17-V17</f>
        <v>0</v>
      </c>
      <c r="Q17">
        <f>IF(L17=0,0,(P17*100/L17))</f>
        <v>0</v>
      </c>
      <c r="R17" s="40"/>
      <c r="S17" s="72">
        <v>0</v>
      </c>
      <c r="T17" s="72">
        <v>0</v>
      </c>
      <c r="U17" s="72">
        <v>0</v>
      </c>
      <c r="V17" s="72">
        <v>0</v>
      </c>
      <c r="W17" s="102"/>
      <c r="X17" s="72">
        <v>0</v>
      </c>
      <c r="Y17" s="72">
        <v>0</v>
      </c>
      <c r="Z17" s="72">
        <v>0</v>
      </c>
      <c r="AA17" s="102"/>
      <c r="AB17" s="102"/>
      <c r="AC17" s="102"/>
      <c r="AD17" s="102"/>
      <c r="AF17" s="106"/>
      <c r="AG17" s="106"/>
      <c r="AH17" s="106"/>
      <c r="AI17" s="106"/>
      <c r="BA17" s="537"/>
      <c r="BB17" s="538"/>
      <c r="BC17" s="538"/>
      <c r="BD17" s="538"/>
      <c r="BE17" s="539"/>
      <c r="BF17" s="502"/>
      <c r="BG17" s="537"/>
      <c r="BH17" s="539"/>
      <c r="BI17" s="537"/>
      <c r="BJ17" s="539"/>
      <c r="BK17" s="537"/>
      <c r="BL17" s="539"/>
      <c r="BM17" s="537"/>
      <c r="BN17" s="539"/>
      <c r="BO17" s="537"/>
      <c r="BP17" s="539"/>
      <c r="BQ17" s="537"/>
      <c r="BR17" s="539"/>
      <c r="BS17" s="537"/>
      <c r="BT17" s="539"/>
      <c r="BU17" s="537"/>
      <c r="BV17" s="539"/>
      <c r="BW17" s="537"/>
      <c r="BX17" s="539"/>
      <c r="BY17" s="537"/>
      <c r="BZ17" s="539"/>
      <c r="CA17" s="502"/>
      <c r="CB17" s="537"/>
      <c r="CC17" s="538"/>
      <c r="CD17" s="538"/>
      <c r="CE17" s="539"/>
    </row>
    <row r="18" spans="1:106" ht="12.75" hidden="1" customHeight="1">
      <c r="A18" s="74">
        <f>I18-T18</f>
        <v>0</v>
      </c>
      <c r="B18">
        <f>IF(I18=0,0,(A18*100/I18))</f>
        <v>0</v>
      </c>
      <c r="C18">
        <f>I18-E18</f>
        <v>0</v>
      </c>
      <c r="D18">
        <f>IF(I18=0,0,(C18*100/I18))</f>
        <v>0</v>
      </c>
      <c r="E18" s="74">
        <v>0</v>
      </c>
      <c r="F18" s="74">
        <f>I18-H18</f>
        <v>0</v>
      </c>
      <c r="G18">
        <f>IF(I18=0,0,(F18*100/I18))</f>
        <v>0</v>
      </c>
      <c r="H18">
        <v>0</v>
      </c>
      <c r="I18" s="74">
        <v>0</v>
      </c>
      <c r="J18" s="140">
        <f ca="1">I18/$I$21*100</f>
        <v>0</v>
      </c>
      <c r="K18" t="s">
        <v>2860</v>
      </c>
      <c r="L18" s="74">
        <v>0</v>
      </c>
      <c r="M18" s="140">
        <f ca="1">L18/$L$21*100</f>
        <v>0</v>
      </c>
      <c r="N18" s="74">
        <f>L18-U18</f>
        <v>0</v>
      </c>
      <c r="O18">
        <f>IF(L18=0,0,(N18*100/L18))</f>
        <v>0</v>
      </c>
      <c r="P18" s="74">
        <f>L18-V18</f>
        <v>0</v>
      </c>
      <c r="Q18">
        <f>IF(L18=0,0,(P18*100/L18))</f>
        <v>0</v>
      </c>
      <c r="R18" s="40"/>
      <c r="S18" s="72">
        <v>0</v>
      </c>
      <c r="T18" s="72">
        <v>0</v>
      </c>
      <c r="U18" s="72">
        <v>0</v>
      </c>
      <c r="V18" s="72">
        <v>0</v>
      </c>
      <c r="W18" s="102"/>
      <c r="X18" s="72">
        <v>0</v>
      </c>
      <c r="Y18" s="72">
        <v>0</v>
      </c>
      <c r="Z18" s="72">
        <v>0</v>
      </c>
      <c r="AA18" s="102"/>
      <c r="AB18" s="102"/>
      <c r="AC18" s="102"/>
      <c r="AD18" s="102"/>
      <c r="AF18" s="106"/>
      <c r="AG18" s="106"/>
      <c r="AH18" s="106"/>
      <c r="AI18" s="106"/>
      <c r="BA18" s="537"/>
      <c r="BB18" s="538"/>
      <c r="BC18" s="538"/>
      <c r="BD18" s="538"/>
      <c r="BE18" s="539"/>
      <c r="BF18" s="502"/>
      <c r="BG18" s="537"/>
      <c r="BH18" s="539"/>
      <c r="BI18" s="537"/>
      <c r="BJ18" s="539"/>
      <c r="BK18" s="537"/>
      <c r="BL18" s="539"/>
      <c r="BM18" s="537"/>
      <c r="BN18" s="539"/>
      <c r="BO18" s="537"/>
      <c r="BP18" s="539"/>
      <c r="BQ18" s="537"/>
      <c r="BR18" s="539"/>
      <c r="BS18" s="537"/>
      <c r="BT18" s="539"/>
      <c r="BU18" s="537"/>
      <c r="BV18" s="539"/>
      <c r="BW18" s="537"/>
      <c r="BX18" s="539"/>
      <c r="BY18" s="537"/>
      <c r="BZ18" s="539"/>
      <c r="CA18" s="502"/>
      <c r="CB18" s="537"/>
      <c r="CC18" s="538"/>
      <c r="CD18" s="538"/>
      <c r="CE18" s="539"/>
    </row>
    <row r="19" spans="1:106" ht="12.75" hidden="1" customHeight="1">
      <c r="A19" s="35">
        <f>SUM(A17:A18)</f>
        <v>0</v>
      </c>
      <c r="B19">
        <f>IF(I19=0,0,(A19*100/I19))</f>
        <v>0</v>
      </c>
      <c r="C19">
        <f>I19-E19</f>
        <v>0</v>
      </c>
      <c r="D19">
        <f>IF(I19=0,0,(C19*100/I19))</f>
        <v>0</v>
      </c>
      <c r="E19" s="35">
        <f>SUM(E17:E18)</f>
        <v>0</v>
      </c>
      <c r="F19" s="35">
        <f>SUM(F17:F18)</f>
        <v>0</v>
      </c>
      <c r="G19">
        <f>IF(I19=0,0,(F19*100/I19))</f>
        <v>0</v>
      </c>
      <c r="H19" s="35">
        <f>SUM(H17:H18)</f>
        <v>0</v>
      </c>
      <c r="I19" s="35">
        <f>SUM(I17:I18)</f>
        <v>0</v>
      </c>
      <c r="J19" s="140">
        <f ca="1">I19/$I$21*100</f>
        <v>0</v>
      </c>
      <c r="K19" s="35" t="s">
        <v>2861</v>
      </c>
      <c r="L19" s="35">
        <f>SUM(L17:L18)</f>
        <v>0</v>
      </c>
      <c r="M19" s="140">
        <f ca="1">L19/$L$21*100</f>
        <v>0</v>
      </c>
      <c r="N19" s="35">
        <f>SUM(N17:N18)</f>
        <v>0</v>
      </c>
      <c r="O19">
        <f>IF(L19=0,0,(N19*100/L19))</f>
        <v>0</v>
      </c>
      <c r="P19" s="35">
        <f>SUM(P17:P18)</f>
        <v>0</v>
      </c>
      <c r="Q19">
        <f>IF(L19=0,0,(P19*100/L19))</f>
        <v>0</v>
      </c>
      <c r="R19" s="40"/>
      <c r="S19" s="77">
        <f>SUM(S17:S18)</f>
        <v>0</v>
      </c>
      <c r="T19" s="77">
        <f>SUM(T17:T18)</f>
        <v>0</v>
      </c>
      <c r="U19" s="77">
        <f>SUM(U17:U18)</f>
        <v>0</v>
      </c>
      <c r="V19" s="77">
        <f>SUM(V17:V18)</f>
        <v>0</v>
      </c>
      <c r="X19" s="77">
        <f>SUM(X17:X18)</f>
        <v>0</v>
      </c>
      <c r="Y19" s="77">
        <f>SUM(Y17:Y18)</f>
        <v>0</v>
      </c>
      <c r="Z19" s="77">
        <f>SUM(Z17:Z18)</f>
        <v>0</v>
      </c>
      <c r="AF19" s="106"/>
      <c r="AG19" s="106"/>
      <c r="AH19" s="106"/>
      <c r="AI19" s="106"/>
      <c r="BA19" s="537"/>
      <c r="BB19" s="538"/>
      <c r="BC19" s="538"/>
      <c r="BD19" s="538"/>
      <c r="BE19" s="539"/>
      <c r="BF19" s="502"/>
      <c r="BG19" s="537"/>
      <c r="BH19" s="539"/>
      <c r="BI19" s="537"/>
      <c r="BJ19" s="539"/>
      <c r="BK19" s="537"/>
      <c r="BL19" s="539"/>
      <c r="BM19" s="537"/>
      <c r="BN19" s="539"/>
      <c r="BO19" s="537"/>
      <c r="BP19" s="539"/>
      <c r="BQ19" s="537"/>
      <c r="BR19" s="539"/>
      <c r="BS19" s="537"/>
      <c r="BT19" s="539"/>
      <c r="BU19" s="537"/>
      <c r="BV19" s="539"/>
      <c r="BW19" s="537"/>
      <c r="BX19" s="539"/>
      <c r="BY19" s="537"/>
      <c r="BZ19" s="539"/>
      <c r="CA19" s="502"/>
      <c r="CB19" s="537"/>
      <c r="CC19" s="538"/>
      <c r="CD19" s="538"/>
      <c r="CE19" s="539"/>
    </row>
    <row r="20" spans="1:106" ht="12.75" hidden="1" customHeight="1">
      <c r="A20" s="74"/>
      <c r="E20" s="74"/>
      <c r="F20" s="74"/>
      <c r="I20" s="74"/>
      <c r="L20" s="74"/>
      <c r="N20" s="74"/>
      <c r="P20" s="74"/>
      <c r="S20" s="72"/>
      <c r="T20" s="72"/>
      <c r="U20" s="72"/>
      <c r="V20" s="72"/>
      <c r="X20" s="72"/>
      <c r="Y20" s="72"/>
      <c r="Z20" s="72"/>
      <c r="BA20" s="537"/>
      <c r="BB20" s="538"/>
      <c r="BC20" s="538"/>
      <c r="BD20" s="538"/>
      <c r="BE20" s="539"/>
      <c r="BF20" s="502"/>
      <c r="BG20" s="537"/>
      <c r="BH20" s="539"/>
      <c r="BI20" s="537"/>
      <c r="BJ20" s="539"/>
      <c r="BK20" s="537"/>
      <c r="BL20" s="539"/>
      <c r="BM20" s="537"/>
      <c r="BN20" s="539"/>
      <c r="BO20" s="537"/>
      <c r="BP20" s="539"/>
      <c r="BQ20" s="537"/>
      <c r="BR20" s="539"/>
      <c r="BS20" s="537"/>
      <c r="BT20" s="539"/>
      <c r="BU20" s="537"/>
      <c r="BV20" s="539"/>
      <c r="BW20" s="537"/>
      <c r="BX20" s="539"/>
      <c r="BY20" s="537"/>
      <c r="BZ20" s="539"/>
      <c r="CA20" s="502"/>
      <c r="CB20" s="537"/>
      <c r="CC20" s="538"/>
      <c r="CD20" s="538"/>
      <c r="CE20" s="539"/>
    </row>
    <row r="21" spans="1:106" ht="12.75" customHeight="1">
      <c r="A21" s="35">
        <f ca="1">A14+A19</f>
        <v>649656.82000000007</v>
      </c>
      <c r="B21">
        <f ca="1">IF(I21=0,0,(A21*100/I21))</f>
        <v>60.481140881399789</v>
      </c>
      <c r="C21" s="35">
        <f ca="1">I21-E21</f>
        <v>531710.73</v>
      </c>
      <c r="D21">
        <f ca="1">IF(I21=0,0,(C21*100/I21))</f>
        <v>49.500706494979795</v>
      </c>
      <c r="E21" s="35">
        <f ca="1">E14+E19</f>
        <v>542437.03</v>
      </c>
      <c r="F21" s="35">
        <f ca="1">+F14+F19</f>
        <v>1074147.76</v>
      </c>
      <c r="G21">
        <f ca="1">IF(I21=0,0,(F21*100/I21))</f>
        <v>100</v>
      </c>
      <c r="H21" s="35">
        <f>H14+H19</f>
        <v>0</v>
      </c>
      <c r="I21" s="35">
        <f ca="1">I14+I19</f>
        <v>1074147.76</v>
      </c>
      <c r="J21" s="140">
        <f ca="1">I21/$I$21*100</f>
        <v>100</v>
      </c>
      <c r="K21" s="35" t="s">
        <v>2862</v>
      </c>
      <c r="L21" s="35">
        <f ca="1">L14+L19</f>
        <v>4071377.22</v>
      </c>
      <c r="M21" s="140">
        <f ca="1">L21/$L$21*100</f>
        <v>100</v>
      </c>
      <c r="N21" s="35">
        <f ca="1">N14+N19</f>
        <v>4071377.22</v>
      </c>
      <c r="O21">
        <f ca="1">IF(L21=0,0,(N21*100/L21))</f>
        <v>100</v>
      </c>
      <c r="P21" s="35">
        <f ca="1">P14+P19</f>
        <v>647920.2100000002</v>
      </c>
      <c r="Q21">
        <f ca="1">IF(L21=0,0,(P21*100/L21))</f>
        <v>15.91403043710109</v>
      </c>
      <c r="R21" s="35"/>
      <c r="S21" s="77">
        <f ca="1">S14+S19</f>
        <v>0</v>
      </c>
      <c r="T21" s="77">
        <f ca="1">T14+T19</f>
        <v>424490.94</v>
      </c>
      <c r="U21" s="77">
        <f ca="1">U14+U19</f>
        <v>0</v>
      </c>
      <c r="V21" s="77">
        <f ca="1">V14+V19</f>
        <v>3423457.0100000002</v>
      </c>
      <c r="X21" s="77">
        <f ca="1">X14+X19</f>
        <v>3423457.0100000002</v>
      </c>
      <c r="Y21" s="77">
        <f ca="1">Y14+Y19</f>
        <v>0</v>
      </c>
      <c r="Z21" s="77">
        <f ca="1">Z14+Z19</f>
        <v>3981487.13</v>
      </c>
      <c r="BA21" s="537"/>
      <c r="BB21" s="538"/>
      <c r="BC21" s="538"/>
      <c r="BD21" s="538"/>
      <c r="BE21" s="539"/>
      <c r="BF21" s="502"/>
      <c r="BG21" s="537"/>
      <c r="BH21" s="539"/>
      <c r="BI21" s="537"/>
      <c r="BJ21" s="539"/>
      <c r="BK21" s="537"/>
      <c r="BL21" s="539"/>
      <c r="BM21" s="537"/>
      <c r="BN21" s="539"/>
      <c r="BO21" s="537"/>
      <c r="BP21" s="539"/>
      <c r="BQ21" s="537"/>
      <c r="BR21" s="539"/>
      <c r="BS21" s="537"/>
      <c r="BT21" s="539"/>
      <c r="BU21" s="537"/>
      <c r="BV21" s="539"/>
      <c r="BW21" s="537"/>
      <c r="BX21" s="539"/>
      <c r="BY21" s="537"/>
      <c r="BZ21" s="539"/>
      <c r="CA21" s="502"/>
      <c r="CB21" s="537"/>
      <c r="CC21" s="538"/>
      <c r="CD21" s="538"/>
      <c r="CE21" s="539"/>
    </row>
    <row r="22" spans="1:106" ht="5.15" customHeight="1">
      <c r="G22" s="140"/>
      <c r="M22" s="140"/>
      <c r="S22" s="72"/>
      <c r="T22" s="72"/>
      <c r="U22" s="72"/>
      <c r="V22" s="72"/>
      <c r="X22" s="72"/>
      <c r="Y22" s="72"/>
      <c r="Z22" s="72"/>
      <c r="BA22" s="537"/>
      <c r="BB22" s="538"/>
      <c r="BC22" s="538"/>
      <c r="BD22" s="538"/>
      <c r="BE22" s="539"/>
      <c r="BF22" s="502"/>
      <c r="BG22" s="537"/>
      <c r="BH22" s="539"/>
      <c r="BI22" s="537"/>
      <c r="BJ22" s="539"/>
      <c r="BK22" s="537"/>
      <c r="BL22" s="539"/>
      <c r="BM22" s="537"/>
      <c r="BN22" s="539"/>
      <c r="BO22" s="537"/>
      <c r="BP22" s="539"/>
      <c r="BQ22" s="537"/>
      <c r="BR22" s="539"/>
      <c r="BS22" s="537"/>
      <c r="BT22" s="539"/>
      <c r="BU22" s="537"/>
      <c r="BV22" s="539"/>
      <c r="BW22" s="537"/>
      <c r="BX22" s="539"/>
      <c r="BY22" s="537"/>
      <c r="BZ22" s="539"/>
      <c r="CA22" s="502"/>
      <c r="CB22" s="537"/>
      <c r="CC22" s="538"/>
      <c r="CD22" s="538"/>
      <c r="CE22" s="539"/>
    </row>
    <row r="23" spans="1:106" ht="12.75" customHeight="1">
      <c r="A23" s="46"/>
      <c r="E23" s="46"/>
      <c r="F23" s="46"/>
      <c r="G23" s="140"/>
      <c r="H23" s="46"/>
      <c r="I23" s="46"/>
      <c r="K23" s="35" t="s">
        <v>2298</v>
      </c>
      <c r="L23" s="46"/>
      <c r="M23" s="140"/>
      <c r="N23" s="46"/>
      <c r="P23" s="46"/>
      <c r="R23" s="46"/>
      <c r="S23" s="78"/>
      <c r="T23" s="78"/>
      <c r="U23" s="78"/>
      <c r="V23" s="78"/>
      <c r="X23" s="78"/>
      <c r="Y23" s="78"/>
      <c r="Z23" s="78"/>
      <c r="BA23" s="537"/>
      <c r="BB23" s="538"/>
      <c r="BC23" s="538"/>
      <c r="BD23" s="538"/>
      <c r="BE23" s="539"/>
      <c r="BF23" s="502"/>
      <c r="BG23" s="537"/>
      <c r="BH23" s="539"/>
      <c r="BI23" s="537"/>
      <c r="BJ23" s="539"/>
      <c r="BK23" s="537"/>
      <c r="BL23" s="539"/>
      <c r="BM23" s="537"/>
      <c r="BN23" s="539"/>
      <c r="BO23" s="537"/>
      <c r="BP23" s="539"/>
      <c r="BQ23" s="537"/>
      <c r="BR23" s="539"/>
      <c r="BS23" s="537"/>
      <c r="BT23" s="539"/>
      <c r="BU23" s="537"/>
      <c r="BV23" s="539"/>
      <c r="BW23" s="537"/>
      <c r="BX23" s="539"/>
      <c r="BY23" s="537"/>
      <c r="BZ23" s="539"/>
      <c r="CA23" s="502"/>
      <c r="CB23" s="537"/>
      <c r="CC23" s="538"/>
      <c r="CD23" s="538"/>
      <c r="CE23" s="539"/>
    </row>
    <row r="24" spans="1:106" ht="12.75" customHeight="1">
      <c r="A24">
        <f ca="1">I24-T24</f>
        <v>347464.12</v>
      </c>
      <c r="B24">
        <f ca="1">IF(I24=0,0,(A24*100/I24))</f>
        <v>55.543148838783743</v>
      </c>
      <c r="C24">
        <f ca="1">I24-E24</f>
        <v>242029.74</v>
      </c>
      <c r="D24">
        <f ca="1">IF(I24=0,0,(C24*100/I24))</f>
        <v>38.689156947290357</v>
      </c>
      <c r="E24">
        <f ca="1">IFERROR(_xll.AC_BU(_xll.ArrayBU(DB),_xll.ArrayDPT($BA24:$BE24),_xll.ArrayCOA($BG24:$BZ24),YR,PRD-1,_xll.ArrayDIM($CB24:$CE24)),0)</f>
        <v>383545.38</v>
      </c>
      <c r="F24">
        <f ca="1">I24-H24</f>
        <v>625575.12</v>
      </c>
      <c r="G24">
        <f ca="1">IF(I24=0,0,(F24*100/I24))</f>
        <v>100</v>
      </c>
      <c r="H24"/>
      <c r="I24">
        <f ca="1">IFERROR(_xll.AC_BU(_xll.ArrayBU(DB),_xll.ArrayDPT($BA24:$BE24),_xll.ArrayCOA($BG24:$BZ24),YR,PRD,_xll.ArrayDIM($CB24:$CE24)),0)</f>
        <v>625575.12</v>
      </c>
      <c r="J24" s="140">
        <f ca="1">I24/$I$71*100</f>
        <v>23.325516289971439</v>
      </c>
      <c r="K24" t="s">
        <v>2478</v>
      </c>
      <c r="L24">
        <f ca="1">IFERROR(_xll.ACC_BU(_xll.ArrayBU(DB),_xll.ArrayDPT($BA24:$BE24),_xll.ArrayCOA($BG24:$BZ24),YR,PRD,_xll.ArrayDIM($CB24:$CE24)),0)</f>
        <v>2482050.5</v>
      </c>
      <c r="M24" s="140">
        <f ca="1">L24/$L$71*100</f>
        <v>22.265854115403748</v>
      </c>
      <c r="N24">
        <f ca="1">L24-U24</f>
        <v>2482050.5</v>
      </c>
      <c r="O24">
        <f ca="1">IF(L24=0,0,(N24*100/L24))</f>
        <v>100</v>
      </c>
      <c r="P24">
        <f ca="1">L24-V24</f>
        <v>895542.13000000012</v>
      </c>
      <c r="Q24">
        <f ca="1">IF(L24=0,0,(P24*100/L24))</f>
        <v>36.080737680397725</v>
      </c>
      <c r="R24" s="40"/>
      <c r="S24" s="72">
        <f ca="1">IFERROR(_xll.BC_BU(_xll.ArrayBU(DB),_xll.ArrayDPT($BA24:$BE24),_xll.ArrayCOA($BG24:$BZ24),YR,PRD,RV,_xll.ArrayDIM($CB24:$CE24)),0)</f>
        <v>0</v>
      </c>
      <c r="T24" s="72">
        <f ca="1">IFERROR(_xll.AC_BU(_xll.ArrayBU(DB),_xll.ArrayDPT($BA24:$BE24),_xll.ArrayCOA($BG24:$BZ24),YR-1,PRD,_xll.ArrayDIM($CB24:$CE24)),0)</f>
        <v>278111</v>
      </c>
      <c r="U24" s="72">
        <f ca="1">IFERROR(_xll.BCC_BU(_xll.ArrayBU(DB),_xll.ArrayDPT($BA24:$BE24),_xll.ArrayCOA($BG24:$BZ24),YR,PRD,RV,_xll.ArrayDIM($CB24:$CE24)),0)</f>
        <v>0</v>
      </c>
      <c r="V24" s="72">
        <f ca="1">IFERROR(_xll.ACC_BU(_xll.ArrayBU(DB),_xll.ArrayDPT($BA24:$BE24),_xll.ArrayCOA($BG24:$BZ24),YR-1,PRD,_xll.ArrayDIM($CB24:$CE24)),0)</f>
        <v>1586508.3699999999</v>
      </c>
      <c r="W24" s="102"/>
      <c r="X24" s="72">
        <f ca="1">IFERROR(_xll.ACC_BU(_xll.ArrayBU(DB),_xll.ArrayDPT($BA24:$BE24),_xll.ArrayCOA($BG24:$BZ24),YR-1,PRD,_xll.ArrayDIM($CB24:$CE24)),0)</f>
        <v>1586508.3699999999</v>
      </c>
      <c r="Y24" s="72">
        <f ca="1">IFERROR(_xll.BCC_BU(_xll.ArrayBU(DB),_xll.ArrayDPT($BA24:$BE24),_xll.ArrayCOA($BG24:$BZ24),YR-1,PRD,RV,_xll.ArrayDIM($CB24:$CE24)),0)</f>
        <v>0</v>
      </c>
      <c r="Z24" s="72">
        <f ca="1">IFERROR(_xll.ACC_BU(_xll.ArrayBU(DB),_xll.ArrayDPT($BA24:$BE24),_xll.ArrayCOA($BG24:$BZ24),YR-1-1,PRD,_xll.ArrayDIM($CB24:$CE24)),0)</f>
        <v>1577034.92</v>
      </c>
      <c r="AA24" s="102"/>
      <c r="AB24" s="102"/>
      <c r="AC24" s="102"/>
      <c r="AD24" s="102"/>
      <c r="AF24" s="106"/>
      <c r="AG24" s="106"/>
      <c r="AH24" s="106"/>
      <c r="AI24" s="106"/>
      <c r="BA24" s="537"/>
      <c r="BB24" s="538"/>
      <c r="BC24" s="538"/>
      <c r="BD24" s="538"/>
      <c r="BE24" s="539"/>
      <c r="BF24" s="502"/>
      <c r="BG24" s="537" t="s">
        <v>1847</v>
      </c>
      <c r="BH24" s="539" t="s">
        <v>1850</v>
      </c>
      <c r="BI24" s="537"/>
      <c r="BJ24" s="539"/>
      <c r="BK24" s="537"/>
      <c r="BL24" s="539"/>
      <c r="BM24" s="537"/>
      <c r="BN24" s="539"/>
      <c r="BO24" s="537"/>
      <c r="BP24" s="539"/>
      <c r="BQ24" s="537"/>
      <c r="BR24" s="539"/>
      <c r="BS24" s="537"/>
      <c r="BT24" s="539"/>
      <c r="BU24" s="537"/>
      <c r="BV24" s="539"/>
      <c r="BW24" s="537"/>
      <c r="BX24" s="539"/>
      <c r="BY24" s="537"/>
      <c r="BZ24" s="539"/>
      <c r="CA24" s="502"/>
      <c r="CB24" s="537"/>
      <c r="CC24" s="538"/>
      <c r="CD24" s="538"/>
      <c r="CE24" s="539"/>
      <c r="DA24" t="s">
        <v>1847</v>
      </c>
      <c r="DB24" t="s">
        <v>1850</v>
      </c>
    </row>
    <row r="25" spans="1:106" ht="12.75" customHeight="1">
      <c r="A25" s="124">
        <f ca="1">I25-T25</f>
        <v>74514.23</v>
      </c>
      <c r="B25" s="124">
        <f ca="1">IF(I25=0,0,(A25*100/I25))</f>
        <v>62.96384081454412</v>
      </c>
      <c r="C25" s="124">
        <f ca="1">I25-E25</f>
        <v>13152.279999999999</v>
      </c>
      <c r="D25" s="124">
        <f ca="1">IF(I25=0,0,(C25*100/I25))</f>
        <v>11.113555951236593</v>
      </c>
      <c r="E25" s="124">
        <f ca="1">IFERROR(_xll.AC_BU(_xll.ArrayBU(DB),_xll.ArrayDPT($BA25:$BE25),_xll.ArrayCOA($BG25:$BZ25),YR,PRD-1,_xll.ArrayDIM($CB25:$CE25)),0)</f>
        <v>105192.2</v>
      </c>
      <c r="F25" s="124">
        <f ca="1">I25-H25</f>
        <v>118344.48</v>
      </c>
      <c r="G25" s="124">
        <f ca="1">IF(I25=0,0,(F25*100/I25))</f>
        <v>100</v>
      </c>
      <c r="H25" s="124"/>
      <c r="I25" s="124">
        <f ca="1">IFERROR(_xll.AC_BU(_xll.ArrayBU(DB),_xll.ArrayDPT($BA25:$BE25),_xll.ArrayCOA($BG25:$BZ25),YR,PRD,_xll.ArrayDIM($CB25:$CE25)),0)</f>
        <v>118344.48</v>
      </c>
      <c r="J25" s="127">
        <f ca="1">I25/$I$71*100</f>
        <v>4.4126532654754547</v>
      </c>
      <c r="K25" s="124" t="s">
        <v>2479</v>
      </c>
      <c r="L25" s="124">
        <f ca="1">IFERROR(_xll.ACC_BU(_xll.ArrayBU(DB),_xll.ArrayDPT($BA25:$BE25),_xll.ArrayCOA($BG25:$BZ25),YR,PRD,_xll.ArrayDIM($CB25:$CE25)),0)</f>
        <v>1215084.1299999999</v>
      </c>
      <c r="M25" s="127">
        <f ca="1">L25/$L$71*100</f>
        <v>10.900215759720554</v>
      </c>
      <c r="N25" s="124">
        <f ca="1">L25-U25</f>
        <v>1215084.1299999999</v>
      </c>
      <c r="O25" s="124">
        <f ca="1">IF(L25=0,0,(N25*100/L25))</f>
        <v>100</v>
      </c>
      <c r="P25" s="124">
        <f ca="1">L25-V25</f>
        <v>702930.08999999985</v>
      </c>
      <c r="Q25" s="124">
        <f ca="1">IF(L25=0,0,(P25*100/L25))</f>
        <v>57.850322676833898</v>
      </c>
      <c r="R25" s="40"/>
      <c r="S25" s="75">
        <f ca="1">IFERROR(_xll.BC_BU(_xll.ArrayBU(DB),_xll.ArrayDPT($BA25:$BE25),_xll.ArrayCOA($BG25:$BZ25),YR,PRD,RV,_xll.ArrayDIM($CB25:$CE25)),0)</f>
        <v>0</v>
      </c>
      <c r="T25" s="75">
        <f ca="1">IFERROR(_xll.AC_BU(_xll.ArrayBU(DB),_xll.ArrayDPT($BA25:$BE25),_xll.ArrayCOA($BG25:$BZ25),YR-1,PRD,_xll.ArrayDIM($CB25:$CE25)),0)</f>
        <v>43830.25</v>
      </c>
      <c r="U25" s="75">
        <f ca="1">IFERROR(_xll.BCC_BU(_xll.ArrayBU(DB),_xll.ArrayDPT($BA25:$BE25),_xll.ArrayCOA($BG25:$BZ25),YR,PRD,RV,_xll.ArrayDIM($CB25:$CE25)),0)</f>
        <v>0</v>
      </c>
      <c r="V25" s="75">
        <f ca="1">IFERROR(_xll.ACC_BU(_xll.ArrayBU(DB),_xll.ArrayDPT($BA25:$BE25),_xll.ArrayCOA($BG25:$BZ25),YR-1,PRD,_xll.ArrayDIM($CB25:$CE25)),0)</f>
        <v>512154.04</v>
      </c>
      <c r="W25" s="102"/>
      <c r="X25" s="75">
        <f ca="1">IFERROR(_xll.ACC_BU(_xll.ArrayBU(DB),_xll.ArrayDPT($BA25:$BE25),_xll.ArrayCOA($BG25:$BZ25),YR-1,PRD,_xll.ArrayDIM($CB25:$CE25)),0)</f>
        <v>512154.04</v>
      </c>
      <c r="Y25" s="75">
        <f ca="1">IFERROR(_xll.BCC_BU(_xll.ArrayBU(DB),_xll.ArrayDPT($BA25:$BE25),_xll.ArrayCOA($BG25:$BZ25),YR-1,PRD,RV,_xll.ArrayDIM($CB25:$CE25)),0)</f>
        <v>0</v>
      </c>
      <c r="Z25" s="75">
        <f ca="1">IFERROR(_xll.ACC_BU(_xll.ArrayBU(DB),_xll.ArrayDPT($BA25:$BE25),_xll.ArrayCOA($BG25:$BZ25),YR-1-1,PRD,_xll.ArrayDIM($CB25:$CE25)),0)</f>
        <v>498640.30000000005</v>
      </c>
      <c r="AA25" s="102"/>
      <c r="AB25" s="102"/>
      <c r="AC25" s="102"/>
      <c r="AD25" s="102"/>
      <c r="AF25" s="106"/>
      <c r="AG25" s="106"/>
      <c r="AH25" s="106"/>
      <c r="AI25" s="106"/>
      <c r="BA25" s="537"/>
      <c r="BB25" s="538"/>
      <c r="BC25" s="538"/>
      <c r="BD25" s="538"/>
      <c r="BE25" s="539"/>
      <c r="BF25" s="502"/>
      <c r="BG25" s="537" t="s">
        <v>1851</v>
      </c>
      <c r="BH25" s="539" t="s">
        <v>1858</v>
      </c>
      <c r="BI25" s="537"/>
      <c r="BJ25" s="539"/>
      <c r="BK25" s="537"/>
      <c r="BL25" s="539"/>
      <c r="BM25" s="537"/>
      <c r="BN25" s="539"/>
      <c r="BO25" s="537"/>
      <c r="BP25" s="539"/>
      <c r="BQ25" s="537"/>
      <c r="BR25" s="539"/>
      <c r="BS25" s="537"/>
      <c r="BT25" s="539"/>
      <c r="BU25" s="537"/>
      <c r="BV25" s="539"/>
      <c r="BW25" s="537"/>
      <c r="BX25" s="539"/>
      <c r="BY25" s="537"/>
      <c r="BZ25" s="539"/>
      <c r="CA25" s="502"/>
      <c r="CB25" s="537"/>
      <c r="CC25" s="538"/>
      <c r="CD25" s="538"/>
      <c r="CE25" s="539"/>
      <c r="DA25" t="s">
        <v>1851</v>
      </c>
      <c r="DB25" t="s">
        <v>1858</v>
      </c>
    </row>
    <row r="26" spans="1:106" ht="12.75" customHeight="1">
      <c r="A26" s="35">
        <f ca="1">A24+A25</f>
        <v>421978.35</v>
      </c>
      <c r="B26">
        <f ca="1">IF(I26=0,0,(A26*100/I26))</f>
        <v>56.723649975077954</v>
      </c>
      <c r="C26" s="35">
        <f ca="1">I26-E26</f>
        <v>255182.01999999996</v>
      </c>
      <c r="D26">
        <f ca="1">IF(I26=0,0,(C26*100/I26))</f>
        <v>34.302365470677202</v>
      </c>
      <c r="E26" s="35">
        <f ca="1">E24+E25</f>
        <v>488737.58</v>
      </c>
      <c r="F26" s="35">
        <f ca="1">F24+F25</f>
        <v>743919.6</v>
      </c>
      <c r="G26">
        <f ca="1">IF(I26=0,0,(F26*100/I26))</f>
        <v>100</v>
      </c>
      <c r="H26" s="35">
        <f>H24+H25</f>
        <v>0</v>
      </c>
      <c r="I26" s="35">
        <f ca="1">I24+I25</f>
        <v>743919.6</v>
      </c>
      <c r="J26" s="140">
        <f ca="1">I26/$I$71*100</f>
        <v>27.738169555446895</v>
      </c>
      <c r="K26" s="35" t="s">
        <v>2567</v>
      </c>
      <c r="L26" s="35">
        <f ca="1">L24+L25</f>
        <v>3697134.63</v>
      </c>
      <c r="M26" s="140">
        <f ca="1">L26/$L$71*100</f>
        <v>33.1660698751243</v>
      </c>
      <c r="N26" s="35">
        <f ca="1">N24+N25</f>
        <v>3697134.63</v>
      </c>
      <c r="O26">
        <f ca="1">IF(L26=0,0,(N26*100/L26))</f>
        <v>100</v>
      </c>
      <c r="P26" s="35">
        <f ca="1">P24+P25</f>
        <v>1598472.22</v>
      </c>
      <c r="Q26">
        <f ca="1">IF(L26=0,0,(P26*100/L26))</f>
        <v>43.235434464013558</v>
      </c>
      <c r="R26" s="40"/>
      <c r="S26" s="77">
        <f ca="1">S24+S25</f>
        <v>0</v>
      </c>
      <c r="T26" s="77">
        <f ca="1">T24+T25</f>
        <v>321941.25</v>
      </c>
      <c r="U26" s="77">
        <f ca="1">U24+U25</f>
        <v>0</v>
      </c>
      <c r="V26" s="77">
        <f ca="1">V24+V25</f>
        <v>2098662.4099999997</v>
      </c>
      <c r="X26" s="77">
        <f ca="1">X24+X25</f>
        <v>2098662.4099999997</v>
      </c>
      <c r="Y26" s="77">
        <f ca="1">Y24+Y25</f>
        <v>0</v>
      </c>
      <c r="Z26" s="77">
        <f ca="1">Z24+Z25</f>
        <v>2075675.22</v>
      </c>
      <c r="AF26" s="106"/>
      <c r="AG26" s="106"/>
      <c r="AH26" s="106"/>
      <c r="AI26" s="106"/>
      <c r="BA26" s="537"/>
      <c r="BB26" s="538"/>
      <c r="BC26" s="538"/>
      <c r="BD26" s="538"/>
      <c r="BE26" s="539"/>
      <c r="BF26" s="502"/>
      <c r="BG26" s="537"/>
      <c r="BH26" s="539"/>
      <c r="BI26" s="537"/>
      <c r="BJ26" s="539"/>
      <c r="BK26" s="537"/>
      <c r="BL26" s="539"/>
      <c r="BM26" s="537"/>
      <c r="BN26" s="539"/>
      <c r="BO26" s="537"/>
      <c r="BP26" s="539"/>
      <c r="BQ26" s="537"/>
      <c r="BR26" s="539"/>
      <c r="BS26" s="537"/>
      <c r="BT26" s="539"/>
      <c r="BU26" s="537"/>
      <c r="BV26" s="539"/>
      <c r="BW26" s="537"/>
      <c r="BX26" s="539"/>
      <c r="BY26" s="537"/>
      <c r="BZ26" s="539"/>
      <c r="CA26" s="502"/>
      <c r="CB26" s="537"/>
      <c r="CC26" s="538"/>
      <c r="CD26" s="538"/>
      <c r="CE26" s="539"/>
    </row>
    <row r="27" spans="1:106" ht="5.15" customHeight="1">
      <c r="A27" s="46"/>
      <c r="E27" s="46"/>
      <c r="F27" s="46"/>
      <c r="G27" s="140"/>
      <c r="H27" s="46"/>
      <c r="I27" s="46"/>
      <c r="L27" s="46"/>
      <c r="N27" s="46"/>
      <c r="P27" s="46"/>
      <c r="R27" s="46"/>
      <c r="S27" s="78"/>
      <c r="T27" s="78"/>
      <c r="U27" s="78"/>
      <c r="V27" s="78"/>
      <c r="X27" s="78"/>
      <c r="Y27" s="78"/>
      <c r="Z27" s="78"/>
      <c r="BA27" s="537"/>
      <c r="BB27" s="538"/>
      <c r="BC27" s="538"/>
      <c r="BD27" s="538"/>
      <c r="BE27" s="539"/>
      <c r="BF27" s="502"/>
      <c r="BG27" s="537"/>
      <c r="BH27" s="539"/>
      <c r="BI27" s="537"/>
      <c r="BJ27" s="539"/>
      <c r="BK27" s="537"/>
      <c r="BL27" s="539"/>
      <c r="BM27" s="537"/>
      <c r="BN27" s="539"/>
      <c r="BO27" s="537"/>
      <c r="BP27" s="539"/>
      <c r="BQ27" s="537"/>
      <c r="BR27" s="539"/>
      <c r="BS27" s="537"/>
      <c r="BT27" s="539"/>
      <c r="BU27" s="537"/>
      <c r="BV27" s="539"/>
      <c r="BW27" s="537"/>
      <c r="BX27" s="539"/>
      <c r="BY27" s="537"/>
      <c r="BZ27" s="539"/>
      <c r="CA27" s="502"/>
      <c r="CB27" s="537"/>
      <c r="CC27" s="538"/>
      <c r="CD27" s="538"/>
      <c r="CE27" s="539"/>
    </row>
    <row r="28" spans="1:106" ht="12.75" customHeight="1">
      <c r="A28" s="46"/>
      <c r="E28" s="46"/>
      <c r="F28" s="46"/>
      <c r="G28" s="140"/>
      <c r="H28" s="46"/>
      <c r="I28" s="46"/>
      <c r="K28" s="35" t="s">
        <v>2354</v>
      </c>
      <c r="L28" s="46"/>
      <c r="N28" s="46"/>
      <c r="P28" s="46"/>
      <c r="R28" s="46"/>
      <c r="S28" s="78"/>
      <c r="T28" s="78"/>
      <c r="U28" s="78"/>
      <c r="V28" s="78"/>
      <c r="X28" s="78"/>
      <c r="Y28" s="78"/>
      <c r="Z28" s="78"/>
      <c r="BA28" s="537"/>
      <c r="BB28" s="538"/>
      <c r="BC28" s="538"/>
      <c r="BD28" s="538"/>
      <c r="BE28" s="539"/>
      <c r="BF28" s="502"/>
      <c r="BG28" s="537"/>
      <c r="BH28" s="539"/>
      <c r="BI28" s="537"/>
      <c r="BJ28" s="539"/>
      <c r="BK28" s="537"/>
      <c r="BL28" s="539"/>
      <c r="BM28" s="537"/>
      <c r="BN28" s="539"/>
      <c r="BO28" s="537"/>
      <c r="BP28" s="539"/>
      <c r="BQ28" s="537"/>
      <c r="BR28" s="539"/>
      <c r="BS28" s="537"/>
      <c r="BT28" s="539"/>
      <c r="BU28" s="537"/>
      <c r="BV28" s="539"/>
      <c r="BW28" s="537"/>
      <c r="BX28" s="539"/>
      <c r="BY28" s="537"/>
      <c r="BZ28" s="539"/>
      <c r="CA28" s="502"/>
      <c r="CB28" s="537"/>
      <c r="CC28" s="538"/>
      <c r="CD28" s="538"/>
      <c r="CE28" s="539"/>
    </row>
    <row r="29" spans="1:106" ht="12.75" customHeight="1">
      <c r="A29" s="46">
        <f t="shared" ref="A29:A66" ca="1" si="0">I29-T29</f>
        <v>-2271.25</v>
      </c>
      <c r="B29">
        <f t="shared" ref="B29:B67" ca="1" si="1">IF(I29=0,0,(A29*100/I29))</f>
        <v>-123.4375</v>
      </c>
      <c r="C29">
        <f t="shared" ref="C29:C67" ca="1" si="2">I29-E29</f>
        <v>0</v>
      </c>
      <c r="D29">
        <f t="shared" ref="D29:D67" ca="1" si="3">IF(I29=0,0,(C29*100/I29))</f>
        <v>0</v>
      </c>
      <c r="E29">
        <f ca="1">IFERROR(_xll.AC_BU(_xll.ArrayBU(DB),_xll.ArrayDPT($BA29:$BE29),_xll.ArrayCOA($BG29:$BZ29),YR,PRD-1,_xll.ArrayDIM($CB29:$CE29)),0)</f>
        <v>1840</v>
      </c>
      <c r="F29" s="46">
        <f t="shared" ref="F29:F66" ca="1" si="4">I29-H29</f>
        <v>1840</v>
      </c>
      <c r="G29">
        <f t="shared" ref="G29:G67" ca="1" si="5">IF(I29=0,0,(F29*100/I29))</f>
        <v>100</v>
      </c>
      <c r="H29"/>
      <c r="I29">
        <f ca="1">IFERROR(_xll.AC_BU(_xll.ArrayBU(DB),_xll.ArrayDPT($BA29:$BE29),_xll.ArrayCOA($BG29:$BZ29),YR,PRD,_xll.ArrayDIM($CB29:$CE29)),0)</f>
        <v>1840</v>
      </c>
      <c r="J29" s="140">
        <f t="shared" ref="J29:J67" ca="1" si="6">I29/$I$71*100</f>
        <v>6.8607188171977571E-2</v>
      </c>
      <c r="K29" t="s">
        <v>2863</v>
      </c>
      <c r="L29">
        <f ca="1">IFERROR(_xll.ACC_BU(_xll.ArrayBU(DB),_xll.ArrayDPT($BA29:$BE29),_xll.ArrayCOA($BG29:$BZ29),YR,PRD,_xll.ArrayDIM($CB29:$CE29)),0)</f>
        <v>7555</v>
      </c>
      <c r="M29" s="140">
        <f t="shared" ref="M29:M67" ca="1" si="7">L29/$L$71*100</f>
        <v>6.7774015009716887E-2</v>
      </c>
      <c r="N29" s="46">
        <f t="shared" ref="N29:N66" ca="1" si="8">L29-U29</f>
        <v>7555</v>
      </c>
      <c r="O29">
        <f t="shared" ref="O29:O67" ca="1" si="9">IF(L29=0,0,(N29*100/L29))</f>
        <v>100</v>
      </c>
      <c r="P29" s="46">
        <f t="shared" ref="P29:P66" ca="1" si="10">L29-V29</f>
        <v>-4050.25</v>
      </c>
      <c r="Q29">
        <f t="shared" ref="Q29:Q67" ca="1" si="11">IF(L29=0,0,(P29*100/L29))</f>
        <v>-53.610191925876904</v>
      </c>
      <c r="R29" s="46"/>
      <c r="S29" s="72">
        <f ca="1">IFERROR(_xll.BC_BU(_xll.ArrayBU(DB),_xll.ArrayDPT($BA29:$BE29),_xll.ArrayCOA($BG29:$BZ29),YR,PRD,RV,_xll.ArrayDIM($CB29:$CE29)),0)</f>
        <v>0</v>
      </c>
      <c r="T29" s="72">
        <f ca="1">IFERROR(_xll.AC_BU(_xll.ArrayBU(DB),_xll.ArrayDPT($BA29:$BE29),_xll.ArrayCOA($BG29:$BZ29),YR-1,PRD,_xll.ArrayDIM($CB29:$CE29)),0)</f>
        <v>4111.25</v>
      </c>
      <c r="U29" s="72">
        <f ca="1">IFERROR(_xll.BCC_BU(_xll.ArrayBU(DB),_xll.ArrayDPT($BA29:$BE29),_xll.ArrayCOA($BG29:$BZ29),YR,PRD,RV,_xll.ArrayDIM($CB29:$CE29)),0)</f>
        <v>0</v>
      </c>
      <c r="V29" s="72">
        <f ca="1">IFERROR(_xll.ACC_BU(_xll.ArrayBU(DB),_xll.ArrayDPT($BA29:$BE29),_xll.ArrayCOA($BG29:$BZ29),YR-1,PRD,_xll.ArrayDIM($CB29:$CE29)),0)</f>
        <v>11605.25</v>
      </c>
      <c r="X29" s="72">
        <f ca="1">IFERROR(_xll.ACC_BU(_xll.ArrayBU(DB),_xll.ArrayDPT($BA29:$BE29),_xll.ArrayCOA($BG29:$BZ29),YR-1,PRD,_xll.ArrayDIM($CB29:$CE29)),0)</f>
        <v>11605.25</v>
      </c>
      <c r="Y29" s="72">
        <f ca="1">IFERROR(_xll.BCC_BU(_xll.ArrayBU(DB),_xll.ArrayDPT($BA29:$BE29),_xll.ArrayCOA($BG29:$BZ29),YR-1,PRD,RV,_xll.ArrayDIM($CB29:$CE29)),0)</f>
        <v>0</v>
      </c>
      <c r="Z29" s="72">
        <f ca="1">IFERROR(_xll.ACC_BU(_xll.ArrayBU(DB),_xll.ArrayDPT($BA29:$BE29),_xll.ArrayCOA($BG29:$BZ29),YR-1-1,PRD,_xll.ArrayDIM($CB29:$CE29)),0)</f>
        <v>10456.81</v>
      </c>
      <c r="BA29" s="537"/>
      <c r="BB29" s="538"/>
      <c r="BC29" s="538"/>
      <c r="BD29" s="538"/>
      <c r="BE29" s="539"/>
      <c r="BF29" s="502"/>
      <c r="BG29" s="537" t="s">
        <v>1862</v>
      </c>
      <c r="BH29" s="539"/>
      <c r="BI29" s="537"/>
      <c r="BJ29" s="539"/>
      <c r="BK29" s="537"/>
      <c r="BL29" s="539"/>
      <c r="BM29" s="537"/>
      <c r="BN29" s="539"/>
      <c r="BO29" s="537"/>
      <c r="BP29" s="539"/>
      <c r="BQ29" s="537"/>
      <c r="BR29" s="539"/>
      <c r="BS29" s="537"/>
      <c r="BT29" s="539"/>
      <c r="BU29" s="537"/>
      <c r="BV29" s="539"/>
      <c r="BW29" s="537"/>
      <c r="BX29" s="539"/>
      <c r="BY29" s="537"/>
      <c r="BZ29" s="539"/>
      <c r="CA29" s="502"/>
      <c r="CB29" s="537"/>
      <c r="CC29" s="538"/>
      <c r="CD29" s="538"/>
      <c r="CE29" s="539"/>
      <c r="DA29" t="s">
        <v>1862</v>
      </c>
    </row>
    <row r="30" spans="1:106" ht="12.75" customHeight="1">
      <c r="A30" s="226">
        <f t="shared" ca="1" si="0"/>
        <v>777.43000000000006</v>
      </c>
      <c r="B30" s="124">
        <f t="shared" ca="1" si="1"/>
        <v>97.777638032951828</v>
      </c>
      <c r="C30" s="124">
        <f t="shared" ca="1" si="2"/>
        <v>772.51</v>
      </c>
      <c r="D30" s="124">
        <f t="shared" ca="1" si="3"/>
        <v>97.158847943654877</v>
      </c>
      <c r="E30" s="124">
        <f ca="1">IFERROR(_xll.AC_BU(_xll.ArrayBU(DB),_xll.ArrayDPT($BA30:$BE30),_xll.ArrayCOA($BG30:$BZ30),YR,PRD-1,_xll.ArrayDIM($CB30:$CE30)),0)</f>
        <v>22.59</v>
      </c>
      <c r="F30" s="226">
        <f t="shared" ca="1" si="4"/>
        <v>795.1</v>
      </c>
      <c r="G30" s="124">
        <f t="shared" ca="1" si="5"/>
        <v>100</v>
      </c>
      <c r="H30" s="224"/>
      <c r="I30" s="124">
        <f ca="1">IFERROR(_xll.AC_BU(_xll.ArrayBU(DB),_xll.ArrayDPT($BA30:$BE30),_xll.ArrayCOA($BG30:$BZ30),YR,PRD,_xll.ArrayDIM($CB30:$CE30)),0)</f>
        <v>795.1</v>
      </c>
      <c r="J30" s="127">
        <f t="shared" ca="1" si="6"/>
        <v>2.9646508323662699E-2</v>
      </c>
      <c r="K30" s="124" t="s">
        <v>2485</v>
      </c>
      <c r="L30" s="124">
        <f ca="1">IFERROR(_xll.ACC_BU(_xll.ArrayBU(DB),_xll.ArrayDPT($BA30:$BE30),_xll.ArrayCOA($BG30:$BZ30),YR,PRD,_xll.ArrayDIM($CB30:$CE30)),0)</f>
        <v>1859.95</v>
      </c>
      <c r="M30" s="127">
        <f t="shared" ca="1" si="7"/>
        <v>1.6685146157157237E-2</v>
      </c>
      <c r="N30" s="226">
        <f t="shared" ca="1" si="8"/>
        <v>1859.95</v>
      </c>
      <c r="O30" s="124">
        <f t="shared" ca="1" si="9"/>
        <v>100</v>
      </c>
      <c r="P30" s="226">
        <f t="shared" ca="1" si="10"/>
        <v>1726.98</v>
      </c>
      <c r="Q30" s="124">
        <f t="shared" ca="1" si="11"/>
        <v>92.85088308825506</v>
      </c>
      <c r="R30" s="46"/>
      <c r="S30" s="223">
        <f ca="1">IFERROR(_xll.BC_BU(_xll.ArrayBU(DB),_xll.ArrayDPT($BA30:$BE30),_xll.ArrayCOA($BG30:$BZ30),YR,PRD,RV,_xll.ArrayDIM($CB30:$CE30)),0)</f>
        <v>0</v>
      </c>
      <c r="T30" s="72">
        <f ca="1">IFERROR(_xll.AC_BU(_xll.ArrayBU(DB),_xll.ArrayDPT($BA30:$BE30),_xll.ArrayCOA($BG30:$BZ30),YR-1,PRD,_xll.ArrayDIM($CB30:$CE30)),0)</f>
        <v>17.670000000000002</v>
      </c>
      <c r="U30" s="72">
        <f ca="1">IFERROR(_xll.BCC_BU(_xll.ArrayBU(DB),_xll.ArrayDPT($BA30:$BE30),_xll.ArrayCOA($BG30:$BZ30),YR,PRD,RV,_xll.ArrayDIM($CB30:$CE30)),0)</f>
        <v>0</v>
      </c>
      <c r="V30" s="72">
        <f ca="1">IFERROR(_xll.ACC_BU(_xll.ArrayBU(DB),_xll.ArrayDPT($BA30:$BE30),_xll.ArrayCOA($BG30:$BZ30),YR-1,PRD,_xll.ArrayDIM($CB30:$CE30)),0)</f>
        <v>132.97</v>
      </c>
      <c r="X30" s="72">
        <f ca="1">IFERROR(_xll.ACC_BU(_xll.ArrayBU(DB),_xll.ArrayDPT($BA30:$BE30),_xll.ArrayCOA($BG30:$BZ30),YR-1,PRD,_xll.ArrayDIM($CB30:$CE30)),0)</f>
        <v>132.97</v>
      </c>
      <c r="Y30" s="72">
        <f ca="1">IFERROR(_xll.BCC_BU(_xll.ArrayBU(DB),_xll.ArrayDPT($BA30:$BE30),_xll.ArrayCOA($BG30:$BZ30),YR-1,PRD,RV,_xll.ArrayDIM($CB30:$CE30)),0)</f>
        <v>0</v>
      </c>
      <c r="Z30" s="72">
        <f ca="1">IFERROR(_xll.ACC_BU(_xll.ArrayBU(DB),_xll.ArrayDPT($BA30:$BE30),_xll.ArrayCOA($BG30:$BZ30),YR-1-1,PRD,_xll.ArrayDIM($CB30:$CE30)),0)</f>
        <v>2754.59</v>
      </c>
      <c r="BA30" s="537"/>
      <c r="BB30" s="538"/>
      <c r="BC30" s="538"/>
      <c r="BD30" s="538"/>
      <c r="BE30" s="539"/>
      <c r="BF30" s="502"/>
      <c r="BG30" s="537" t="s">
        <v>1863</v>
      </c>
      <c r="BH30" s="539"/>
      <c r="BI30" s="537"/>
      <c r="BJ30" s="539"/>
      <c r="BK30" s="537"/>
      <c r="BL30" s="539"/>
      <c r="BM30" s="537"/>
      <c r="BN30" s="539"/>
      <c r="BO30" s="537"/>
      <c r="BP30" s="539"/>
      <c r="BQ30" s="537"/>
      <c r="BR30" s="539"/>
      <c r="BS30" s="537"/>
      <c r="BT30" s="539"/>
      <c r="BU30" s="537"/>
      <c r="BV30" s="539"/>
      <c r="BW30" s="537"/>
      <c r="BX30" s="539"/>
      <c r="BY30" s="537"/>
      <c r="BZ30" s="539"/>
      <c r="CA30" s="502"/>
      <c r="CB30" s="537"/>
      <c r="CC30" s="538"/>
      <c r="CD30" s="538"/>
      <c r="CE30" s="539"/>
      <c r="DA30" t="s">
        <v>1863</v>
      </c>
    </row>
    <row r="31" spans="1:106" ht="12.75" customHeight="1">
      <c r="A31" s="226">
        <f t="shared" ca="1" si="0"/>
        <v>-3979.1000000000004</v>
      </c>
      <c r="B31" s="124">
        <f t="shared" ca="1" si="1"/>
        <v>-61.829510845919579</v>
      </c>
      <c r="C31" s="124">
        <f t="shared" ca="1" si="2"/>
        <v>33.570000000000618</v>
      </c>
      <c r="D31" s="124">
        <f t="shared" ca="1" si="3"/>
        <v>0.52162968487787642</v>
      </c>
      <c r="E31" s="124">
        <f ca="1">IFERROR(_xll.AC_BU(_xll.ArrayBU(DB),_xll.ArrayDPT($BA31:$BE31),_xll.ArrayCOA($BG31:$BZ31),YR,PRD-1,_xll.ArrayDIM($CB31:$CE31)),0)</f>
        <v>6402.03</v>
      </c>
      <c r="F31" s="226">
        <f t="shared" ca="1" si="4"/>
        <v>6435.6</v>
      </c>
      <c r="G31" s="124">
        <f t="shared" ca="1" si="5"/>
        <v>100</v>
      </c>
      <c r="H31" s="124"/>
      <c r="I31" s="124">
        <f ca="1">IFERROR(_xll.AC_BU(_xll.ArrayBU(DB),_xll.ArrayDPT($BA31:$BE31),_xll.ArrayCOA($BG31:$BZ31),YR,PRD,_xll.ArrayDIM($CB31:$CE31)),0)</f>
        <v>6435.6</v>
      </c>
      <c r="J31" s="127">
        <f t="shared" ca="1" si="6"/>
        <v>0.23996109793455372</v>
      </c>
      <c r="K31" s="124" t="s">
        <v>2864</v>
      </c>
      <c r="L31" s="124">
        <f ca="1">IFERROR(_xll.ACC_BU(_xll.ArrayBU(DB),_xll.ArrayDPT($BA31:$BE31),_xll.ArrayCOA($BG31:$BZ31),YR,PRD,_xll.ArrayDIM($CB31:$CE31)),0)</f>
        <v>48309.84</v>
      </c>
      <c r="M31" s="127">
        <f t="shared" ca="1" si="7"/>
        <v>0.43337548924910935</v>
      </c>
      <c r="N31" s="226">
        <f t="shared" ca="1" si="8"/>
        <v>48309.84</v>
      </c>
      <c r="O31" s="124">
        <f t="shared" ca="1" si="9"/>
        <v>100.00000000000001</v>
      </c>
      <c r="P31" s="226">
        <f t="shared" ca="1" si="10"/>
        <v>-5104.4400000000023</v>
      </c>
      <c r="Q31" s="124">
        <f t="shared" ca="1" si="11"/>
        <v>-10.566046171960004</v>
      </c>
      <c r="R31" s="46"/>
      <c r="S31" s="72">
        <f ca="1">IFERROR(_xll.BC_BU(_xll.ArrayBU(DB),_xll.ArrayDPT($BA31:$BE31),_xll.ArrayCOA($BG31:$BZ31),YR,PRD,RV,_xll.ArrayDIM($CB31:$CE31)),0)</f>
        <v>0</v>
      </c>
      <c r="T31" s="72">
        <f ca="1">IFERROR(_xll.AC_BU(_xll.ArrayBU(DB),_xll.ArrayDPT($BA31:$BE31),_xll.ArrayCOA($BG31:$BZ31),YR-1,PRD,_xll.ArrayDIM($CB31:$CE31)),0)</f>
        <v>10414.700000000001</v>
      </c>
      <c r="U31" s="72">
        <f ca="1">IFERROR(_xll.BCC_BU(_xll.ArrayBU(DB),_xll.ArrayDPT($BA31:$BE31),_xll.ArrayCOA($BG31:$BZ31),YR,PRD,RV,_xll.ArrayDIM($CB31:$CE31)),0)</f>
        <v>0</v>
      </c>
      <c r="V31" s="72">
        <f ca="1">IFERROR(_xll.ACC_BU(_xll.ArrayBU(DB),_xll.ArrayDPT($BA31:$BE31),_xll.ArrayCOA($BG31:$BZ31),YR-1,PRD,_xll.ArrayDIM($CB31:$CE31)),0)</f>
        <v>53414.28</v>
      </c>
      <c r="X31" s="72">
        <f ca="1">IFERROR(_xll.ACC_BU(_xll.ArrayBU(DB),_xll.ArrayDPT($BA31:$BE31),_xll.ArrayCOA($BG31:$BZ31),YR-1,PRD,_xll.ArrayDIM($CB31:$CE31)),0)</f>
        <v>53414.28</v>
      </c>
      <c r="Y31" s="72">
        <f ca="1">IFERROR(_xll.BCC_BU(_xll.ArrayBU(DB),_xll.ArrayDPT($BA31:$BE31),_xll.ArrayCOA($BG31:$BZ31),YR-1,PRD,RV,_xll.ArrayDIM($CB31:$CE31)),0)</f>
        <v>0</v>
      </c>
      <c r="Z31" s="72">
        <f ca="1">IFERROR(_xll.ACC_BU(_xll.ArrayBU(DB),_xll.ArrayDPT($BA31:$BE31),_xll.ArrayCOA($BG31:$BZ31),YR-1-1,PRD,_xll.ArrayDIM($CB31:$CE31)),0)</f>
        <v>49183.01</v>
      </c>
      <c r="BA31" s="537"/>
      <c r="BB31" s="538"/>
      <c r="BC31" s="538"/>
      <c r="BD31" s="538"/>
      <c r="BE31" s="539"/>
      <c r="BF31" s="502"/>
      <c r="BG31" s="537" t="s">
        <v>1864</v>
      </c>
      <c r="BH31" s="539"/>
      <c r="BI31" s="537"/>
      <c r="BJ31" s="539"/>
      <c r="BK31" s="537"/>
      <c r="BL31" s="539"/>
      <c r="BM31" s="537"/>
      <c r="BN31" s="539"/>
      <c r="BO31" s="537"/>
      <c r="BP31" s="539"/>
      <c r="BQ31" s="537"/>
      <c r="BR31" s="539"/>
      <c r="BS31" s="537"/>
      <c r="BT31" s="539"/>
      <c r="BU31" s="537"/>
      <c r="BV31" s="539"/>
      <c r="BW31" s="537"/>
      <c r="BX31" s="539"/>
      <c r="BY31" s="537"/>
      <c r="BZ31" s="539"/>
      <c r="CA31" s="502"/>
      <c r="CB31" s="537"/>
      <c r="CC31" s="538"/>
      <c r="CD31" s="538"/>
      <c r="CE31" s="539"/>
      <c r="DA31" t="s">
        <v>1864</v>
      </c>
    </row>
    <row r="32" spans="1:106" ht="12.75" customHeight="1">
      <c r="A32" s="226">
        <f t="shared" ca="1" si="0"/>
        <v>87.690000000000055</v>
      </c>
      <c r="B32" s="124">
        <f t="shared" ca="1" si="1"/>
        <v>4.7599661281917696</v>
      </c>
      <c r="C32" s="124">
        <f t="shared" ca="1" si="2"/>
        <v>-363.37000000000012</v>
      </c>
      <c r="D32" s="124">
        <f t="shared" ca="1" si="3"/>
        <v>-19.724357304151475</v>
      </c>
      <c r="E32" s="124">
        <f ca="1">IFERROR(_xll.AC_BU(_xll.ArrayBU(DB),_xll.ArrayDPT($BA32:$BE32),_xll.ArrayCOA($BG32:$BZ32),YR,PRD-1,_xll.ArrayDIM($CB32:$CE32)),0)</f>
        <v>2205.61</v>
      </c>
      <c r="F32" s="226">
        <f t="shared" ca="1" si="4"/>
        <v>1842.24</v>
      </c>
      <c r="G32" s="124">
        <f t="shared" ca="1" si="5"/>
        <v>100</v>
      </c>
      <c r="H32" s="124"/>
      <c r="I32" s="124">
        <f ca="1">IFERROR(_xll.AC_BU(_xll.ArrayBU(DB),_xll.ArrayDPT($BA32:$BE32),_xll.ArrayCOA($BG32:$BZ32),YR,PRD,_xll.ArrayDIM($CB32:$CE32)),0)</f>
        <v>1842.24</v>
      </c>
      <c r="J32" s="127">
        <f t="shared" ca="1" si="6"/>
        <v>6.8690709966273897E-2</v>
      </c>
      <c r="K32" s="124" t="s">
        <v>2585</v>
      </c>
      <c r="L32" s="124">
        <f ca="1">IFERROR(_xll.ACC_BU(_xll.ArrayBU(DB),_xll.ArrayDPT($BA32:$BE32),_xll.ArrayCOA($BG32:$BZ32),YR,PRD,_xll.ArrayDIM($CB32:$CE32)),0)</f>
        <v>6271.63</v>
      </c>
      <c r="M32" s="127">
        <f t="shared" ca="1" si="7"/>
        <v>5.6261223792904137E-2</v>
      </c>
      <c r="N32" s="226">
        <f t="shared" ca="1" si="8"/>
        <v>6271.63</v>
      </c>
      <c r="O32" s="124">
        <f t="shared" ca="1" si="9"/>
        <v>100</v>
      </c>
      <c r="P32" s="226">
        <f t="shared" ca="1" si="10"/>
        <v>1667.6400000000003</v>
      </c>
      <c r="Q32" s="124">
        <f t="shared" ca="1" si="11"/>
        <v>26.590216578465252</v>
      </c>
      <c r="R32" s="46"/>
      <c r="S32" s="72">
        <f ca="1">IFERROR(_xll.BC_BU(_xll.ArrayBU(DB),_xll.ArrayDPT($BA32:$BE32),_xll.ArrayCOA($BG32:$BZ32),YR,PRD,RV,_xll.ArrayDIM($CB32:$CE32)),0)</f>
        <v>0</v>
      </c>
      <c r="T32" s="72">
        <f ca="1">IFERROR(_xll.AC_BU(_xll.ArrayBU(DB),_xll.ArrayDPT($BA32:$BE32),_xll.ArrayCOA($BG32:$BZ32),YR-1,PRD,_xll.ArrayDIM($CB32:$CE32)),0)</f>
        <v>1754.55</v>
      </c>
      <c r="U32" s="72">
        <f ca="1">IFERROR(_xll.BCC_BU(_xll.ArrayBU(DB),_xll.ArrayDPT($BA32:$BE32),_xll.ArrayCOA($BG32:$BZ32),YR,PRD,RV,_xll.ArrayDIM($CB32:$CE32)),0)</f>
        <v>0</v>
      </c>
      <c r="V32" s="72">
        <f ca="1">IFERROR(_xll.ACC_BU(_xll.ArrayBU(DB),_xll.ArrayDPT($BA32:$BE32),_xll.ArrayCOA($BG32:$BZ32),YR-1,PRD,_xll.ArrayDIM($CB32:$CE32)),0)</f>
        <v>4603.99</v>
      </c>
      <c r="X32" s="72">
        <f ca="1">IFERROR(_xll.ACC_BU(_xll.ArrayBU(DB),_xll.ArrayDPT($BA32:$BE32),_xll.ArrayCOA($BG32:$BZ32),YR-1,PRD,_xll.ArrayDIM($CB32:$CE32)),0)</f>
        <v>4603.99</v>
      </c>
      <c r="Y32" s="72">
        <f ca="1">IFERROR(_xll.BCC_BU(_xll.ArrayBU(DB),_xll.ArrayDPT($BA32:$BE32),_xll.ArrayCOA($BG32:$BZ32),YR-1,PRD,RV,_xll.ArrayDIM($CB32:$CE32)),0)</f>
        <v>0</v>
      </c>
      <c r="Z32" s="72">
        <f ca="1">IFERROR(_xll.ACC_BU(_xll.ArrayBU(DB),_xll.ArrayDPT($BA32:$BE32),_xll.ArrayCOA($BG32:$BZ32),YR-1-1,PRD,_xll.ArrayDIM($CB32:$CE32)),0)</f>
        <v>2042.02</v>
      </c>
      <c r="BA32" s="537"/>
      <c r="BB32" s="538"/>
      <c r="BC32" s="538"/>
      <c r="BD32" s="538"/>
      <c r="BE32" s="539"/>
      <c r="BF32" s="502"/>
      <c r="BG32" s="537" t="s">
        <v>1866</v>
      </c>
      <c r="BH32" s="539"/>
      <c r="BI32" s="537"/>
      <c r="BJ32" s="539"/>
      <c r="BK32" s="537"/>
      <c r="BL32" s="539"/>
      <c r="BM32" s="537"/>
      <c r="BN32" s="539"/>
      <c r="BO32" s="537"/>
      <c r="BP32" s="539"/>
      <c r="BQ32" s="537"/>
      <c r="BR32" s="539"/>
      <c r="BS32" s="537"/>
      <c r="BT32" s="539"/>
      <c r="BU32" s="537"/>
      <c r="BV32" s="539"/>
      <c r="BW32" s="537"/>
      <c r="BX32" s="539"/>
      <c r="BY32" s="537"/>
      <c r="BZ32" s="539"/>
      <c r="CA32" s="502"/>
      <c r="CB32" s="537"/>
      <c r="CC32" s="538"/>
      <c r="CD32" s="538"/>
      <c r="CE32" s="539"/>
      <c r="DA32" t="s">
        <v>1866</v>
      </c>
    </row>
    <row r="33" spans="1:106" ht="12.75" customHeight="1">
      <c r="A33" s="226">
        <f t="shared" ca="1" si="0"/>
        <v>3211.3</v>
      </c>
      <c r="B33" s="124">
        <f t="shared" ca="1" si="1"/>
        <v>57.218149875810262</v>
      </c>
      <c r="C33" s="124">
        <f t="shared" ca="1" si="2"/>
        <v>-146.61999999999989</v>
      </c>
      <c r="D33" s="124">
        <f t="shared" ca="1" si="3"/>
        <v>-2.6124389296519461</v>
      </c>
      <c r="E33" s="124">
        <f ca="1">IFERROR(_xll.AC_BU(_xll.ArrayBU(DB),_xll.ArrayDPT($BA33:$BE33),_xll.ArrayCOA($BG33:$BZ33),YR,PRD-1,_xll.ArrayDIM($CB33:$CE33)),0)</f>
        <v>5759</v>
      </c>
      <c r="F33" s="226">
        <f t="shared" ca="1" si="4"/>
        <v>5612.38</v>
      </c>
      <c r="G33" s="124">
        <f t="shared" ca="1" si="5"/>
        <v>100</v>
      </c>
      <c r="H33" s="124"/>
      <c r="I33" s="124">
        <f ca="1">IFERROR(_xll.AC_BU(_xll.ArrayBU(DB),_xll.ArrayDPT($BA33:$BE33),_xll.ArrayCOA($BG33:$BZ33),YR,PRD,_xll.ArrayDIM($CB33:$CE33)),0)</f>
        <v>5612.38</v>
      </c>
      <c r="J33" s="127">
        <f t="shared" ca="1" si="6"/>
        <v>0.20926609280034975</v>
      </c>
      <c r="K33" s="124" t="s">
        <v>2491</v>
      </c>
      <c r="L33" s="124">
        <f ca="1">IFERROR(_xll.ACC_BU(_xll.ArrayBU(DB),_xll.ArrayDPT($BA33:$BE33),_xll.ArrayCOA($BG33:$BZ33),YR,PRD,_xll.ArrayDIM($CB33:$CE33)),0)</f>
        <v>22932.85</v>
      </c>
      <c r="M33" s="127">
        <f t="shared" ca="1" si="7"/>
        <v>0.20572486037267845</v>
      </c>
      <c r="N33" s="226">
        <f t="shared" ca="1" si="8"/>
        <v>22932.85</v>
      </c>
      <c r="O33" s="124">
        <f t="shared" ca="1" si="9"/>
        <v>100</v>
      </c>
      <c r="P33" s="226">
        <f t="shared" ca="1" si="10"/>
        <v>9195.4799999999977</v>
      </c>
      <c r="Q33" s="124">
        <f t="shared" ca="1" si="11"/>
        <v>40.097414843772135</v>
      </c>
      <c r="R33" s="46"/>
      <c r="S33" s="72">
        <f ca="1">IFERROR(_xll.BC_BU(_xll.ArrayBU(DB),_xll.ArrayDPT($BA33:$BE33),_xll.ArrayCOA($BG33:$BZ33),YR,PRD,RV,_xll.ArrayDIM($CB33:$CE33)),0)</f>
        <v>0</v>
      </c>
      <c r="T33" s="72">
        <f ca="1">IFERROR(_xll.AC_BU(_xll.ArrayBU(DB),_xll.ArrayDPT($BA33:$BE33),_xll.ArrayCOA($BG33:$BZ33),YR-1,PRD,_xll.ArrayDIM($CB33:$CE33)),0)</f>
        <v>2401.08</v>
      </c>
      <c r="U33" s="72">
        <f ca="1">IFERROR(_xll.BCC_BU(_xll.ArrayBU(DB),_xll.ArrayDPT($BA33:$BE33),_xll.ArrayCOA($BG33:$BZ33),YR,PRD,RV,_xll.ArrayDIM($CB33:$CE33)),0)</f>
        <v>0</v>
      </c>
      <c r="V33" s="72">
        <f ca="1">IFERROR(_xll.ACC_BU(_xll.ArrayBU(DB),_xll.ArrayDPT($BA33:$BE33),_xll.ArrayCOA($BG33:$BZ33),YR-1,PRD,_xll.ArrayDIM($CB33:$CE33)),0)</f>
        <v>13737.37</v>
      </c>
      <c r="X33" s="72">
        <f ca="1">IFERROR(_xll.ACC_BU(_xll.ArrayBU(DB),_xll.ArrayDPT($BA33:$BE33),_xll.ArrayCOA($BG33:$BZ33),YR-1,PRD,_xll.ArrayDIM($CB33:$CE33)),0)</f>
        <v>13737.37</v>
      </c>
      <c r="Y33" s="72">
        <f ca="1">IFERROR(_xll.BCC_BU(_xll.ArrayBU(DB),_xll.ArrayDPT($BA33:$BE33),_xll.ArrayCOA($BG33:$BZ33),YR-1,PRD,RV,_xll.ArrayDIM($CB33:$CE33)),0)</f>
        <v>0</v>
      </c>
      <c r="Z33" s="72">
        <f ca="1">IFERROR(_xll.ACC_BU(_xll.ArrayBU(DB),_xll.ArrayDPT($BA33:$BE33),_xll.ArrayCOA($BG33:$BZ33),YR-1-1,PRD,_xll.ArrayDIM($CB33:$CE33)),0)</f>
        <v>19563.84</v>
      </c>
      <c r="BA33" s="537"/>
      <c r="BB33" s="538"/>
      <c r="BC33" s="538"/>
      <c r="BD33" s="538"/>
      <c r="BE33" s="539"/>
      <c r="BF33" s="502"/>
      <c r="BG33" s="537" t="s">
        <v>1920</v>
      </c>
      <c r="BH33" s="539"/>
      <c r="BI33" s="537"/>
      <c r="BJ33" s="539"/>
      <c r="BK33" s="537"/>
      <c r="BL33" s="539"/>
      <c r="BM33" s="537"/>
      <c r="BN33" s="539"/>
      <c r="BO33" s="537"/>
      <c r="BP33" s="539"/>
      <c r="BQ33" s="537"/>
      <c r="BR33" s="539"/>
      <c r="BS33" s="537"/>
      <c r="BT33" s="539"/>
      <c r="BU33" s="537"/>
      <c r="BV33" s="539"/>
      <c r="BW33" s="537"/>
      <c r="BX33" s="539"/>
      <c r="BY33" s="537"/>
      <c r="BZ33" s="539"/>
      <c r="CA33" s="502"/>
      <c r="CB33" s="537"/>
      <c r="CC33" s="538"/>
      <c r="CD33" s="538"/>
      <c r="CE33" s="539"/>
      <c r="DA33" t="s">
        <v>1920</v>
      </c>
    </row>
    <row r="34" spans="1:106" ht="12.75" customHeight="1">
      <c r="A34" s="226">
        <f t="shared" ca="1" si="0"/>
        <v>3211.3</v>
      </c>
      <c r="B34" s="124">
        <f t="shared" ca="1" si="1"/>
        <v>57.218149875810262</v>
      </c>
      <c r="C34" s="124">
        <f t="shared" ca="1" si="2"/>
        <v>-146.61999999999989</v>
      </c>
      <c r="D34" s="124">
        <f t="shared" ca="1" si="3"/>
        <v>-2.6124389296519461</v>
      </c>
      <c r="E34" s="124">
        <f ca="1">IFERROR(_xll.AC_BU(_xll.ArrayBU(DB),_xll.ArrayDPT($BA34:$BE34),_xll.ArrayCOA($BG34:$BZ34),YR,PRD-1,_xll.ArrayDIM($CB34:$CE34)),0)</f>
        <v>5759</v>
      </c>
      <c r="F34" s="226">
        <f t="shared" ca="1" si="4"/>
        <v>5612.38</v>
      </c>
      <c r="G34" s="124">
        <f t="shared" ca="1" si="5"/>
        <v>100</v>
      </c>
      <c r="H34" s="124"/>
      <c r="I34" s="124">
        <f ca="1">IFERROR(_xll.AC_BU(_xll.ArrayBU(DB),_xll.ArrayDPT($BA34:$BE34),_xll.ArrayCOA($BG34:$BZ34),YR,PRD,_xll.ArrayDIM($CB34:$CE34)),0)</f>
        <v>5612.38</v>
      </c>
      <c r="J34" s="127">
        <f t="shared" ca="1" si="6"/>
        <v>0.20926609280034975</v>
      </c>
      <c r="K34" s="143" t="s">
        <v>2489</v>
      </c>
      <c r="L34" s="124">
        <f ca="1">IFERROR(_xll.ACC_BU(_xll.ArrayBU(DB),_xll.ArrayDPT($BA34:$BE34),_xll.ArrayCOA($BG34:$BZ34),YR,PRD,_xll.ArrayDIM($CB34:$CE34)),0)</f>
        <v>24299.77</v>
      </c>
      <c r="M34" s="127">
        <f t="shared" ca="1" si="7"/>
        <v>0.21798715773827509</v>
      </c>
      <c r="N34" s="226">
        <f t="shared" ca="1" si="8"/>
        <v>24299.77</v>
      </c>
      <c r="O34" s="124">
        <f t="shared" ca="1" si="9"/>
        <v>100</v>
      </c>
      <c r="P34" s="226">
        <f t="shared" ca="1" si="10"/>
        <v>10562.4</v>
      </c>
      <c r="Q34" s="124">
        <f t="shared" ca="1" si="11"/>
        <v>43.467078083455107</v>
      </c>
      <c r="R34" s="46"/>
      <c r="S34" s="72">
        <f ca="1">IFERROR(_xll.BC_BU(_xll.ArrayBU(DB),_xll.ArrayDPT($BA34:$BE34),_xll.ArrayCOA($BG34:$BZ34),YR,PRD,RV,_xll.ArrayDIM($CB34:$CE34)),0)</f>
        <v>0</v>
      </c>
      <c r="T34" s="72">
        <f ca="1">IFERROR(_xll.AC_BU(_xll.ArrayBU(DB),_xll.ArrayDPT($BA34:$BE34),_xll.ArrayCOA($BG34:$BZ34),YR-1,PRD,_xll.ArrayDIM($CB34:$CE34)),0)</f>
        <v>2401.08</v>
      </c>
      <c r="U34" s="72">
        <f ca="1">IFERROR(_xll.BCC_BU(_xll.ArrayBU(DB),_xll.ArrayDPT($BA34:$BE34),_xll.ArrayCOA($BG34:$BZ34),YR,PRD,RV,_xll.ArrayDIM($CB34:$CE34)),0)</f>
        <v>0</v>
      </c>
      <c r="V34" s="72">
        <f ca="1">IFERROR(_xll.ACC_BU(_xll.ArrayBU(DB),_xll.ArrayDPT($BA34:$BE34),_xll.ArrayCOA($BG34:$BZ34),YR-1,PRD,_xll.ArrayDIM($CB34:$CE34)),0)</f>
        <v>13737.37</v>
      </c>
      <c r="X34" s="72">
        <f ca="1">IFERROR(_xll.ACC_BU(_xll.ArrayBU(DB),_xll.ArrayDPT($BA34:$BE34),_xll.ArrayCOA($BG34:$BZ34),YR-1,PRD,_xll.ArrayDIM($CB34:$CE34)),0)</f>
        <v>13737.37</v>
      </c>
      <c r="Y34" s="72">
        <f ca="1">IFERROR(_xll.BCC_BU(_xll.ArrayBU(DB),_xll.ArrayDPT($BA34:$BE34),_xll.ArrayCOA($BG34:$BZ34),YR-1,PRD,RV,_xll.ArrayDIM($CB34:$CE34)),0)</f>
        <v>0</v>
      </c>
      <c r="Z34" s="72">
        <f ca="1">IFERROR(_xll.ACC_BU(_xll.ArrayBU(DB),_xll.ArrayDPT($BA34:$BE34),_xll.ArrayCOA($BG34:$BZ34),YR-1-1,PRD,_xll.ArrayDIM($CB34:$CE34)),0)</f>
        <v>19563.84</v>
      </c>
      <c r="BA34" s="537"/>
      <c r="BB34" s="538"/>
      <c r="BC34" s="538"/>
      <c r="BD34" s="538"/>
      <c r="BE34" s="539"/>
      <c r="BF34" s="502"/>
      <c r="BG34" s="537" t="s">
        <v>1921</v>
      </c>
      <c r="BH34" s="539" t="s">
        <v>1920</v>
      </c>
      <c r="BI34" s="537"/>
      <c r="BJ34" s="539"/>
      <c r="BK34" s="537"/>
      <c r="BL34" s="539"/>
      <c r="BM34" s="537"/>
      <c r="BN34" s="539"/>
      <c r="BO34" s="537"/>
      <c r="BP34" s="539"/>
      <c r="BQ34" s="537"/>
      <c r="BR34" s="539"/>
      <c r="BS34" s="537"/>
      <c r="BT34" s="539"/>
      <c r="BU34" s="537"/>
      <c r="BV34" s="539"/>
      <c r="BW34" s="537"/>
      <c r="BX34" s="539"/>
      <c r="BY34" s="537"/>
      <c r="BZ34" s="539"/>
      <c r="CA34" s="502"/>
      <c r="CB34" s="537"/>
      <c r="CC34" s="538"/>
      <c r="CD34" s="538"/>
      <c r="CE34" s="539"/>
      <c r="DA34" t="s">
        <v>1921</v>
      </c>
      <c r="DB34" t="s">
        <v>1920</v>
      </c>
    </row>
    <row r="35" spans="1:106" ht="12.75" customHeight="1">
      <c r="A35" s="226">
        <f t="shared" ca="1" si="0"/>
        <v>0</v>
      </c>
      <c r="B35" s="124">
        <f t="shared" ca="1" si="1"/>
        <v>0</v>
      </c>
      <c r="C35" s="124">
        <f t="shared" ca="1" si="2"/>
        <v>0</v>
      </c>
      <c r="D35" s="124">
        <f t="shared" ca="1" si="3"/>
        <v>0</v>
      </c>
      <c r="E35" s="124">
        <f ca="1">IFERROR(_xll.AC_BU(_xll.ArrayBU(DB),_xll.ArrayDPT($BA35:$BE35),_xll.ArrayCOA($BG35:$BZ35),YR,PRD-1,_xll.ArrayDIM($CB35:$CE35)),0)</f>
        <v>0</v>
      </c>
      <c r="F35" s="226">
        <f t="shared" ca="1" si="4"/>
        <v>0</v>
      </c>
      <c r="G35" s="124">
        <f t="shared" ca="1" si="5"/>
        <v>0</v>
      </c>
      <c r="H35" s="224"/>
      <c r="I35" s="124">
        <f ca="1">IFERROR(_xll.AC_BU(_xll.ArrayBU(DB),_xll.ArrayDPT($BA35:$BE35),_xll.ArrayCOA($BG35:$BZ35),YR,PRD,_xll.ArrayDIM($CB35:$CE35)),0)</f>
        <v>0</v>
      </c>
      <c r="J35" s="127">
        <f t="shared" ca="1" si="6"/>
        <v>0</v>
      </c>
      <c r="K35" s="124" t="s">
        <v>2495</v>
      </c>
      <c r="L35" s="124">
        <f ca="1">IFERROR(_xll.ACC_BU(_xll.ArrayBU(DB),_xll.ArrayDPT($BA35:$BE35),_xll.ArrayCOA($BG35:$BZ35),YR,PRD,_xll.ArrayDIM($CB35:$CE35)),0)</f>
        <v>935</v>
      </c>
      <c r="M35" s="127">
        <f t="shared" ca="1" si="7"/>
        <v>8.3876510965036778E-3</v>
      </c>
      <c r="N35" s="226">
        <f t="shared" ca="1" si="8"/>
        <v>935</v>
      </c>
      <c r="O35" s="124">
        <f t="shared" ca="1" si="9"/>
        <v>100</v>
      </c>
      <c r="P35" s="226">
        <f t="shared" ca="1" si="10"/>
        <v>935</v>
      </c>
      <c r="Q35" s="124">
        <f t="shared" ca="1" si="11"/>
        <v>100</v>
      </c>
      <c r="R35" s="46"/>
      <c r="S35" s="223">
        <f ca="1">IFERROR(_xll.BC_BU(_xll.ArrayBU(DB),_xll.ArrayDPT($BA35:$BE35),_xll.ArrayCOA($BG35:$BZ35),YR,PRD,RV,_xll.ArrayDIM($CB35:$CE35)),0)</f>
        <v>0</v>
      </c>
      <c r="T35" s="72">
        <f ca="1">IFERROR(_xll.AC_BU(_xll.ArrayBU(DB),_xll.ArrayDPT($BA35:$BE35),_xll.ArrayCOA($BG35:$BZ35),YR-1,PRD,_xll.ArrayDIM($CB35:$CE35)),0)</f>
        <v>0</v>
      </c>
      <c r="U35" s="72">
        <f ca="1">IFERROR(_xll.BCC_BU(_xll.ArrayBU(DB),_xll.ArrayDPT($BA35:$BE35),_xll.ArrayCOA($BG35:$BZ35),YR,PRD,RV,_xll.ArrayDIM($CB35:$CE35)),0)</f>
        <v>0</v>
      </c>
      <c r="V35" s="72">
        <f ca="1">IFERROR(_xll.ACC_BU(_xll.ArrayBU(DB),_xll.ArrayDPT($BA35:$BE35),_xll.ArrayCOA($BG35:$BZ35),YR-1,PRD,_xll.ArrayDIM($CB35:$CE35)),0)</f>
        <v>0</v>
      </c>
      <c r="X35" s="72">
        <f ca="1">IFERROR(_xll.ACC_BU(_xll.ArrayBU(DB),_xll.ArrayDPT($BA35:$BE35),_xll.ArrayCOA($BG35:$BZ35),YR-1,PRD,_xll.ArrayDIM($CB35:$CE35)),0)</f>
        <v>0</v>
      </c>
      <c r="Y35" s="72">
        <f ca="1">IFERROR(_xll.BCC_BU(_xll.ArrayBU(DB),_xll.ArrayDPT($BA35:$BE35),_xll.ArrayCOA($BG35:$BZ35),YR-1,PRD,RV,_xll.ArrayDIM($CB35:$CE35)),0)</f>
        <v>0</v>
      </c>
      <c r="Z35" s="72">
        <f ca="1">IFERROR(_xll.ACC_BU(_xll.ArrayBU(DB),_xll.ArrayDPT($BA35:$BE35),_xll.ArrayCOA($BG35:$BZ35),YR-1-1,PRD,_xll.ArrayDIM($CB35:$CE35)),0)</f>
        <v>0</v>
      </c>
      <c r="BA35" s="537"/>
      <c r="BB35" s="538"/>
      <c r="BC35" s="538"/>
      <c r="BD35" s="538"/>
      <c r="BE35" s="539"/>
      <c r="BF35" s="502"/>
      <c r="BG35" s="537" t="s">
        <v>1923</v>
      </c>
      <c r="BH35" s="539"/>
      <c r="BI35" s="537"/>
      <c r="BJ35" s="539"/>
      <c r="BK35" s="537"/>
      <c r="BL35" s="539"/>
      <c r="BM35" s="537"/>
      <c r="BN35" s="539"/>
      <c r="BO35" s="537"/>
      <c r="BP35" s="539"/>
      <c r="BQ35" s="537"/>
      <c r="BR35" s="539"/>
      <c r="BS35" s="537"/>
      <c r="BT35" s="539"/>
      <c r="BU35" s="537"/>
      <c r="BV35" s="539"/>
      <c r="BW35" s="537"/>
      <c r="BX35" s="539"/>
      <c r="BY35" s="537"/>
      <c r="BZ35" s="539"/>
      <c r="CA35" s="502"/>
      <c r="CB35" s="537"/>
      <c r="CC35" s="538"/>
      <c r="CD35" s="538"/>
      <c r="CE35" s="539"/>
      <c r="DA35" t="s">
        <v>1923</v>
      </c>
    </row>
    <row r="36" spans="1:106" ht="12.75" customHeight="1">
      <c r="A36" s="226">
        <f t="shared" ca="1" si="0"/>
        <v>36.06</v>
      </c>
      <c r="B36" s="124">
        <f t="shared" ca="1" si="1"/>
        <v>30.322906155398588</v>
      </c>
      <c r="C36" s="124">
        <f t="shared" ca="1" si="2"/>
        <v>118.92</v>
      </c>
      <c r="D36" s="124">
        <f t="shared" ca="1" si="3"/>
        <v>100</v>
      </c>
      <c r="E36" s="124">
        <f ca="1">IFERROR(_xll.AC_BU(_xll.ArrayBU(DB),_xll.ArrayDPT($BA36:$BE36),_xll.ArrayCOA($BG36:$BZ36),YR,PRD-1,_xll.ArrayDIM($CB36:$CE36)),0)</f>
        <v>0</v>
      </c>
      <c r="F36" s="226">
        <f t="shared" ca="1" si="4"/>
        <v>118.92</v>
      </c>
      <c r="G36" s="124">
        <f t="shared" ca="1" si="5"/>
        <v>100</v>
      </c>
      <c r="H36" s="224"/>
      <c r="I36" s="124">
        <f ca="1">IFERROR(_xll.AC_BU(_xll.ArrayBU(DB),_xll.ArrayDPT($BA36:$BE36),_xll.ArrayCOA($BG36:$BZ36),YR,PRD,_xll.ArrayDIM($CB36:$CE36)),0)</f>
        <v>118.92</v>
      </c>
      <c r="J36" s="127">
        <f t="shared" ca="1" si="6"/>
        <v>4.4341124007671595E-3</v>
      </c>
      <c r="K36" s="124" t="s">
        <v>2496</v>
      </c>
      <c r="L36" s="124">
        <f ca="1">IFERROR(_xll.ACC_BU(_xll.ArrayBU(DB),_xll.ArrayDPT($BA36:$BE36),_xll.ArrayCOA($BG36:$BZ36),YR,PRD,_xll.ArrayDIM($CB36:$CE36)),0)</f>
        <v>305.35000000000002</v>
      </c>
      <c r="M36" s="127">
        <f t="shared" ca="1" si="7"/>
        <v>2.7392184623715489E-3</v>
      </c>
      <c r="N36" s="226">
        <f t="shared" ca="1" si="8"/>
        <v>305.35000000000002</v>
      </c>
      <c r="O36" s="124">
        <f t="shared" ca="1" si="9"/>
        <v>100</v>
      </c>
      <c r="P36" s="226">
        <f t="shared" ca="1" si="10"/>
        <v>-110.09999999999997</v>
      </c>
      <c r="Q36" s="124">
        <f t="shared" ca="1" si="11"/>
        <v>-36.056983789094467</v>
      </c>
      <c r="R36" s="46"/>
      <c r="S36" s="223">
        <f ca="1">IFERROR(_xll.BC_BU(_xll.ArrayBU(DB),_xll.ArrayDPT($BA36:$BE36),_xll.ArrayCOA($BG36:$BZ36),YR,PRD,RV,_xll.ArrayDIM($CB36:$CE36)),0)</f>
        <v>0</v>
      </c>
      <c r="T36" s="72">
        <f ca="1">IFERROR(_xll.AC_BU(_xll.ArrayBU(DB),_xll.ArrayDPT($BA36:$BE36),_xll.ArrayCOA($BG36:$BZ36),YR-1,PRD,_xll.ArrayDIM($CB36:$CE36)),0)</f>
        <v>82.86</v>
      </c>
      <c r="U36" s="72">
        <f ca="1">IFERROR(_xll.BCC_BU(_xll.ArrayBU(DB),_xll.ArrayDPT($BA36:$BE36),_xll.ArrayCOA($BG36:$BZ36),YR,PRD,RV,_xll.ArrayDIM($CB36:$CE36)),0)</f>
        <v>0</v>
      </c>
      <c r="V36" s="72">
        <f ca="1">IFERROR(_xll.ACC_BU(_xll.ArrayBU(DB),_xll.ArrayDPT($BA36:$BE36),_xll.ArrayCOA($BG36:$BZ36),YR-1,PRD,_xll.ArrayDIM($CB36:$CE36)),0)</f>
        <v>415.45</v>
      </c>
      <c r="X36" s="72">
        <f ca="1">IFERROR(_xll.ACC_BU(_xll.ArrayBU(DB),_xll.ArrayDPT($BA36:$BE36),_xll.ArrayCOA($BG36:$BZ36),YR-1,PRD,_xll.ArrayDIM($CB36:$CE36)),0)</f>
        <v>415.45</v>
      </c>
      <c r="Y36" s="72">
        <f ca="1">IFERROR(_xll.BCC_BU(_xll.ArrayBU(DB),_xll.ArrayDPT($BA36:$BE36),_xll.ArrayCOA($BG36:$BZ36),YR-1,PRD,RV,_xll.ArrayDIM($CB36:$CE36)),0)</f>
        <v>0</v>
      </c>
      <c r="Z36" s="72">
        <f ca="1">IFERROR(_xll.ACC_BU(_xll.ArrayBU(DB),_xll.ArrayDPT($BA36:$BE36),_xll.ArrayCOA($BG36:$BZ36),YR-1-1,PRD,_xll.ArrayDIM($CB36:$CE36)),0)</f>
        <v>438.68</v>
      </c>
      <c r="BA36" s="537"/>
      <c r="BB36" s="538"/>
      <c r="BC36" s="538"/>
      <c r="BD36" s="538"/>
      <c r="BE36" s="539"/>
      <c r="BF36" s="502"/>
      <c r="BG36" s="537" t="s">
        <v>1867</v>
      </c>
      <c r="BH36" s="539"/>
      <c r="BI36" s="537"/>
      <c r="BJ36" s="539"/>
      <c r="BK36" s="537"/>
      <c r="BL36" s="539"/>
      <c r="BM36" s="537"/>
      <c r="BN36" s="539"/>
      <c r="BO36" s="537"/>
      <c r="BP36" s="539"/>
      <c r="BQ36" s="537"/>
      <c r="BR36" s="539"/>
      <c r="BS36" s="537"/>
      <c r="BT36" s="539"/>
      <c r="BU36" s="537"/>
      <c r="BV36" s="539"/>
      <c r="BW36" s="537"/>
      <c r="BX36" s="539"/>
      <c r="BY36" s="537"/>
      <c r="BZ36" s="539"/>
      <c r="CA36" s="502"/>
      <c r="CB36" s="537"/>
      <c r="CC36" s="538"/>
      <c r="CD36" s="538"/>
      <c r="CE36" s="539"/>
      <c r="DA36" t="s">
        <v>1867</v>
      </c>
    </row>
    <row r="37" spans="1:106" ht="12.75" customHeight="1">
      <c r="A37" s="226">
        <f t="shared" ca="1" si="0"/>
        <v>0</v>
      </c>
      <c r="B37" s="124">
        <f t="shared" ca="1" si="1"/>
        <v>0</v>
      </c>
      <c r="C37" s="124">
        <f t="shared" ca="1" si="2"/>
        <v>0</v>
      </c>
      <c r="D37" s="124">
        <f t="shared" ca="1" si="3"/>
        <v>0</v>
      </c>
      <c r="E37" s="124">
        <f ca="1">IFERROR(_xll.AC_BU(_xll.ArrayBU(DB),_xll.ArrayDPT($BA37:$BE37),_xll.ArrayCOA($BG37:$BZ37),YR,PRD-1,_xll.ArrayDIM($CB37:$CE37)),0)</f>
        <v>0</v>
      </c>
      <c r="F37" s="226">
        <f t="shared" ca="1" si="4"/>
        <v>0</v>
      </c>
      <c r="G37" s="124">
        <f t="shared" ca="1" si="5"/>
        <v>0</v>
      </c>
      <c r="H37" s="224"/>
      <c r="I37" s="124">
        <f ca="1">IFERROR(_xll.AC_BU(_xll.ArrayBU(DB),_xll.ArrayDPT($BA37:$BE37),_xll.ArrayCOA($BG37:$BZ37),YR,PRD,_xll.ArrayDIM($CB37:$CE37)),0)</f>
        <v>0</v>
      </c>
      <c r="J37" s="127">
        <f t="shared" ca="1" si="6"/>
        <v>0</v>
      </c>
      <c r="K37" s="124" t="s">
        <v>2501</v>
      </c>
      <c r="L37" s="124">
        <f ca="1">IFERROR(_xll.ACC_BU(_xll.ArrayBU(DB),_xll.ArrayDPT($BA37:$BE37),_xll.ArrayCOA($BG37:$BZ37),YR,PRD,_xll.ArrayDIM($CB37:$CE37)),0)</f>
        <v>0</v>
      </c>
      <c r="M37" s="127">
        <f t="shared" ca="1" si="7"/>
        <v>0</v>
      </c>
      <c r="N37" s="226">
        <f t="shared" ca="1" si="8"/>
        <v>0</v>
      </c>
      <c r="O37" s="124">
        <f t="shared" ca="1" si="9"/>
        <v>0</v>
      </c>
      <c r="P37" s="226">
        <f t="shared" ca="1" si="10"/>
        <v>0</v>
      </c>
      <c r="Q37" s="124">
        <f t="shared" ca="1" si="11"/>
        <v>0</v>
      </c>
      <c r="R37" s="46"/>
      <c r="S37" s="223">
        <f ca="1">IFERROR(_xll.BC_BU(_xll.ArrayBU(DB),_xll.ArrayDPT($BA37:$BE37),_xll.ArrayCOA($BG37:$BZ37),YR,PRD,RV,_xll.ArrayDIM($CB37:$CE37)),0)</f>
        <v>0</v>
      </c>
      <c r="T37" s="72">
        <f ca="1">IFERROR(_xll.AC_BU(_xll.ArrayBU(DB),_xll.ArrayDPT($BA37:$BE37),_xll.ArrayCOA($BG37:$BZ37),YR-1,PRD,_xll.ArrayDIM($CB37:$CE37)),0)</f>
        <v>0</v>
      </c>
      <c r="U37" s="72">
        <f ca="1">IFERROR(_xll.BCC_BU(_xll.ArrayBU(DB),_xll.ArrayDPT($BA37:$BE37),_xll.ArrayCOA($BG37:$BZ37),YR,PRD,RV,_xll.ArrayDIM($CB37:$CE37)),0)</f>
        <v>0</v>
      </c>
      <c r="V37" s="72">
        <f ca="1">IFERROR(_xll.ACC_BU(_xll.ArrayBU(DB),_xll.ArrayDPT($BA37:$BE37),_xll.ArrayCOA($BG37:$BZ37),YR-1,PRD,_xll.ArrayDIM($CB37:$CE37)),0)</f>
        <v>0</v>
      </c>
      <c r="X37" s="72">
        <f ca="1">IFERROR(_xll.ACC_BU(_xll.ArrayBU(DB),_xll.ArrayDPT($BA37:$BE37),_xll.ArrayCOA($BG37:$BZ37),YR-1,PRD,_xll.ArrayDIM($CB37:$CE37)),0)</f>
        <v>0</v>
      </c>
      <c r="Y37" s="72">
        <f ca="1">IFERROR(_xll.BCC_BU(_xll.ArrayBU(DB),_xll.ArrayDPT($BA37:$BE37),_xll.ArrayCOA($BG37:$BZ37),YR-1,PRD,RV,_xll.ArrayDIM($CB37:$CE37)),0)</f>
        <v>0</v>
      </c>
      <c r="Z37" s="72">
        <f ca="1">IFERROR(_xll.ACC_BU(_xll.ArrayBU(DB),_xll.ArrayDPT($BA37:$BE37),_xll.ArrayCOA($BG37:$BZ37),YR-1-1,PRD,_xll.ArrayDIM($CB37:$CE37)),0)</f>
        <v>0</v>
      </c>
      <c r="BA37" s="537"/>
      <c r="BB37" s="538"/>
      <c r="BC37" s="538"/>
      <c r="BD37" s="538"/>
      <c r="BE37" s="539"/>
      <c r="BF37" s="502"/>
      <c r="BG37" s="537" t="s">
        <v>1919</v>
      </c>
      <c r="BH37" s="539"/>
      <c r="BI37" s="537"/>
      <c r="BJ37" s="539"/>
      <c r="BK37" s="537"/>
      <c r="BL37" s="539"/>
      <c r="BM37" s="537"/>
      <c r="BN37" s="539"/>
      <c r="BO37" s="537"/>
      <c r="BP37" s="539"/>
      <c r="BQ37" s="537"/>
      <c r="BR37" s="539"/>
      <c r="BS37" s="537"/>
      <c r="BT37" s="539"/>
      <c r="BU37" s="537"/>
      <c r="BV37" s="539"/>
      <c r="BW37" s="537"/>
      <c r="BX37" s="539"/>
      <c r="BY37" s="537"/>
      <c r="BZ37" s="539"/>
      <c r="CA37" s="502"/>
      <c r="CB37" s="537"/>
      <c r="CC37" s="538"/>
      <c r="CD37" s="538"/>
      <c r="CE37" s="539"/>
      <c r="DA37" t="s">
        <v>1919</v>
      </c>
    </row>
    <row r="38" spans="1:106" ht="12.75" customHeight="1">
      <c r="A38" s="226">
        <f t="shared" ca="1" si="0"/>
        <v>0</v>
      </c>
      <c r="B38" s="124">
        <f t="shared" ca="1" si="1"/>
        <v>0</v>
      </c>
      <c r="C38" s="124">
        <f t="shared" ca="1" si="2"/>
        <v>0</v>
      </c>
      <c r="D38" s="124">
        <f t="shared" ca="1" si="3"/>
        <v>0</v>
      </c>
      <c r="E38" s="124">
        <f ca="1">IFERROR(_xll.AC_BU(_xll.ArrayBU(DB),_xll.ArrayDPT($BA38:$BE38),_xll.ArrayCOA($BG38:$BZ38),YR,PRD-1,_xll.ArrayDIM($CB38:$CE38)),0)</f>
        <v>0</v>
      </c>
      <c r="F38" s="226">
        <f t="shared" ca="1" si="4"/>
        <v>0</v>
      </c>
      <c r="G38" s="124">
        <f t="shared" ca="1" si="5"/>
        <v>0</v>
      </c>
      <c r="H38" s="224"/>
      <c r="I38" s="124">
        <f ca="1">IFERROR(_xll.AC_BU(_xll.ArrayBU(DB),_xll.ArrayDPT($BA38:$BE38),_xll.ArrayCOA($BG38:$BZ38),YR,PRD,_xll.ArrayDIM($CB38:$CE38)),0)</f>
        <v>0</v>
      </c>
      <c r="J38" s="127">
        <f t="shared" ca="1" si="6"/>
        <v>0</v>
      </c>
      <c r="K38" s="124" t="s">
        <v>2502</v>
      </c>
      <c r="L38" s="124">
        <f ca="1">IFERROR(_xll.ACC_BU(_xll.ArrayBU(DB),_xll.ArrayDPT($BA38:$BE38),_xll.ArrayCOA($BG38:$BZ38),YR,PRD,_xll.ArrayDIM($CB38:$CE38)),0)</f>
        <v>0</v>
      </c>
      <c r="M38" s="127">
        <f t="shared" ca="1" si="7"/>
        <v>0</v>
      </c>
      <c r="N38" s="226">
        <f t="shared" ca="1" si="8"/>
        <v>0</v>
      </c>
      <c r="O38" s="124">
        <f t="shared" ca="1" si="9"/>
        <v>0</v>
      </c>
      <c r="P38" s="226">
        <f t="shared" ca="1" si="10"/>
        <v>-1906.55</v>
      </c>
      <c r="Q38" s="124">
        <f t="shared" ca="1" si="11"/>
        <v>0</v>
      </c>
      <c r="R38" s="46"/>
      <c r="S38" s="223">
        <f ca="1">IFERROR(_xll.BC_BU(_xll.ArrayBU(DB),_xll.ArrayDPT($BA38:$BE38),_xll.ArrayCOA($BG38:$BZ38),YR,PRD,RV,_xll.ArrayDIM($CB38:$CE38)),0)</f>
        <v>0</v>
      </c>
      <c r="T38" s="72">
        <f ca="1">IFERROR(_xll.AC_BU(_xll.ArrayBU(DB),_xll.ArrayDPT($BA38:$BE38),_xll.ArrayCOA($BG38:$BZ38),YR-1,PRD,_xll.ArrayDIM($CB38:$CE38)),0)</f>
        <v>0</v>
      </c>
      <c r="U38" s="72">
        <f ca="1">IFERROR(_xll.BCC_BU(_xll.ArrayBU(DB),_xll.ArrayDPT($BA38:$BE38),_xll.ArrayCOA($BG38:$BZ38),YR,PRD,RV,_xll.ArrayDIM($CB38:$CE38)),0)</f>
        <v>0</v>
      </c>
      <c r="V38" s="72">
        <f ca="1">IFERROR(_xll.ACC_BU(_xll.ArrayBU(DB),_xll.ArrayDPT($BA38:$BE38),_xll.ArrayCOA($BG38:$BZ38),YR-1,PRD,_xll.ArrayDIM($CB38:$CE38)),0)</f>
        <v>1906.55</v>
      </c>
      <c r="X38" s="72">
        <f ca="1">IFERROR(_xll.ACC_BU(_xll.ArrayBU(DB),_xll.ArrayDPT($BA38:$BE38),_xll.ArrayCOA($BG38:$BZ38),YR-1,PRD,_xll.ArrayDIM($CB38:$CE38)),0)</f>
        <v>1906.55</v>
      </c>
      <c r="Y38" s="72">
        <f ca="1">IFERROR(_xll.BCC_BU(_xll.ArrayBU(DB),_xll.ArrayDPT($BA38:$BE38),_xll.ArrayCOA($BG38:$BZ38),YR-1,PRD,RV,_xll.ArrayDIM($CB38:$CE38)),0)</f>
        <v>0</v>
      </c>
      <c r="Z38" s="72">
        <f ca="1">IFERROR(_xll.ACC_BU(_xll.ArrayBU(DB),_xll.ArrayDPT($BA38:$BE38),_xll.ArrayCOA($BG38:$BZ38),YR-1-1,PRD,_xll.ArrayDIM($CB38:$CE38)),0)</f>
        <v>5895</v>
      </c>
      <c r="BA38" s="537"/>
      <c r="BB38" s="538"/>
      <c r="BC38" s="538"/>
      <c r="BD38" s="538"/>
      <c r="BE38" s="539"/>
      <c r="BF38" s="502"/>
      <c r="BG38" s="537" t="s">
        <v>1860</v>
      </c>
      <c r="BH38" s="539"/>
      <c r="BI38" s="537"/>
      <c r="BJ38" s="539"/>
      <c r="BK38" s="537"/>
      <c r="BL38" s="539"/>
      <c r="BM38" s="537"/>
      <c r="BN38" s="539"/>
      <c r="BO38" s="537"/>
      <c r="BP38" s="539"/>
      <c r="BQ38" s="537"/>
      <c r="BR38" s="539"/>
      <c r="BS38" s="537"/>
      <c r="BT38" s="539"/>
      <c r="BU38" s="537"/>
      <c r="BV38" s="539"/>
      <c r="BW38" s="537"/>
      <c r="BX38" s="539"/>
      <c r="BY38" s="537"/>
      <c r="BZ38" s="539"/>
      <c r="CA38" s="502"/>
      <c r="CB38" s="537"/>
      <c r="CC38" s="538"/>
      <c r="CD38" s="538"/>
      <c r="CE38" s="539"/>
      <c r="DA38" t="s">
        <v>1860</v>
      </c>
    </row>
    <row r="39" spans="1:106" ht="12.75" customHeight="1">
      <c r="A39" s="226">
        <f t="shared" ca="1" si="0"/>
        <v>0</v>
      </c>
      <c r="B39" s="124">
        <f t="shared" ca="1" si="1"/>
        <v>0</v>
      </c>
      <c r="C39" s="124">
        <f t="shared" ca="1" si="2"/>
        <v>0</v>
      </c>
      <c r="D39" s="124">
        <f t="shared" ca="1" si="3"/>
        <v>0</v>
      </c>
      <c r="E39" s="124">
        <f ca="1">IFERROR(_xll.AC_BU(_xll.ArrayBU(DB),_xll.ArrayDPT($BA39:$BE39),_xll.ArrayCOA($BG39:$BZ39),YR,PRD-1,_xll.ArrayDIM($CB39:$CE39)),0)</f>
        <v>0</v>
      </c>
      <c r="F39" s="226">
        <f t="shared" ca="1" si="4"/>
        <v>0</v>
      </c>
      <c r="G39" s="124">
        <f t="shared" ca="1" si="5"/>
        <v>0</v>
      </c>
      <c r="H39" s="224"/>
      <c r="I39" s="124">
        <f ca="1">IFERROR(_xll.AC_BU(_xll.ArrayBU(DB),_xll.ArrayDPT($BA39:$BE39),_xll.ArrayCOA($BG39:$BZ39),YR,PRD,_xll.ArrayDIM($CB39:$CE39)),0)</f>
        <v>0</v>
      </c>
      <c r="J39" s="127">
        <f t="shared" ca="1" si="6"/>
        <v>0</v>
      </c>
      <c r="K39" s="124" t="s">
        <v>2494</v>
      </c>
      <c r="L39" s="124">
        <f ca="1">IFERROR(_xll.ACC_BU(_xll.ArrayBU(DB),_xll.ArrayDPT($BA39:$BE39),_xll.ArrayCOA($BG39:$BZ39),YR,PRD,_xll.ArrayDIM($CB39:$CE39)),0)</f>
        <v>0</v>
      </c>
      <c r="M39" s="127">
        <f t="shared" ca="1" si="7"/>
        <v>0</v>
      </c>
      <c r="N39" s="226">
        <f t="shared" ca="1" si="8"/>
        <v>0</v>
      </c>
      <c r="O39" s="124">
        <f t="shared" ca="1" si="9"/>
        <v>0</v>
      </c>
      <c r="P39" s="226">
        <f t="shared" ca="1" si="10"/>
        <v>0</v>
      </c>
      <c r="Q39" s="124">
        <f t="shared" ca="1" si="11"/>
        <v>0</v>
      </c>
      <c r="R39" s="46"/>
      <c r="S39" s="223">
        <f ca="1">IFERROR(_xll.BC_BU(_xll.ArrayBU(DB),_xll.ArrayDPT($BA39:$BE39),_xll.ArrayCOA($BG39:$BZ39),YR,PRD,RV,_xll.ArrayDIM($CB39:$CE39)),0)</f>
        <v>0</v>
      </c>
      <c r="T39" s="72">
        <f ca="1">IFERROR(_xll.AC_BU(_xll.ArrayBU(DB),_xll.ArrayDPT($BA39:$BE39),_xll.ArrayCOA($BG39:$BZ39),YR-1,PRD,_xll.ArrayDIM($CB39:$CE39)),0)</f>
        <v>0</v>
      </c>
      <c r="U39" s="72">
        <f ca="1">IFERROR(_xll.BCC_BU(_xll.ArrayBU(DB),_xll.ArrayDPT($BA39:$BE39),_xll.ArrayCOA($BG39:$BZ39),YR,PRD,RV,_xll.ArrayDIM($CB39:$CE39)),0)</f>
        <v>0</v>
      </c>
      <c r="V39" s="72">
        <f ca="1">IFERROR(_xll.ACC_BU(_xll.ArrayBU(DB),_xll.ArrayDPT($BA39:$BE39),_xll.ArrayCOA($BG39:$BZ39),YR-1,PRD,_xll.ArrayDIM($CB39:$CE39)),0)</f>
        <v>0</v>
      </c>
      <c r="X39" s="72">
        <f ca="1">IFERROR(_xll.ACC_BU(_xll.ArrayBU(DB),_xll.ArrayDPT($BA39:$BE39),_xll.ArrayCOA($BG39:$BZ39),YR-1,PRD,_xll.ArrayDIM($CB39:$CE39)),0)</f>
        <v>0</v>
      </c>
      <c r="Y39" s="72">
        <f ca="1">IFERROR(_xll.BCC_BU(_xll.ArrayBU(DB),_xll.ArrayDPT($BA39:$BE39),_xll.ArrayCOA($BG39:$BZ39),YR-1,PRD,RV,_xll.ArrayDIM($CB39:$CE39)),0)</f>
        <v>0</v>
      </c>
      <c r="Z39" s="72">
        <f ca="1">IFERROR(_xll.ACC_BU(_xll.ArrayBU(DB),_xll.ArrayDPT($BA39:$BE39),_xll.ArrayCOA($BG39:$BZ39),YR-1-1,PRD,_xll.ArrayDIM($CB39:$CE39)),0)</f>
        <v>0</v>
      </c>
      <c r="BA39" s="537"/>
      <c r="BB39" s="538"/>
      <c r="BC39" s="538"/>
      <c r="BD39" s="538"/>
      <c r="BE39" s="539"/>
      <c r="BF39" s="502"/>
      <c r="BG39" s="537" t="s">
        <v>1922</v>
      </c>
      <c r="BH39" s="539"/>
      <c r="BI39" s="537"/>
      <c r="BJ39" s="539"/>
      <c r="BK39" s="537"/>
      <c r="BL39" s="539"/>
      <c r="BM39" s="537"/>
      <c r="BN39" s="539"/>
      <c r="BO39" s="537"/>
      <c r="BP39" s="539"/>
      <c r="BQ39" s="537"/>
      <c r="BR39" s="539"/>
      <c r="BS39" s="537"/>
      <c r="BT39" s="539"/>
      <c r="BU39" s="537"/>
      <c r="BV39" s="539"/>
      <c r="BW39" s="537"/>
      <c r="BX39" s="539"/>
      <c r="BY39" s="537"/>
      <c r="BZ39" s="539"/>
      <c r="CA39" s="502"/>
      <c r="CB39" s="537"/>
      <c r="CC39" s="538"/>
      <c r="CD39" s="538"/>
      <c r="CE39" s="539"/>
      <c r="DA39" t="s">
        <v>1922</v>
      </c>
    </row>
    <row r="40" spans="1:106" ht="12.75" customHeight="1">
      <c r="A40" s="226">
        <f t="shared" ca="1" si="0"/>
        <v>-16355.14</v>
      </c>
      <c r="B40" s="124">
        <f t="shared" ca="1" si="1"/>
        <v>0</v>
      </c>
      <c r="C40" s="124">
        <f t="shared" ca="1" si="2"/>
        <v>-16355.14</v>
      </c>
      <c r="D40" s="124">
        <f t="shared" ca="1" si="3"/>
        <v>0</v>
      </c>
      <c r="E40" s="124">
        <f ca="1">IFERROR(_xll.AC_BU(_xll.ArrayBU(DB),_xll.ArrayDPT($BA40:$BE40),_xll.ArrayCOA($BG40:$BZ40),YR,PRD-1,_xll.ArrayDIM($CB40:$CE40)),0)</f>
        <v>16355.14</v>
      </c>
      <c r="F40" s="226">
        <f t="shared" ca="1" si="4"/>
        <v>0</v>
      </c>
      <c r="G40" s="124">
        <f t="shared" ca="1" si="5"/>
        <v>0</v>
      </c>
      <c r="H40" s="124"/>
      <c r="I40" s="124">
        <f ca="1">IFERROR(_xll.AC_BU(_xll.ArrayBU(DB),_xll.ArrayDPT($BA40:$BE40),_xll.ArrayCOA($BG40:$BZ40),YR,PRD,_xll.ArrayDIM($CB40:$CE40)),0)</f>
        <v>0</v>
      </c>
      <c r="J40" s="127">
        <f t="shared" ca="1" si="6"/>
        <v>0</v>
      </c>
      <c r="K40" s="124" t="s">
        <v>2545</v>
      </c>
      <c r="L40" s="124">
        <f ca="1">IFERROR(_xll.ACC_BU(_xll.ArrayBU(DB),_xll.ArrayDPT($BA40:$BE40),_xll.ArrayCOA($BG40:$BZ40),YR,PRD,_xll.ArrayDIM($CB40:$CE40)),0)</f>
        <v>81775.7</v>
      </c>
      <c r="M40" s="127">
        <f t="shared" ca="1" si="7"/>
        <v>0.73358934735011316</v>
      </c>
      <c r="N40" s="226">
        <f t="shared" ca="1" si="8"/>
        <v>81775.7</v>
      </c>
      <c r="O40" s="124">
        <f t="shared" ca="1" si="9"/>
        <v>100</v>
      </c>
      <c r="P40" s="226">
        <f t="shared" ca="1" si="10"/>
        <v>-15796.400000000009</v>
      </c>
      <c r="Q40" s="124">
        <f t="shared" ca="1" si="11"/>
        <v>-19.316740792191336</v>
      </c>
      <c r="R40" s="46"/>
      <c r="S40" s="72">
        <f ca="1">IFERROR(_xll.BC_BU(_xll.ArrayBU(DB),_xll.ArrayDPT($BA40:$BE40),_xll.ArrayCOA($BG40:$BZ40),YR,PRD,RV,_xll.ArrayDIM($CB40:$CE40)),0)</f>
        <v>0</v>
      </c>
      <c r="T40" s="72">
        <f ca="1">IFERROR(_xll.AC_BU(_xll.ArrayBU(DB),_xll.ArrayDPT($BA40:$BE40),_xll.ArrayCOA($BG40:$BZ40),YR-1,PRD,_xll.ArrayDIM($CB40:$CE40)),0)</f>
        <v>16355.14</v>
      </c>
      <c r="U40" s="72">
        <f ca="1">IFERROR(_xll.BCC_BU(_xll.ArrayBU(DB),_xll.ArrayDPT($BA40:$BE40),_xll.ArrayCOA($BG40:$BZ40),YR,PRD,RV,_xll.ArrayDIM($CB40:$CE40)),0)</f>
        <v>0</v>
      </c>
      <c r="V40" s="72">
        <f ca="1">IFERROR(_xll.ACC_BU(_xll.ArrayBU(DB),_xll.ArrayDPT($BA40:$BE40),_xll.ArrayCOA($BG40:$BZ40),YR-1,PRD,_xll.ArrayDIM($CB40:$CE40)),0)</f>
        <v>97572.1</v>
      </c>
      <c r="X40" s="72">
        <f ca="1">IFERROR(_xll.ACC_BU(_xll.ArrayBU(DB),_xll.ArrayDPT($BA40:$BE40),_xll.ArrayCOA($BG40:$BZ40),YR-1,PRD,_xll.ArrayDIM($CB40:$CE40)),0)</f>
        <v>97572.1</v>
      </c>
      <c r="Y40" s="72">
        <f ca="1">IFERROR(_xll.BCC_BU(_xll.ArrayBU(DB),_xll.ArrayDPT($BA40:$BE40),_xll.ArrayCOA($BG40:$BZ40),YR-1,PRD,RV,_xll.ArrayDIM($CB40:$CE40)),0)</f>
        <v>0</v>
      </c>
      <c r="Z40" s="72">
        <f ca="1">IFERROR(_xll.ACC_BU(_xll.ArrayBU(DB),_xll.ArrayDPT($BA40:$BE40),_xll.ArrayCOA($BG40:$BZ40),YR-1-1,PRD,_xll.ArrayDIM($CB40:$CE40)),0)</f>
        <v>96632.34</v>
      </c>
      <c r="BA40" s="537"/>
      <c r="BB40" s="538"/>
      <c r="BC40" s="538"/>
      <c r="BD40" s="538"/>
      <c r="BE40" s="539"/>
      <c r="BF40" s="502"/>
      <c r="BG40" s="537" t="s">
        <v>1868</v>
      </c>
      <c r="BH40" s="539"/>
      <c r="BI40" s="537"/>
      <c r="BJ40" s="539"/>
      <c r="BK40" s="537"/>
      <c r="BL40" s="539"/>
      <c r="BM40" s="537"/>
      <c r="BN40" s="539"/>
      <c r="BO40" s="537"/>
      <c r="BP40" s="539"/>
      <c r="BQ40" s="537"/>
      <c r="BR40" s="539"/>
      <c r="BS40" s="537"/>
      <c r="BT40" s="539"/>
      <c r="BU40" s="537"/>
      <c r="BV40" s="539"/>
      <c r="BW40" s="537"/>
      <c r="BX40" s="539"/>
      <c r="BY40" s="537"/>
      <c r="BZ40" s="539"/>
      <c r="CA40" s="502"/>
      <c r="CB40" s="537"/>
      <c r="CC40" s="538"/>
      <c r="CD40" s="538"/>
      <c r="CE40" s="539"/>
      <c r="DA40" t="s">
        <v>1868</v>
      </c>
    </row>
    <row r="41" spans="1:106" ht="12.75" customHeight="1">
      <c r="A41" s="226">
        <f t="shared" ca="1" si="0"/>
        <v>30875.989999999998</v>
      </c>
      <c r="B41" s="124">
        <f t="shared" ca="1" si="1"/>
        <v>59.087556626550295</v>
      </c>
      <c r="C41" s="124">
        <f t="shared" ca="1" si="2"/>
        <v>28021.309999999998</v>
      </c>
      <c r="D41" s="124">
        <f t="shared" ca="1" si="3"/>
        <v>53.624539371049153</v>
      </c>
      <c r="E41" s="124">
        <f ca="1">IFERROR(_xll.AC_BU(_xll.ArrayBU(DB),_xll.ArrayDPT($BA41:$BE41),_xll.ArrayCOA($BG41:$BZ41),YR,PRD-1,_xll.ArrayDIM($CB41:$CE41)),0)</f>
        <v>24233.33</v>
      </c>
      <c r="F41" s="226">
        <f t="shared" ca="1" si="4"/>
        <v>52254.64</v>
      </c>
      <c r="G41" s="124">
        <f t="shared" ca="1" si="5"/>
        <v>100</v>
      </c>
      <c r="H41" s="124"/>
      <c r="I41" s="124">
        <f ca="1">IFERROR(_xll.AC_BU(_xll.ArrayBU(DB),_xll.ArrayDPT($BA41:$BE41),_xll.ArrayCOA($BG41:$BZ41),YR,PRD,_xll.ArrayDIM($CB41:$CE41)),0)</f>
        <v>52254.64</v>
      </c>
      <c r="J41" s="127">
        <f t="shared" ca="1" si="6"/>
        <v>1.9483934344233405</v>
      </c>
      <c r="K41" s="124" t="s">
        <v>2865</v>
      </c>
      <c r="L41" s="124">
        <f ca="1">IFERROR(_xll.ACC_BU(_xll.ArrayBU(DB),_xll.ArrayDPT($BA41:$BE41),_xll.ArrayCOA($BG41:$BZ41),YR,PRD,_xll.ArrayDIM($CB41:$CE41)),0)</f>
        <v>172106.71</v>
      </c>
      <c r="M41" s="127">
        <f t="shared" ca="1" si="7"/>
        <v>1.5439262404782252</v>
      </c>
      <c r="N41" s="226">
        <f t="shared" ca="1" si="8"/>
        <v>172106.71</v>
      </c>
      <c r="O41" s="124">
        <f t="shared" ca="1" si="9"/>
        <v>100</v>
      </c>
      <c r="P41" s="226">
        <f t="shared" ca="1" si="10"/>
        <v>17002.629999999976</v>
      </c>
      <c r="Q41" s="124">
        <f t="shared" ca="1" si="11"/>
        <v>9.8791209244543552</v>
      </c>
      <c r="R41" s="46"/>
      <c r="S41" s="72">
        <f ca="1">IFERROR(_xll.BC_BU(_xll.ArrayBU(DB),_xll.ArrayDPT($BA41:$BE41),_xll.ArrayCOA($BG41:$BZ41),YR,PRD,RV,_xll.ArrayDIM($CB41:$CE41)),0)</f>
        <v>0</v>
      </c>
      <c r="T41" s="72">
        <f ca="1">IFERROR(_xll.AC_BU(_xll.ArrayBU(DB),_xll.ArrayDPT($BA41:$BE41),_xll.ArrayCOA($BG41:$BZ41),YR-1,PRD,_xll.ArrayDIM($CB41:$CE41)),0)</f>
        <v>21378.65</v>
      </c>
      <c r="U41" s="72">
        <f ca="1">IFERROR(_xll.BCC_BU(_xll.ArrayBU(DB),_xll.ArrayDPT($BA41:$BE41),_xll.ArrayCOA($BG41:$BZ41),YR,PRD,RV,_xll.ArrayDIM($CB41:$CE41)),0)</f>
        <v>0</v>
      </c>
      <c r="V41" s="72">
        <f ca="1">IFERROR(_xll.ACC_BU(_xll.ArrayBU(DB),_xll.ArrayDPT($BA41:$BE41),_xll.ArrayCOA($BG41:$BZ41),YR-1,PRD,_xll.ArrayDIM($CB41:$CE41)),0)</f>
        <v>155104.08000000002</v>
      </c>
      <c r="X41" s="72">
        <f ca="1">IFERROR(_xll.ACC_BU(_xll.ArrayBU(DB),_xll.ArrayDPT($BA41:$BE41),_xll.ArrayCOA($BG41:$BZ41),YR-1,PRD,_xll.ArrayDIM($CB41:$CE41)),0)</f>
        <v>155104.08000000002</v>
      </c>
      <c r="Y41" s="72">
        <f ca="1">IFERROR(_xll.BCC_BU(_xll.ArrayBU(DB),_xll.ArrayDPT($BA41:$BE41),_xll.ArrayCOA($BG41:$BZ41),YR-1,PRD,RV,_xll.ArrayDIM($CB41:$CE41)),0)</f>
        <v>0</v>
      </c>
      <c r="Z41" s="72">
        <f ca="1">IFERROR(_xll.ACC_BU(_xll.ArrayBU(DB),_xll.ArrayDPT($BA41:$BE41),_xll.ArrayCOA($BG41:$BZ41),YR-1-1,PRD,_xll.ArrayDIM($CB41:$CE41)),0)</f>
        <v>150488.73000000001</v>
      </c>
      <c r="BA41" s="537"/>
      <c r="BB41" s="538"/>
      <c r="BC41" s="538"/>
      <c r="BD41" s="538"/>
      <c r="BE41" s="539"/>
      <c r="BF41" s="502"/>
      <c r="BG41" s="537" t="s">
        <v>1869</v>
      </c>
      <c r="BH41" s="539"/>
      <c r="BI41" s="537"/>
      <c r="BJ41" s="539"/>
      <c r="BK41" s="537"/>
      <c r="BL41" s="539"/>
      <c r="BM41" s="537"/>
      <c r="BN41" s="539"/>
      <c r="BO41" s="537"/>
      <c r="BP41" s="539"/>
      <c r="BQ41" s="537"/>
      <c r="BR41" s="539"/>
      <c r="BS41" s="537"/>
      <c r="BT41" s="539"/>
      <c r="BU41" s="537"/>
      <c r="BV41" s="539"/>
      <c r="BW41" s="537"/>
      <c r="BX41" s="539"/>
      <c r="BY41" s="537"/>
      <c r="BZ41" s="539"/>
      <c r="CA41" s="502"/>
      <c r="CB41" s="537"/>
      <c r="CC41" s="538"/>
      <c r="CD41" s="538"/>
      <c r="CE41" s="539"/>
      <c r="DA41" t="s">
        <v>1869</v>
      </c>
    </row>
    <row r="42" spans="1:106" ht="12.75" customHeight="1">
      <c r="A42" s="226">
        <f t="shared" ca="1" si="0"/>
        <v>2875.9400000000005</v>
      </c>
      <c r="B42" s="124">
        <f t="shared" ca="1" si="1"/>
        <v>23.500196928568048</v>
      </c>
      <c r="C42" s="124">
        <f t="shared" ca="1" si="2"/>
        <v>9417.94</v>
      </c>
      <c r="D42" s="124">
        <f t="shared" ca="1" si="3"/>
        <v>76.956906145969015</v>
      </c>
      <c r="E42" s="124">
        <f ca="1">IFERROR(_xll.AC_BU(_xll.ArrayBU(DB),_xll.ArrayDPT($BA42:$BE42),_xll.ArrayCOA($BG42:$BZ42),YR,PRD-1,_xll.ArrayDIM($CB42:$CE42)),0)</f>
        <v>2820</v>
      </c>
      <c r="F42" s="226">
        <f t="shared" ca="1" si="4"/>
        <v>12237.94</v>
      </c>
      <c r="G42" s="124">
        <f t="shared" ca="1" si="5"/>
        <v>100</v>
      </c>
      <c r="H42" s="224"/>
      <c r="I42" s="124">
        <f ca="1">IFERROR(_xll.AC_BU(_xll.ArrayBU(DB),_xll.ArrayDPT($BA42:$BE42),_xll.ArrayCOA($BG42:$BZ42),YR,PRD,_xll.ArrayDIM($CB42:$CE42)),0)</f>
        <v>12237.94</v>
      </c>
      <c r="J42" s="127">
        <f t="shared" ca="1" si="6"/>
        <v>0.45631013718335395</v>
      </c>
      <c r="K42" s="124" t="s">
        <v>2866</v>
      </c>
      <c r="L42" s="124">
        <f ca="1">IFERROR(_xll.ACC_BU(_xll.ArrayBU(DB),_xll.ArrayDPT($BA42:$BE42),_xll.ArrayCOA($BG42:$BZ42),YR,PRD,_xll.ArrayDIM($CB42:$CE42)),0)</f>
        <v>46564.85</v>
      </c>
      <c r="M42" s="127">
        <f t="shared" ca="1" si="7"/>
        <v>0.41772162049307948</v>
      </c>
      <c r="N42" s="226">
        <f t="shared" ca="1" si="8"/>
        <v>46564.85</v>
      </c>
      <c r="O42" s="124">
        <f t="shared" ca="1" si="9"/>
        <v>100</v>
      </c>
      <c r="P42" s="226">
        <f t="shared" ca="1" si="10"/>
        <v>-9361.8400000000038</v>
      </c>
      <c r="Q42" s="124">
        <f t="shared" ca="1" si="11"/>
        <v>-20.104950407872039</v>
      </c>
      <c r="R42" s="46"/>
      <c r="S42" s="223">
        <f ca="1">IFERROR(_xll.BC_BU(_xll.ArrayBU(DB),_xll.ArrayDPT($BA42:$BE42),_xll.ArrayCOA($BG42:$BZ42),YR,PRD,RV,_xll.ArrayDIM($CB42:$CE42)),0)</f>
        <v>0</v>
      </c>
      <c r="T42" s="72">
        <f ca="1">IFERROR(_xll.AC_BU(_xll.ArrayBU(DB),_xll.ArrayDPT($BA42:$BE42),_xll.ArrayCOA($BG42:$BZ42),YR-1,PRD,_xll.ArrayDIM($CB42:$CE42)),0)</f>
        <v>9362</v>
      </c>
      <c r="U42" s="72">
        <f ca="1">IFERROR(_xll.BCC_BU(_xll.ArrayBU(DB),_xll.ArrayDPT($BA42:$BE42),_xll.ArrayCOA($BG42:$BZ42),YR,PRD,RV,_xll.ArrayDIM($CB42:$CE42)),0)</f>
        <v>0</v>
      </c>
      <c r="V42" s="72">
        <f ca="1">IFERROR(_xll.ACC_BU(_xll.ArrayBU(DB),_xll.ArrayDPT($BA42:$BE42),_xll.ArrayCOA($BG42:$BZ42),YR-1,PRD,_xll.ArrayDIM($CB42:$CE42)),0)</f>
        <v>55926.69</v>
      </c>
      <c r="X42" s="72">
        <f ca="1">IFERROR(_xll.ACC_BU(_xll.ArrayBU(DB),_xll.ArrayDPT($BA42:$BE42),_xll.ArrayCOA($BG42:$BZ42),YR-1,PRD,_xll.ArrayDIM($CB42:$CE42)),0)</f>
        <v>55926.69</v>
      </c>
      <c r="Y42" s="72">
        <f ca="1">IFERROR(_xll.BCC_BU(_xll.ArrayBU(DB),_xll.ArrayDPT($BA42:$BE42),_xll.ArrayCOA($BG42:$BZ42),YR-1,PRD,RV,_xll.ArrayDIM($CB42:$CE42)),0)</f>
        <v>0</v>
      </c>
      <c r="Z42" s="72">
        <f ca="1">IFERROR(_xll.ACC_BU(_xll.ArrayBU(DB),_xll.ArrayDPT($BA42:$BE42),_xll.ArrayCOA($BG42:$BZ42),YR-1-1,PRD,_xll.ArrayDIM($CB42:$CE42)),0)</f>
        <v>83433.22</v>
      </c>
      <c r="BA42" s="537"/>
      <c r="BB42" s="538"/>
      <c r="BC42" s="538"/>
      <c r="BD42" s="538"/>
      <c r="BE42" s="539"/>
      <c r="BF42" s="502"/>
      <c r="BG42" s="537" t="s">
        <v>1871</v>
      </c>
      <c r="BH42" s="539"/>
      <c r="BI42" s="537"/>
      <c r="BJ42" s="539"/>
      <c r="BK42" s="537"/>
      <c r="BL42" s="539"/>
      <c r="BM42" s="537"/>
      <c r="BN42" s="539"/>
      <c r="BO42" s="537"/>
      <c r="BP42" s="539"/>
      <c r="BQ42" s="537"/>
      <c r="BR42" s="539"/>
      <c r="BS42" s="537"/>
      <c r="BT42" s="539"/>
      <c r="BU42" s="537"/>
      <c r="BV42" s="539"/>
      <c r="BW42" s="537"/>
      <c r="BX42" s="539"/>
      <c r="BY42" s="537"/>
      <c r="BZ42" s="539"/>
      <c r="CA42" s="502"/>
      <c r="CB42" s="537"/>
      <c r="CC42" s="538"/>
      <c r="CD42" s="538"/>
      <c r="CE42" s="539"/>
      <c r="DA42" t="s">
        <v>1871</v>
      </c>
    </row>
    <row r="43" spans="1:106" ht="12.75" customHeight="1">
      <c r="A43" s="226">
        <f t="shared" ca="1" si="0"/>
        <v>-5503.7999999999993</v>
      </c>
      <c r="B43" s="124">
        <f t="shared" ca="1" si="1"/>
        <v>-33.268655363133547</v>
      </c>
      <c r="C43" s="124">
        <f t="shared" ca="1" si="2"/>
        <v>-100319.05</v>
      </c>
      <c r="D43" s="124">
        <f t="shared" ca="1" si="3"/>
        <v>-606.39556321213774</v>
      </c>
      <c r="E43" s="124">
        <f ca="1">IFERROR(_xll.AC_BU(_xll.ArrayBU(DB),_xll.ArrayDPT($BA43:$BE43),_xll.ArrayCOA($BG43:$BZ43),YR,PRD-1,_xll.ArrayDIM($CB43:$CE43)),0)</f>
        <v>116862.55</v>
      </c>
      <c r="F43" s="226">
        <f t="shared" ca="1" si="4"/>
        <v>16543.5</v>
      </c>
      <c r="G43" s="124">
        <f t="shared" ca="1" si="5"/>
        <v>100</v>
      </c>
      <c r="H43" s="224"/>
      <c r="I43" s="124">
        <f ca="1">IFERROR(_xll.AC_BU(_xll.ArrayBU(DB),_xll.ArrayDPT($BA43:$BE43),_xll.ArrayCOA($BG43:$BZ43),YR,PRD,_xll.ArrayDIM($CB43:$CE43)),0)</f>
        <v>16543.5</v>
      </c>
      <c r="J43" s="127">
        <f t="shared" ca="1" si="6"/>
        <v>0.61684946604516899</v>
      </c>
      <c r="K43" s="124" t="s">
        <v>2867</v>
      </c>
      <c r="L43" s="124">
        <f ca="1">IFERROR(_xll.ACC_BU(_xll.ArrayBU(DB),_xll.ArrayDPT($BA43:$BE43),_xll.ArrayCOA($BG43:$BZ43),YR,PRD,_xll.ArrayDIM($CB43:$CE43)),0)</f>
        <v>315579.74</v>
      </c>
      <c r="M43" s="127">
        <f t="shared" ca="1" si="7"/>
        <v>2.8309869007971611</v>
      </c>
      <c r="N43" s="226">
        <f t="shared" ca="1" si="8"/>
        <v>315579.74</v>
      </c>
      <c r="O43" s="124">
        <f t="shared" ca="1" si="9"/>
        <v>100</v>
      </c>
      <c r="P43" s="226">
        <f t="shared" ca="1" si="10"/>
        <v>106023.69</v>
      </c>
      <c r="Q43" s="124">
        <f t="shared" ca="1" si="11"/>
        <v>33.596481827382199</v>
      </c>
      <c r="R43" s="46"/>
      <c r="S43" s="223">
        <f ca="1">IFERROR(_xll.BC_BU(_xll.ArrayBU(DB),_xll.ArrayDPT($BA43:$BE43),_xll.ArrayCOA($BG43:$BZ43),YR,PRD,RV,_xll.ArrayDIM($CB43:$CE43)),0)</f>
        <v>0</v>
      </c>
      <c r="T43" s="72">
        <f ca="1">IFERROR(_xll.AC_BU(_xll.ArrayBU(DB),_xll.ArrayDPT($BA43:$BE43),_xll.ArrayCOA($BG43:$BZ43),YR-1,PRD,_xll.ArrayDIM($CB43:$CE43)),0)</f>
        <v>22047.3</v>
      </c>
      <c r="U43" s="72">
        <f ca="1">IFERROR(_xll.BCC_BU(_xll.ArrayBU(DB),_xll.ArrayDPT($BA43:$BE43),_xll.ArrayCOA($BG43:$BZ43),YR,PRD,RV,_xll.ArrayDIM($CB43:$CE43)),0)</f>
        <v>0</v>
      </c>
      <c r="V43" s="72">
        <f ca="1">IFERROR(_xll.ACC_BU(_xll.ArrayBU(DB),_xll.ArrayDPT($BA43:$BE43),_xll.ArrayCOA($BG43:$BZ43),YR-1,PRD,_xll.ArrayDIM($CB43:$CE43)),0)</f>
        <v>209556.05</v>
      </c>
      <c r="X43" s="72">
        <f ca="1">IFERROR(_xll.ACC_BU(_xll.ArrayBU(DB),_xll.ArrayDPT($BA43:$BE43),_xll.ArrayCOA($BG43:$BZ43),YR-1,PRD,_xll.ArrayDIM($CB43:$CE43)),0)</f>
        <v>209556.05</v>
      </c>
      <c r="Y43" s="72">
        <f ca="1">IFERROR(_xll.BCC_BU(_xll.ArrayBU(DB),_xll.ArrayDPT($BA43:$BE43),_xll.ArrayCOA($BG43:$BZ43),YR-1,PRD,RV,_xll.ArrayDIM($CB43:$CE43)),0)</f>
        <v>0</v>
      </c>
      <c r="Z43" s="72">
        <f ca="1">IFERROR(_xll.ACC_BU(_xll.ArrayBU(DB),_xll.ArrayDPT($BA43:$BE43),_xll.ArrayCOA($BG43:$BZ43),YR-1-1,PRD,_xll.ArrayDIM($CB43:$CE43)),0)</f>
        <v>267595.27</v>
      </c>
      <c r="BA43" s="537"/>
      <c r="BB43" s="538"/>
      <c r="BC43" s="538"/>
      <c r="BD43" s="538"/>
      <c r="BE43" s="539"/>
      <c r="BF43" s="502"/>
      <c r="BG43" s="537" t="s">
        <v>1875</v>
      </c>
      <c r="BH43" s="539"/>
      <c r="BI43" s="537"/>
      <c r="BJ43" s="539"/>
      <c r="BK43" s="537"/>
      <c r="BL43" s="539"/>
      <c r="BM43" s="537"/>
      <c r="BN43" s="539"/>
      <c r="BO43" s="537"/>
      <c r="BP43" s="539"/>
      <c r="BQ43" s="537"/>
      <c r="BR43" s="539"/>
      <c r="BS43" s="537"/>
      <c r="BT43" s="539"/>
      <c r="BU43" s="537"/>
      <c r="BV43" s="539"/>
      <c r="BW43" s="537"/>
      <c r="BX43" s="539"/>
      <c r="BY43" s="537"/>
      <c r="BZ43" s="539"/>
      <c r="CA43" s="502"/>
      <c r="CB43" s="537"/>
      <c r="CC43" s="538"/>
      <c r="CD43" s="538"/>
      <c r="CE43" s="539"/>
      <c r="DA43" t="s">
        <v>1875</v>
      </c>
    </row>
    <row r="44" spans="1:106" ht="12.75" customHeight="1">
      <c r="A44" s="226">
        <f t="shared" ca="1" si="0"/>
        <v>-74325.700000000012</v>
      </c>
      <c r="B44" s="124">
        <f t="shared" ca="1" si="1"/>
        <v>-255.39002749561729</v>
      </c>
      <c r="C44" s="124">
        <f t="shared" ca="1" si="2"/>
        <v>-107254.45999999999</v>
      </c>
      <c r="D44" s="124">
        <f t="shared" ca="1" si="3"/>
        <v>-368.53631366307457</v>
      </c>
      <c r="E44" s="124">
        <f ca="1">IFERROR(_xll.AC_BU(_xll.ArrayBU(DB),_xll.ArrayDPT($BA44:$BE44),_xll.ArrayCOA($BG44:$BZ44),YR,PRD-1,_xll.ArrayDIM($CB44:$CE44)),0)</f>
        <v>136357.28</v>
      </c>
      <c r="F44" s="226">
        <f t="shared" ca="1" si="4"/>
        <v>29102.82</v>
      </c>
      <c r="G44" s="124">
        <f t="shared" ca="1" si="5"/>
        <v>100</v>
      </c>
      <c r="H44" s="124"/>
      <c r="I44" s="124">
        <f ca="1">IFERROR(_xll.AC_BU(_xll.ArrayBU(DB),_xll.ArrayDPT($BA44:$BE44),_xll.ArrayCOA($BG44:$BZ44),YR,PRD,_xll.ArrayDIM($CB44:$CE44)),0)</f>
        <v>29102.82</v>
      </c>
      <c r="J44" s="127">
        <f t="shared" ca="1" si="6"/>
        <v>1.0851427435191263</v>
      </c>
      <c r="K44" s="124" t="s">
        <v>2868</v>
      </c>
      <c r="L44" s="124">
        <f ca="1">IFERROR(_xll.ACC_BU(_xll.ArrayBU(DB),_xll.ArrayDPT($BA44:$BE44),_xll.ArrayCOA($BG44:$BZ44),YR,PRD,_xll.ArrayDIM($CB44:$CE44)),0)</f>
        <v>250826.23999999999</v>
      </c>
      <c r="M44" s="127">
        <f t="shared" ca="1" si="7"/>
        <v>2.2500994513025612</v>
      </c>
      <c r="N44" s="226">
        <f t="shared" ca="1" si="8"/>
        <v>250826.23999999999</v>
      </c>
      <c r="O44" s="124">
        <f t="shared" ca="1" si="9"/>
        <v>100</v>
      </c>
      <c r="P44" s="226">
        <f t="shared" ca="1" si="10"/>
        <v>78261.84</v>
      </c>
      <c r="Q44" s="124">
        <f t="shared" ca="1" si="11"/>
        <v>31.201615907490382</v>
      </c>
      <c r="R44" s="46"/>
      <c r="S44" s="72">
        <f ca="1">IFERROR(_xll.BC_BU(_xll.ArrayBU(DB),_xll.ArrayDPT($BA44:$BE44),_xll.ArrayCOA($BG44:$BZ44),YR,PRD,RV,_xll.ArrayDIM($CB44:$CE44)),0)</f>
        <v>0</v>
      </c>
      <c r="T44" s="72">
        <f ca="1">IFERROR(_xll.AC_BU(_xll.ArrayBU(DB),_xll.ArrayDPT($BA44:$BE44),_xll.ArrayCOA($BG44:$BZ44),YR-1,PRD,_xll.ArrayDIM($CB44:$CE44)),0)</f>
        <v>103428.52</v>
      </c>
      <c r="U44" s="72">
        <f ca="1">IFERROR(_xll.BCC_BU(_xll.ArrayBU(DB),_xll.ArrayDPT($BA44:$BE44),_xll.ArrayCOA($BG44:$BZ44),YR,PRD,RV,_xll.ArrayDIM($CB44:$CE44)),0)</f>
        <v>0</v>
      </c>
      <c r="V44" s="72">
        <f ca="1">IFERROR(_xll.ACC_BU(_xll.ArrayBU(DB),_xll.ArrayDPT($BA44:$BE44),_xll.ArrayCOA($BG44:$BZ44),YR-1,PRD,_xll.ArrayDIM($CB44:$CE44)),0)</f>
        <v>172564.4</v>
      </c>
      <c r="X44" s="72">
        <f ca="1">IFERROR(_xll.ACC_BU(_xll.ArrayBU(DB),_xll.ArrayDPT($BA44:$BE44),_xll.ArrayCOA($BG44:$BZ44),YR-1,PRD,_xll.ArrayDIM($CB44:$CE44)),0)</f>
        <v>172564.4</v>
      </c>
      <c r="Y44" s="72">
        <f ca="1">IFERROR(_xll.BCC_BU(_xll.ArrayBU(DB),_xll.ArrayDPT($BA44:$BE44),_xll.ArrayCOA($BG44:$BZ44),YR-1,PRD,RV,_xll.ArrayDIM($CB44:$CE44)),0)</f>
        <v>0</v>
      </c>
      <c r="Z44" s="72">
        <f ca="1">IFERROR(_xll.ACC_BU(_xll.ArrayBU(DB),_xll.ArrayDPT($BA44:$BE44),_xll.ArrayCOA($BG44:$BZ44),YR-1-1,PRD,_xll.ArrayDIM($CB44:$CE44)),0)</f>
        <v>354135.07</v>
      </c>
      <c r="BA44" s="537"/>
      <c r="BB44" s="538"/>
      <c r="BC44" s="538"/>
      <c r="BD44" s="538"/>
      <c r="BE44" s="539"/>
      <c r="BF44" s="502"/>
      <c r="BG44" s="537" t="s">
        <v>1873</v>
      </c>
      <c r="BH44" s="539"/>
      <c r="BI44" s="537"/>
      <c r="BJ44" s="539"/>
      <c r="BK44" s="537"/>
      <c r="BL44" s="539"/>
      <c r="BM44" s="537"/>
      <c r="BN44" s="539"/>
      <c r="BO44" s="537"/>
      <c r="BP44" s="539"/>
      <c r="BQ44" s="537"/>
      <c r="BR44" s="539"/>
      <c r="BS44" s="537"/>
      <c r="BT44" s="539"/>
      <c r="BU44" s="537"/>
      <c r="BV44" s="539"/>
      <c r="BW44" s="537"/>
      <c r="BX44" s="539"/>
      <c r="BY44" s="537"/>
      <c r="BZ44" s="539"/>
      <c r="CA44" s="502"/>
      <c r="CB44" s="537"/>
      <c r="CC44" s="538"/>
      <c r="CD44" s="538"/>
      <c r="CE44" s="539"/>
      <c r="DA44" t="s">
        <v>1873</v>
      </c>
    </row>
    <row r="45" spans="1:106" ht="12.75" customHeight="1">
      <c r="A45" s="226">
        <f t="shared" ca="1" si="0"/>
        <v>119827.75</v>
      </c>
      <c r="B45" s="124">
        <f t="shared" ca="1" si="1"/>
        <v>69.782380640071878</v>
      </c>
      <c r="C45" s="124">
        <f t="shared" ca="1" si="2"/>
        <v>1234.0799999999872</v>
      </c>
      <c r="D45" s="124">
        <f t="shared" ca="1" si="3"/>
        <v>0.71867359856376345</v>
      </c>
      <c r="E45" s="124">
        <f ca="1">IFERROR(_xll.AC_BU(_xll.ArrayBU(DB),_xll.ArrayDPT($BA45:$BE45),_xll.ArrayCOA($BG45:$BZ45),YR,PRD-1,_xll.ArrayDIM($CB45:$CE45)),0)</f>
        <v>170482.26</v>
      </c>
      <c r="F45" s="226">
        <f t="shared" ca="1" si="4"/>
        <v>171716.34</v>
      </c>
      <c r="G45" s="124">
        <f t="shared" ca="1" si="5"/>
        <v>100</v>
      </c>
      <c r="H45" s="124"/>
      <c r="I45" s="124">
        <f ca="1">IFERROR(_xll.AC_BU(_xll.ArrayBU(DB),_xll.ArrayDPT($BA45:$BE45),_xll.ArrayCOA($BG45:$BZ45),YR,PRD,_xll.ArrayDIM($CB45:$CE45)),0)</f>
        <v>171716.34</v>
      </c>
      <c r="J45" s="127">
        <f t="shared" ca="1" si="6"/>
        <v>6.4027039405343906</v>
      </c>
      <c r="K45" s="124" t="s">
        <v>2869</v>
      </c>
      <c r="L45" s="124">
        <f ca="1">IFERROR(_xll.ACC_BU(_xll.ArrayBU(DB),_xll.ArrayDPT($BA45:$BE45),_xll.ArrayCOA($BG45:$BZ45),YR,PRD,_xll.ArrayDIM($CB45:$CE45)),0)</f>
        <v>571926.52</v>
      </c>
      <c r="M45" s="127">
        <f t="shared" ca="1" si="7"/>
        <v>5.1306097353984308</v>
      </c>
      <c r="N45" s="226">
        <f t="shared" ca="1" si="8"/>
        <v>571926.52</v>
      </c>
      <c r="O45" s="124">
        <f t="shared" ca="1" si="9"/>
        <v>100</v>
      </c>
      <c r="P45" s="226">
        <f t="shared" ca="1" si="10"/>
        <v>344117.28</v>
      </c>
      <c r="Q45" s="124">
        <f t="shared" ca="1" si="11"/>
        <v>60.168092922146712</v>
      </c>
      <c r="R45" s="46"/>
      <c r="S45" s="72">
        <f ca="1">IFERROR(_xll.BC_BU(_xll.ArrayBU(DB),_xll.ArrayDPT($BA45:$BE45),_xll.ArrayCOA($BG45:$BZ45),YR,PRD,RV,_xll.ArrayDIM($CB45:$CE45)),0)</f>
        <v>0</v>
      </c>
      <c r="T45" s="72">
        <f ca="1">IFERROR(_xll.AC_BU(_xll.ArrayBU(DB),_xll.ArrayDPT($BA45:$BE45),_xll.ArrayCOA($BG45:$BZ45),YR-1,PRD,_xll.ArrayDIM($CB45:$CE45)),0)</f>
        <v>51888.59</v>
      </c>
      <c r="U45" s="72">
        <f ca="1">IFERROR(_xll.BCC_BU(_xll.ArrayBU(DB),_xll.ArrayDPT($BA45:$BE45),_xll.ArrayCOA($BG45:$BZ45),YR,PRD,RV,_xll.ArrayDIM($CB45:$CE45)),0)</f>
        <v>0</v>
      </c>
      <c r="V45" s="72">
        <f ca="1">IFERROR(_xll.ACC_BU(_xll.ArrayBU(DB),_xll.ArrayDPT($BA45:$BE45),_xll.ArrayCOA($BG45:$BZ45),YR-1,PRD,_xll.ArrayDIM($CB45:$CE45)),0)</f>
        <v>227809.24</v>
      </c>
      <c r="X45" s="72">
        <f ca="1">IFERROR(_xll.ACC_BU(_xll.ArrayBU(DB),_xll.ArrayDPT($BA45:$BE45),_xll.ArrayCOA($BG45:$BZ45),YR-1,PRD,_xll.ArrayDIM($CB45:$CE45)),0)</f>
        <v>227809.24</v>
      </c>
      <c r="Y45" s="72">
        <f ca="1">IFERROR(_xll.BCC_BU(_xll.ArrayBU(DB),_xll.ArrayDPT($BA45:$BE45),_xll.ArrayCOA($BG45:$BZ45),YR-1,PRD,RV,_xll.ArrayDIM($CB45:$CE45)),0)</f>
        <v>0</v>
      </c>
      <c r="Z45" s="72">
        <f ca="1">IFERROR(_xll.ACC_BU(_xll.ArrayBU(DB),_xll.ArrayDPT($BA45:$BE45),_xll.ArrayCOA($BG45:$BZ45),YR-1-1,PRD,_xll.ArrayDIM($CB45:$CE45)),0)</f>
        <v>488340.11</v>
      </c>
      <c r="BA45" s="537"/>
      <c r="BB45" s="538"/>
      <c r="BC45" s="538"/>
      <c r="BD45" s="538"/>
      <c r="BE45" s="539"/>
      <c r="BF45" s="502"/>
      <c r="BG45" s="537" t="s">
        <v>1877</v>
      </c>
      <c r="BH45" s="539"/>
      <c r="BI45" s="537"/>
      <c r="BJ45" s="539"/>
      <c r="BK45" s="537"/>
      <c r="BL45" s="539"/>
      <c r="BM45" s="537"/>
      <c r="BN45" s="539"/>
      <c r="BO45" s="537"/>
      <c r="BP45" s="539"/>
      <c r="BQ45" s="537"/>
      <c r="BR45" s="539"/>
      <c r="BS45" s="537"/>
      <c r="BT45" s="539"/>
      <c r="BU45" s="537"/>
      <c r="BV45" s="539"/>
      <c r="BW45" s="537"/>
      <c r="BX45" s="539"/>
      <c r="BY45" s="537"/>
      <c r="BZ45" s="539"/>
      <c r="CA45" s="502"/>
      <c r="CB45" s="537"/>
      <c r="CC45" s="538"/>
      <c r="CD45" s="538"/>
      <c r="CE45" s="539"/>
      <c r="DA45" t="s">
        <v>1877</v>
      </c>
    </row>
    <row r="46" spans="1:106" ht="12.75" customHeight="1">
      <c r="A46" s="226">
        <f t="shared" ca="1" si="0"/>
        <v>8827.2000000000007</v>
      </c>
      <c r="B46" s="124">
        <f t="shared" ca="1" si="1"/>
        <v>74.178151260504208</v>
      </c>
      <c r="C46" s="124">
        <f t="shared" ca="1" si="2"/>
        <v>11405</v>
      </c>
      <c r="D46" s="124">
        <f t="shared" ca="1" si="3"/>
        <v>95.840336134453779</v>
      </c>
      <c r="E46" s="124">
        <f ca="1">IFERROR(_xll.AC_BU(_xll.ArrayBU(DB),_xll.ArrayDPT($BA46:$BE46),_xll.ArrayCOA($BG46:$BZ46),YR,PRD-1,_xll.ArrayDIM($CB46:$CE46)),0)</f>
        <v>495</v>
      </c>
      <c r="F46" s="226">
        <f t="shared" ca="1" si="4"/>
        <v>11900</v>
      </c>
      <c r="G46" s="124">
        <f t="shared" ca="1" si="5"/>
        <v>100</v>
      </c>
      <c r="H46" s="124"/>
      <c r="I46" s="124">
        <f ca="1">IFERROR(_xll.AC_BU(_xll.ArrayBU(DB),_xll.ArrayDPT($BA46:$BE46),_xll.ArrayCOA($BG46:$BZ46),YR,PRD,_xll.ArrayDIM($CB46:$CE46)),0)</f>
        <v>11900</v>
      </c>
      <c r="J46" s="127">
        <f t="shared" ca="1" si="6"/>
        <v>0.44370953219920278</v>
      </c>
      <c r="K46" s="124" t="s">
        <v>2749</v>
      </c>
      <c r="L46" s="124">
        <f ca="1">IFERROR(_xll.ACC_BU(_xll.ArrayBU(DB),_xll.ArrayDPT($BA46:$BE46),_xll.ArrayCOA($BG46:$BZ46),YR,PRD,_xll.ArrayDIM($CB46:$CE46)),0)</f>
        <v>40602.269999999997</v>
      </c>
      <c r="M46" s="127">
        <f t="shared" ca="1" si="7"/>
        <v>0.36423280693693943</v>
      </c>
      <c r="N46" s="226">
        <f t="shared" ca="1" si="8"/>
        <v>40602.269999999997</v>
      </c>
      <c r="O46" s="124">
        <f t="shared" ca="1" si="9"/>
        <v>100</v>
      </c>
      <c r="P46" s="226">
        <f t="shared" ca="1" si="10"/>
        <v>-11260.990000000005</v>
      </c>
      <c r="Q46" s="124">
        <f t="shared" ca="1" si="11"/>
        <v>-27.7348778775177</v>
      </c>
      <c r="R46" s="46"/>
      <c r="S46" s="72">
        <f ca="1">IFERROR(_xll.BC_BU(_xll.ArrayBU(DB),_xll.ArrayDPT($BA46:$BE46),_xll.ArrayCOA($BG46:$BZ46),YR,PRD,RV,_xll.ArrayDIM($CB46:$CE46)),0)</f>
        <v>0</v>
      </c>
      <c r="T46" s="72">
        <f ca="1">IFERROR(_xll.AC_BU(_xll.ArrayBU(DB),_xll.ArrayDPT($BA46:$BE46),_xll.ArrayCOA($BG46:$BZ46),YR-1,PRD,_xll.ArrayDIM($CB46:$CE46)),0)</f>
        <v>3072.8</v>
      </c>
      <c r="U46" s="72">
        <f ca="1">IFERROR(_xll.BCC_BU(_xll.ArrayBU(DB),_xll.ArrayDPT($BA46:$BE46),_xll.ArrayCOA($BG46:$BZ46),YR,PRD,RV,_xll.ArrayDIM($CB46:$CE46)),0)</f>
        <v>0</v>
      </c>
      <c r="V46" s="72">
        <f ca="1">IFERROR(_xll.ACC_BU(_xll.ArrayBU(DB),_xll.ArrayDPT($BA46:$BE46),_xll.ArrayCOA($BG46:$BZ46),YR-1,PRD,_xll.ArrayDIM($CB46:$CE46)),0)</f>
        <v>51863.26</v>
      </c>
      <c r="X46" s="72">
        <f ca="1">IFERROR(_xll.ACC_BU(_xll.ArrayBU(DB),_xll.ArrayDPT($BA46:$BE46),_xll.ArrayCOA($BG46:$BZ46),YR-1,PRD,_xll.ArrayDIM($CB46:$CE46)),0)</f>
        <v>51863.26</v>
      </c>
      <c r="Y46" s="72">
        <f ca="1">IFERROR(_xll.BCC_BU(_xll.ArrayBU(DB),_xll.ArrayDPT($BA46:$BE46),_xll.ArrayCOA($BG46:$BZ46),YR-1,PRD,RV,_xll.ArrayDIM($CB46:$CE46)),0)</f>
        <v>0</v>
      </c>
      <c r="Z46" s="72">
        <f ca="1">IFERROR(_xll.ACC_BU(_xll.ArrayBU(DB),_xll.ArrayDPT($BA46:$BE46),_xll.ArrayCOA($BG46:$BZ46),YR-1-1,PRD,_xll.ArrayDIM($CB46:$CE46)),0)</f>
        <v>12955.78</v>
      </c>
      <c r="BA46" s="537"/>
      <c r="BB46" s="538"/>
      <c r="BC46" s="538"/>
      <c r="BD46" s="538"/>
      <c r="BE46" s="539"/>
      <c r="BF46" s="502"/>
      <c r="BG46" s="537" t="s">
        <v>1879</v>
      </c>
      <c r="BH46" s="539"/>
      <c r="BI46" s="537"/>
      <c r="BJ46" s="539"/>
      <c r="BK46" s="537"/>
      <c r="BL46" s="539"/>
      <c r="BM46" s="537"/>
      <c r="BN46" s="539"/>
      <c r="BO46" s="537"/>
      <c r="BP46" s="539"/>
      <c r="BQ46" s="537"/>
      <c r="BR46" s="539"/>
      <c r="BS46" s="537"/>
      <c r="BT46" s="539"/>
      <c r="BU46" s="537"/>
      <c r="BV46" s="539"/>
      <c r="BW46" s="537"/>
      <c r="BX46" s="539"/>
      <c r="BY46" s="537"/>
      <c r="BZ46" s="539"/>
      <c r="CA46" s="502"/>
      <c r="CB46" s="537"/>
      <c r="CC46" s="538"/>
      <c r="CD46" s="538"/>
      <c r="CE46" s="539"/>
      <c r="DA46" t="s">
        <v>1879</v>
      </c>
    </row>
    <row r="47" spans="1:106" ht="12.75" customHeight="1">
      <c r="A47" s="226">
        <f t="shared" ca="1" si="0"/>
        <v>0</v>
      </c>
      <c r="B47" s="124">
        <f t="shared" ca="1" si="1"/>
        <v>0</v>
      </c>
      <c r="C47" s="124">
        <f t="shared" ca="1" si="2"/>
        <v>0</v>
      </c>
      <c r="D47" s="124">
        <f t="shared" ca="1" si="3"/>
        <v>0</v>
      </c>
      <c r="E47" s="124">
        <f ca="1">IFERROR(_xll.AC_BU(_xll.ArrayBU(DB),_xll.ArrayDPT($BA47:$BE47),_xll.ArrayCOA($BG47:$BZ47),YR,PRD-1,_xll.ArrayDIM($CB47:$CE47)),0)</f>
        <v>0</v>
      </c>
      <c r="F47" s="226">
        <f t="shared" ca="1" si="4"/>
        <v>0</v>
      </c>
      <c r="G47" s="124">
        <f t="shared" ca="1" si="5"/>
        <v>0</v>
      </c>
      <c r="H47" s="124"/>
      <c r="I47" s="124">
        <f ca="1">IFERROR(_xll.AC_BU(_xll.ArrayBU(DB),_xll.ArrayDPT($BA47:$BE47),_xll.ArrayCOA($BG47:$BZ47),YR,PRD,_xll.ArrayDIM($CB47:$CE47)),0)</f>
        <v>0</v>
      </c>
      <c r="J47" s="127">
        <f t="shared" ca="1" si="6"/>
        <v>0</v>
      </c>
      <c r="K47" s="124" t="s">
        <v>2870</v>
      </c>
      <c r="L47" s="124">
        <f ca="1">IFERROR(_xll.ACC_BU(_xll.ArrayBU(DB),_xll.ArrayDPT($BA47:$BE47),_xll.ArrayCOA($BG47:$BZ47),YR,PRD,_xll.ArrayDIM($CB47:$CE47)),0)</f>
        <v>0</v>
      </c>
      <c r="M47" s="127">
        <f t="shared" ca="1" si="7"/>
        <v>0</v>
      </c>
      <c r="N47" s="226">
        <f t="shared" ca="1" si="8"/>
        <v>0</v>
      </c>
      <c r="O47" s="124">
        <f t="shared" ca="1" si="9"/>
        <v>0</v>
      </c>
      <c r="P47" s="226">
        <f t="shared" ca="1" si="10"/>
        <v>-850</v>
      </c>
      <c r="Q47" s="124">
        <f t="shared" ca="1" si="11"/>
        <v>0</v>
      </c>
      <c r="R47" s="46"/>
      <c r="S47" s="72">
        <f ca="1">IFERROR(_xll.BC_BU(_xll.ArrayBU(DB),_xll.ArrayDPT($BA47:$BE47),_xll.ArrayCOA($BG47:$BZ47),YR,PRD,RV,_xll.ArrayDIM($CB47:$CE47)),0)</f>
        <v>0</v>
      </c>
      <c r="T47" s="72">
        <f ca="1">IFERROR(_xll.AC_BU(_xll.ArrayBU(DB),_xll.ArrayDPT($BA47:$BE47),_xll.ArrayCOA($BG47:$BZ47),YR-1,PRD,_xll.ArrayDIM($CB47:$CE47)),0)</f>
        <v>0</v>
      </c>
      <c r="U47" s="72">
        <f ca="1">IFERROR(_xll.BCC_BU(_xll.ArrayBU(DB),_xll.ArrayDPT($BA47:$BE47),_xll.ArrayCOA($BG47:$BZ47),YR,PRD,RV,_xll.ArrayDIM($CB47:$CE47)),0)</f>
        <v>0</v>
      </c>
      <c r="V47" s="72">
        <f ca="1">IFERROR(_xll.ACC_BU(_xll.ArrayBU(DB),_xll.ArrayDPT($BA47:$BE47),_xll.ArrayCOA($BG47:$BZ47),YR-1,PRD,_xll.ArrayDIM($CB47:$CE47)),0)</f>
        <v>850</v>
      </c>
      <c r="X47" s="72">
        <f ca="1">IFERROR(_xll.ACC_BU(_xll.ArrayBU(DB),_xll.ArrayDPT($BA47:$BE47),_xll.ArrayCOA($BG47:$BZ47),YR-1,PRD,_xll.ArrayDIM($CB47:$CE47)),0)</f>
        <v>850</v>
      </c>
      <c r="Y47" s="72">
        <f ca="1">IFERROR(_xll.BCC_BU(_xll.ArrayBU(DB),_xll.ArrayDPT($BA47:$BE47),_xll.ArrayCOA($BG47:$BZ47),YR-1,PRD,RV,_xll.ArrayDIM($CB47:$CE47)),0)</f>
        <v>0</v>
      </c>
      <c r="Z47" s="72">
        <f ca="1">IFERROR(_xll.ACC_BU(_xll.ArrayBU(DB),_xll.ArrayDPT($BA47:$BE47),_xll.ArrayCOA($BG47:$BZ47),YR-1-1,PRD,_xll.ArrayDIM($CB47:$CE47)),0)</f>
        <v>0</v>
      </c>
      <c r="BA47" s="537"/>
      <c r="BB47" s="538"/>
      <c r="BC47" s="538"/>
      <c r="BD47" s="538"/>
      <c r="BE47" s="539"/>
      <c r="BF47" s="502"/>
      <c r="BG47" s="537" t="s">
        <v>1881</v>
      </c>
      <c r="BH47" s="539"/>
      <c r="BI47" s="537"/>
      <c r="BJ47" s="539"/>
      <c r="BK47" s="537"/>
      <c r="BL47" s="539"/>
      <c r="BM47" s="537"/>
      <c r="BN47" s="539"/>
      <c r="BO47" s="537"/>
      <c r="BP47" s="539"/>
      <c r="BQ47" s="537"/>
      <c r="BR47" s="539"/>
      <c r="BS47" s="537"/>
      <c r="BT47" s="539"/>
      <c r="BU47" s="537"/>
      <c r="BV47" s="539"/>
      <c r="BW47" s="537"/>
      <c r="BX47" s="539"/>
      <c r="BY47" s="537"/>
      <c r="BZ47" s="539"/>
      <c r="CA47" s="502"/>
      <c r="CB47" s="537"/>
      <c r="CC47" s="538"/>
      <c r="CD47" s="538"/>
      <c r="CE47" s="539"/>
      <c r="DA47" t="s">
        <v>1881</v>
      </c>
    </row>
    <row r="48" spans="1:106" ht="12.75" customHeight="1">
      <c r="A48" s="226">
        <f t="shared" ca="1" si="0"/>
        <v>15096</v>
      </c>
      <c r="B48" s="124">
        <f t="shared" ca="1" si="1"/>
        <v>92.5</v>
      </c>
      <c r="C48" s="124">
        <f t="shared" ca="1" si="2"/>
        <v>-129097.53</v>
      </c>
      <c r="D48" s="124">
        <f t="shared" ca="1" si="3"/>
        <v>-791.03878676470583</v>
      </c>
      <c r="E48" s="124">
        <f ca="1">IFERROR(_xll.AC_BU(_xll.ArrayBU(DB),_xll.ArrayDPT($BA48:$BE48),_xll.ArrayCOA($BG48:$BZ48),YR,PRD-1,_xll.ArrayDIM($CB48:$CE48)),0)</f>
        <v>145417.53</v>
      </c>
      <c r="F48" s="226">
        <f t="shared" ca="1" si="4"/>
        <v>16320</v>
      </c>
      <c r="G48" s="124">
        <f t="shared" ca="1" si="5"/>
        <v>100</v>
      </c>
      <c r="H48" s="224"/>
      <c r="I48" s="124">
        <f ca="1">IFERROR(_xll.AC_BU(_xll.ArrayBU(DB),_xll.ArrayDPT($BA48:$BE48),_xll.ArrayCOA($BG48:$BZ48),YR,PRD,_xll.ArrayDIM($CB48:$CE48)),0)</f>
        <v>16320</v>
      </c>
      <c r="J48" s="127">
        <f t="shared" ca="1" si="6"/>
        <v>0.60851592987319247</v>
      </c>
      <c r="K48" s="124" t="s">
        <v>2871</v>
      </c>
      <c r="L48" s="124">
        <f ca="1">IFERROR(_xll.ACC_BU(_xll.ArrayBU(DB),_xll.ArrayDPT($BA48:$BE48),_xll.ArrayCOA($BG48:$BZ48),YR,PRD,_xll.ArrayDIM($CB48:$CE48)),0)</f>
        <v>251418.34</v>
      </c>
      <c r="M48" s="127">
        <f t="shared" ca="1" si="7"/>
        <v>2.2554110322803576</v>
      </c>
      <c r="N48" s="226">
        <f t="shared" ca="1" si="8"/>
        <v>251418.34</v>
      </c>
      <c r="O48" s="124">
        <f t="shared" ca="1" si="9"/>
        <v>100</v>
      </c>
      <c r="P48" s="226">
        <f t="shared" ca="1" si="10"/>
        <v>219160.27</v>
      </c>
      <c r="Q48" s="124">
        <f t="shared" ca="1" si="11"/>
        <v>87.169563684176737</v>
      </c>
      <c r="R48" s="46"/>
      <c r="S48" s="223">
        <f ca="1">IFERROR(_xll.BC_BU(_xll.ArrayBU(DB),_xll.ArrayDPT($BA48:$BE48),_xll.ArrayCOA($BG48:$BZ48),YR,PRD,RV,_xll.ArrayDIM($CB48:$CE48)),0)</f>
        <v>0</v>
      </c>
      <c r="T48" s="72">
        <f ca="1">IFERROR(_xll.AC_BU(_xll.ArrayBU(DB),_xll.ArrayDPT($BA48:$BE48),_xll.ArrayCOA($BG48:$BZ48),YR-1,PRD,_xll.ArrayDIM($CB48:$CE48)),0)</f>
        <v>1224</v>
      </c>
      <c r="U48" s="72">
        <f ca="1">IFERROR(_xll.BCC_BU(_xll.ArrayBU(DB),_xll.ArrayDPT($BA48:$BE48),_xll.ArrayCOA($BG48:$BZ48),YR,PRD,RV,_xll.ArrayDIM($CB48:$CE48)),0)</f>
        <v>0</v>
      </c>
      <c r="V48" s="72">
        <f ca="1">IFERROR(_xll.ACC_BU(_xll.ArrayBU(DB),_xll.ArrayDPT($BA48:$BE48),_xll.ArrayCOA($BG48:$BZ48),YR-1,PRD,_xll.ArrayDIM($CB48:$CE48)),0)</f>
        <v>32258.07</v>
      </c>
      <c r="X48" s="72">
        <f ca="1">IFERROR(_xll.ACC_BU(_xll.ArrayBU(DB),_xll.ArrayDPT($BA48:$BE48),_xll.ArrayCOA($BG48:$BZ48),YR-1,PRD,_xll.ArrayDIM($CB48:$CE48)),0)</f>
        <v>32258.07</v>
      </c>
      <c r="Y48" s="72">
        <f ca="1">IFERROR(_xll.BCC_BU(_xll.ArrayBU(DB),_xll.ArrayDPT($BA48:$BE48),_xll.ArrayCOA($BG48:$BZ48),YR-1,PRD,RV,_xll.ArrayDIM($CB48:$CE48)),0)</f>
        <v>0</v>
      </c>
      <c r="Z48" s="72">
        <f ca="1">IFERROR(_xll.ACC_BU(_xll.ArrayBU(DB),_xll.ArrayDPT($BA48:$BE48),_xll.ArrayCOA($BG48:$BZ48),YR-1-1,PRD,_xll.ArrayDIM($CB48:$CE48)),0)</f>
        <v>88477.52</v>
      </c>
      <c r="BA48" s="537"/>
      <c r="BB48" s="538"/>
      <c r="BC48" s="538"/>
      <c r="BD48" s="538"/>
      <c r="BE48" s="539"/>
      <c r="BF48" s="502"/>
      <c r="BG48" s="537" t="s">
        <v>1883</v>
      </c>
      <c r="BH48" s="539"/>
      <c r="BI48" s="537"/>
      <c r="BJ48" s="539"/>
      <c r="BK48" s="537"/>
      <c r="BL48" s="539"/>
      <c r="BM48" s="537"/>
      <c r="BN48" s="539"/>
      <c r="BO48" s="537"/>
      <c r="BP48" s="539"/>
      <c r="BQ48" s="537"/>
      <c r="BR48" s="539"/>
      <c r="BS48" s="537"/>
      <c r="BT48" s="539"/>
      <c r="BU48" s="537"/>
      <c r="BV48" s="539"/>
      <c r="BW48" s="537"/>
      <c r="BX48" s="539"/>
      <c r="BY48" s="537"/>
      <c r="BZ48" s="539"/>
      <c r="CA48" s="502"/>
      <c r="CB48" s="537"/>
      <c r="CC48" s="538"/>
      <c r="CD48" s="538"/>
      <c r="CE48" s="539"/>
      <c r="DA48" t="s">
        <v>1883</v>
      </c>
    </row>
    <row r="49" spans="1:105" ht="12.75" customHeight="1">
      <c r="A49" s="226">
        <f t="shared" ca="1" si="0"/>
        <v>0</v>
      </c>
      <c r="B49" s="124">
        <f t="shared" ca="1" si="1"/>
        <v>0</v>
      </c>
      <c r="C49" s="124">
        <f t="shared" ca="1" si="2"/>
        <v>-6000</v>
      </c>
      <c r="D49" s="124">
        <f t="shared" ca="1" si="3"/>
        <v>0</v>
      </c>
      <c r="E49" s="124">
        <f ca="1">IFERROR(_xll.AC_BU(_xll.ArrayBU(DB),_xll.ArrayDPT($BA49:$BE49),_xll.ArrayCOA($BG49:$BZ49),YR,PRD-1,_xll.ArrayDIM($CB49:$CE49)),0)</f>
        <v>6000</v>
      </c>
      <c r="F49" s="226">
        <f t="shared" ca="1" si="4"/>
        <v>0</v>
      </c>
      <c r="G49" s="124">
        <f t="shared" ca="1" si="5"/>
        <v>0</v>
      </c>
      <c r="H49" s="124"/>
      <c r="I49" s="124">
        <f ca="1">IFERROR(_xll.AC_BU(_xll.ArrayBU(DB),_xll.ArrayDPT($BA49:$BE49),_xll.ArrayCOA($BG49:$BZ49),YR,PRD,_xll.ArrayDIM($CB49:$CE49)),0)</f>
        <v>0</v>
      </c>
      <c r="J49" s="127">
        <f t="shared" ca="1" si="6"/>
        <v>0</v>
      </c>
      <c r="K49" s="124" t="s">
        <v>2872</v>
      </c>
      <c r="L49" s="124">
        <f ca="1">IFERROR(_xll.ACC_BU(_xll.ArrayBU(DB),_xll.ArrayDPT($BA49:$BE49),_xll.ArrayCOA($BG49:$BZ49),YR,PRD,_xll.ArrayDIM($CB49:$CE49)),0)</f>
        <v>6000</v>
      </c>
      <c r="M49" s="127">
        <f t="shared" ca="1" si="7"/>
        <v>5.3824499014996863E-2</v>
      </c>
      <c r="N49" s="226">
        <f t="shared" ca="1" si="8"/>
        <v>6000</v>
      </c>
      <c r="O49" s="124">
        <f t="shared" ca="1" si="9"/>
        <v>100</v>
      </c>
      <c r="P49" s="226">
        <f t="shared" ca="1" si="10"/>
        <v>5600</v>
      </c>
      <c r="Q49" s="124">
        <f t="shared" ca="1" si="11"/>
        <v>93.333333333333329</v>
      </c>
      <c r="R49" s="46"/>
      <c r="S49" s="72">
        <f ca="1">IFERROR(_xll.BC_BU(_xll.ArrayBU(DB),_xll.ArrayDPT($BA49:$BE49),_xll.ArrayCOA($BG49:$BZ49),YR,PRD,RV,_xll.ArrayDIM($CB49:$CE49)),0)</f>
        <v>0</v>
      </c>
      <c r="T49" s="72">
        <f ca="1">IFERROR(_xll.AC_BU(_xll.ArrayBU(DB),_xll.ArrayDPT($BA49:$BE49),_xll.ArrayCOA($BG49:$BZ49),YR-1,PRD,_xll.ArrayDIM($CB49:$CE49)),0)</f>
        <v>0</v>
      </c>
      <c r="U49" s="72">
        <f ca="1">IFERROR(_xll.BCC_BU(_xll.ArrayBU(DB),_xll.ArrayDPT($BA49:$BE49),_xll.ArrayCOA($BG49:$BZ49),YR,PRD,RV,_xll.ArrayDIM($CB49:$CE49)),0)</f>
        <v>0</v>
      </c>
      <c r="V49" s="72">
        <f ca="1">IFERROR(_xll.ACC_BU(_xll.ArrayBU(DB),_xll.ArrayDPT($BA49:$BE49),_xll.ArrayCOA($BG49:$BZ49),YR-1,PRD,_xll.ArrayDIM($CB49:$CE49)),0)</f>
        <v>400</v>
      </c>
      <c r="X49" s="72">
        <f ca="1">IFERROR(_xll.ACC_BU(_xll.ArrayBU(DB),_xll.ArrayDPT($BA49:$BE49),_xll.ArrayCOA($BG49:$BZ49),YR-1,PRD,_xll.ArrayDIM($CB49:$CE49)),0)</f>
        <v>400</v>
      </c>
      <c r="Y49" s="72">
        <f ca="1">IFERROR(_xll.BCC_BU(_xll.ArrayBU(DB),_xll.ArrayDPT($BA49:$BE49),_xll.ArrayCOA($BG49:$BZ49),YR-1,PRD,RV,_xll.ArrayDIM($CB49:$CE49)),0)</f>
        <v>0</v>
      </c>
      <c r="Z49" s="72">
        <f ca="1">IFERROR(_xll.ACC_BU(_xll.ArrayBU(DB),_xll.ArrayDPT($BA49:$BE49),_xll.ArrayCOA($BG49:$BZ49),YR-1-1,PRD,_xll.ArrayDIM($CB49:$CE49)),0)</f>
        <v>0</v>
      </c>
      <c r="BA49" s="537"/>
      <c r="BB49" s="538"/>
      <c r="BC49" s="538"/>
      <c r="BD49" s="538"/>
      <c r="BE49" s="539"/>
      <c r="BF49" s="502"/>
      <c r="BG49" s="537" t="s">
        <v>1885</v>
      </c>
      <c r="BH49" s="539"/>
      <c r="BI49" s="537"/>
      <c r="BJ49" s="539"/>
      <c r="BK49" s="537"/>
      <c r="BL49" s="539"/>
      <c r="BM49" s="537"/>
      <c r="BN49" s="539"/>
      <c r="BO49" s="537"/>
      <c r="BP49" s="539"/>
      <c r="BQ49" s="537"/>
      <c r="BR49" s="539"/>
      <c r="BS49" s="537"/>
      <c r="BT49" s="539"/>
      <c r="BU49" s="537"/>
      <c r="BV49" s="539"/>
      <c r="BW49" s="537"/>
      <c r="BX49" s="539"/>
      <c r="BY49" s="537"/>
      <c r="BZ49" s="539"/>
      <c r="CA49" s="502"/>
      <c r="CB49" s="537"/>
      <c r="CC49" s="538"/>
      <c r="CD49" s="538"/>
      <c r="CE49" s="539"/>
      <c r="DA49" t="s">
        <v>1885</v>
      </c>
    </row>
    <row r="50" spans="1:105" ht="12.75" customHeight="1">
      <c r="A50" s="226">
        <f t="shared" ca="1" si="0"/>
        <v>280276.92</v>
      </c>
      <c r="B50" s="124">
        <f t="shared" ca="1" si="1"/>
        <v>99.11591087419724</v>
      </c>
      <c r="C50" s="124">
        <f t="shared" ca="1" si="2"/>
        <v>260785.37</v>
      </c>
      <c r="D50" s="124">
        <f t="shared" ca="1" si="3"/>
        <v>92.223003914180836</v>
      </c>
      <c r="E50" s="124">
        <f ca="1">IFERROR(_xll.AC_BU(_xll.ArrayBU(DB),_xll.ArrayDPT($BA50:$BE50),_xll.ArrayCOA($BG50:$BZ50),YR,PRD-1,_xll.ArrayDIM($CB50:$CE50)),0)</f>
        <v>21991.55</v>
      </c>
      <c r="F50" s="226">
        <f t="shared" ca="1" si="4"/>
        <v>282776.92</v>
      </c>
      <c r="G50" s="124">
        <f t="shared" ca="1" si="5"/>
        <v>100</v>
      </c>
      <c r="H50" s="224"/>
      <c r="I50" s="124">
        <f ca="1">IFERROR(_xll.AC_BU(_xll.ArrayBU(DB),_xll.ArrayDPT($BA50:$BE50),_xll.ArrayCOA($BG50:$BZ50),YR,PRD,_xll.ArrayDIM($CB50:$CE50)),0)</f>
        <v>282776.92</v>
      </c>
      <c r="J50" s="127">
        <f t="shared" ca="1" si="6"/>
        <v>10.543765957137092</v>
      </c>
      <c r="K50" s="124" t="s">
        <v>2752</v>
      </c>
      <c r="L50" s="124">
        <f ca="1">IFERROR(_xll.ACC_BU(_xll.ArrayBU(DB),_xll.ArrayDPT($BA50:$BE50),_xll.ArrayCOA($BG50:$BZ50),YR,PRD,_xll.ArrayDIM($CB50:$CE50)),0)</f>
        <v>305114.26</v>
      </c>
      <c r="M50" s="127">
        <f t="shared" ca="1" si="7"/>
        <v>2.7371036978052499</v>
      </c>
      <c r="N50" s="226">
        <f t="shared" ca="1" si="8"/>
        <v>305114.26</v>
      </c>
      <c r="O50" s="124">
        <f t="shared" ca="1" si="9"/>
        <v>100</v>
      </c>
      <c r="P50" s="226">
        <f t="shared" ca="1" si="10"/>
        <v>282832.68</v>
      </c>
      <c r="Q50" s="124">
        <f t="shared" ca="1" si="11"/>
        <v>92.697299693563977</v>
      </c>
      <c r="R50" s="46"/>
      <c r="S50" s="223">
        <f ca="1">IFERROR(_xll.BC_BU(_xll.ArrayBU(DB),_xll.ArrayDPT($BA50:$BE50),_xll.ArrayCOA($BG50:$BZ50),YR,PRD,RV,_xll.ArrayDIM($CB50:$CE50)),0)</f>
        <v>0</v>
      </c>
      <c r="T50" s="72">
        <f ca="1">IFERROR(_xll.AC_BU(_xll.ArrayBU(DB),_xll.ArrayDPT($BA50:$BE50),_xll.ArrayCOA($BG50:$BZ50),YR-1,PRD,_xll.ArrayDIM($CB50:$CE50)),0)</f>
        <v>2500</v>
      </c>
      <c r="U50" s="72">
        <f ca="1">IFERROR(_xll.BCC_BU(_xll.ArrayBU(DB),_xll.ArrayDPT($BA50:$BE50),_xll.ArrayCOA($BG50:$BZ50),YR,PRD,RV,_xll.ArrayDIM($CB50:$CE50)),0)</f>
        <v>0</v>
      </c>
      <c r="V50" s="72">
        <f ca="1">IFERROR(_xll.ACC_BU(_xll.ArrayBU(DB),_xll.ArrayDPT($BA50:$BE50),_xll.ArrayCOA($BG50:$BZ50),YR-1,PRD,_xll.ArrayDIM($CB50:$CE50)),0)</f>
        <v>22281.58</v>
      </c>
      <c r="X50" s="72">
        <f ca="1">IFERROR(_xll.ACC_BU(_xll.ArrayBU(DB),_xll.ArrayDPT($BA50:$BE50),_xll.ArrayCOA($BG50:$BZ50),YR-1,PRD,_xll.ArrayDIM($CB50:$CE50)),0)</f>
        <v>22281.58</v>
      </c>
      <c r="Y50" s="72">
        <f ca="1">IFERROR(_xll.BCC_BU(_xll.ArrayBU(DB),_xll.ArrayDPT($BA50:$BE50),_xll.ArrayCOA($BG50:$BZ50),YR-1,PRD,RV,_xll.ArrayDIM($CB50:$CE50)),0)</f>
        <v>0</v>
      </c>
      <c r="Z50" s="72">
        <f ca="1">IFERROR(_xll.ACC_BU(_xll.ArrayBU(DB),_xll.ArrayDPT($BA50:$BE50),_xll.ArrayCOA($BG50:$BZ50),YR-1-1,PRD,_xll.ArrayDIM($CB50:$CE50)),0)</f>
        <v>25506.47</v>
      </c>
      <c r="BA50" s="537"/>
      <c r="BB50" s="538"/>
      <c r="BC50" s="538"/>
      <c r="BD50" s="538"/>
      <c r="BE50" s="539"/>
      <c r="BF50" s="502"/>
      <c r="BG50" s="537" t="s">
        <v>1887</v>
      </c>
      <c r="BH50" s="539"/>
      <c r="BI50" s="537"/>
      <c r="BJ50" s="539"/>
      <c r="BK50" s="537"/>
      <c r="BL50" s="539"/>
      <c r="BM50" s="537"/>
      <c r="BN50" s="539"/>
      <c r="BO50" s="537"/>
      <c r="BP50" s="539"/>
      <c r="BQ50" s="537"/>
      <c r="BR50" s="539"/>
      <c r="BS50" s="537"/>
      <c r="BT50" s="539"/>
      <c r="BU50" s="537"/>
      <c r="BV50" s="539"/>
      <c r="BW50" s="537"/>
      <c r="BX50" s="539"/>
      <c r="BY50" s="537"/>
      <c r="BZ50" s="539"/>
      <c r="CA50" s="502"/>
      <c r="CB50" s="537"/>
      <c r="CC50" s="538"/>
      <c r="CD50" s="538"/>
      <c r="CE50" s="539"/>
      <c r="DA50" t="s">
        <v>1887</v>
      </c>
    </row>
    <row r="51" spans="1:105" ht="12.75" customHeight="1">
      <c r="A51" s="226">
        <f t="shared" ca="1" si="0"/>
        <v>-3150</v>
      </c>
      <c r="B51" s="124">
        <f t="shared" ca="1" si="1"/>
        <v>-11.753731343283581</v>
      </c>
      <c r="C51" s="124">
        <f t="shared" ca="1" si="2"/>
        <v>24100</v>
      </c>
      <c r="D51" s="124">
        <f t="shared" ca="1" si="3"/>
        <v>89.925373134328353</v>
      </c>
      <c r="E51" s="124">
        <f ca="1">IFERROR(_xll.AC_BU(_xll.ArrayBU(DB),_xll.ArrayDPT($BA51:$BE51),_xll.ArrayCOA($BG51:$BZ51),YR,PRD-1,_xll.ArrayDIM($CB51:$CE51)),0)</f>
        <v>2700</v>
      </c>
      <c r="F51" s="226">
        <f t="shared" ca="1" si="4"/>
        <v>26800</v>
      </c>
      <c r="G51" s="124">
        <f t="shared" ca="1" si="5"/>
        <v>100</v>
      </c>
      <c r="H51" s="224"/>
      <c r="I51" s="124">
        <f ca="1">IFERROR(_xll.AC_BU(_xll.ArrayBU(DB),_xll.ArrayDPT($BA51:$BE51),_xll.ArrayCOA($BG51:$BZ51),YR,PRD,_xll.ArrayDIM($CB51:$CE51)),0)</f>
        <v>26800</v>
      </c>
      <c r="J51" s="127">
        <f t="shared" ca="1" si="6"/>
        <v>0.99927861033097776</v>
      </c>
      <c r="K51" s="124" t="s">
        <v>2753</v>
      </c>
      <c r="L51" s="124">
        <f ca="1">IFERROR(_xll.ACC_BU(_xll.ArrayBU(DB),_xll.ArrayDPT($BA51:$BE51),_xll.ArrayCOA($BG51:$BZ51),YR,PRD,_xll.ArrayDIM($CB51:$CE51)),0)</f>
        <v>90328.71</v>
      </c>
      <c r="M51" s="127">
        <f t="shared" ca="1" si="7"/>
        <v>0.8103162604034897</v>
      </c>
      <c r="N51" s="226">
        <f t="shared" ca="1" si="8"/>
        <v>90328.71</v>
      </c>
      <c r="O51" s="124">
        <f t="shared" ca="1" si="9"/>
        <v>100</v>
      </c>
      <c r="P51" s="226">
        <f t="shared" ca="1" si="10"/>
        <v>-19530.229999999996</v>
      </c>
      <c r="Q51" s="124">
        <f t="shared" ca="1" si="11"/>
        <v>-21.62128740684993</v>
      </c>
      <c r="R51" s="40"/>
      <c r="S51" s="223">
        <f ca="1">IFERROR(_xll.BC_BU(_xll.ArrayBU(DB),_xll.ArrayDPT($BA51:$BE51),_xll.ArrayCOA($BG51:$BZ51),YR,PRD,RV,_xll.ArrayDIM($CB51:$CE51)),0)</f>
        <v>0</v>
      </c>
      <c r="T51" s="72">
        <f ca="1">IFERROR(_xll.AC_BU(_xll.ArrayBU(DB),_xll.ArrayDPT($BA51:$BE51),_xll.ArrayCOA($BG51:$BZ51),YR-1,PRD,_xll.ArrayDIM($CB51:$CE51)),0)</f>
        <v>29950</v>
      </c>
      <c r="U51" s="72">
        <f ca="1">IFERROR(_xll.BCC_BU(_xll.ArrayBU(DB),_xll.ArrayDPT($BA51:$BE51),_xll.ArrayCOA($BG51:$BZ51),YR,PRD,RV,_xll.ArrayDIM($CB51:$CE51)),0)</f>
        <v>0</v>
      </c>
      <c r="V51" s="72">
        <f ca="1">IFERROR(_xll.ACC_BU(_xll.ArrayBU(DB),_xll.ArrayDPT($BA51:$BE51),_xll.ArrayCOA($BG51:$BZ51),YR-1,PRD,_xll.ArrayDIM($CB51:$CE51)),0)</f>
        <v>109858.94</v>
      </c>
      <c r="W51" s="102"/>
      <c r="X51" s="72">
        <f ca="1">IFERROR(_xll.ACC_BU(_xll.ArrayBU(DB),_xll.ArrayDPT($BA51:$BE51),_xll.ArrayCOA($BG51:$BZ51),YR-1,PRD,_xll.ArrayDIM($CB51:$CE51)),0)</f>
        <v>109858.94</v>
      </c>
      <c r="Y51" s="72">
        <f ca="1">IFERROR(_xll.BCC_BU(_xll.ArrayBU(DB),_xll.ArrayDPT($BA51:$BE51),_xll.ArrayCOA($BG51:$BZ51),YR-1,PRD,RV,_xll.ArrayDIM($CB51:$CE51)),0)</f>
        <v>0</v>
      </c>
      <c r="Z51" s="72">
        <f ca="1">IFERROR(_xll.ACC_BU(_xll.ArrayBU(DB),_xll.ArrayDPT($BA51:$BE51),_xll.ArrayCOA($BG51:$BZ51),YR-1-1,PRD,_xll.ArrayDIM($CB51:$CE51)),0)</f>
        <v>84787.96</v>
      </c>
      <c r="AA51" s="102"/>
      <c r="AB51" s="102"/>
      <c r="AC51" s="102"/>
      <c r="AD51" s="102"/>
      <c r="AF51" s="106"/>
      <c r="AG51" s="106"/>
      <c r="AH51" s="106"/>
      <c r="AI51" s="106"/>
      <c r="BA51" s="537"/>
      <c r="BB51" s="538"/>
      <c r="BC51" s="538"/>
      <c r="BD51" s="538"/>
      <c r="BE51" s="539"/>
      <c r="BF51" s="502"/>
      <c r="BG51" s="537" t="s">
        <v>1889</v>
      </c>
      <c r="BH51" s="539"/>
      <c r="BI51" s="537"/>
      <c r="BJ51" s="539"/>
      <c r="BK51" s="537"/>
      <c r="BL51" s="539"/>
      <c r="BM51" s="537"/>
      <c r="BN51" s="539"/>
      <c r="BO51" s="537"/>
      <c r="BP51" s="539"/>
      <c r="BQ51" s="537"/>
      <c r="BR51" s="539"/>
      <c r="BS51" s="537"/>
      <c r="BT51" s="539"/>
      <c r="BU51" s="537"/>
      <c r="BV51" s="539"/>
      <c r="BW51" s="537"/>
      <c r="BX51" s="539"/>
      <c r="BY51" s="537"/>
      <c r="BZ51" s="539"/>
      <c r="CA51" s="502"/>
      <c r="CB51" s="537"/>
      <c r="CC51" s="538"/>
      <c r="CD51" s="538"/>
      <c r="CE51" s="539"/>
      <c r="DA51" t="s">
        <v>1889</v>
      </c>
    </row>
    <row r="52" spans="1:105" ht="12.75" customHeight="1">
      <c r="A52" s="226">
        <f t="shared" ca="1" si="0"/>
        <v>1150</v>
      </c>
      <c r="B52" s="124">
        <f t="shared" ca="1" si="1"/>
        <v>37.096774193548384</v>
      </c>
      <c r="C52" s="124">
        <f t="shared" ca="1" si="2"/>
        <v>3100</v>
      </c>
      <c r="D52" s="124">
        <f t="shared" ca="1" si="3"/>
        <v>100</v>
      </c>
      <c r="E52" s="124">
        <f ca="1">IFERROR(_xll.AC_BU(_xll.ArrayBU(DB),_xll.ArrayDPT($BA52:$BE52),_xll.ArrayCOA($BG52:$BZ52),YR,PRD-1,_xll.ArrayDIM($CB52:$CE52)),0)</f>
        <v>0</v>
      </c>
      <c r="F52" s="226">
        <f t="shared" ca="1" si="4"/>
        <v>3100</v>
      </c>
      <c r="G52" s="124">
        <f t="shared" ca="1" si="5"/>
        <v>100</v>
      </c>
      <c r="H52" s="124"/>
      <c r="I52" s="124">
        <f ca="1">IFERROR(_xll.AC_BU(_xll.ArrayBU(DB),_xll.ArrayDPT($BA52:$BE52),_xll.ArrayCOA($BG52:$BZ52),YR,PRD,_xll.ArrayDIM($CB52:$CE52)),0)</f>
        <v>3100</v>
      </c>
      <c r="J52" s="127">
        <f t="shared" ca="1" si="6"/>
        <v>0.11558819746365788</v>
      </c>
      <c r="K52" s="124" t="s">
        <v>2750</v>
      </c>
      <c r="L52" s="124">
        <f ca="1">IFERROR(_xll.ACC_BU(_xll.ArrayBU(DB),_xll.ArrayDPT($BA52:$BE52),_xll.ArrayCOA($BG52:$BZ52),YR,PRD,_xll.ArrayDIM($CB52:$CE52)),0)</f>
        <v>1020</v>
      </c>
      <c r="M52" s="127">
        <f t="shared" ca="1" si="7"/>
        <v>9.1501648325494674E-3</v>
      </c>
      <c r="N52" s="226">
        <f t="shared" ca="1" si="8"/>
        <v>1020</v>
      </c>
      <c r="O52" s="124">
        <f t="shared" ca="1" si="9"/>
        <v>100</v>
      </c>
      <c r="P52" s="226">
        <f t="shared" ca="1" si="10"/>
        <v>-7951</v>
      </c>
      <c r="Q52" s="124">
        <f t="shared" ca="1" si="11"/>
        <v>-779.50980392156862</v>
      </c>
      <c r="R52" s="40"/>
      <c r="S52" s="72">
        <f ca="1">IFERROR(_xll.BC_BU(_xll.ArrayBU(DB),_xll.ArrayDPT($BA52:$BE52),_xll.ArrayCOA($BG52:$BZ52),YR,PRD,RV,_xll.ArrayDIM($CB52:$CE52)),0)</f>
        <v>0</v>
      </c>
      <c r="T52" s="72">
        <f ca="1">IFERROR(_xll.AC_BU(_xll.ArrayBU(DB),_xll.ArrayDPT($BA52:$BE52),_xll.ArrayCOA($BG52:$BZ52),YR-1,PRD,_xll.ArrayDIM($CB52:$CE52)),0)</f>
        <v>1950</v>
      </c>
      <c r="U52" s="72">
        <f ca="1">IFERROR(_xll.BCC_BU(_xll.ArrayBU(DB),_xll.ArrayDPT($BA52:$BE52),_xll.ArrayCOA($BG52:$BZ52),YR,PRD,RV,_xll.ArrayDIM($CB52:$CE52)),0)</f>
        <v>0</v>
      </c>
      <c r="V52" s="72">
        <f ca="1">IFERROR(_xll.ACC_BU(_xll.ArrayBU(DB),_xll.ArrayDPT($BA52:$BE52),_xll.ArrayCOA($BG52:$BZ52),YR-1,PRD,_xll.ArrayDIM($CB52:$CE52)),0)</f>
        <v>8971</v>
      </c>
      <c r="W52" s="184"/>
      <c r="X52" s="72">
        <f ca="1">IFERROR(_xll.ACC_BU(_xll.ArrayBU(DB),_xll.ArrayDPT($BA52:$BE52),_xll.ArrayCOA($BG52:$BZ52),YR-1,PRD,_xll.ArrayDIM($CB52:$CE52)),0)</f>
        <v>8971</v>
      </c>
      <c r="Y52" s="72">
        <f ca="1">IFERROR(_xll.BCC_BU(_xll.ArrayBU(DB),_xll.ArrayDPT($BA52:$BE52),_xll.ArrayCOA($BG52:$BZ52),YR-1,PRD,RV,_xll.ArrayDIM($CB52:$CE52)),0)</f>
        <v>0</v>
      </c>
      <c r="Z52" s="72">
        <f ca="1">IFERROR(_xll.ACC_BU(_xll.ArrayBU(DB),_xll.ArrayDPT($BA52:$BE52),_xll.ArrayCOA($BG52:$BZ52),YR-1-1,PRD,_xll.ArrayDIM($CB52:$CE52)),0)</f>
        <v>0</v>
      </c>
      <c r="AA52" s="184"/>
      <c r="AB52" s="184"/>
      <c r="AC52" s="184"/>
      <c r="AD52" s="184"/>
      <c r="AF52" s="106"/>
      <c r="AG52" s="106"/>
      <c r="AH52" s="106"/>
      <c r="AI52" s="106"/>
      <c r="BA52" s="537"/>
      <c r="BB52" s="538"/>
      <c r="BC52" s="538"/>
      <c r="BD52" s="538"/>
      <c r="BE52" s="539"/>
      <c r="BF52" s="502"/>
      <c r="BG52" s="537" t="s">
        <v>1891</v>
      </c>
      <c r="BH52" s="539"/>
      <c r="BI52" s="537"/>
      <c r="BJ52" s="539"/>
      <c r="BK52" s="537"/>
      <c r="BL52" s="539"/>
      <c r="BM52" s="537"/>
      <c r="BN52" s="539"/>
      <c r="BO52" s="537"/>
      <c r="BP52" s="539"/>
      <c r="BQ52" s="537"/>
      <c r="BR52" s="539"/>
      <c r="BS52" s="537"/>
      <c r="BT52" s="539"/>
      <c r="BU52" s="537"/>
      <c r="BV52" s="539"/>
      <c r="BW52" s="537"/>
      <c r="BX52" s="539"/>
      <c r="BY52" s="537"/>
      <c r="BZ52" s="539"/>
      <c r="CA52" s="502"/>
      <c r="CB52" s="537"/>
      <c r="CC52" s="538"/>
      <c r="CD52" s="538"/>
      <c r="CE52" s="539"/>
      <c r="DA52" t="s">
        <v>1891</v>
      </c>
    </row>
    <row r="53" spans="1:105" ht="12.75" customHeight="1">
      <c r="A53" s="226">
        <f t="shared" ca="1" si="0"/>
        <v>0</v>
      </c>
      <c r="B53" s="124">
        <f t="shared" ca="1" si="1"/>
        <v>0</v>
      </c>
      <c r="C53" s="124">
        <f t="shared" ca="1" si="2"/>
        <v>-981.78</v>
      </c>
      <c r="D53" s="124">
        <f t="shared" ca="1" si="3"/>
        <v>0</v>
      </c>
      <c r="E53" s="124">
        <f ca="1">IFERROR(_xll.AC_BU(_xll.ArrayBU(DB),_xll.ArrayDPT($BA53:$BE53),_xll.ArrayCOA($BG53:$BZ53),YR,PRD-1,_xll.ArrayDIM($CB53:$CE53)),0)</f>
        <v>981.78</v>
      </c>
      <c r="F53" s="226">
        <f t="shared" ca="1" si="4"/>
        <v>0</v>
      </c>
      <c r="G53" s="124">
        <f t="shared" ca="1" si="5"/>
        <v>0</v>
      </c>
      <c r="H53" s="224"/>
      <c r="I53" s="124">
        <f ca="1">IFERROR(_xll.AC_BU(_xll.ArrayBU(DB),_xll.ArrayDPT($BA53:$BE53),_xll.ArrayCOA($BG53:$BZ53),YR,PRD,_xll.ArrayDIM($CB53:$CE53)),0)</f>
        <v>0</v>
      </c>
      <c r="J53" s="127">
        <f t="shared" ca="1" si="6"/>
        <v>0</v>
      </c>
      <c r="K53" s="124" t="s">
        <v>2873</v>
      </c>
      <c r="L53" s="124">
        <f ca="1">IFERROR(_xll.ACC_BU(_xll.ArrayBU(DB),_xll.ArrayDPT($BA53:$BE53),_xll.ArrayCOA($BG53:$BZ53),YR,PRD,_xll.ArrayDIM($CB53:$CE53)),0)</f>
        <v>4871.78</v>
      </c>
      <c r="M53" s="127">
        <f t="shared" ca="1" si="7"/>
        <v>4.3703519635213572E-2</v>
      </c>
      <c r="N53" s="226">
        <f t="shared" ca="1" si="8"/>
        <v>4871.78</v>
      </c>
      <c r="O53" s="124">
        <f t="shared" ca="1" si="9"/>
        <v>100</v>
      </c>
      <c r="P53" s="226">
        <f t="shared" ca="1" si="10"/>
        <v>1521.7799999999997</v>
      </c>
      <c r="Q53" s="124">
        <f t="shared" ca="1" si="11"/>
        <v>31.236632196035121</v>
      </c>
      <c r="R53" s="40"/>
      <c r="S53" s="223">
        <f ca="1">IFERROR(_xll.BC_BU(_xll.ArrayBU(DB),_xll.ArrayDPT($BA53:$BE53),_xll.ArrayCOA($BG53:$BZ53),YR,PRD,RV,_xll.ArrayDIM($CB53:$CE53)),0)</f>
        <v>0</v>
      </c>
      <c r="T53" s="72">
        <f ca="1">IFERROR(_xll.AC_BU(_xll.ArrayBU(DB),_xll.ArrayDPT($BA53:$BE53),_xll.ArrayCOA($BG53:$BZ53),YR-1,PRD,_xll.ArrayDIM($CB53:$CE53)),0)</f>
        <v>0</v>
      </c>
      <c r="U53" s="72">
        <f ca="1">IFERROR(_xll.BCC_BU(_xll.ArrayBU(DB),_xll.ArrayDPT($BA53:$BE53),_xll.ArrayCOA($BG53:$BZ53),YR,PRD,RV,_xll.ArrayDIM($CB53:$CE53)),0)</f>
        <v>0</v>
      </c>
      <c r="V53" s="72">
        <f ca="1">IFERROR(_xll.ACC_BU(_xll.ArrayBU(DB),_xll.ArrayDPT($BA53:$BE53),_xll.ArrayCOA($BG53:$BZ53),YR-1,PRD,_xll.ArrayDIM($CB53:$CE53)),0)</f>
        <v>3350</v>
      </c>
      <c r="W53" s="102"/>
      <c r="X53" s="72">
        <f ca="1">IFERROR(_xll.ACC_BU(_xll.ArrayBU(DB),_xll.ArrayDPT($BA53:$BE53),_xll.ArrayCOA($BG53:$BZ53),YR-1,PRD,_xll.ArrayDIM($CB53:$CE53)),0)</f>
        <v>3350</v>
      </c>
      <c r="Y53" s="72">
        <f ca="1">IFERROR(_xll.BCC_BU(_xll.ArrayBU(DB),_xll.ArrayDPT($BA53:$BE53),_xll.ArrayCOA($BG53:$BZ53),YR-1,PRD,RV,_xll.ArrayDIM($CB53:$CE53)),0)</f>
        <v>0</v>
      </c>
      <c r="Z53" s="72">
        <f ca="1">IFERROR(_xll.ACC_BU(_xll.ArrayBU(DB),_xll.ArrayDPT($BA53:$BE53),_xll.ArrayCOA($BG53:$BZ53),YR-1-1,PRD,_xll.ArrayDIM($CB53:$CE53)),0)</f>
        <v>3608.5</v>
      </c>
      <c r="AA53" s="102"/>
      <c r="AB53" s="102"/>
      <c r="AC53" s="102"/>
      <c r="AD53" s="102"/>
      <c r="AF53" s="106"/>
      <c r="AG53" s="106"/>
      <c r="AH53" s="106"/>
      <c r="AI53" s="106"/>
      <c r="BA53" s="537"/>
      <c r="BB53" s="538"/>
      <c r="BC53" s="538"/>
      <c r="BD53" s="538"/>
      <c r="BE53" s="539"/>
      <c r="BF53" s="502"/>
      <c r="BG53" s="537" t="s">
        <v>1893</v>
      </c>
      <c r="BH53" s="539"/>
      <c r="BI53" s="537"/>
      <c r="BJ53" s="539"/>
      <c r="BK53" s="537"/>
      <c r="BL53" s="539"/>
      <c r="BM53" s="537"/>
      <c r="BN53" s="539"/>
      <c r="BO53" s="537"/>
      <c r="BP53" s="539"/>
      <c r="BQ53" s="537"/>
      <c r="BR53" s="539"/>
      <c r="BS53" s="537"/>
      <c r="BT53" s="539"/>
      <c r="BU53" s="537"/>
      <c r="BV53" s="539"/>
      <c r="BW53" s="537"/>
      <c r="BX53" s="539"/>
      <c r="BY53" s="537"/>
      <c r="BZ53" s="539"/>
      <c r="CA53" s="502"/>
      <c r="CB53" s="537"/>
      <c r="CC53" s="538"/>
      <c r="CD53" s="538"/>
      <c r="CE53" s="539"/>
      <c r="DA53" t="s">
        <v>1893</v>
      </c>
    </row>
    <row r="54" spans="1:105" ht="12.75" customHeight="1">
      <c r="A54" s="226">
        <f t="shared" ca="1" si="0"/>
        <v>-10980</v>
      </c>
      <c r="B54" s="124">
        <f t="shared" ca="1" si="1"/>
        <v>0</v>
      </c>
      <c r="C54" s="124">
        <f t="shared" ca="1" si="2"/>
        <v>0</v>
      </c>
      <c r="D54" s="124">
        <f t="shared" ca="1" si="3"/>
        <v>0</v>
      </c>
      <c r="E54" s="124">
        <f ca="1">IFERROR(_xll.AC_BU(_xll.ArrayBU(DB),_xll.ArrayDPT($BA54:$BE54),_xll.ArrayCOA($BG54:$BZ54),YR,PRD-1,_xll.ArrayDIM($CB54:$CE54)),0)</f>
        <v>0</v>
      </c>
      <c r="F54" s="226">
        <f t="shared" ca="1" si="4"/>
        <v>0</v>
      </c>
      <c r="G54" s="124">
        <f t="shared" ca="1" si="5"/>
        <v>0</v>
      </c>
      <c r="H54" s="124"/>
      <c r="I54" s="124">
        <f ca="1">IFERROR(_xll.AC_BU(_xll.ArrayBU(DB),_xll.ArrayDPT($BA54:$BE54),_xll.ArrayCOA($BG54:$BZ54),YR,PRD,_xll.ArrayDIM($CB54:$CE54)),0)</f>
        <v>0</v>
      </c>
      <c r="J54" s="127">
        <f t="shared" ca="1" si="6"/>
        <v>0</v>
      </c>
      <c r="K54" s="124" t="s">
        <v>2874</v>
      </c>
      <c r="L54" s="124">
        <f ca="1">IFERROR(_xll.ACC_BU(_xll.ArrayBU(DB),_xll.ArrayDPT($BA54:$BE54),_xll.ArrayCOA($BG54:$BZ54),YR,PRD,_xll.ArrayDIM($CB54:$CE54)),0)</f>
        <v>3000</v>
      </c>
      <c r="M54" s="127">
        <f t="shared" ca="1" si="7"/>
        <v>2.6912249507498431E-2</v>
      </c>
      <c r="N54" s="226">
        <f t="shared" ca="1" si="8"/>
        <v>3000</v>
      </c>
      <c r="O54" s="124">
        <f t="shared" ca="1" si="9"/>
        <v>100</v>
      </c>
      <c r="P54" s="226">
        <f t="shared" ca="1" si="10"/>
        <v>-12763.64</v>
      </c>
      <c r="Q54" s="124">
        <f t="shared" ca="1" si="11"/>
        <v>-425.45466666666664</v>
      </c>
      <c r="R54" s="40"/>
      <c r="S54" s="72">
        <f ca="1">IFERROR(_xll.BC_BU(_xll.ArrayBU(DB),_xll.ArrayDPT($BA54:$BE54),_xll.ArrayCOA($BG54:$BZ54),YR,PRD,RV,_xll.ArrayDIM($CB54:$CE54)),0)</f>
        <v>0</v>
      </c>
      <c r="T54" s="72">
        <f ca="1">IFERROR(_xll.AC_BU(_xll.ArrayBU(DB),_xll.ArrayDPT($BA54:$BE54),_xll.ArrayCOA($BG54:$BZ54),YR-1,PRD,_xll.ArrayDIM($CB54:$CE54)),0)</f>
        <v>10980</v>
      </c>
      <c r="U54" s="72">
        <f ca="1">IFERROR(_xll.BCC_BU(_xll.ArrayBU(DB),_xll.ArrayDPT($BA54:$BE54),_xll.ArrayCOA($BG54:$BZ54),YR,PRD,RV,_xll.ArrayDIM($CB54:$CE54)),0)</f>
        <v>0</v>
      </c>
      <c r="V54" s="72">
        <f ca="1">IFERROR(_xll.ACC_BU(_xll.ArrayBU(DB),_xll.ArrayDPT($BA54:$BE54),_xll.ArrayCOA($BG54:$BZ54),YR-1,PRD,_xll.ArrayDIM($CB54:$CE54)),0)</f>
        <v>15763.64</v>
      </c>
      <c r="W54" s="184"/>
      <c r="X54" s="72">
        <f ca="1">IFERROR(_xll.ACC_BU(_xll.ArrayBU(DB),_xll.ArrayDPT($BA54:$BE54),_xll.ArrayCOA($BG54:$BZ54),YR-1,PRD,_xll.ArrayDIM($CB54:$CE54)),0)</f>
        <v>15763.64</v>
      </c>
      <c r="Y54" s="72">
        <f ca="1">IFERROR(_xll.BCC_BU(_xll.ArrayBU(DB),_xll.ArrayDPT($BA54:$BE54),_xll.ArrayCOA($BG54:$BZ54),YR-1,PRD,RV,_xll.ArrayDIM($CB54:$CE54)),0)</f>
        <v>0</v>
      </c>
      <c r="Z54" s="72">
        <f ca="1">IFERROR(_xll.ACC_BU(_xll.ArrayBU(DB),_xll.ArrayDPT($BA54:$BE54),_xll.ArrayCOA($BG54:$BZ54),YR-1-1,PRD,_xll.ArrayDIM($CB54:$CE54)),0)</f>
        <v>43230</v>
      </c>
      <c r="AA54" s="184"/>
      <c r="AB54" s="184"/>
      <c r="AC54" s="184"/>
      <c r="AD54" s="184"/>
      <c r="AF54" s="106"/>
      <c r="AG54" s="106"/>
      <c r="AH54" s="106"/>
      <c r="AI54" s="106"/>
      <c r="BA54" s="537"/>
      <c r="BB54" s="538"/>
      <c r="BC54" s="538"/>
      <c r="BD54" s="538"/>
      <c r="BE54" s="539"/>
      <c r="BF54" s="502"/>
      <c r="BG54" s="537" t="s">
        <v>1895</v>
      </c>
      <c r="BH54" s="539"/>
      <c r="BI54" s="537"/>
      <c r="BJ54" s="539"/>
      <c r="BK54" s="537"/>
      <c r="BL54" s="539"/>
      <c r="BM54" s="537"/>
      <c r="BN54" s="539"/>
      <c r="BO54" s="537"/>
      <c r="BP54" s="539"/>
      <c r="BQ54" s="537"/>
      <c r="BR54" s="539"/>
      <c r="BS54" s="537"/>
      <c r="BT54" s="539"/>
      <c r="BU54" s="537"/>
      <c r="BV54" s="539"/>
      <c r="BW54" s="537"/>
      <c r="BX54" s="539"/>
      <c r="BY54" s="537"/>
      <c r="BZ54" s="539"/>
      <c r="CA54" s="502"/>
      <c r="CB54" s="537"/>
      <c r="CC54" s="538"/>
      <c r="CD54" s="538"/>
      <c r="CE54" s="539"/>
      <c r="DA54" t="s">
        <v>1895</v>
      </c>
    </row>
    <row r="55" spans="1:105" ht="12.75" customHeight="1">
      <c r="A55" s="226">
        <f t="shared" ca="1" si="0"/>
        <v>-6482.06</v>
      </c>
      <c r="B55" s="124">
        <f t="shared" ca="1" si="1"/>
        <v>0</v>
      </c>
      <c r="C55" s="124">
        <f t="shared" ca="1" si="2"/>
        <v>-24836.43</v>
      </c>
      <c r="D55" s="124">
        <f t="shared" ca="1" si="3"/>
        <v>0</v>
      </c>
      <c r="E55" s="124">
        <f ca="1">IFERROR(_xll.AC_BU(_xll.ArrayBU(DB),_xll.ArrayDPT($BA55:$BE55),_xll.ArrayCOA($BG55:$BZ55),YR,PRD-1,_xll.ArrayDIM($CB55:$CE55)),0)</f>
        <v>24836.43</v>
      </c>
      <c r="F55" s="226">
        <f t="shared" ca="1" si="4"/>
        <v>0</v>
      </c>
      <c r="G55" s="124">
        <f t="shared" ca="1" si="5"/>
        <v>0</v>
      </c>
      <c r="H55" s="124"/>
      <c r="I55" s="124">
        <f ca="1">IFERROR(_xll.AC_BU(_xll.ArrayBU(DB),_xll.ArrayDPT($BA55:$BE55),_xll.ArrayCOA($BG55:$BZ55),YR,PRD,_xll.ArrayDIM($CB55:$CE55)),0)</f>
        <v>0</v>
      </c>
      <c r="J55" s="127">
        <f t="shared" ca="1" si="6"/>
        <v>0</v>
      </c>
      <c r="K55" s="124" t="s">
        <v>2875</v>
      </c>
      <c r="L55" s="124">
        <f ca="1">IFERROR(_xll.ACC_BU(_xll.ArrayBU(DB),_xll.ArrayDPT($BA55:$BE55),_xll.ArrayCOA($BG55:$BZ55),YR,PRD,_xll.ArrayDIM($CB55:$CE55)),0)</f>
        <v>106038.12</v>
      </c>
      <c r="M55" s="127">
        <f t="shared" ca="1" si="7"/>
        <v>0.95124144758201989</v>
      </c>
      <c r="N55" s="226">
        <f t="shared" ca="1" si="8"/>
        <v>106038.12</v>
      </c>
      <c r="O55" s="124">
        <f t="shared" ca="1" si="9"/>
        <v>100</v>
      </c>
      <c r="P55" s="226">
        <f t="shared" ca="1" si="10"/>
        <v>48406.2</v>
      </c>
      <c r="Q55" s="124">
        <f t="shared" ca="1" si="11"/>
        <v>45.649809709942048</v>
      </c>
      <c r="R55" s="40"/>
      <c r="S55" s="72">
        <f ca="1">IFERROR(_xll.BC_BU(_xll.ArrayBU(DB),_xll.ArrayDPT($BA55:$BE55),_xll.ArrayCOA($BG55:$BZ55),YR,PRD,RV,_xll.ArrayDIM($CB55:$CE55)),0)</f>
        <v>0</v>
      </c>
      <c r="T55" s="72">
        <f ca="1">IFERROR(_xll.AC_BU(_xll.ArrayBU(DB),_xll.ArrayDPT($BA55:$BE55),_xll.ArrayCOA($BG55:$BZ55),YR-1,PRD,_xll.ArrayDIM($CB55:$CE55)),0)</f>
        <v>6482.06</v>
      </c>
      <c r="U55" s="72">
        <f ca="1">IFERROR(_xll.BCC_BU(_xll.ArrayBU(DB),_xll.ArrayDPT($BA55:$BE55),_xll.ArrayCOA($BG55:$BZ55),YR,PRD,RV,_xll.ArrayDIM($CB55:$CE55)),0)</f>
        <v>0</v>
      </c>
      <c r="V55" s="72">
        <f ca="1">IFERROR(_xll.ACC_BU(_xll.ArrayBU(DB),_xll.ArrayDPT($BA55:$BE55),_xll.ArrayCOA($BG55:$BZ55),YR-1,PRD,_xll.ArrayDIM($CB55:$CE55)),0)</f>
        <v>57631.92</v>
      </c>
      <c r="W55" s="102"/>
      <c r="X55" s="72">
        <f ca="1">IFERROR(_xll.ACC_BU(_xll.ArrayBU(DB),_xll.ArrayDPT($BA55:$BE55),_xll.ArrayCOA($BG55:$BZ55),YR-1,PRD,_xll.ArrayDIM($CB55:$CE55)),0)</f>
        <v>57631.92</v>
      </c>
      <c r="Y55" s="72">
        <f ca="1">IFERROR(_xll.BCC_BU(_xll.ArrayBU(DB),_xll.ArrayDPT($BA55:$BE55),_xll.ArrayCOA($BG55:$BZ55),YR-1,PRD,RV,_xll.ArrayDIM($CB55:$CE55)),0)</f>
        <v>0</v>
      </c>
      <c r="Z55" s="72">
        <f ca="1">IFERROR(_xll.ACC_BU(_xll.ArrayBU(DB),_xll.ArrayDPT($BA55:$BE55),_xll.ArrayCOA($BG55:$BZ55),YR-1-1,PRD,_xll.ArrayDIM($CB55:$CE55)),0)</f>
        <v>14024.36</v>
      </c>
      <c r="AA55" s="102"/>
      <c r="AB55" s="102"/>
      <c r="AC55" s="102"/>
      <c r="AD55" s="102"/>
      <c r="AF55" s="106"/>
      <c r="AG55" s="106"/>
      <c r="AH55" s="106"/>
      <c r="AI55" s="106"/>
      <c r="BA55" s="537"/>
      <c r="BB55" s="538"/>
      <c r="BC55" s="538"/>
      <c r="BD55" s="538"/>
      <c r="BE55" s="539"/>
      <c r="BF55" s="502"/>
      <c r="BG55" s="537" t="s">
        <v>1897</v>
      </c>
      <c r="BH55" s="539"/>
      <c r="BI55" s="537"/>
      <c r="BJ55" s="539"/>
      <c r="BK55" s="537"/>
      <c r="BL55" s="539"/>
      <c r="BM55" s="537"/>
      <c r="BN55" s="539"/>
      <c r="BO55" s="537"/>
      <c r="BP55" s="539"/>
      <c r="BQ55" s="537"/>
      <c r="BR55" s="539"/>
      <c r="BS55" s="537"/>
      <c r="BT55" s="539"/>
      <c r="BU55" s="537"/>
      <c r="BV55" s="539"/>
      <c r="BW55" s="537"/>
      <c r="BX55" s="539"/>
      <c r="BY55" s="537"/>
      <c r="BZ55" s="539"/>
      <c r="CA55" s="502"/>
      <c r="CB55" s="537"/>
      <c r="CC55" s="538"/>
      <c r="CD55" s="538"/>
      <c r="CE55" s="539"/>
      <c r="DA55" t="s">
        <v>1897</v>
      </c>
    </row>
    <row r="56" spans="1:105" ht="12.75" customHeight="1">
      <c r="A56" s="226">
        <f t="shared" ca="1" si="0"/>
        <v>-1036</v>
      </c>
      <c r="B56" s="124">
        <f t="shared" ca="1" si="1"/>
        <v>0</v>
      </c>
      <c r="C56" s="124">
        <f t="shared" ca="1" si="2"/>
        <v>-48000</v>
      </c>
      <c r="D56" s="124">
        <f t="shared" ca="1" si="3"/>
        <v>0</v>
      </c>
      <c r="E56" s="124">
        <f ca="1">IFERROR(_xll.AC_BU(_xll.ArrayBU(DB),_xll.ArrayDPT($BA56:$BE56),_xll.ArrayCOA($BG56:$BZ56),YR,PRD-1,_xll.ArrayDIM($CB56:$CE56)),0)</f>
        <v>48000</v>
      </c>
      <c r="F56" s="226">
        <f t="shared" ca="1" si="4"/>
        <v>0</v>
      </c>
      <c r="G56" s="124">
        <f t="shared" ca="1" si="5"/>
        <v>0</v>
      </c>
      <c r="H56" s="124"/>
      <c r="I56" s="124">
        <f ca="1">IFERROR(_xll.AC_BU(_xll.ArrayBU(DB),_xll.ArrayDPT($BA56:$BE56),_xll.ArrayCOA($BG56:$BZ56),YR,PRD,_xll.ArrayDIM($CB56:$CE56)),0)</f>
        <v>0</v>
      </c>
      <c r="J56" s="127">
        <f t="shared" ca="1" si="6"/>
        <v>0</v>
      </c>
      <c r="K56" s="124" t="s">
        <v>2876</v>
      </c>
      <c r="L56" s="124">
        <f ca="1">IFERROR(_xll.ACC_BU(_xll.ArrayBU(DB),_xll.ArrayDPT($BA56:$BE56),_xll.ArrayCOA($BG56:$BZ56),YR,PRD,_xll.ArrayDIM($CB56:$CE56)),0)</f>
        <v>77930</v>
      </c>
      <c r="M56" s="127">
        <f t="shared" ca="1" si="7"/>
        <v>0.69909053470645099</v>
      </c>
      <c r="N56" s="226">
        <f t="shared" ca="1" si="8"/>
        <v>77930</v>
      </c>
      <c r="O56" s="124">
        <f t="shared" ca="1" si="9"/>
        <v>100</v>
      </c>
      <c r="P56" s="226">
        <f t="shared" ca="1" si="10"/>
        <v>68664.570000000007</v>
      </c>
      <c r="Q56" s="124">
        <f t="shared" ca="1" si="11"/>
        <v>88.110573591684854</v>
      </c>
      <c r="R56" s="40"/>
      <c r="S56" s="72">
        <f ca="1">IFERROR(_xll.BC_BU(_xll.ArrayBU(DB),_xll.ArrayDPT($BA56:$BE56),_xll.ArrayCOA($BG56:$BZ56),YR,PRD,RV,_xll.ArrayDIM($CB56:$CE56)),0)</f>
        <v>0</v>
      </c>
      <c r="T56" s="72">
        <f ca="1">IFERROR(_xll.AC_BU(_xll.ArrayBU(DB),_xll.ArrayDPT($BA56:$BE56),_xll.ArrayCOA($BG56:$BZ56),YR-1,PRD,_xll.ArrayDIM($CB56:$CE56)),0)</f>
        <v>1036</v>
      </c>
      <c r="U56" s="72">
        <f ca="1">IFERROR(_xll.BCC_BU(_xll.ArrayBU(DB),_xll.ArrayDPT($BA56:$BE56),_xll.ArrayCOA($BG56:$BZ56),YR,PRD,RV,_xll.ArrayDIM($CB56:$CE56)),0)</f>
        <v>0</v>
      </c>
      <c r="V56" s="72">
        <f ca="1">IFERROR(_xll.ACC_BU(_xll.ArrayBU(DB),_xll.ArrayDPT($BA56:$BE56),_xll.ArrayCOA($BG56:$BZ56),YR-1,PRD,_xll.ArrayDIM($CB56:$CE56)),0)</f>
        <v>9265.43</v>
      </c>
      <c r="W56" s="102"/>
      <c r="X56" s="72">
        <f ca="1">IFERROR(_xll.ACC_BU(_xll.ArrayBU(DB),_xll.ArrayDPT($BA56:$BE56),_xll.ArrayCOA($BG56:$BZ56),YR-1,PRD,_xll.ArrayDIM($CB56:$CE56)),0)</f>
        <v>9265.43</v>
      </c>
      <c r="Y56" s="72">
        <f ca="1">IFERROR(_xll.BCC_BU(_xll.ArrayBU(DB),_xll.ArrayDPT($BA56:$BE56),_xll.ArrayCOA($BG56:$BZ56),YR-1,PRD,RV,_xll.ArrayDIM($CB56:$CE56)),0)</f>
        <v>0</v>
      </c>
      <c r="Z56" s="72">
        <f ca="1">IFERROR(_xll.ACC_BU(_xll.ArrayBU(DB),_xll.ArrayDPT($BA56:$BE56),_xll.ArrayCOA($BG56:$BZ56),YR-1-1,PRD,_xll.ArrayDIM($CB56:$CE56)),0)</f>
        <v>14100</v>
      </c>
      <c r="AA56" s="102"/>
      <c r="AB56" s="102"/>
      <c r="AC56" s="102"/>
      <c r="AD56" s="102"/>
      <c r="AF56" s="106"/>
      <c r="AG56" s="106"/>
      <c r="AH56" s="106"/>
      <c r="AI56" s="106"/>
      <c r="BA56" s="537"/>
      <c r="BB56" s="538"/>
      <c r="BC56" s="538"/>
      <c r="BD56" s="538"/>
      <c r="BE56" s="539"/>
      <c r="BF56" s="502"/>
      <c r="BG56" s="537" t="s">
        <v>1899</v>
      </c>
      <c r="BH56" s="539"/>
      <c r="BI56" s="537"/>
      <c r="BJ56" s="539"/>
      <c r="BK56" s="537"/>
      <c r="BL56" s="539"/>
      <c r="BM56" s="537"/>
      <c r="BN56" s="539"/>
      <c r="BO56" s="537"/>
      <c r="BP56" s="539"/>
      <c r="BQ56" s="537"/>
      <c r="BR56" s="539"/>
      <c r="BS56" s="537"/>
      <c r="BT56" s="539"/>
      <c r="BU56" s="537"/>
      <c r="BV56" s="539"/>
      <c r="BW56" s="537"/>
      <c r="BX56" s="539"/>
      <c r="BY56" s="537"/>
      <c r="BZ56" s="539"/>
      <c r="CA56" s="502"/>
      <c r="CB56" s="537"/>
      <c r="CC56" s="538"/>
      <c r="CD56" s="538"/>
      <c r="CE56" s="539"/>
      <c r="DA56" t="s">
        <v>1899</v>
      </c>
    </row>
    <row r="57" spans="1:105" ht="12.75" customHeight="1">
      <c r="A57" s="226">
        <f t="shared" ca="1" si="0"/>
        <v>20133.29</v>
      </c>
      <c r="B57" s="124">
        <f t="shared" ca="1" si="1"/>
        <v>87.596065825974662</v>
      </c>
      <c r="C57" s="124">
        <f t="shared" ca="1" si="2"/>
        <v>10993.860000000002</v>
      </c>
      <c r="D57" s="124">
        <f t="shared" ca="1" si="3"/>
        <v>47.832166736859698</v>
      </c>
      <c r="E57" s="124">
        <f ca="1">IFERROR(_xll.AC_BU(_xll.ArrayBU(DB),_xll.ArrayDPT($BA57:$BE57),_xll.ArrayCOA($BG57:$BZ57),YR,PRD-1,_xll.ArrayDIM($CB57:$CE57)),0)</f>
        <v>11990.38</v>
      </c>
      <c r="F57" s="226">
        <f t="shared" ca="1" si="4"/>
        <v>22984.240000000002</v>
      </c>
      <c r="G57" s="124">
        <f t="shared" ca="1" si="5"/>
        <v>100</v>
      </c>
      <c r="H57" s="124"/>
      <c r="I57" s="124">
        <f ca="1">IFERROR(_xll.AC_BU(_xll.ArrayBU(DB),_xll.ArrayDPT($BA57:$BE57),_xll.ArrayCOA($BG57:$BZ57),YR,PRD,_xll.ArrayDIM($CB57:$CE57)),0)</f>
        <v>22984.240000000002</v>
      </c>
      <c r="J57" s="127">
        <f t="shared" ca="1" si="6"/>
        <v>0.85700221666842069</v>
      </c>
      <c r="K57" s="124" t="s">
        <v>2877</v>
      </c>
      <c r="L57" s="124">
        <f ca="1">IFERROR(_xll.ACC_BU(_xll.ArrayBU(DB),_xll.ArrayDPT($BA57:$BE57),_xll.ArrayCOA($BG57:$BZ57),YR,PRD,_xll.ArrayDIM($CB57:$CE57)),0)</f>
        <v>117667.24</v>
      </c>
      <c r="M57" s="127">
        <f t="shared" ca="1" si="7"/>
        <v>1.0555633739129</v>
      </c>
      <c r="N57" s="226">
        <f t="shared" ca="1" si="8"/>
        <v>117667.24</v>
      </c>
      <c r="O57" s="124">
        <f t="shared" ca="1" si="9"/>
        <v>100</v>
      </c>
      <c r="P57" s="226">
        <f t="shared" ca="1" si="10"/>
        <v>40702.36</v>
      </c>
      <c r="Q57" s="124">
        <f t="shared" ca="1" si="11"/>
        <v>34.59107224746667</v>
      </c>
      <c r="R57" s="40"/>
      <c r="S57" s="72">
        <f ca="1">IFERROR(_xll.BC_BU(_xll.ArrayBU(DB),_xll.ArrayDPT($BA57:$BE57),_xll.ArrayCOA($BG57:$BZ57),YR,PRD,RV,_xll.ArrayDIM($CB57:$CE57)),0)</f>
        <v>0</v>
      </c>
      <c r="T57" s="72">
        <f ca="1">IFERROR(_xll.AC_BU(_xll.ArrayBU(DB),_xll.ArrayDPT($BA57:$BE57),_xll.ArrayCOA($BG57:$BZ57),YR-1,PRD,_xll.ArrayDIM($CB57:$CE57)),0)</f>
        <v>2850.95</v>
      </c>
      <c r="U57" s="72">
        <f ca="1">IFERROR(_xll.BCC_BU(_xll.ArrayBU(DB),_xll.ArrayDPT($BA57:$BE57),_xll.ArrayCOA($BG57:$BZ57),YR,PRD,RV,_xll.ArrayDIM($CB57:$CE57)),0)</f>
        <v>0</v>
      </c>
      <c r="V57" s="72">
        <f ca="1">IFERROR(_xll.ACC_BU(_xll.ArrayBU(DB),_xll.ArrayDPT($BA57:$BE57),_xll.ArrayCOA($BG57:$BZ57),YR-1,PRD,_xll.ArrayDIM($CB57:$CE57)),0)</f>
        <v>76964.88</v>
      </c>
      <c r="W57" s="102"/>
      <c r="X57" s="72">
        <f ca="1">IFERROR(_xll.ACC_BU(_xll.ArrayBU(DB),_xll.ArrayDPT($BA57:$BE57),_xll.ArrayCOA($BG57:$BZ57),YR-1,PRD,_xll.ArrayDIM($CB57:$CE57)),0)</f>
        <v>76964.88</v>
      </c>
      <c r="Y57" s="72">
        <f ca="1">IFERROR(_xll.BCC_BU(_xll.ArrayBU(DB),_xll.ArrayDPT($BA57:$BE57),_xll.ArrayCOA($BG57:$BZ57),YR-1,PRD,RV,_xll.ArrayDIM($CB57:$CE57)),0)</f>
        <v>0</v>
      </c>
      <c r="Z57" s="72">
        <f ca="1">IFERROR(_xll.ACC_BU(_xll.ArrayBU(DB),_xll.ArrayDPT($BA57:$BE57),_xll.ArrayCOA($BG57:$BZ57),YR-1-1,PRD,_xll.ArrayDIM($CB57:$CE57)),0)</f>
        <v>438949.68</v>
      </c>
      <c r="AA57" s="102"/>
      <c r="AB57" s="102"/>
      <c r="AC57" s="102"/>
      <c r="AD57" s="102"/>
      <c r="AF57" s="106"/>
      <c r="AG57" s="106"/>
      <c r="AH57" s="106"/>
      <c r="AI57" s="106"/>
      <c r="BA57" s="537"/>
      <c r="BB57" s="538"/>
      <c r="BC57" s="538"/>
      <c r="BD57" s="538"/>
      <c r="BE57" s="539"/>
      <c r="BF57" s="502"/>
      <c r="BG57" s="537" t="s">
        <v>1901</v>
      </c>
      <c r="BH57" s="539"/>
      <c r="BI57" s="537"/>
      <c r="BJ57" s="539"/>
      <c r="BK57" s="537"/>
      <c r="BL57" s="539"/>
      <c r="BM57" s="537"/>
      <c r="BN57" s="539"/>
      <c r="BO57" s="537"/>
      <c r="BP57" s="539"/>
      <c r="BQ57" s="537"/>
      <c r="BR57" s="539"/>
      <c r="BS57" s="537"/>
      <c r="BT57" s="539"/>
      <c r="BU57" s="537"/>
      <c r="BV57" s="539"/>
      <c r="BW57" s="537"/>
      <c r="BX57" s="539"/>
      <c r="BY57" s="537"/>
      <c r="BZ57" s="539"/>
      <c r="CA57" s="502"/>
      <c r="CB57" s="537"/>
      <c r="CC57" s="538"/>
      <c r="CD57" s="538"/>
      <c r="CE57" s="539"/>
      <c r="DA57" t="s">
        <v>1901</v>
      </c>
    </row>
    <row r="58" spans="1:105" ht="12.75" customHeight="1">
      <c r="A58" s="226">
        <f t="shared" ca="1" si="0"/>
        <v>65368</v>
      </c>
      <c r="B58" s="124">
        <f t="shared" ca="1" si="1"/>
        <v>63.855892466395751</v>
      </c>
      <c r="C58" s="124">
        <f t="shared" ca="1" si="2"/>
        <v>53037</v>
      </c>
      <c r="D58" s="124">
        <f t="shared" ca="1" si="3"/>
        <v>51.810135979993746</v>
      </c>
      <c r="E58" s="124">
        <f ca="1">IFERROR(_xll.AC_BU(_xll.ArrayBU(DB),_xll.ArrayDPT($BA58:$BE58),_xll.ArrayCOA($BG58:$BZ58),YR,PRD-1,_xll.ArrayDIM($CB58:$CE58)),0)</f>
        <v>49331</v>
      </c>
      <c r="F58" s="226">
        <f t="shared" ca="1" si="4"/>
        <v>102368</v>
      </c>
      <c r="G58" s="124">
        <f t="shared" ca="1" si="5"/>
        <v>100</v>
      </c>
      <c r="H58" s="124"/>
      <c r="I58" s="124">
        <f ca="1">IFERROR(_xll.AC_BU(_xll.ArrayBU(DB),_xll.ArrayDPT($BA58:$BE58),_xll.ArrayCOA($BG58:$BZ58),YR,PRD,_xll.ArrayDIM($CB58:$CE58)),0)</f>
        <v>102368</v>
      </c>
      <c r="J58" s="127">
        <f t="shared" ca="1" si="6"/>
        <v>3.8169459993418484</v>
      </c>
      <c r="K58" s="124" t="s">
        <v>2878</v>
      </c>
      <c r="L58" s="124">
        <f ca="1">IFERROR(_xll.ACC_BU(_xll.ArrayBU(DB),_xll.ArrayDPT($BA58:$BE58),_xll.ArrayCOA($BG58:$BZ58),YR,PRD,_xll.ArrayDIM($CB58:$CE58)),0)</f>
        <v>363071.64</v>
      </c>
      <c r="M58" s="127">
        <f t="shared" ca="1" si="7"/>
        <v>3.2570248549255498</v>
      </c>
      <c r="N58" s="226">
        <f t="shared" ca="1" si="8"/>
        <v>363071.64</v>
      </c>
      <c r="O58" s="124">
        <f t="shared" ca="1" si="9"/>
        <v>100</v>
      </c>
      <c r="P58" s="226">
        <f t="shared" ca="1" si="10"/>
        <v>91566.540000000037</v>
      </c>
      <c r="Q58" s="124">
        <f t="shared" ca="1" si="11"/>
        <v>25.219964853217409</v>
      </c>
      <c r="R58" s="40"/>
      <c r="S58" s="72">
        <f ca="1">IFERROR(_xll.BC_BU(_xll.ArrayBU(DB),_xll.ArrayDPT($BA58:$BE58),_xll.ArrayCOA($BG58:$BZ58),YR,PRD,RV,_xll.ArrayDIM($CB58:$CE58)),0)</f>
        <v>0</v>
      </c>
      <c r="T58" s="72">
        <f ca="1">IFERROR(_xll.AC_BU(_xll.ArrayBU(DB),_xll.ArrayDPT($BA58:$BE58),_xll.ArrayCOA($BG58:$BZ58),YR-1,PRD,_xll.ArrayDIM($CB58:$CE58)),0)</f>
        <v>37000</v>
      </c>
      <c r="U58" s="72">
        <f ca="1">IFERROR(_xll.BCC_BU(_xll.ArrayBU(DB),_xll.ArrayDPT($BA58:$BE58),_xll.ArrayCOA($BG58:$BZ58),YR,PRD,RV,_xll.ArrayDIM($CB58:$CE58)),0)</f>
        <v>0</v>
      </c>
      <c r="V58" s="72">
        <f ca="1">IFERROR(_xll.ACC_BU(_xll.ArrayBU(DB),_xll.ArrayDPT($BA58:$BE58),_xll.ArrayCOA($BG58:$BZ58),YR-1,PRD,_xll.ArrayDIM($CB58:$CE58)),0)</f>
        <v>271505.09999999998</v>
      </c>
      <c r="W58" s="102"/>
      <c r="X58" s="72">
        <f ca="1">IFERROR(_xll.ACC_BU(_xll.ArrayBU(DB),_xll.ArrayDPT($BA58:$BE58),_xll.ArrayCOA($BG58:$BZ58),YR-1,PRD,_xll.ArrayDIM($CB58:$CE58)),0)</f>
        <v>271505.09999999998</v>
      </c>
      <c r="Y58" s="72">
        <f ca="1">IFERROR(_xll.BCC_BU(_xll.ArrayBU(DB),_xll.ArrayDPT($BA58:$BE58),_xll.ArrayCOA($BG58:$BZ58),YR-1,PRD,RV,_xll.ArrayDIM($CB58:$CE58)),0)</f>
        <v>0</v>
      </c>
      <c r="Z58" s="72">
        <f ca="1">IFERROR(_xll.ACC_BU(_xll.ArrayBU(DB),_xll.ArrayDPT($BA58:$BE58),_xll.ArrayCOA($BG58:$BZ58),YR-1-1,PRD,_xll.ArrayDIM($CB58:$CE58)),0)</f>
        <v>313640.64</v>
      </c>
      <c r="AA58" s="102"/>
      <c r="AB58" s="102"/>
      <c r="AC58" s="102"/>
      <c r="AD58" s="102"/>
      <c r="AF58" s="106"/>
      <c r="AG58" s="106"/>
      <c r="AH58" s="106"/>
      <c r="AI58" s="106"/>
      <c r="BA58" s="537"/>
      <c r="BB58" s="538"/>
      <c r="BC58" s="538"/>
      <c r="BD58" s="538"/>
      <c r="BE58" s="539"/>
      <c r="BF58" s="502"/>
      <c r="BG58" s="537" t="s">
        <v>1903</v>
      </c>
      <c r="BH58" s="539"/>
      <c r="BI58" s="537"/>
      <c r="BJ58" s="539"/>
      <c r="BK58" s="537"/>
      <c r="BL58" s="539"/>
      <c r="BM58" s="537"/>
      <c r="BN58" s="539"/>
      <c r="BO58" s="537"/>
      <c r="BP58" s="539"/>
      <c r="BQ58" s="537"/>
      <c r="BR58" s="539"/>
      <c r="BS58" s="537"/>
      <c r="BT58" s="539"/>
      <c r="BU58" s="537"/>
      <c r="BV58" s="539"/>
      <c r="BW58" s="537"/>
      <c r="BX58" s="539"/>
      <c r="BY58" s="537"/>
      <c r="BZ58" s="539"/>
      <c r="CA58" s="502"/>
      <c r="CB58" s="537"/>
      <c r="CC58" s="538"/>
      <c r="CD58" s="538"/>
      <c r="CE58" s="539"/>
      <c r="DA58" t="s">
        <v>1903</v>
      </c>
    </row>
    <row r="59" spans="1:105" ht="12.75" customHeight="1">
      <c r="A59" s="226">
        <f t="shared" ca="1" si="0"/>
        <v>86.139999999999873</v>
      </c>
      <c r="B59" s="124">
        <f t="shared" ca="1" si="1"/>
        <v>5.3584980778083207</v>
      </c>
      <c r="C59" s="124">
        <f t="shared" ca="1" si="2"/>
        <v>-10283.48</v>
      </c>
      <c r="D59" s="124">
        <f t="shared" ca="1" si="3"/>
        <v>-639.70290008335724</v>
      </c>
      <c r="E59" s="124">
        <f ca="1">IFERROR(_xll.AC_BU(_xll.ArrayBU(DB),_xll.ArrayDPT($BA59:$BE59),_xll.ArrayCOA($BG59:$BZ59),YR,PRD-1,_xll.ArrayDIM($CB59:$CE59)),0)</f>
        <v>11891.02</v>
      </c>
      <c r="F59" s="226">
        <f t="shared" ca="1" si="4"/>
        <v>1607.54</v>
      </c>
      <c r="G59" s="124">
        <f t="shared" ca="1" si="5"/>
        <v>100</v>
      </c>
      <c r="H59" s="224"/>
      <c r="I59" s="124">
        <f ca="1">IFERROR(_xll.AC_BU(_xll.ArrayBU(DB),_xll.ArrayDPT($BA59:$BE59),_xll.ArrayCOA($BG59:$BZ59),YR,PRD,_xll.ArrayDIM($CB59:$CE59)),0)</f>
        <v>1607.54</v>
      </c>
      <c r="J59" s="127">
        <f t="shared" ca="1" si="6"/>
        <v>5.9939564822815664E-2</v>
      </c>
      <c r="K59" s="124" t="s">
        <v>2879</v>
      </c>
      <c r="L59" s="124">
        <f ca="1">IFERROR(_xll.ACC_BU(_xll.ArrayBU(DB),_xll.ArrayDPT($BA59:$BE59),_xll.ArrayCOA($BG59:$BZ59),YR,PRD,_xll.ArrayDIM($CB59:$CE59)),0)</f>
        <v>92254.73</v>
      </c>
      <c r="M59" s="127">
        <f t="shared" ca="1" si="7"/>
        <v>0.82759410400230027</v>
      </c>
      <c r="N59" s="226">
        <f t="shared" ca="1" si="8"/>
        <v>92254.73</v>
      </c>
      <c r="O59" s="124">
        <f t="shared" ca="1" si="9"/>
        <v>100</v>
      </c>
      <c r="P59" s="226">
        <f t="shared" ca="1" si="10"/>
        <v>44698.359999999993</v>
      </c>
      <c r="Q59" s="124">
        <f t="shared" ca="1" si="11"/>
        <v>48.451022511257683</v>
      </c>
      <c r="R59" s="40"/>
      <c r="S59" s="223">
        <f ca="1">IFERROR(_xll.BC_BU(_xll.ArrayBU(DB),_xll.ArrayDPT($BA59:$BE59),_xll.ArrayCOA($BG59:$BZ59),YR,PRD,RV,_xll.ArrayDIM($CB59:$CE59)),0)</f>
        <v>0</v>
      </c>
      <c r="T59" s="72">
        <f ca="1">IFERROR(_xll.AC_BU(_xll.ArrayBU(DB),_xll.ArrayDPT($BA59:$BE59),_xll.ArrayCOA($BG59:$BZ59),YR-1,PRD,_xll.ArrayDIM($CB59:$CE59)),0)</f>
        <v>1521.4</v>
      </c>
      <c r="U59" s="72">
        <f ca="1">IFERROR(_xll.BCC_BU(_xll.ArrayBU(DB),_xll.ArrayDPT($BA59:$BE59),_xll.ArrayCOA($BG59:$BZ59),YR,PRD,RV,_xll.ArrayDIM($CB59:$CE59)),0)</f>
        <v>0</v>
      </c>
      <c r="V59" s="72">
        <f ca="1">IFERROR(_xll.ACC_BU(_xll.ArrayBU(DB),_xll.ArrayDPT($BA59:$BE59),_xll.ArrayCOA($BG59:$BZ59),YR-1,PRD,_xll.ArrayDIM($CB59:$CE59)),0)</f>
        <v>47556.37</v>
      </c>
      <c r="W59" s="102"/>
      <c r="X59" s="72">
        <f ca="1">IFERROR(_xll.ACC_BU(_xll.ArrayBU(DB),_xll.ArrayDPT($BA59:$BE59),_xll.ArrayCOA($BG59:$BZ59),YR-1,PRD,_xll.ArrayDIM($CB59:$CE59)),0)</f>
        <v>47556.37</v>
      </c>
      <c r="Y59" s="72">
        <f ca="1">IFERROR(_xll.BCC_BU(_xll.ArrayBU(DB),_xll.ArrayDPT($BA59:$BE59),_xll.ArrayCOA($BG59:$BZ59),YR-1,PRD,RV,_xll.ArrayDIM($CB59:$CE59)),0)</f>
        <v>0</v>
      </c>
      <c r="Z59" s="72">
        <f ca="1">IFERROR(_xll.ACC_BU(_xll.ArrayBU(DB),_xll.ArrayDPT($BA59:$BE59),_xll.ArrayCOA($BG59:$BZ59),YR-1-1,PRD,_xll.ArrayDIM($CB59:$CE59)),0)</f>
        <v>343554.72</v>
      </c>
      <c r="AA59" s="102"/>
      <c r="AB59" s="102"/>
      <c r="AC59" s="102"/>
      <c r="AD59" s="102"/>
      <c r="AF59" s="106"/>
      <c r="AG59" s="106"/>
      <c r="AH59" s="106"/>
      <c r="AI59" s="106"/>
      <c r="BA59" s="537"/>
      <c r="BB59" s="538"/>
      <c r="BC59" s="538"/>
      <c r="BD59" s="538"/>
      <c r="BE59" s="539"/>
      <c r="BF59" s="502"/>
      <c r="BG59" s="537" t="s">
        <v>1905</v>
      </c>
      <c r="BH59" s="539"/>
      <c r="BI59" s="537"/>
      <c r="BJ59" s="539"/>
      <c r="BK59" s="537"/>
      <c r="BL59" s="539"/>
      <c r="BM59" s="537"/>
      <c r="BN59" s="539"/>
      <c r="BO59" s="537"/>
      <c r="BP59" s="539"/>
      <c r="BQ59" s="537"/>
      <c r="BR59" s="539"/>
      <c r="BS59" s="537"/>
      <c r="BT59" s="539"/>
      <c r="BU59" s="537"/>
      <c r="BV59" s="539"/>
      <c r="BW59" s="537"/>
      <c r="BX59" s="539"/>
      <c r="BY59" s="537"/>
      <c r="BZ59" s="539"/>
      <c r="CA59" s="502"/>
      <c r="CB59" s="537"/>
      <c r="CC59" s="538"/>
      <c r="CD59" s="538"/>
      <c r="CE59" s="539"/>
      <c r="DA59" t="s">
        <v>1905</v>
      </c>
    </row>
    <row r="60" spans="1:105" ht="12.75" customHeight="1">
      <c r="A60" s="226">
        <f t="shared" ca="1" si="0"/>
        <v>4714.7999999999993</v>
      </c>
      <c r="B60" s="124">
        <f t="shared" ca="1" si="1"/>
        <v>47.471757385368207</v>
      </c>
      <c r="C60" s="124">
        <f t="shared" ca="1" si="2"/>
        <v>-5897.2000000000007</v>
      </c>
      <c r="D60" s="124">
        <f t="shared" ca="1" si="3"/>
        <v>-59.376950804486611</v>
      </c>
      <c r="E60" s="124">
        <f ca="1">IFERROR(_xll.AC_BU(_xll.ArrayBU(DB),_xll.ArrayDPT($BA60:$BE60),_xll.ArrayCOA($BG60:$BZ60),YR,PRD-1,_xll.ArrayDIM($CB60:$CE60)),0)</f>
        <v>15829</v>
      </c>
      <c r="F60" s="226">
        <f t="shared" ca="1" si="4"/>
        <v>9931.7999999999993</v>
      </c>
      <c r="G60" s="124">
        <f t="shared" ca="1" si="5"/>
        <v>100</v>
      </c>
      <c r="H60" s="224"/>
      <c r="I60" s="124">
        <f ca="1">IFERROR(_xll.AC_BU(_xll.ArrayBU(DB),_xll.ArrayDPT($BA60:$BE60),_xll.ArrayCOA($BG60:$BZ60),YR,PRD,_xll.ArrayDIM($CB60:$CE60)),0)</f>
        <v>9931.7999999999993</v>
      </c>
      <c r="J60" s="127">
        <f t="shared" ca="1" si="6"/>
        <v>0.37032221276437327</v>
      </c>
      <c r="K60" s="124" t="s">
        <v>2880</v>
      </c>
      <c r="L60" s="124">
        <f ca="1">IFERROR(_xll.ACC_BU(_xll.ArrayBU(DB),_xll.ArrayDPT($BA60:$BE60),_xll.ArrayCOA($BG60:$BZ60),YR,PRD,_xll.ArrayDIM($CB60:$CE60)),0)</f>
        <v>124136.29</v>
      </c>
      <c r="M60" s="127">
        <f t="shared" ca="1" si="7"/>
        <v>1.1135956031383942</v>
      </c>
      <c r="N60" s="226">
        <f t="shared" ca="1" si="8"/>
        <v>124136.29</v>
      </c>
      <c r="O60" s="124">
        <f t="shared" ca="1" si="9"/>
        <v>100</v>
      </c>
      <c r="P60" s="226">
        <f t="shared" ca="1" si="10"/>
        <v>72584.549999999988</v>
      </c>
      <c r="Q60" s="124">
        <f t="shared" ca="1" si="11"/>
        <v>58.471660462867057</v>
      </c>
      <c r="R60" s="40"/>
      <c r="S60" s="223">
        <f ca="1">IFERROR(_xll.BC_BU(_xll.ArrayBU(DB),_xll.ArrayDPT($BA60:$BE60),_xll.ArrayCOA($BG60:$BZ60),YR,PRD,RV,_xll.ArrayDIM($CB60:$CE60)),0)</f>
        <v>0</v>
      </c>
      <c r="T60" s="72">
        <f ca="1">IFERROR(_xll.AC_BU(_xll.ArrayBU(DB),_xll.ArrayDPT($BA60:$BE60),_xll.ArrayCOA($BG60:$BZ60),YR-1,PRD,_xll.ArrayDIM($CB60:$CE60)),0)</f>
        <v>5217</v>
      </c>
      <c r="U60" s="72">
        <f ca="1">IFERROR(_xll.BCC_BU(_xll.ArrayBU(DB),_xll.ArrayDPT($BA60:$BE60),_xll.ArrayCOA($BG60:$BZ60),YR,PRD,RV,_xll.ArrayDIM($CB60:$CE60)),0)</f>
        <v>0</v>
      </c>
      <c r="V60" s="72">
        <f ca="1">IFERROR(_xll.ACC_BU(_xll.ArrayBU(DB),_xll.ArrayDPT($BA60:$BE60),_xll.ArrayCOA($BG60:$BZ60),YR-1,PRD,_xll.ArrayDIM($CB60:$CE60)),0)</f>
        <v>51551.74</v>
      </c>
      <c r="W60" s="102"/>
      <c r="X60" s="72">
        <f ca="1">IFERROR(_xll.ACC_BU(_xll.ArrayBU(DB),_xll.ArrayDPT($BA60:$BE60),_xll.ArrayCOA($BG60:$BZ60),YR-1,PRD,_xll.ArrayDIM($CB60:$CE60)),0)</f>
        <v>51551.74</v>
      </c>
      <c r="Y60" s="72">
        <f ca="1">IFERROR(_xll.BCC_BU(_xll.ArrayBU(DB),_xll.ArrayDPT($BA60:$BE60),_xll.ArrayCOA($BG60:$BZ60),YR-1,PRD,RV,_xll.ArrayDIM($CB60:$CE60)),0)</f>
        <v>0</v>
      </c>
      <c r="Z60" s="72">
        <f ca="1">IFERROR(_xll.ACC_BU(_xll.ArrayBU(DB),_xll.ArrayDPT($BA60:$BE60),_xll.ArrayCOA($BG60:$BZ60),YR-1-1,PRD,_xll.ArrayDIM($CB60:$CE60)),0)</f>
        <v>134043.85999999999</v>
      </c>
      <c r="AA60" s="102"/>
      <c r="AB60" s="102"/>
      <c r="AC60" s="102"/>
      <c r="AD60" s="102"/>
      <c r="AF60" s="106"/>
      <c r="AG60" s="106"/>
      <c r="AH60" s="106"/>
      <c r="AI60" s="106"/>
      <c r="BA60" s="537"/>
      <c r="BB60" s="538"/>
      <c r="BC60" s="538"/>
      <c r="BD60" s="538"/>
      <c r="BE60" s="539"/>
      <c r="BF60" s="502"/>
      <c r="BG60" s="537" t="s">
        <v>1907</v>
      </c>
      <c r="BH60" s="539"/>
      <c r="BI60" s="537"/>
      <c r="BJ60" s="539"/>
      <c r="BK60" s="537"/>
      <c r="BL60" s="539"/>
      <c r="BM60" s="537"/>
      <c r="BN60" s="539"/>
      <c r="BO60" s="537"/>
      <c r="BP60" s="539"/>
      <c r="BQ60" s="537"/>
      <c r="BR60" s="539"/>
      <c r="BS60" s="537"/>
      <c r="BT60" s="539"/>
      <c r="BU60" s="537"/>
      <c r="BV60" s="539"/>
      <c r="BW60" s="537"/>
      <c r="BX60" s="539"/>
      <c r="BY60" s="537"/>
      <c r="BZ60" s="539"/>
      <c r="CA60" s="502"/>
      <c r="CB60" s="537"/>
      <c r="CC60" s="538"/>
      <c r="CD60" s="538"/>
      <c r="CE60" s="539"/>
      <c r="DA60" t="s">
        <v>1907</v>
      </c>
    </row>
    <row r="61" spans="1:105" ht="12.75" customHeight="1">
      <c r="A61" s="226">
        <f t="shared" ca="1" si="0"/>
        <v>32167.360000000004</v>
      </c>
      <c r="B61" s="124">
        <f t="shared" ca="1" si="1"/>
        <v>84.51603309033527</v>
      </c>
      <c r="C61" s="124">
        <f t="shared" ca="1" si="2"/>
        <v>35989.300000000003</v>
      </c>
      <c r="D61" s="124">
        <f t="shared" ca="1" si="3"/>
        <v>94.557740196833166</v>
      </c>
      <c r="E61" s="124">
        <f ca="1">IFERROR(_xll.AC_BU(_xll.ArrayBU(DB),_xll.ArrayDPT($BA61:$BE61),_xll.ArrayCOA($BG61:$BZ61),YR,PRD-1,_xll.ArrayDIM($CB61:$CE61)),0)</f>
        <v>2071.36</v>
      </c>
      <c r="F61" s="226">
        <f t="shared" ca="1" si="4"/>
        <v>38060.660000000003</v>
      </c>
      <c r="G61" s="124">
        <f t="shared" ca="1" si="5"/>
        <v>100</v>
      </c>
      <c r="H61" s="224"/>
      <c r="I61" s="124">
        <f ca="1">IFERROR(_xll.AC_BU(_xll.ArrayBU(DB),_xll.ArrayDPT($BA61:$BE61),_xll.ArrayCOA($BG61:$BZ61),YR,PRD,_xll.ArrayDIM($CB61:$CE61)),0)</f>
        <v>38060.660000000003</v>
      </c>
      <c r="J61" s="127">
        <f t="shared" ca="1" si="6"/>
        <v>1.4191493818313372</v>
      </c>
      <c r="K61" s="124" t="s">
        <v>2881</v>
      </c>
      <c r="L61" s="124">
        <f ca="1">IFERROR(_xll.ACC_BU(_xll.ArrayBU(DB),_xll.ArrayDPT($BA61:$BE61),_xll.ArrayCOA($BG61:$BZ61),YR,PRD,_xll.ArrayDIM($CB61:$CE61)),0)</f>
        <v>61775.57</v>
      </c>
      <c r="M61" s="127">
        <f t="shared" ca="1" si="7"/>
        <v>0.55417318443597829</v>
      </c>
      <c r="N61" s="226">
        <f t="shared" ca="1" si="8"/>
        <v>61775.57</v>
      </c>
      <c r="O61" s="124">
        <f t="shared" ca="1" si="9"/>
        <v>100</v>
      </c>
      <c r="P61" s="226">
        <f t="shared" ca="1" si="10"/>
        <v>28811.949999999997</v>
      </c>
      <c r="Q61" s="124">
        <f t="shared" ca="1" si="11"/>
        <v>46.639715343783948</v>
      </c>
      <c r="R61" s="40"/>
      <c r="S61" s="223">
        <f ca="1">IFERROR(_xll.BC_BU(_xll.ArrayBU(DB),_xll.ArrayDPT($BA61:$BE61),_xll.ArrayCOA($BG61:$BZ61),YR,PRD,RV,_xll.ArrayDIM($CB61:$CE61)),0)</f>
        <v>0</v>
      </c>
      <c r="T61" s="72">
        <f ca="1">IFERROR(_xll.AC_BU(_xll.ArrayBU(DB),_xll.ArrayDPT($BA61:$BE61),_xll.ArrayCOA($BG61:$BZ61),YR-1,PRD,_xll.ArrayDIM($CB61:$CE61)),0)</f>
        <v>5893.3</v>
      </c>
      <c r="U61" s="72">
        <f ca="1">IFERROR(_xll.BCC_BU(_xll.ArrayBU(DB),_xll.ArrayDPT($BA61:$BE61),_xll.ArrayCOA($BG61:$BZ61),YR,PRD,RV,_xll.ArrayDIM($CB61:$CE61)),0)</f>
        <v>0</v>
      </c>
      <c r="V61" s="72">
        <f ca="1">IFERROR(_xll.ACC_BU(_xll.ArrayBU(DB),_xll.ArrayDPT($BA61:$BE61),_xll.ArrayCOA($BG61:$BZ61),YR-1,PRD,_xll.ArrayDIM($CB61:$CE61)),0)</f>
        <v>32963.620000000003</v>
      </c>
      <c r="W61" s="102"/>
      <c r="X61" s="72">
        <f ca="1">IFERROR(_xll.ACC_BU(_xll.ArrayBU(DB),_xll.ArrayDPT($BA61:$BE61),_xll.ArrayCOA($BG61:$BZ61),YR-1,PRD,_xll.ArrayDIM($CB61:$CE61)),0)</f>
        <v>32963.620000000003</v>
      </c>
      <c r="Y61" s="72">
        <f ca="1">IFERROR(_xll.BCC_BU(_xll.ArrayBU(DB),_xll.ArrayDPT($BA61:$BE61),_xll.ArrayCOA($BG61:$BZ61),YR-1,PRD,RV,_xll.ArrayDIM($CB61:$CE61)),0)</f>
        <v>0</v>
      </c>
      <c r="Z61" s="72">
        <f ca="1">IFERROR(_xll.ACC_BU(_xll.ArrayBU(DB),_xll.ArrayDPT($BA61:$BE61),_xll.ArrayCOA($BG61:$BZ61),YR-1-1,PRD,_xll.ArrayDIM($CB61:$CE61)),0)</f>
        <v>58435.95</v>
      </c>
      <c r="AA61" s="102"/>
      <c r="AB61" s="102"/>
      <c r="AC61" s="102"/>
      <c r="AD61" s="102"/>
      <c r="AF61" s="106"/>
      <c r="AG61" s="106"/>
      <c r="AH61" s="106"/>
      <c r="AI61" s="106"/>
      <c r="BA61" s="537"/>
      <c r="BB61" s="538"/>
      <c r="BC61" s="538"/>
      <c r="BD61" s="538"/>
      <c r="BE61" s="539"/>
      <c r="BF61" s="502"/>
      <c r="BG61" s="537" t="s">
        <v>1909</v>
      </c>
      <c r="BH61" s="539"/>
      <c r="BI61" s="537"/>
      <c r="BJ61" s="539"/>
      <c r="BK61" s="537"/>
      <c r="BL61" s="539"/>
      <c r="BM61" s="537"/>
      <c r="BN61" s="539"/>
      <c r="BO61" s="537"/>
      <c r="BP61" s="539"/>
      <c r="BQ61" s="537"/>
      <c r="BR61" s="539"/>
      <c r="BS61" s="537"/>
      <c r="BT61" s="539"/>
      <c r="BU61" s="537"/>
      <c r="BV61" s="539"/>
      <c r="BW61" s="537"/>
      <c r="BX61" s="539"/>
      <c r="BY61" s="537"/>
      <c r="BZ61" s="539"/>
      <c r="CA61" s="502"/>
      <c r="CB61" s="537"/>
      <c r="CC61" s="538"/>
      <c r="CD61" s="538"/>
      <c r="CE61" s="539"/>
      <c r="DA61" t="s">
        <v>1909</v>
      </c>
    </row>
    <row r="62" spans="1:105" ht="12.75" customHeight="1">
      <c r="A62" s="226">
        <f t="shared" ca="1" si="0"/>
        <v>-2420</v>
      </c>
      <c r="B62" s="124">
        <f t="shared" ca="1" si="1"/>
        <v>0</v>
      </c>
      <c r="C62" s="124">
        <f t="shared" ca="1" si="2"/>
        <v>-895.79</v>
      </c>
      <c r="D62" s="124">
        <f t="shared" ca="1" si="3"/>
        <v>0</v>
      </c>
      <c r="E62" s="124">
        <f ca="1">IFERROR(_xll.AC_BU(_xll.ArrayBU(DB),_xll.ArrayDPT($BA62:$BE62),_xll.ArrayCOA($BG62:$BZ62),YR,PRD-1,_xll.ArrayDIM($CB62:$CE62)),0)</f>
        <v>895.79</v>
      </c>
      <c r="F62" s="226">
        <f t="shared" ca="1" si="4"/>
        <v>0</v>
      </c>
      <c r="G62" s="124">
        <f t="shared" ca="1" si="5"/>
        <v>0</v>
      </c>
      <c r="H62" s="124"/>
      <c r="I62" s="124">
        <f ca="1">IFERROR(_xll.AC_BU(_xll.ArrayBU(DB),_xll.ArrayDPT($BA62:$BE62),_xll.ArrayCOA($BG62:$BZ62),YR,PRD,_xll.ArrayDIM($CB62:$CE62)),0)</f>
        <v>0</v>
      </c>
      <c r="J62" s="127">
        <f t="shared" ca="1" si="6"/>
        <v>0</v>
      </c>
      <c r="K62" s="124" t="s">
        <v>2882</v>
      </c>
      <c r="L62" s="124">
        <f ca="1">IFERROR(_xll.ACC_BU(_xll.ArrayBU(DB),_xll.ArrayDPT($BA62:$BE62),_xll.ArrayCOA($BG62:$BZ62),YR,PRD,_xll.ArrayDIM($CB62:$CE62)),0)</f>
        <v>-4179.7</v>
      </c>
      <c r="M62" s="127">
        <f t="shared" ca="1" si="7"/>
        <v>-3.7495043088830393E-2</v>
      </c>
      <c r="N62" s="226">
        <f t="shared" ca="1" si="8"/>
        <v>-4179.7</v>
      </c>
      <c r="O62" s="124">
        <f t="shared" ca="1" si="9"/>
        <v>100</v>
      </c>
      <c r="P62" s="226">
        <f t="shared" ca="1" si="10"/>
        <v>-16475.2</v>
      </c>
      <c r="Q62" s="124">
        <f t="shared" ca="1" si="11"/>
        <v>394.17183051415174</v>
      </c>
      <c r="R62" s="40"/>
      <c r="S62" s="72">
        <f ca="1">IFERROR(_xll.BC_BU(_xll.ArrayBU(DB),_xll.ArrayDPT($BA62:$BE62),_xll.ArrayCOA($BG62:$BZ62),YR,PRD,RV,_xll.ArrayDIM($CB62:$CE62)),0)</f>
        <v>0</v>
      </c>
      <c r="T62" s="72">
        <f ca="1">IFERROR(_xll.AC_BU(_xll.ArrayBU(DB),_xll.ArrayDPT($BA62:$BE62),_xll.ArrayCOA($BG62:$BZ62),YR-1,PRD,_xll.ArrayDIM($CB62:$CE62)),0)</f>
        <v>2420</v>
      </c>
      <c r="U62" s="72">
        <f ca="1">IFERROR(_xll.BCC_BU(_xll.ArrayBU(DB),_xll.ArrayDPT($BA62:$BE62),_xll.ArrayCOA($BG62:$BZ62),YR,PRD,RV,_xll.ArrayDIM($CB62:$CE62)),0)</f>
        <v>0</v>
      </c>
      <c r="V62" s="72">
        <f ca="1">IFERROR(_xll.ACC_BU(_xll.ArrayBU(DB),_xll.ArrayDPT($BA62:$BE62),_xll.ArrayCOA($BG62:$BZ62),YR-1,PRD,_xll.ArrayDIM($CB62:$CE62)),0)</f>
        <v>12295.5</v>
      </c>
      <c r="W62" s="102"/>
      <c r="X62" s="72">
        <f ca="1">IFERROR(_xll.ACC_BU(_xll.ArrayBU(DB),_xll.ArrayDPT($BA62:$BE62),_xll.ArrayCOA($BG62:$BZ62),YR-1,PRD,_xll.ArrayDIM($CB62:$CE62)),0)</f>
        <v>12295.5</v>
      </c>
      <c r="Y62" s="72">
        <f ca="1">IFERROR(_xll.BCC_BU(_xll.ArrayBU(DB),_xll.ArrayDPT($BA62:$BE62),_xll.ArrayCOA($BG62:$BZ62),YR-1,PRD,RV,_xll.ArrayDIM($CB62:$CE62)),0)</f>
        <v>0</v>
      </c>
      <c r="Z62" s="72">
        <f ca="1">IFERROR(_xll.ACC_BU(_xll.ArrayBU(DB),_xll.ArrayDPT($BA62:$BE62),_xll.ArrayCOA($BG62:$BZ62),YR-1-1,PRD,_xll.ArrayDIM($CB62:$CE62)),0)</f>
        <v>31906.63</v>
      </c>
      <c r="AA62" s="102"/>
      <c r="AB62" s="102"/>
      <c r="AC62" s="102"/>
      <c r="AD62" s="102"/>
      <c r="AF62" s="106"/>
      <c r="AG62" s="106"/>
      <c r="AH62" s="106"/>
      <c r="AI62" s="106"/>
      <c r="BA62" s="537"/>
      <c r="BB62" s="538"/>
      <c r="BC62" s="538"/>
      <c r="BD62" s="538"/>
      <c r="BE62" s="539"/>
      <c r="BF62" s="502"/>
      <c r="BG62" s="537" t="s">
        <v>1911</v>
      </c>
      <c r="BH62" s="539"/>
      <c r="BI62" s="537"/>
      <c r="BJ62" s="539"/>
      <c r="BK62" s="537"/>
      <c r="BL62" s="539"/>
      <c r="BM62" s="537"/>
      <c r="BN62" s="539"/>
      <c r="BO62" s="537"/>
      <c r="BP62" s="539"/>
      <c r="BQ62" s="537"/>
      <c r="BR62" s="539"/>
      <c r="BS62" s="537"/>
      <c r="BT62" s="539"/>
      <c r="BU62" s="537"/>
      <c r="BV62" s="539"/>
      <c r="BW62" s="537"/>
      <c r="BX62" s="539"/>
      <c r="BY62" s="537"/>
      <c r="BZ62" s="539"/>
      <c r="CA62" s="502"/>
      <c r="CB62" s="537"/>
      <c r="CC62" s="538"/>
      <c r="CD62" s="538"/>
      <c r="CE62" s="539"/>
      <c r="DA62" t="s">
        <v>1911</v>
      </c>
    </row>
    <row r="63" spans="1:105" ht="12.75" customHeight="1">
      <c r="A63" s="226">
        <f t="shared" ca="1" si="0"/>
        <v>0</v>
      </c>
      <c r="B63" s="124">
        <f t="shared" ca="1" si="1"/>
        <v>0</v>
      </c>
      <c r="C63" s="124">
        <f t="shared" ca="1" si="2"/>
        <v>0</v>
      </c>
      <c r="D63" s="124">
        <f t="shared" ca="1" si="3"/>
        <v>0</v>
      </c>
      <c r="E63" s="124">
        <f ca="1">IFERROR(_xll.AC_BU(_xll.ArrayBU(DB),_xll.ArrayDPT($BA63:$BE63),_xll.ArrayCOA($BG63:$BZ63),YR,PRD-1,_xll.ArrayDIM($CB63:$CE63)),0)</f>
        <v>0</v>
      </c>
      <c r="F63" s="226">
        <f t="shared" ca="1" si="4"/>
        <v>0</v>
      </c>
      <c r="G63" s="124">
        <f t="shared" ca="1" si="5"/>
        <v>0</v>
      </c>
      <c r="H63" s="124"/>
      <c r="I63" s="124">
        <f ca="1">IFERROR(_xll.AC_BU(_xll.ArrayBU(DB),_xll.ArrayDPT($BA63:$BE63),_xll.ArrayCOA($BG63:$BZ63),YR,PRD,_xll.ArrayDIM($CB63:$CE63)),0)</f>
        <v>0</v>
      </c>
      <c r="J63" s="127">
        <f t="shared" ca="1" si="6"/>
        <v>0</v>
      </c>
      <c r="K63" s="124" t="s">
        <v>2883</v>
      </c>
      <c r="L63" s="124">
        <f ca="1">IFERROR(_xll.ACC_BU(_xll.ArrayBU(DB),_xll.ArrayDPT($BA63:$BE63),_xll.ArrayCOA($BG63:$BZ63),YR,PRD,_xll.ArrayDIM($CB63:$CE63)),0)</f>
        <v>29978.5</v>
      </c>
      <c r="M63" s="127">
        <f t="shared" ca="1" si="7"/>
        <v>0.26892962395351394</v>
      </c>
      <c r="N63" s="226">
        <f t="shared" ca="1" si="8"/>
        <v>29978.5</v>
      </c>
      <c r="O63" s="124">
        <f t="shared" ca="1" si="9"/>
        <v>100</v>
      </c>
      <c r="P63" s="226">
        <f t="shared" ca="1" si="10"/>
        <v>24000.44</v>
      </c>
      <c r="Q63" s="124">
        <f t="shared" ca="1" si="11"/>
        <v>80.058842170221993</v>
      </c>
      <c r="R63" s="40"/>
      <c r="S63" s="72">
        <f ca="1">IFERROR(_xll.BC_BU(_xll.ArrayBU(DB),_xll.ArrayDPT($BA63:$BE63),_xll.ArrayCOA($BG63:$BZ63),YR,PRD,RV,_xll.ArrayDIM($CB63:$CE63)),0)</f>
        <v>0</v>
      </c>
      <c r="T63" s="72">
        <f ca="1">IFERROR(_xll.AC_BU(_xll.ArrayBU(DB),_xll.ArrayDPT($BA63:$BE63),_xll.ArrayCOA($BG63:$BZ63),YR-1,PRD,_xll.ArrayDIM($CB63:$CE63)),0)</f>
        <v>0</v>
      </c>
      <c r="U63" s="72">
        <f ca="1">IFERROR(_xll.BCC_BU(_xll.ArrayBU(DB),_xll.ArrayDPT($BA63:$BE63),_xll.ArrayCOA($BG63:$BZ63),YR,PRD,RV,_xll.ArrayDIM($CB63:$CE63)),0)</f>
        <v>0</v>
      </c>
      <c r="V63" s="72">
        <f ca="1">IFERROR(_xll.ACC_BU(_xll.ArrayBU(DB),_xll.ArrayDPT($BA63:$BE63),_xll.ArrayCOA($BG63:$BZ63),YR-1,PRD,_xll.ArrayDIM($CB63:$CE63)),0)</f>
        <v>5978.06</v>
      </c>
      <c r="W63" s="102"/>
      <c r="X63" s="72">
        <f ca="1">IFERROR(_xll.ACC_BU(_xll.ArrayBU(DB),_xll.ArrayDPT($BA63:$BE63),_xll.ArrayCOA($BG63:$BZ63),YR-1,PRD,_xll.ArrayDIM($CB63:$CE63)),0)</f>
        <v>5978.06</v>
      </c>
      <c r="Y63" s="72">
        <f ca="1">IFERROR(_xll.BCC_BU(_xll.ArrayBU(DB),_xll.ArrayDPT($BA63:$BE63),_xll.ArrayCOA($BG63:$BZ63),YR-1,PRD,RV,_xll.ArrayDIM($CB63:$CE63)),0)</f>
        <v>0</v>
      </c>
      <c r="Z63" s="72">
        <f ca="1">IFERROR(_xll.ACC_BU(_xll.ArrayBU(DB),_xll.ArrayDPT($BA63:$BE63),_xll.ArrayCOA($BG63:$BZ63),YR-1-1,PRD,_xll.ArrayDIM($CB63:$CE63)),0)</f>
        <v>6790</v>
      </c>
      <c r="AA63" s="102"/>
      <c r="AB63" s="102"/>
      <c r="AC63" s="102"/>
      <c r="AD63" s="102"/>
      <c r="AF63" s="106"/>
      <c r="AG63" s="106"/>
      <c r="AH63" s="106"/>
      <c r="AI63" s="106"/>
      <c r="BA63" s="537"/>
      <c r="BB63" s="538"/>
      <c r="BC63" s="538"/>
      <c r="BD63" s="538"/>
      <c r="BE63" s="539"/>
      <c r="BF63" s="502"/>
      <c r="BG63" s="537" t="s">
        <v>1917</v>
      </c>
      <c r="BH63" s="539"/>
      <c r="BI63" s="537"/>
      <c r="BJ63" s="539"/>
      <c r="BK63" s="537"/>
      <c r="BL63" s="539"/>
      <c r="BM63" s="537"/>
      <c r="BN63" s="539"/>
      <c r="BO63" s="537"/>
      <c r="BP63" s="539"/>
      <c r="BQ63" s="537"/>
      <c r="BR63" s="539"/>
      <c r="BS63" s="537"/>
      <c r="BT63" s="539"/>
      <c r="BU63" s="537"/>
      <c r="BV63" s="539"/>
      <c r="BW63" s="537"/>
      <c r="BX63" s="539"/>
      <c r="BY63" s="537"/>
      <c r="BZ63" s="539"/>
      <c r="CA63" s="502"/>
      <c r="CB63" s="537"/>
      <c r="CC63" s="538"/>
      <c r="CD63" s="538"/>
      <c r="CE63" s="539"/>
      <c r="DA63" t="s">
        <v>1917</v>
      </c>
    </row>
    <row r="64" spans="1:105" ht="12.75" customHeight="1">
      <c r="A64" s="226">
        <f t="shared" ca="1" si="0"/>
        <v>19465.88</v>
      </c>
      <c r="B64" s="124">
        <f t="shared" ca="1" si="1"/>
        <v>73.407508081437356</v>
      </c>
      <c r="C64" s="124">
        <f t="shared" ca="1" si="2"/>
        <v>26517.56</v>
      </c>
      <c r="D64" s="124">
        <f t="shared" ca="1" si="3"/>
        <v>100</v>
      </c>
      <c r="E64" s="124">
        <f ca="1">IFERROR(_xll.AC_BU(_xll.ArrayBU(DB),_xll.ArrayDPT($BA64:$BE64),_xll.ArrayCOA($BG64:$BZ64),YR,PRD-1,_xll.ArrayDIM($CB64:$CE64)),0)</f>
        <v>0</v>
      </c>
      <c r="F64" s="226">
        <f t="shared" ca="1" si="4"/>
        <v>26517.56</v>
      </c>
      <c r="G64" s="124">
        <f t="shared" ca="1" si="5"/>
        <v>100</v>
      </c>
      <c r="H64" s="124"/>
      <c r="I64" s="124">
        <f ca="1">IFERROR(_xll.AC_BU(_xll.ArrayBU(DB),_xll.ArrayDPT($BA64:$BE64),_xll.ArrayCOA($BG64:$BZ64),YR,PRD,_xll.ArrayDIM($CB64:$CE64)),0)</f>
        <v>26517.56</v>
      </c>
      <c r="J64" s="127">
        <f t="shared" ca="1" si="6"/>
        <v>0.98874740694657925</v>
      </c>
      <c r="K64" s="124" t="s">
        <v>2817</v>
      </c>
      <c r="L64" s="124">
        <f ca="1">IFERROR(_xll.ACC_BU(_xll.ArrayBU(DB),_xll.ArrayDPT($BA64:$BE64),_xll.ArrayCOA($BG64:$BZ64),YR,PRD,_xll.ArrayDIM($CB64:$CE64)),0)</f>
        <v>27366.560000000001</v>
      </c>
      <c r="M64" s="127">
        <f t="shared" ca="1" si="7"/>
        <v>0.24549856362730879</v>
      </c>
      <c r="N64" s="226">
        <f t="shared" ca="1" si="8"/>
        <v>27366.560000000001</v>
      </c>
      <c r="O64" s="124">
        <f t="shared" ca="1" si="9"/>
        <v>100</v>
      </c>
      <c r="P64" s="226">
        <f t="shared" ca="1" si="10"/>
        <v>-9018.4699999999975</v>
      </c>
      <c r="Q64" s="124">
        <f t="shared" ca="1" si="11"/>
        <v>-32.954342818388561</v>
      </c>
      <c r="R64" s="40"/>
      <c r="S64" s="72">
        <f ca="1">IFERROR(_xll.BC_BU(_xll.ArrayBU(DB),_xll.ArrayDPT($BA64:$BE64),_xll.ArrayCOA($BG64:$BZ64),YR,PRD,RV,_xll.ArrayDIM($CB64:$CE64)),0)</f>
        <v>0</v>
      </c>
      <c r="T64" s="72">
        <f ca="1">IFERROR(_xll.AC_BU(_xll.ArrayBU(DB),_xll.ArrayDPT($BA64:$BE64),_xll.ArrayCOA($BG64:$BZ64),YR-1,PRD,_xll.ArrayDIM($CB64:$CE64)),0)</f>
        <v>7051.68</v>
      </c>
      <c r="U64" s="72">
        <f ca="1">IFERROR(_xll.BCC_BU(_xll.ArrayBU(DB),_xll.ArrayDPT($BA64:$BE64),_xll.ArrayCOA($BG64:$BZ64),YR,PRD,RV,_xll.ArrayDIM($CB64:$CE64)),0)</f>
        <v>0</v>
      </c>
      <c r="V64" s="72">
        <f ca="1">IFERROR(_xll.ACC_BU(_xll.ArrayBU(DB),_xll.ArrayDPT($BA64:$BE64),_xll.ArrayCOA($BG64:$BZ64),YR-1,PRD,_xll.ArrayDIM($CB64:$CE64)),0)</f>
        <v>36385.03</v>
      </c>
      <c r="W64" s="102"/>
      <c r="X64" s="72">
        <f ca="1">IFERROR(_xll.ACC_BU(_xll.ArrayBU(DB),_xll.ArrayDPT($BA64:$BE64),_xll.ArrayCOA($BG64:$BZ64),YR-1,PRD,_xll.ArrayDIM($CB64:$CE64)),0)</f>
        <v>36385.03</v>
      </c>
      <c r="Y64" s="72">
        <f ca="1">IFERROR(_xll.BCC_BU(_xll.ArrayBU(DB),_xll.ArrayDPT($BA64:$BE64),_xll.ArrayCOA($BG64:$BZ64),YR-1,PRD,RV,_xll.ArrayDIM($CB64:$CE64)),0)</f>
        <v>0</v>
      </c>
      <c r="Z64" s="72">
        <f ca="1">IFERROR(_xll.ACC_BU(_xll.ArrayBU(DB),_xll.ArrayDPT($BA64:$BE64),_xll.ArrayCOA($BG64:$BZ64),YR-1-1,PRD,_xll.ArrayDIM($CB64:$CE64)),0)</f>
        <v>0</v>
      </c>
      <c r="AA64" s="102"/>
      <c r="AB64" s="102"/>
      <c r="AC64" s="102"/>
      <c r="AD64" s="102"/>
      <c r="AF64" s="106"/>
      <c r="AG64" s="106"/>
      <c r="AH64" s="106"/>
      <c r="AI64" s="106"/>
      <c r="BA64" s="537"/>
      <c r="BB64" s="538"/>
      <c r="BC64" s="538"/>
      <c r="BD64" s="538"/>
      <c r="BE64" s="539"/>
      <c r="BF64" s="502"/>
      <c r="BG64" s="537" t="s">
        <v>1913</v>
      </c>
      <c r="BH64" s="539"/>
      <c r="BI64" s="537"/>
      <c r="BJ64" s="539"/>
      <c r="BK64" s="537"/>
      <c r="BL64" s="539"/>
      <c r="BM64" s="537"/>
      <c r="BN64" s="539"/>
      <c r="BO64" s="537"/>
      <c r="BP64" s="539"/>
      <c r="BQ64" s="537"/>
      <c r="BR64" s="539"/>
      <c r="BS64" s="537"/>
      <c r="BT64" s="539"/>
      <c r="BU64" s="537"/>
      <c r="BV64" s="539"/>
      <c r="BW64" s="537"/>
      <c r="BX64" s="539"/>
      <c r="BY64" s="537"/>
      <c r="BZ64" s="539"/>
      <c r="CA64" s="502"/>
      <c r="CB64" s="537"/>
      <c r="CC64" s="538"/>
      <c r="CD64" s="538"/>
      <c r="CE64" s="539"/>
      <c r="DA64" t="s">
        <v>1913</v>
      </c>
    </row>
    <row r="65" spans="1:105" ht="12.75" customHeight="1">
      <c r="A65" s="226">
        <f t="shared" ca="1" si="0"/>
        <v>16488.78</v>
      </c>
      <c r="B65" s="124">
        <f t="shared" ca="1" si="1"/>
        <v>94.824248739704572</v>
      </c>
      <c r="C65" s="124">
        <f t="shared" ca="1" si="2"/>
        <v>7961.6299999999992</v>
      </c>
      <c r="D65" s="124">
        <f t="shared" ca="1" si="3"/>
        <v>45.78601834056213</v>
      </c>
      <c r="E65" s="124">
        <f ca="1">IFERROR(_xll.AC_BU(_xll.ArrayBU(DB),_xll.ArrayDPT($BA65:$BE65),_xll.ArrayCOA($BG65:$BZ65),YR,PRD-1,_xll.ArrayDIM($CB65:$CE65)),0)</f>
        <v>9427.15</v>
      </c>
      <c r="F65" s="226">
        <f t="shared" ca="1" si="4"/>
        <v>17388.78</v>
      </c>
      <c r="G65" s="124">
        <f t="shared" ca="1" si="5"/>
        <v>100</v>
      </c>
      <c r="H65" s="224"/>
      <c r="I65" s="124">
        <f ca="1">IFERROR(_xll.AC_BU(_xll.ArrayBU(DB),_xll.ArrayDPT($BA65:$BE65),_xll.ArrayCOA($BG65:$BZ65),YR,PRD,_xll.ArrayDIM($CB65:$CE65)),0)</f>
        <v>17388.78</v>
      </c>
      <c r="J65" s="127">
        <f t="shared" ca="1" si="6"/>
        <v>0.64836701170713051</v>
      </c>
      <c r="K65" s="124" t="s">
        <v>2884</v>
      </c>
      <c r="L65" s="124">
        <f ca="1">IFERROR(_xll.ACC_BU(_xll.ArrayBU(DB),_xll.ArrayDPT($BA65:$BE65),_xll.ArrayCOA($BG65:$BZ65),YR,PRD,_xll.ArrayDIM($CB65:$CE65)),0)</f>
        <v>129184.86</v>
      </c>
      <c r="M65" s="127">
        <f t="shared" ca="1" si="7"/>
        <v>1.1588850616370847</v>
      </c>
      <c r="N65" s="226">
        <f t="shared" ca="1" si="8"/>
        <v>129184.86</v>
      </c>
      <c r="O65" s="124">
        <f t="shared" ca="1" si="9"/>
        <v>100</v>
      </c>
      <c r="P65" s="226">
        <f t="shared" ca="1" si="10"/>
        <v>91137.07</v>
      </c>
      <c r="Q65" s="124">
        <f t="shared" ca="1" si="11"/>
        <v>70.547794842212937</v>
      </c>
      <c r="R65" s="40"/>
      <c r="S65" s="223">
        <f ca="1">IFERROR(_xll.BC_BU(_xll.ArrayBU(DB),_xll.ArrayDPT($BA65:$BE65),_xll.ArrayCOA($BG65:$BZ65),YR,PRD,RV,_xll.ArrayDIM($CB65:$CE65)),0)</f>
        <v>0</v>
      </c>
      <c r="T65" s="72">
        <f ca="1">IFERROR(_xll.AC_BU(_xll.ArrayBU(DB),_xll.ArrayDPT($BA65:$BE65),_xll.ArrayCOA($BG65:$BZ65),YR-1,PRD,_xll.ArrayDIM($CB65:$CE65)),0)</f>
        <v>900</v>
      </c>
      <c r="U65" s="72">
        <f ca="1">IFERROR(_xll.BCC_BU(_xll.ArrayBU(DB),_xll.ArrayDPT($BA65:$BE65),_xll.ArrayCOA($BG65:$BZ65),YR,PRD,RV,_xll.ArrayDIM($CB65:$CE65)),0)</f>
        <v>0</v>
      </c>
      <c r="V65" s="72">
        <f ca="1">IFERROR(_xll.ACC_BU(_xll.ArrayBU(DB),_xll.ArrayDPT($BA65:$BE65),_xll.ArrayCOA($BG65:$BZ65),YR-1,PRD,_xll.ArrayDIM($CB65:$CE65)),0)</f>
        <v>38047.79</v>
      </c>
      <c r="W65" s="102"/>
      <c r="X65" s="72">
        <f ca="1">IFERROR(_xll.ACC_BU(_xll.ArrayBU(DB),_xll.ArrayDPT($BA65:$BE65),_xll.ArrayCOA($BG65:$BZ65),YR-1,PRD,_xll.ArrayDIM($CB65:$CE65)),0)</f>
        <v>38047.79</v>
      </c>
      <c r="Y65" s="72">
        <f ca="1">IFERROR(_xll.BCC_BU(_xll.ArrayBU(DB),_xll.ArrayDPT($BA65:$BE65),_xll.ArrayCOA($BG65:$BZ65),YR-1,PRD,RV,_xll.ArrayDIM($CB65:$CE65)),0)</f>
        <v>0</v>
      </c>
      <c r="Z65" s="72">
        <f ca="1">IFERROR(_xll.ACC_BU(_xll.ArrayBU(DB),_xll.ArrayDPT($BA65:$BE65),_xll.ArrayCOA($BG65:$BZ65),YR-1-1,PRD,_xll.ArrayDIM($CB65:$CE65)),0)</f>
        <v>52941.55</v>
      </c>
      <c r="AA65" s="102"/>
      <c r="AB65" s="102"/>
      <c r="AC65" s="102"/>
      <c r="AD65" s="102"/>
      <c r="AF65" s="106"/>
      <c r="AG65" s="106"/>
      <c r="AH65" s="106"/>
      <c r="AI65" s="106"/>
      <c r="BA65" s="537"/>
      <c r="BB65" s="538"/>
      <c r="BC65" s="538"/>
      <c r="BD65" s="538"/>
      <c r="BE65" s="539"/>
      <c r="BF65" s="502"/>
      <c r="BG65" s="537" t="s">
        <v>1915</v>
      </c>
      <c r="BH65" s="539"/>
      <c r="BI65" s="537"/>
      <c r="BJ65" s="539"/>
      <c r="BK65" s="537"/>
      <c r="BL65" s="539"/>
      <c r="BM65" s="537"/>
      <c r="BN65" s="539"/>
      <c r="BO65" s="537"/>
      <c r="BP65" s="539"/>
      <c r="BQ65" s="537"/>
      <c r="BR65" s="539"/>
      <c r="BS65" s="537"/>
      <c r="BT65" s="539"/>
      <c r="BU65" s="537"/>
      <c r="BV65" s="539"/>
      <c r="BW65" s="537"/>
      <c r="BX65" s="539"/>
      <c r="BY65" s="537"/>
      <c r="BZ65" s="539"/>
      <c r="CA65" s="502"/>
      <c r="CB65" s="537"/>
      <c r="CC65" s="538"/>
      <c r="CD65" s="538"/>
      <c r="CE65" s="539"/>
      <c r="DA65" t="s">
        <v>1915</v>
      </c>
    </row>
    <row r="66" spans="1:105" ht="12.75" customHeight="1">
      <c r="A66" s="226">
        <f t="shared" ca="1" si="0"/>
        <v>0</v>
      </c>
      <c r="B66" s="124">
        <f t="shared" ca="1" si="1"/>
        <v>0</v>
      </c>
      <c r="C66" s="124">
        <f t="shared" ca="1" si="2"/>
        <v>0</v>
      </c>
      <c r="D66" s="124">
        <f t="shared" ca="1" si="3"/>
        <v>0</v>
      </c>
      <c r="E66" s="124">
        <f ca="1">IFERROR(_xll.AC_BU(_xll.ArrayBU(DB),_xll.ArrayDPT($BA66:$BE66),_xll.ArrayCOA($BG66:$BZ66),YR,PRD-1,_xll.ArrayDIM($CB66:$CE66)),0)</f>
        <v>0</v>
      </c>
      <c r="F66" s="226">
        <f t="shared" ca="1" si="4"/>
        <v>0</v>
      </c>
      <c r="G66" s="124">
        <f t="shared" ca="1" si="5"/>
        <v>0</v>
      </c>
      <c r="H66" s="224"/>
      <c r="I66" s="124">
        <f ca="1">IFERROR(_xll.AC_BU(_xll.ArrayBU(DB),_xll.ArrayDPT($BA66:$BE66),_xll.ArrayCOA($BG66:$BZ66),YR,PRD,_xll.ArrayDIM($CB66:$CE66)),0)</f>
        <v>0</v>
      </c>
      <c r="J66" s="127">
        <f t="shared" ca="1" si="6"/>
        <v>0</v>
      </c>
      <c r="K66" s="124" t="s">
        <v>2507</v>
      </c>
      <c r="L66" s="124">
        <f ca="1">IFERROR(_xll.ACC_BU(_xll.ArrayBU(DB),_xll.ArrayDPT($BA66:$BE66),_xll.ArrayCOA($BG66:$BZ66),YR,PRD,_xll.ArrayDIM($CB66:$CE66)),0)</f>
        <v>0</v>
      </c>
      <c r="M66" s="127">
        <f t="shared" ca="1" si="7"/>
        <v>0</v>
      </c>
      <c r="N66" s="226">
        <f t="shared" ca="1" si="8"/>
        <v>0</v>
      </c>
      <c r="O66" s="124">
        <f t="shared" ca="1" si="9"/>
        <v>0</v>
      </c>
      <c r="P66" s="226">
        <f t="shared" ca="1" si="10"/>
        <v>0</v>
      </c>
      <c r="Q66" s="124">
        <f t="shared" ca="1" si="11"/>
        <v>0</v>
      </c>
      <c r="R66" s="40"/>
      <c r="S66" s="223">
        <f ca="1">IFERROR(_xll.BC_BU(_xll.ArrayBU(DB),_xll.ArrayDPT($BA66:$BE66),_xll.ArrayCOA($BG66:$BZ66),YR,PRD,RV,_xll.ArrayDIM($CB66:$CE66)),0)</f>
        <v>0</v>
      </c>
      <c r="T66" s="72">
        <f ca="1">IFERROR(_xll.AC_BU(_xll.ArrayBU(DB),_xll.ArrayDPT($BA66:$BE66),_xll.ArrayCOA($BG66:$BZ66),YR-1,PRD,_xll.ArrayDIM($CB66:$CE66)),0)</f>
        <v>0</v>
      </c>
      <c r="U66" s="72">
        <f ca="1">IFERROR(_xll.BCC_BU(_xll.ArrayBU(DB),_xll.ArrayDPT($BA66:$BE66),_xll.ArrayCOA($BG66:$BZ66),YR,PRD,RV,_xll.ArrayDIM($CB66:$CE66)),0)</f>
        <v>0</v>
      </c>
      <c r="V66" s="72">
        <f ca="1">IFERROR(_xll.ACC_BU(_xll.ArrayBU(DB),_xll.ArrayDPT($BA66:$BE66),_xll.ArrayCOA($BG66:$BZ66),YR-1,PRD,_xll.ArrayDIM($CB66:$CE66)),0)</f>
        <v>0</v>
      </c>
      <c r="W66" s="102"/>
      <c r="X66" s="75">
        <f ca="1">IFERROR(_xll.ACC_BU(_xll.ArrayBU(DB),_xll.ArrayDPT($BA66:$BE66),_xll.ArrayCOA($BG66:$BZ66),YR-1,PRD,_xll.ArrayDIM($CB66:$CE66)),0)</f>
        <v>0</v>
      </c>
      <c r="Y66" s="75">
        <f ca="1">IFERROR(_xll.BCC_BU(_xll.ArrayBU(DB),_xll.ArrayDPT($BA66:$BE66),_xll.ArrayCOA($BG66:$BZ66),YR-1,PRD,RV,_xll.ArrayDIM($CB66:$CE66)),0)</f>
        <v>0</v>
      </c>
      <c r="Z66" s="75">
        <f ca="1">IFERROR(_xll.ACC_BU(_xll.ArrayBU(DB),_xll.ArrayDPT($BA66:$BE66),_xll.ArrayCOA($BG66:$BZ66),YR-1-1,PRD,_xll.ArrayDIM($CB66:$CE66)),0)</f>
        <v>0</v>
      </c>
      <c r="AA66" s="102"/>
      <c r="AB66" s="102"/>
      <c r="AC66" s="102"/>
      <c r="AD66" s="102"/>
      <c r="AF66" s="106"/>
      <c r="AG66" s="106"/>
      <c r="AH66" s="106"/>
      <c r="AI66" s="106"/>
      <c r="BA66" s="537"/>
      <c r="BB66" s="538"/>
      <c r="BC66" s="538"/>
      <c r="BD66" s="538"/>
      <c r="BE66" s="539"/>
      <c r="BF66" s="502"/>
      <c r="BG66" s="537" t="s">
        <v>1924</v>
      </c>
      <c r="BH66" s="539"/>
      <c r="BI66" s="537"/>
      <c r="BJ66" s="539"/>
      <c r="BK66" s="537"/>
      <c r="BL66" s="539"/>
      <c r="BM66" s="537"/>
      <c r="BN66" s="539"/>
      <c r="BO66" s="537"/>
      <c r="BP66" s="539"/>
      <c r="BQ66" s="537"/>
      <c r="BR66" s="539"/>
      <c r="BS66" s="537"/>
      <c r="BT66" s="539"/>
      <c r="BU66" s="537"/>
      <c r="BV66" s="539"/>
      <c r="BW66" s="537"/>
      <c r="BX66" s="539"/>
      <c r="BY66" s="537"/>
      <c r="BZ66" s="539"/>
      <c r="CA66" s="502"/>
      <c r="CB66" s="537"/>
      <c r="CC66" s="538"/>
      <c r="CD66" s="538"/>
      <c r="CE66" s="539"/>
      <c r="DA66" t="s">
        <v>1924</v>
      </c>
    </row>
    <row r="67" spans="1:105" ht="12.75" customHeight="1">
      <c r="A67" s="35">
        <f ca="1">SUM(A29:A66)</f>
        <v>498174.77999999991</v>
      </c>
      <c r="B67">
        <f t="shared" ca="1" si="1"/>
        <v>57.667971157053529</v>
      </c>
      <c r="C67" s="35">
        <f t="shared" ca="1" si="2"/>
        <v>22910.579999999958</v>
      </c>
      <c r="D67">
        <f t="shared" ca="1" si="3"/>
        <v>2.6520946456409642</v>
      </c>
      <c r="E67" s="35">
        <f ca="1">SUM(E29:E66)</f>
        <v>840956.78000000026</v>
      </c>
      <c r="F67" s="35">
        <f ca="1">SUM(F29:F66)</f>
        <v>863867.36000000022</v>
      </c>
      <c r="G67">
        <f t="shared" ca="1" si="5"/>
        <v>99.999999999999986</v>
      </c>
      <c r="H67" s="35">
        <f>SUM(H29:H66)</f>
        <v>0</v>
      </c>
      <c r="I67" s="35">
        <f ca="1">SUM(I29:I66)</f>
        <v>863867.36000000022</v>
      </c>
      <c r="J67" s="140">
        <f t="shared" ca="1" si="6"/>
        <v>32.210603545189947</v>
      </c>
      <c r="K67" s="35" t="s">
        <v>2570</v>
      </c>
      <c r="L67" s="35">
        <f ca="1">SUM(L29:L66)</f>
        <v>3378828.32</v>
      </c>
      <c r="M67" s="140">
        <f t="shared" ca="1" si="7"/>
        <v>30.310623596947252</v>
      </c>
      <c r="N67" s="35">
        <f ca="1">SUM(N29:N66)</f>
        <v>3378828.32</v>
      </c>
      <c r="O67">
        <f t="shared" ca="1" si="9"/>
        <v>100</v>
      </c>
      <c r="P67" s="35">
        <f ca="1">SUM(P29:P66)</f>
        <v>1475000.6000000003</v>
      </c>
      <c r="Q67">
        <f t="shared" ca="1" si="11"/>
        <v>43.6542037744019</v>
      </c>
      <c r="R67" s="40"/>
      <c r="S67" s="145">
        <f ca="1">SUM(S29:S66)</f>
        <v>0</v>
      </c>
      <c r="T67" s="145">
        <f ca="1">SUM(T29:T66)</f>
        <v>365692.58</v>
      </c>
      <c r="U67" s="145">
        <f ca="1">SUM(U29:U66)</f>
        <v>0</v>
      </c>
      <c r="V67" s="145">
        <f ca="1">SUM(V29:V66)</f>
        <v>1903827.7200000002</v>
      </c>
      <c r="X67" s="77">
        <f ca="1">SUM(X29:X66)</f>
        <v>1903827.7200000002</v>
      </c>
      <c r="Y67" s="77">
        <f ca="1">SUM(Y29:Y66)</f>
        <v>0</v>
      </c>
      <c r="Z67" s="77">
        <f ca="1">SUM(Z29:Z66)</f>
        <v>3217476.15</v>
      </c>
      <c r="BA67" s="537"/>
      <c r="BB67" s="538"/>
      <c r="BC67" s="538"/>
      <c r="BD67" s="538"/>
      <c r="BE67" s="539"/>
      <c r="BF67" s="502"/>
      <c r="BG67" s="537"/>
      <c r="BH67" s="539"/>
      <c r="BI67" s="537"/>
      <c r="BJ67" s="539"/>
      <c r="BK67" s="537"/>
      <c r="BL67" s="539"/>
      <c r="BM67" s="537"/>
      <c r="BN67" s="539"/>
      <c r="BO67" s="537"/>
      <c r="BP67" s="539"/>
      <c r="BQ67" s="537"/>
      <c r="BR67" s="539"/>
      <c r="BS67" s="537"/>
      <c r="BT67" s="539"/>
      <c r="BU67" s="537"/>
      <c r="BV67" s="539"/>
      <c r="BW67" s="537"/>
      <c r="BX67" s="539"/>
      <c r="BY67" s="537"/>
      <c r="BZ67" s="539"/>
      <c r="CA67" s="502"/>
      <c r="CB67" s="537"/>
      <c r="CC67" s="538"/>
      <c r="CD67" s="538"/>
      <c r="CE67" s="539"/>
    </row>
    <row r="68" spans="1:105" ht="5.15" customHeight="1">
      <c r="A68" s="46"/>
      <c r="C68" s="35"/>
      <c r="E68" s="46"/>
      <c r="F68" s="46"/>
      <c r="H68" s="46"/>
      <c r="I68" s="46"/>
      <c r="L68" s="46"/>
      <c r="N68" s="46"/>
      <c r="P68" s="46"/>
      <c r="R68" s="46"/>
      <c r="S68" s="185"/>
      <c r="T68" s="185"/>
      <c r="U68" s="185"/>
      <c r="V68" s="185"/>
      <c r="X68" s="78"/>
      <c r="Y68" s="78"/>
      <c r="Z68" s="78"/>
      <c r="BA68" s="537"/>
      <c r="BB68" s="538"/>
      <c r="BC68" s="538"/>
      <c r="BD68" s="538"/>
      <c r="BE68" s="539"/>
      <c r="BF68" s="502"/>
      <c r="BG68" s="537"/>
      <c r="BH68" s="539"/>
      <c r="BI68" s="537"/>
      <c r="BJ68" s="539"/>
      <c r="BK68" s="537"/>
      <c r="BL68" s="539"/>
      <c r="BM68" s="537"/>
      <c r="BN68" s="539"/>
      <c r="BO68" s="537"/>
      <c r="BP68" s="539"/>
      <c r="BQ68" s="537"/>
      <c r="BR68" s="539"/>
      <c r="BS68" s="537"/>
      <c r="BT68" s="539"/>
      <c r="BU68" s="537"/>
      <c r="BV68" s="539"/>
      <c r="BW68" s="537"/>
      <c r="BX68" s="539"/>
      <c r="BY68" s="537"/>
      <c r="BZ68" s="539"/>
      <c r="CA68" s="502"/>
      <c r="CB68" s="537"/>
      <c r="CC68" s="538"/>
      <c r="CD68" s="538"/>
      <c r="CE68" s="539"/>
    </row>
    <row r="69" spans="1:105" ht="12.75" customHeight="1">
      <c r="A69" s="76">
        <f ca="1">A26+A67</f>
        <v>920153.12999999989</v>
      </c>
      <c r="B69" s="162">
        <f ca="1">IF(I69=0,0,(A69*100/I69))</f>
        <v>57.231035758618155</v>
      </c>
      <c r="C69" s="76">
        <f ca="1">I69-E69</f>
        <v>278092.59999999986</v>
      </c>
      <c r="D69" s="162">
        <f ca="1">IF(I69=0,0,(C69*100/I69))</f>
        <v>17.296607505760576</v>
      </c>
      <c r="E69" s="76">
        <f ca="1">E26+E67</f>
        <v>1329694.3600000003</v>
      </c>
      <c r="F69" s="76">
        <f ca="1">F26+F67</f>
        <v>1607786.9600000002</v>
      </c>
      <c r="G69" s="162">
        <f ca="1">IF(I69=0,0,(F69*100/I69))</f>
        <v>100</v>
      </c>
      <c r="H69" s="76">
        <f>H26+H67</f>
        <v>0</v>
      </c>
      <c r="I69" s="76">
        <f ca="1">I26+I67</f>
        <v>1607786.9600000002</v>
      </c>
      <c r="J69" s="163">
        <f ca="1">I69/$I$71*100</f>
        <v>59.948773100636842</v>
      </c>
      <c r="K69" s="76" t="s">
        <v>2885</v>
      </c>
      <c r="L69" s="76">
        <f ca="1">L26+L67</f>
        <v>7075962.9499999993</v>
      </c>
      <c r="M69" s="163">
        <f ca="1">L69/$L$71*100</f>
        <v>63.476693472071545</v>
      </c>
      <c r="N69" s="76">
        <f ca="1">N26+N67</f>
        <v>7075962.9499999993</v>
      </c>
      <c r="O69" s="162">
        <f ca="1">IF(L69=0,0,(N69*100/L69))</f>
        <v>100</v>
      </c>
      <c r="P69" s="76">
        <f ca="1">P26+P67</f>
        <v>3073472.8200000003</v>
      </c>
      <c r="Q69" s="162">
        <f ca="1">IF(L69=0,0,(P69*100/L69))</f>
        <v>43.435400124586579</v>
      </c>
      <c r="R69" s="40"/>
      <c r="S69" s="77">
        <f ca="1">S26+S67</f>
        <v>0</v>
      </c>
      <c r="T69" s="77">
        <f ca="1">T26+T67</f>
        <v>687633.83000000007</v>
      </c>
      <c r="U69" s="77">
        <f ca="1">U26+U67</f>
        <v>0</v>
      </c>
      <c r="V69" s="77">
        <f ca="1">V26+V67</f>
        <v>4002490.13</v>
      </c>
      <c r="X69" s="145">
        <f ca="1">X26+X67</f>
        <v>4002490.13</v>
      </c>
      <c r="Y69" s="145">
        <f ca="1">Y26+Y67</f>
        <v>0</v>
      </c>
      <c r="Z69" s="145">
        <f ca="1">Z26+Z67</f>
        <v>5293151.37</v>
      </c>
      <c r="BA69" s="537"/>
      <c r="BB69" s="538"/>
      <c r="BC69" s="538"/>
      <c r="BD69" s="538"/>
      <c r="BE69" s="539"/>
      <c r="BF69" s="502"/>
      <c r="BG69" s="537"/>
      <c r="BH69" s="539"/>
      <c r="BI69" s="537"/>
      <c r="BJ69" s="539"/>
      <c r="BK69" s="537"/>
      <c r="BL69" s="539"/>
      <c r="BM69" s="537"/>
      <c r="BN69" s="539"/>
      <c r="BO69" s="537"/>
      <c r="BP69" s="539"/>
      <c r="BQ69" s="537"/>
      <c r="BR69" s="539"/>
      <c r="BS69" s="537"/>
      <c r="BT69" s="539"/>
      <c r="BU69" s="537"/>
      <c r="BV69" s="539"/>
      <c r="BW69" s="537"/>
      <c r="BX69" s="539"/>
      <c r="BY69" s="537"/>
      <c r="BZ69" s="539"/>
      <c r="CA69" s="502"/>
      <c r="CB69" s="537"/>
      <c r="CC69" s="538"/>
      <c r="CD69" s="538"/>
      <c r="CE69" s="539"/>
    </row>
    <row r="70" spans="1:105" ht="5.15" customHeight="1">
      <c r="A70" s="46"/>
      <c r="C70" s="35"/>
      <c r="E70" s="46"/>
      <c r="F70" s="46"/>
      <c r="H70" s="46"/>
      <c r="I70" s="46"/>
      <c r="K70" s="35"/>
      <c r="L70" s="46"/>
      <c r="N70" s="46"/>
      <c r="P70" s="46"/>
      <c r="R70" s="46"/>
      <c r="S70" s="185"/>
      <c r="T70" s="185"/>
      <c r="U70" s="185"/>
      <c r="V70" s="185"/>
      <c r="X70" s="185"/>
      <c r="Y70" s="185"/>
      <c r="Z70" s="185"/>
      <c r="BA70" s="537"/>
      <c r="BB70" s="538"/>
      <c r="BC70" s="538"/>
      <c r="BD70" s="538"/>
      <c r="BE70" s="539"/>
      <c r="BF70" s="502"/>
      <c r="BG70" s="537"/>
      <c r="BH70" s="539"/>
      <c r="BI70" s="537"/>
      <c r="BJ70" s="539"/>
      <c r="BK70" s="537"/>
      <c r="BL70" s="539"/>
      <c r="BM70" s="537"/>
      <c r="BN70" s="539"/>
      <c r="BO70" s="537"/>
      <c r="BP70" s="539"/>
      <c r="BQ70" s="537"/>
      <c r="BR70" s="539"/>
      <c r="BS70" s="537"/>
      <c r="BT70" s="539"/>
      <c r="BU70" s="537"/>
      <c r="BV70" s="539"/>
      <c r="BW70" s="537"/>
      <c r="BX70" s="539"/>
      <c r="BY70" s="537"/>
      <c r="BZ70" s="539"/>
      <c r="CA70" s="502"/>
      <c r="CB70" s="537"/>
      <c r="CC70" s="538"/>
      <c r="CD70" s="538"/>
      <c r="CE70" s="539"/>
    </row>
    <row r="71" spans="1:105" ht="12.75" customHeight="1">
      <c r="A71" s="76">
        <f ca="1">A69+A21</f>
        <v>1569809.95</v>
      </c>
      <c r="B71" s="162">
        <f ca="1">IF(I71=0,0,(A71*100/I71))</f>
        <v>58.532742735811254</v>
      </c>
      <c r="C71" s="76">
        <f ca="1">I71-E71</f>
        <v>809803.32999999984</v>
      </c>
      <c r="D71" s="162">
        <f ca="1">IF(I71=0,0,(C71*100/I71))</f>
        <v>30.194744262828284</v>
      </c>
      <c r="E71" s="76">
        <f ca="1">E69+E21</f>
        <v>1872131.3900000004</v>
      </c>
      <c r="F71" s="76">
        <f ca="1">F69+F21</f>
        <v>2681934.7200000002</v>
      </c>
      <c r="G71" s="162">
        <f ca="1">IF(I71=0,0,(F71*100/I71))</f>
        <v>100</v>
      </c>
      <c r="H71" s="76">
        <f>H69+H21</f>
        <v>0</v>
      </c>
      <c r="I71" s="76">
        <f ca="1">I69+I21</f>
        <v>2681934.7200000002</v>
      </c>
      <c r="J71" s="163">
        <f ca="1">I71/$I$71*100</f>
        <v>100</v>
      </c>
      <c r="K71" s="76" t="s">
        <v>2886</v>
      </c>
      <c r="L71" s="76">
        <f ca="1">L69+L21</f>
        <v>11147340.17</v>
      </c>
      <c r="M71" s="163">
        <f ca="1">L71/$L$71*100</f>
        <v>100</v>
      </c>
      <c r="N71" s="76">
        <f ca="1">N69+N21</f>
        <v>11147340.17</v>
      </c>
      <c r="O71" s="162">
        <f ca="1">IF(L71=0,0,(N71*100/L71))</f>
        <v>100</v>
      </c>
      <c r="P71" s="76">
        <f ca="1">P69+P21</f>
        <v>3721393.0300000003</v>
      </c>
      <c r="Q71" s="162">
        <f ca="1">IF(L71=0,0,(P71*100/L71))</f>
        <v>33.383685912941864</v>
      </c>
      <c r="R71" s="40"/>
      <c r="S71" s="77">
        <f ca="1">S69+S21</f>
        <v>0</v>
      </c>
      <c r="T71" s="77">
        <f ca="1">T69+T21</f>
        <v>1112124.77</v>
      </c>
      <c r="U71" s="77">
        <f ca="1">U69+U21</f>
        <v>0</v>
      </c>
      <c r="V71" s="77">
        <f ca="1">V69+V21</f>
        <v>7425947.1400000006</v>
      </c>
      <c r="X71" s="77">
        <f ca="1">X69+X21</f>
        <v>7425947.1400000006</v>
      </c>
      <c r="Y71" s="77">
        <f ca="1">Y69+Y21</f>
        <v>0</v>
      </c>
      <c r="Z71" s="77">
        <f ca="1">Z69+Z21</f>
        <v>9274638.5</v>
      </c>
      <c r="BA71" s="537"/>
      <c r="BB71" s="538"/>
      <c r="BC71" s="538"/>
      <c r="BD71" s="538"/>
      <c r="BE71" s="539"/>
      <c r="BF71" s="502"/>
      <c r="BG71" s="537"/>
      <c r="BH71" s="539"/>
      <c r="BI71" s="537"/>
      <c r="BJ71" s="539"/>
      <c r="BK71" s="537"/>
      <c r="BL71" s="539"/>
      <c r="BM71" s="537"/>
      <c r="BN71" s="539"/>
      <c r="BO71" s="537"/>
      <c r="BP71" s="539"/>
      <c r="BQ71" s="537"/>
      <c r="BR71" s="539"/>
      <c r="BS71" s="537"/>
      <c r="BT71" s="539"/>
      <c r="BU71" s="537"/>
      <c r="BV71" s="539"/>
      <c r="BW71" s="537"/>
      <c r="BX71" s="539"/>
      <c r="BY71" s="537"/>
      <c r="BZ71" s="539"/>
      <c r="CA71" s="502"/>
      <c r="CB71" s="537"/>
      <c r="CC71" s="538"/>
      <c r="CD71" s="538"/>
      <c r="CE71" s="539"/>
    </row>
    <row r="72" spans="1:105" ht="7" customHeight="1" thickBot="1">
      <c r="A72" s="79"/>
      <c r="B72" s="81"/>
      <c r="C72" s="81"/>
      <c r="D72" s="81"/>
      <c r="E72" s="79"/>
      <c r="F72" s="79"/>
      <c r="G72" s="81"/>
      <c r="H72" s="81"/>
      <c r="I72" s="79"/>
      <c r="J72" s="81"/>
      <c r="K72" s="81"/>
      <c r="L72" s="79"/>
      <c r="M72" s="81"/>
      <c r="N72" s="79"/>
      <c r="O72" s="81"/>
      <c r="P72" s="79"/>
      <c r="Q72" s="81"/>
      <c r="R72" s="46"/>
      <c r="S72" s="167"/>
      <c r="T72" s="167"/>
      <c r="U72" s="167"/>
      <c r="V72" s="167"/>
      <c r="X72" s="167"/>
      <c r="Y72" s="167"/>
      <c r="Z72" s="167"/>
      <c r="BA72" s="537"/>
      <c r="BB72" s="538"/>
      <c r="BC72" s="538"/>
      <c r="BD72" s="538"/>
      <c r="BE72" s="539"/>
      <c r="BF72" s="502"/>
      <c r="BG72" s="537"/>
      <c r="BH72" s="539"/>
      <c r="BI72" s="537"/>
      <c r="BJ72" s="539"/>
      <c r="BK72" s="537"/>
      <c r="BL72" s="539"/>
      <c r="BM72" s="537"/>
      <c r="BN72" s="539"/>
      <c r="BO72" s="537"/>
      <c r="BP72" s="539"/>
      <c r="BQ72" s="537"/>
      <c r="BR72" s="539"/>
      <c r="BS72" s="537"/>
      <c r="BT72" s="539"/>
      <c r="BU72" s="537"/>
      <c r="BV72" s="539"/>
      <c r="BW72" s="537"/>
      <c r="BX72" s="539"/>
      <c r="BY72" s="537"/>
      <c r="BZ72" s="539"/>
      <c r="CA72" s="502"/>
      <c r="CB72" s="537"/>
      <c r="CC72" s="538"/>
      <c r="CD72" s="538"/>
      <c r="CE72" s="539"/>
    </row>
    <row r="73" spans="1:105" ht="5.15" customHeight="1" thickTop="1">
      <c r="A73" s="46"/>
      <c r="B73" s="46"/>
      <c r="D73" s="46"/>
      <c r="E73" s="46"/>
      <c r="F73" s="46"/>
      <c r="G73" s="46"/>
      <c r="I73" s="46"/>
      <c r="J73" s="46"/>
      <c r="L73" s="46"/>
      <c r="M73" s="46"/>
      <c r="N73" s="46"/>
      <c r="O73" s="46"/>
      <c r="P73" s="46"/>
      <c r="Q73" s="46"/>
      <c r="R73" s="46"/>
      <c r="X73" s="169"/>
      <c r="Y73" s="169"/>
      <c r="Z73" s="169"/>
      <c r="BA73" s="537"/>
      <c r="BB73" s="538"/>
      <c r="BC73" s="538"/>
      <c r="BD73" s="538"/>
      <c r="BE73" s="539"/>
      <c r="BF73" s="502"/>
      <c r="BG73" s="537"/>
      <c r="BH73" s="539"/>
      <c r="BI73" s="537"/>
      <c r="BJ73" s="539"/>
      <c r="BK73" s="537"/>
      <c r="BL73" s="539"/>
      <c r="BM73" s="537"/>
      <c r="BN73" s="539"/>
      <c r="BO73" s="537"/>
      <c r="BP73" s="539"/>
      <c r="BQ73" s="537"/>
      <c r="BR73" s="539"/>
      <c r="BS73" s="537"/>
      <c r="BT73" s="539"/>
      <c r="BU73" s="537"/>
      <c r="BV73" s="539"/>
      <c r="BW73" s="537"/>
      <c r="BX73" s="539"/>
      <c r="BY73" s="537"/>
      <c r="BZ73" s="539"/>
      <c r="CA73" s="502"/>
      <c r="CB73" s="537"/>
      <c r="CC73" s="538"/>
      <c r="CD73" s="538"/>
      <c r="CE73" s="539"/>
    </row>
    <row r="74" spans="1:105" ht="12.75" customHeight="1">
      <c r="A74" s="46"/>
      <c r="E74" s="46"/>
      <c r="F74" s="46"/>
      <c r="I74" s="46"/>
      <c r="K74" s="35" t="s">
        <v>2513</v>
      </c>
      <c r="L74" s="46"/>
      <c r="N74" s="46"/>
      <c r="P74" s="46"/>
      <c r="R74" s="46"/>
      <c r="BA74" s="537"/>
      <c r="BB74" s="538"/>
      <c r="BC74" s="538"/>
      <c r="BD74" s="538"/>
      <c r="BE74" s="539"/>
      <c r="BF74" s="502"/>
      <c r="BG74" s="537"/>
      <c r="BH74" s="539"/>
      <c r="BI74" s="537"/>
      <c r="BJ74" s="539"/>
      <c r="BK74" s="537"/>
      <c r="BL74" s="539"/>
      <c r="BM74" s="537"/>
      <c r="BN74" s="539"/>
      <c r="BO74" s="537"/>
      <c r="BP74" s="539"/>
      <c r="BQ74" s="537"/>
      <c r="BR74" s="539"/>
      <c r="BS74" s="537"/>
      <c r="BT74" s="539"/>
      <c r="BU74" s="537"/>
      <c r="BV74" s="539"/>
      <c r="BW74" s="537"/>
      <c r="BX74" s="539"/>
      <c r="BY74" s="537"/>
      <c r="BZ74" s="539"/>
      <c r="CA74" s="502"/>
      <c r="CB74" s="537"/>
      <c r="CC74" s="538"/>
      <c r="CD74" s="538"/>
      <c r="CE74" s="539"/>
    </row>
    <row r="75" spans="1:105" ht="12" customHeight="1">
      <c r="A75">
        <f t="shared" ref="A75:A87" si="12">I75-T75</f>
        <v>0</v>
      </c>
      <c r="C75">
        <f t="shared" ref="C75:C84" si="13">I75-E75</f>
        <v>-116</v>
      </c>
      <c r="E75" s="23">
        <f>Room_SCH01!Z71</f>
        <v>3596</v>
      </c>
      <c r="F75">
        <f t="shared" ref="F75:F84" si="14">I75-H75</f>
        <v>0</v>
      </c>
      <c r="H75" s="23">
        <f>+SCH00!S73</f>
        <v>3480</v>
      </c>
      <c r="I75" s="23">
        <f>+SCH00!A73</f>
        <v>3480</v>
      </c>
      <c r="K75" t="s">
        <v>2658</v>
      </c>
      <c r="L75" s="23">
        <f>+SCH00!L73</f>
        <v>28188</v>
      </c>
      <c r="N75">
        <f t="shared" ref="N75:N87" si="15">L75-U75</f>
        <v>7192</v>
      </c>
      <c r="P75">
        <f t="shared" ref="P75:P87" si="16">L75-V75</f>
        <v>7192</v>
      </c>
      <c r="S75" s="97">
        <f>+SCH00!S73</f>
        <v>3480</v>
      </c>
      <c r="T75" s="23">
        <f>+SCH00!T73</f>
        <v>3480</v>
      </c>
      <c r="U75" s="97">
        <f>+SCH00!U73</f>
        <v>20996</v>
      </c>
      <c r="V75" s="23">
        <f>+SCH00!V73</f>
        <v>20996</v>
      </c>
      <c r="W75" s="102"/>
      <c r="Y75" s="46"/>
      <c r="AA75" s="102"/>
      <c r="AB75" s="102"/>
      <c r="AC75" s="102"/>
      <c r="AE75" s="106"/>
      <c r="AF75" s="106"/>
      <c r="AG75" s="106"/>
      <c r="AH75" s="106"/>
      <c r="BA75" s="537"/>
      <c r="BB75" s="538"/>
      <c r="BC75" s="538"/>
      <c r="BD75" s="538"/>
      <c r="BE75" s="539"/>
      <c r="BF75" s="502"/>
      <c r="BG75" s="537"/>
      <c r="BH75" s="539"/>
      <c r="BI75" s="537"/>
      <c r="BJ75" s="539"/>
      <c r="BK75" s="537"/>
      <c r="BL75" s="539"/>
      <c r="BM75" s="537"/>
      <c r="BN75" s="539"/>
      <c r="BO75" s="537"/>
      <c r="BP75" s="539"/>
      <c r="BQ75" s="537"/>
      <c r="BR75" s="539"/>
      <c r="BS75" s="537"/>
      <c r="BT75" s="539"/>
      <c r="BU75" s="537"/>
      <c r="BV75" s="539"/>
      <c r="BW75" s="537"/>
      <c r="BX75" s="539"/>
      <c r="BY75" s="537"/>
      <c r="BZ75" s="539"/>
      <c r="CA75" s="502"/>
      <c r="CB75" s="537"/>
      <c r="CC75" s="538"/>
      <c r="CD75" s="538"/>
      <c r="CE75" s="539"/>
    </row>
    <row r="76" spans="1:105" ht="12" customHeight="1">
      <c r="A76" s="46">
        <f t="shared" si="12"/>
        <v>32</v>
      </c>
      <c r="B76" s="46"/>
      <c r="C76">
        <f t="shared" si="13"/>
        <v>-489</v>
      </c>
      <c r="D76" s="46"/>
      <c r="E76" s="23">
        <f>Room_SCH01!Z72</f>
        <v>1888</v>
      </c>
      <c r="F76" s="46">
        <f t="shared" si="14"/>
        <v>-361</v>
      </c>
      <c r="G76" s="46"/>
      <c r="H76" s="23">
        <f>+SCH00!S74</f>
        <v>1760</v>
      </c>
      <c r="I76" s="23">
        <f>+SCH00!A74</f>
        <v>1399</v>
      </c>
      <c r="J76" s="46"/>
      <c r="K76" t="s">
        <v>2371</v>
      </c>
      <c r="L76" s="23">
        <f>+SCH00!L74</f>
        <v>19717</v>
      </c>
      <c r="M76" s="46"/>
      <c r="N76" s="46">
        <f t="shared" si="15"/>
        <v>3619</v>
      </c>
      <c r="O76" s="46"/>
      <c r="P76" s="46">
        <f t="shared" si="16"/>
        <v>6017</v>
      </c>
      <c r="Q76" s="46"/>
      <c r="S76" s="97">
        <f>+SCH00!S74</f>
        <v>1760</v>
      </c>
      <c r="T76" s="23">
        <f>+SCH00!T74</f>
        <v>1367</v>
      </c>
      <c r="U76" s="97">
        <f>+SCH00!U74</f>
        <v>16098</v>
      </c>
      <c r="V76" s="23">
        <f>+SCH00!V74</f>
        <v>13700</v>
      </c>
      <c r="W76" s="102"/>
      <c r="Y76" s="46"/>
      <c r="AA76" s="102"/>
      <c r="AB76" s="102"/>
      <c r="AC76" s="102"/>
      <c r="AE76" s="106"/>
      <c r="AF76" s="106"/>
      <c r="AG76" s="106"/>
      <c r="AH76" s="106"/>
      <c r="BA76" s="537"/>
      <c r="BB76" s="538"/>
      <c r="BC76" s="538"/>
      <c r="BD76" s="538"/>
      <c r="BE76" s="539"/>
      <c r="BF76" s="502"/>
      <c r="BG76" s="537"/>
      <c r="BH76" s="539"/>
      <c r="BI76" s="537"/>
      <c r="BJ76" s="539"/>
      <c r="BK76" s="537"/>
      <c r="BL76" s="539"/>
      <c r="BM76" s="537"/>
      <c r="BN76" s="539"/>
      <c r="BO76" s="537"/>
      <c r="BP76" s="539"/>
      <c r="BQ76" s="537"/>
      <c r="BR76" s="539"/>
      <c r="BS76" s="537"/>
      <c r="BT76" s="539"/>
      <c r="BU76" s="537"/>
      <c r="BV76" s="539"/>
      <c r="BW76" s="537"/>
      <c r="BX76" s="539"/>
      <c r="BY76" s="537"/>
      <c r="BZ76" s="539"/>
      <c r="CA76" s="502"/>
      <c r="CB76" s="537"/>
      <c r="CC76" s="538"/>
      <c r="CD76" s="538"/>
      <c r="CE76" s="539"/>
    </row>
    <row r="77" spans="1:105" ht="12" customHeight="1">
      <c r="A77" s="46">
        <f t="shared" ca="1" si="12"/>
        <v>1.8818639420036121</v>
      </c>
      <c r="B77" s="46"/>
      <c r="C77">
        <f t="shared" ca="1" si="13"/>
        <v>11.076923445159554</v>
      </c>
      <c r="D77" s="46"/>
      <c r="E77">
        <f ca="1">+E21/E71*100</f>
        <v>28.974303454203604</v>
      </c>
      <c r="F77" s="46" t="e">
        <f t="shared" ca="1" si="14"/>
        <v>#DIV/0!</v>
      </c>
      <c r="G77" s="46"/>
      <c r="H77" t="e">
        <f>+H21/H71*100</f>
        <v>#DIV/0!</v>
      </c>
      <c r="I77">
        <f ca="1">+I21/I71*100</f>
        <v>40.051226899363158</v>
      </c>
      <c r="J77" s="46"/>
      <c r="K77" t="s">
        <v>2887</v>
      </c>
      <c r="L77">
        <f ca="1">+L21/L71*100</f>
        <v>36.523306527928447</v>
      </c>
      <c r="M77" s="46"/>
      <c r="N77" s="46" t="e">
        <f t="shared" ca="1" si="15"/>
        <v>#DIV/0!</v>
      </c>
      <c r="O77" s="46"/>
      <c r="P77" s="46">
        <f t="shared" ca="1" si="16"/>
        <v>-9.5779778666168127</v>
      </c>
      <c r="Q77" s="46"/>
      <c r="S77" s="46" t="e">
        <f ca="1">+S21/S71*100</f>
        <v>#DIV/0!</v>
      </c>
      <c r="T77">
        <f ca="1">+T21/T71*100</f>
        <v>38.169362957359546</v>
      </c>
      <c r="U77" s="46" t="e">
        <f ca="1">+U21/U71*100</f>
        <v>#DIV/0!</v>
      </c>
      <c r="V77">
        <f ca="1">+V21/V71*100</f>
        <v>46.10128439454526</v>
      </c>
      <c r="Y77" s="46"/>
      <c r="BA77" s="537"/>
      <c r="BB77" s="538"/>
      <c r="BC77" s="538"/>
      <c r="BD77" s="538"/>
      <c r="BE77" s="539"/>
      <c r="BF77" s="502"/>
      <c r="BG77" s="537"/>
      <c r="BH77" s="539"/>
      <c r="BI77" s="537"/>
      <c r="BJ77" s="539"/>
      <c r="BK77" s="537"/>
      <c r="BL77" s="539"/>
      <c r="BM77" s="537"/>
      <c r="BN77" s="539"/>
      <c r="BO77" s="537"/>
      <c r="BP77" s="539"/>
      <c r="BQ77" s="537"/>
      <c r="BR77" s="539"/>
      <c r="BS77" s="537"/>
      <c r="BT77" s="539"/>
      <c r="BU77" s="537"/>
      <c r="BV77" s="539"/>
      <c r="BW77" s="537"/>
      <c r="BX77" s="539"/>
      <c r="BY77" s="537"/>
      <c r="BZ77" s="539"/>
      <c r="CA77" s="502"/>
      <c r="CB77" s="537"/>
      <c r="CC77" s="538"/>
      <c r="CD77" s="538"/>
      <c r="CE77" s="539"/>
    </row>
    <row r="78" spans="1:105" ht="12" customHeight="1">
      <c r="A78" s="46">
        <f t="shared" ca="1" si="12"/>
        <v>457.2694378626598</v>
      </c>
      <c r="B78" s="46"/>
      <c r="C78">
        <f t="shared" ca="1" si="13"/>
        <v>480.48907736382529</v>
      </c>
      <c r="D78" s="46"/>
      <c r="E78">
        <f ca="1">+E21/E76</f>
        <v>287.30774894067798</v>
      </c>
      <c r="F78" s="46">
        <f t="shared" ca="1" si="14"/>
        <v>767.79682630450327</v>
      </c>
      <c r="G78" s="46"/>
      <c r="H78">
        <f>+H21/H76</f>
        <v>0</v>
      </c>
      <c r="I78">
        <f ca="1">+I21/I76</f>
        <v>767.79682630450327</v>
      </c>
      <c r="J78" s="46"/>
      <c r="K78" t="s">
        <v>2888</v>
      </c>
      <c r="L78">
        <f ca="1">+L21/L76</f>
        <v>206.4907044682254</v>
      </c>
      <c r="M78" s="46"/>
      <c r="N78" s="46">
        <f t="shared" ca="1" si="15"/>
        <v>206.4907044682254</v>
      </c>
      <c r="O78" s="46"/>
      <c r="P78" s="46">
        <f t="shared" ca="1" si="16"/>
        <v>-43.396668524475359</v>
      </c>
      <c r="Q78" s="46"/>
      <c r="R78" s="40"/>
      <c r="S78" s="46">
        <f ca="1">+S21/S76</f>
        <v>0</v>
      </c>
      <c r="T78">
        <f ca="1">+T21/T76</f>
        <v>310.52738844184347</v>
      </c>
      <c r="U78" s="46">
        <f ca="1">+U21/U76</f>
        <v>0</v>
      </c>
      <c r="V78">
        <f ca="1">+V21/V76</f>
        <v>249.88737299270076</v>
      </c>
      <c r="Y78" s="46"/>
      <c r="BA78" s="537"/>
      <c r="BB78" s="538"/>
      <c r="BC78" s="538"/>
      <c r="BD78" s="538"/>
      <c r="BE78" s="539"/>
      <c r="BF78" s="502"/>
      <c r="BG78" s="537"/>
      <c r="BH78" s="539"/>
      <c r="BI78" s="537"/>
      <c r="BJ78" s="539"/>
      <c r="BK78" s="537"/>
      <c r="BL78" s="539"/>
      <c r="BM78" s="537"/>
      <c r="BN78" s="539"/>
      <c r="BO78" s="537"/>
      <c r="BP78" s="539"/>
      <c r="BQ78" s="537"/>
      <c r="BR78" s="539"/>
      <c r="BS78" s="537"/>
      <c r="BT78" s="539"/>
      <c r="BU78" s="537"/>
      <c r="BV78" s="539"/>
      <c r="BW78" s="537"/>
      <c r="BX78" s="539"/>
      <c r="BY78" s="537"/>
      <c r="BZ78" s="539"/>
      <c r="CA78" s="502"/>
      <c r="CB78" s="537"/>
      <c r="CC78" s="538"/>
      <c r="CD78" s="538"/>
      <c r="CE78" s="539"/>
    </row>
    <row r="79" spans="1:105" ht="12" customHeight="1">
      <c r="A79" s="46">
        <f t="shared" ca="1" si="12"/>
        <v>-1.6816598382969765</v>
      </c>
      <c r="B79" s="46"/>
      <c r="C79">
        <f t="shared" ca="1" si="13"/>
        <v>2.8384189607610182</v>
      </c>
      <c r="D79" s="46"/>
      <c r="E79">
        <f ca="1">+E24/E71*100</f>
        <v>20.487097329210421</v>
      </c>
      <c r="F79" s="46" t="e">
        <f t="shared" ca="1" si="14"/>
        <v>#DIV/0!</v>
      </c>
      <c r="G79" s="46"/>
      <c r="H79" t="e">
        <f>+H24/H71*100</f>
        <v>#DIV/0!</v>
      </c>
      <c r="I79">
        <f ca="1">+I24/I71*100</f>
        <v>23.325516289971439</v>
      </c>
      <c r="J79" s="46"/>
      <c r="K79" t="s">
        <v>2603</v>
      </c>
      <c r="L79">
        <f ca="1">+L24/L71*100</f>
        <v>22.265854115403748</v>
      </c>
      <c r="M79" s="46"/>
      <c r="N79" s="46" t="e">
        <f t="shared" ca="1" si="15"/>
        <v>#DIV/0!</v>
      </c>
      <c r="O79" s="46"/>
      <c r="P79" s="46">
        <f t="shared" ca="1" si="16"/>
        <v>0.901463282963757</v>
      </c>
      <c r="Q79" s="46"/>
      <c r="S79" s="46" t="e">
        <f ca="1">+S24/S71*100</f>
        <v>#DIV/0!</v>
      </c>
      <c r="T79">
        <f ca="1">+T24/T71*100</f>
        <v>25.007176128268416</v>
      </c>
      <c r="U79" s="46" t="e">
        <f ca="1">+U24/U71*100</f>
        <v>#DIV/0!</v>
      </c>
      <c r="V79">
        <f ca="1">+V24/V71*100</f>
        <v>21.364390832439991</v>
      </c>
      <c r="Y79" s="46"/>
      <c r="BA79" s="537"/>
      <c r="BB79" s="538"/>
      <c r="BC79" s="538"/>
      <c r="BD79" s="538"/>
      <c r="BE79" s="539"/>
      <c r="BF79" s="502"/>
      <c r="BG79" s="537"/>
      <c r="BH79" s="539"/>
      <c r="BI79" s="537"/>
      <c r="BJ79" s="539"/>
      <c r="BK79" s="537"/>
      <c r="BL79" s="539"/>
      <c r="BM79" s="537"/>
      <c r="BN79" s="539"/>
      <c r="BO79" s="537"/>
      <c r="BP79" s="539"/>
      <c r="BQ79" s="537"/>
      <c r="BR79" s="539"/>
      <c r="BS79" s="537"/>
      <c r="BT79" s="539"/>
      <c r="BU79" s="537"/>
      <c r="BV79" s="539"/>
      <c r="BW79" s="537"/>
      <c r="BX79" s="539"/>
      <c r="BY79" s="537"/>
      <c r="BZ79" s="539"/>
      <c r="CA79" s="502"/>
      <c r="CB79" s="537"/>
      <c r="CC79" s="538"/>
      <c r="CD79" s="538"/>
      <c r="CE79" s="539"/>
    </row>
    <row r="80" spans="1:105" ht="12" customHeight="1">
      <c r="A80" s="46">
        <f t="shared" ca="1" si="12"/>
        <v>99.846011494252878</v>
      </c>
      <c r="B80" s="46"/>
      <c r="C80">
        <f t="shared" ca="1" si="13"/>
        <v>-23.386070499707785</v>
      </c>
      <c r="D80" s="46"/>
      <c r="E80">
        <f ca="1">+E24/E76</f>
        <v>203.14903601694917</v>
      </c>
      <c r="F80" s="46">
        <f t="shared" ca="1" si="14"/>
        <v>179.76296551724138</v>
      </c>
      <c r="G80" s="46"/>
      <c r="H80">
        <f>+H24/H75</f>
        <v>0</v>
      </c>
      <c r="I80">
        <f ca="1">+I24/I75</f>
        <v>179.76296551724138</v>
      </c>
      <c r="J80" s="46"/>
      <c r="K80" t="s">
        <v>2846</v>
      </c>
      <c r="L80">
        <f ca="1">+L24/L75</f>
        <v>88.053444728253154</v>
      </c>
      <c r="M80" s="46"/>
      <c r="N80" s="46">
        <f t="shared" ca="1" si="15"/>
        <v>88.053444728253154</v>
      </c>
      <c r="O80" s="46"/>
      <c r="P80" s="46">
        <f t="shared" ca="1" si="16"/>
        <v>12.491034269118089</v>
      </c>
      <c r="Q80" s="46"/>
      <c r="R80" s="40"/>
      <c r="S80" s="46">
        <f ca="1">+S24/S75</f>
        <v>0</v>
      </c>
      <c r="T80">
        <f ca="1">+T24/T75</f>
        <v>79.916954022988506</v>
      </c>
      <c r="U80" s="46">
        <f ca="1">+U24/U75</f>
        <v>0</v>
      </c>
      <c r="V80">
        <f ca="1">+V24/V75</f>
        <v>75.562410459135066</v>
      </c>
      <c r="Y80" s="46"/>
      <c r="BA80" s="537"/>
      <c r="BB80" s="538"/>
      <c r="BC80" s="538"/>
      <c r="BD80" s="538"/>
      <c r="BE80" s="539"/>
      <c r="BF80" s="502"/>
      <c r="BG80" s="537"/>
      <c r="BH80" s="539"/>
      <c r="BI80" s="537"/>
      <c r="BJ80" s="539"/>
      <c r="BK80" s="537"/>
      <c r="BL80" s="539"/>
      <c r="BM80" s="537"/>
      <c r="BN80" s="539"/>
      <c r="BO80" s="537"/>
      <c r="BP80" s="539"/>
      <c r="BQ80" s="537"/>
      <c r="BR80" s="539"/>
      <c r="BS80" s="537"/>
      <c r="BT80" s="539"/>
      <c r="BU80" s="537"/>
      <c r="BV80" s="539"/>
      <c r="BW80" s="537"/>
      <c r="BX80" s="539"/>
      <c r="BY80" s="537"/>
      <c r="BZ80" s="539"/>
      <c r="CA80" s="502"/>
      <c r="CB80" s="537"/>
      <c r="CC80" s="538"/>
      <c r="CD80" s="538"/>
      <c r="CE80" s="539"/>
    </row>
    <row r="81" spans="1:83" ht="12" customHeight="1">
      <c r="A81" s="46">
        <f t="shared" ca="1" si="12"/>
        <v>-0.67173033179042108</v>
      </c>
      <c r="B81" s="46"/>
      <c r="C81">
        <f t="shared" ca="1" si="13"/>
        <v>-12.709148588232701</v>
      </c>
      <c r="D81" s="46"/>
      <c r="E81">
        <f ca="1">+E67/E71*100</f>
        <v>44.919752133422648</v>
      </c>
      <c r="F81" s="46" t="e">
        <f t="shared" ca="1" si="14"/>
        <v>#DIV/0!</v>
      </c>
      <c r="G81" s="46"/>
      <c r="H81" t="e">
        <f>+H67/H71*100</f>
        <v>#DIV/0!</v>
      </c>
      <c r="I81">
        <f ca="1">+I67/I71*100</f>
        <v>32.210603545189947</v>
      </c>
      <c r="J81" s="46"/>
      <c r="K81" t="s">
        <v>2597</v>
      </c>
      <c r="L81">
        <f ca="1">+L67/L71*100</f>
        <v>30.310623596947252</v>
      </c>
      <c r="M81" s="46"/>
      <c r="N81" s="46" t="e">
        <f t="shared" ca="1" si="15"/>
        <v>#DIV/0!</v>
      </c>
      <c r="O81" s="46"/>
      <c r="P81" s="46">
        <f t="shared" ca="1" si="16"/>
        <v>4.6731165677765603</v>
      </c>
      <c r="Q81" s="46"/>
      <c r="S81" s="46" t="e">
        <f ca="1">+S67/S71*100</f>
        <v>#DIV/0!</v>
      </c>
      <c r="T81">
        <f ca="1">+T67/T71*100</f>
        <v>32.882333876980368</v>
      </c>
      <c r="U81" s="46" t="e">
        <f ca="1">+U67/U71*100</f>
        <v>#DIV/0!</v>
      </c>
      <c r="V81">
        <f ca="1">+V67/V71*100</f>
        <v>25.637507029170692</v>
      </c>
      <c r="Y81" s="46"/>
      <c r="BA81" s="537"/>
      <c r="BB81" s="538"/>
      <c r="BC81" s="538"/>
      <c r="BD81" s="538"/>
      <c r="BE81" s="539"/>
      <c r="BF81" s="502"/>
      <c r="BG81" s="537"/>
      <c r="BH81" s="539"/>
      <c r="BI81" s="537"/>
      <c r="BJ81" s="539"/>
      <c r="BK81" s="537"/>
      <c r="BL81" s="539"/>
      <c r="BM81" s="537"/>
      <c r="BN81" s="539"/>
      <c r="BO81" s="537"/>
      <c r="BP81" s="539"/>
      <c r="BQ81" s="537"/>
      <c r="BR81" s="539"/>
      <c r="BS81" s="537"/>
      <c r="BT81" s="539"/>
      <c r="BU81" s="537"/>
      <c r="BV81" s="539"/>
      <c r="BW81" s="537"/>
      <c r="BX81" s="539"/>
      <c r="BY81" s="537"/>
      <c r="BZ81" s="539"/>
      <c r="CA81" s="502"/>
      <c r="CB81" s="537"/>
      <c r="CC81" s="538"/>
      <c r="CD81" s="538"/>
      <c r="CE81" s="539"/>
    </row>
    <row r="82" spans="1:83" ht="12" customHeight="1">
      <c r="A82" s="46">
        <f t="shared" ca="1" si="12"/>
        <v>143.15367241379317</v>
      </c>
      <c r="B82" s="46"/>
      <c r="C82">
        <f t="shared" ca="1" si="13"/>
        <v>-197.18427617864805</v>
      </c>
      <c r="D82" s="46"/>
      <c r="E82">
        <f ca="1">+E67/E76</f>
        <v>445.42202330508491</v>
      </c>
      <c r="F82" s="46">
        <f t="shared" ca="1" si="14"/>
        <v>248.23774712643686</v>
      </c>
      <c r="G82" s="46"/>
      <c r="H82">
        <f>+H67/H75</f>
        <v>0</v>
      </c>
      <c r="I82">
        <f ca="1">+I67/I75</f>
        <v>248.23774712643686</v>
      </c>
      <c r="J82" s="46"/>
      <c r="K82" t="s">
        <v>2847</v>
      </c>
      <c r="L82">
        <f ca="1">+L67/L75</f>
        <v>119.86761458776783</v>
      </c>
      <c r="M82" s="46"/>
      <c r="N82" s="46">
        <f t="shared" ca="1" si="15"/>
        <v>119.86761458776783</v>
      </c>
      <c r="O82" s="46"/>
      <c r="P82" s="46">
        <f t="shared" ca="1" si="16"/>
        <v>29.191880162162946</v>
      </c>
      <c r="Q82" s="46"/>
      <c r="R82" s="40"/>
      <c r="S82" s="46">
        <f ca="1">+S67/S75</f>
        <v>0</v>
      </c>
      <c r="T82">
        <f ca="1">+T67/T75</f>
        <v>105.08407471264368</v>
      </c>
      <c r="U82" s="46">
        <f ca="1">+U67/U75</f>
        <v>0</v>
      </c>
      <c r="V82">
        <f ca="1">+V67/V75</f>
        <v>90.675734425604887</v>
      </c>
      <c r="Y82" s="46"/>
      <c r="BA82" s="537"/>
      <c r="BB82" s="538"/>
      <c r="BC82" s="538"/>
      <c r="BD82" s="538"/>
      <c r="BE82" s="539"/>
      <c r="BF82" s="502"/>
      <c r="BG82" s="537"/>
      <c r="BH82" s="539"/>
      <c r="BI82" s="537"/>
      <c r="BJ82" s="539"/>
      <c r="BK82" s="537"/>
      <c r="BL82" s="539"/>
      <c r="BM82" s="537"/>
      <c r="BN82" s="539"/>
      <c r="BO82" s="537"/>
      <c r="BP82" s="539"/>
      <c r="BQ82" s="537"/>
      <c r="BR82" s="539"/>
      <c r="BS82" s="537"/>
      <c r="BT82" s="539"/>
      <c r="BU82" s="537"/>
      <c r="BV82" s="539"/>
      <c r="BW82" s="537"/>
      <c r="BX82" s="539"/>
      <c r="BY82" s="537"/>
      <c r="BZ82" s="539"/>
      <c r="CA82" s="502"/>
      <c r="CB82" s="537"/>
      <c r="CC82" s="538"/>
      <c r="CD82" s="538"/>
      <c r="CE82" s="539"/>
    </row>
    <row r="83" spans="1:83" ht="12" customHeight="1">
      <c r="A83" s="46">
        <f t="shared" ca="1" si="12"/>
        <v>-1.8818639420036263</v>
      </c>
      <c r="B83" s="46"/>
      <c r="C83">
        <f t="shared" ca="1" si="13"/>
        <v>-11.076923445159565</v>
      </c>
      <c r="D83" s="46"/>
      <c r="E83">
        <f ca="1">+E69/E71*100</f>
        <v>71.025696545796407</v>
      </c>
      <c r="F83" s="46" t="e">
        <f t="shared" ca="1" si="14"/>
        <v>#DIV/0!</v>
      </c>
      <c r="G83" s="46"/>
      <c r="H83" t="e">
        <f>+H69/H71*100</f>
        <v>#DIV/0!</v>
      </c>
      <c r="I83">
        <f ca="1">+I69/I71*100</f>
        <v>59.948773100636842</v>
      </c>
      <c r="J83" s="46"/>
      <c r="K83" t="s">
        <v>2889</v>
      </c>
      <c r="L83">
        <f ca="1">+L69/L71*100</f>
        <v>63.476693472071545</v>
      </c>
      <c r="M83" s="46"/>
      <c r="N83" s="46" t="e">
        <f t="shared" ca="1" si="15"/>
        <v>#DIV/0!</v>
      </c>
      <c r="O83" s="46"/>
      <c r="P83" s="46">
        <f t="shared" ca="1" si="16"/>
        <v>9.5779778666168056</v>
      </c>
      <c r="Q83" s="46"/>
      <c r="S83" s="46" t="e">
        <f ca="1">+S69/S71*100</f>
        <v>#DIV/0!</v>
      </c>
      <c r="T83">
        <f ca="1">+T69/T71*100</f>
        <v>61.830637042640468</v>
      </c>
      <c r="U83" s="46" t="e">
        <f ca="1">+U69/U71*100</f>
        <v>#DIV/0!</v>
      </c>
      <c r="V83">
        <f ca="1">+V69/V71*100</f>
        <v>53.89871560545474</v>
      </c>
      <c r="Y83" s="46"/>
      <c r="BA83" s="537"/>
      <c r="BB83" s="538"/>
      <c r="BC83" s="538"/>
      <c r="BD83" s="538"/>
      <c r="BE83" s="539"/>
      <c r="BF83" s="502"/>
      <c r="BG83" s="537"/>
      <c r="BH83" s="539"/>
      <c r="BI83" s="537"/>
      <c r="BJ83" s="539"/>
      <c r="BK83" s="537"/>
      <c r="BL83" s="539"/>
      <c r="BM83" s="537"/>
      <c r="BN83" s="539"/>
      <c r="BO83" s="537"/>
      <c r="BP83" s="539"/>
      <c r="BQ83" s="537"/>
      <c r="BR83" s="539"/>
      <c r="BS83" s="537"/>
      <c r="BT83" s="539"/>
      <c r="BU83" s="537"/>
      <c r="BV83" s="539"/>
      <c r="BW83" s="537"/>
      <c r="BX83" s="539"/>
      <c r="BY83" s="537"/>
      <c r="BZ83" s="539"/>
      <c r="CA83" s="502"/>
      <c r="CB83" s="537"/>
      <c r="CC83" s="538"/>
      <c r="CD83" s="538"/>
      <c r="CE83" s="539"/>
    </row>
    <row r="84" spans="1:83" ht="12" customHeight="1">
      <c r="A84" s="46">
        <f t="shared" ca="1" si="12"/>
        <v>264.41181896551723</v>
      </c>
      <c r="B84" s="46"/>
      <c r="C84">
        <f t="shared" ca="1" si="13"/>
        <v>92.237346681497911</v>
      </c>
      <c r="D84" s="46"/>
      <c r="E84">
        <f ca="1">+E69/E75</f>
        <v>369.7704004449389</v>
      </c>
      <c r="F84" s="46">
        <f t="shared" ca="1" si="14"/>
        <v>462.00774712643681</v>
      </c>
      <c r="G84" s="46"/>
      <c r="H84">
        <f>+H69/H75</f>
        <v>0</v>
      </c>
      <c r="I84">
        <f ca="1">+I69/I75</f>
        <v>462.00774712643681</v>
      </c>
      <c r="J84" s="46"/>
      <c r="K84" t="s">
        <v>2890</v>
      </c>
      <c r="L84">
        <f ca="1">+L69/L75</f>
        <v>251.02749219526038</v>
      </c>
      <c r="M84" s="46"/>
      <c r="N84" s="46">
        <f t="shared" ca="1" si="15"/>
        <v>251.02749219526038</v>
      </c>
      <c r="O84" s="46"/>
      <c r="P84" s="46">
        <f t="shared" ca="1" si="16"/>
        <v>60.396413418350505</v>
      </c>
      <c r="Q84" s="46"/>
      <c r="R84" s="40"/>
      <c r="S84" s="46">
        <f ca="1">+S69/S75</f>
        <v>0</v>
      </c>
      <c r="T84">
        <f ca="1">+T69/T75</f>
        <v>197.59592816091956</v>
      </c>
      <c r="U84" s="46">
        <f ca="1">+U69/U75</f>
        <v>0</v>
      </c>
      <c r="V84">
        <f ca="1">+V69/V75</f>
        <v>190.63107877690987</v>
      </c>
      <c r="Y84" s="46"/>
      <c r="BA84" s="537"/>
      <c r="BB84" s="538"/>
      <c r="BC84" s="538"/>
      <c r="BD84" s="538"/>
      <c r="BE84" s="539"/>
      <c r="BF84" s="502"/>
      <c r="BG84" s="537"/>
      <c r="BH84" s="539"/>
      <c r="BI84" s="537"/>
      <c r="BJ84" s="539"/>
      <c r="BK84" s="537"/>
      <c r="BL84" s="539"/>
      <c r="BM84" s="537"/>
      <c r="BN84" s="539"/>
      <c r="BO84" s="537"/>
      <c r="BP84" s="539"/>
      <c r="BQ84" s="537"/>
      <c r="BR84" s="539"/>
      <c r="BS84" s="537"/>
      <c r="BT84" s="539"/>
      <c r="BU84" s="537"/>
      <c r="BV84" s="539"/>
      <c r="BW84" s="537"/>
      <c r="BX84" s="539"/>
      <c r="BY84" s="537"/>
      <c r="BZ84" s="539"/>
      <c r="CA84" s="502"/>
      <c r="CB84" s="537"/>
      <c r="CC84" s="538"/>
      <c r="CD84" s="538"/>
      <c r="CE84" s="539"/>
    </row>
    <row r="85" spans="1:83" ht="12" customHeight="1">
      <c r="A85">
        <f t="shared" ca="1" si="12"/>
        <v>2.1677222011405295</v>
      </c>
      <c r="C85" s="40">
        <f ca="1">I85-X85</f>
        <v>9.6427760959930779</v>
      </c>
      <c r="E85">
        <f ca="1">+E74/E80</f>
        <v>0</v>
      </c>
      <c r="F85" s="46" t="e">
        <f ca="1">I85-S85</f>
        <v>#DIV/0!</v>
      </c>
      <c r="I85">
        <f ca="1">I11/SCH00!A16*100</f>
        <v>12.812955303165818</v>
      </c>
      <c r="J85" s="46"/>
      <c r="K85" s="40" t="s">
        <v>2891</v>
      </c>
      <c r="L85">
        <f ca="1">L11/SCH00!L16*100</f>
        <v>3.4646575292340227</v>
      </c>
      <c r="M85" s="46"/>
      <c r="N85" s="46" t="e">
        <f t="shared" ca="1" si="15"/>
        <v>#DIV/0!</v>
      </c>
      <c r="P85">
        <f t="shared" ca="1" si="16"/>
        <v>0.27767198506641266</v>
      </c>
      <c r="Q85" s="46"/>
      <c r="R85" s="40"/>
      <c r="S85" s="46" t="e">
        <f ca="1">S11/SCH00!S16*100</f>
        <v>#DIV/0!</v>
      </c>
      <c r="T85">
        <f ca="1">T11/SCH00!T16*100</f>
        <v>10.645233102025289</v>
      </c>
      <c r="U85" s="46" t="e">
        <f ca="1">U11/SCH00!U16*100</f>
        <v>#DIV/0!</v>
      </c>
      <c r="V85">
        <f ca="1">V11/SCH00!V16*100</f>
        <v>3.18698554416761</v>
      </c>
      <c r="X85">
        <f ca="1">X11/SCH00!X16*100</f>
        <v>3.1701792071727408</v>
      </c>
      <c r="Y85" s="46" t="e">
        <f ca="1">Y11/SCH00!Y16*100</f>
        <v>#DIV/0!</v>
      </c>
      <c r="Z85">
        <f ca="1">Z11/SCH00!Z16*100</f>
        <v>3.99180145361855</v>
      </c>
      <c r="BA85" s="537"/>
      <c r="BB85" s="538"/>
      <c r="BC85" s="538"/>
      <c r="BD85" s="538"/>
      <c r="BE85" s="539"/>
      <c r="BF85" s="502"/>
      <c r="BG85" s="537"/>
      <c r="BH85" s="539"/>
      <c r="BI85" s="537"/>
      <c r="BJ85" s="539"/>
      <c r="BK85" s="537"/>
      <c r="BL85" s="539"/>
      <c r="BM85" s="537"/>
      <c r="BN85" s="539"/>
      <c r="BO85" s="537"/>
      <c r="BP85" s="539"/>
      <c r="BQ85" s="537"/>
      <c r="BR85" s="539"/>
      <c r="BS85" s="537"/>
      <c r="BT85" s="539"/>
      <c r="BU85" s="537"/>
      <c r="BV85" s="539"/>
      <c r="BW85" s="537"/>
      <c r="BX85" s="539"/>
      <c r="BY85" s="537"/>
      <c r="BZ85" s="539"/>
      <c r="CA85" s="502"/>
      <c r="CB85" s="537"/>
      <c r="CC85" s="538"/>
      <c r="CD85" s="538"/>
      <c r="CE85" s="539"/>
    </row>
    <row r="86" spans="1:83" ht="12" customHeight="1">
      <c r="A86">
        <f t="shared" ca="1" si="12"/>
        <v>0.83069675626717654</v>
      </c>
      <c r="C86" s="40">
        <f ca="1">I86-X86</f>
        <v>6.9147362764927092</v>
      </c>
      <c r="E86">
        <f ca="1">+E75/E81</f>
        <v>80.053870050729586</v>
      </c>
      <c r="F86" s="46" t="e">
        <f ca="1">I86-S86</f>
        <v>#DIV/0!</v>
      </c>
      <c r="I86">
        <f ca="1">I26/SCH00!A16*100</f>
        <v>8.8975738595129208</v>
      </c>
      <c r="J86" s="46"/>
      <c r="K86" s="40" t="s">
        <v>2892</v>
      </c>
      <c r="L86">
        <f ca="1">L26/SCH00!L16*100</f>
        <v>3.2532748787323249</v>
      </c>
      <c r="M86" s="46"/>
      <c r="N86" s="46" t="e">
        <f t="shared" ca="1" si="15"/>
        <v>#DIV/0!</v>
      </c>
      <c r="P86">
        <f t="shared" ca="1" si="16"/>
        <v>1.2599255124820259</v>
      </c>
      <c r="Q86" s="46"/>
      <c r="R86" s="40"/>
      <c r="S86" s="46" t="e">
        <f ca="1">S26/SCH00!S16*100</f>
        <v>#DIV/0!</v>
      </c>
      <c r="T86">
        <f ca="1">T26/SCH00!T16*100</f>
        <v>8.0668771032457443</v>
      </c>
      <c r="U86" s="46" t="e">
        <f ca="1">U26/SCH00!U16*100</f>
        <v>#DIV/0!</v>
      </c>
      <c r="V86">
        <f ca="1">V26/SCH00!V16*100</f>
        <v>1.993349366250299</v>
      </c>
      <c r="X86">
        <f ca="1">X26/SCH00!X16*100</f>
        <v>1.9828375830202114</v>
      </c>
      <c r="Y86" s="46" t="e">
        <f ca="1">Y26/SCH00!Y16*100</f>
        <v>#DIV/0!</v>
      </c>
      <c r="Z86">
        <f ca="1">Z26/SCH00!Z16*100</f>
        <v>2.1042100776625161</v>
      </c>
      <c r="BA86" s="537"/>
      <c r="BB86" s="538"/>
      <c r="BC86" s="538"/>
      <c r="BD86" s="538"/>
      <c r="BE86" s="539"/>
      <c r="BF86" s="502"/>
      <c r="BG86" s="537"/>
      <c r="BH86" s="539"/>
      <c r="BI86" s="537"/>
      <c r="BJ86" s="539"/>
      <c r="BK86" s="537"/>
      <c r="BL86" s="539"/>
      <c r="BM86" s="537"/>
      <c r="BN86" s="539"/>
      <c r="BO86" s="537"/>
      <c r="BP86" s="539"/>
      <c r="BQ86" s="537"/>
      <c r="BR86" s="539"/>
      <c r="BS86" s="537"/>
      <c r="BT86" s="539"/>
      <c r="BU86" s="537"/>
      <c r="BV86" s="539"/>
      <c r="BW86" s="537"/>
      <c r="BX86" s="539"/>
      <c r="BY86" s="537"/>
      <c r="BZ86" s="539"/>
      <c r="CA86" s="502"/>
      <c r="CB86" s="537"/>
      <c r="CC86" s="538"/>
      <c r="CD86" s="538"/>
      <c r="CE86" s="539"/>
    </row>
    <row r="87" spans="1:83" ht="12" customHeight="1">
      <c r="A87">
        <f t="shared" ca="1" si="12"/>
        <v>1.1690431786814628</v>
      </c>
      <c r="C87" s="40">
        <f ca="1">I87-X87</f>
        <v>8.5334409187600837</v>
      </c>
      <c r="E87">
        <f ca="1">+E76/E82</f>
        <v>4.2386768080994583</v>
      </c>
      <c r="F87" s="46" t="e">
        <f ca="1">I87-S87</f>
        <v>#DIV/0!</v>
      </c>
      <c r="I87">
        <f ca="1">I67/SCH00!A16*100</f>
        <v>10.332196705695669</v>
      </c>
      <c r="J87" s="46"/>
      <c r="K87" s="40" t="s">
        <v>2893</v>
      </c>
      <c r="L87">
        <f ca="1">L67/SCH00!L16*100</f>
        <v>2.9731828545841577</v>
      </c>
      <c r="M87" s="46"/>
      <c r="N87" s="46" t="e">
        <f t="shared" ca="1" si="15"/>
        <v>#DIV/0!</v>
      </c>
      <c r="P87">
        <f t="shared" ca="1" si="16"/>
        <v>1.1648911726877096</v>
      </c>
      <c r="Q87" s="46"/>
      <c r="R87" s="40"/>
      <c r="S87" s="46" t="e">
        <f ca="1">S67/SCH00!S16*100</f>
        <v>#DIV/0!</v>
      </c>
      <c r="T87">
        <f ca="1">T67/SCH00!T16*100</f>
        <v>9.1631535270142059</v>
      </c>
      <c r="U87" s="46" t="e">
        <f ca="1">U67/SCH00!U16*100</f>
        <v>#DIV/0!</v>
      </c>
      <c r="V87">
        <f ca="1">V67/SCH00!V16*100</f>
        <v>1.8082916818964481</v>
      </c>
      <c r="X87">
        <f ca="1">X67/SCH00!X16*100</f>
        <v>1.7987557869355848</v>
      </c>
      <c r="Y87" s="46" t="e">
        <f ca="1">Y67/SCH00!Y16*100</f>
        <v>#DIV/0!</v>
      </c>
      <c r="Z87">
        <f ca="1">Z67/SCH00!Z16*100</f>
        <v>3.2617076478220874</v>
      </c>
      <c r="BA87" s="537"/>
      <c r="BB87" s="538"/>
      <c r="BC87" s="538"/>
      <c r="BD87" s="538"/>
      <c r="BE87" s="539"/>
      <c r="BF87" s="502"/>
      <c r="BG87" s="537"/>
      <c r="BH87" s="539"/>
      <c r="BI87" s="537"/>
      <c r="BJ87" s="539"/>
      <c r="BK87" s="537"/>
      <c r="BL87" s="539"/>
      <c r="BM87" s="537"/>
      <c r="BN87" s="539"/>
      <c r="BO87" s="537"/>
      <c r="BP87" s="539"/>
      <c r="BQ87" s="537"/>
      <c r="BR87" s="539"/>
      <c r="BS87" s="537"/>
      <c r="BT87" s="539"/>
      <c r="BU87" s="537"/>
      <c r="BV87" s="539"/>
      <c r="BW87" s="537"/>
      <c r="BX87" s="539"/>
      <c r="BY87" s="537"/>
      <c r="BZ87" s="539"/>
      <c r="CA87" s="502"/>
      <c r="CB87" s="537"/>
      <c r="CC87" s="538"/>
      <c r="CD87" s="538"/>
      <c r="CE87" s="539"/>
    </row>
    <row r="88" spans="1:83" ht="5.15" customHeight="1" thickBot="1">
      <c r="A88" s="79"/>
      <c r="B88" s="79"/>
      <c r="C88" s="79"/>
      <c r="D88" s="79"/>
      <c r="E88" s="79"/>
      <c r="F88" s="79"/>
      <c r="G88" s="79"/>
      <c r="I88" s="79"/>
      <c r="J88" s="79"/>
      <c r="K88" s="79"/>
      <c r="L88" s="79"/>
      <c r="M88" s="79"/>
      <c r="N88" s="81"/>
      <c r="O88" s="79"/>
      <c r="P88" s="81"/>
      <c r="Q88" s="79"/>
      <c r="BA88" s="537"/>
      <c r="BB88" s="538"/>
      <c r="BC88" s="538"/>
      <c r="BD88" s="538"/>
      <c r="BE88" s="539"/>
      <c r="BF88" s="502"/>
      <c r="BG88" s="537"/>
      <c r="BH88" s="539"/>
      <c r="BI88" s="537"/>
      <c r="BJ88" s="539"/>
      <c r="BK88" s="537"/>
      <c r="BL88" s="539"/>
      <c r="BM88" s="537"/>
      <c r="BN88" s="539"/>
      <c r="BO88" s="537"/>
      <c r="BP88" s="539"/>
      <c r="BQ88" s="537"/>
      <c r="BR88" s="539"/>
      <c r="BS88" s="537"/>
      <c r="BT88" s="539"/>
      <c r="BU88" s="537"/>
      <c r="BV88" s="539"/>
      <c r="BW88" s="537"/>
      <c r="BX88" s="539"/>
      <c r="BY88" s="537"/>
      <c r="BZ88" s="539"/>
      <c r="CA88" s="502"/>
      <c r="CB88" s="537"/>
      <c r="CC88" s="538"/>
      <c r="CD88" s="538"/>
      <c r="CE88" s="539"/>
    </row>
    <row r="89" spans="1:83" ht="5.15" customHeight="1" thickTop="1">
      <c r="BA89" s="537"/>
      <c r="BB89" s="538"/>
      <c r="BC89" s="538"/>
      <c r="BD89" s="538"/>
      <c r="BE89" s="539"/>
      <c r="BF89" s="502"/>
      <c r="BG89" s="537"/>
      <c r="BH89" s="539"/>
      <c r="BI89" s="537"/>
      <c r="BJ89" s="539"/>
      <c r="BK89" s="537"/>
      <c r="BL89" s="539"/>
      <c r="BM89" s="537"/>
      <c r="BN89" s="539"/>
      <c r="BO89" s="537"/>
      <c r="BP89" s="539"/>
      <c r="BQ89" s="537"/>
      <c r="BR89" s="539"/>
      <c r="BS89" s="537"/>
      <c r="BT89" s="539"/>
      <c r="BU89" s="537"/>
      <c r="BV89" s="539"/>
      <c r="BW89" s="537"/>
      <c r="BX89" s="539"/>
      <c r="BY89" s="537"/>
      <c r="BZ89" s="539"/>
      <c r="CA89" s="502"/>
      <c r="CB89" s="537"/>
      <c r="CC89" s="538"/>
      <c r="CD89" s="538"/>
      <c r="CE89" s="539"/>
    </row>
    <row r="90" spans="1:83" ht="12.75" customHeight="1">
      <c r="K90" s="35"/>
    </row>
    <row r="91" spans="1:83" ht="12.75" customHeight="1">
      <c r="H91" s="102"/>
      <c r="S91" s="102"/>
      <c r="T91" s="102"/>
      <c r="U91" s="102"/>
      <c r="V91" s="102"/>
      <c r="W91" s="102"/>
      <c r="AA91" s="102"/>
      <c r="AB91" s="102"/>
      <c r="AC91" s="102"/>
      <c r="AD91" s="102"/>
      <c r="AF91" s="106"/>
      <c r="AG91" s="106"/>
      <c r="AH91" s="106"/>
      <c r="AI91" s="106"/>
    </row>
    <row r="92" spans="1:83" ht="12.75" customHeight="1">
      <c r="H92" s="102"/>
      <c r="S92" s="102"/>
      <c r="T92" s="102"/>
      <c r="U92" s="102"/>
      <c r="V92" s="102"/>
      <c r="W92" s="102"/>
      <c r="AA92" s="102"/>
      <c r="AB92" s="102"/>
      <c r="AC92" s="102"/>
      <c r="AD92" s="102"/>
      <c r="AF92" s="106"/>
      <c r="AG92" s="106"/>
      <c r="AH92" s="106"/>
      <c r="AI92" s="106"/>
    </row>
    <row r="93" spans="1:83" ht="12.75" customHeight="1">
      <c r="H93" s="102"/>
      <c r="S93" s="102"/>
      <c r="T93" s="102"/>
      <c r="U93" s="102"/>
      <c r="V93" s="102"/>
      <c r="W93" s="102"/>
      <c r="AA93" s="102"/>
      <c r="AB93" s="102"/>
      <c r="AC93" s="102"/>
      <c r="AD93" s="102"/>
      <c r="AF93" s="106"/>
      <c r="AG93" s="106"/>
      <c r="AH93" s="106"/>
      <c r="AI93" s="106"/>
    </row>
    <row r="94" spans="1:83" ht="12.75" customHeight="1">
      <c r="H94" s="102"/>
      <c r="S94" s="102"/>
      <c r="T94" s="102"/>
      <c r="U94" s="102"/>
      <c r="V94" s="102"/>
      <c r="W94" s="102"/>
      <c r="AA94" s="102"/>
      <c r="AB94" s="102"/>
      <c r="AC94" s="102"/>
      <c r="AD94" s="102"/>
      <c r="AF94" s="106"/>
      <c r="AG94" s="106"/>
      <c r="AH94" s="106"/>
      <c r="AI94" s="106"/>
    </row>
    <row r="95" spans="1:83" ht="12.75" customHeight="1">
      <c r="H95" s="102"/>
      <c r="S95" s="102"/>
      <c r="T95" s="102"/>
      <c r="U95" s="102"/>
      <c r="V95" s="102"/>
      <c r="W95" s="102"/>
      <c r="AA95" s="102"/>
      <c r="AB95" s="102"/>
      <c r="AC95" s="102"/>
      <c r="AD95" s="102"/>
      <c r="AF95" s="106"/>
      <c r="AG95" s="106"/>
      <c r="AH95" s="106"/>
      <c r="AI95" s="106"/>
    </row>
    <row r="96" spans="1:83" ht="12.75" customHeight="1">
      <c r="H96" s="102"/>
      <c r="S96" s="102"/>
      <c r="T96" s="102"/>
      <c r="U96" s="102"/>
      <c r="V96" s="102"/>
      <c r="W96" s="102"/>
      <c r="AA96" s="102"/>
      <c r="AB96" s="102"/>
      <c r="AC96" s="102"/>
      <c r="AD96" s="102"/>
      <c r="AF96" s="106"/>
      <c r="AG96" s="106"/>
      <c r="AH96" s="106"/>
      <c r="AI96" s="106"/>
    </row>
    <row r="97" spans="8:35" ht="12.75" customHeight="1">
      <c r="H97" s="102"/>
      <c r="S97" s="102"/>
      <c r="T97" s="102"/>
      <c r="U97" s="102"/>
      <c r="V97" s="102"/>
      <c r="W97" s="102"/>
      <c r="AA97" s="102"/>
      <c r="AB97" s="102"/>
      <c r="AC97" s="102"/>
      <c r="AD97" s="102"/>
      <c r="AF97" s="106"/>
      <c r="AG97" s="106"/>
      <c r="AH97" s="106"/>
      <c r="AI97" s="106"/>
    </row>
    <row r="98" spans="8:35" ht="12.75" customHeight="1">
      <c r="H98" s="102"/>
      <c r="S98" s="102"/>
      <c r="T98" s="102"/>
      <c r="U98" s="102"/>
      <c r="V98" s="102"/>
      <c r="W98" s="102"/>
      <c r="AA98" s="102"/>
      <c r="AB98" s="102"/>
      <c r="AC98" s="102"/>
      <c r="AD98" s="102"/>
      <c r="AF98" s="106"/>
      <c r="AG98" s="106"/>
      <c r="AH98" s="106"/>
      <c r="AI98" s="106"/>
    </row>
    <row r="99" spans="8:35" ht="12.75" customHeight="1">
      <c r="H99" s="102"/>
      <c r="S99" s="102"/>
      <c r="T99" s="102"/>
      <c r="U99" s="102"/>
      <c r="V99" s="102"/>
      <c r="W99" s="102"/>
      <c r="AA99" s="102"/>
      <c r="AB99" s="102"/>
      <c r="AC99" s="102"/>
      <c r="AD99" s="102"/>
      <c r="AF99" s="106"/>
      <c r="AG99" s="106"/>
      <c r="AH99" s="106"/>
      <c r="AI99" s="106"/>
    </row>
    <row r="100" spans="8:35" ht="12.75" customHeight="1">
      <c r="H100" s="102"/>
      <c r="S100" s="102"/>
      <c r="T100" s="102"/>
      <c r="U100" s="102"/>
      <c r="V100" s="102"/>
      <c r="W100" s="102"/>
      <c r="AA100" s="102"/>
      <c r="AB100" s="102"/>
      <c r="AC100" s="102"/>
      <c r="AD100" s="102"/>
      <c r="AF100" s="106"/>
      <c r="AG100" s="106"/>
      <c r="AH100" s="106"/>
      <c r="AI100" s="106"/>
    </row>
    <row r="101" spans="8:35" ht="12.75" customHeight="1">
      <c r="H101" s="102"/>
      <c r="S101" s="102"/>
      <c r="T101" s="102"/>
      <c r="U101" s="102"/>
      <c r="V101" s="102"/>
      <c r="W101" s="102"/>
      <c r="AA101" s="102"/>
      <c r="AB101" s="102"/>
      <c r="AC101" s="102"/>
      <c r="AD101" s="102"/>
      <c r="AF101" s="106"/>
      <c r="AG101" s="106"/>
      <c r="AH101" s="106"/>
      <c r="AI101" s="106"/>
    </row>
    <row r="102" spans="8:35" ht="12.75" customHeight="1">
      <c r="H102" s="102"/>
      <c r="S102" s="102"/>
      <c r="T102" s="102"/>
      <c r="U102" s="102"/>
      <c r="V102" s="102"/>
      <c r="W102" s="102"/>
      <c r="AA102" s="102"/>
      <c r="AB102" s="102"/>
      <c r="AC102" s="102"/>
      <c r="AD102" s="102"/>
      <c r="AF102" s="106"/>
      <c r="AG102" s="106"/>
      <c r="AH102" s="106"/>
      <c r="AI102" s="106"/>
    </row>
    <row r="103" spans="8:35" ht="12.75" customHeight="1">
      <c r="H103" s="102"/>
      <c r="S103" s="102"/>
      <c r="T103" s="102"/>
      <c r="U103" s="102"/>
      <c r="V103" s="102"/>
      <c r="W103" s="102"/>
      <c r="AA103" s="102"/>
      <c r="AB103" s="102"/>
      <c r="AC103" s="102"/>
      <c r="AD103" s="102"/>
      <c r="AF103" s="106"/>
      <c r="AG103" s="106"/>
      <c r="AH103" s="106"/>
      <c r="AI103" s="106"/>
    </row>
    <row r="104" spans="8:35" ht="12.75" customHeight="1">
      <c r="H104" s="102"/>
      <c r="S104" s="102"/>
      <c r="T104" s="102"/>
      <c r="U104" s="102"/>
      <c r="V104" s="102"/>
      <c r="W104" s="102"/>
      <c r="AA104" s="102"/>
      <c r="AB104" s="102"/>
      <c r="AC104" s="102"/>
      <c r="AD104" s="102"/>
      <c r="AF104" s="106"/>
      <c r="AG104" s="106"/>
      <c r="AH104" s="106"/>
      <c r="AI104" s="106"/>
    </row>
    <row r="105" spans="8:35" ht="12.75" customHeight="1">
      <c r="H105" s="102"/>
      <c r="S105" s="102"/>
      <c r="T105" s="102"/>
      <c r="U105" s="102"/>
      <c r="V105" s="102"/>
      <c r="W105" s="102"/>
      <c r="AA105" s="102"/>
      <c r="AB105" s="102"/>
      <c r="AC105" s="102"/>
      <c r="AD105" s="102"/>
      <c r="AF105" s="106"/>
      <c r="AG105" s="106"/>
      <c r="AH105" s="106"/>
      <c r="AI105" s="106"/>
    </row>
    <row r="106" spans="8:35" ht="12.75" customHeight="1">
      <c r="H106" s="102"/>
      <c r="S106" s="102"/>
      <c r="T106" s="102"/>
      <c r="U106" s="102"/>
      <c r="V106" s="102"/>
      <c r="W106" s="102"/>
      <c r="AA106" s="102"/>
      <c r="AB106" s="102"/>
      <c r="AC106" s="102"/>
      <c r="AD106" s="102"/>
      <c r="AF106" s="106"/>
      <c r="AG106" s="106"/>
      <c r="AH106" s="106"/>
      <c r="AI106" s="106"/>
    </row>
    <row r="107" spans="8:35" ht="12.75" customHeight="1">
      <c r="H107" s="102"/>
      <c r="S107" s="102"/>
      <c r="T107" s="102"/>
      <c r="U107" s="102"/>
      <c r="V107" s="102"/>
      <c r="W107" s="102"/>
      <c r="AA107" s="102"/>
      <c r="AB107" s="102"/>
      <c r="AC107" s="102"/>
      <c r="AD107" s="102"/>
      <c r="AF107" s="106"/>
      <c r="AG107" s="106"/>
      <c r="AH107" s="106"/>
      <c r="AI107" s="106"/>
    </row>
    <row r="108" spans="8:35" ht="12.75" customHeight="1">
      <c r="H108" s="102"/>
      <c r="S108" s="102"/>
      <c r="T108" s="102"/>
      <c r="U108" s="102"/>
      <c r="V108" s="102"/>
      <c r="W108" s="102"/>
      <c r="AA108" s="102"/>
      <c r="AB108" s="102"/>
      <c r="AC108" s="102"/>
      <c r="AD108" s="102"/>
      <c r="AF108" s="106"/>
      <c r="AG108" s="106"/>
      <c r="AH108" s="106"/>
      <c r="AI108" s="106"/>
    </row>
    <row r="109" spans="8:35" ht="12.75" customHeight="1">
      <c r="H109" s="102"/>
      <c r="S109" s="102"/>
      <c r="T109" s="102"/>
      <c r="U109" s="102"/>
      <c r="V109" s="102"/>
      <c r="W109" s="102"/>
      <c r="AA109" s="102"/>
      <c r="AB109" s="102"/>
      <c r="AC109" s="102"/>
      <c r="AD109" s="102"/>
      <c r="AF109" s="106"/>
      <c r="AG109" s="106"/>
      <c r="AH109" s="106"/>
      <c r="AI109" s="106"/>
    </row>
    <row r="110" spans="8:35" ht="12.75" customHeight="1">
      <c r="H110" s="102"/>
      <c r="S110" s="102"/>
      <c r="T110" s="102"/>
      <c r="U110" s="102"/>
      <c r="V110" s="102"/>
      <c r="W110" s="102"/>
      <c r="AA110" s="102"/>
      <c r="AB110" s="102"/>
      <c r="AC110" s="102"/>
      <c r="AD110" s="102"/>
      <c r="AF110" s="106"/>
      <c r="AG110" s="106"/>
      <c r="AH110" s="106"/>
      <c r="AI110" s="106"/>
    </row>
    <row r="111" spans="8:35" ht="12.75" customHeight="1">
      <c r="H111" s="102"/>
      <c r="S111" s="102"/>
      <c r="T111" s="102"/>
      <c r="U111" s="102"/>
      <c r="V111" s="102"/>
      <c r="W111" s="102"/>
      <c r="AA111" s="102"/>
      <c r="AB111" s="102"/>
      <c r="AC111" s="102"/>
      <c r="AD111" s="102"/>
      <c r="AH111" s="106"/>
      <c r="AI111" s="106"/>
    </row>
    <row r="112" spans="8:35" ht="12.75" customHeight="1">
      <c r="H112" s="102"/>
      <c r="S112" s="102"/>
      <c r="T112" s="102"/>
      <c r="U112" s="102"/>
      <c r="V112" s="102"/>
      <c r="W112" s="102"/>
      <c r="AA112" s="102"/>
      <c r="AB112" s="102"/>
      <c r="AC112" s="102"/>
      <c r="AD112" s="102"/>
      <c r="AH112" s="106"/>
      <c r="AI112" s="106"/>
    </row>
    <row r="113" spans="8:35" ht="12.75" customHeight="1">
      <c r="H113" s="102"/>
      <c r="S113" s="102"/>
      <c r="T113" s="102"/>
      <c r="U113" s="102"/>
      <c r="V113" s="102"/>
      <c r="W113" s="102"/>
      <c r="AA113" s="102"/>
      <c r="AB113" s="102"/>
      <c r="AC113" s="102"/>
      <c r="AD113" s="102"/>
      <c r="AH113" s="106"/>
      <c r="AI113" s="106"/>
    </row>
    <row r="114" spans="8:35" ht="12.75" customHeight="1">
      <c r="H114" s="102"/>
      <c r="S114" s="102"/>
      <c r="T114" s="102"/>
      <c r="U114" s="102"/>
      <c r="V114" s="102"/>
      <c r="W114" s="102"/>
      <c r="AA114" s="102"/>
      <c r="AB114" s="102"/>
      <c r="AC114" s="102"/>
      <c r="AD114" s="102"/>
      <c r="AH114" s="106"/>
      <c r="AI114" s="106"/>
    </row>
    <row r="115" spans="8:35" ht="12.75" customHeight="1">
      <c r="H115" s="131"/>
      <c r="S115" s="131"/>
      <c r="T115" s="131"/>
      <c r="U115" s="131"/>
      <c r="V115" s="131"/>
      <c r="W115" s="131"/>
      <c r="AA115" s="131"/>
      <c r="AB115" s="131"/>
      <c r="AC115" s="131"/>
      <c r="AD115" s="131"/>
      <c r="AE115" s="40"/>
      <c r="AF115" s="40"/>
    </row>
    <row r="116" spans="8:35" ht="12.75" customHeight="1"/>
    <row r="117" spans="8:35" ht="12.75" customHeight="1"/>
    <row r="118" spans="8:35" ht="12.75" customHeight="1">
      <c r="K118" s="35"/>
      <c r="AF118" s="171"/>
      <c r="AG118" s="171"/>
      <c r="AH118" s="171"/>
      <c r="AI118" s="171"/>
    </row>
    <row r="119" spans="8:35" ht="12.75" customHeight="1">
      <c r="K119" s="35"/>
      <c r="AF119" s="171"/>
      <c r="AG119" s="171"/>
      <c r="AH119" s="171"/>
      <c r="AI119" s="171"/>
    </row>
    <row r="120" spans="8:35" ht="12.75" customHeight="1">
      <c r="H120" s="102"/>
      <c r="S120" s="102"/>
      <c r="T120" s="102"/>
      <c r="U120" s="102"/>
      <c r="V120" s="102"/>
      <c r="W120" s="102"/>
      <c r="AA120" s="102"/>
      <c r="AB120" s="102"/>
      <c r="AC120" s="102"/>
      <c r="AD120" s="102"/>
      <c r="AF120" s="106"/>
      <c r="AG120" s="106"/>
      <c r="AH120" s="106"/>
      <c r="AI120" s="106"/>
    </row>
    <row r="121" spans="8:35" ht="12.75" customHeight="1">
      <c r="H121" s="102"/>
      <c r="S121" s="102"/>
      <c r="T121" s="102"/>
      <c r="U121" s="102"/>
      <c r="V121" s="102"/>
      <c r="W121" s="102"/>
      <c r="AA121" s="102"/>
      <c r="AB121" s="102"/>
      <c r="AC121" s="102"/>
      <c r="AD121" s="102"/>
      <c r="AF121" s="106"/>
      <c r="AG121" s="106"/>
      <c r="AH121" s="106"/>
      <c r="AI121" s="106"/>
    </row>
    <row r="122" spans="8:35" ht="12.75" customHeight="1">
      <c r="H122" s="102"/>
      <c r="S122" s="102"/>
      <c r="T122" s="102"/>
      <c r="U122" s="102"/>
      <c r="V122" s="102"/>
      <c r="W122" s="102"/>
      <c r="AA122" s="102"/>
      <c r="AB122" s="102"/>
      <c r="AC122" s="102"/>
      <c r="AD122" s="102"/>
      <c r="AF122" s="106"/>
      <c r="AG122" s="106"/>
      <c r="AH122" s="106"/>
      <c r="AI122" s="106"/>
    </row>
    <row r="123" spans="8:35" ht="12.75" customHeight="1">
      <c r="H123" s="102"/>
      <c r="S123" s="102"/>
      <c r="T123" s="102"/>
      <c r="U123" s="102"/>
      <c r="V123" s="102"/>
      <c r="W123" s="102"/>
      <c r="AA123" s="102"/>
      <c r="AB123" s="102"/>
      <c r="AC123" s="102"/>
      <c r="AD123" s="102"/>
      <c r="AF123" s="106"/>
      <c r="AG123" s="106"/>
      <c r="AH123" s="106"/>
      <c r="AI123" s="106"/>
    </row>
    <row r="124" spans="8:35" ht="12.75" customHeight="1">
      <c r="H124" s="102"/>
      <c r="S124" s="102"/>
      <c r="T124" s="102"/>
      <c r="U124" s="102"/>
      <c r="V124" s="102"/>
      <c r="W124" s="102"/>
      <c r="AA124" s="102"/>
      <c r="AB124" s="102"/>
      <c r="AC124" s="102"/>
      <c r="AD124" s="102"/>
      <c r="AF124" s="106"/>
      <c r="AG124" s="106"/>
      <c r="AH124" s="106"/>
      <c r="AI124" s="106"/>
    </row>
    <row r="125" spans="8:35" ht="12.75" customHeight="1">
      <c r="H125" s="102"/>
      <c r="S125" s="102"/>
      <c r="T125" s="102"/>
      <c r="U125" s="102"/>
      <c r="V125" s="102"/>
      <c r="W125" s="102"/>
      <c r="AA125" s="102"/>
      <c r="AB125" s="102"/>
      <c r="AC125" s="102"/>
      <c r="AD125" s="102"/>
      <c r="AF125" s="106"/>
      <c r="AG125" s="106"/>
      <c r="AH125" s="106"/>
      <c r="AI125" s="106"/>
    </row>
    <row r="126" spans="8:35" ht="12.75" customHeight="1">
      <c r="AF126" s="106"/>
      <c r="AG126" s="106"/>
      <c r="AH126" s="106"/>
      <c r="AI126" s="106"/>
    </row>
    <row r="127" spans="8:35" ht="12.75" customHeight="1">
      <c r="AF127" s="106"/>
      <c r="AG127" s="106"/>
      <c r="AH127" s="106"/>
      <c r="AI127" s="106"/>
    </row>
    <row r="128" spans="8:35" ht="12.75" customHeight="1">
      <c r="K128" s="35"/>
      <c r="AF128" s="106"/>
      <c r="AG128" s="106"/>
      <c r="AH128" s="106"/>
      <c r="AI128" s="106"/>
    </row>
    <row r="129" spans="8:35" ht="12.75" customHeight="1">
      <c r="H129" s="102"/>
      <c r="S129" s="102"/>
      <c r="T129" s="102"/>
      <c r="U129" s="102"/>
      <c r="V129" s="102"/>
      <c r="W129" s="102"/>
      <c r="AA129" s="102"/>
      <c r="AB129" s="102"/>
      <c r="AC129" s="102"/>
      <c r="AD129" s="102"/>
      <c r="AF129" s="106"/>
      <c r="AG129" s="106"/>
      <c r="AH129" s="106"/>
      <c r="AI129" s="106"/>
    </row>
    <row r="130" spans="8:35" ht="12.75" customHeight="1">
      <c r="H130" s="102"/>
      <c r="S130" s="102"/>
      <c r="T130" s="102"/>
      <c r="U130" s="102"/>
      <c r="V130" s="102"/>
      <c r="W130" s="102"/>
      <c r="AA130" s="102"/>
      <c r="AB130" s="102"/>
      <c r="AC130" s="102"/>
      <c r="AD130" s="102"/>
      <c r="AF130" s="106"/>
      <c r="AG130" s="106"/>
      <c r="AH130" s="106"/>
      <c r="AI130" s="106"/>
    </row>
    <row r="131" spans="8:35" ht="12.75" customHeight="1">
      <c r="H131" s="102"/>
      <c r="S131" s="102"/>
      <c r="T131" s="102"/>
      <c r="U131" s="102"/>
      <c r="V131" s="102"/>
      <c r="W131" s="102"/>
      <c r="AA131" s="102"/>
      <c r="AB131" s="102"/>
      <c r="AC131" s="102"/>
      <c r="AD131" s="102"/>
      <c r="AF131" s="106"/>
      <c r="AG131" s="106"/>
      <c r="AH131" s="106"/>
      <c r="AI131" s="106"/>
    </row>
    <row r="132" spans="8:35" ht="12.75" customHeight="1">
      <c r="H132" s="102"/>
      <c r="S132" s="102"/>
      <c r="T132" s="102"/>
      <c r="U132" s="102"/>
      <c r="V132" s="102"/>
      <c r="W132" s="102"/>
      <c r="AA132" s="102"/>
      <c r="AB132" s="102"/>
      <c r="AC132" s="102"/>
      <c r="AD132" s="102"/>
      <c r="AF132" s="106"/>
      <c r="AG132" s="106"/>
      <c r="AH132" s="106"/>
      <c r="AI132" s="106"/>
    </row>
    <row r="133" spans="8:35" ht="12.75" customHeight="1">
      <c r="H133" s="102"/>
      <c r="S133" s="102"/>
      <c r="T133" s="102"/>
      <c r="U133" s="102"/>
      <c r="V133" s="102"/>
      <c r="W133" s="102"/>
      <c r="AA133" s="102"/>
      <c r="AB133" s="102"/>
      <c r="AC133" s="102"/>
      <c r="AD133" s="102"/>
      <c r="AF133" s="106"/>
      <c r="AG133" s="106"/>
      <c r="AH133" s="106"/>
      <c r="AI133" s="106"/>
    </row>
    <row r="134" spans="8:35" ht="12.75" customHeight="1">
      <c r="H134" s="102"/>
      <c r="S134" s="102"/>
      <c r="T134" s="102"/>
      <c r="U134" s="102"/>
      <c r="V134" s="102"/>
      <c r="W134" s="102"/>
      <c r="AA134" s="102"/>
      <c r="AB134" s="102"/>
      <c r="AC134" s="102"/>
      <c r="AD134" s="102"/>
      <c r="AF134" s="106"/>
      <c r="AG134" s="106"/>
      <c r="AH134" s="106"/>
      <c r="AI134" s="106"/>
    </row>
    <row r="135" spans="8:35" ht="12.75" customHeight="1">
      <c r="H135" s="102"/>
      <c r="S135" s="102"/>
      <c r="T135" s="102"/>
      <c r="U135" s="102"/>
      <c r="V135" s="102"/>
      <c r="W135" s="102"/>
      <c r="AA135" s="102"/>
      <c r="AB135" s="102"/>
      <c r="AC135" s="102"/>
      <c r="AD135" s="102"/>
      <c r="AF135" s="106"/>
      <c r="AG135" s="106"/>
      <c r="AH135" s="106"/>
      <c r="AI135" s="106"/>
    </row>
    <row r="136" spans="8:35" ht="12.75" customHeight="1">
      <c r="H136" s="102"/>
      <c r="S136" s="102"/>
      <c r="T136" s="102"/>
      <c r="U136" s="102"/>
      <c r="V136" s="102"/>
      <c r="W136" s="102"/>
      <c r="AA136" s="102"/>
      <c r="AB136" s="102"/>
      <c r="AC136" s="102"/>
      <c r="AD136" s="102"/>
      <c r="AF136" s="106"/>
      <c r="AG136" s="106"/>
      <c r="AH136" s="106"/>
      <c r="AI136" s="106"/>
    </row>
    <row r="137" spans="8:35" ht="12.75" customHeight="1">
      <c r="H137" s="102"/>
      <c r="S137" s="102"/>
      <c r="T137" s="102"/>
      <c r="U137" s="102"/>
      <c r="V137" s="102"/>
      <c r="W137" s="102"/>
      <c r="AA137" s="102"/>
      <c r="AB137" s="102"/>
      <c r="AC137" s="102"/>
      <c r="AD137" s="102"/>
      <c r="AF137" s="106"/>
      <c r="AG137" s="106"/>
      <c r="AH137" s="106"/>
      <c r="AI137" s="106"/>
    </row>
    <row r="138" spans="8:35" ht="12.75" customHeight="1">
      <c r="H138" s="102"/>
      <c r="S138" s="102"/>
      <c r="T138" s="102"/>
      <c r="U138" s="102"/>
      <c r="V138" s="102"/>
      <c r="W138" s="102"/>
      <c r="AA138" s="102"/>
      <c r="AB138" s="102"/>
      <c r="AC138" s="102"/>
      <c r="AD138" s="102"/>
      <c r="AF138" s="106"/>
      <c r="AG138" s="106"/>
      <c r="AH138" s="106"/>
      <c r="AI138" s="106"/>
    </row>
    <row r="139" spans="8:35" ht="12.75" customHeight="1">
      <c r="H139" s="102"/>
      <c r="S139" s="102"/>
      <c r="T139" s="102"/>
      <c r="U139" s="102"/>
      <c r="V139" s="102"/>
      <c r="W139" s="102"/>
      <c r="AA139" s="102"/>
      <c r="AB139" s="102"/>
      <c r="AC139" s="102"/>
      <c r="AD139" s="102"/>
      <c r="AF139" s="106"/>
      <c r="AG139" s="106"/>
      <c r="AH139" s="106"/>
      <c r="AI139" s="106"/>
    </row>
    <row r="140" spans="8:35" ht="12.75" customHeight="1">
      <c r="H140" s="102"/>
      <c r="S140" s="102"/>
      <c r="T140" s="102"/>
      <c r="U140" s="102"/>
      <c r="V140" s="102"/>
      <c r="W140" s="102"/>
      <c r="AA140" s="102"/>
      <c r="AB140" s="102"/>
      <c r="AC140" s="102"/>
      <c r="AD140" s="102"/>
      <c r="AF140" s="106"/>
      <c r="AG140" s="106"/>
      <c r="AH140" s="106"/>
      <c r="AI140" s="106"/>
    </row>
    <row r="141" spans="8:35" ht="12.75" customHeight="1">
      <c r="H141" s="102"/>
      <c r="S141" s="102"/>
      <c r="T141" s="102"/>
      <c r="U141" s="102"/>
      <c r="V141" s="102"/>
      <c r="W141" s="102"/>
      <c r="AA141" s="102"/>
      <c r="AB141" s="102"/>
      <c r="AC141" s="102"/>
      <c r="AD141" s="102"/>
      <c r="AF141" s="106"/>
      <c r="AG141" s="106"/>
      <c r="AH141" s="106"/>
      <c r="AI141" s="106"/>
    </row>
    <row r="142" spans="8:35" ht="12.75" customHeight="1">
      <c r="H142" s="102"/>
      <c r="S142" s="102"/>
      <c r="T142" s="102"/>
      <c r="U142" s="102"/>
      <c r="V142" s="102"/>
      <c r="W142" s="102"/>
      <c r="AA142" s="102"/>
      <c r="AB142" s="102"/>
      <c r="AC142" s="102"/>
      <c r="AD142" s="102"/>
      <c r="AF142" s="106"/>
      <c r="AG142" s="106"/>
      <c r="AH142" s="106"/>
      <c r="AI142" s="106"/>
    </row>
    <row r="143" spans="8:35" ht="12.75" customHeight="1">
      <c r="H143" s="102"/>
      <c r="S143" s="102"/>
      <c r="T143" s="102"/>
      <c r="U143" s="102"/>
      <c r="V143" s="102"/>
      <c r="W143" s="102"/>
      <c r="AA143" s="102"/>
      <c r="AB143" s="102"/>
      <c r="AC143" s="102"/>
      <c r="AD143" s="102"/>
      <c r="AF143" s="106"/>
      <c r="AG143" s="106"/>
      <c r="AH143" s="106"/>
      <c r="AI143" s="106"/>
    </row>
    <row r="144" spans="8:35" ht="12.75" customHeight="1">
      <c r="AF144" s="171"/>
      <c r="AG144" s="171"/>
      <c r="AH144" s="171"/>
      <c r="AI144" s="171"/>
    </row>
    <row r="145" spans="8:35" ht="12.75" customHeight="1">
      <c r="AF145" s="171"/>
      <c r="AG145" s="171"/>
      <c r="AH145" s="171"/>
      <c r="AI145" s="171"/>
    </row>
    <row r="146" spans="8:35" ht="12.75" customHeight="1">
      <c r="H146" s="35"/>
      <c r="K146" s="35"/>
      <c r="S146" s="35"/>
      <c r="T146" s="35"/>
      <c r="U146" s="35"/>
      <c r="V146" s="35"/>
      <c r="W146" s="35"/>
      <c r="AA146" s="35"/>
      <c r="AB146" s="35"/>
      <c r="AC146" s="35"/>
      <c r="AD146" s="35"/>
      <c r="AF146" s="171"/>
      <c r="AG146" s="171"/>
      <c r="AH146" s="171"/>
      <c r="AI146" s="171"/>
    </row>
    <row r="147" spans="8:35" ht="12.75" customHeight="1"/>
    <row r="148" spans="8:35" ht="12.75" customHeight="1"/>
    <row r="149" spans="8:35" ht="12.75" customHeight="1">
      <c r="H149" s="102"/>
      <c r="S149" s="102"/>
      <c r="T149" s="102"/>
      <c r="U149" s="102"/>
      <c r="V149" s="102"/>
      <c r="W149" s="102"/>
      <c r="AA149" s="102"/>
      <c r="AB149" s="102"/>
      <c r="AC149" s="102"/>
      <c r="AD149" s="102"/>
      <c r="AF149" s="106"/>
      <c r="AG149" s="106"/>
      <c r="AH149" s="106"/>
      <c r="AI149" s="106"/>
    </row>
    <row r="150" spans="8:35" ht="12.75" customHeight="1"/>
    <row r="151" spans="8:35" ht="12.75" customHeight="1">
      <c r="H151" s="102"/>
      <c r="S151" s="102"/>
      <c r="T151" s="102"/>
      <c r="U151" s="102"/>
      <c r="V151" s="102"/>
      <c r="W151" s="102"/>
      <c r="AA151" s="102"/>
      <c r="AB151" s="102"/>
      <c r="AC151" s="102"/>
      <c r="AD151" s="102"/>
      <c r="AF151" s="106"/>
      <c r="AG151" s="106"/>
      <c r="AH151" s="106"/>
      <c r="AI151" s="106"/>
    </row>
    <row r="152" spans="8:35" ht="12.75" customHeight="1">
      <c r="H152" s="102"/>
      <c r="S152" s="102"/>
      <c r="T152" s="102"/>
      <c r="U152" s="102"/>
      <c r="V152" s="102"/>
      <c r="W152" s="102"/>
      <c r="AA152" s="102"/>
      <c r="AB152" s="102"/>
      <c r="AC152" s="102"/>
      <c r="AD152" s="102"/>
      <c r="AF152" s="106"/>
      <c r="AG152" s="106"/>
      <c r="AH152" s="106"/>
      <c r="AI152" s="106"/>
    </row>
    <row r="153" spans="8:35" ht="12.75" customHeight="1"/>
    <row r="154" spans="8:35" ht="12.75" customHeight="1"/>
    <row r="155" spans="8:35" ht="12.75" customHeight="1">
      <c r="H155" s="102"/>
      <c r="S155" s="102"/>
      <c r="T155" s="102"/>
      <c r="U155" s="102"/>
      <c r="V155" s="102"/>
      <c r="W155" s="102"/>
      <c r="AA155" s="102"/>
      <c r="AB155" s="102"/>
      <c r="AC155" s="102"/>
      <c r="AD155" s="102"/>
      <c r="AF155" s="106"/>
      <c r="AG155" s="106"/>
      <c r="AH155" s="106"/>
      <c r="AI155" s="106"/>
    </row>
    <row r="156" spans="8:35" ht="12.75" customHeight="1">
      <c r="H156" s="102"/>
      <c r="S156" s="102"/>
      <c r="T156" s="102"/>
      <c r="U156" s="102"/>
      <c r="V156" s="102"/>
      <c r="W156" s="102"/>
      <c r="AA156" s="102"/>
      <c r="AB156" s="102"/>
      <c r="AC156" s="102"/>
      <c r="AD156" s="102"/>
      <c r="AF156" s="106"/>
      <c r="AG156" s="106"/>
      <c r="AH156" s="106"/>
      <c r="AI156" s="106"/>
    </row>
    <row r="157" spans="8:35" ht="12.75" customHeight="1"/>
    <row r="158" spans="8:35" ht="12.75" customHeight="1"/>
    <row r="159" spans="8:35" ht="12.75" customHeight="1">
      <c r="H159" s="102"/>
      <c r="S159" s="102"/>
      <c r="T159" s="102"/>
      <c r="U159" s="102"/>
      <c r="V159" s="102"/>
      <c r="W159" s="102"/>
      <c r="AA159" s="102"/>
      <c r="AB159" s="102"/>
      <c r="AC159" s="102"/>
      <c r="AD159" s="102"/>
      <c r="AF159" s="106"/>
      <c r="AG159" s="106"/>
      <c r="AH159" s="106"/>
      <c r="AI159" s="106"/>
    </row>
    <row r="160" spans="8:35" ht="12.75" customHeight="1">
      <c r="H160" s="102"/>
      <c r="S160" s="102"/>
      <c r="T160" s="102"/>
      <c r="U160" s="102"/>
      <c r="V160" s="102"/>
      <c r="W160" s="102"/>
      <c r="AA160" s="102"/>
      <c r="AB160" s="102"/>
      <c r="AC160" s="102"/>
      <c r="AD160" s="102"/>
      <c r="AF160" s="106"/>
      <c r="AG160" s="106"/>
      <c r="AH160" s="106"/>
      <c r="AI160" s="106"/>
    </row>
    <row r="161" spans="8:35" ht="12.75" customHeight="1"/>
    <row r="162" spans="8:35" ht="12.75" customHeight="1"/>
    <row r="163" spans="8:35" ht="12.75" customHeight="1">
      <c r="H163" s="102"/>
      <c r="S163" s="102"/>
      <c r="T163" s="102"/>
      <c r="U163" s="102"/>
      <c r="V163" s="102"/>
      <c r="W163" s="102"/>
      <c r="AA163" s="102"/>
      <c r="AB163" s="102"/>
      <c r="AC163" s="102"/>
      <c r="AD163" s="102"/>
      <c r="AF163" s="106"/>
      <c r="AG163" s="106"/>
      <c r="AH163" s="106"/>
      <c r="AI163" s="106"/>
    </row>
    <row r="164" spans="8:35" ht="12.75" customHeight="1"/>
    <row r="165" spans="8:35" ht="12.75" customHeight="1"/>
    <row r="166" spans="8:35" ht="12.75" customHeight="1"/>
    <row r="167" spans="8:35" ht="12.75" customHeight="1"/>
    <row r="168" spans="8:35" ht="12.75" customHeight="1"/>
    <row r="169" spans="8:35" ht="12.75" customHeight="1"/>
    <row r="170" spans="8:35" ht="12.75" customHeight="1"/>
    <row r="171" spans="8:35" ht="12.75" customHeight="1"/>
    <row r="172" spans="8:35" ht="12.75" customHeight="1"/>
    <row r="173" spans="8:35" ht="12.75" customHeight="1"/>
    <row r="174" spans="8:35" ht="12.75" customHeight="1"/>
    <row r="175" spans="8:35" ht="12.75" customHeight="1"/>
    <row r="176" spans="8:35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</sheetData>
  <mergeCells count="26">
    <mergeCell ref="BY5:BZ5"/>
    <mergeCell ref="BD5:BD6"/>
    <mergeCell ref="BG4:BZ4"/>
    <mergeCell ref="BE5:BE6"/>
    <mergeCell ref="A8:G8"/>
    <mergeCell ref="U6:V6"/>
    <mergeCell ref="BB5:BB6"/>
    <mergeCell ref="BG5:BH5"/>
    <mergeCell ref="L6:Q6"/>
    <mergeCell ref="N8:Q8"/>
    <mergeCell ref="BA3:CE3"/>
    <mergeCell ref="CB4:CE5"/>
    <mergeCell ref="BA5:BA6"/>
    <mergeCell ref="BC5:BC6"/>
    <mergeCell ref="A6:J6"/>
    <mergeCell ref="S6:T6"/>
    <mergeCell ref="BI5:BJ5"/>
    <mergeCell ref="BK5:BL5"/>
    <mergeCell ref="BM5:BN5"/>
    <mergeCell ref="BO5:BP5"/>
    <mergeCell ref="BU5:BV5"/>
    <mergeCell ref="BW5:BX5"/>
    <mergeCell ref="BA4:BE4"/>
    <mergeCell ref="K6:K7"/>
    <mergeCell ref="BQ5:BR5"/>
    <mergeCell ref="BS5:BT5"/>
  </mergeCells>
  <dataValidations count="1">
    <dataValidation type="list" allowBlank="1" showErrorMessage="1" sqref="CB7:CB89" xr:uid="{00000000-0002-0000-1A00-000000000000}">
      <formula1>"A,O"</formula1>
    </dataValidation>
  </dataValidations>
  <printOptions horizontalCentered="1"/>
  <pageMargins left="0.196527777777778" right="0.196527777777778" top="0.196527777777778" bottom="0.196527777777778" header="0.511811023622047" footer="0.511811023622047"/>
  <pageSetup paperSize="9" scale="56" orientation="landscape" horizontalDpi="300" verticalDpi="300" r:id="rId1"/>
  <rowBreaks count="1" manualBreakCount="1">
    <brk id="88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rgb="FF00CCFF"/>
  </sheetPr>
  <dimension ref="A1:IW70"/>
  <sheetViews>
    <sheetView zoomScale="80" zoomScaleNormal="80" workbookViewId="0">
      <pane ySplit="8" topLeftCell="A9" activePane="bottomLeft" state="frozen"/>
      <selection pane="bottomLeft" activeCell="K27" sqref="K27"/>
    </sheetView>
  </sheetViews>
  <sheetFormatPr defaultColWidth="5.453125" defaultRowHeight="12.5"/>
  <cols>
    <col min="1" max="1" width="15.7265625" style="544" customWidth="1"/>
    <col min="2" max="2" width="10.1796875" style="544" bestFit="1" customWidth="1"/>
    <col min="3" max="3" width="15.7265625" style="544" customWidth="1"/>
    <col min="4" max="6" width="26.453125" style="544" customWidth="1"/>
    <col min="7" max="7" width="8.81640625" style="544" bestFit="1" customWidth="1"/>
    <col min="8" max="8" width="9.26953125" style="544" bestFit="1" customWidth="1"/>
    <col min="9" max="9" width="15.1796875" style="544" customWidth="1"/>
    <col min="10" max="10" width="9.7265625" style="544" customWidth="1"/>
    <col min="11" max="11" width="32.7265625" style="544" customWidth="1"/>
    <col min="12" max="12" width="15.7265625" style="544" customWidth="1"/>
    <col min="13" max="13" width="9.7265625" style="544" customWidth="1"/>
    <col min="14" max="14" width="15.7265625" style="544" customWidth="1"/>
    <col min="15" max="15" width="9.7265625" style="544" customWidth="1"/>
    <col min="16" max="16" width="15.7265625" style="544" customWidth="1"/>
    <col min="17" max="17" width="9.7265625" style="544" customWidth="1"/>
    <col min="18" max="18" width="5.1796875" style="544" customWidth="1"/>
    <col min="19" max="22" width="15.7265625" style="544" customWidth="1"/>
    <col min="23" max="23" width="3.453125" style="544" customWidth="1"/>
    <col min="24" max="26" width="15.7265625" style="544" customWidth="1"/>
    <col min="27" max="27" width="16" style="544" customWidth="1"/>
    <col min="28" max="28" width="16.453125" style="544" customWidth="1"/>
    <col min="29" max="29" width="13.1796875" style="544" customWidth="1"/>
    <col min="30" max="30" width="5.453125" style="544" customWidth="1"/>
    <col min="31" max="31" width="31.453125" style="544" bestFit="1" customWidth="1"/>
    <col min="32" max="32" width="7.7265625" style="544" customWidth="1"/>
    <col min="33" max="34" width="11.453125" style="544" bestFit="1" customWidth="1"/>
    <col min="35" max="52" width="5.453125" style="544" customWidth="1"/>
    <col min="53" max="57" width="10.453125" style="544" customWidth="1"/>
    <col min="58" max="58" width="1.81640625" style="544" customWidth="1"/>
    <col min="59" max="78" width="9.1796875" style="544" customWidth="1"/>
    <col min="79" max="79" width="1.7265625" style="544" customWidth="1"/>
    <col min="80" max="83" width="12.7265625" style="544" customWidth="1"/>
    <col min="84" max="257" width="5.453125" style="544" customWidth="1"/>
  </cols>
  <sheetData>
    <row r="1" spans="1:106" ht="15.75" customHeight="1">
      <c r="A1" s="24" t="str">
        <f>Cover!B2</f>
        <v>Ramada Resort Khao Lak, Phang Nga</v>
      </c>
      <c r="B1" s="113"/>
      <c r="C1" s="112"/>
      <c r="D1" s="113"/>
      <c r="E1" s="39" t="s">
        <v>2261</v>
      </c>
      <c r="F1" s="71"/>
      <c r="G1" s="113"/>
      <c r="I1" s="39" t="s">
        <v>2261</v>
      </c>
      <c r="J1" s="113"/>
      <c r="L1" s="71"/>
      <c r="M1" s="113"/>
      <c r="N1" s="71"/>
      <c r="O1" s="113"/>
      <c r="P1" s="50"/>
      <c r="Q1" s="113"/>
      <c r="R1" s="51" t="str">
        <f>+BS!J1</f>
        <v>6</v>
      </c>
    </row>
    <row r="2" spans="1:106" ht="15.75" customHeight="1" thickBot="1">
      <c r="A2" s="250" t="s">
        <v>2894</v>
      </c>
      <c r="B2" s="112"/>
      <c r="C2" s="112"/>
      <c r="D2" s="112"/>
      <c r="F2" s="71"/>
      <c r="G2" s="112"/>
      <c r="J2" s="112"/>
      <c r="L2" s="71"/>
      <c r="M2" s="112"/>
      <c r="N2" s="71"/>
      <c r="O2" s="112"/>
      <c r="P2" s="71"/>
      <c r="Q2" s="112"/>
      <c r="R2" s="71"/>
    </row>
    <row r="3" spans="1:106" ht="15.75" customHeight="1" thickBot="1">
      <c r="A3" s="24" t="str">
        <f>SCH00!J3</f>
        <v>For the PRD of June 2026</v>
      </c>
      <c r="B3" s="112"/>
      <c r="C3" s="112"/>
      <c r="D3" s="112"/>
      <c r="F3" s="71"/>
      <c r="G3" s="112"/>
      <c r="J3" s="112"/>
      <c r="L3" s="71"/>
      <c r="M3" s="112"/>
      <c r="N3" s="71"/>
      <c r="O3" s="112"/>
      <c r="P3" s="27"/>
      <c r="Q3" s="27" t="s">
        <v>2427</v>
      </c>
      <c r="R3" s="71"/>
      <c r="BA3" s="741" t="s">
        <v>2426</v>
      </c>
      <c r="BB3" s="757"/>
      <c r="BC3" s="757"/>
      <c r="BD3" s="757"/>
      <c r="BE3" s="757"/>
      <c r="BF3" s="757"/>
      <c r="BG3" s="757"/>
      <c r="BH3" s="757"/>
      <c r="BI3" s="757"/>
      <c r="BJ3" s="757"/>
      <c r="BK3" s="757"/>
      <c r="BL3" s="757"/>
      <c r="BM3" s="757"/>
      <c r="BN3" s="757"/>
      <c r="BO3" s="757"/>
      <c r="BP3" s="757"/>
      <c r="BQ3" s="757"/>
      <c r="BR3" s="757"/>
      <c r="BS3" s="757"/>
      <c r="BT3" s="757"/>
      <c r="BU3" s="757"/>
      <c r="BV3" s="757"/>
      <c r="BW3" s="757"/>
      <c r="BX3" s="757"/>
      <c r="BY3" s="757"/>
      <c r="BZ3" s="757"/>
      <c r="CA3" s="757"/>
      <c r="CB3" s="757"/>
      <c r="CC3" s="757"/>
      <c r="CD3" s="757"/>
      <c r="CE3" s="758"/>
    </row>
    <row r="4" spans="1:106" ht="13.5" customHeight="1" thickBot="1">
      <c r="BA4" s="746" t="s">
        <v>2428</v>
      </c>
      <c r="BB4" s="718"/>
      <c r="BC4" s="718"/>
      <c r="BD4" s="718"/>
      <c r="BE4" s="718"/>
      <c r="BF4" s="516"/>
      <c r="BG4" s="748" t="s">
        <v>2429</v>
      </c>
      <c r="BH4" s="718"/>
      <c r="BI4" s="718"/>
      <c r="BJ4" s="718"/>
      <c r="BK4" s="718"/>
      <c r="BL4" s="718"/>
      <c r="BM4" s="718"/>
      <c r="BN4" s="718"/>
      <c r="BO4" s="718"/>
      <c r="BP4" s="718"/>
      <c r="BQ4" s="718"/>
      <c r="BR4" s="718"/>
      <c r="BS4" s="718"/>
      <c r="BT4" s="718"/>
      <c r="BU4" s="718"/>
      <c r="BV4" s="718"/>
      <c r="BW4" s="718"/>
      <c r="BX4" s="718"/>
      <c r="BY4" s="718"/>
      <c r="BZ4" s="765"/>
      <c r="CA4" s="517"/>
      <c r="CB4" s="741" t="s">
        <v>2430</v>
      </c>
      <c r="CC4" s="759"/>
      <c r="CD4" s="759"/>
      <c r="CE4" s="760"/>
    </row>
    <row r="5" spans="1:106" ht="13.5" customHeight="1" thickBot="1">
      <c r="A5" s="697" t="s">
        <v>2446</v>
      </c>
      <c r="B5" s="698"/>
      <c r="C5" s="698"/>
      <c r="D5" s="698"/>
      <c r="E5" s="698"/>
      <c r="F5" s="698"/>
      <c r="G5" s="698"/>
      <c r="H5" s="698"/>
      <c r="I5" s="698"/>
      <c r="J5" s="699"/>
      <c r="K5" s="710" t="s">
        <v>2447</v>
      </c>
      <c r="L5" s="697" t="s">
        <v>2448</v>
      </c>
      <c r="M5" s="698"/>
      <c r="N5" s="698"/>
      <c r="O5" s="698"/>
      <c r="P5" s="698"/>
      <c r="Q5" s="699"/>
      <c r="R5" s="71"/>
      <c r="S5" s="702" t="s">
        <v>2332</v>
      </c>
      <c r="T5" s="703"/>
      <c r="U5" s="702" t="s">
        <v>2333</v>
      </c>
      <c r="V5" s="703"/>
      <c r="W5" s="71"/>
      <c r="X5" s="239" t="s">
        <v>2449</v>
      </c>
      <c r="Y5" s="239"/>
      <c r="Z5" s="239"/>
      <c r="AA5" s="71"/>
      <c r="AB5" s="71"/>
      <c r="AC5" s="71"/>
      <c r="AD5" s="71"/>
      <c r="AF5" s="71"/>
      <c r="AG5" s="71"/>
      <c r="AH5" s="71"/>
      <c r="AI5" s="71"/>
      <c r="BA5" s="741" t="s">
        <v>2431</v>
      </c>
      <c r="BB5" s="741" t="s">
        <v>2432</v>
      </c>
      <c r="BC5" s="741" t="s">
        <v>2433</v>
      </c>
      <c r="BD5" s="741" t="s">
        <v>2434</v>
      </c>
      <c r="BE5" s="744" t="s">
        <v>2435</v>
      </c>
      <c r="BF5" s="518"/>
      <c r="BG5" s="744" t="s">
        <v>2436</v>
      </c>
      <c r="BH5" s="757"/>
      <c r="BI5" s="744" t="s">
        <v>2437</v>
      </c>
      <c r="BJ5" s="757"/>
      <c r="BK5" s="744" t="s">
        <v>2438</v>
      </c>
      <c r="BL5" s="757"/>
      <c r="BM5" s="741" t="s">
        <v>2439</v>
      </c>
      <c r="BN5" s="758"/>
      <c r="BO5" s="755" t="s">
        <v>2440</v>
      </c>
      <c r="BP5" s="757"/>
      <c r="BQ5" s="741" t="s">
        <v>2441</v>
      </c>
      <c r="BR5" s="758"/>
      <c r="BS5" s="755" t="s">
        <v>2442</v>
      </c>
      <c r="BT5" s="757"/>
      <c r="BU5" s="741" t="s">
        <v>2443</v>
      </c>
      <c r="BV5" s="758"/>
      <c r="BW5" s="754" t="s">
        <v>2444</v>
      </c>
      <c r="BX5" s="758"/>
      <c r="BY5" s="741" t="s">
        <v>2445</v>
      </c>
      <c r="BZ5" s="758"/>
      <c r="CA5" s="519"/>
      <c r="CB5" s="761"/>
      <c r="CC5" s="762"/>
      <c r="CD5" s="762"/>
      <c r="CE5" s="763"/>
    </row>
    <row r="6" spans="1:106" s="52" customFormat="1" ht="13.5" customHeight="1" thickBot="1">
      <c r="A6" s="69" t="s">
        <v>2337</v>
      </c>
      <c r="B6" s="69" t="s">
        <v>2297</v>
      </c>
      <c r="C6" s="69" t="s">
        <v>2456</v>
      </c>
      <c r="D6" s="69" t="s">
        <v>2297</v>
      </c>
      <c r="E6" s="251" t="s">
        <v>2457</v>
      </c>
      <c r="F6" s="69" t="s">
        <v>2336</v>
      </c>
      <c r="G6" s="69" t="s">
        <v>2297</v>
      </c>
      <c r="H6" s="69" t="s">
        <v>2342</v>
      </c>
      <c r="I6" s="69" t="s">
        <v>2335</v>
      </c>
      <c r="J6" s="69" t="s">
        <v>2297</v>
      </c>
      <c r="K6" s="711"/>
      <c r="L6" s="69" t="s">
        <v>2335</v>
      </c>
      <c r="M6" s="69" t="s">
        <v>2297</v>
      </c>
      <c r="N6" s="69" t="s">
        <v>2336</v>
      </c>
      <c r="O6" s="69" t="s">
        <v>2297</v>
      </c>
      <c r="P6" s="69" t="s">
        <v>2337</v>
      </c>
      <c r="Q6" s="69" t="s">
        <v>2297</v>
      </c>
      <c r="R6" s="71"/>
      <c r="S6" s="117" t="s">
        <v>2342</v>
      </c>
      <c r="T6" s="117" t="s">
        <v>2343</v>
      </c>
      <c r="U6" s="108" t="s">
        <v>2342</v>
      </c>
      <c r="V6" s="108" t="s">
        <v>2343</v>
      </c>
      <c r="W6" s="71"/>
      <c r="X6" s="108" t="s">
        <v>2335</v>
      </c>
      <c r="Y6" s="108" t="s">
        <v>2342</v>
      </c>
      <c r="Z6" s="108" t="s">
        <v>2343</v>
      </c>
      <c r="AA6" s="71"/>
      <c r="AB6" s="71"/>
      <c r="AC6" s="71"/>
      <c r="AD6" s="71"/>
      <c r="AF6" s="71"/>
      <c r="AG6" s="71"/>
      <c r="AH6" s="71"/>
      <c r="AI6" s="71"/>
      <c r="BA6" s="764"/>
      <c r="BB6" s="764"/>
      <c r="BC6" s="764"/>
      <c r="BD6" s="764"/>
      <c r="BE6" s="761"/>
      <c r="BF6" s="520"/>
      <c r="BG6" s="521" t="s">
        <v>2450</v>
      </c>
      <c r="BH6" s="522" t="s">
        <v>2451</v>
      </c>
      <c r="BI6" s="521" t="s">
        <v>2450</v>
      </c>
      <c r="BJ6" s="522" t="s">
        <v>2451</v>
      </c>
      <c r="BK6" s="521" t="s">
        <v>2450</v>
      </c>
      <c r="BL6" s="522" t="s">
        <v>2451</v>
      </c>
      <c r="BM6" s="523" t="s">
        <v>2450</v>
      </c>
      <c r="BN6" s="524" t="s">
        <v>2451</v>
      </c>
      <c r="BO6" s="525" t="s">
        <v>2450</v>
      </c>
      <c r="BP6" s="522" t="s">
        <v>2451</v>
      </c>
      <c r="BQ6" s="521" t="s">
        <v>2450</v>
      </c>
      <c r="BR6" s="526" t="s">
        <v>2451</v>
      </c>
      <c r="BS6" s="525" t="s">
        <v>2450</v>
      </c>
      <c r="BT6" s="522" t="s">
        <v>2451</v>
      </c>
      <c r="BU6" s="521" t="s">
        <v>2450</v>
      </c>
      <c r="BV6" s="526" t="s">
        <v>2451</v>
      </c>
      <c r="BW6" s="525" t="s">
        <v>2450</v>
      </c>
      <c r="BX6" s="526" t="s">
        <v>2451</v>
      </c>
      <c r="BY6" s="521" t="s">
        <v>2450</v>
      </c>
      <c r="BZ6" s="526" t="s">
        <v>2451</v>
      </c>
      <c r="CA6" s="527"/>
      <c r="CB6" s="523" t="s">
        <v>2452</v>
      </c>
      <c r="CC6" s="523" t="s">
        <v>2453</v>
      </c>
      <c r="CD6" s="523" t="s">
        <v>2454</v>
      </c>
      <c r="CE6" s="528" t="s">
        <v>2455</v>
      </c>
    </row>
    <row r="7" spans="1:106" ht="13.5" customHeight="1" thickBot="1">
      <c r="A7" s="697" t="s">
        <v>2458</v>
      </c>
      <c r="B7" s="698"/>
      <c r="C7" s="698"/>
      <c r="D7" s="698"/>
      <c r="E7" s="698"/>
      <c r="F7" s="698"/>
      <c r="G7" s="699"/>
      <c r="J7" s="172"/>
      <c r="M7" s="112"/>
      <c r="N7" s="697" t="s">
        <v>2458</v>
      </c>
      <c r="O7" s="698"/>
      <c r="P7" s="698"/>
      <c r="Q7" s="699"/>
      <c r="R7" s="71"/>
      <c r="S7" s="119"/>
      <c r="T7" s="119"/>
      <c r="U7" s="119"/>
      <c r="V7" s="119"/>
      <c r="X7" s="119"/>
      <c r="Y7" s="119"/>
      <c r="Z7" s="119"/>
      <c r="BA7" s="529"/>
      <c r="BB7" s="530"/>
      <c r="BC7" s="530"/>
      <c r="BD7" s="530"/>
      <c r="BE7" s="531"/>
      <c r="BF7" s="532"/>
      <c r="BG7" s="529"/>
      <c r="BH7" s="531"/>
      <c r="BI7" s="529"/>
      <c r="BJ7" s="531"/>
      <c r="BK7" s="529"/>
      <c r="BL7" s="531"/>
      <c r="BM7" s="529"/>
      <c r="BN7" s="531"/>
      <c r="BO7" s="529"/>
      <c r="BP7" s="531"/>
      <c r="BQ7" s="529"/>
      <c r="BR7" s="531"/>
      <c r="BS7" s="529"/>
      <c r="BT7" s="531"/>
      <c r="BU7" s="529"/>
      <c r="BV7" s="531"/>
      <c r="BW7" s="529"/>
      <c r="BX7" s="531"/>
      <c r="BY7" s="529"/>
      <c r="BZ7" s="531"/>
      <c r="CA7" s="532"/>
      <c r="CB7" s="529"/>
      <c r="CC7" s="530"/>
      <c r="CD7" s="530"/>
      <c r="CE7" s="531"/>
    </row>
    <row r="8" spans="1:106" ht="12.75" customHeight="1">
      <c r="K8" s="35"/>
      <c r="L8" s="46"/>
      <c r="N8" s="46"/>
      <c r="P8" s="46"/>
      <c r="R8" s="46"/>
      <c r="S8" s="72"/>
      <c r="T8" s="72"/>
      <c r="U8" s="72"/>
      <c r="V8" s="72"/>
      <c r="X8" s="72"/>
      <c r="Y8" s="72"/>
      <c r="Z8" s="72"/>
      <c r="BA8" s="533"/>
      <c r="BB8" s="534"/>
      <c r="BC8" s="534"/>
      <c r="BD8" s="534"/>
      <c r="BE8" s="535"/>
      <c r="BF8" s="536"/>
      <c r="BG8" s="533"/>
      <c r="BH8" s="535"/>
      <c r="BI8" s="533"/>
      <c r="BJ8" s="535"/>
      <c r="BK8" s="533"/>
      <c r="BL8" s="535"/>
      <c r="BM8" s="533"/>
      <c r="BN8" s="535"/>
      <c r="BO8" s="533"/>
      <c r="BP8" s="535"/>
      <c r="BQ8" s="533"/>
      <c r="BR8" s="535"/>
      <c r="BS8" s="533"/>
      <c r="BT8" s="535"/>
      <c r="BU8" s="533"/>
      <c r="BV8" s="535"/>
      <c r="BW8" s="533"/>
      <c r="BX8" s="535"/>
      <c r="BY8" s="533"/>
      <c r="BZ8" s="535"/>
      <c r="CA8" s="536"/>
      <c r="CB8" s="533"/>
      <c r="CC8" s="534"/>
      <c r="CD8" s="534"/>
      <c r="CE8" s="535"/>
    </row>
    <row r="9" spans="1:106" s="675" customFormat="1" ht="13">
      <c r="A9" s="686">
        <f ca="1">I9-T9</f>
        <v>429594.23000000004</v>
      </c>
      <c r="B9" s="686">
        <f t="shared" ref="B9" ca="1" si="0">IF(I9=0,0,(A9*100/I9))</f>
        <v>52.585023143596452</v>
      </c>
      <c r="C9" s="686">
        <f ca="1">I9-E9</f>
        <v>182919.84000000008</v>
      </c>
      <c r="D9" s="686">
        <f t="shared" ref="D9" ca="1" si="1">IF(I9=0,0,(C9*100/I9))</f>
        <v>22.390533550282932</v>
      </c>
      <c r="E9" s="686">
        <f ca="1">IFERROR(_xll.AC_BU(_xll.ArrayBU(DB),_xll.ArrayDPT($BA9:$BE9),_xll.ArrayCOA($BG9:$BZ9),YR,PRD-1,_xll.ArrayDIM($CB9:$CE9)),0)</f>
        <v>634031.84</v>
      </c>
      <c r="F9" s="687">
        <f ca="1">I9-H9</f>
        <v>816951.68</v>
      </c>
      <c r="G9" s="686">
        <f ca="1">IF(I9=0,0,(F9*100/I9))</f>
        <v>100</v>
      </c>
      <c r="H9" s="686">
        <f ca="1">IFERROR(_xll.BC_BU(_xll.ArrayBU(DB),_xll.ArrayDPT($BA9:$BE9),_xll.ArrayCOA($BG9:$BZ9),YR,PRD,RV,_xll.ArrayDIM($CB9:$CE9)),0)</f>
        <v>0</v>
      </c>
      <c r="I9" s="686">
        <f ca="1">IFERROR(_xll.AC_BU(_xll.ArrayBU(DB),_xll.ArrayDPT($BA9:$BE9),_xll.ArrayCOA($BG9:$BZ9),YR,PRD,_xll.ArrayDIM($CB9:$CE9)),0)</f>
        <v>816951.68</v>
      </c>
      <c r="J9" s="688"/>
      <c r="K9" s="689" t="s">
        <v>2290</v>
      </c>
      <c r="L9" s="686">
        <f ca="1">IFERROR(_xll.ACC_BU(_xll.ArrayBU(DB),_xll.ArrayDPT($BA9:$BE9),_xll.ArrayCOA($BG9:$BZ9),YR,PRD,_xll.ArrayDIM($CB9:$CE9)),0)</f>
        <v>11188868.939999999</v>
      </c>
      <c r="M9" s="690">
        <f t="shared" ref="M9" ca="1" si="2">L9/$L$16*100</f>
        <v>50.483247717219626</v>
      </c>
      <c r="N9" s="686">
        <f ca="1">L9-U9</f>
        <v>11188868.939999999</v>
      </c>
      <c r="O9" s="686">
        <f t="shared" ref="O9" ca="1" si="3">IF(L9=0,0,(N9*100/L9))</f>
        <v>100</v>
      </c>
      <c r="P9" s="686">
        <f ca="1">L9-V9</f>
        <v>838005.66000000015</v>
      </c>
      <c r="Q9" s="686">
        <f t="shared" ref="Q9" ca="1" si="4">IF(L9=0,0,(P9*100/L9))</f>
        <v>7.4896369283953756</v>
      </c>
      <c r="R9" s="691"/>
      <c r="S9" s="692">
        <f ca="1">IFERROR(_xll.BC_BU(_xll.ArrayBU(DB),_xll.ArrayDPT($BA9:$BE9),_xll.ArrayCOA($BG9:$BZ9),YR,PRD,RV,_xll.ArrayDIM($CB9:$CE9)),0)</f>
        <v>0</v>
      </c>
      <c r="T9" s="692">
        <f ca="1">IFERROR(_xll.AC_BU(_xll.ArrayBU(DB),_xll.ArrayDPT($BA9:$BE9),_xll.ArrayCOA($BG9:$BZ9),YR-1,PRD,_xll.ArrayDIM($CB9:$CE9)),0)</f>
        <v>387357.45</v>
      </c>
      <c r="U9" s="692">
        <f ca="1">IFERROR(_xll.BCC_BU(_xll.ArrayBU(DB),_xll.ArrayDPT($BA9:$BE9),_xll.ArrayCOA($BG9:$BZ9),YR,PRD,RV,_xll.ArrayDIM($CB9:$CE9)),0)</f>
        <v>0</v>
      </c>
      <c r="V9" s="692">
        <f ca="1">IFERROR(_xll.ACC_BU(_xll.ArrayBU(DB),_xll.ArrayDPT($BA9:$BE9),_xll.ArrayCOA($BG9:$BZ9),YR-1,PRD,_xll.ArrayDIM($CB9:$CE9)),0)</f>
        <v>10350863.279999999</v>
      </c>
      <c r="W9" s="693"/>
      <c r="X9" s="692">
        <f ca="1">IFERROR(_xll.ACC_BU(_xll.ArrayBU(DB),_xll.ArrayDPT($BA9:$BE9),_xll.ArrayCOA($BG9:$BZ9),YR-1,PRD,_xll.ArrayDIM($CB9:$CE9)),0)</f>
        <v>10350863.279999999</v>
      </c>
      <c r="Y9" s="692">
        <f ca="1">IFERROR(_xll.BCC_BU(_xll.ArrayBU(DB),_xll.ArrayDPT($BA9:$BE9),_xll.ArrayCOA($BG9:$BZ9),YR-1,PRD,RV,_xll.ArrayDIM($CB9:$CE9)),0)</f>
        <v>0</v>
      </c>
      <c r="Z9" s="692">
        <f ca="1">IFERROR(_xll.ACC_BU(_xll.ArrayBU(DB),_xll.ArrayDPT($BA9:$BE9),_xll.ArrayCOA($BG9:$BZ9),YR-1-1,PRD,_xll.ArrayDIM($CB9:$CE9)),0)</f>
        <v>9708402.6499999985</v>
      </c>
      <c r="BA9" s="533"/>
      <c r="BB9" s="534"/>
      <c r="BC9" s="534"/>
      <c r="BD9" s="534"/>
      <c r="BE9" s="535"/>
      <c r="BF9" s="536"/>
      <c r="BG9" s="533" t="s">
        <v>2117</v>
      </c>
      <c r="BH9" s="535" t="s">
        <v>2121</v>
      </c>
      <c r="BI9" s="533" t="s">
        <v>2124</v>
      </c>
      <c r="BJ9" s="535"/>
      <c r="BK9" s="533"/>
      <c r="BL9" s="535"/>
      <c r="BM9" s="533"/>
      <c r="BN9" s="535"/>
      <c r="BO9" s="533"/>
      <c r="BP9" s="535"/>
      <c r="BQ9" s="533"/>
      <c r="BR9" s="535"/>
      <c r="BS9" s="533"/>
      <c r="BT9" s="535"/>
      <c r="BU9" s="533"/>
      <c r="BV9" s="535"/>
      <c r="BW9" s="533"/>
      <c r="BX9" s="535"/>
      <c r="BY9" s="533"/>
      <c r="BZ9" s="535"/>
      <c r="CA9" s="536"/>
      <c r="CB9" s="533"/>
      <c r="CC9" s="534"/>
      <c r="CD9" s="534"/>
      <c r="CE9" s="535"/>
    </row>
    <row r="10" spans="1:106" ht="12.75" customHeight="1">
      <c r="K10" s="35"/>
      <c r="L10" s="46"/>
      <c r="N10" s="46"/>
      <c r="P10" s="46"/>
      <c r="R10" s="46"/>
      <c r="S10" s="72"/>
      <c r="T10" s="72"/>
      <c r="U10" s="72"/>
      <c r="V10" s="72"/>
      <c r="X10" s="72"/>
      <c r="Y10" s="72"/>
      <c r="Z10" s="72"/>
      <c r="BA10" s="533"/>
      <c r="BB10" s="534"/>
      <c r="BC10" s="534"/>
      <c r="BD10" s="534"/>
      <c r="BE10" s="535"/>
      <c r="BF10" s="536"/>
      <c r="BG10" s="533"/>
      <c r="BH10" s="535"/>
      <c r="BI10" s="533"/>
      <c r="BJ10" s="535"/>
      <c r="BK10" s="533"/>
      <c r="BL10" s="535"/>
      <c r="BM10" s="533"/>
      <c r="BN10" s="535"/>
      <c r="BO10" s="533"/>
      <c r="BP10" s="535"/>
      <c r="BQ10" s="533"/>
      <c r="BR10" s="535"/>
      <c r="BS10" s="533"/>
      <c r="BT10" s="535"/>
      <c r="BU10" s="533"/>
      <c r="BV10" s="535"/>
      <c r="BW10" s="533"/>
      <c r="BX10" s="535"/>
      <c r="BY10" s="533"/>
      <c r="BZ10" s="535"/>
      <c r="CA10" s="536"/>
      <c r="CB10" s="533"/>
      <c r="CC10" s="534"/>
      <c r="CD10" s="534"/>
      <c r="CE10" s="535"/>
    </row>
    <row r="11" spans="1:106" ht="15" customHeight="1">
      <c r="A11" s="124">
        <f ca="1">I11-T11</f>
        <v>4779425.9800000004</v>
      </c>
      <c r="B11" s="124">
        <f t="shared" ref="B11:B16" ca="1" si="5">IF(I11=0,0,(A11*100/I11))</f>
        <v>76.082671834440333</v>
      </c>
      <c r="C11" s="124">
        <f ca="1">I11-E11</f>
        <v>3835176.31</v>
      </c>
      <c r="D11" s="124">
        <f t="shared" ref="D11:D16" ca="1" si="6">IF(I11=0,0,(C11*100/I11))</f>
        <v>61.051360946267806</v>
      </c>
      <c r="E11" s="124">
        <f ca="1">IFERROR(_xll.AC_BU(_xll.ArrayBU(DB),_xll.ArrayDPT($BA11:$BE11),_xll.ArrayCOA($BG11:$BZ11),YR,PRD-1,_xll.ArrayDIM($CB11:$CE11)),0)</f>
        <v>2446708.73</v>
      </c>
      <c r="F11" s="676">
        <f ca="1">I11-H11</f>
        <v>6281885.04</v>
      </c>
      <c r="G11" s="124">
        <f ca="1">IF(I11=0,0,(F11*100/I11))</f>
        <v>100</v>
      </c>
      <c r="H11" s="124">
        <f ca="1">IFERROR(_xll.BC_BU(_xll.ArrayBU(DB),_xll.ArrayDPT($BA11:$BE11),_xll.ArrayCOA($BG11:$BZ11),YR,PRD,RV,_xll.ArrayDIM($CB11:$CE11)),0)</f>
        <v>0</v>
      </c>
      <c r="I11" s="124">
        <f ca="1">IFERROR(_xll.AC_BU(_xll.ArrayBU(DB),_xll.ArrayDPT($BA11:$BE11),_xll.ArrayCOA($BG11:$BZ11),YR,PRD,_xll.ArrayDIM($CB11:$CE11)),0)</f>
        <v>6281885.04</v>
      </c>
      <c r="J11" s="127">
        <f t="shared" ref="J11:J16" ca="1" si="7">I11/$I$16*100</f>
        <v>70.354503545414445</v>
      </c>
      <c r="K11" s="126" t="s">
        <v>2734</v>
      </c>
      <c r="L11" s="124">
        <f ca="1">IFERROR(_xll.ACC_BU(_xll.ArrayBU(DB),_xll.ArrayDPT($BA11:$BE11),_xll.ArrayCOA($BG11:$BZ11),YR,PRD,_xll.ArrayDIM($CB11:$CE11)),0)</f>
        <v>12915129.469999999</v>
      </c>
      <c r="M11" s="127">
        <f t="shared" ref="M11:M16" ca="1" si="8">L11/$L$16*100</f>
        <v>58.271991908234241</v>
      </c>
      <c r="N11" s="124">
        <f ca="1">L11-U11</f>
        <v>12915129.469999999</v>
      </c>
      <c r="O11" s="124">
        <f t="shared" ref="O11:O16" ca="1" si="9">IF(L11=0,0,(N11*100/L11))</f>
        <v>100.00000000000001</v>
      </c>
      <c r="P11" s="124">
        <f ca="1">L11-V11</f>
        <v>402119.52999999933</v>
      </c>
      <c r="Q11" s="124">
        <f t="shared" ref="Q11:Q16" ca="1" si="10">IF(L11=0,0,(P11*100/L11))</f>
        <v>3.1135539983092353</v>
      </c>
      <c r="R11" s="40"/>
      <c r="S11" s="72">
        <f ca="1">IFERROR(_xll.BC_BU(_xll.ArrayBU(DB),_xll.ArrayDPT($BA11:$BE11),_xll.ArrayCOA($BG11:$BZ11),YR,PRD,RV,_xll.ArrayDIM($CB11:$CE11)),0)</f>
        <v>0</v>
      </c>
      <c r="T11" s="72">
        <f ca="1">IFERROR(_xll.AC_BU(_xll.ArrayBU(DB),_xll.ArrayDPT($BA11:$BE11),_xll.ArrayCOA($BG11:$BZ11),YR-1,PRD,_xll.ArrayDIM($CB11:$CE11)),0)</f>
        <v>1502459.06</v>
      </c>
      <c r="U11" s="72">
        <f ca="1">IFERROR(_xll.BCC_BU(_xll.ArrayBU(DB),_xll.ArrayDPT($BA11:$BE11),_xll.ArrayCOA($BG11:$BZ11),YR,PRD,RV,_xll.ArrayDIM($CB11:$CE11)),0)</f>
        <v>0</v>
      </c>
      <c r="V11" s="72">
        <f ca="1">IFERROR(_xll.ACC_BU(_xll.ArrayBU(DB),_xll.ArrayDPT($BA11:$BE11),_xll.ArrayCOA($BG11:$BZ11),YR-1,PRD,_xll.ArrayDIM($CB11:$CE11)),0)</f>
        <v>12513009.939999999</v>
      </c>
      <c r="X11" s="72">
        <f ca="1">IFERROR(_xll.ACC_BU(_xll.ArrayBU(DB),_xll.ArrayDPT($BA11:$BE11),_xll.ArrayCOA($BG11:$BZ11),YR-1,PRD,_xll.ArrayDIM($CB11:$CE11)),0)</f>
        <v>12513009.939999999</v>
      </c>
      <c r="Y11" s="72">
        <f ca="1">IFERROR(_xll.BCC_BU(_xll.ArrayBU(DB),_xll.ArrayDPT($BA11:$BE11),_xll.ArrayCOA($BG11:$BZ11),YR-1,PRD,RV,_xll.ArrayDIM($CB11:$CE11)),0)</f>
        <v>0</v>
      </c>
      <c r="Z11" s="72">
        <f ca="1">IFERROR(_xll.ACC_BU(_xll.ArrayBU(DB),_xll.ArrayDPT($BA11:$BE11),_xll.ArrayCOA($BG11:$BZ11),YR-1-1,PRD,_xll.ArrayDIM($CB11:$CE11)),0)</f>
        <v>10315864.720000001</v>
      </c>
      <c r="AA11" s="102"/>
      <c r="AB11" s="102"/>
      <c r="AC11" s="102"/>
      <c r="AE11" s="106"/>
      <c r="AF11" s="106"/>
      <c r="AG11" s="654"/>
      <c r="AH11" s="654"/>
      <c r="BA11" s="533"/>
      <c r="BB11" s="534"/>
      <c r="BC11" s="534"/>
      <c r="BD11" s="534"/>
      <c r="BE11" s="535"/>
      <c r="BF11" s="536"/>
      <c r="BG11" s="533" t="s">
        <v>1789</v>
      </c>
      <c r="BH11" s="533" t="s">
        <v>1789</v>
      </c>
      <c r="BI11" s="533" t="s">
        <v>2017</v>
      </c>
      <c r="BJ11" s="533" t="s">
        <v>3326</v>
      </c>
      <c r="BK11" s="533" t="s">
        <v>2028</v>
      </c>
      <c r="BL11" s="535" t="s">
        <v>2086</v>
      </c>
      <c r="BM11" s="533"/>
      <c r="BN11" s="535"/>
      <c r="BO11" s="533"/>
      <c r="BP11" s="535"/>
      <c r="BQ11" s="533"/>
      <c r="BR11" s="535"/>
      <c r="BS11" s="533"/>
      <c r="BT11" s="535"/>
      <c r="BU11" s="533"/>
      <c r="BV11" s="535"/>
      <c r="BW11" s="533"/>
      <c r="BX11" s="535"/>
      <c r="BY11" s="533"/>
      <c r="BZ11" s="535"/>
      <c r="CA11" s="536"/>
      <c r="CB11" s="533"/>
      <c r="CC11" s="534"/>
      <c r="CD11" s="534"/>
      <c r="CE11" s="535"/>
      <c r="DA11" t="s">
        <v>1789</v>
      </c>
    </row>
    <row r="12" spans="1:106" ht="15" customHeight="1">
      <c r="A12" s="124">
        <f ca="1">I12-T12</f>
        <v>0</v>
      </c>
      <c r="B12" s="124">
        <f t="shared" ca="1" si="5"/>
        <v>0</v>
      </c>
      <c r="C12" s="124">
        <f ca="1">I12-E12</f>
        <v>0</v>
      </c>
      <c r="D12" s="124">
        <f t="shared" ca="1" si="6"/>
        <v>0</v>
      </c>
      <c r="E12" s="124">
        <f ca="1">IFERROR(_xll.AC_BU(_xll.ArrayBU(DB),_xll.ArrayDPT($BA12:$BE12),_xll.ArrayCOA($BG12:$BZ12),YR,PRD-1,_xll.ArrayDIM($CB12:$CE12)),0)</f>
        <v>0</v>
      </c>
      <c r="F12" s="124">
        <f ca="1">I12-H12</f>
        <v>0</v>
      </c>
      <c r="G12" s="124">
        <f t="shared" ref="G12:G16" ca="1" si="11">IF(I12=0,0,(F12*100/I12))</f>
        <v>0</v>
      </c>
      <c r="H12" s="124">
        <f ca="1">IFERROR(_xll.BC_BU(_xll.ArrayBU(DB),_xll.ArrayDPT($BA12:$BE12),_xll.ArrayCOA($BG12:$BZ12),YR,PRD,RV,_xll.ArrayDIM($CB12:$CE12)),0)</f>
        <v>0</v>
      </c>
      <c r="I12" s="124">
        <f ca="1">IFERROR(_xll.AC_BU(_xll.ArrayBU(DB),_xll.ArrayDPT($BA12:$BE12),_xll.ArrayCOA($BG12:$BZ12),YR,PRD,_xll.ArrayDIM($CB12:$CE12)),0)</f>
        <v>0</v>
      </c>
      <c r="J12" s="127">
        <f t="shared" ca="1" si="7"/>
        <v>0</v>
      </c>
      <c r="K12" s="126" t="s">
        <v>2895</v>
      </c>
      <c r="L12" s="124">
        <f ca="1">IFERROR(_xll.ACC_BU(_xll.ArrayBU(DB),_xll.ArrayDPT($BA12:$BE12),_xll.ArrayCOA($BG12:$BZ12),YR,PRD,_xll.ArrayDIM($CB12:$CE12)),0)</f>
        <v>0</v>
      </c>
      <c r="M12" s="127">
        <f t="shared" ca="1" si="8"/>
        <v>0</v>
      </c>
      <c r="N12" s="124">
        <f ca="1">L12-U12</f>
        <v>0</v>
      </c>
      <c r="O12" s="124">
        <f t="shared" ca="1" si="9"/>
        <v>0</v>
      </c>
      <c r="P12" s="124">
        <f ca="1">L12-V12</f>
        <v>0</v>
      </c>
      <c r="Q12" s="124">
        <f t="shared" ca="1" si="10"/>
        <v>0</v>
      </c>
      <c r="R12" s="40"/>
      <c r="S12" s="72">
        <f ca="1">IFERROR(_xll.BC_BU(_xll.ArrayBU(DB),_xll.ArrayDPT($BA12:$BE12),_xll.ArrayCOA($BG12:$BZ12),YR,PRD,RV,_xll.ArrayDIM($CB12:$CE12)),0)</f>
        <v>0</v>
      </c>
      <c r="T12" s="72">
        <f ca="1">IFERROR(_xll.AC_BU(_xll.ArrayBU(DB),_xll.ArrayDPT($BA12:$BE12),_xll.ArrayCOA($BG12:$BZ12),YR-1,PRD,_xll.ArrayDIM($CB12:$CE12)),0)</f>
        <v>0</v>
      </c>
      <c r="U12" s="72">
        <f ca="1">IFERROR(_xll.BCC_BU(_xll.ArrayBU(DB),_xll.ArrayDPT($BA12:$BE12),_xll.ArrayCOA($BG12:$BZ12),YR,PRD,RV,_xll.ArrayDIM($CB12:$CE12)),0)</f>
        <v>0</v>
      </c>
      <c r="V12" s="72">
        <f ca="1">IFERROR(_xll.ACC_BU(_xll.ArrayBU(DB),_xll.ArrayDPT($BA12:$BE12),_xll.ArrayCOA($BG12:$BZ12),YR-1,PRD,_xll.ArrayDIM($CB12:$CE12)),0)</f>
        <v>0</v>
      </c>
      <c r="X12" s="72">
        <f ca="1">IFERROR(_xll.ACC_BU(_xll.ArrayBU(DB),_xll.ArrayDPT($BA12:$BE12),_xll.ArrayCOA($BG12:$BZ12),YR-1,PRD,_xll.ArrayDIM($CB12:$CE12)),0)</f>
        <v>0</v>
      </c>
      <c r="Y12" s="72">
        <f ca="1">IFERROR(_xll.BCC_BU(_xll.ArrayBU(DB),_xll.ArrayDPT($BA12:$BE12),_xll.ArrayCOA($BG12:$BZ12),YR-1,PRD,RV,_xll.ArrayDIM($CB12:$CE12)),0)</f>
        <v>0</v>
      </c>
      <c r="Z12" s="72">
        <f ca="1">IFERROR(_xll.ACC_BU(_xll.ArrayBU(DB),_xll.ArrayDPT($BA12:$BE12),_xll.ArrayCOA($BG12:$BZ12),YR-1-1,PRD,_xll.ArrayDIM($CB12:$CE12)),0)</f>
        <v>0</v>
      </c>
      <c r="AA12" s="102"/>
      <c r="AB12" s="102"/>
      <c r="AC12" s="102"/>
      <c r="AE12" s="106"/>
      <c r="AF12" s="106"/>
      <c r="AG12" s="654"/>
      <c r="AH12" s="654"/>
      <c r="BA12" s="533"/>
      <c r="BB12" s="534"/>
      <c r="BC12" s="534"/>
      <c r="BD12" s="534"/>
      <c r="BE12" s="535"/>
      <c r="BF12" s="536"/>
      <c r="BG12" s="533">
        <v>725999</v>
      </c>
      <c r="BH12" s="535"/>
      <c r="BI12" s="533"/>
      <c r="BJ12" s="535"/>
      <c r="BK12" s="533"/>
      <c r="BL12" s="535"/>
      <c r="BM12" s="533"/>
      <c r="BN12" s="535"/>
      <c r="BO12" s="533"/>
      <c r="BP12" s="535"/>
      <c r="BQ12" s="533"/>
      <c r="BR12" s="535"/>
      <c r="BS12" s="533"/>
      <c r="BT12" s="535"/>
      <c r="BU12" s="533"/>
      <c r="BV12" s="535"/>
      <c r="BW12" s="533"/>
      <c r="BX12" s="535"/>
      <c r="BY12" s="533"/>
      <c r="BZ12" s="535"/>
      <c r="CA12" s="536"/>
      <c r="CB12" s="533"/>
      <c r="CC12" s="534"/>
      <c r="CD12" s="534"/>
      <c r="CE12" s="535"/>
      <c r="DA12" t="s">
        <v>1795</v>
      </c>
    </row>
    <row r="13" spans="1:106" ht="15" customHeight="1">
      <c r="A13" s="124">
        <f ca="1">I13-T13</f>
        <v>0</v>
      </c>
      <c r="B13" s="124">
        <f t="shared" ca="1" si="5"/>
        <v>0</v>
      </c>
      <c r="C13" s="124">
        <f ca="1">I13-E13</f>
        <v>0</v>
      </c>
      <c r="D13" s="124">
        <f t="shared" ca="1" si="6"/>
        <v>0</v>
      </c>
      <c r="E13" s="124">
        <f ca="1">IFERROR(_xll.AC_BU(_xll.ArrayBU(DB),_xll.ArrayDPT($BA13:$BE13),_xll.ArrayCOA($BG13:$BZ13),YR,PRD-1,_xll.ArrayDIM($CB13:$CE13)),0)</f>
        <v>0</v>
      </c>
      <c r="F13" s="124">
        <f ca="1">I13-H13</f>
        <v>0</v>
      </c>
      <c r="G13" s="124">
        <f t="shared" ca="1" si="11"/>
        <v>0</v>
      </c>
      <c r="H13" s="124">
        <f ca="1">IFERROR(_xll.BC_BU(_xll.ArrayBU(DB),_xll.ArrayDPT($BA13:$BE13),_xll.ArrayCOA($BG13:$BZ13),YR,PRD,RV,_xll.ArrayDIM($CB13:$CE13)),0)</f>
        <v>0</v>
      </c>
      <c r="I13" s="125">
        <f ca="1">IFERROR(_xll.AC_BU(_xll.ArrayBU(DB),_xll.ArrayDPT($BA13:$BE13),_xll.ArrayCOA($BG13:$BZ13),YR,PRD,_xll.ArrayDIM($CB13:$CE13)),0)</f>
        <v>0</v>
      </c>
      <c r="J13" s="127">
        <f t="shared" ca="1" si="7"/>
        <v>0</v>
      </c>
      <c r="K13" s="126" t="s">
        <v>2317</v>
      </c>
      <c r="L13" s="124">
        <f ca="1">IFERROR(_xll.ACC_BU(_xll.ArrayBU(DB),_xll.ArrayDPT($BA13:$BE13),_xll.ArrayCOA($BG13:$BZ13),YR,PRD,_xll.ArrayDIM($CB13:$CE13)),0)</f>
        <v>0</v>
      </c>
      <c r="M13" s="127">
        <f t="shared" ca="1" si="8"/>
        <v>0</v>
      </c>
      <c r="N13" s="124">
        <f ca="1">L13-U13</f>
        <v>0</v>
      </c>
      <c r="O13" s="124">
        <f t="shared" ca="1" si="9"/>
        <v>0</v>
      </c>
      <c r="P13" s="124">
        <f ca="1">L13-V13</f>
        <v>0</v>
      </c>
      <c r="Q13" s="124">
        <f t="shared" ca="1" si="10"/>
        <v>0</v>
      </c>
      <c r="R13" s="40"/>
      <c r="S13" s="72">
        <f ca="1">IFERROR(_xll.BC_BU(_xll.ArrayBU(DB),_xll.ArrayDPT($BA13:$BE13),_xll.ArrayCOA($BG13:$BZ13),YR,PRD,RV,_xll.ArrayDIM($CB13:$CE13)),0)</f>
        <v>0</v>
      </c>
      <c r="T13" s="72">
        <f ca="1">IFERROR(_xll.AC_BU(_xll.ArrayBU(DB),_xll.ArrayDPT($BA13:$BE13),_xll.ArrayCOA($BG13:$BZ13),YR-1,PRD,_xll.ArrayDIM($CB13:$CE13)),0)</f>
        <v>0</v>
      </c>
      <c r="U13" s="72">
        <f ca="1">IFERROR(_xll.BCC_BU(_xll.ArrayBU(DB),_xll.ArrayDPT($BA13:$BE13),_xll.ArrayCOA($BG13:$BZ13),YR,PRD,RV,_xll.ArrayDIM($CB13:$CE13)),0)</f>
        <v>0</v>
      </c>
      <c r="V13" s="72">
        <f ca="1">IFERROR(_xll.ACC_BU(_xll.ArrayBU(DB),_xll.ArrayDPT($BA13:$BE13),_xll.ArrayCOA($BG13:$BZ13),YR-1,PRD,_xll.ArrayDIM($CB13:$CE13)),0)</f>
        <v>0</v>
      </c>
      <c r="X13" s="72">
        <f ca="1">IFERROR(_xll.ACC_BU(_xll.ArrayBU(DB),_xll.ArrayDPT($BA13:$BE13),_xll.ArrayCOA($BG13:$BZ13),YR-1,PRD,_xll.ArrayDIM($CB13:$CE13)),0)</f>
        <v>0</v>
      </c>
      <c r="Y13" s="72">
        <f ca="1">IFERROR(_xll.BCC_BU(_xll.ArrayBU(DB),_xll.ArrayDPT($BA13:$BE13),_xll.ArrayCOA($BG13:$BZ13),YR-1,PRD,RV,_xll.ArrayDIM($CB13:$CE13)),0)</f>
        <v>0</v>
      </c>
      <c r="Z13" s="72">
        <f ca="1">IFERROR(_xll.ACC_BU(_xll.ArrayBU(DB),_xll.ArrayDPT($BA13:$BE13),_xll.ArrayCOA($BG13:$BZ13),YR-1-1,PRD,_xll.ArrayDIM($CB13:$CE13)),0)</f>
        <v>0</v>
      </c>
      <c r="AA13" s="102"/>
      <c r="AB13" s="102"/>
      <c r="AC13" s="102"/>
      <c r="AE13" s="106"/>
      <c r="AF13" s="106"/>
      <c r="AG13" s="654"/>
      <c r="AH13" s="654"/>
      <c r="BA13" s="533"/>
      <c r="BB13" s="534"/>
      <c r="BC13" s="534"/>
      <c r="BD13" s="534"/>
      <c r="BE13" s="535"/>
      <c r="BF13" s="536"/>
      <c r="BG13" s="533">
        <v>715927</v>
      </c>
      <c r="BH13" s="535"/>
      <c r="BI13" s="533"/>
      <c r="BJ13" s="535"/>
      <c r="BK13" s="533"/>
      <c r="BL13" s="535"/>
      <c r="BM13" s="533"/>
      <c r="BN13" s="535"/>
      <c r="BO13" s="533"/>
      <c r="BP13" s="535"/>
      <c r="BQ13" s="533"/>
      <c r="BR13" s="535"/>
      <c r="BS13" s="533"/>
      <c r="BT13" s="535"/>
      <c r="BU13" s="533"/>
      <c r="BV13" s="535"/>
      <c r="BW13" s="533"/>
      <c r="BX13" s="535"/>
      <c r="BY13" s="533"/>
      <c r="BZ13" s="535"/>
      <c r="CA13" s="536"/>
      <c r="CB13" s="533"/>
      <c r="CC13" s="534"/>
      <c r="CD13" s="534"/>
      <c r="CE13" s="535"/>
      <c r="DA13" t="s">
        <v>1735</v>
      </c>
    </row>
    <row r="14" spans="1:106" ht="15" customHeight="1">
      <c r="A14" s="124">
        <f ca="1">I14-T14</f>
        <v>0</v>
      </c>
      <c r="B14" s="124">
        <f t="shared" ca="1" si="5"/>
        <v>0</v>
      </c>
      <c r="C14" s="124">
        <f ca="1">I14-E14</f>
        <v>0</v>
      </c>
      <c r="D14" s="124">
        <f t="shared" ca="1" si="6"/>
        <v>0</v>
      </c>
      <c r="E14" s="124">
        <f ca="1">IFERROR(_xll.AC_BU(_xll.ArrayBU(DB),_xll.ArrayDPT($BA14:$BE14),_xll.ArrayCOA($BG14:$BZ14),YR,PRD-1,_xll.ArrayDIM($CB14:$CE14)),0)</f>
        <v>0</v>
      </c>
      <c r="F14" s="124">
        <f ca="1">I14-H14</f>
        <v>0</v>
      </c>
      <c r="G14" s="124">
        <f t="shared" ca="1" si="11"/>
        <v>0</v>
      </c>
      <c r="H14" s="124">
        <f ca="1">IFERROR(_xll.BC_BU(_xll.ArrayBU(DB),_xll.ArrayDPT($BA14:$BE14),_xll.ArrayCOA($BG14:$BZ14),YR,PRD,RV,_xll.ArrayDIM($CB14:$CE14)),0)</f>
        <v>0</v>
      </c>
      <c r="I14" s="124">
        <f ca="1">IFERROR(_xll.AC_BU(_xll.ArrayBU(DB),_xll.ArrayDPT($BA14:$BE14),_xll.ArrayCOA($BG14:$BZ14),YR,PRD,_xll.ArrayDIM($CB14:$CE14)),0)</f>
        <v>0</v>
      </c>
      <c r="J14" s="127">
        <f t="shared" ca="1" si="7"/>
        <v>0</v>
      </c>
      <c r="K14" s="126" t="s">
        <v>2896</v>
      </c>
      <c r="L14" s="124">
        <f ca="1">IFERROR(_xll.ACC_BU(_xll.ArrayBU(DB),_xll.ArrayDPT($BA14:$BE14),_xll.ArrayCOA($BG14:$BZ14),YR,PRD,_xll.ArrayDIM($CB14:$CE14)),0)</f>
        <v>0</v>
      </c>
      <c r="M14" s="127">
        <f t="shared" ca="1" si="8"/>
        <v>0</v>
      </c>
      <c r="N14" s="124">
        <f ca="1">L14-U14</f>
        <v>0</v>
      </c>
      <c r="O14" s="124">
        <f t="shared" ca="1" si="9"/>
        <v>0</v>
      </c>
      <c r="P14" s="124">
        <f ca="1">L14-V14</f>
        <v>0</v>
      </c>
      <c r="Q14" s="124">
        <f t="shared" ca="1" si="10"/>
        <v>0</v>
      </c>
      <c r="R14" s="40"/>
      <c r="S14" s="72">
        <f ca="1">IFERROR(_xll.BC_BU(_xll.ArrayBU(DB),_xll.ArrayDPT($BA14:$BE14),_xll.ArrayCOA($BG14:$BZ14),YR,PRD,RV,_xll.ArrayDIM($CB14:$CE14)),0)</f>
        <v>0</v>
      </c>
      <c r="T14" s="72">
        <f ca="1">IFERROR(_xll.AC_BU(_xll.ArrayBU(DB),_xll.ArrayDPT($BA14:$BE14),_xll.ArrayCOA($BG14:$BZ14),YR-1,PRD,_xll.ArrayDIM($CB14:$CE14)),0)</f>
        <v>0</v>
      </c>
      <c r="U14" s="72">
        <f ca="1">IFERROR(_xll.BCC_BU(_xll.ArrayBU(DB),_xll.ArrayDPT($BA14:$BE14),_xll.ArrayCOA($BG14:$BZ14),YR,PRD,RV,_xll.ArrayDIM($CB14:$CE14)),0)</f>
        <v>0</v>
      </c>
      <c r="V14" s="72">
        <f ca="1">IFERROR(_xll.ACC_BU(_xll.ArrayBU(DB),_xll.ArrayDPT($BA14:$BE14),_xll.ArrayCOA($BG14:$BZ14),YR-1,PRD,_xll.ArrayDIM($CB14:$CE14)),0)</f>
        <v>0</v>
      </c>
      <c r="X14" s="72">
        <f ca="1">IFERROR(_xll.ACC_BU(_xll.ArrayBU(DB),_xll.ArrayDPT($BA14:$BE14),_xll.ArrayCOA($BG14:$BZ14),YR-1,PRD,_xll.ArrayDIM($CB14:$CE14)),0)</f>
        <v>0</v>
      </c>
      <c r="Y14" s="72">
        <f ca="1">IFERROR(_xll.BCC_BU(_xll.ArrayBU(DB),_xll.ArrayDPT($BA14:$BE14),_xll.ArrayCOA($BG14:$BZ14),YR-1,PRD,RV,_xll.ArrayDIM($CB14:$CE14)),0)</f>
        <v>0</v>
      </c>
      <c r="Z14" s="72">
        <f ca="1">IFERROR(_xll.ACC_BU(_xll.ArrayBU(DB),_xll.ArrayDPT($BA14:$BE14),_xll.ArrayCOA($BG14:$BZ14),YR-1-1,PRD,_xll.ArrayDIM($CB14:$CE14)),0)</f>
        <v>0</v>
      </c>
      <c r="AA14" s="102"/>
      <c r="AB14" s="102"/>
      <c r="AC14" s="102"/>
      <c r="AE14" s="106"/>
      <c r="AF14" s="106"/>
      <c r="AG14" s="654"/>
      <c r="AH14" s="654"/>
      <c r="BA14" s="533"/>
      <c r="BB14" s="534"/>
      <c r="BC14" s="534"/>
      <c r="BD14" s="534"/>
      <c r="BE14" s="535"/>
      <c r="BF14" s="536"/>
      <c r="BG14" s="533">
        <v>819100</v>
      </c>
      <c r="BH14" s="535"/>
      <c r="BI14" s="533"/>
      <c r="BJ14" s="535"/>
      <c r="BK14" s="533"/>
      <c r="BL14" s="535"/>
      <c r="BM14" s="533"/>
      <c r="BN14" s="535"/>
      <c r="BO14" s="533"/>
      <c r="BP14" s="535"/>
      <c r="BQ14" s="533"/>
      <c r="BR14" s="535"/>
      <c r="BS14" s="533"/>
      <c r="BT14" s="535"/>
      <c r="BU14" s="533"/>
      <c r="BV14" s="535"/>
      <c r="BW14" s="533"/>
      <c r="BX14" s="535"/>
      <c r="BY14" s="533"/>
      <c r="BZ14" s="535"/>
      <c r="CA14" s="536"/>
      <c r="CB14" s="533"/>
      <c r="CC14" s="534"/>
      <c r="CD14" s="534"/>
      <c r="CE14" s="535"/>
      <c r="DA14" t="s">
        <v>2088</v>
      </c>
      <c r="DB14" t="s">
        <v>2090</v>
      </c>
    </row>
    <row r="15" spans="1:106" ht="15" customHeight="1">
      <c r="A15" s="124">
        <f ca="1">I15-T15</f>
        <v>2180476.46</v>
      </c>
      <c r="B15" s="124">
        <f t="shared" ca="1" si="5"/>
        <v>82.374841740750426</v>
      </c>
      <c r="C15" s="124">
        <f ca="1">I15-E15</f>
        <v>1282606.1499999999</v>
      </c>
      <c r="D15" s="124">
        <f t="shared" ca="1" si="6"/>
        <v>48.454766909963887</v>
      </c>
      <c r="E15" s="124">
        <f ca="1">IFERROR(_xll.AC_BU(_xll.ArrayBU(DB),_xll.ArrayDPT($BA15:$BE15),_xll.ArrayCOA($BG15:$BZ15),YR,PRD-1,_xll.ArrayDIM($CB15:$CE15)),0)</f>
        <v>1364411.33</v>
      </c>
      <c r="F15" s="124">
        <f ca="1">I15-H15</f>
        <v>2647017.48</v>
      </c>
      <c r="G15" s="124">
        <f t="shared" ca="1" si="11"/>
        <v>100</v>
      </c>
      <c r="H15" s="124">
        <f ca="1">IFERROR(_xll.BC_BU(_xll.ArrayBU(DB),_xll.ArrayDPT($BA15:$BE15),_xll.ArrayCOA($BG15:$BZ15),YR,PRD,RV,_xll.ArrayDIM($CB15:$CE15)),0)</f>
        <v>0</v>
      </c>
      <c r="I15" s="124">
        <f ca="1">IFERROR(_xll.AC_BU(_xll.ArrayBU(DB),_xll.ArrayDPT($BA15:$BE15),_xll.ArrayCOA($BG15:$BZ15),YR,PRD,_xll.ArrayDIM($CB15:$CE15)),0)</f>
        <v>2647017.48</v>
      </c>
      <c r="J15" s="127">
        <f t="shared" ca="1" si="7"/>
        <v>29.645496454585551</v>
      </c>
      <c r="K15" s="124" t="s">
        <v>2320</v>
      </c>
      <c r="L15" s="124">
        <f ca="1">IFERROR(_xll.ACC_BU(_xll.ArrayBU(DB),_xll.ArrayDPT($BA15:$BE15),_xll.ArrayCOA($BG15:$BZ15),YR,PRD,_xll.ArrayDIM($CB15:$CE15)),0)</f>
        <v>9248398.9199999999</v>
      </c>
      <c r="M15" s="127">
        <f t="shared" ca="1" si="8"/>
        <v>41.728008091765751</v>
      </c>
      <c r="N15" s="124">
        <f ca="1">L15-U15</f>
        <v>9248398.9199999999</v>
      </c>
      <c r="O15" s="124">
        <f t="shared" ca="1" si="9"/>
        <v>100</v>
      </c>
      <c r="P15" s="124">
        <f ca="1">L15-V15</f>
        <v>6466145.2199999997</v>
      </c>
      <c r="Q15" s="124">
        <f t="shared" ca="1" si="10"/>
        <v>69.916374455006746</v>
      </c>
      <c r="R15" s="40"/>
      <c r="S15" s="72">
        <f ca="1">IFERROR(_xll.BC_BU(_xll.ArrayBU(DB),_xll.ArrayDPT($BA15:$BE15),_xll.ArrayCOA($BG15:$BZ15),YR,PRD,RV,_xll.ArrayDIM($CB15:$CE15)),0)</f>
        <v>0</v>
      </c>
      <c r="T15" s="72">
        <f ca="1">IFERROR(_xll.AC_BU(_xll.ArrayBU(DB),_xll.ArrayDPT($BA15:$BE15),_xll.ArrayCOA($BG15:$BZ15),YR-1,PRD,_xll.ArrayDIM($CB15:$CE15)),0)</f>
        <v>466541.02</v>
      </c>
      <c r="U15" s="72">
        <f ca="1">IFERROR(_xll.BCC_BU(_xll.ArrayBU(DB),_xll.ArrayDPT($BA15:$BE15),_xll.ArrayCOA($BG15:$BZ15),YR,PRD,RV,_xll.ArrayDIM($CB15:$CE15)),0)</f>
        <v>0</v>
      </c>
      <c r="V15" s="72">
        <f ca="1">IFERROR(_xll.ACC_BU(_xll.ArrayBU(DB),_xll.ArrayDPT($BA15:$BE15),_xll.ArrayCOA($BG15:$BZ15),YR-1,PRD,_xll.ArrayDIM($CB15:$CE15)),0)</f>
        <v>2782253.7</v>
      </c>
      <c r="X15" s="72">
        <f ca="1">IFERROR(_xll.ACC_BU(_xll.ArrayBU(DB),_xll.ArrayDPT($BA15:$BE15),_xll.ArrayCOA($BG15:$BZ15),YR-1,PRD,_xll.ArrayDIM($CB15:$CE15)),0)</f>
        <v>2782253.7</v>
      </c>
      <c r="Y15" s="72">
        <f ca="1">IFERROR(_xll.BCC_BU(_xll.ArrayBU(DB),_xll.ArrayDPT($BA15:$BE15),_xll.ArrayCOA($BG15:$BZ15),YR-1,PRD,RV,_xll.ArrayDIM($CB15:$CE15)),0)</f>
        <v>0</v>
      </c>
      <c r="Z15" s="72">
        <f ca="1">IFERROR(_xll.ACC_BU(_xll.ArrayBU(DB),_xll.ArrayDPT($BA15:$BE15),_xll.ArrayCOA($BG15:$BZ15),YR-1-1,PRD,_xll.ArrayDIM($CB15:$CE15)),0)</f>
        <v>2694371.77</v>
      </c>
      <c r="AA15" s="102"/>
      <c r="AB15" s="102"/>
      <c r="AC15" s="102"/>
      <c r="AD15" s="102"/>
      <c r="AE15" s="106"/>
      <c r="AF15" s="106"/>
      <c r="AG15" s="654"/>
      <c r="AH15" s="654"/>
      <c r="AI15" s="106"/>
      <c r="BA15" s="533"/>
      <c r="BB15" s="534"/>
      <c r="BC15" s="534"/>
      <c r="BD15" s="534"/>
      <c r="BE15" s="535"/>
      <c r="BF15" s="536"/>
      <c r="BG15" s="533">
        <v>910100</v>
      </c>
      <c r="BH15" s="535">
        <v>922500</v>
      </c>
      <c r="BI15" s="533"/>
      <c r="BJ15" s="535"/>
      <c r="BK15" s="533"/>
      <c r="BL15" s="535"/>
      <c r="BM15" s="533"/>
      <c r="BN15" s="535"/>
      <c r="BO15" s="533"/>
      <c r="BP15" s="535"/>
      <c r="BQ15" s="533"/>
      <c r="BR15" s="535"/>
      <c r="BS15" s="533"/>
      <c r="BT15" s="535"/>
      <c r="BU15" s="533"/>
      <c r="BV15" s="535"/>
      <c r="BW15" s="533"/>
      <c r="BX15" s="535"/>
      <c r="BY15" s="533"/>
      <c r="BZ15" s="535"/>
      <c r="CA15" s="536"/>
      <c r="CB15" s="533"/>
      <c r="CC15" s="534"/>
      <c r="CD15" s="534"/>
      <c r="CE15" s="535"/>
      <c r="DA15" t="s">
        <v>2163</v>
      </c>
      <c r="DB15" t="s">
        <v>2247</v>
      </c>
    </row>
    <row r="16" spans="1:106" ht="15.75" customHeight="1">
      <c r="A16" s="35">
        <f ca="1">SUM(A11:A15)</f>
        <v>6959902.4400000004</v>
      </c>
      <c r="B16" s="162">
        <f t="shared" ca="1" si="5"/>
        <v>77.948016840931984</v>
      </c>
      <c r="C16" s="76">
        <f ca="1">SUM(C11:C15)</f>
        <v>5117782.46</v>
      </c>
      <c r="D16" s="162">
        <f t="shared" ca="1" si="6"/>
        <v>57.317038107836801</v>
      </c>
      <c r="E16" s="76">
        <f ca="1">SUM(E11:E15)</f>
        <v>3811120.06</v>
      </c>
      <c r="F16" s="35">
        <f ca="1">SUM(F11:F15)</f>
        <v>8928902.5199999996</v>
      </c>
      <c r="G16" s="162">
        <f t="shared" ca="1" si="11"/>
        <v>100</v>
      </c>
      <c r="H16" s="35">
        <f ca="1">SUM(H11:H13)</f>
        <v>0</v>
      </c>
      <c r="I16" s="35">
        <f ca="1">SUM(I11:I15)</f>
        <v>8928902.5199999996</v>
      </c>
      <c r="J16" s="140">
        <f t="shared" ca="1" si="7"/>
        <v>100</v>
      </c>
      <c r="K16" s="35" t="s">
        <v>2897</v>
      </c>
      <c r="L16" s="35">
        <f ca="1">SUM(L11:L15)</f>
        <v>22163528.390000001</v>
      </c>
      <c r="M16" s="140">
        <f t="shared" ca="1" si="8"/>
        <v>100</v>
      </c>
      <c r="N16" s="35">
        <f ca="1">SUM(N11:N13)</f>
        <v>12915129.469999999</v>
      </c>
      <c r="O16" s="162">
        <f t="shared" ca="1" si="9"/>
        <v>58.271991908234249</v>
      </c>
      <c r="P16" s="76">
        <f ca="1">SUM(P11:P13)</f>
        <v>402119.52999999933</v>
      </c>
      <c r="Q16" s="162">
        <f t="shared" ca="1" si="10"/>
        <v>1.8143299339532613</v>
      </c>
      <c r="R16" s="35"/>
      <c r="S16" s="77">
        <f ca="1">SUM(S11:S15)</f>
        <v>0</v>
      </c>
      <c r="T16" s="77">
        <f ca="1">SUM(T11:T15)</f>
        <v>1969000.08</v>
      </c>
      <c r="U16" s="77">
        <f ca="1">SUM(U11:U15)</f>
        <v>0</v>
      </c>
      <c r="V16" s="77">
        <f ca="1">SUM(V11:V15)</f>
        <v>15295263.640000001</v>
      </c>
      <c r="X16" s="77">
        <f ca="1">SUM(X11:X15)</f>
        <v>15295263.640000001</v>
      </c>
      <c r="Y16" s="77">
        <f ca="1">SUM(Y11:Y15)</f>
        <v>0</v>
      </c>
      <c r="Z16" s="77">
        <f ca="1">SUM(Z11:Z15)</f>
        <v>13010236.49</v>
      </c>
      <c r="AA16" s="131"/>
      <c r="AB16" s="131"/>
      <c r="AC16" s="131"/>
      <c r="AE16" s="106"/>
      <c r="AF16" s="106"/>
      <c r="AG16" s="654"/>
      <c r="AH16" s="654"/>
      <c r="BA16" s="533"/>
      <c r="BB16" s="534"/>
      <c r="BC16" s="534"/>
      <c r="BD16" s="534"/>
      <c r="BE16" s="535"/>
      <c r="BF16" s="536"/>
      <c r="BG16" s="533"/>
      <c r="BH16" s="535"/>
      <c r="BI16" s="533"/>
      <c r="BJ16" s="535"/>
      <c r="BK16" s="533"/>
      <c r="BL16" s="535"/>
      <c r="BM16" s="533"/>
      <c r="BN16" s="535"/>
      <c r="BO16" s="533"/>
      <c r="BP16" s="535"/>
      <c r="BQ16" s="533"/>
      <c r="BR16" s="535"/>
      <c r="BS16" s="533"/>
      <c r="BT16" s="535"/>
      <c r="BU16" s="533"/>
      <c r="BV16" s="535"/>
      <c r="BW16" s="533"/>
      <c r="BX16" s="535"/>
      <c r="BY16" s="533"/>
      <c r="BZ16" s="535"/>
      <c r="CA16" s="536"/>
      <c r="CB16" s="533"/>
      <c r="CC16" s="534"/>
      <c r="CD16" s="534"/>
      <c r="CE16" s="535"/>
    </row>
    <row r="17" spans="1:83" ht="15.75" customHeight="1" thickBot="1">
      <c r="A17" s="81"/>
      <c r="B17" s="81"/>
      <c r="C17" s="81"/>
      <c r="D17" s="81"/>
      <c r="E17" s="81"/>
      <c r="F17" s="81"/>
      <c r="G17" s="81"/>
      <c r="H17" s="81"/>
      <c r="I17" s="81"/>
      <c r="J17" s="182"/>
      <c r="K17" s="81"/>
      <c r="L17" s="81"/>
      <c r="M17" s="182"/>
      <c r="N17" s="81"/>
      <c r="O17" s="81"/>
      <c r="P17" s="81"/>
      <c r="Q17" s="81"/>
      <c r="R17" s="40"/>
      <c r="S17" s="75"/>
      <c r="T17" s="75"/>
      <c r="U17" s="75"/>
      <c r="V17" s="75"/>
      <c r="X17" s="75"/>
      <c r="Y17" s="75"/>
      <c r="Z17" s="75"/>
      <c r="AA17" s="46"/>
      <c r="AB17" s="46"/>
      <c r="AC17" s="46"/>
      <c r="AE17" s="106"/>
      <c r="AF17" s="106"/>
      <c r="AG17" s="106"/>
      <c r="AH17" s="106"/>
      <c r="BA17" s="533"/>
      <c r="BB17" s="534"/>
      <c r="BC17" s="534"/>
      <c r="BD17" s="534"/>
      <c r="BE17" s="535"/>
      <c r="BF17" s="536"/>
      <c r="BG17" s="533"/>
      <c r="BH17" s="535"/>
      <c r="BI17" s="533"/>
      <c r="BJ17" s="535"/>
      <c r="BK17" s="533"/>
      <c r="BL17" s="535"/>
      <c r="BM17" s="533"/>
      <c r="BN17" s="535"/>
      <c r="BO17" s="533"/>
      <c r="BP17" s="535"/>
      <c r="BQ17" s="533"/>
      <c r="BR17" s="535"/>
      <c r="BS17" s="533"/>
      <c r="BT17" s="535"/>
      <c r="BU17" s="533"/>
      <c r="BV17" s="535"/>
      <c r="BW17" s="533"/>
      <c r="BX17" s="535"/>
      <c r="BY17" s="533"/>
      <c r="BZ17" s="535"/>
      <c r="CA17" s="536"/>
      <c r="CB17" s="533"/>
      <c r="CC17" s="534"/>
      <c r="CD17" s="534"/>
      <c r="CE17" s="535"/>
    </row>
    <row r="18" spans="1:83" ht="15.75" customHeight="1" thickTop="1">
      <c r="G18" s="140"/>
      <c r="H18" s="46"/>
      <c r="M18" s="140"/>
      <c r="S18" s="46"/>
      <c r="T18" s="46"/>
      <c r="U18" s="46"/>
      <c r="V18" s="46"/>
      <c r="X18" s="162"/>
      <c r="Y18" s="162"/>
      <c r="Z18" s="162"/>
      <c r="AA18" s="46"/>
      <c r="AB18" s="46"/>
      <c r="AC18" s="46"/>
      <c r="AE18" s="106"/>
      <c r="AF18" s="106"/>
      <c r="AG18" s="106"/>
      <c r="AH18" s="106"/>
      <c r="BA18" s="537"/>
      <c r="BB18" s="538"/>
      <c r="BC18" s="538"/>
      <c r="BD18" s="538"/>
      <c r="BE18" s="539"/>
      <c r="BF18" s="502"/>
      <c r="BG18" s="537"/>
      <c r="BH18" s="539"/>
      <c r="BI18" s="537"/>
      <c r="BJ18" s="539"/>
      <c r="BK18" s="537"/>
      <c r="BL18" s="539"/>
      <c r="BM18" s="537"/>
      <c r="BN18" s="539"/>
      <c r="BO18" s="537"/>
      <c r="BP18" s="539"/>
      <c r="BQ18" s="537"/>
      <c r="BR18" s="539"/>
      <c r="BS18" s="537"/>
      <c r="BT18" s="539"/>
      <c r="BU18" s="537"/>
      <c r="BV18" s="539"/>
      <c r="BW18" s="537"/>
      <c r="BX18" s="539"/>
      <c r="BY18" s="537"/>
      <c r="BZ18" s="539"/>
      <c r="CA18" s="502"/>
      <c r="CB18" s="537"/>
      <c r="CC18" s="538"/>
      <c r="CD18" s="538"/>
      <c r="CE18" s="539"/>
    </row>
    <row r="19" spans="1:83" ht="15.75" customHeight="1">
      <c r="Z19" s="102"/>
      <c r="AE19" s="106"/>
      <c r="AF19" s="106"/>
      <c r="AG19" s="106"/>
      <c r="AH19" s="106"/>
    </row>
    <row r="20" spans="1:83" ht="12.75" customHeight="1">
      <c r="Z20" s="102"/>
      <c r="AE20" s="106"/>
      <c r="AF20" s="106"/>
      <c r="AG20" s="106"/>
      <c r="AH20" s="106"/>
    </row>
    <row r="21" spans="1:83" ht="12.75" customHeight="1">
      <c r="Z21" s="102"/>
      <c r="AE21" s="106"/>
      <c r="AF21" s="106"/>
      <c r="AG21" s="106"/>
      <c r="AH21" s="106"/>
    </row>
    <row r="22" spans="1:83" ht="12.75" customHeight="1">
      <c r="Z22" s="102"/>
      <c r="AE22" s="106"/>
      <c r="AF22" s="106"/>
      <c r="AG22" s="106"/>
      <c r="AH22" s="106"/>
    </row>
    <row r="23" spans="1:83" ht="12.75" customHeight="1">
      <c r="Z23" s="102"/>
      <c r="AE23" s="106"/>
      <c r="AF23" s="106"/>
      <c r="AG23" s="106"/>
      <c r="AH23" s="106"/>
    </row>
    <row r="24" spans="1:83" ht="12.75" customHeight="1">
      <c r="Z24" s="102"/>
      <c r="AE24" s="106"/>
      <c r="AF24" s="106"/>
      <c r="AG24" s="106"/>
      <c r="AH24" s="106"/>
    </row>
    <row r="25" spans="1:83" ht="12.75" customHeight="1">
      <c r="Z25" s="102"/>
      <c r="AG25" s="106"/>
      <c r="AH25" s="106"/>
    </row>
    <row r="26" spans="1:83" ht="12.75" customHeight="1">
      <c r="Z26" s="102"/>
      <c r="AG26" s="106"/>
      <c r="AH26" s="106"/>
    </row>
    <row r="27" spans="1:83" ht="12.75" customHeight="1">
      <c r="Z27" s="102"/>
      <c r="AG27" s="106"/>
      <c r="AH27" s="106"/>
    </row>
    <row r="28" spans="1:83" ht="12.75" customHeight="1">
      <c r="Z28" s="102"/>
      <c r="AG28" s="106"/>
      <c r="AH28" s="106"/>
    </row>
    <row r="29" spans="1:83" ht="12.75" customHeight="1">
      <c r="Z29" s="102"/>
      <c r="AG29" s="106"/>
      <c r="AH29" s="106"/>
    </row>
    <row r="30" spans="1:83" ht="12.75" customHeight="1">
      <c r="Z30" s="102"/>
      <c r="AG30" s="106"/>
      <c r="AH30" s="106"/>
    </row>
    <row r="31" spans="1:83" ht="12.75" customHeight="1">
      <c r="Z31" s="102"/>
      <c r="AG31" s="106"/>
      <c r="AH31" s="106"/>
    </row>
    <row r="32" spans="1:83" ht="12.75" customHeight="1">
      <c r="Z32" s="102"/>
      <c r="AG32" s="106"/>
      <c r="AH32" s="106"/>
    </row>
    <row r="33" spans="26:34" ht="12.75" customHeight="1">
      <c r="Z33" s="102"/>
      <c r="AG33" s="106"/>
      <c r="AH33" s="106"/>
    </row>
    <row r="34" spans="26:34" ht="12.75" customHeight="1">
      <c r="Z34" s="102"/>
      <c r="AG34" s="106"/>
      <c r="AH34" s="106"/>
    </row>
    <row r="35" spans="26:34" ht="12.75" customHeight="1">
      <c r="Z35" s="102"/>
      <c r="AG35" s="106"/>
      <c r="AH35" s="106"/>
    </row>
    <row r="36" spans="26:34" ht="12.75" customHeight="1">
      <c r="Z36" s="102"/>
      <c r="AG36" s="106"/>
      <c r="AH36" s="106"/>
    </row>
    <row r="37" spans="26:34" ht="12.75" customHeight="1">
      <c r="Z37" s="102"/>
      <c r="AG37" s="106"/>
      <c r="AH37" s="106"/>
    </row>
    <row r="38" spans="26:34" ht="12.75" customHeight="1">
      <c r="Z38" s="102"/>
      <c r="AG38" s="106"/>
      <c r="AH38" s="106"/>
    </row>
    <row r="39" spans="26:34" ht="12.75" customHeight="1">
      <c r="Z39" s="102"/>
      <c r="AG39" s="106"/>
      <c r="AH39" s="106"/>
    </row>
    <row r="40" spans="26:34" ht="12.75" customHeight="1">
      <c r="Z40" s="102"/>
      <c r="AE40" s="106"/>
      <c r="AF40" s="106"/>
      <c r="AG40" s="106"/>
      <c r="AH40" s="106"/>
    </row>
    <row r="41" spans="26:34" ht="12.75" customHeight="1">
      <c r="AG41" s="106"/>
      <c r="AH41" s="106"/>
    </row>
    <row r="42" spans="26:34" ht="12.75" customHeight="1">
      <c r="Z42" s="102"/>
      <c r="AG42" s="106"/>
      <c r="AH42" s="106"/>
    </row>
    <row r="43" spans="26:34" ht="12.75" customHeight="1">
      <c r="Z43" s="102"/>
      <c r="AG43" s="106"/>
      <c r="AH43" s="106"/>
    </row>
    <row r="44" spans="26:34" ht="12.75" customHeight="1">
      <c r="Z44" s="102"/>
      <c r="AG44" s="106"/>
      <c r="AH44" s="106"/>
    </row>
    <row r="45" spans="26:34" ht="12.75" customHeight="1">
      <c r="Z45" s="102"/>
      <c r="AG45" s="106"/>
      <c r="AH45" s="106"/>
    </row>
    <row r="46" spans="26:34" ht="12.75" customHeight="1">
      <c r="AG46" s="106"/>
      <c r="AH46" s="106"/>
    </row>
    <row r="47" spans="26:34" ht="12.75" customHeight="1">
      <c r="Z47" s="102"/>
      <c r="AG47" s="106"/>
      <c r="AH47" s="106"/>
    </row>
    <row r="48" spans="26:34" ht="12.75" customHeight="1">
      <c r="AG48" s="106"/>
      <c r="AH48" s="106"/>
    </row>
    <row r="49" spans="33:34" ht="12.75" customHeight="1">
      <c r="AG49" s="106"/>
      <c r="AH49" s="106"/>
    </row>
    <row r="50" spans="33:34" ht="12.75" customHeight="1">
      <c r="AG50" s="106"/>
      <c r="AH50" s="106"/>
    </row>
    <row r="51" spans="33:34" ht="12.75" customHeight="1">
      <c r="AG51" s="106"/>
      <c r="AH51" s="106"/>
    </row>
    <row r="52" spans="33:34" ht="12.75" customHeight="1">
      <c r="AG52" s="106"/>
      <c r="AH52" s="106"/>
    </row>
    <row r="53" spans="33:34" ht="12.75" customHeight="1">
      <c r="AG53" s="106"/>
      <c r="AH53" s="106"/>
    </row>
    <row r="54" spans="33:34" ht="12.75" customHeight="1">
      <c r="AG54" s="106"/>
      <c r="AH54" s="106"/>
    </row>
    <row r="55" spans="33:34" ht="12.75" customHeight="1">
      <c r="AG55" s="106"/>
      <c r="AH55" s="106"/>
    </row>
    <row r="56" spans="33:34" ht="12.75" customHeight="1">
      <c r="AG56" s="106"/>
      <c r="AH56" s="106"/>
    </row>
    <row r="57" spans="33:34" ht="12.75" customHeight="1">
      <c r="AG57" s="106"/>
      <c r="AH57" s="106"/>
    </row>
    <row r="58" spans="33:34" ht="12.75" customHeight="1">
      <c r="AG58" s="106"/>
      <c r="AH58" s="106"/>
    </row>
    <row r="59" spans="33:34" ht="12.75" customHeight="1">
      <c r="AG59" s="106"/>
      <c r="AH59" s="106"/>
    </row>
    <row r="60" spans="33:34" ht="12.75" customHeight="1">
      <c r="AG60" s="106"/>
      <c r="AH60" s="106"/>
    </row>
    <row r="61" spans="33:34" ht="12.75" customHeight="1">
      <c r="AG61" s="106"/>
      <c r="AH61" s="106"/>
    </row>
    <row r="62" spans="33:34" ht="12.75" customHeight="1">
      <c r="AG62" s="106"/>
      <c r="AH62" s="106"/>
    </row>
    <row r="63" spans="33:34" ht="12.75" customHeight="1">
      <c r="AG63" s="106"/>
      <c r="AH63" s="106"/>
    </row>
    <row r="64" spans="33:34" ht="12.75" customHeight="1">
      <c r="AG64" s="106"/>
      <c r="AH64" s="106"/>
    </row>
    <row r="65" spans="33:34" ht="12.75" customHeight="1">
      <c r="AG65" s="106"/>
      <c r="AH65" s="106"/>
    </row>
    <row r="66" spans="33:34" ht="12.75" customHeight="1">
      <c r="AG66" s="106"/>
      <c r="AH66" s="106"/>
    </row>
    <row r="67" spans="33:34" ht="12.75" customHeight="1"/>
    <row r="68" spans="33:34" ht="12.75" customHeight="1"/>
    <row r="69" spans="33:34" ht="12.75" customHeight="1"/>
    <row r="70" spans="33:34" ht="12.75" customHeight="1"/>
  </sheetData>
  <mergeCells count="26">
    <mergeCell ref="A7:G7"/>
    <mergeCell ref="BI5:BJ5"/>
    <mergeCell ref="BK5:BL5"/>
    <mergeCell ref="BM5:BN5"/>
    <mergeCell ref="BO5:BP5"/>
    <mergeCell ref="S5:T5"/>
    <mergeCell ref="U5:V5"/>
    <mergeCell ref="K5:K6"/>
    <mergeCell ref="BD5:BD6"/>
    <mergeCell ref="A5:J5"/>
    <mergeCell ref="BE5:BE6"/>
    <mergeCell ref="L5:Q5"/>
    <mergeCell ref="BB5:BB6"/>
    <mergeCell ref="BG5:BH5"/>
    <mergeCell ref="BA3:CE3"/>
    <mergeCell ref="N7:Q7"/>
    <mergeCell ref="CB4:CE5"/>
    <mergeCell ref="BA5:BA6"/>
    <mergeCell ref="BC5:BC6"/>
    <mergeCell ref="BU5:BV5"/>
    <mergeCell ref="BW5:BX5"/>
    <mergeCell ref="BA4:BE4"/>
    <mergeCell ref="BQ5:BR5"/>
    <mergeCell ref="BS5:BT5"/>
    <mergeCell ref="BY5:BZ5"/>
    <mergeCell ref="BG4:BZ4"/>
  </mergeCells>
  <dataValidations count="1">
    <dataValidation type="list" allowBlank="1" showErrorMessage="1" sqref="CB7:CB18" xr:uid="{00000000-0002-0000-1B00-000000000000}">
      <formula1>"A,O"</formula1>
    </dataValidation>
  </dataValidations>
  <printOptions horizontalCentered="1"/>
  <pageMargins left="0.196527777777778" right="0.196527777777778" top="0.59027777777777801" bottom="0.31527777777777799" header="0.511811023622047" footer="0.511811023622047"/>
  <pageSetup paperSize="9" scale="65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BK14"/>
  <sheetViews>
    <sheetView zoomScale="80" zoomScaleNormal="80" workbookViewId="0">
      <selection activeCell="C16" sqref="C16"/>
    </sheetView>
  </sheetViews>
  <sheetFormatPr defaultColWidth="9" defaultRowHeight="12.5"/>
  <cols>
    <col min="1" max="1" width="24" style="544" customWidth="1"/>
    <col min="2" max="2" width="22.26953125" style="544" customWidth="1"/>
    <col min="3" max="3" width="20.1796875" style="544" customWidth="1"/>
    <col min="4" max="4" width="20.81640625" style="544" customWidth="1"/>
    <col min="5" max="5" width="11.26953125" style="544" customWidth="1"/>
    <col min="53" max="57" width="10.453125" style="544" customWidth="1"/>
    <col min="58" max="58" width="1.81640625" style="544" customWidth="1"/>
  </cols>
  <sheetData>
    <row r="1" spans="1:63" ht="12.75" customHeight="1">
      <c r="B1" s="52" t="s">
        <v>2898</v>
      </c>
      <c r="C1" s="52" t="s">
        <v>2899</v>
      </c>
      <c r="D1" s="52" t="s">
        <v>2900</v>
      </c>
    </row>
    <row r="2" spans="1:63" ht="12.75" customHeight="1">
      <c r="A2" t="s">
        <v>2901</v>
      </c>
      <c r="B2" t="e">
        <f>_xll.AC("010500","102021",1,1)</f>
        <v>#VALUE!</v>
      </c>
      <c r="C2" t="e">
        <f ca="1">ACD(B14,#REF!,2)</f>
        <v>#NAME?</v>
      </c>
      <c r="D2" t="e">
        <f>_xll.ACC("111201","152101",1,12)</f>
        <v>#VALUE!</v>
      </c>
      <c r="BG2" t="s">
        <v>2902</v>
      </c>
      <c r="BH2" t="s">
        <v>2903</v>
      </c>
      <c r="BI2" t="s">
        <v>2904</v>
      </c>
      <c r="BJ2" t="s">
        <v>2905</v>
      </c>
    </row>
    <row r="3" spans="1:63" ht="12.75" customHeight="1">
      <c r="A3" t="s">
        <v>2906</v>
      </c>
      <c r="B3" t="e">
        <f ca="1">AP("102030","102020",0,11)</f>
        <v>#NAME?</v>
      </c>
      <c r="C3" t="e">
        <f ca="1">APC("111001","111001",0,11)</f>
        <v>#NAME?</v>
      </c>
      <c r="D3" t="e">
        <f ca="1">APC("111201","152101",1,13)</f>
        <v>#NAME?</v>
      </c>
      <c r="BA3" s="783"/>
      <c r="BB3" s="718"/>
      <c r="BC3" s="718"/>
      <c r="BD3" s="718"/>
      <c r="BE3" s="718"/>
      <c r="BF3" s="718"/>
      <c r="BG3" t="s">
        <v>2907</v>
      </c>
      <c r="BH3" t="s">
        <v>2908</v>
      </c>
      <c r="BI3" t="s">
        <v>2909</v>
      </c>
      <c r="BJ3" t="s">
        <v>2904</v>
      </c>
      <c r="BK3" t="s">
        <v>2905</v>
      </c>
    </row>
    <row r="4" spans="1:63" ht="12.75" customHeight="1">
      <c r="A4" t="s">
        <v>2910</v>
      </c>
      <c r="B4" t="e">
        <f ca="1">BP(B14,#REF!,1,12)</f>
        <v>#NAME?</v>
      </c>
      <c r="C4" t="e">
        <f ca="1">BPD("111201","152101",1,13)</f>
        <v>#NAME?</v>
      </c>
      <c r="D4" t="e">
        <f ca="1">BPC("111201","152101",1,13)</f>
        <v>#NAME?</v>
      </c>
      <c r="BA4" s="783"/>
      <c r="BB4" s="718"/>
      <c r="BC4" s="718"/>
      <c r="BD4" s="718"/>
      <c r="BE4" s="718"/>
      <c r="BF4" s="649"/>
      <c r="BG4" t="s">
        <v>2904</v>
      </c>
      <c r="BH4" t="s">
        <v>2905</v>
      </c>
    </row>
    <row r="5" spans="1:63" ht="12.75" customHeight="1">
      <c r="A5" t="s">
        <v>2911</v>
      </c>
      <c r="B5" t="e">
        <f>_xll.BC("10006001","10006020",1,12)</f>
        <v>#VALUE!</v>
      </c>
      <c r="C5" t="e">
        <f ca="1">BCD("111201","152101",1,13)</f>
        <v>#NAME?</v>
      </c>
      <c r="D5" t="e">
        <f>_xll.BCC("111201","152101",1,13)</f>
        <v>#VALUE!</v>
      </c>
      <c r="BA5" s="783"/>
      <c r="BB5" s="783"/>
      <c r="BC5" s="783"/>
      <c r="BD5" s="783"/>
      <c r="BE5" s="783"/>
      <c r="BF5" s="649"/>
      <c r="BG5" t="s">
        <v>2904</v>
      </c>
      <c r="BH5" t="s">
        <v>2905</v>
      </c>
    </row>
    <row r="6" spans="1:63" ht="12.75" customHeight="1">
      <c r="A6" t="s">
        <v>2912</v>
      </c>
      <c r="B6" t="e">
        <f ca="1">BN("101101","101101",1,12)</f>
        <v>#NAME?</v>
      </c>
      <c r="C6" t="e">
        <f ca="1">BND("111201","152101",1,13)</f>
        <v>#NAME?</v>
      </c>
      <c r="D6" t="e">
        <f ca="1">BNC("111201","152101",1,13)</f>
        <v>#NAME?</v>
      </c>
      <c r="BA6" s="718"/>
      <c r="BB6" s="718"/>
      <c r="BC6" s="718"/>
      <c r="BD6" s="718"/>
      <c r="BE6" s="718"/>
      <c r="BF6" s="649"/>
      <c r="BG6" t="s">
        <v>2913</v>
      </c>
      <c r="BH6" t="s">
        <v>2904</v>
      </c>
      <c r="BI6" t="s">
        <v>2905</v>
      </c>
    </row>
    <row r="7" spans="1:63" ht="12.75" customHeight="1">
      <c r="A7" t="s">
        <v>2914</v>
      </c>
      <c r="B7" t="e">
        <f ca="1">BFA("111001")</f>
        <v>#NAME?</v>
      </c>
      <c r="C7" t="e">
        <f ca="1">BFAD("101101")</f>
        <v>#NAME?</v>
      </c>
      <c r="D7" t="e">
        <f ca="1">BFAC("101101")</f>
        <v>#NAME?</v>
      </c>
      <c r="BA7" s="553"/>
      <c r="BB7" s="553"/>
      <c r="BC7" s="553"/>
      <c r="BD7" s="553"/>
      <c r="BE7" s="553"/>
      <c r="BF7" s="536"/>
      <c r="BG7" t="s">
        <v>2909</v>
      </c>
      <c r="BH7" t="s">
        <v>2913</v>
      </c>
    </row>
    <row r="8" spans="1:63" ht="12.75" customHeight="1">
      <c r="A8" t="s">
        <v>2915</v>
      </c>
      <c r="B8" t="e">
        <f ca="1">BFB("101101")</f>
        <v>#NAME?</v>
      </c>
      <c r="C8" t="e">
        <f ca="1">BFBD("101101")</f>
        <v>#NAME?</v>
      </c>
      <c r="D8" t="e">
        <f ca="1">BFBC("101101")</f>
        <v>#NAME?</v>
      </c>
      <c r="BA8" s="553"/>
      <c r="BB8" s="553"/>
      <c r="BC8" s="553"/>
      <c r="BD8" s="553"/>
      <c r="BE8" s="553"/>
      <c r="BF8" s="536"/>
      <c r="BG8" t="s">
        <v>2913</v>
      </c>
    </row>
    <row r="9" spans="1:63" ht="12.75" customHeight="1">
      <c r="A9" t="s">
        <v>2916</v>
      </c>
      <c r="B9">
        <f>_xll.RE(1,12)</f>
        <v>0</v>
      </c>
      <c r="BA9" s="553"/>
      <c r="BB9" s="553"/>
      <c r="BC9" s="553"/>
      <c r="BD9" s="553"/>
      <c r="BE9" s="553"/>
      <c r="BF9" s="536"/>
    </row>
    <row r="10" spans="1:63" ht="12.75" customHeight="1">
      <c r="A10" t="s">
        <v>2917</v>
      </c>
      <c r="B10" t="e">
        <f>_xll.AN("102020")</f>
        <v>#NULL!</v>
      </c>
      <c r="BA10" s="553"/>
      <c r="BB10" s="553"/>
      <c r="BC10" s="553"/>
      <c r="BD10" s="553"/>
      <c r="BE10" s="553"/>
      <c r="BF10" s="536"/>
      <c r="BG10" t="s">
        <v>2908</v>
      </c>
    </row>
    <row r="11" spans="1:63">
      <c r="BA11" s="553"/>
      <c r="BB11" s="553"/>
      <c r="BC11" s="553"/>
      <c r="BD11" s="553"/>
      <c r="BE11" s="553"/>
      <c r="BF11" s="536"/>
    </row>
    <row r="12" spans="1:63">
      <c r="BA12" s="553"/>
      <c r="BB12" s="553"/>
      <c r="BC12" s="553"/>
      <c r="BD12" s="553"/>
      <c r="BE12" s="553"/>
      <c r="BF12" s="536"/>
    </row>
    <row r="13" spans="1:63">
      <c r="BA13" s="553"/>
      <c r="BB13" s="553"/>
      <c r="BC13" s="553"/>
      <c r="BD13" s="553"/>
      <c r="BE13" s="553"/>
      <c r="BF13" s="536"/>
    </row>
    <row r="14" spans="1:63" ht="12.75" customHeight="1">
      <c r="A14" t="s">
        <v>2918</v>
      </c>
      <c r="B14" s="3"/>
      <c r="C14" s="252"/>
      <c r="BA14" s="553"/>
      <c r="BB14" s="553"/>
      <c r="BC14" s="553"/>
      <c r="BD14" s="553"/>
      <c r="BE14" s="553"/>
      <c r="BF14" s="536"/>
    </row>
  </sheetData>
  <mergeCells count="7">
    <mergeCell ref="BA3:BF3"/>
    <mergeCell ref="BD5:BD6"/>
    <mergeCell ref="BA5:BA6"/>
    <mergeCell ref="BC5:BC6"/>
    <mergeCell ref="BA4:BE4"/>
    <mergeCell ref="BE5:BE6"/>
    <mergeCell ref="BB5:BB6"/>
  </mergeCells>
  <pageMargins left="0.15972222222222199" right="0.140277777777778" top="1" bottom="1" header="0.5" footer="0.5"/>
  <pageSetup paperSize="9" orientation="portrait" horizontalDpi="300" verticalDpi="300" r:id="rId1"/>
  <headerFooter>
    <oddHeader>&amp;C&amp;A</oddHeader>
    <oddFooter>&amp;CPage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tabColor rgb="FFFFFFFF"/>
  </sheetPr>
  <dimension ref="A1:IW64"/>
  <sheetViews>
    <sheetView zoomScale="80" zoomScaleNormal="80" workbookViewId="0">
      <selection activeCell="L19" sqref="L19"/>
    </sheetView>
  </sheetViews>
  <sheetFormatPr defaultColWidth="5.453125" defaultRowHeight="12.5"/>
  <cols>
    <col min="1" max="1" width="15.7265625" style="253" customWidth="1"/>
    <col min="2" max="2" width="1.7265625" style="253" customWidth="1"/>
    <col min="3" max="3" width="15.7265625" style="253" customWidth="1"/>
    <col min="4" max="4" width="1.7265625" style="253" customWidth="1"/>
    <col min="5" max="5" width="15.7265625" style="253" customWidth="1"/>
    <col min="6" max="6" width="1.7265625" style="253" hidden="1" customWidth="1"/>
    <col min="7" max="7" width="8.453125" style="253" hidden="1" customWidth="1"/>
    <col min="8" max="8" width="2" style="253" hidden="1" customWidth="1"/>
    <col min="9" max="9" width="4.81640625" style="254" hidden="1" customWidth="1"/>
    <col min="10" max="10" width="32.26953125" style="253" customWidth="1"/>
    <col min="11" max="11" width="1.7265625" style="253" customWidth="1"/>
    <col min="12" max="12" width="15.7265625" style="253" customWidth="1"/>
    <col min="13" max="13" width="1.7265625" style="253" customWidth="1"/>
    <col min="14" max="14" width="15.7265625" style="253" customWidth="1"/>
    <col min="15" max="15" width="1.7265625" style="253" customWidth="1"/>
    <col min="16" max="16" width="15.7265625" style="253" customWidth="1"/>
    <col min="17" max="17" width="3.26953125" style="253" customWidth="1"/>
    <col min="18" max="21" width="15.7265625" style="253" customWidth="1"/>
    <col min="22" max="22" width="4.453125" style="253" hidden="1" customWidth="1"/>
    <col min="23" max="24" width="4.453125" style="253" customWidth="1"/>
    <col min="25" max="27" width="22.7265625" style="253" customWidth="1"/>
    <col min="28" max="28" width="14.81640625" style="253" customWidth="1"/>
    <col min="29" max="29" width="13.7265625" style="253" customWidth="1"/>
    <col min="30" max="30" width="11.7265625" style="253" customWidth="1"/>
    <col min="31" max="31" width="11.453125" style="253" customWidth="1"/>
    <col min="32" max="32" width="5.453125" style="253" customWidth="1"/>
    <col min="33" max="33" width="7.81640625" style="253" customWidth="1"/>
    <col min="34" max="34" width="8.26953125" style="253" customWidth="1"/>
    <col min="35" max="35" width="6.81640625" style="253" customWidth="1"/>
    <col min="36" max="36" width="6.7265625" style="253" customWidth="1"/>
    <col min="37" max="52" width="5.453125" style="253" customWidth="1"/>
    <col min="53" max="57" width="10.453125" style="544" customWidth="1"/>
    <col min="58" max="58" width="1.81640625" style="544" customWidth="1"/>
    <col min="59" max="78" width="9.1796875" style="544" customWidth="1"/>
    <col min="79" max="79" width="1.7265625" style="544" customWidth="1"/>
    <col min="80" max="83" width="12.7265625" style="544" customWidth="1"/>
    <col min="84" max="257" width="5.453125" style="253" customWidth="1"/>
  </cols>
  <sheetData>
    <row r="1" spans="1:83" ht="15.75" customHeight="1">
      <c r="A1" s="255" t="s">
        <v>2261</v>
      </c>
      <c r="B1" s="256"/>
      <c r="C1" s="256"/>
      <c r="D1" s="256"/>
      <c r="E1" s="256"/>
      <c r="F1" s="256"/>
      <c r="G1" s="256"/>
      <c r="H1" s="256"/>
      <c r="I1" s="256"/>
      <c r="J1" s="257" t="str">
        <f>Cover!B2</f>
        <v>Ramada Resort Khao Lak, Phang Nga</v>
      </c>
      <c r="K1" s="256"/>
      <c r="L1" s="256"/>
      <c r="M1" s="256"/>
      <c r="N1" s="256"/>
      <c r="O1" s="256"/>
      <c r="P1" s="258" t="s">
        <v>2257</v>
      </c>
      <c r="Q1" s="259" t="str">
        <f>+BS!J1</f>
        <v>6</v>
      </c>
    </row>
    <row r="2" spans="1:83" ht="15.75" customHeight="1" thickBot="1">
      <c r="B2" s="256"/>
      <c r="C2" s="256"/>
      <c r="D2" s="256"/>
      <c r="E2" s="256"/>
      <c r="F2" s="256"/>
      <c r="G2" s="256"/>
      <c r="H2" s="256"/>
      <c r="I2" s="256"/>
      <c r="J2" s="257" t="s">
        <v>2894</v>
      </c>
      <c r="K2" s="256"/>
      <c r="L2" s="256"/>
      <c r="M2" s="256"/>
      <c r="N2" s="256"/>
      <c r="O2" s="256"/>
      <c r="P2" s="260" t="s">
        <v>2919</v>
      </c>
      <c r="Q2" s="256"/>
    </row>
    <row r="3" spans="1:83" ht="15.75" customHeight="1" thickBot="1">
      <c r="B3" s="256"/>
      <c r="C3" s="256"/>
      <c r="D3" s="256"/>
      <c r="E3" s="256"/>
      <c r="F3" s="256"/>
      <c r="G3" s="256"/>
      <c r="H3" s="256"/>
      <c r="I3" s="256"/>
      <c r="J3" s="257" t="str">
        <f>SCH00!J3</f>
        <v>For the PRD of June 2026</v>
      </c>
      <c r="K3" s="256"/>
      <c r="L3" s="256"/>
      <c r="M3" s="256"/>
      <c r="N3" s="256"/>
      <c r="O3" s="256"/>
      <c r="P3" s="260" t="s">
        <v>2763</v>
      </c>
      <c r="Q3" s="256"/>
      <c r="BA3" s="741" t="s">
        <v>2426</v>
      </c>
      <c r="BB3" s="757"/>
      <c r="BC3" s="757"/>
      <c r="BD3" s="757"/>
      <c r="BE3" s="757"/>
      <c r="BF3" s="757"/>
      <c r="BG3" s="757"/>
      <c r="BH3" s="757"/>
      <c r="BI3" s="757"/>
      <c r="BJ3" s="757"/>
      <c r="BK3" s="757"/>
      <c r="BL3" s="757"/>
      <c r="BM3" s="757"/>
      <c r="BN3" s="757"/>
      <c r="BO3" s="757"/>
      <c r="BP3" s="757"/>
      <c r="BQ3" s="757"/>
      <c r="BR3" s="757"/>
      <c r="BS3" s="757"/>
      <c r="BT3" s="757"/>
      <c r="BU3" s="757"/>
      <c r="BV3" s="757"/>
      <c r="BW3" s="757"/>
      <c r="BX3" s="757"/>
      <c r="BY3" s="757"/>
      <c r="BZ3" s="757"/>
      <c r="CA3" s="757"/>
      <c r="CB3" s="757"/>
      <c r="CC3" s="757"/>
      <c r="CD3" s="757"/>
      <c r="CE3" s="758"/>
    </row>
    <row r="4" spans="1:83" ht="13.5" customHeight="1" thickBot="1">
      <c r="G4" s="261"/>
      <c r="H4" s="261"/>
      <c r="BA4" s="746" t="s">
        <v>2428</v>
      </c>
      <c r="BB4" s="718"/>
      <c r="BC4" s="718"/>
      <c r="BD4" s="718"/>
      <c r="BE4" s="718"/>
      <c r="BF4" s="516"/>
      <c r="BG4" s="748" t="s">
        <v>2429</v>
      </c>
      <c r="BH4" s="718"/>
      <c r="BI4" s="718"/>
      <c r="BJ4" s="718"/>
      <c r="BK4" s="718"/>
      <c r="BL4" s="718"/>
      <c r="BM4" s="718"/>
      <c r="BN4" s="718"/>
      <c r="BO4" s="718"/>
      <c r="BP4" s="718"/>
      <c r="BQ4" s="718"/>
      <c r="BR4" s="718"/>
      <c r="BS4" s="718"/>
      <c r="BT4" s="718"/>
      <c r="BU4" s="718"/>
      <c r="BV4" s="718"/>
      <c r="BW4" s="718"/>
      <c r="BX4" s="718"/>
      <c r="BY4" s="718"/>
      <c r="BZ4" s="765"/>
      <c r="CA4" s="517"/>
      <c r="CB4" s="741" t="s">
        <v>2430</v>
      </c>
      <c r="CC4" s="759"/>
      <c r="CD4" s="759"/>
      <c r="CE4" s="760"/>
    </row>
    <row r="5" spans="1:83" ht="13.5" customHeight="1" thickBot="1">
      <c r="A5" s="784" t="s">
        <v>2920</v>
      </c>
      <c r="B5" s="698"/>
      <c r="C5" s="698"/>
      <c r="D5" s="698"/>
      <c r="E5" s="698"/>
      <c r="F5" s="698"/>
      <c r="G5" s="698"/>
      <c r="H5" s="698"/>
      <c r="I5" s="256"/>
      <c r="J5" s="262" t="s">
        <v>2330</v>
      </c>
      <c r="K5" s="263"/>
      <c r="L5" s="784" t="s">
        <v>2331</v>
      </c>
      <c r="M5" s="698"/>
      <c r="N5" s="698"/>
      <c r="O5" s="698"/>
      <c r="P5" s="698"/>
      <c r="Q5" s="698"/>
      <c r="R5" s="785" t="s">
        <v>2332</v>
      </c>
      <c r="S5" s="786"/>
      <c r="T5" s="787" t="s">
        <v>2333</v>
      </c>
      <c r="U5" s="703"/>
      <c r="V5" s="256"/>
      <c r="W5" s="256"/>
      <c r="X5" s="256"/>
      <c r="Y5" s="264" t="s">
        <v>2449</v>
      </c>
      <c r="Z5" s="264"/>
      <c r="AA5" s="264"/>
      <c r="AB5" s="256"/>
      <c r="AC5" s="256"/>
      <c r="AD5" s="256"/>
      <c r="AE5" s="256"/>
      <c r="AG5" s="256"/>
      <c r="AH5" s="256"/>
      <c r="AI5" s="256"/>
      <c r="AJ5" s="256"/>
      <c r="BA5" s="741" t="s">
        <v>2431</v>
      </c>
      <c r="BB5" s="741" t="s">
        <v>2432</v>
      </c>
      <c r="BC5" s="741" t="s">
        <v>2433</v>
      </c>
      <c r="BD5" s="741" t="s">
        <v>2434</v>
      </c>
      <c r="BE5" s="744" t="s">
        <v>2435</v>
      </c>
      <c r="BF5" s="518"/>
      <c r="BG5" s="744" t="s">
        <v>2436</v>
      </c>
      <c r="BH5" s="757"/>
      <c r="BI5" s="744" t="s">
        <v>2437</v>
      </c>
      <c r="BJ5" s="757"/>
      <c r="BK5" s="744" t="s">
        <v>2438</v>
      </c>
      <c r="BL5" s="757"/>
      <c r="BM5" s="741" t="s">
        <v>2439</v>
      </c>
      <c r="BN5" s="758"/>
      <c r="BO5" s="755" t="s">
        <v>2440</v>
      </c>
      <c r="BP5" s="757"/>
      <c r="BQ5" s="741" t="s">
        <v>2441</v>
      </c>
      <c r="BR5" s="758"/>
      <c r="BS5" s="755" t="s">
        <v>2442</v>
      </c>
      <c r="BT5" s="757"/>
      <c r="BU5" s="741" t="s">
        <v>2443</v>
      </c>
      <c r="BV5" s="758"/>
      <c r="BW5" s="754" t="s">
        <v>2444</v>
      </c>
      <c r="BX5" s="758"/>
      <c r="BY5" s="741" t="s">
        <v>2445</v>
      </c>
      <c r="BZ5" s="758"/>
      <c r="CA5" s="519"/>
      <c r="CB5" s="761"/>
      <c r="CC5" s="762"/>
      <c r="CD5" s="762"/>
      <c r="CE5" s="763"/>
    </row>
    <row r="6" spans="1:83" ht="13.5" customHeight="1" thickBot="1">
      <c r="A6" s="265" t="s">
        <v>2335</v>
      </c>
      <c r="B6" s="266"/>
      <c r="C6" s="266" t="s">
        <v>2336</v>
      </c>
      <c r="D6" s="266"/>
      <c r="E6" s="267" t="s">
        <v>2337</v>
      </c>
      <c r="F6" s="266"/>
      <c r="G6" s="267" t="s">
        <v>2338</v>
      </c>
      <c r="H6" s="260"/>
      <c r="I6" s="256"/>
      <c r="J6" s="268"/>
      <c r="K6" s="260"/>
      <c r="L6" s="265" t="s">
        <v>2335</v>
      </c>
      <c r="M6" s="266"/>
      <c r="N6" s="266" t="s">
        <v>2336</v>
      </c>
      <c r="O6" s="266"/>
      <c r="P6" s="266" t="s">
        <v>2337</v>
      </c>
      <c r="Q6" s="269"/>
      <c r="R6" s="270" t="s">
        <v>2342</v>
      </c>
      <c r="S6" s="271" t="s">
        <v>2343</v>
      </c>
      <c r="T6" s="272" t="s">
        <v>2342</v>
      </c>
      <c r="U6" s="273" t="s">
        <v>2343</v>
      </c>
      <c r="V6" s="260"/>
      <c r="W6" s="260"/>
      <c r="X6" s="260"/>
      <c r="Y6" s="274" t="s">
        <v>2335</v>
      </c>
      <c r="Z6" s="274" t="s">
        <v>2342</v>
      </c>
      <c r="AA6" s="274" t="s">
        <v>2343</v>
      </c>
      <c r="AB6" s="260"/>
      <c r="AC6" s="260"/>
      <c r="AD6" s="260"/>
      <c r="AE6" s="260"/>
      <c r="AG6" s="263"/>
      <c r="AH6" s="263"/>
      <c r="AI6" s="263"/>
      <c r="AJ6" s="263"/>
      <c r="BA6" s="764"/>
      <c r="BB6" s="764"/>
      <c r="BC6" s="764"/>
      <c r="BD6" s="764"/>
      <c r="BE6" s="761"/>
      <c r="BF6" s="520"/>
      <c r="BG6" s="521" t="s">
        <v>2450</v>
      </c>
      <c r="BH6" s="522" t="s">
        <v>2451</v>
      </c>
      <c r="BI6" s="521" t="s">
        <v>2450</v>
      </c>
      <c r="BJ6" s="522" t="s">
        <v>2451</v>
      </c>
      <c r="BK6" s="521" t="s">
        <v>2450</v>
      </c>
      <c r="BL6" s="522" t="s">
        <v>2451</v>
      </c>
      <c r="BM6" s="523" t="s">
        <v>2450</v>
      </c>
      <c r="BN6" s="524" t="s">
        <v>2451</v>
      </c>
      <c r="BO6" s="525" t="s">
        <v>2450</v>
      </c>
      <c r="BP6" s="522" t="s">
        <v>2451</v>
      </c>
      <c r="BQ6" s="521" t="s">
        <v>2450</v>
      </c>
      <c r="BR6" s="526" t="s">
        <v>2451</v>
      </c>
      <c r="BS6" s="525" t="s">
        <v>2450</v>
      </c>
      <c r="BT6" s="522" t="s">
        <v>2451</v>
      </c>
      <c r="BU6" s="521" t="s">
        <v>2450</v>
      </c>
      <c r="BV6" s="526" t="s">
        <v>2451</v>
      </c>
      <c r="BW6" s="525" t="s">
        <v>2450</v>
      </c>
      <c r="BX6" s="526" t="s">
        <v>2451</v>
      </c>
      <c r="BY6" s="521" t="s">
        <v>2450</v>
      </c>
      <c r="BZ6" s="526" t="s">
        <v>2451</v>
      </c>
      <c r="CA6" s="527"/>
      <c r="CB6" s="523" t="s">
        <v>2452</v>
      </c>
      <c r="CC6" s="523" t="s">
        <v>2453</v>
      </c>
      <c r="CD6" s="523" t="s">
        <v>2454</v>
      </c>
      <c r="CE6" s="528" t="s">
        <v>2455</v>
      </c>
    </row>
    <row r="7" spans="1:83" ht="14.25" customHeight="1" thickTop="1" thickBot="1">
      <c r="C7" s="784" t="s">
        <v>2344</v>
      </c>
      <c r="D7" s="698"/>
      <c r="E7" s="698"/>
      <c r="F7" s="698"/>
      <c r="G7" s="698"/>
      <c r="H7" s="698"/>
      <c r="N7" s="784" t="s">
        <v>2344</v>
      </c>
      <c r="O7" s="698"/>
      <c r="P7" s="698"/>
      <c r="Q7" s="698"/>
      <c r="R7" s="275"/>
      <c r="S7" s="275"/>
      <c r="T7" s="275"/>
      <c r="U7" s="275">
        <f>S7+AA7</f>
        <v>0</v>
      </c>
      <c r="Y7" s="276"/>
      <c r="Z7" s="276"/>
      <c r="AA7" s="276"/>
      <c r="BA7" s="529"/>
      <c r="BB7" s="530"/>
      <c r="BC7" s="530"/>
      <c r="BD7" s="530"/>
      <c r="BE7" s="531"/>
      <c r="BF7" s="532"/>
      <c r="BG7" s="529"/>
      <c r="BH7" s="531"/>
      <c r="BI7" s="529"/>
      <c r="BJ7" s="531"/>
      <c r="BK7" s="529"/>
      <c r="BL7" s="531"/>
      <c r="BM7" s="529"/>
      <c r="BN7" s="531"/>
      <c r="BO7" s="529"/>
      <c r="BP7" s="531"/>
      <c r="BQ7" s="529"/>
      <c r="BR7" s="531"/>
      <c r="BS7" s="529"/>
      <c r="BT7" s="531"/>
      <c r="BU7" s="529"/>
      <c r="BV7" s="531"/>
      <c r="BW7" s="529"/>
      <c r="BX7" s="531"/>
      <c r="BY7" s="529"/>
      <c r="BZ7" s="531"/>
      <c r="CA7" s="532"/>
      <c r="CB7" s="529"/>
      <c r="CC7" s="530"/>
      <c r="CD7" s="530"/>
      <c r="CE7" s="531"/>
    </row>
    <row r="8" spans="1:83" ht="12.75" customHeight="1">
      <c r="A8" s="261"/>
      <c r="C8" s="261"/>
      <c r="D8" s="261"/>
      <c r="E8" s="261"/>
      <c r="F8" s="261"/>
      <c r="G8" s="261"/>
      <c r="H8" s="261"/>
      <c r="J8" s="263"/>
      <c r="L8" s="261"/>
      <c r="N8" s="277"/>
      <c r="O8" s="277"/>
      <c r="P8" s="277"/>
      <c r="Q8" s="261"/>
      <c r="R8" s="278"/>
      <c r="S8" s="278"/>
      <c r="T8" s="278"/>
      <c r="U8" s="278">
        <f>S8+AA8</f>
        <v>0</v>
      </c>
      <c r="Y8" s="278"/>
      <c r="Z8" s="278"/>
      <c r="AA8" s="278"/>
      <c r="BA8" s="533"/>
      <c r="BB8" s="534"/>
      <c r="BC8" s="534"/>
      <c r="BD8" s="534"/>
      <c r="BE8" s="535"/>
      <c r="BF8" s="536"/>
      <c r="BG8" s="533"/>
      <c r="BH8" s="535"/>
      <c r="BI8" s="533"/>
      <c r="BJ8" s="535"/>
      <c r="BK8" s="533"/>
      <c r="BL8" s="535"/>
      <c r="BM8" s="533"/>
      <c r="BN8" s="535"/>
      <c r="BO8" s="533"/>
      <c r="BP8" s="535"/>
      <c r="BQ8" s="533"/>
      <c r="BR8" s="535"/>
      <c r="BS8" s="533"/>
      <c r="BT8" s="535"/>
      <c r="BU8" s="533"/>
      <c r="BV8" s="535"/>
      <c r="BW8" s="533"/>
      <c r="BX8" s="535"/>
      <c r="BY8" s="533"/>
      <c r="BZ8" s="535"/>
      <c r="CA8" s="536"/>
      <c r="CB8" s="533"/>
      <c r="CC8" s="534"/>
      <c r="CD8" s="534"/>
      <c r="CE8" s="535"/>
    </row>
    <row r="9" spans="1:83" ht="12.75" customHeight="1">
      <c r="A9" s="261"/>
      <c r="C9" s="261"/>
      <c r="D9" s="261"/>
      <c r="E9" s="261"/>
      <c r="F9" s="261"/>
      <c r="G9" s="261"/>
      <c r="H9" s="261"/>
      <c r="J9" s="263"/>
      <c r="L9" s="261"/>
      <c r="N9" s="261"/>
      <c r="O9" s="261"/>
      <c r="P9" s="261"/>
      <c r="Q9" s="261"/>
      <c r="R9" s="278"/>
      <c r="S9" s="278"/>
      <c r="T9" s="278"/>
      <c r="U9" s="278">
        <f>S9+AA9</f>
        <v>0</v>
      </c>
      <c r="Y9" s="278"/>
      <c r="Z9" s="278"/>
      <c r="AA9" s="278"/>
      <c r="AG9" s="279"/>
      <c r="AH9" s="279"/>
      <c r="AI9" s="279"/>
      <c r="AJ9" s="279"/>
      <c r="BA9" s="533"/>
      <c r="BB9" s="534"/>
      <c r="BC9" s="534"/>
      <c r="BD9" s="534"/>
      <c r="BE9" s="535"/>
      <c r="BF9" s="536"/>
      <c r="BG9" s="533"/>
      <c r="BH9" s="535"/>
      <c r="BI9" s="533"/>
      <c r="BJ9" s="535"/>
      <c r="BK9" s="533"/>
      <c r="BL9" s="535"/>
      <c r="BM9" s="533"/>
      <c r="BN9" s="535"/>
      <c r="BO9" s="533"/>
      <c r="BP9" s="535"/>
      <c r="BQ9" s="533"/>
      <c r="BR9" s="535"/>
      <c r="BS9" s="533"/>
      <c r="BT9" s="535"/>
      <c r="BU9" s="533"/>
      <c r="BV9" s="535"/>
      <c r="BW9" s="533"/>
      <c r="BX9" s="535"/>
      <c r="BY9" s="533"/>
      <c r="BZ9" s="535"/>
      <c r="CA9" s="536"/>
      <c r="CB9" s="533"/>
      <c r="CC9" s="534"/>
      <c r="CD9" s="534"/>
      <c r="CE9" s="535"/>
    </row>
    <row r="10" spans="1:83" ht="12.75" customHeight="1">
      <c r="A10">
        <v>0</v>
      </c>
      <c r="B10"/>
      <c r="C10">
        <f>A10-T10</f>
        <v>0</v>
      </c>
      <c r="D10"/>
      <c r="E10">
        <f>A10-S10</f>
        <v>0</v>
      </c>
      <c r="F10"/>
      <c r="G10">
        <v>0</v>
      </c>
      <c r="H10"/>
      <c r="I10" s="52"/>
      <c r="J10" t="s">
        <v>2921</v>
      </c>
      <c r="K10"/>
      <c r="L10">
        <v>0</v>
      </c>
      <c r="M10" s="40"/>
      <c r="N10">
        <f>L10-T10</f>
        <v>0</v>
      </c>
      <c r="O10" s="40"/>
      <c r="P10">
        <f>L10-U10</f>
        <v>0</v>
      </c>
      <c r="Q10" s="280"/>
      <c r="R10" s="278">
        <v>0</v>
      </c>
      <c r="S10" s="278">
        <v>0</v>
      </c>
      <c r="T10" s="278">
        <v>0</v>
      </c>
      <c r="U10" s="278">
        <v>0</v>
      </c>
      <c r="V10" s="281"/>
      <c r="W10" s="281"/>
      <c r="X10" s="281"/>
      <c r="Y10" s="278">
        <v>0</v>
      </c>
      <c r="Z10" s="278">
        <v>0</v>
      </c>
      <c r="AA10" s="278">
        <v>0</v>
      </c>
      <c r="AB10" s="281"/>
      <c r="AC10" s="281"/>
      <c r="AD10" s="281"/>
      <c r="AE10" s="281"/>
      <c r="AG10" s="282"/>
      <c r="AH10" s="282"/>
      <c r="AI10" s="282"/>
      <c r="AJ10" s="282"/>
      <c r="BA10" s="533"/>
      <c r="BB10" s="534"/>
      <c r="BC10" s="534"/>
      <c r="BD10" s="534"/>
      <c r="BE10" s="535"/>
      <c r="BF10" s="536"/>
      <c r="BG10" s="533"/>
      <c r="BH10" s="535"/>
      <c r="BI10" s="533"/>
      <c r="BJ10" s="535"/>
      <c r="BK10" s="533"/>
      <c r="BL10" s="535"/>
      <c r="BM10" s="533"/>
      <c r="BN10" s="535"/>
      <c r="BO10" s="533"/>
      <c r="BP10" s="535"/>
      <c r="BQ10" s="533"/>
      <c r="BR10" s="535"/>
      <c r="BS10" s="533"/>
      <c r="BT10" s="535"/>
      <c r="BU10" s="533"/>
      <c r="BV10" s="535"/>
      <c r="BW10" s="533"/>
      <c r="BX10" s="535"/>
      <c r="BY10" s="533"/>
      <c r="BZ10" s="535"/>
      <c r="CA10" s="536"/>
      <c r="CB10" s="533"/>
      <c r="CC10" s="534"/>
      <c r="CD10" s="534"/>
      <c r="CE10" s="535"/>
    </row>
    <row r="11" spans="1:83" ht="12.75" customHeight="1">
      <c r="A11" t="e">
        <f>_xll.AC("960-8050","960-8050",$Q$1)</f>
        <v>#VALUE!</v>
      </c>
      <c r="B11"/>
      <c r="C11" t="e">
        <f>A11-T11</f>
        <v>#VALUE!</v>
      </c>
      <c r="D11"/>
      <c r="E11" t="e">
        <f ca="1">A11-S11</f>
        <v>#VALUE!</v>
      </c>
      <c r="F11"/>
      <c r="G11">
        <v>-1448590.6</v>
      </c>
      <c r="H11"/>
      <c r="I11" s="52" t="s">
        <v>2922</v>
      </c>
      <c r="J11" s="283" t="s">
        <v>2923</v>
      </c>
      <c r="K11"/>
      <c r="L11" t="e">
        <f>_xll.AC("960-8050","960-8050",1,$Q$1)</f>
        <v>#VALUE!</v>
      </c>
      <c r="M11" s="40"/>
      <c r="N11" t="e">
        <f>L11-T11</f>
        <v>#VALUE!</v>
      </c>
      <c r="O11" s="40"/>
      <c r="P11" t="e">
        <f ca="1">L11-U11</f>
        <v>#VALUE!</v>
      </c>
      <c r="Q11" s="280"/>
      <c r="R11" s="72" t="e">
        <f>_xll.BC("960-8050","960-8050",$Q$1)</f>
        <v>#VALUE!</v>
      </c>
      <c r="S11" s="72" t="e">
        <f ca="1">AP("960-8050","960-8050",$Q$1)</f>
        <v>#NAME?</v>
      </c>
      <c r="T11" s="72" t="e">
        <f>_xll.BC("960-8050","960-8050",1,$Q$1)</f>
        <v>#VALUE!</v>
      </c>
      <c r="U11" s="72" t="e">
        <f ca="1">AP("960-8050","960-8050",1,$Q$1)</f>
        <v>#NAME?</v>
      </c>
      <c r="V11" s="281"/>
      <c r="W11" s="281"/>
      <c r="X11" s="281"/>
      <c r="Y11" s="72" t="e">
        <f>_xll.AC("960-8050","960-8050",1,$Q$1-1)</f>
        <v>#VALUE!</v>
      </c>
      <c r="Z11" s="72" t="e">
        <f>_xll.BC("960-8050","960-8050",1,$Q$1-1)</f>
        <v>#VALUE!</v>
      </c>
      <c r="AA11" s="72" t="e">
        <f ca="1">AP("960-8050","960-8050",1,$Q$1-1)</f>
        <v>#NAME?</v>
      </c>
      <c r="AB11" s="281"/>
      <c r="AC11" s="281"/>
      <c r="AD11" s="281"/>
      <c r="AE11" s="281"/>
      <c r="AG11" s="282"/>
      <c r="AH11" s="282"/>
      <c r="AI11" s="282"/>
      <c r="AJ11" s="282"/>
      <c r="BA11" s="533"/>
      <c r="BB11" s="534"/>
      <c r="BC11" s="534"/>
      <c r="BD11" s="534"/>
      <c r="BE11" s="535"/>
      <c r="BF11" s="536"/>
      <c r="BG11" s="533"/>
      <c r="BH11" s="535"/>
      <c r="BI11" s="533"/>
      <c r="BJ11" s="535"/>
      <c r="BK11" s="533"/>
      <c r="BL11" s="535"/>
      <c r="BM11" s="533"/>
      <c r="BN11" s="535"/>
      <c r="BO11" s="533"/>
      <c r="BP11" s="535"/>
      <c r="BQ11" s="533"/>
      <c r="BR11" s="535"/>
      <c r="BS11" s="533"/>
      <c r="BT11" s="535"/>
      <c r="BU11" s="533"/>
      <c r="BV11" s="535"/>
      <c r="BW11" s="533"/>
      <c r="BX11" s="535"/>
      <c r="BY11" s="533"/>
      <c r="BZ11" s="535"/>
      <c r="CA11" s="536"/>
      <c r="CB11" s="533"/>
      <c r="CC11" s="534"/>
      <c r="CD11" s="534"/>
      <c r="CE11" s="535"/>
    </row>
    <row r="12" spans="1:83" ht="12.75" customHeight="1">
      <c r="A12">
        <v>0</v>
      </c>
      <c r="B12"/>
      <c r="C12">
        <f>A12-T12</f>
        <v>0</v>
      </c>
      <c r="D12"/>
      <c r="E12">
        <f>A12-S12</f>
        <v>0</v>
      </c>
      <c r="F12"/>
      <c r="G12">
        <v>0</v>
      </c>
      <c r="H12"/>
      <c r="I12" s="52"/>
      <c r="J12" s="283" t="s">
        <v>2924</v>
      </c>
      <c r="K12"/>
      <c r="L12">
        <v>0</v>
      </c>
      <c r="M12" s="40"/>
      <c r="N12">
        <f>L12-T12</f>
        <v>0</v>
      </c>
      <c r="O12" s="40"/>
      <c r="P12">
        <f>L12-U12</f>
        <v>0</v>
      </c>
      <c r="Q12" s="280"/>
      <c r="R12" s="278">
        <v>0</v>
      </c>
      <c r="S12" s="278">
        <v>0</v>
      </c>
      <c r="T12" s="278">
        <v>0</v>
      </c>
      <c r="U12" s="278">
        <v>0</v>
      </c>
      <c r="V12" s="281"/>
      <c r="W12" s="281"/>
      <c r="X12" s="281"/>
      <c r="Y12" s="278">
        <v>0</v>
      </c>
      <c r="Z12" s="278">
        <v>0</v>
      </c>
      <c r="AA12" s="278">
        <v>0</v>
      </c>
      <c r="AB12" s="281"/>
      <c r="AC12" s="281"/>
      <c r="AD12" s="281"/>
      <c r="AE12" s="281"/>
      <c r="AG12" s="282"/>
      <c r="AH12" s="282"/>
      <c r="AI12" s="282"/>
      <c r="AJ12" s="282"/>
      <c r="BA12" s="533"/>
      <c r="BB12" s="534"/>
      <c r="BC12" s="534"/>
      <c r="BD12" s="534"/>
      <c r="BE12" s="535"/>
      <c r="BF12" s="536"/>
      <c r="BG12" s="533"/>
      <c r="BH12" s="535"/>
      <c r="BI12" s="533"/>
      <c r="BJ12" s="535"/>
      <c r="BK12" s="533"/>
      <c r="BL12" s="535"/>
      <c r="BM12" s="533"/>
      <c r="BN12" s="535"/>
      <c r="BO12" s="533"/>
      <c r="BP12" s="535"/>
      <c r="BQ12" s="533"/>
      <c r="BR12" s="535"/>
      <c r="BS12" s="533"/>
      <c r="BT12" s="535"/>
      <c r="BU12" s="533"/>
      <c r="BV12" s="535"/>
      <c r="BW12" s="533"/>
      <c r="BX12" s="535"/>
      <c r="BY12" s="533"/>
      <c r="BZ12" s="535"/>
      <c r="CA12" s="536"/>
      <c r="CB12" s="533"/>
      <c r="CC12" s="534"/>
      <c r="CD12" s="534"/>
      <c r="CE12" s="535"/>
    </row>
    <row r="13" spans="1:83" ht="12.75" customHeight="1">
      <c r="A13">
        <v>0</v>
      </c>
      <c r="B13"/>
      <c r="C13">
        <f>A13-T13</f>
        <v>0</v>
      </c>
      <c r="D13"/>
      <c r="E13">
        <f>A13-S13</f>
        <v>0</v>
      </c>
      <c r="F13"/>
      <c r="G13">
        <v>0</v>
      </c>
      <c r="H13"/>
      <c r="I13" s="52"/>
      <c r="J13" s="283" t="s">
        <v>2925</v>
      </c>
      <c r="K13"/>
      <c r="L13">
        <v>0</v>
      </c>
      <c r="M13" s="40"/>
      <c r="N13">
        <f>L13-T13</f>
        <v>0</v>
      </c>
      <c r="O13" s="40"/>
      <c r="P13">
        <f>L13-U13</f>
        <v>0</v>
      </c>
      <c r="Q13" s="280"/>
      <c r="R13" s="278">
        <v>0</v>
      </c>
      <c r="S13" s="278">
        <v>0</v>
      </c>
      <c r="T13" s="278">
        <v>0</v>
      </c>
      <c r="U13" s="278">
        <v>0</v>
      </c>
      <c r="V13" s="281"/>
      <c r="W13" s="281"/>
      <c r="X13" s="281"/>
      <c r="Y13" s="278">
        <v>0</v>
      </c>
      <c r="Z13" s="278">
        <v>0</v>
      </c>
      <c r="AA13" s="278">
        <v>0</v>
      </c>
      <c r="AB13" s="281"/>
      <c r="AC13" s="281"/>
      <c r="AD13" s="281"/>
      <c r="AE13" s="281"/>
      <c r="AG13" s="282"/>
      <c r="AH13" s="282"/>
      <c r="AI13" s="282"/>
      <c r="AJ13" s="282"/>
      <c r="BA13" s="533"/>
      <c r="BB13" s="534"/>
      <c r="BC13" s="534"/>
      <c r="BD13" s="534"/>
      <c r="BE13" s="535"/>
      <c r="BF13" s="536"/>
      <c r="BG13" s="533"/>
      <c r="BH13" s="535"/>
      <c r="BI13" s="533"/>
      <c r="BJ13" s="535"/>
      <c r="BK13" s="533"/>
      <c r="BL13" s="535"/>
      <c r="BM13" s="533"/>
      <c r="BN13" s="535"/>
      <c r="BO13" s="533"/>
      <c r="BP13" s="535"/>
      <c r="BQ13" s="533"/>
      <c r="BR13" s="535"/>
      <c r="BS13" s="533"/>
      <c r="BT13" s="535"/>
      <c r="BU13" s="533"/>
      <c r="BV13" s="535"/>
      <c r="BW13" s="533"/>
      <c r="BX13" s="535"/>
      <c r="BY13" s="533"/>
      <c r="BZ13" s="535"/>
      <c r="CA13" s="536"/>
      <c r="CB13" s="533"/>
      <c r="CC13" s="534"/>
      <c r="CD13" s="534"/>
      <c r="CE13" s="535"/>
    </row>
    <row r="14" spans="1:83" ht="12.75" customHeight="1">
      <c r="A14" s="74">
        <v>0</v>
      </c>
      <c r="B14"/>
      <c r="C14" s="74">
        <f>A14-T14</f>
        <v>0</v>
      </c>
      <c r="D14"/>
      <c r="E14" s="74">
        <f>A14-S14</f>
        <v>0</v>
      </c>
      <c r="F14"/>
      <c r="G14" s="74">
        <v>0</v>
      </c>
      <c r="H14"/>
      <c r="I14" s="52"/>
      <c r="J14" s="283" t="s">
        <v>2926</v>
      </c>
      <c r="K14"/>
      <c r="L14" s="74">
        <v>0</v>
      </c>
      <c r="M14" s="40"/>
      <c r="N14" s="74">
        <f>L14-T14</f>
        <v>0</v>
      </c>
      <c r="O14" s="40"/>
      <c r="P14" s="74">
        <f>L14-U14</f>
        <v>0</v>
      </c>
      <c r="Q14" s="280"/>
      <c r="R14" s="278">
        <v>0</v>
      </c>
      <c r="S14" s="278">
        <v>0</v>
      </c>
      <c r="T14" s="278">
        <v>0</v>
      </c>
      <c r="U14" s="278">
        <v>0</v>
      </c>
      <c r="V14" s="281"/>
      <c r="W14" s="281"/>
      <c r="X14" s="281"/>
      <c r="Y14" s="278">
        <v>0</v>
      </c>
      <c r="Z14" s="278">
        <v>0</v>
      </c>
      <c r="AA14" s="278">
        <v>0</v>
      </c>
      <c r="AB14" s="281"/>
      <c r="AC14" s="281"/>
      <c r="AD14" s="281"/>
      <c r="AE14" s="281"/>
      <c r="AG14" s="284"/>
      <c r="AH14" s="284"/>
      <c r="AI14" s="284"/>
      <c r="AJ14" s="284"/>
      <c r="BA14" s="533"/>
      <c r="BB14" s="534"/>
      <c r="BC14" s="534"/>
      <c r="BD14" s="534"/>
      <c r="BE14" s="535"/>
      <c r="BF14" s="536"/>
      <c r="BG14" s="533"/>
      <c r="BH14" s="535"/>
      <c r="BI14" s="533"/>
      <c r="BJ14" s="535"/>
      <c r="BK14" s="533"/>
      <c r="BL14" s="535"/>
      <c r="BM14" s="533"/>
      <c r="BN14" s="535"/>
      <c r="BO14" s="533"/>
      <c r="BP14" s="535"/>
      <c r="BQ14" s="533"/>
      <c r="BR14" s="535"/>
      <c r="BS14" s="533"/>
      <c r="BT14" s="535"/>
      <c r="BU14" s="533"/>
      <c r="BV14" s="535"/>
      <c r="BW14" s="533"/>
      <c r="BX14" s="535"/>
      <c r="BY14" s="533"/>
      <c r="BZ14" s="535"/>
      <c r="CA14" s="536"/>
      <c r="CB14" s="533"/>
      <c r="CC14" s="534"/>
      <c r="CD14" s="534"/>
      <c r="CE14" s="535"/>
    </row>
    <row r="15" spans="1:83" ht="12.75" customHeight="1">
      <c r="A15" s="35" t="e">
        <f>SUM(A10:A14)</f>
        <v>#VALUE!</v>
      </c>
      <c r="B15"/>
      <c r="C15" s="35" t="e">
        <f>SUM(C10:C14)</f>
        <v>#VALUE!</v>
      </c>
      <c r="D15"/>
      <c r="E15" s="35" t="e">
        <f ca="1">SUM(E10:E14)</f>
        <v>#VALUE!</v>
      </c>
      <c r="F15"/>
      <c r="G15" s="35">
        <v>-1448590.6</v>
      </c>
      <c r="H15" s="35"/>
      <c r="I15" s="71"/>
      <c r="J15" s="35" t="s">
        <v>2927</v>
      </c>
      <c r="K15" s="35"/>
      <c r="L15" s="35" t="e">
        <f>SUM(L10:L14)</f>
        <v>#VALUE!</v>
      </c>
      <c r="M15" s="40"/>
      <c r="N15" s="35" t="e">
        <f>SUM(N10:N14)</f>
        <v>#VALUE!</v>
      </c>
      <c r="O15" s="40"/>
      <c r="P15" s="35" t="e">
        <f ca="1">SUM(P10:P14)</f>
        <v>#VALUE!</v>
      </c>
      <c r="Q15" s="280"/>
      <c r="R15" s="285" t="e">
        <f>SUM(R10:R14)</f>
        <v>#VALUE!</v>
      </c>
      <c r="S15" s="285" t="e">
        <f ca="1">SUM(S10:S14)</f>
        <v>#NAME?</v>
      </c>
      <c r="T15" s="285" t="e">
        <f>SUM(T10:T14)</f>
        <v>#VALUE!</v>
      </c>
      <c r="U15" s="285" t="e">
        <f ca="1">SUM(U10:U14)</f>
        <v>#NAME?</v>
      </c>
      <c r="Y15" s="285" t="e">
        <f>SUM(Y10:Y14)</f>
        <v>#VALUE!</v>
      </c>
      <c r="Z15" s="285" t="e">
        <f>SUM(Z10:Z14)</f>
        <v>#VALUE!</v>
      </c>
      <c r="AA15" s="285" t="e">
        <f ca="1">SUM(AA10:AA14)</f>
        <v>#NAME?</v>
      </c>
      <c r="BA15" s="533"/>
      <c r="BB15" s="534"/>
      <c r="BC15" s="534"/>
      <c r="BD15" s="534"/>
      <c r="BE15" s="535"/>
      <c r="BF15" s="536"/>
      <c r="BG15" s="533"/>
      <c r="BH15" s="535"/>
      <c r="BI15" s="533"/>
      <c r="BJ15" s="535"/>
      <c r="BK15" s="533"/>
      <c r="BL15" s="535"/>
      <c r="BM15" s="533"/>
      <c r="BN15" s="535"/>
      <c r="BO15" s="533"/>
      <c r="BP15" s="535"/>
      <c r="BQ15" s="533"/>
      <c r="BR15" s="535"/>
      <c r="BS15" s="533"/>
      <c r="BT15" s="535"/>
      <c r="BU15" s="533"/>
      <c r="BV15" s="535"/>
      <c r="BW15" s="533"/>
      <c r="BX15" s="535"/>
      <c r="BY15" s="533"/>
      <c r="BZ15" s="535"/>
      <c r="CA15" s="536"/>
      <c r="CB15" s="533"/>
      <c r="CC15" s="534"/>
      <c r="CD15" s="534"/>
      <c r="CE15" s="535"/>
    </row>
    <row r="16" spans="1:83" ht="13.5" customHeight="1" thickBot="1">
      <c r="A16" s="286"/>
      <c r="B16" s="287"/>
      <c r="C16" s="286"/>
      <c r="D16" s="286"/>
      <c r="E16" s="286"/>
      <c r="F16" s="286"/>
      <c r="G16" s="286"/>
      <c r="H16" s="286"/>
      <c r="I16" s="288"/>
      <c r="J16" s="286"/>
      <c r="K16" s="286"/>
      <c r="L16" s="286"/>
      <c r="M16" s="287"/>
      <c r="N16" s="286"/>
      <c r="O16" s="286"/>
      <c r="P16" s="286"/>
      <c r="Q16" s="261"/>
      <c r="R16" s="289"/>
      <c r="S16" s="289"/>
      <c r="T16" s="289"/>
      <c r="U16" s="289"/>
      <c r="Y16" s="289"/>
      <c r="Z16" s="289"/>
      <c r="AA16" s="289"/>
      <c r="BA16" s="537"/>
      <c r="BB16" s="538"/>
      <c r="BC16" s="538"/>
      <c r="BD16" s="538"/>
      <c r="BE16" s="539"/>
      <c r="BF16" s="502"/>
      <c r="BG16" s="537"/>
      <c r="BH16" s="539"/>
      <c r="BI16" s="537"/>
      <c r="BJ16" s="539"/>
      <c r="BK16" s="537"/>
      <c r="BL16" s="539"/>
      <c r="BM16" s="537"/>
      <c r="BN16" s="539"/>
      <c r="BO16" s="537"/>
      <c r="BP16" s="539"/>
      <c r="BQ16" s="537"/>
      <c r="BR16" s="539"/>
      <c r="BS16" s="537"/>
      <c r="BT16" s="539"/>
      <c r="BU16" s="537"/>
      <c r="BV16" s="539"/>
      <c r="BW16" s="537"/>
      <c r="BX16" s="539"/>
      <c r="BY16" s="537"/>
      <c r="BZ16" s="539"/>
      <c r="CA16" s="502"/>
      <c r="CB16" s="537"/>
      <c r="CC16" s="538"/>
      <c r="CD16" s="538"/>
      <c r="CE16" s="539"/>
    </row>
    <row r="17" spans="16:83" ht="13.5" customHeight="1" thickTop="1">
      <c r="P17" s="290"/>
      <c r="BA17" s="537"/>
      <c r="BB17" s="538"/>
      <c r="BC17" s="538"/>
      <c r="BD17" s="538"/>
      <c r="BE17" s="539"/>
      <c r="BF17" s="502"/>
      <c r="BG17" s="537"/>
      <c r="BH17" s="539"/>
      <c r="BI17" s="537"/>
      <c r="BJ17" s="539"/>
      <c r="BK17" s="537"/>
      <c r="BL17" s="539"/>
      <c r="BM17" s="537"/>
      <c r="BN17" s="539"/>
      <c r="BO17" s="537"/>
      <c r="BP17" s="539"/>
      <c r="BQ17" s="537"/>
      <c r="BR17" s="539"/>
      <c r="BS17" s="537"/>
      <c r="BT17" s="539"/>
      <c r="BU17" s="537"/>
      <c r="BV17" s="539"/>
      <c r="BW17" s="537"/>
      <c r="BX17" s="539"/>
      <c r="BY17" s="537"/>
      <c r="BZ17" s="539"/>
      <c r="CA17" s="502"/>
      <c r="CB17" s="537"/>
      <c r="CC17" s="538"/>
      <c r="CD17" s="538"/>
      <c r="CE17" s="539"/>
    </row>
    <row r="18" spans="16:83" ht="15" customHeight="1">
      <c r="BA18" s="537"/>
      <c r="BB18" s="538"/>
      <c r="BC18" s="538"/>
      <c r="BD18" s="538"/>
      <c r="BE18" s="539"/>
      <c r="BF18" s="502"/>
      <c r="BG18" s="537"/>
      <c r="BH18" s="539"/>
      <c r="BI18" s="537"/>
      <c r="BJ18" s="539"/>
      <c r="BK18" s="537"/>
      <c r="BL18" s="539"/>
      <c r="BM18" s="537"/>
      <c r="BN18" s="539"/>
      <c r="BO18" s="537"/>
      <c r="BP18" s="539"/>
      <c r="BQ18" s="537"/>
      <c r="BR18" s="539"/>
      <c r="BS18" s="537"/>
      <c r="BT18" s="539"/>
      <c r="BU18" s="537"/>
      <c r="BV18" s="539"/>
      <c r="BW18" s="537"/>
      <c r="BX18" s="539"/>
      <c r="BY18" s="537"/>
      <c r="BZ18" s="539"/>
      <c r="CA18" s="502"/>
      <c r="CB18" s="537"/>
      <c r="CC18" s="538"/>
      <c r="CD18" s="538"/>
      <c r="CE18" s="539"/>
    </row>
    <row r="19" spans="16:83" ht="15" customHeight="1">
      <c r="BA19" s="537"/>
      <c r="BB19" s="538"/>
      <c r="BC19" s="538"/>
      <c r="BD19" s="538"/>
      <c r="BE19" s="539"/>
      <c r="BF19" s="502"/>
      <c r="BG19" s="537"/>
      <c r="BH19" s="539"/>
      <c r="BI19" s="537"/>
      <c r="BJ19" s="539"/>
      <c r="BK19" s="537"/>
      <c r="BL19" s="539"/>
      <c r="BM19" s="537"/>
      <c r="BN19" s="539"/>
      <c r="BO19" s="537"/>
      <c r="BP19" s="539"/>
      <c r="BQ19" s="537"/>
      <c r="BR19" s="539"/>
      <c r="BS19" s="537"/>
      <c r="BT19" s="539"/>
      <c r="BU19" s="537"/>
      <c r="BV19" s="539"/>
      <c r="BW19" s="537"/>
      <c r="BX19" s="539"/>
      <c r="BY19" s="537"/>
      <c r="BZ19" s="539"/>
      <c r="CA19" s="502"/>
      <c r="CB19" s="537"/>
      <c r="CC19" s="538"/>
      <c r="CD19" s="538"/>
      <c r="CE19" s="539"/>
    </row>
    <row r="20" spans="16:83" ht="15" customHeight="1">
      <c r="BA20" s="537"/>
      <c r="BB20" s="538"/>
      <c r="BC20" s="538"/>
      <c r="BD20" s="538"/>
      <c r="BE20" s="539"/>
      <c r="BF20" s="502"/>
      <c r="BG20" s="537"/>
      <c r="BH20" s="539"/>
      <c r="BI20" s="537"/>
      <c r="BJ20" s="539"/>
      <c r="BK20" s="537"/>
      <c r="BL20" s="539"/>
      <c r="BM20" s="537"/>
      <c r="BN20" s="539"/>
      <c r="BO20" s="537"/>
      <c r="BP20" s="539"/>
      <c r="BQ20" s="537"/>
      <c r="BR20" s="539"/>
      <c r="BS20" s="537"/>
      <c r="BT20" s="539"/>
      <c r="BU20" s="537"/>
      <c r="BV20" s="539"/>
      <c r="BW20" s="537"/>
      <c r="BX20" s="539"/>
      <c r="BY20" s="537"/>
      <c r="BZ20" s="539"/>
      <c r="CA20" s="502"/>
      <c r="CB20" s="537"/>
      <c r="CC20" s="538"/>
      <c r="CD20" s="538"/>
      <c r="CE20" s="539"/>
    </row>
    <row r="21" spans="16:83" ht="15" customHeight="1">
      <c r="BA21" s="537"/>
      <c r="BB21" s="538"/>
      <c r="BC21" s="538"/>
      <c r="BD21" s="538"/>
      <c r="BE21" s="539"/>
      <c r="BF21" s="502"/>
      <c r="BG21" s="537"/>
      <c r="BH21" s="539"/>
      <c r="BI21" s="537"/>
      <c r="BJ21" s="539"/>
      <c r="BK21" s="537"/>
      <c r="BL21" s="539"/>
      <c r="BM21" s="537"/>
      <c r="BN21" s="539"/>
      <c r="BO21" s="537"/>
      <c r="BP21" s="539"/>
      <c r="BQ21" s="537"/>
      <c r="BR21" s="539"/>
      <c r="BS21" s="537"/>
      <c r="BT21" s="539"/>
      <c r="BU21" s="537"/>
      <c r="BV21" s="539"/>
      <c r="BW21" s="537"/>
      <c r="BX21" s="539"/>
      <c r="BY21" s="537"/>
      <c r="BZ21" s="539"/>
      <c r="CA21" s="502"/>
      <c r="CB21" s="537"/>
      <c r="CC21" s="538"/>
      <c r="CD21" s="538"/>
      <c r="CE21" s="539"/>
    </row>
    <row r="22" spans="16:83" ht="15" customHeight="1">
      <c r="BA22" s="537"/>
      <c r="BB22" s="538"/>
      <c r="BC22" s="538"/>
      <c r="BD22" s="538"/>
      <c r="BE22" s="539"/>
      <c r="BF22" s="502"/>
      <c r="BG22" s="537"/>
      <c r="BH22" s="539"/>
      <c r="BI22" s="537"/>
      <c r="BJ22" s="539"/>
      <c r="BK22" s="537"/>
      <c r="BL22" s="539"/>
      <c r="BM22" s="537"/>
      <c r="BN22" s="539"/>
      <c r="BO22" s="537"/>
      <c r="BP22" s="539"/>
      <c r="BQ22" s="537"/>
      <c r="BR22" s="539"/>
      <c r="BS22" s="537"/>
      <c r="BT22" s="539"/>
      <c r="BU22" s="537"/>
      <c r="BV22" s="539"/>
      <c r="BW22" s="537"/>
      <c r="BX22" s="539"/>
      <c r="BY22" s="537"/>
      <c r="BZ22" s="539"/>
      <c r="CA22" s="502"/>
      <c r="CB22" s="537"/>
      <c r="CC22" s="538"/>
      <c r="CD22" s="538"/>
      <c r="CE22" s="539"/>
    </row>
    <row r="23" spans="16:83" ht="15" customHeight="1">
      <c r="BA23" s="537"/>
      <c r="BB23" s="538"/>
      <c r="BC23" s="538"/>
      <c r="BD23" s="538"/>
      <c r="BE23" s="539"/>
      <c r="BF23" s="502"/>
      <c r="BG23" s="537"/>
      <c r="BH23" s="539"/>
      <c r="BI23" s="537"/>
      <c r="BJ23" s="539"/>
      <c r="BK23" s="537"/>
      <c r="BL23" s="539"/>
      <c r="BM23" s="537"/>
      <c r="BN23" s="539"/>
      <c r="BO23" s="537"/>
      <c r="BP23" s="539"/>
      <c r="BQ23" s="537"/>
      <c r="BR23" s="539"/>
      <c r="BS23" s="537"/>
      <c r="BT23" s="539"/>
      <c r="BU23" s="537"/>
      <c r="BV23" s="539"/>
      <c r="BW23" s="537"/>
      <c r="BX23" s="539"/>
      <c r="BY23" s="537"/>
      <c r="BZ23" s="539"/>
      <c r="CA23" s="502"/>
      <c r="CB23" s="537"/>
      <c r="CC23" s="538"/>
      <c r="CD23" s="538"/>
      <c r="CE23" s="539"/>
    </row>
    <row r="24" spans="16:83" ht="15" customHeight="1">
      <c r="BA24" s="537"/>
      <c r="BB24" s="538"/>
      <c r="BC24" s="538"/>
      <c r="BD24" s="538"/>
      <c r="BE24" s="539"/>
      <c r="BF24" s="502"/>
      <c r="BG24" s="537"/>
      <c r="BH24" s="539"/>
      <c r="BI24" s="537"/>
      <c r="BJ24" s="539"/>
      <c r="BK24" s="537"/>
      <c r="BL24" s="539"/>
      <c r="BM24" s="537"/>
      <c r="BN24" s="539"/>
      <c r="BO24" s="537"/>
      <c r="BP24" s="539"/>
      <c r="BQ24" s="537"/>
      <c r="BR24" s="539"/>
      <c r="BS24" s="537"/>
      <c r="BT24" s="539"/>
      <c r="BU24" s="537"/>
      <c r="BV24" s="539"/>
      <c r="BW24" s="537"/>
      <c r="BX24" s="539"/>
      <c r="BY24" s="537"/>
      <c r="BZ24" s="539"/>
      <c r="CA24" s="502"/>
      <c r="CB24" s="537"/>
      <c r="CC24" s="538"/>
      <c r="CD24" s="538"/>
      <c r="CE24" s="539"/>
    </row>
    <row r="25" spans="16:83" ht="15" customHeight="1">
      <c r="BA25" s="537"/>
      <c r="BB25" s="538"/>
      <c r="BC25" s="538"/>
      <c r="BD25" s="538"/>
      <c r="BE25" s="539"/>
      <c r="BF25" s="502"/>
      <c r="BG25" s="537"/>
      <c r="BH25" s="539"/>
      <c r="BI25" s="537"/>
      <c r="BJ25" s="539"/>
      <c r="BK25" s="537"/>
      <c r="BL25" s="539"/>
      <c r="BM25" s="537"/>
      <c r="BN25" s="539"/>
      <c r="BO25" s="537"/>
      <c r="BP25" s="539"/>
      <c r="BQ25" s="537"/>
      <c r="BR25" s="539"/>
      <c r="BS25" s="537"/>
      <c r="BT25" s="539"/>
      <c r="BU25" s="537"/>
      <c r="BV25" s="539"/>
      <c r="BW25" s="537"/>
      <c r="BX25" s="539"/>
      <c r="BY25" s="537"/>
      <c r="BZ25" s="539"/>
      <c r="CA25" s="502"/>
      <c r="CB25" s="537"/>
      <c r="CC25" s="538"/>
      <c r="CD25" s="538"/>
      <c r="CE25" s="539"/>
    </row>
    <row r="26" spans="16:83" ht="15" customHeight="1">
      <c r="BA26" s="537"/>
      <c r="BB26" s="538"/>
      <c r="BC26" s="538"/>
      <c r="BD26" s="538"/>
      <c r="BE26" s="539"/>
      <c r="BF26" s="502"/>
      <c r="BG26" s="537"/>
      <c r="BH26" s="539"/>
      <c r="BI26" s="537"/>
      <c r="BJ26" s="539"/>
      <c r="BK26" s="537"/>
      <c r="BL26" s="539"/>
      <c r="BM26" s="537"/>
      <c r="BN26" s="539"/>
      <c r="BO26" s="537"/>
      <c r="BP26" s="539"/>
      <c r="BQ26" s="537"/>
      <c r="BR26" s="539"/>
      <c r="BS26" s="537"/>
      <c r="BT26" s="539"/>
      <c r="BU26" s="537"/>
      <c r="BV26" s="539"/>
      <c r="BW26" s="537"/>
      <c r="BX26" s="539"/>
      <c r="BY26" s="537"/>
      <c r="BZ26" s="539"/>
      <c r="CA26" s="502"/>
      <c r="CB26" s="537"/>
      <c r="CC26" s="538"/>
      <c r="CD26" s="538"/>
      <c r="CE26" s="539"/>
    </row>
    <row r="27" spans="16:83" ht="15" customHeight="1">
      <c r="BA27" s="537"/>
      <c r="BB27" s="538"/>
      <c r="BC27" s="538"/>
      <c r="BD27" s="538"/>
      <c r="BE27" s="539"/>
      <c r="BF27" s="502"/>
      <c r="BG27" s="537"/>
      <c r="BH27" s="539"/>
      <c r="BI27" s="537"/>
      <c r="BJ27" s="539"/>
      <c r="BK27" s="537"/>
      <c r="BL27" s="539"/>
      <c r="BM27" s="537"/>
      <c r="BN27" s="539"/>
      <c r="BO27" s="537"/>
      <c r="BP27" s="539"/>
      <c r="BQ27" s="537"/>
      <c r="BR27" s="539"/>
      <c r="BS27" s="537"/>
      <c r="BT27" s="539"/>
      <c r="BU27" s="537"/>
      <c r="BV27" s="539"/>
      <c r="BW27" s="537"/>
      <c r="BX27" s="539"/>
      <c r="BY27" s="537"/>
      <c r="BZ27" s="539"/>
      <c r="CA27" s="502"/>
      <c r="CB27" s="537"/>
      <c r="CC27" s="538"/>
      <c r="CD27" s="538"/>
      <c r="CE27" s="539"/>
    </row>
    <row r="28" spans="16:83" ht="15" customHeight="1">
      <c r="BA28" s="537"/>
      <c r="BB28" s="538"/>
      <c r="BC28" s="538"/>
      <c r="BD28" s="538"/>
      <c r="BE28" s="539"/>
      <c r="BF28" s="502"/>
      <c r="BG28" s="537"/>
      <c r="BH28" s="539"/>
      <c r="BI28" s="537"/>
      <c r="BJ28" s="539"/>
      <c r="BK28" s="537"/>
      <c r="BL28" s="539"/>
      <c r="BM28" s="537"/>
      <c r="BN28" s="539"/>
      <c r="BO28" s="537"/>
      <c r="BP28" s="539"/>
      <c r="BQ28" s="537"/>
      <c r="BR28" s="539"/>
      <c r="BS28" s="537"/>
      <c r="BT28" s="539"/>
      <c r="BU28" s="537"/>
      <c r="BV28" s="539"/>
      <c r="BW28" s="537"/>
      <c r="BX28" s="539"/>
      <c r="BY28" s="537"/>
      <c r="BZ28" s="539"/>
      <c r="CA28" s="502"/>
      <c r="CB28" s="537"/>
      <c r="CC28" s="538"/>
      <c r="CD28" s="538"/>
      <c r="CE28" s="539"/>
    </row>
    <row r="29" spans="16:83" ht="15" customHeight="1">
      <c r="BA29" s="537"/>
      <c r="BB29" s="538"/>
      <c r="BC29" s="538"/>
      <c r="BD29" s="538"/>
      <c r="BE29" s="539"/>
      <c r="BF29" s="502"/>
      <c r="BG29" s="537"/>
      <c r="BH29" s="539"/>
      <c r="BI29" s="537"/>
      <c r="BJ29" s="539"/>
      <c r="BK29" s="537"/>
      <c r="BL29" s="539"/>
      <c r="BM29" s="537"/>
      <c r="BN29" s="539"/>
      <c r="BO29" s="537"/>
      <c r="BP29" s="539"/>
      <c r="BQ29" s="537"/>
      <c r="BR29" s="539"/>
      <c r="BS29" s="537"/>
      <c r="BT29" s="539"/>
      <c r="BU29" s="537"/>
      <c r="BV29" s="539"/>
      <c r="BW29" s="537"/>
      <c r="BX29" s="539"/>
      <c r="BY29" s="537"/>
      <c r="BZ29" s="539"/>
      <c r="CA29" s="502"/>
      <c r="CB29" s="537"/>
      <c r="CC29" s="538"/>
      <c r="CD29" s="538"/>
      <c r="CE29" s="539"/>
    </row>
    <row r="30" spans="16:83" ht="15" customHeight="1">
      <c r="BA30" s="537"/>
      <c r="BB30" s="538"/>
      <c r="BC30" s="538"/>
      <c r="BD30" s="538"/>
      <c r="BE30" s="539"/>
      <c r="BF30" s="502"/>
      <c r="BG30" s="537"/>
      <c r="BH30" s="539"/>
      <c r="BI30" s="537"/>
      <c r="BJ30" s="539"/>
      <c r="BK30" s="537"/>
      <c r="BL30" s="539"/>
      <c r="BM30" s="537"/>
      <c r="BN30" s="539"/>
      <c r="BO30" s="537"/>
      <c r="BP30" s="539"/>
      <c r="BQ30" s="537"/>
      <c r="BR30" s="539"/>
      <c r="BS30" s="537"/>
      <c r="BT30" s="539"/>
      <c r="BU30" s="537"/>
      <c r="BV30" s="539"/>
      <c r="BW30" s="537"/>
      <c r="BX30" s="539"/>
      <c r="BY30" s="537"/>
      <c r="BZ30" s="539"/>
      <c r="CA30" s="502"/>
      <c r="CB30" s="537"/>
      <c r="CC30" s="538"/>
      <c r="CD30" s="538"/>
      <c r="CE30" s="539"/>
    </row>
    <row r="31" spans="16:83" ht="15" customHeight="1">
      <c r="BA31" s="537"/>
      <c r="BB31" s="538"/>
      <c r="BC31" s="538"/>
      <c r="BD31" s="538"/>
      <c r="BE31" s="539"/>
      <c r="BF31" s="502"/>
      <c r="BG31" s="537"/>
      <c r="BH31" s="539"/>
      <c r="BI31" s="537"/>
      <c r="BJ31" s="539"/>
      <c r="BK31" s="537"/>
      <c r="BL31" s="539"/>
      <c r="BM31" s="537"/>
      <c r="BN31" s="539"/>
      <c r="BO31" s="537"/>
      <c r="BP31" s="539"/>
      <c r="BQ31" s="537"/>
      <c r="BR31" s="539"/>
      <c r="BS31" s="537"/>
      <c r="BT31" s="539"/>
      <c r="BU31" s="537"/>
      <c r="BV31" s="539"/>
      <c r="BW31" s="537"/>
      <c r="BX31" s="539"/>
      <c r="BY31" s="537"/>
      <c r="BZ31" s="539"/>
      <c r="CA31" s="502"/>
      <c r="CB31" s="537"/>
      <c r="CC31" s="538"/>
      <c r="CD31" s="538"/>
      <c r="CE31" s="539"/>
    </row>
    <row r="32" spans="16:83" ht="15" customHeight="1">
      <c r="BA32" s="537"/>
      <c r="BB32" s="538"/>
      <c r="BC32" s="538"/>
      <c r="BD32" s="538"/>
      <c r="BE32" s="539"/>
      <c r="BF32" s="502"/>
      <c r="BG32" s="537"/>
      <c r="BH32" s="539"/>
      <c r="BI32" s="537"/>
      <c r="BJ32" s="539"/>
      <c r="BK32" s="537"/>
      <c r="BL32" s="539"/>
      <c r="BM32" s="537"/>
      <c r="BN32" s="539"/>
      <c r="BO32" s="537"/>
      <c r="BP32" s="539"/>
      <c r="BQ32" s="537"/>
      <c r="BR32" s="539"/>
      <c r="BS32" s="537"/>
      <c r="BT32" s="539"/>
      <c r="BU32" s="537"/>
      <c r="BV32" s="539"/>
      <c r="BW32" s="537"/>
      <c r="BX32" s="539"/>
      <c r="BY32" s="537"/>
      <c r="BZ32" s="539"/>
      <c r="CA32" s="502"/>
      <c r="CB32" s="537"/>
      <c r="CC32" s="538"/>
      <c r="CD32" s="538"/>
      <c r="CE32" s="539"/>
    </row>
    <row r="33" spans="53:83" ht="15" customHeight="1">
      <c r="BA33" s="537"/>
      <c r="BB33" s="538"/>
      <c r="BC33" s="538"/>
      <c r="BD33" s="538"/>
      <c r="BE33" s="539"/>
      <c r="BF33" s="502"/>
      <c r="BG33" s="537"/>
      <c r="BH33" s="539"/>
      <c r="BI33" s="537"/>
      <c r="BJ33" s="539"/>
      <c r="BK33" s="537"/>
      <c r="BL33" s="539"/>
      <c r="BM33" s="537"/>
      <c r="BN33" s="539"/>
      <c r="BO33" s="537"/>
      <c r="BP33" s="539"/>
      <c r="BQ33" s="537"/>
      <c r="BR33" s="539"/>
      <c r="BS33" s="537"/>
      <c r="BT33" s="539"/>
      <c r="BU33" s="537"/>
      <c r="BV33" s="539"/>
      <c r="BW33" s="537"/>
      <c r="BX33" s="539"/>
      <c r="BY33" s="537"/>
      <c r="BZ33" s="539"/>
      <c r="CA33" s="502"/>
      <c r="CB33" s="537"/>
      <c r="CC33" s="538"/>
      <c r="CD33" s="538"/>
      <c r="CE33" s="539"/>
    </row>
    <row r="34" spans="53:83" ht="15" customHeight="1">
      <c r="BA34" s="537"/>
      <c r="BB34" s="538"/>
      <c r="BC34" s="538"/>
      <c r="BD34" s="538"/>
      <c r="BE34" s="539"/>
      <c r="BF34" s="502"/>
      <c r="BG34" s="537"/>
      <c r="BH34" s="539"/>
      <c r="BI34" s="537"/>
      <c r="BJ34" s="539"/>
      <c r="BK34" s="537"/>
      <c r="BL34" s="539"/>
      <c r="BM34" s="537"/>
      <c r="BN34" s="539"/>
      <c r="BO34" s="537"/>
      <c r="BP34" s="539"/>
      <c r="BQ34" s="537"/>
      <c r="BR34" s="539"/>
      <c r="BS34" s="537"/>
      <c r="BT34" s="539"/>
      <c r="BU34" s="537"/>
      <c r="BV34" s="539"/>
      <c r="BW34" s="537"/>
      <c r="BX34" s="539"/>
      <c r="BY34" s="537"/>
      <c r="BZ34" s="539"/>
      <c r="CA34" s="502"/>
      <c r="CB34" s="537"/>
      <c r="CC34" s="538"/>
      <c r="CD34" s="538"/>
      <c r="CE34" s="539"/>
    </row>
    <row r="35" spans="53:83" ht="15" customHeight="1">
      <c r="BA35" s="537"/>
      <c r="BB35" s="538"/>
      <c r="BC35" s="538"/>
      <c r="BD35" s="538"/>
      <c r="BE35" s="539"/>
      <c r="BF35" s="502"/>
      <c r="BG35" s="537"/>
      <c r="BH35" s="539"/>
      <c r="BI35" s="537"/>
      <c r="BJ35" s="539"/>
      <c r="BK35" s="537"/>
      <c r="BL35" s="539"/>
      <c r="BM35" s="537"/>
      <c r="BN35" s="539"/>
      <c r="BO35" s="537"/>
      <c r="BP35" s="539"/>
      <c r="BQ35" s="537"/>
      <c r="BR35" s="539"/>
      <c r="BS35" s="537"/>
      <c r="BT35" s="539"/>
      <c r="BU35" s="537"/>
      <c r="BV35" s="539"/>
      <c r="BW35" s="537"/>
      <c r="BX35" s="539"/>
      <c r="BY35" s="537"/>
      <c r="BZ35" s="539"/>
      <c r="CA35" s="502"/>
      <c r="CB35" s="537"/>
      <c r="CC35" s="538"/>
      <c r="CD35" s="538"/>
      <c r="CE35" s="539"/>
    </row>
    <row r="36" spans="53:83" ht="15" customHeight="1">
      <c r="BA36" s="537"/>
      <c r="BB36" s="538"/>
      <c r="BC36" s="538"/>
      <c r="BD36" s="538"/>
      <c r="BE36" s="539"/>
      <c r="BF36" s="502"/>
      <c r="BG36" s="537"/>
      <c r="BH36" s="539"/>
      <c r="BI36" s="537"/>
      <c r="BJ36" s="539"/>
      <c r="BK36" s="537"/>
      <c r="BL36" s="539"/>
      <c r="BM36" s="537"/>
      <c r="BN36" s="539"/>
      <c r="BO36" s="537"/>
      <c r="BP36" s="539"/>
      <c r="BQ36" s="537"/>
      <c r="BR36" s="539"/>
      <c r="BS36" s="537"/>
      <c r="BT36" s="539"/>
      <c r="BU36" s="537"/>
      <c r="BV36" s="539"/>
      <c r="BW36" s="537"/>
      <c r="BX36" s="539"/>
      <c r="BY36" s="537"/>
      <c r="BZ36" s="539"/>
      <c r="CA36" s="502"/>
      <c r="CB36" s="537"/>
      <c r="CC36" s="538"/>
      <c r="CD36" s="538"/>
      <c r="CE36" s="539"/>
    </row>
    <row r="37" spans="53:83" ht="15" customHeight="1">
      <c r="BA37" s="537"/>
      <c r="BB37" s="538"/>
      <c r="BC37" s="538"/>
      <c r="BD37" s="538"/>
      <c r="BE37" s="539"/>
      <c r="BF37" s="502"/>
      <c r="BG37" s="537"/>
      <c r="BH37" s="539"/>
      <c r="BI37" s="537"/>
      <c r="BJ37" s="539"/>
      <c r="BK37" s="537"/>
      <c r="BL37" s="539"/>
      <c r="BM37" s="537"/>
      <c r="BN37" s="539"/>
      <c r="BO37" s="537"/>
      <c r="BP37" s="539"/>
      <c r="BQ37" s="537"/>
      <c r="BR37" s="539"/>
      <c r="BS37" s="537"/>
      <c r="BT37" s="539"/>
      <c r="BU37" s="537"/>
      <c r="BV37" s="539"/>
      <c r="BW37" s="537"/>
      <c r="BX37" s="539"/>
      <c r="BY37" s="537"/>
      <c r="BZ37" s="539"/>
      <c r="CA37" s="502"/>
      <c r="CB37" s="537"/>
      <c r="CC37" s="538"/>
      <c r="CD37" s="538"/>
      <c r="CE37" s="539"/>
    </row>
    <row r="38" spans="53:83" ht="15" customHeight="1">
      <c r="BA38" s="537"/>
      <c r="BB38" s="538"/>
      <c r="BC38" s="538"/>
      <c r="BD38" s="538"/>
      <c r="BE38" s="539"/>
      <c r="BF38" s="502"/>
      <c r="BG38" s="537"/>
      <c r="BH38" s="539"/>
      <c r="BI38" s="537"/>
      <c r="BJ38" s="539"/>
      <c r="BK38" s="537"/>
      <c r="BL38" s="539"/>
      <c r="BM38" s="537"/>
      <c r="BN38" s="539"/>
      <c r="BO38" s="537"/>
      <c r="BP38" s="539"/>
      <c r="BQ38" s="537"/>
      <c r="BR38" s="539"/>
      <c r="BS38" s="537"/>
      <c r="BT38" s="539"/>
      <c r="BU38" s="537"/>
      <c r="BV38" s="539"/>
      <c r="BW38" s="537"/>
      <c r="BX38" s="539"/>
      <c r="BY38" s="537"/>
      <c r="BZ38" s="539"/>
      <c r="CA38" s="502"/>
      <c r="CB38" s="537"/>
      <c r="CC38" s="538"/>
      <c r="CD38" s="538"/>
      <c r="CE38" s="539"/>
    </row>
    <row r="39" spans="53:83" ht="15" customHeight="1">
      <c r="BA39" s="537"/>
      <c r="BB39" s="538"/>
      <c r="BC39" s="538"/>
      <c r="BD39" s="538"/>
      <c r="BE39" s="539"/>
      <c r="BF39" s="502"/>
      <c r="BG39" s="537"/>
      <c r="BH39" s="539"/>
      <c r="BI39" s="537"/>
      <c r="BJ39" s="539"/>
      <c r="BK39" s="537"/>
      <c r="BL39" s="539"/>
      <c r="BM39" s="537"/>
      <c r="BN39" s="539"/>
      <c r="BO39" s="537"/>
      <c r="BP39" s="539"/>
      <c r="BQ39" s="537"/>
      <c r="BR39" s="539"/>
      <c r="BS39" s="537"/>
      <c r="BT39" s="539"/>
      <c r="BU39" s="537"/>
      <c r="BV39" s="539"/>
      <c r="BW39" s="537"/>
      <c r="BX39" s="539"/>
      <c r="BY39" s="537"/>
      <c r="BZ39" s="539"/>
      <c r="CA39" s="502"/>
      <c r="CB39" s="537"/>
      <c r="CC39" s="538"/>
      <c r="CD39" s="538"/>
      <c r="CE39" s="539"/>
    </row>
    <row r="40" spans="53:83" ht="15" customHeight="1">
      <c r="BA40" s="537"/>
      <c r="BB40" s="538"/>
      <c r="BC40" s="538"/>
      <c r="BD40" s="538"/>
      <c r="BE40" s="539"/>
      <c r="BF40" s="502"/>
      <c r="BG40" s="537"/>
      <c r="BH40" s="539"/>
      <c r="BI40" s="537"/>
      <c r="BJ40" s="539"/>
      <c r="BK40" s="537"/>
      <c r="BL40" s="539"/>
      <c r="BM40" s="537"/>
      <c r="BN40" s="539"/>
      <c r="BO40" s="537"/>
      <c r="BP40" s="539"/>
      <c r="BQ40" s="537"/>
      <c r="BR40" s="539"/>
      <c r="BS40" s="537"/>
      <c r="BT40" s="539"/>
      <c r="BU40" s="537"/>
      <c r="BV40" s="539"/>
      <c r="BW40" s="537"/>
      <c r="BX40" s="539"/>
      <c r="BY40" s="537"/>
      <c r="BZ40" s="539"/>
      <c r="CA40" s="502"/>
      <c r="CB40" s="537"/>
      <c r="CC40" s="538"/>
      <c r="CD40" s="538"/>
      <c r="CE40" s="539"/>
    </row>
    <row r="41" spans="53:83" ht="15" customHeight="1">
      <c r="BA41" s="537"/>
      <c r="BB41" s="538"/>
      <c r="BC41" s="538"/>
      <c r="BD41" s="538"/>
      <c r="BE41" s="539"/>
      <c r="BF41" s="502"/>
      <c r="BG41" s="537"/>
      <c r="BH41" s="539"/>
      <c r="BI41" s="537"/>
      <c r="BJ41" s="539"/>
      <c r="BK41" s="537"/>
      <c r="BL41" s="539"/>
      <c r="BM41" s="537"/>
      <c r="BN41" s="539"/>
      <c r="BO41" s="537"/>
      <c r="BP41" s="539"/>
      <c r="BQ41" s="537"/>
      <c r="BR41" s="539"/>
      <c r="BS41" s="537"/>
      <c r="BT41" s="539"/>
      <c r="BU41" s="537"/>
      <c r="BV41" s="539"/>
      <c r="BW41" s="537"/>
      <c r="BX41" s="539"/>
      <c r="BY41" s="537"/>
      <c r="BZ41" s="539"/>
      <c r="CA41" s="502"/>
      <c r="CB41" s="537"/>
      <c r="CC41" s="538"/>
      <c r="CD41" s="538"/>
      <c r="CE41" s="539"/>
    </row>
    <row r="42" spans="53:83" ht="15" customHeight="1">
      <c r="BA42" s="537"/>
      <c r="BB42" s="538"/>
      <c r="BC42" s="538"/>
      <c r="BD42" s="538"/>
      <c r="BE42" s="539"/>
      <c r="BF42" s="502"/>
      <c r="BG42" s="537"/>
      <c r="BH42" s="539"/>
      <c r="BI42" s="537"/>
      <c r="BJ42" s="539"/>
      <c r="BK42" s="537"/>
      <c r="BL42" s="539"/>
      <c r="BM42" s="537"/>
      <c r="BN42" s="539"/>
      <c r="BO42" s="537"/>
      <c r="BP42" s="539"/>
      <c r="BQ42" s="537"/>
      <c r="BR42" s="539"/>
      <c r="BS42" s="537"/>
      <c r="BT42" s="539"/>
      <c r="BU42" s="537"/>
      <c r="BV42" s="539"/>
      <c r="BW42" s="537"/>
      <c r="BX42" s="539"/>
      <c r="BY42" s="537"/>
      <c r="BZ42" s="539"/>
      <c r="CA42" s="502"/>
      <c r="CB42" s="537"/>
      <c r="CC42" s="538"/>
      <c r="CD42" s="538"/>
      <c r="CE42" s="539"/>
    </row>
    <row r="43" spans="53:83" ht="15" customHeight="1">
      <c r="BA43" s="537"/>
      <c r="BB43" s="538"/>
      <c r="BC43" s="538"/>
      <c r="BD43" s="538"/>
      <c r="BE43" s="539"/>
      <c r="BF43" s="502"/>
      <c r="BG43" s="537"/>
      <c r="BH43" s="539"/>
      <c r="BI43" s="537"/>
      <c r="BJ43" s="539"/>
      <c r="BK43" s="537"/>
      <c r="BL43" s="539"/>
      <c r="BM43" s="537"/>
      <c r="BN43" s="539"/>
      <c r="BO43" s="537"/>
      <c r="BP43" s="539"/>
      <c r="BQ43" s="537"/>
      <c r="BR43" s="539"/>
      <c r="BS43" s="537"/>
      <c r="BT43" s="539"/>
      <c r="BU43" s="537"/>
      <c r="BV43" s="539"/>
      <c r="BW43" s="537"/>
      <c r="BX43" s="539"/>
      <c r="BY43" s="537"/>
      <c r="BZ43" s="539"/>
      <c r="CA43" s="502"/>
      <c r="CB43" s="537"/>
      <c r="CC43" s="538"/>
      <c r="CD43" s="538"/>
      <c r="CE43" s="539"/>
    </row>
    <row r="44" spans="53:83" ht="15" customHeight="1">
      <c r="BA44" s="537"/>
      <c r="BB44" s="538"/>
      <c r="BC44" s="538"/>
      <c r="BD44" s="538"/>
      <c r="BE44" s="539"/>
      <c r="BF44" s="502"/>
      <c r="BG44" s="537"/>
      <c r="BH44" s="539"/>
      <c r="BI44" s="537"/>
      <c r="BJ44" s="539"/>
      <c r="BK44" s="537"/>
      <c r="BL44" s="539"/>
      <c r="BM44" s="537"/>
      <c r="BN44" s="539"/>
      <c r="BO44" s="537"/>
      <c r="BP44" s="539"/>
      <c r="BQ44" s="537"/>
      <c r="BR44" s="539"/>
      <c r="BS44" s="537"/>
      <c r="BT44" s="539"/>
      <c r="BU44" s="537"/>
      <c r="BV44" s="539"/>
      <c r="BW44" s="537"/>
      <c r="BX44" s="539"/>
      <c r="BY44" s="537"/>
      <c r="BZ44" s="539"/>
      <c r="CA44" s="502"/>
      <c r="CB44" s="537"/>
      <c r="CC44" s="538"/>
      <c r="CD44" s="538"/>
      <c r="CE44" s="539"/>
    </row>
    <row r="45" spans="53:83" ht="15" customHeight="1">
      <c r="BA45" s="537"/>
      <c r="BB45" s="538"/>
      <c r="BC45" s="538"/>
      <c r="BD45" s="538"/>
      <c r="BE45" s="539"/>
      <c r="BF45" s="502"/>
      <c r="BG45" s="537"/>
      <c r="BH45" s="539"/>
      <c r="BI45" s="537"/>
      <c r="BJ45" s="539"/>
      <c r="BK45" s="537"/>
      <c r="BL45" s="539"/>
      <c r="BM45" s="537"/>
      <c r="BN45" s="539"/>
      <c r="BO45" s="537"/>
      <c r="BP45" s="539"/>
      <c r="BQ45" s="537"/>
      <c r="BR45" s="539"/>
      <c r="BS45" s="537"/>
      <c r="BT45" s="539"/>
      <c r="BU45" s="537"/>
      <c r="BV45" s="539"/>
      <c r="BW45" s="537"/>
      <c r="BX45" s="539"/>
      <c r="BY45" s="537"/>
      <c r="BZ45" s="539"/>
      <c r="CA45" s="502"/>
      <c r="CB45" s="537"/>
      <c r="CC45" s="538"/>
      <c r="CD45" s="538"/>
      <c r="CE45" s="539"/>
    </row>
    <row r="46" spans="53:83" ht="15" customHeight="1">
      <c r="BA46" s="537"/>
      <c r="BB46" s="538"/>
      <c r="BC46" s="538"/>
      <c r="BD46" s="538"/>
      <c r="BE46" s="539"/>
      <c r="BF46" s="502"/>
      <c r="BG46" s="537"/>
      <c r="BH46" s="539"/>
      <c r="BI46" s="537"/>
      <c r="BJ46" s="539"/>
      <c r="BK46" s="537"/>
      <c r="BL46" s="539"/>
      <c r="BM46" s="537"/>
      <c r="BN46" s="539"/>
      <c r="BO46" s="537"/>
      <c r="BP46" s="539"/>
      <c r="BQ46" s="537"/>
      <c r="BR46" s="539"/>
      <c r="BS46" s="537"/>
      <c r="BT46" s="539"/>
      <c r="BU46" s="537"/>
      <c r="BV46" s="539"/>
      <c r="BW46" s="537"/>
      <c r="BX46" s="539"/>
      <c r="BY46" s="537"/>
      <c r="BZ46" s="539"/>
      <c r="CA46" s="502"/>
      <c r="CB46" s="537"/>
      <c r="CC46" s="538"/>
      <c r="CD46" s="538"/>
      <c r="CE46" s="539"/>
    </row>
    <row r="47" spans="53:83" ht="15" customHeight="1">
      <c r="BA47" s="537"/>
      <c r="BB47" s="538"/>
      <c r="BC47" s="538"/>
      <c r="BD47" s="538"/>
      <c r="BE47" s="539"/>
      <c r="BF47" s="502"/>
      <c r="BG47" s="537"/>
      <c r="BH47" s="539"/>
      <c r="BI47" s="537"/>
      <c r="BJ47" s="539"/>
      <c r="BK47" s="537"/>
      <c r="BL47" s="539"/>
      <c r="BM47" s="537"/>
      <c r="BN47" s="539"/>
      <c r="BO47" s="537"/>
      <c r="BP47" s="539"/>
      <c r="BQ47" s="537"/>
      <c r="BR47" s="539"/>
      <c r="BS47" s="537"/>
      <c r="BT47" s="539"/>
      <c r="BU47" s="537"/>
      <c r="BV47" s="539"/>
      <c r="BW47" s="537"/>
      <c r="BX47" s="539"/>
      <c r="BY47" s="537"/>
      <c r="BZ47" s="539"/>
      <c r="CA47" s="502"/>
      <c r="CB47" s="537"/>
      <c r="CC47" s="538"/>
      <c r="CD47" s="538"/>
      <c r="CE47" s="539"/>
    </row>
    <row r="48" spans="53:83" ht="15" customHeight="1">
      <c r="BA48" s="537"/>
      <c r="BB48" s="538"/>
      <c r="BC48" s="538"/>
      <c r="BD48" s="538"/>
      <c r="BE48" s="539"/>
      <c r="BF48" s="502"/>
      <c r="BG48" s="537"/>
      <c r="BH48" s="539"/>
      <c r="BI48" s="537"/>
      <c r="BJ48" s="539"/>
      <c r="BK48" s="537"/>
      <c r="BL48" s="539"/>
      <c r="BM48" s="537"/>
      <c r="BN48" s="539"/>
      <c r="BO48" s="537"/>
      <c r="BP48" s="539"/>
      <c r="BQ48" s="537"/>
      <c r="BR48" s="539"/>
      <c r="BS48" s="537"/>
      <c r="BT48" s="539"/>
      <c r="BU48" s="537"/>
      <c r="BV48" s="539"/>
      <c r="BW48" s="537"/>
      <c r="BX48" s="539"/>
      <c r="BY48" s="537"/>
      <c r="BZ48" s="539"/>
      <c r="CA48" s="502"/>
      <c r="CB48" s="537"/>
      <c r="CC48" s="538"/>
      <c r="CD48" s="538"/>
      <c r="CE48" s="539"/>
    </row>
    <row r="49" spans="53:83" ht="15" customHeight="1">
      <c r="BA49" s="537"/>
      <c r="BB49" s="538"/>
      <c r="BC49" s="538"/>
      <c r="BD49" s="538"/>
      <c r="BE49" s="539"/>
      <c r="BF49" s="502"/>
      <c r="BG49" s="537"/>
      <c r="BH49" s="539"/>
      <c r="BI49" s="537"/>
      <c r="BJ49" s="539"/>
      <c r="BK49" s="537"/>
      <c r="BL49" s="539"/>
      <c r="BM49" s="537"/>
      <c r="BN49" s="539"/>
      <c r="BO49" s="537"/>
      <c r="BP49" s="539"/>
      <c r="BQ49" s="537"/>
      <c r="BR49" s="539"/>
      <c r="BS49" s="537"/>
      <c r="BT49" s="539"/>
      <c r="BU49" s="537"/>
      <c r="BV49" s="539"/>
      <c r="BW49" s="537"/>
      <c r="BX49" s="539"/>
      <c r="BY49" s="537"/>
      <c r="BZ49" s="539"/>
      <c r="CA49" s="502"/>
      <c r="CB49" s="537"/>
      <c r="CC49" s="538"/>
      <c r="CD49" s="538"/>
      <c r="CE49" s="539"/>
    </row>
    <row r="50" spans="53:83" ht="15" customHeight="1">
      <c r="BA50" s="537"/>
      <c r="BB50" s="538"/>
      <c r="BC50" s="538"/>
      <c r="BD50" s="538"/>
      <c r="BE50" s="539"/>
      <c r="BF50" s="502"/>
      <c r="BG50" s="537"/>
      <c r="BH50" s="539"/>
      <c r="BI50" s="537"/>
      <c r="BJ50" s="539"/>
      <c r="BK50" s="537"/>
      <c r="BL50" s="539"/>
      <c r="BM50" s="537"/>
      <c r="BN50" s="539"/>
      <c r="BO50" s="537"/>
      <c r="BP50" s="539"/>
      <c r="BQ50" s="537"/>
      <c r="BR50" s="539"/>
      <c r="BS50" s="537"/>
      <c r="BT50" s="539"/>
      <c r="BU50" s="537"/>
      <c r="BV50" s="539"/>
      <c r="BW50" s="537"/>
      <c r="BX50" s="539"/>
      <c r="BY50" s="537"/>
      <c r="BZ50" s="539"/>
      <c r="CA50" s="502"/>
      <c r="CB50" s="537"/>
      <c r="CC50" s="538"/>
      <c r="CD50" s="538"/>
      <c r="CE50" s="539"/>
    </row>
    <row r="51" spans="53:83" ht="15" customHeight="1">
      <c r="BA51" s="537"/>
      <c r="BB51" s="538"/>
      <c r="BC51" s="538"/>
      <c r="BD51" s="538"/>
      <c r="BE51" s="539"/>
      <c r="BF51" s="502"/>
      <c r="BG51" s="537"/>
      <c r="BH51" s="539"/>
      <c r="BI51" s="537"/>
      <c r="BJ51" s="539"/>
      <c r="BK51" s="537"/>
      <c r="BL51" s="539"/>
      <c r="BM51" s="537"/>
      <c r="BN51" s="539"/>
      <c r="BO51" s="537"/>
      <c r="BP51" s="539"/>
      <c r="BQ51" s="537"/>
      <c r="BR51" s="539"/>
      <c r="BS51" s="537"/>
      <c r="BT51" s="539"/>
      <c r="BU51" s="537"/>
      <c r="BV51" s="539"/>
      <c r="BW51" s="537"/>
      <c r="BX51" s="539"/>
      <c r="BY51" s="537"/>
      <c r="BZ51" s="539"/>
      <c r="CA51" s="502"/>
      <c r="CB51" s="537"/>
      <c r="CC51" s="538"/>
      <c r="CD51" s="538"/>
      <c r="CE51" s="539"/>
    </row>
    <row r="52" spans="53:83" ht="15" customHeight="1">
      <c r="BA52" s="537"/>
      <c r="BB52" s="538"/>
      <c r="BC52" s="538"/>
      <c r="BD52" s="538"/>
      <c r="BE52" s="539"/>
      <c r="BF52" s="502"/>
      <c r="BG52" s="537"/>
      <c r="BH52" s="539"/>
      <c r="BI52" s="537"/>
      <c r="BJ52" s="539"/>
      <c r="BK52" s="537"/>
      <c r="BL52" s="539"/>
      <c r="BM52" s="537"/>
      <c r="BN52" s="539"/>
      <c r="BO52" s="537"/>
      <c r="BP52" s="539"/>
      <c r="BQ52" s="537"/>
      <c r="BR52" s="539"/>
      <c r="BS52" s="537"/>
      <c r="BT52" s="539"/>
      <c r="BU52" s="537"/>
      <c r="BV52" s="539"/>
      <c r="BW52" s="537"/>
      <c r="BX52" s="539"/>
      <c r="BY52" s="537"/>
      <c r="BZ52" s="539"/>
      <c r="CA52" s="502"/>
      <c r="CB52" s="537"/>
      <c r="CC52" s="538"/>
      <c r="CD52" s="538"/>
      <c r="CE52" s="539"/>
    </row>
    <row r="53" spans="53:83" ht="15" customHeight="1">
      <c r="BA53" s="537"/>
      <c r="BB53" s="538"/>
      <c r="BC53" s="538"/>
      <c r="BD53" s="538"/>
      <c r="BE53" s="539"/>
      <c r="BF53" s="502"/>
      <c r="BG53" s="537"/>
      <c r="BH53" s="539"/>
      <c r="BI53" s="537"/>
      <c r="BJ53" s="539"/>
      <c r="BK53" s="537"/>
      <c r="BL53" s="539"/>
      <c r="BM53" s="537"/>
      <c r="BN53" s="539"/>
      <c r="BO53" s="537"/>
      <c r="BP53" s="539"/>
      <c r="BQ53" s="537"/>
      <c r="BR53" s="539"/>
      <c r="BS53" s="537"/>
      <c r="BT53" s="539"/>
      <c r="BU53" s="537"/>
      <c r="BV53" s="539"/>
      <c r="BW53" s="537"/>
      <c r="BX53" s="539"/>
      <c r="BY53" s="537"/>
      <c r="BZ53" s="539"/>
      <c r="CA53" s="502"/>
      <c r="CB53" s="537"/>
      <c r="CC53" s="538"/>
      <c r="CD53" s="538"/>
      <c r="CE53" s="539"/>
    </row>
    <row r="54" spans="53:83" ht="15" customHeight="1">
      <c r="BA54" s="537"/>
      <c r="BB54" s="538"/>
      <c r="BC54" s="538"/>
      <c r="BD54" s="538"/>
      <c r="BE54" s="539"/>
      <c r="BF54" s="502"/>
      <c r="BG54" s="537"/>
      <c r="BH54" s="539"/>
      <c r="BI54" s="537"/>
      <c r="BJ54" s="539"/>
      <c r="BK54" s="537"/>
      <c r="BL54" s="539"/>
      <c r="BM54" s="537"/>
      <c r="BN54" s="539"/>
      <c r="BO54" s="537"/>
      <c r="BP54" s="539"/>
      <c r="BQ54" s="537"/>
      <c r="BR54" s="539"/>
      <c r="BS54" s="537"/>
      <c r="BT54" s="539"/>
      <c r="BU54" s="537"/>
      <c r="BV54" s="539"/>
      <c r="BW54" s="537"/>
      <c r="BX54" s="539"/>
      <c r="BY54" s="537"/>
      <c r="BZ54" s="539"/>
      <c r="CA54" s="502"/>
      <c r="CB54" s="537"/>
      <c r="CC54" s="538"/>
      <c r="CD54" s="538"/>
      <c r="CE54" s="539"/>
    </row>
    <row r="55" spans="53:83" ht="15" customHeight="1">
      <c r="BA55" s="537"/>
      <c r="BB55" s="538"/>
      <c r="BC55" s="538"/>
      <c r="BD55" s="538"/>
      <c r="BE55" s="539"/>
      <c r="BF55" s="502"/>
      <c r="BG55" s="537"/>
      <c r="BH55" s="539"/>
      <c r="BI55" s="537"/>
      <c r="BJ55" s="539"/>
      <c r="BK55" s="537"/>
      <c r="BL55" s="539"/>
      <c r="BM55" s="537"/>
      <c r="BN55" s="539"/>
      <c r="BO55" s="537"/>
      <c r="BP55" s="539"/>
      <c r="BQ55" s="537"/>
      <c r="BR55" s="539"/>
      <c r="BS55" s="537"/>
      <c r="BT55" s="539"/>
      <c r="BU55" s="537"/>
      <c r="BV55" s="539"/>
      <c r="BW55" s="537"/>
      <c r="BX55" s="539"/>
      <c r="BY55" s="537"/>
      <c r="BZ55" s="539"/>
      <c r="CA55" s="502"/>
      <c r="CB55" s="537"/>
      <c r="CC55" s="538"/>
      <c r="CD55" s="538"/>
      <c r="CE55" s="539"/>
    </row>
    <row r="56" spans="53:83" ht="15" customHeight="1">
      <c r="BA56" s="537"/>
      <c r="BB56" s="538"/>
      <c r="BC56" s="538"/>
      <c r="BD56" s="538"/>
      <c r="BE56" s="539"/>
      <c r="BF56" s="502"/>
      <c r="BG56" s="537"/>
      <c r="BH56" s="539"/>
      <c r="BI56" s="537"/>
      <c r="BJ56" s="539"/>
      <c r="BK56" s="537"/>
      <c r="BL56" s="539"/>
      <c r="BM56" s="537"/>
      <c r="BN56" s="539"/>
      <c r="BO56" s="537"/>
      <c r="BP56" s="539"/>
      <c r="BQ56" s="537"/>
      <c r="BR56" s="539"/>
      <c r="BS56" s="537"/>
      <c r="BT56" s="539"/>
      <c r="BU56" s="537"/>
      <c r="BV56" s="539"/>
      <c r="BW56" s="537"/>
      <c r="BX56" s="539"/>
      <c r="BY56" s="537"/>
      <c r="BZ56" s="539"/>
      <c r="CA56" s="502"/>
      <c r="CB56" s="537"/>
      <c r="CC56" s="538"/>
      <c r="CD56" s="538"/>
      <c r="CE56" s="539"/>
    </row>
    <row r="57" spans="53:83" ht="15" customHeight="1">
      <c r="BA57" s="537"/>
      <c r="BB57" s="538"/>
      <c r="BC57" s="538"/>
      <c r="BD57" s="538"/>
      <c r="BE57" s="539"/>
      <c r="BF57" s="502"/>
      <c r="BG57" s="537"/>
      <c r="BH57" s="539"/>
      <c r="BI57" s="537"/>
      <c r="BJ57" s="539"/>
      <c r="BK57" s="537"/>
      <c r="BL57" s="539"/>
      <c r="BM57" s="537"/>
      <c r="BN57" s="539"/>
      <c r="BO57" s="537"/>
      <c r="BP57" s="539"/>
      <c r="BQ57" s="537"/>
      <c r="BR57" s="539"/>
      <c r="BS57" s="537"/>
      <c r="BT57" s="539"/>
      <c r="BU57" s="537"/>
      <c r="BV57" s="539"/>
      <c r="BW57" s="537"/>
      <c r="BX57" s="539"/>
      <c r="BY57" s="537"/>
      <c r="BZ57" s="539"/>
      <c r="CA57" s="502"/>
      <c r="CB57" s="537"/>
      <c r="CC57" s="538"/>
      <c r="CD57" s="538"/>
      <c r="CE57" s="539"/>
    </row>
    <row r="58" spans="53:83" ht="15" customHeight="1">
      <c r="BA58" s="537"/>
      <c r="BB58" s="538"/>
      <c r="BC58" s="538"/>
      <c r="BD58" s="538"/>
      <c r="BE58" s="539"/>
      <c r="BF58" s="502"/>
      <c r="BG58" s="537"/>
      <c r="BH58" s="539"/>
      <c r="BI58" s="537"/>
      <c r="BJ58" s="539"/>
      <c r="BK58" s="537"/>
      <c r="BL58" s="539"/>
      <c r="BM58" s="537"/>
      <c r="BN58" s="539"/>
      <c r="BO58" s="537"/>
      <c r="BP58" s="539"/>
      <c r="BQ58" s="537"/>
      <c r="BR58" s="539"/>
      <c r="BS58" s="537"/>
      <c r="BT58" s="539"/>
      <c r="BU58" s="537"/>
      <c r="BV58" s="539"/>
      <c r="BW58" s="537"/>
      <c r="BX58" s="539"/>
      <c r="BY58" s="537"/>
      <c r="BZ58" s="539"/>
      <c r="CA58" s="502"/>
      <c r="CB58" s="537"/>
      <c r="CC58" s="538"/>
      <c r="CD58" s="538"/>
      <c r="CE58" s="539"/>
    </row>
    <row r="59" spans="53:83" ht="15" customHeight="1">
      <c r="BA59" s="537"/>
      <c r="BB59" s="538"/>
      <c r="BC59" s="538"/>
      <c r="BD59" s="538"/>
      <c r="BE59" s="539"/>
      <c r="BF59" s="502"/>
      <c r="BG59" s="537"/>
      <c r="BH59" s="539"/>
      <c r="BI59" s="537"/>
      <c r="BJ59" s="539"/>
      <c r="BK59" s="537"/>
      <c r="BL59" s="539"/>
      <c r="BM59" s="537"/>
      <c r="BN59" s="539"/>
      <c r="BO59" s="537"/>
      <c r="BP59" s="539"/>
      <c r="BQ59" s="537"/>
      <c r="BR59" s="539"/>
      <c r="BS59" s="537"/>
      <c r="BT59" s="539"/>
      <c r="BU59" s="537"/>
      <c r="BV59" s="539"/>
      <c r="BW59" s="537"/>
      <c r="BX59" s="539"/>
      <c r="BY59" s="537"/>
      <c r="BZ59" s="539"/>
      <c r="CA59" s="502"/>
      <c r="CB59" s="537"/>
      <c r="CC59" s="538"/>
      <c r="CD59" s="538"/>
      <c r="CE59" s="539"/>
    </row>
    <row r="60" spans="53:83" ht="15" customHeight="1">
      <c r="BA60" s="537"/>
      <c r="BB60" s="538"/>
      <c r="BC60" s="538"/>
      <c r="BD60" s="538"/>
      <c r="BE60" s="539"/>
      <c r="BF60" s="502"/>
      <c r="BG60" s="537"/>
      <c r="BH60" s="539"/>
      <c r="BI60" s="537"/>
      <c r="BJ60" s="539"/>
      <c r="BK60" s="537"/>
      <c r="BL60" s="539"/>
      <c r="BM60" s="537"/>
      <c r="BN60" s="539"/>
      <c r="BO60" s="537"/>
      <c r="BP60" s="539"/>
      <c r="BQ60" s="537"/>
      <c r="BR60" s="539"/>
      <c r="BS60" s="537"/>
      <c r="BT60" s="539"/>
      <c r="BU60" s="537"/>
      <c r="BV60" s="539"/>
      <c r="BW60" s="537"/>
      <c r="BX60" s="539"/>
      <c r="BY60" s="537"/>
      <c r="BZ60" s="539"/>
      <c r="CA60" s="502"/>
      <c r="CB60" s="537"/>
      <c r="CC60" s="538"/>
      <c r="CD60" s="538"/>
      <c r="CE60" s="539"/>
    </row>
    <row r="61" spans="53:83" ht="15" customHeight="1">
      <c r="BA61" s="537"/>
      <c r="BB61" s="538"/>
      <c r="BC61" s="538"/>
      <c r="BD61" s="538"/>
      <c r="BE61" s="539"/>
      <c r="BF61" s="502"/>
      <c r="BG61" s="537"/>
      <c r="BH61" s="539"/>
      <c r="BI61" s="537"/>
      <c r="BJ61" s="539"/>
      <c r="BK61" s="537"/>
      <c r="BL61" s="539"/>
      <c r="BM61" s="537"/>
      <c r="BN61" s="539"/>
      <c r="BO61" s="537"/>
      <c r="BP61" s="539"/>
      <c r="BQ61" s="537"/>
      <c r="BR61" s="539"/>
      <c r="BS61" s="537"/>
      <c r="BT61" s="539"/>
      <c r="BU61" s="537"/>
      <c r="BV61" s="539"/>
      <c r="BW61" s="537"/>
      <c r="BX61" s="539"/>
      <c r="BY61" s="537"/>
      <c r="BZ61" s="539"/>
      <c r="CA61" s="502"/>
      <c r="CB61" s="537"/>
      <c r="CC61" s="538"/>
      <c r="CD61" s="538"/>
      <c r="CE61" s="539"/>
    </row>
    <row r="62" spans="53:83" ht="15" customHeight="1">
      <c r="BA62" s="537"/>
      <c r="BB62" s="538"/>
      <c r="BC62" s="538"/>
      <c r="BD62" s="538"/>
      <c r="BE62" s="539"/>
      <c r="BF62" s="502"/>
      <c r="BG62" s="537"/>
      <c r="BH62" s="539"/>
      <c r="BI62" s="537"/>
      <c r="BJ62" s="539"/>
      <c r="BK62" s="537"/>
      <c r="BL62" s="539"/>
      <c r="BM62" s="537"/>
      <c r="BN62" s="539"/>
      <c r="BO62" s="537"/>
      <c r="BP62" s="539"/>
      <c r="BQ62" s="537"/>
      <c r="BR62" s="539"/>
      <c r="BS62" s="537"/>
      <c r="BT62" s="539"/>
      <c r="BU62" s="537"/>
      <c r="BV62" s="539"/>
      <c r="BW62" s="537"/>
      <c r="BX62" s="539"/>
      <c r="BY62" s="537"/>
      <c r="BZ62" s="539"/>
      <c r="CA62" s="502"/>
      <c r="CB62" s="537"/>
      <c r="CC62" s="538"/>
      <c r="CD62" s="538"/>
      <c r="CE62" s="539"/>
    </row>
    <row r="63" spans="53:83" ht="15" customHeight="1">
      <c r="BA63" s="537"/>
      <c r="BB63" s="538"/>
      <c r="BC63" s="538"/>
      <c r="BD63" s="538"/>
      <c r="BE63" s="539"/>
      <c r="BF63" s="502"/>
      <c r="BG63" s="537"/>
      <c r="BH63" s="539"/>
      <c r="BI63" s="537"/>
      <c r="BJ63" s="539"/>
      <c r="BK63" s="537"/>
      <c r="BL63" s="539"/>
      <c r="BM63" s="537"/>
      <c r="BN63" s="539"/>
      <c r="BO63" s="537"/>
      <c r="BP63" s="539"/>
      <c r="BQ63" s="537"/>
      <c r="BR63" s="539"/>
      <c r="BS63" s="537"/>
      <c r="BT63" s="539"/>
      <c r="BU63" s="537"/>
      <c r="BV63" s="539"/>
      <c r="BW63" s="537"/>
      <c r="BX63" s="539"/>
      <c r="BY63" s="537"/>
      <c r="BZ63" s="539"/>
      <c r="CA63" s="502"/>
      <c r="CB63" s="537"/>
      <c r="CC63" s="538"/>
      <c r="CD63" s="538"/>
      <c r="CE63" s="539"/>
    </row>
    <row r="64" spans="53:83" ht="16" customHeight="1" thickBot="1">
      <c r="BA64" s="540"/>
      <c r="BB64" s="541"/>
      <c r="BC64" s="541"/>
      <c r="BD64" s="541"/>
      <c r="BE64" s="542"/>
      <c r="BF64" s="543"/>
      <c r="BG64" s="540"/>
      <c r="BH64" s="542"/>
      <c r="BI64" s="540"/>
      <c r="BJ64" s="542"/>
      <c r="BK64" s="540"/>
      <c r="BL64" s="542"/>
      <c r="BM64" s="540"/>
      <c r="BN64" s="542"/>
      <c r="BO64" s="540"/>
      <c r="BP64" s="542"/>
      <c r="BQ64" s="540"/>
      <c r="BR64" s="542"/>
      <c r="BS64" s="540"/>
      <c r="BT64" s="542"/>
      <c r="BU64" s="540"/>
      <c r="BV64" s="542"/>
      <c r="BW64" s="540"/>
      <c r="BX64" s="542"/>
      <c r="BY64" s="540"/>
      <c r="BZ64" s="542"/>
      <c r="CA64" s="543"/>
      <c r="CB64" s="540"/>
      <c r="CC64" s="541"/>
      <c r="CD64" s="541"/>
      <c r="CE64" s="542"/>
    </row>
  </sheetData>
  <mergeCells count="25">
    <mergeCell ref="BD5:BD6"/>
    <mergeCell ref="BG4:BZ4"/>
    <mergeCell ref="BE5:BE6"/>
    <mergeCell ref="BA3:CE3"/>
    <mergeCell ref="L5:Q5"/>
    <mergeCell ref="T5:U5"/>
    <mergeCell ref="BB5:BB6"/>
    <mergeCell ref="BG5:BH5"/>
    <mergeCell ref="BS5:BT5"/>
    <mergeCell ref="N7:Q7"/>
    <mergeCell ref="C7:H7"/>
    <mergeCell ref="CB4:CE5"/>
    <mergeCell ref="BA5:BA6"/>
    <mergeCell ref="BC5:BC6"/>
    <mergeCell ref="BI5:BJ5"/>
    <mergeCell ref="A5:H5"/>
    <mergeCell ref="BK5:BL5"/>
    <mergeCell ref="BM5:BN5"/>
    <mergeCell ref="BO5:BP5"/>
    <mergeCell ref="BU5:BV5"/>
    <mergeCell ref="BW5:BX5"/>
    <mergeCell ref="BA4:BE4"/>
    <mergeCell ref="R5:S5"/>
    <mergeCell ref="BQ5:BR5"/>
    <mergeCell ref="BY5:BZ5"/>
  </mergeCells>
  <dataValidations count="1">
    <dataValidation type="list" allowBlank="1" showErrorMessage="1" sqref="CB7:CB64" xr:uid="{00000000-0002-0000-1E00-000000000000}">
      <formula1>"A,O"</formula1>
    </dataValidation>
  </dataValidations>
  <printOptions horizontalCentered="1"/>
  <pageMargins left="0.196527777777778" right="0.196527777777778" top="0.84027777777777801" bottom="0.59027777777777801" header="0.511811023622047" footer="0.196527777777778"/>
  <pageSetup paperSize="9" scale="85" orientation="landscape" horizontalDpi="300" verticalDpi="300"/>
  <headerFooter>
    <oddFooter>&amp;L&amp;F&amp;D&amp;T&amp;RPage &amp;P of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HC94"/>
  <sheetViews>
    <sheetView topLeftCell="D1" zoomScale="80" zoomScaleNormal="80" workbookViewId="0">
      <pane xSplit="4" ySplit="3" topLeftCell="H4" activePane="bottomRight" state="frozen"/>
      <selection activeCell="D1" sqref="D1"/>
      <selection pane="topRight" activeCell="H1" sqref="H1"/>
      <selection pane="bottomLeft" activeCell="D4" sqref="D4"/>
      <selection pane="bottomRight" activeCell="K65" sqref="K65"/>
    </sheetView>
  </sheetViews>
  <sheetFormatPr defaultColWidth="9.1796875" defaultRowHeight="15.5"/>
  <cols>
    <col min="1" max="1" width="9.26953125" style="291" hidden="1" customWidth="1"/>
    <col min="2" max="2" width="9.7265625" style="291" customWidth="1"/>
    <col min="3" max="3" width="4.7265625" style="291" customWidth="1"/>
    <col min="4" max="4" width="43.7265625" style="291" customWidth="1"/>
    <col min="5" max="7" width="18.7265625" style="291" customWidth="1"/>
    <col min="8" max="11" width="9.26953125" style="291" customWidth="1"/>
    <col min="12" max="58" width="9.26953125" style="291" hidden="1" customWidth="1"/>
    <col min="59" max="211" width="9.1796875" style="292" customWidth="1"/>
  </cols>
  <sheetData>
    <row r="1" spans="1:60" ht="15.75" customHeight="1">
      <c r="B1" s="292"/>
      <c r="C1" s="292"/>
      <c r="D1" s="292"/>
      <c r="E1" s="293"/>
      <c r="F1" s="293"/>
      <c r="G1" s="293"/>
      <c r="I1" s="258" t="s">
        <v>2257</v>
      </c>
      <c r="J1" s="259" t="str">
        <f>PRD</f>
        <v>6</v>
      </c>
    </row>
    <row r="2" spans="1:60" s="297" customFormat="1" ht="32.25" customHeight="1">
      <c r="A2" s="294"/>
      <c r="B2" s="788" t="s">
        <v>2928</v>
      </c>
      <c r="C2" s="789"/>
      <c r="D2" s="789"/>
      <c r="E2" s="295"/>
      <c r="F2" s="296"/>
      <c r="G2" s="296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94"/>
      <c r="AI2" s="294"/>
      <c r="AJ2" s="294"/>
      <c r="AK2" s="294"/>
      <c r="AL2" s="294"/>
      <c r="AM2" s="294"/>
      <c r="AN2" s="294"/>
      <c r="AO2" s="294"/>
      <c r="AP2" s="294"/>
      <c r="AQ2" s="294"/>
      <c r="AR2" s="294"/>
      <c r="AS2" s="294"/>
      <c r="AT2" s="294"/>
      <c r="AU2" s="294"/>
      <c r="AV2" s="294"/>
      <c r="AW2" s="294"/>
      <c r="AX2" s="294"/>
      <c r="AY2" s="294"/>
      <c r="AZ2" s="294"/>
      <c r="BA2" s="294"/>
      <c r="BB2" s="294"/>
      <c r="BC2" s="294"/>
      <c r="BD2" s="294"/>
      <c r="BE2" s="294"/>
      <c r="BF2" s="294"/>
    </row>
    <row r="3" spans="1:60" s="297" customFormat="1" ht="21" customHeight="1" thickBot="1">
      <c r="A3" s="294"/>
      <c r="B3" s="790" t="s">
        <v>2929</v>
      </c>
      <c r="C3" s="791"/>
      <c r="D3" s="791"/>
      <c r="E3" s="299"/>
      <c r="F3" s="300"/>
      <c r="G3" s="301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  <c r="AC3" s="294"/>
      <c r="AD3" s="294"/>
      <c r="AE3" s="294"/>
      <c r="AF3" s="294"/>
      <c r="AG3" s="294"/>
      <c r="AH3" s="294"/>
      <c r="AI3" s="294"/>
      <c r="AJ3" s="294"/>
      <c r="AK3" s="294"/>
      <c r="AL3" s="294"/>
      <c r="AM3" s="294"/>
      <c r="AN3" s="294"/>
      <c r="AO3" s="294"/>
      <c r="AP3" s="294"/>
      <c r="AQ3" s="294"/>
      <c r="AR3" s="294"/>
      <c r="AS3" s="294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</row>
    <row r="4" spans="1:60" s="303" customFormat="1" ht="15.75" customHeight="1" thickTop="1" thickBot="1">
      <c r="A4" s="302"/>
      <c r="B4" s="794"/>
      <c r="C4" s="795"/>
      <c r="D4" s="796"/>
      <c r="E4" s="792" t="s">
        <v>2930</v>
      </c>
      <c r="F4" s="807" t="s">
        <v>2931</v>
      </c>
      <c r="G4" s="809" t="s">
        <v>2932</v>
      </c>
      <c r="H4" s="302"/>
      <c r="I4" s="302"/>
      <c r="J4" s="302"/>
      <c r="K4" s="302"/>
      <c r="L4" s="302"/>
      <c r="M4" s="302"/>
      <c r="N4" s="302"/>
      <c r="O4" s="302"/>
      <c r="P4" s="302"/>
      <c r="Q4" s="302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2"/>
      <c r="AN4" s="302"/>
      <c r="AO4" s="302"/>
      <c r="AP4" s="302"/>
      <c r="AQ4" s="302"/>
      <c r="AR4" s="302"/>
      <c r="AS4" s="302"/>
      <c r="AT4" s="302"/>
      <c r="AU4" s="302"/>
      <c r="AV4" s="302"/>
      <c r="AW4" s="302"/>
      <c r="AX4" s="302"/>
      <c r="AY4" s="302"/>
      <c r="AZ4" s="302"/>
      <c r="BA4" s="302"/>
      <c r="BB4" s="302"/>
      <c r="BC4" s="302"/>
      <c r="BD4" s="302"/>
      <c r="BE4" s="302"/>
      <c r="BF4" s="302"/>
    </row>
    <row r="5" spans="1:60" s="305" customFormat="1" ht="16.5" customHeight="1" thickTop="1" thickBot="1">
      <c r="A5" s="304"/>
      <c r="B5" s="797"/>
      <c r="C5" s="791"/>
      <c r="D5" s="798"/>
      <c r="E5" s="793"/>
      <c r="F5" s="808"/>
      <c r="G5" s="798"/>
      <c r="H5" s="304"/>
      <c r="I5" s="304"/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4"/>
      <c r="V5" s="304"/>
      <c r="W5" s="304"/>
      <c r="X5" s="304"/>
      <c r="Y5" s="304"/>
      <c r="Z5" s="304"/>
      <c r="AA5" s="304"/>
      <c r="AB5" s="304"/>
      <c r="AC5" s="304"/>
      <c r="AD5" s="304"/>
      <c r="AE5" s="304"/>
      <c r="AF5" s="304"/>
      <c r="AG5" s="304"/>
      <c r="AH5" s="304"/>
      <c r="AI5" s="304"/>
      <c r="AJ5" s="304"/>
      <c r="AK5" s="304"/>
      <c r="AL5" s="304"/>
      <c r="AM5" s="304"/>
      <c r="AN5" s="304"/>
      <c r="AO5" s="304"/>
      <c r="AP5" s="304"/>
      <c r="AQ5" s="304"/>
      <c r="AR5" s="304"/>
      <c r="AS5" s="304"/>
      <c r="AT5" s="304"/>
      <c r="AU5" s="304"/>
      <c r="AV5" s="304"/>
      <c r="AW5" s="304"/>
      <c r="AX5" s="304"/>
      <c r="AY5" s="304"/>
      <c r="AZ5" s="304"/>
      <c r="BA5" s="304"/>
      <c r="BB5" s="304"/>
      <c r="BC5" s="304"/>
      <c r="BD5" s="304"/>
      <c r="BE5" s="304"/>
      <c r="BF5" s="304"/>
    </row>
    <row r="6" spans="1:60" s="310" customFormat="1" ht="17.149999999999999" customHeight="1" thickTop="1">
      <c r="A6" s="306" t="s">
        <v>2933</v>
      </c>
      <c r="B6" s="802" t="s">
        <v>2934</v>
      </c>
      <c r="C6" s="803"/>
      <c r="D6" s="801"/>
      <c r="E6" s="307"/>
      <c r="F6" s="308"/>
      <c r="G6" s="309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  <c r="AC6" s="306"/>
      <c r="AD6" s="306"/>
      <c r="AE6" s="306"/>
      <c r="AF6" s="306"/>
      <c r="AG6" s="306"/>
      <c r="AH6" s="306"/>
      <c r="AI6" s="306"/>
      <c r="AJ6" s="306"/>
      <c r="AK6" s="306"/>
      <c r="AL6" s="306"/>
      <c r="AM6" s="306"/>
      <c r="AN6" s="306"/>
      <c r="AO6" s="306"/>
      <c r="AP6" s="306"/>
      <c r="AQ6" s="306"/>
      <c r="AR6" s="306"/>
      <c r="AS6" s="306"/>
      <c r="AT6" s="306"/>
      <c r="AU6" s="306"/>
      <c r="AV6" s="306"/>
      <c r="AW6" s="306"/>
      <c r="AX6" s="306"/>
      <c r="AY6" s="306"/>
      <c r="AZ6" s="306"/>
      <c r="BA6" s="306"/>
      <c r="BB6" s="306"/>
      <c r="BC6" s="306"/>
      <c r="BD6" s="306"/>
      <c r="BE6" s="306"/>
      <c r="BF6" s="306"/>
    </row>
    <row r="7" spans="1:60" s="315" customFormat="1" ht="17.149999999999999" customHeight="1">
      <c r="A7" s="311" t="s">
        <v>2450</v>
      </c>
      <c r="B7" s="799" t="s">
        <v>2935</v>
      </c>
      <c r="C7" s="800"/>
      <c r="D7" s="801"/>
      <c r="E7" s="312"/>
      <c r="F7" s="313"/>
      <c r="G7" s="314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  <c r="W7" s="306"/>
      <c r="X7" s="306"/>
      <c r="Y7" s="306"/>
      <c r="Z7" s="306"/>
      <c r="AA7" s="306"/>
      <c r="AB7" s="306"/>
      <c r="AC7" s="306"/>
      <c r="AD7" s="306"/>
      <c r="AE7" s="306"/>
      <c r="AF7" s="306"/>
      <c r="AG7" s="306"/>
      <c r="AH7" s="306"/>
      <c r="AI7" s="306"/>
      <c r="AJ7" s="306"/>
      <c r="AK7" s="306"/>
      <c r="AL7" s="306"/>
      <c r="AM7" s="306"/>
      <c r="AN7" s="306"/>
      <c r="AO7" s="306"/>
      <c r="AP7" s="306"/>
      <c r="AQ7" s="306"/>
      <c r="AR7" s="306"/>
      <c r="AS7" s="306"/>
      <c r="AT7" s="306"/>
      <c r="AU7" s="306"/>
      <c r="AV7" s="306"/>
      <c r="AW7" s="306"/>
      <c r="AX7" s="306"/>
      <c r="AY7" s="306"/>
      <c r="AZ7" s="306"/>
      <c r="BA7" s="306"/>
      <c r="BB7" s="306"/>
      <c r="BC7" s="306"/>
      <c r="BD7" s="306"/>
      <c r="BE7" s="306"/>
      <c r="BF7" s="306"/>
    </row>
    <row r="8" spans="1:60" s="323" customFormat="1" ht="17.149999999999999" customHeight="1">
      <c r="A8" s="316" t="s">
        <v>2936</v>
      </c>
      <c r="B8" s="317" t="s">
        <v>2937</v>
      </c>
      <c r="C8" s="318"/>
      <c r="D8" s="319"/>
      <c r="E8" s="320">
        <f ca="1">IFERROR(_xll.ACC_BU(_xll.ArrayBU(DB),_xll.ArrayDPT($BA8:$BE8),_xll.ArrayCOA($BG8:$BZ8),YR,PRD,_xll.ArrayDIM($CB8:$CE8)),0)</f>
        <v>81000</v>
      </c>
      <c r="F8" s="321">
        <f ca="1">IFERROR(_xll.ACC_BU(_xll.ArrayBU(DB),_xll.ArrayDPT($BA8:$BE8),_xll.ArrayCOA($BG8:$BZ8),YR-1,PRD,_xll.ArrayDIM($CB8:$CE8)),0)</f>
        <v>81000</v>
      </c>
      <c r="G8" s="322">
        <f ca="1">E8-F8</f>
        <v>0</v>
      </c>
      <c r="H8" s="316"/>
      <c r="I8" s="316"/>
      <c r="J8" s="316"/>
      <c r="K8" s="316"/>
      <c r="L8" s="316"/>
      <c r="M8" s="316"/>
      <c r="N8" s="316"/>
      <c r="O8" s="316"/>
      <c r="P8" s="316"/>
      <c r="Q8" s="316"/>
      <c r="R8" s="316"/>
      <c r="S8" s="316"/>
      <c r="T8" s="316"/>
      <c r="U8" s="316"/>
      <c r="V8" s="316"/>
      <c r="W8" s="316"/>
      <c r="X8" s="316"/>
      <c r="Y8" s="316"/>
      <c r="Z8" s="316"/>
      <c r="AA8" s="316"/>
      <c r="AB8" s="316"/>
      <c r="AC8" s="316"/>
      <c r="AD8" s="316"/>
      <c r="AE8" s="316"/>
      <c r="AF8" s="316"/>
      <c r="AG8" s="316"/>
      <c r="AH8" s="316"/>
      <c r="AI8" s="316"/>
      <c r="AJ8" s="316"/>
      <c r="AK8" s="316"/>
      <c r="AL8" s="316"/>
      <c r="AM8" s="316"/>
      <c r="AN8" s="316"/>
      <c r="AO8" s="316"/>
      <c r="AP8" s="316"/>
      <c r="AQ8" s="316"/>
      <c r="AR8" s="316"/>
      <c r="AS8" s="316"/>
      <c r="AT8" s="316"/>
      <c r="AU8" s="316"/>
      <c r="AV8" s="316"/>
      <c r="AW8" s="316"/>
      <c r="AX8" s="316"/>
      <c r="AY8" s="316"/>
      <c r="AZ8" s="316"/>
      <c r="BA8" s="316"/>
      <c r="BB8" s="316"/>
      <c r="BC8" s="316"/>
      <c r="BD8" s="316"/>
      <c r="BE8" s="316"/>
      <c r="BF8" s="316"/>
      <c r="BG8" t="s">
        <v>141</v>
      </c>
      <c r="BH8" t="s">
        <v>156</v>
      </c>
    </row>
    <row r="9" spans="1:60" s="323" customFormat="1" ht="17.149999999999999" customHeight="1">
      <c r="A9" s="316" t="s">
        <v>2938</v>
      </c>
      <c r="B9" s="317" t="s">
        <v>2939</v>
      </c>
      <c r="C9" s="318"/>
      <c r="D9" s="319"/>
      <c r="E9" s="320">
        <f ca="1">+BSDetail!D22</f>
        <v>56640338.649999999</v>
      </c>
      <c r="F9" s="321">
        <f ca="1">+BSDetail!E22</f>
        <v>76696841.590000004</v>
      </c>
      <c r="G9" s="324">
        <f ca="1">E9-F9</f>
        <v>-20056502.940000005</v>
      </c>
      <c r="H9" s="316"/>
      <c r="I9" s="316"/>
      <c r="J9" s="316"/>
      <c r="K9" s="316"/>
      <c r="L9" s="316"/>
      <c r="M9" s="316"/>
      <c r="N9" s="316"/>
      <c r="O9" s="316"/>
      <c r="P9" s="316"/>
      <c r="Q9" s="316"/>
      <c r="R9" s="316"/>
      <c r="S9" s="316"/>
      <c r="T9" s="316"/>
      <c r="U9" s="316"/>
      <c r="V9" s="316"/>
      <c r="W9" s="316"/>
      <c r="X9" s="316"/>
      <c r="Y9" s="316"/>
      <c r="Z9" s="316"/>
      <c r="AA9" s="316"/>
      <c r="AB9" s="316"/>
      <c r="AC9" s="316"/>
      <c r="AD9" s="316"/>
      <c r="AE9" s="316"/>
      <c r="AF9" s="316"/>
      <c r="AG9" s="316"/>
      <c r="AH9" s="316"/>
      <c r="AI9" s="316"/>
      <c r="AJ9" s="316"/>
      <c r="AK9" s="316"/>
      <c r="AL9" s="316"/>
      <c r="AM9" s="316"/>
      <c r="AN9" s="316"/>
      <c r="AO9" s="316"/>
      <c r="AP9" s="316"/>
      <c r="AQ9" s="316"/>
      <c r="AR9" s="316"/>
      <c r="AS9" s="316"/>
      <c r="AT9" s="316"/>
      <c r="AU9" s="316"/>
      <c r="AV9" s="316"/>
      <c r="AW9" s="316"/>
      <c r="AX9" s="316"/>
      <c r="AY9" s="316"/>
      <c r="AZ9" s="316"/>
      <c r="BA9" s="316"/>
      <c r="BB9" s="316"/>
      <c r="BC9" s="316"/>
      <c r="BD9" s="316"/>
      <c r="BE9" s="316"/>
      <c r="BF9" s="316"/>
    </row>
    <row r="10" spans="1:60" s="323" customFormat="1" ht="17.149999999999999" customHeight="1" thickBot="1">
      <c r="A10" s="316" t="s">
        <v>2940</v>
      </c>
      <c r="B10" s="317" t="s">
        <v>2941</v>
      </c>
      <c r="C10" s="318"/>
      <c r="D10" s="319"/>
      <c r="E10" s="320">
        <f ca="1">+BSDetail!D125</f>
        <v>1295924.6200000001</v>
      </c>
      <c r="F10" s="321">
        <f ca="1">+BSDetail!E125</f>
        <v>1225297.48</v>
      </c>
      <c r="G10" s="325">
        <f ca="1">E10-F10</f>
        <v>70627.14000000013</v>
      </c>
      <c r="H10" s="316"/>
      <c r="I10" s="316"/>
      <c r="J10" s="316"/>
      <c r="K10" s="316"/>
      <c r="L10" s="316"/>
      <c r="M10" s="316"/>
      <c r="N10" s="316"/>
      <c r="O10" s="316"/>
      <c r="P10" s="316"/>
      <c r="Q10" s="316"/>
      <c r="R10" s="316"/>
      <c r="S10" s="316"/>
      <c r="T10" s="316"/>
      <c r="U10" s="316"/>
      <c r="V10" s="316"/>
      <c r="W10" s="316"/>
      <c r="X10" s="316"/>
      <c r="Y10" s="316"/>
      <c r="Z10" s="316"/>
      <c r="AA10" s="316"/>
      <c r="AB10" s="316"/>
      <c r="AC10" s="316"/>
      <c r="AD10" s="316"/>
      <c r="AE10" s="316"/>
      <c r="AF10" s="316"/>
      <c r="AG10" s="316"/>
      <c r="AH10" s="316"/>
      <c r="AI10" s="316"/>
      <c r="AJ10" s="316"/>
      <c r="AK10" s="316"/>
      <c r="AL10" s="316"/>
      <c r="AM10" s="316"/>
      <c r="AN10" s="316"/>
      <c r="AO10" s="316"/>
      <c r="AP10" s="316"/>
      <c r="AQ10" s="316"/>
      <c r="AR10" s="316"/>
      <c r="AS10" s="316"/>
      <c r="AT10" s="316"/>
      <c r="AU10" s="316"/>
      <c r="AV10" s="316"/>
      <c r="AW10" s="316"/>
      <c r="AX10" s="316"/>
      <c r="AY10" s="316"/>
      <c r="AZ10" s="316"/>
      <c r="BA10" s="316"/>
      <c r="BB10" s="316"/>
      <c r="BC10" s="316"/>
      <c r="BD10" s="316"/>
      <c r="BE10" s="316"/>
      <c r="BF10" s="316"/>
    </row>
    <row r="11" spans="1:60" s="333" customFormat="1" ht="17.149999999999999" customHeight="1" thickTop="1" thickBot="1">
      <c r="A11" s="326"/>
      <c r="B11" s="327"/>
      <c r="C11" s="328"/>
      <c r="D11" s="329" t="s">
        <v>2942</v>
      </c>
      <c r="E11" s="330">
        <f ca="1">SUM(E8:E10)</f>
        <v>58017263.269999996</v>
      </c>
      <c r="F11" s="331">
        <f ca="1">SUM(F8:F10)</f>
        <v>78003139.070000008</v>
      </c>
      <c r="G11" s="332">
        <f ca="1">E11-F11</f>
        <v>-19985875.800000012</v>
      </c>
      <c r="H11" s="326"/>
      <c r="I11" s="326"/>
      <c r="J11" s="326"/>
      <c r="K11" s="326"/>
      <c r="L11" s="326"/>
      <c r="M11" s="326"/>
      <c r="N11" s="326"/>
      <c r="O11" s="326"/>
      <c r="P11" s="326"/>
      <c r="Q11" s="326"/>
      <c r="R11" s="326"/>
      <c r="S11" s="326"/>
      <c r="T11" s="326"/>
      <c r="U11" s="326"/>
      <c r="V11" s="326"/>
      <c r="W11" s="326"/>
      <c r="X11" s="326"/>
      <c r="Y11" s="326"/>
      <c r="Z11" s="326"/>
      <c r="AA11" s="326"/>
      <c r="AB11" s="326"/>
      <c r="AC11" s="326"/>
      <c r="AD11" s="326"/>
      <c r="AE11" s="326"/>
      <c r="AF11" s="326"/>
      <c r="AG11" s="326"/>
      <c r="AH11" s="326"/>
      <c r="AI11" s="326"/>
      <c r="AJ11" s="326"/>
      <c r="AK11" s="326"/>
      <c r="AL11" s="326"/>
      <c r="AM11" s="326"/>
      <c r="AN11" s="326"/>
      <c r="AO11" s="326"/>
      <c r="AP11" s="326"/>
      <c r="AQ11" s="326"/>
      <c r="AR11" s="326"/>
      <c r="AS11" s="326"/>
      <c r="AT11" s="326"/>
      <c r="AU11" s="326"/>
      <c r="AV11" s="326"/>
      <c r="AW11" s="326"/>
      <c r="AX11" s="326"/>
      <c r="AY11" s="326"/>
      <c r="AZ11" s="326"/>
      <c r="BA11" s="326"/>
      <c r="BB11" s="326"/>
      <c r="BC11" s="326"/>
      <c r="BD11" s="326"/>
      <c r="BE11" s="326"/>
      <c r="BF11" s="326"/>
    </row>
    <row r="12" spans="1:60" s="315" customFormat="1" ht="17.149999999999999" customHeight="1" thickTop="1">
      <c r="A12" s="311"/>
      <c r="B12" s="799" t="s">
        <v>2943</v>
      </c>
      <c r="C12" s="800"/>
      <c r="D12" s="801"/>
      <c r="E12" s="312"/>
      <c r="F12" s="313"/>
      <c r="G12" s="314"/>
      <c r="H12" s="311"/>
      <c r="I12" s="311"/>
      <c r="J12" s="311"/>
      <c r="K12" s="311"/>
      <c r="L12" s="311"/>
      <c r="M12" s="311"/>
      <c r="N12" s="311"/>
      <c r="O12" s="311"/>
      <c r="P12" s="311"/>
      <c r="Q12" s="311"/>
      <c r="R12" s="311"/>
      <c r="S12" s="311"/>
      <c r="T12" s="311"/>
      <c r="U12" s="311"/>
      <c r="V12" s="311"/>
      <c r="W12" s="311"/>
      <c r="X12" s="311"/>
      <c r="Y12" s="311"/>
      <c r="Z12" s="311"/>
      <c r="AA12" s="311"/>
      <c r="AB12" s="311"/>
      <c r="AC12" s="311"/>
      <c r="AD12" s="311"/>
      <c r="AE12" s="311"/>
      <c r="AF12" s="311"/>
      <c r="AG12" s="311"/>
      <c r="AH12" s="311"/>
      <c r="AI12" s="311"/>
      <c r="AJ12" s="311"/>
      <c r="AK12" s="311"/>
      <c r="AL12" s="311"/>
      <c r="AM12" s="311"/>
      <c r="AN12" s="311"/>
      <c r="AO12" s="311"/>
      <c r="AP12" s="311"/>
      <c r="AQ12" s="311"/>
      <c r="AR12" s="311"/>
      <c r="AS12" s="311"/>
      <c r="AT12" s="311"/>
      <c r="AU12" s="311"/>
      <c r="AV12" s="311"/>
      <c r="AW12" s="311"/>
      <c r="AX12" s="311"/>
      <c r="AY12" s="311"/>
      <c r="AZ12" s="311"/>
      <c r="BA12" s="311"/>
      <c r="BB12" s="311"/>
      <c r="BC12" s="311"/>
      <c r="BD12" s="311"/>
      <c r="BE12" s="311"/>
      <c r="BF12" s="311"/>
    </row>
    <row r="13" spans="1:60" s="323" customFormat="1" ht="17.149999999999999" customHeight="1">
      <c r="A13" s="316"/>
      <c r="B13" s="317" t="s">
        <v>2944</v>
      </c>
      <c r="C13" s="318"/>
      <c r="D13" s="319"/>
      <c r="E13" s="320">
        <f ca="1">+BSDetail!D42</f>
        <v>6518202.0799999991</v>
      </c>
      <c r="F13" s="321">
        <f ca="1">+BSDetail!E42</f>
        <v>26977139.280000001</v>
      </c>
      <c r="G13" s="322">
        <f ca="1">E13-F13</f>
        <v>-20458937.200000003</v>
      </c>
      <c r="H13" s="316"/>
      <c r="I13" s="316"/>
      <c r="J13" s="316"/>
      <c r="K13" s="316"/>
      <c r="L13" s="316"/>
      <c r="M13" s="316"/>
      <c r="N13" s="316"/>
      <c r="O13" s="316"/>
      <c r="P13" s="316"/>
      <c r="Q13" s="316"/>
      <c r="R13" s="316"/>
      <c r="S13" s="316"/>
      <c r="T13" s="316"/>
      <c r="U13" s="316"/>
      <c r="V13" s="316"/>
      <c r="W13" s="316"/>
      <c r="X13" s="316"/>
      <c r="Y13" s="316"/>
      <c r="Z13" s="316"/>
      <c r="AA13" s="316"/>
      <c r="AB13" s="316"/>
      <c r="AC13" s="316"/>
      <c r="AD13" s="316"/>
      <c r="AE13" s="316"/>
      <c r="AF13" s="316"/>
      <c r="AG13" s="316"/>
      <c r="AH13" s="316"/>
      <c r="AI13" s="316"/>
      <c r="AJ13" s="316"/>
      <c r="AK13" s="316"/>
      <c r="AL13" s="316"/>
      <c r="AM13" s="316"/>
      <c r="AN13" s="316"/>
      <c r="AO13" s="316"/>
      <c r="AP13" s="316"/>
      <c r="AQ13" s="316"/>
      <c r="AR13" s="316"/>
      <c r="AS13" s="316"/>
      <c r="AT13" s="316"/>
      <c r="AU13" s="316"/>
      <c r="AV13" s="316"/>
      <c r="AW13" s="316"/>
      <c r="AX13" s="316"/>
      <c r="AY13" s="316"/>
      <c r="AZ13" s="316"/>
      <c r="BA13" s="316"/>
      <c r="BB13" s="316"/>
      <c r="BC13" s="316"/>
      <c r="BD13" s="316"/>
      <c r="BE13" s="316"/>
      <c r="BF13" s="316"/>
    </row>
    <row r="14" spans="1:60" s="323" customFormat="1" ht="17.149999999999999" customHeight="1" thickBot="1">
      <c r="A14" s="316"/>
      <c r="B14" s="317" t="s">
        <v>2945</v>
      </c>
      <c r="C14" s="318"/>
      <c r="D14" s="319"/>
      <c r="E14" s="320">
        <v>0</v>
      </c>
      <c r="F14" s="321">
        <v>0</v>
      </c>
      <c r="G14" s="325">
        <f>E14-F14</f>
        <v>0</v>
      </c>
      <c r="H14" s="316"/>
      <c r="I14" s="316"/>
      <c r="J14" s="316"/>
      <c r="K14" s="316"/>
      <c r="L14" s="316"/>
      <c r="M14" s="316"/>
      <c r="N14" s="316"/>
      <c r="O14" s="316"/>
      <c r="P14" s="316"/>
      <c r="Q14" s="316"/>
      <c r="R14" s="316"/>
      <c r="S14" s="316"/>
      <c r="T14" s="316"/>
      <c r="U14" s="316"/>
      <c r="V14" s="316"/>
      <c r="W14" s="316"/>
      <c r="X14" s="316"/>
      <c r="Y14" s="316"/>
      <c r="Z14" s="316"/>
      <c r="AA14" s="316"/>
      <c r="AB14" s="316"/>
      <c r="AC14" s="316"/>
      <c r="AD14" s="316"/>
      <c r="AE14" s="316"/>
      <c r="AF14" s="316"/>
      <c r="AG14" s="316"/>
      <c r="AH14" s="316"/>
      <c r="AI14" s="316"/>
      <c r="AJ14" s="316"/>
      <c r="AK14" s="316"/>
      <c r="AL14" s="316"/>
      <c r="AM14" s="316"/>
      <c r="AN14" s="316"/>
      <c r="AO14" s="316"/>
      <c r="AP14" s="316"/>
      <c r="AQ14" s="316"/>
      <c r="AR14" s="316"/>
      <c r="AS14" s="316"/>
      <c r="AT14" s="316"/>
      <c r="AU14" s="316"/>
      <c r="AV14" s="316"/>
      <c r="AW14" s="316"/>
      <c r="AX14" s="316"/>
      <c r="AY14" s="316"/>
      <c r="AZ14" s="316"/>
      <c r="BA14" s="316"/>
      <c r="BB14" s="316"/>
      <c r="BC14" s="316"/>
      <c r="BD14" s="316"/>
      <c r="BE14" s="316"/>
      <c r="BF14" s="316"/>
    </row>
    <row r="15" spans="1:60" s="333" customFormat="1" ht="17.149999999999999" customHeight="1" thickTop="1" thickBot="1">
      <c r="A15" s="326"/>
      <c r="B15" s="327"/>
      <c r="C15" s="328"/>
      <c r="D15" s="329" t="s">
        <v>2946</v>
      </c>
      <c r="E15" s="330">
        <f ca="1">SUM(E13:E14)</f>
        <v>6518202.0799999991</v>
      </c>
      <c r="F15" s="331">
        <f ca="1">SUM(F13:F14)</f>
        <v>26977139.280000001</v>
      </c>
      <c r="G15" s="332">
        <f ca="1">E15-F15</f>
        <v>-20458937.200000003</v>
      </c>
      <c r="H15" s="326"/>
      <c r="I15" s="326"/>
      <c r="J15" s="326"/>
      <c r="K15" s="326"/>
      <c r="L15" s="326"/>
      <c r="M15" s="326"/>
      <c r="N15" s="326"/>
      <c r="O15" s="326"/>
      <c r="P15" s="326"/>
      <c r="Q15" s="326"/>
      <c r="R15" s="326"/>
      <c r="S15" s="326"/>
      <c r="T15" s="326"/>
      <c r="U15" s="326"/>
      <c r="V15" s="326"/>
      <c r="W15" s="326"/>
      <c r="X15" s="326"/>
      <c r="Y15" s="326"/>
      <c r="Z15" s="326"/>
      <c r="AA15" s="326"/>
      <c r="AB15" s="326"/>
      <c r="AC15" s="326"/>
      <c r="AD15" s="326"/>
      <c r="AE15" s="326"/>
      <c r="AF15" s="326"/>
      <c r="AG15" s="326"/>
      <c r="AH15" s="326"/>
      <c r="AI15" s="326"/>
      <c r="AJ15" s="326"/>
      <c r="AK15" s="326"/>
      <c r="AL15" s="326"/>
      <c r="AM15" s="326"/>
      <c r="AN15" s="326"/>
      <c r="AO15" s="326"/>
      <c r="AP15" s="326"/>
      <c r="AQ15" s="326"/>
      <c r="AR15" s="326"/>
      <c r="AS15" s="326"/>
      <c r="AT15" s="326"/>
      <c r="AU15" s="326"/>
      <c r="AV15" s="326"/>
      <c r="AW15" s="326"/>
      <c r="AX15" s="326"/>
      <c r="AY15" s="326"/>
      <c r="AZ15" s="326"/>
      <c r="BA15" s="326"/>
      <c r="BB15" s="326"/>
      <c r="BC15" s="326"/>
      <c r="BD15" s="326"/>
      <c r="BE15" s="326"/>
      <c r="BF15" s="326"/>
    </row>
    <row r="16" spans="1:60" s="315" customFormat="1" ht="17.149999999999999" customHeight="1" thickTop="1">
      <c r="A16" s="311"/>
      <c r="B16" s="799" t="s">
        <v>2947</v>
      </c>
      <c r="C16" s="800"/>
      <c r="D16" s="801"/>
      <c r="E16" s="312"/>
      <c r="F16" s="313"/>
      <c r="G16" s="314"/>
      <c r="H16" s="311"/>
      <c r="I16" s="311"/>
      <c r="J16" s="311"/>
      <c r="K16" s="311"/>
      <c r="L16" s="311"/>
      <c r="M16" s="311"/>
      <c r="N16" s="311"/>
      <c r="O16" s="311"/>
      <c r="P16" s="311"/>
      <c r="Q16" s="311"/>
      <c r="R16" s="311"/>
      <c r="S16" s="311"/>
      <c r="T16" s="311"/>
      <c r="U16" s="311"/>
      <c r="V16" s="311"/>
      <c r="W16" s="311"/>
      <c r="X16" s="311"/>
      <c r="Y16" s="311"/>
      <c r="Z16" s="311"/>
      <c r="AA16" s="311"/>
      <c r="AB16" s="311"/>
      <c r="AC16" s="311"/>
      <c r="AD16" s="311"/>
      <c r="AE16" s="311"/>
      <c r="AF16" s="311"/>
      <c r="AG16" s="311"/>
      <c r="AH16" s="311"/>
      <c r="AI16" s="311"/>
      <c r="AJ16" s="311"/>
      <c r="AK16" s="311"/>
      <c r="AL16" s="311"/>
      <c r="AM16" s="311"/>
      <c r="AN16" s="311"/>
      <c r="AO16" s="311"/>
      <c r="AP16" s="311"/>
      <c r="AQ16" s="311"/>
      <c r="AR16" s="311"/>
      <c r="AS16" s="311"/>
      <c r="AT16" s="311"/>
      <c r="AU16" s="311"/>
      <c r="AV16" s="311"/>
      <c r="AW16" s="311"/>
      <c r="AX16" s="311"/>
      <c r="AY16" s="311"/>
      <c r="AZ16" s="311"/>
      <c r="BA16" s="311"/>
      <c r="BB16" s="311"/>
      <c r="BC16" s="311"/>
      <c r="BD16" s="311"/>
      <c r="BE16" s="311"/>
      <c r="BF16" s="311"/>
    </row>
    <row r="17" spans="1:60" s="323" customFormat="1" ht="17.149999999999999" customHeight="1">
      <c r="A17" s="316" t="s">
        <v>2948</v>
      </c>
      <c r="B17" s="317" t="s">
        <v>2949</v>
      </c>
      <c r="C17" s="318"/>
      <c r="D17" s="319"/>
      <c r="E17" s="320">
        <f ca="1">BSDetail!D45+BSDetail!D46+BSDetail!D47</f>
        <v>351136.68</v>
      </c>
      <c r="F17" s="321">
        <f ca="1">BSDetail!E45+BSDetail!E46+BSDetail!E47</f>
        <v>438214.69999999995</v>
      </c>
      <c r="G17" s="322">
        <f ca="1">E17-F17</f>
        <v>-87078.01999999996</v>
      </c>
      <c r="H17" s="316"/>
      <c r="I17" s="316"/>
      <c r="J17" s="316"/>
      <c r="K17" s="316"/>
      <c r="L17" s="316"/>
      <c r="M17" s="316"/>
      <c r="N17" s="316"/>
      <c r="O17" s="316"/>
      <c r="P17" s="316"/>
      <c r="Q17" s="316"/>
      <c r="R17" s="316"/>
      <c r="S17" s="316"/>
      <c r="T17" s="316"/>
      <c r="U17" s="316"/>
      <c r="V17" s="316"/>
      <c r="W17" s="316"/>
      <c r="X17" s="316"/>
      <c r="Y17" s="316"/>
      <c r="Z17" s="316"/>
      <c r="AA17" s="316"/>
      <c r="AB17" s="316"/>
      <c r="AC17" s="316"/>
      <c r="AD17" s="316"/>
      <c r="AE17" s="316"/>
      <c r="AF17" s="316"/>
      <c r="AG17" s="316"/>
      <c r="AH17" s="316"/>
      <c r="AI17" s="316"/>
      <c r="AJ17" s="316"/>
      <c r="AK17" s="316"/>
      <c r="AL17" s="316"/>
      <c r="AM17" s="316"/>
      <c r="AN17" s="316"/>
      <c r="AO17" s="316"/>
      <c r="AP17" s="316"/>
      <c r="AQ17" s="316"/>
      <c r="AR17" s="316"/>
      <c r="AS17" s="316"/>
      <c r="AT17" s="316"/>
      <c r="AU17" s="316"/>
      <c r="AV17" s="316"/>
      <c r="AW17" s="316"/>
      <c r="AX17" s="316"/>
      <c r="AY17" s="316"/>
      <c r="AZ17" s="316"/>
      <c r="BA17" s="316"/>
      <c r="BB17" s="316"/>
      <c r="BC17" s="316"/>
      <c r="BD17" s="316"/>
      <c r="BE17" s="316"/>
      <c r="BF17" s="316"/>
    </row>
    <row r="18" spans="1:60" s="323" customFormat="1" ht="17.149999999999999" customHeight="1">
      <c r="A18" s="316" t="s">
        <v>2950</v>
      </c>
      <c r="B18" s="317" t="s">
        <v>2951</v>
      </c>
      <c r="C18" s="318"/>
      <c r="D18" s="319"/>
      <c r="E18" s="320">
        <f ca="1">BSDetail!D48+BSDetail!D49+BSDetail!D50+BSDetail!D51</f>
        <v>330814.5</v>
      </c>
      <c r="F18" s="321">
        <f ca="1">BSDetail!E48+BSDetail!E49+BSDetail!E50+BSDetail!E51</f>
        <v>442783.56</v>
      </c>
      <c r="G18" s="324">
        <f ca="1">E18-F18</f>
        <v>-111969.06</v>
      </c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316"/>
      <c r="AL18" s="316"/>
      <c r="AM18" s="316"/>
      <c r="AN18" s="316"/>
      <c r="AO18" s="316"/>
      <c r="AP18" s="316"/>
      <c r="AQ18" s="316"/>
      <c r="AR18" s="316"/>
      <c r="AS18" s="316"/>
      <c r="AT18" s="316"/>
      <c r="AU18" s="316"/>
      <c r="AV18" s="316"/>
      <c r="AW18" s="316"/>
      <c r="AX18" s="316"/>
      <c r="AY18" s="316"/>
      <c r="AZ18" s="316"/>
      <c r="BA18" s="316"/>
      <c r="BB18" s="316"/>
      <c r="BC18" s="316"/>
      <c r="BD18" s="316"/>
      <c r="BE18" s="316"/>
      <c r="BF18" s="316"/>
    </row>
    <row r="19" spans="1:60" s="323" customFormat="1" ht="17.149999999999999" customHeight="1">
      <c r="A19" s="316" t="s">
        <v>2950</v>
      </c>
      <c r="B19" s="334" t="s">
        <v>2952</v>
      </c>
      <c r="C19" s="316"/>
      <c r="D19" s="335"/>
      <c r="E19" s="320">
        <f ca="1">BSDetail!D52+BSDetail!D53</f>
        <v>-1050.46</v>
      </c>
      <c r="F19" s="321">
        <f ca="1">BSDetail!E52+BSDetail!E53</f>
        <v>1050.46</v>
      </c>
      <c r="G19" s="324">
        <f ca="1">E19-F19</f>
        <v>-2100.92</v>
      </c>
      <c r="H19" s="316"/>
      <c r="I19" s="316"/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316"/>
      <c r="AE19" s="316"/>
      <c r="AF19" s="316"/>
      <c r="AG19" s="316"/>
      <c r="AH19" s="316"/>
      <c r="AI19" s="316"/>
      <c r="AJ19" s="316"/>
      <c r="AK19" s="316"/>
      <c r="AL19" s="316"/>
      <c r="AM19" s="316"/>
      <c r="AN19" s="316"/>
      <c r="AO19" s="316"/>
      <c r="AP19" s="316"/>
      <c r="AQ19" s="316"/>
      <c r="AR19" s="316"/>
      <c r="AS19" s="316"/>
      <c r="AT19" s="316"/>
      <c r="AU19" s="316"/>
      <c r="AV19" s="316"/>
      <c r="AW19" s="316"/>
      <c r="AX19" s="316"/>
      <c r="AY19" s="316"/>
      <c r="AZ19" s="316"/>
      <c r="BA19" s="316"/>
      <c r="BB19" s="316"/>
      <c r="BC19" s="316"/>
      <c r="BD19" s="316"/>
      <c r="BE19" s="316"/>
      <c r="BF19" s="316"/>
    </row>
    <row r="20" spans="1:60" s="323" customFormat="1" ht="17.149999999999999" customHeight="1" thickBot="1">
      <c r="A20" s="316" t="s">
        <v>2953</v>
      </c>
      <c r="B20" s="317" t="s">
        <v>2954</v>
      </c>
      <c r="C20" s="318"/>
      <c r="D20" s="319"/>
      <c r="E20" s="320">
        <f ca="1">BSDetail!D54+BSDetail!D55+BSDetail!D56+BSDetail!D57+BSDetail!D58+BSDetail!D59+BSDetail!D60+BSDetail!D61+BSDetail!D62+BSDetail!D63+BSDetail!D64+BSDetail!D65</f>
        <v>748011.04999999993</v>
      </c>
      <c r="F20" s="321">
        <f ca="1">BSDetail!E54+BSDetail!E55+BSDetail!E56+BSDetail!E57+BSDetail!E58+BSDetail!E59+BSDetail!E60+BSDetail!E61+BSDetail!E62+BSDetail!E63+BSDetail!E64+BSDetail!E65</f>
        <v>824708.53</v>
      </c>
      <c r="G20" s="325">
        <f ca="1">E20-F20</f>
        <v>-76697.480000000098</v>
      </c>
      <c r="H20" s="316"/>
      <c r="I20" s="316"/>
      <c r="J20" s="316"/>
      <c r="K20" s="316"/>
      <c r="L20" s="316"/>
      <c r="M20" s="316"/>
      <c r="N20" s="316"/>
      <c r="O20" s="316"/>
      <c r="P20" s="316"/>
      <c r="Q20" s="316"/>
      <c r="R20" s="316"/>
      <c r="S20" s="316"/>
      <c r="T20" s="316"/>
      <c r="U20" s="316"/>
      <c r="V20" s="316"/>
      <c r="W20" s="316"/>
      <c r="X20" s="316"/>
      <c r="Y20" s="316"/>
      <c r="Z20" s="316"/>
      <c r="AA20" s="316"/>
      <c r="AB20" s="316"/>
      <c r="AC20" s="316"/>
      <c r="AD20" s="316"/>
      <c r="AE20" s="316"/>
      <c r="AF20" s="316"/>
      <c r="AG20" s="316"/>
      <c r="AH20" s="316"/>
      <c r="AI20" s="316"/>
      <c r="AJ20" s="316"/>
      <c r="AK20" s="316"/>
      <c r="AL20" s="316"/>
      <c r="AM20" s="316"/>
      <c r="AN20" s="316"/>
      <c r="AO20" s="316"/>
      <c r="AP20" s="316"/>
      <c r="AQ20" s="316"/>
      <c r="AR20" s="316"/>
      <c r="AS20" s="316"/>
      <c r="AT20" s="316"/>
      <c r="AU20" s="316"/>
      <c r="AV20" s="316"/>
      <c r="AW20" s="316"/>
      <c r="AX20" s="316"/>
      <c r="AY20" s="316"/>
      <c r="AZ20" s="316"/>
      <c r="BA20" s="316"/>
      <c r="BB20" s="316"/>
      <c r="BC20" s="316"/>
      <c r="BD20" s="316"/>
      <c r="BE20" s="316"/>
      <c r="BF20" s="316"/>
    </row>
    <row r="21" spans="1:60" s="333" customFormat="1" ht="17.149999999999999" customHeight="1" thickTop="1" thickBot="1">
      <c r="A21" s="326"/>
      <c r="B21" s="327"/>
      <c r="C21" s="328"/>
      <c r="D21" s="329" t="s">
        <v>2955</v>
      </c>
      <c r="E21" s="330">
        <f ca="1">SUM(E17:E20)</f>
        <v>1428911.77</v>
      </c>
      <c r="F21" s="331">
        <f ca="1">SUM(F17:F20)</f>
        <v>1706757.25</v>
      </c>
      <c r="G21" s="332">
        <f ca="1">E21-F21</f>
        <v>-277845.48</v>
      </c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6"/>
      <c r="T21" s="326"/>
      <c r="U21" s="326"/>
      <c r="V21" s="326"/>
      <c r="W21" s="326"/>
      <c r="X21" s="326"/>
      <c r="Y21" s="326"/>
      <c r="Z21" s="326"/>
      <c r="AA21" s="326"/>
      <c r="AB21" s="326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  <c r="AO21" s="326"/>
      <c r="AP21" s="326"/>
      <c r="AQ21" s="326"/>
      <c r="AR21" s="326"/>
      <c r="AS21" s="326"/>
      <c r="AT21" s="326"/>
      <c r="AU21" s="326"/>
      <c r="AV21" s="326"/>
      <c r="AW21" s="326"/>
      <c r="AX21" s="326"/>
      <c r="AY21" s="326"/>
      <c r="AZ21" s="326"/>
      <c r="BA21" s="326"/>
      <c r="BB21" s="326"/>
      <c r="BC21" s="326"/>
      <c r="BD21" s="326"/>
      <c r="BE21" s="326"/>
      <c r="BF21" s="326"/>
    </row>
    <row r="22" spans="1:60" s="315" customFormat="1" ht="17.149999999999999" customHeight="1" thickTop="1">
      <c r="A22" s="311"/>
      <c r="B22" s="799" t="s">
        <v>2956</v>
      </c>
      <c r="C22" s="800"/>
      <c r="D22" s="801"/>
      <c r="E22" s="312"/>
      <c r="F22" s="313"/>
      <c r="G22" s="314"/>
      <c r="H22" s="311"/>
      <c r="I22" s="311"/>
      <c r="J22" s="311"/>
      <c r="K22" s="311"/>
      <c r="L22" s="311"/>
      <c r="M22" s="311"/>
      <c r="N22" s="311"/>
      <c r="O22" s="311"/>
      <c r="P22" s="311"/>
      <c r="Q22" s="311"/>
      <c r="R22" s="311"/>
      <c r="S22" s="311"/>
      <c r="T22" s="311"/>
      <c r="U22" s="311"/>
      <c r="V22" s="311"/>
      <c r="W22" s="311"/>
      <c r="X22" s="311"/>
      <c r="Y22" s="311"/>
      <c r="Z22" s="311"/>
      <c r="AA22" s="311"/>
      <c r="AB22" s="311"/>
      <c r="AC22" s="311"/>
      <c r="AD22" s="311"/>
      <c r="AE22" s="311"/>
      <c r="AF22" s="311"/>
      <c r="AG22" s="311"/>
      <c r="AH22" s="311"/>
      <c r="AI22" s="311"/>
      <c r="AJ22" s="311"/>
      <c r="AK22" s="311"/>
      <c r="AL22" s="311"/>
      <c r="AM22" s="311"/>
      <c r="AN22" s="311"/>
      <c r="AO22" s="311"/>
      <c r="AP22" s="311"/>
      <c r="AQ22" s="311"/>
      <c r="AR22" s="311"/>
      <c r="AS22" s="311"/>
      <c r="AT22" s="311"/>
      <c r="AU22" s="311"/>
      <c r="AV22" s="311"/>
      <c r="AW22" s="311"/>
      <c r="AX22" s="311"/>
      <c r="AY22" s="311"/>
      <c r="AZ22" s="311"/>
      <c r="BA22" s="311"/>
      <c r="BB22" s="311"/>
      <c r="BC22" s="311"/>
      <c r="BD22" s="311"/>
      <c r="BE22" s="311"/>
      <c r="BF22" s="311"/>
    </row>
    <row r="23" spans="1:60" s="323" customFormat="1" ht="17.149999999999999" customHeight="1">
      <c r="A23" s="316" t="s">
        <v>2957</v>
      </c>
      <c r="B23" s="317" t="s">
        <v>2958</v>
      </c>
      <c r="C23" s="318"/>
      <c r="D23" s="319"/>
      <c r="E23" s="320">
        <f ca="1">+BSDetail!D77</f>
        <v>56166318.919999994</v>
      </c>
      <c r="F23" s="321">
        <f ca="1">+BSDetail!E77</f>
        <v>36353900.739999995</v>
      </c>
      <c r="G23" s="322">
        <f ca="1">E23-F23</f>
        <v>19812418.18</v>
      </c>
      <c r="H23" s="316"/>
      <c r="I23" s="316"/>
      <c r="J23" s="316"/>
      <c r="K23" s="316"/>
      <c r="L23" s="316"/>
      <c r="M23" s="316"/>
      <c r="N23" s="316"/>
      <c r="O23" s="316"/>
      <c r="P23" s="316"/>
      <c r="Q23" s="316"/>
      <c r="R23" s="316"/>
      <c r="S23" s="316"/>
      <c r="T23" s="316"/>
      <c r="U23" s="316"/>
      <c r="V23" s="316"/>
      <c r="W23" s="316"/>
      <c r="X23" s="316"/>
      <c r="Y23" s="316"/>
      <c r="Z23" s="316"/>
      <c r="AA23" s="316"/>
      <c r="AB23" s="316"/>
      <c r="AC23" s="316"/>
      <c r="AD23" s="316"/>
      <c r="AE23" s="316"/>
      <c r="AF23" s="316"/>
      <c r="AG23" s="316"/>
      <c r="AH23" s="316"/>
      <c r="AI23" s="316"/>
      <c r="AJ23" s="316"/>
      <c r="AK23" s="316"/>
      <c r="AL23" s="316"/>
      <c r="AM23" s="316"/>
      <c r="AN23" s="316"/>
      <c r="AO23" s="316"/>
      <c r="AP23" s="316"/>
      <c r="AQ23" s="316"/>
      <c r="AR23" s="316"/>
      <c r="AS23" s="316"/>
      <c r="AT23" s="316"/>
      <c r="AU23" s="316"/>
      <c r="AV23" s="316"/>
      <c r="AW23" s="316"/>
      <c r="AX23" s="316"/>
      <c r="AY23" s="316"/>
      <c r="AZ23" s="316"/>
      <c r="BA23" s="316"/>
      <c r="BB23" s="316"/>
      <c r="BC23" s="316"/>
      <c r="BD23" s="316"/>
      <c r="BE23" s="316"/>
      <c r="BF23" s="316"/>
    </row>
    <row r="24" spans="1:60" s="323" customFormat="1" ht="17.149999999999999" customHeight="1">
      <c r="A24" s="316" t="s">
        <v>2959</v>
      </c>
      <c r="B24" s="317" t="s">
        <v>2960</v>
      </c>
      <c r="C24" s="318"/>
      <c r="D24" s="319"/>
      <c r="E24" s="320">
        <f ca="1">+BSDetail!D89</f>
        <v>2902086.5300000003</v>
      </c>
      <c r="F24" s="321">
        <f ca="1">+BSDetail!E89</f>
        <v>2928531.83</v>
      </c>
      <c r="G24" s="324">
        <f ca="1">E24-F24</f>
        <v>-26445.299999999814</v>
      </c>
      <c r="H24" s="316"/>
      <c r="I24" s="316"/>
      <c r="J24" s="316"/>
      <c r="K24" s="316"/>
      <c r="L24" s="316"/>
      <c r="M24" s="316"/>
      <c r="N24" s="316"/>
      <c r="O24" s="316"/>
      <c r="P24" s="316"/>
      <c r="Q24" s="316"/>
      <c r="R24" s="316"/>
      <c r="S24" s="316"/>
      <c r="T24" s="316"/>
      <c r="U24" s="316"/>
      <c r="V24" s="316"/>
      <c r="W24" s="316"/>
      <c r="X24" s="316"/>
      <c r="Y24" s="316"/>
      <c r="Z24" s="316"/>
      <c r="AA24" s="316"/>
      <c r="AB24" s="316"/>
      <c r="AC24" s="316"/>
      <c r="AD24" s="316"/>
      <c r="AE24" s="316"/>
      <c r="AF24" s="316"/>
      <c r="AG24" s="316"/>
      <c r="AH24" s="316"/>
      <c r="AI24" s="316"/>
      <c r="AJ24" s="316"/>
      <c r="AK24" s="316"/>
      <c r="AL24" s="316"/>
      <c r="AM24" s="316"/>
      <c r="AN24" s="316"/>
      <c r="AO24" s="316"/>
      <c r="AP24" s="316"/>
      <c r="AQ24" s="316"/>
      <c r="AR24" s="316"/>
      <c r="AS24" s="316"/>
      <c r="AT24" s="316"/>
      <c r="AU24" s="316"/>
      <c r="AV24" s="316"/>
      <c r="AW24" s="316"/>
      <c r="AX24" s="316"/>
      <c r="AY24" s="316"/>
      <c r="AZ24" s="316"/>
      <c r="BA24" s="316"/>
      <c r="BB24" s="316"/>
      <c r="BC24" s="316"/>
      <c r="BD24" s="316"/>
      <c r="BE24" s="316"/>
      <c r="BF24" s="316"/>
    </row>
    <row r="25" spans="1:60" s="323" customFormat="1" ht="17.149999999999999" customHeight="1" thickBot="1">
      <c r="A25" s="316"/>
      <c r="B25" s="317" t="s">
        <v>2961</v>
      </c>
      <c r="C25" s="318"/>
      <c r="D25" s="319"/>
      <c r="E25" s="336">
        <v>0</v>
      </c>
      <c r="F25" s="337">
        <v>0</v>
      </c>
      <c r="G25" s="325">
        <f>E25-F25</f>
        <v>0</v>
      </c>
      <c r="H25" s="316"/>
      <c r="I25" s="316"/>
      <c r="J25" s="316"/>
      <c r="K25" s="316"/>
      <c r="L25" s="316"/>
      <c r="M25" s="316"/>
      <c r="N25" s="316"/>
      <c r="O25" s="316"/>
      <c r="P25" s="316"/>
      <c r="Q25" s="316"/>
      <c r="R25" s="316"/>
      <c r="S25" s="316"/>
      <c r="T25" s="316"/>
      <c r="U25" s="316"/>
      <c r="V25" s="316"/>
      <c r="W25" s="316"/>
      <c r="X25" s="316"/>
      <c r="Y25" s="316"/>
      <c r="Z25" s="316"/>
      <c r="AA25" s="316"/>
      <c r="AB25" s="316"/>
      <c r="AC25" s="316"/>
      <c r="AD25" s="316"/>
      <c r="AE25" s="316"/>
      <c r="AF25" s="316"/>
      <c r="AG25" s="316"/>
      <c r="AH25" s="316"/>
      <c r="AI25" s="316"/>
      <c r="AJ25" s="316"/>
      <c r="AK25" s="316"/>
      <c r="AL25" s="316"/>
      <c r="AM25" s="316"/>
      <c r="AN25" s="316"/>
      <c r="AO25" s="316"/>
      <c r="AP25" s="316"/>
      <c r="AQ25" s="316"/>
      <c r="AR25" s="316"/>
      <c r="AS25" s="316"/>
      <c r="AT25" s="316"/>
      <c r="AU25" s="316"/>
      <c r="AV25" s="316"/>
      <c r="AW25" s="316"/>
      <c r="AX25" s="316"/>
      <c r="AY25" s="316"/>
      <c r="AZ25" s="316"/>
      <c r="BA25" s="316"/>
      <c r="BB25" s="316"/>
      <c r="BC25" s="316"/>
      <c r="BD25" s="316"/>
      <c r="BE25" s="316"/>
      <c r="BF25" s="316"/>
    </row>
    <row r="26" spans="1:60" s="333" customFormat="1" ht="17.149999999999999" customHeight="1" thickTop="1" thickBot="1">
      <c r="A26" s="326"/>
      <c r="B26" s="327"/>
      <c r="C26" s="328"/>
      <c r="D26" s="329" t="s">
        <v>2962</v>
      </c>
      <c r="E26" s="330">
        <f ca="1">SUM(E23:E25)</f>
        <v>59068405.449999996</v>
      </c>
      <c r="F26" s="331">
        <f ca="1">SUM(F23:F25)</f>
        <v>39282432.569999993</v>
      </c>
      <c r="G26" s="332">
        <f ca="1">E26-F26</f>
        <v>19785972.880000003</v>
      </c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326"/>
      <c r="S26" s="326"/>
      <c r="T26" s="326"/>
      <c r="U26" s="326"/>
      <c r="V26" s="326"/>
      <c r="W26" s="326"/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6"/>
      <c r="AI26" s="326"/>
      <c r="AJ26" s="326"/>
      <c r="AK26" s="326"/>
      <c r="AL26" s="326"/>
      <c r="AM26" s="326"/>
      <c r="AN26" s="326"/>
      <c r="AO26" s="326"/>
      <c r="AP26" s="326"/>
      <c r="AQ26" s="326"/>
      <c r="AR26" s="326"/>
      <c r="AS26" s="326"/>
      <c r="AT26" s="326"/>
      <c r="AU26" s="326"/>
      <c r="AV26" s="326"/>
      <c r="AW26" s="326"/>
      <c r="AX26" s="326"/>
      <c r="AY26" s="326"/>
      <c r="AZ26" s="326"/>
      <c r="BA26" s="326"/>
      <c r="BB26" s="326"/>
      <c r="BC26" s="326"/>
      <c r="BD26" s="326"/>
      <c r="BE26" s="326"/>
      <c r="BF26" s="326"/>
    </row>
    <row r="27" spans="1:60" s="333" customFormat="1" ht="17.149999999999999" customHeight="1" thickTop="1" thickBot="1">
      <c r="A27" s="326"/>
      <c r="B27" s="327"/>
      <c r="C27" s="328"/>
      <c r="D27" s="329" t="s">
        <v>2963</v>
      </c>
      <c r="E27" s="330">
        <f ca="1">+E11+E15+E21+E26</f>
        <v>125032782.56999999</v>
      </c>
      <c r="F27" s="331">
        <f ca="1">+F11+F15+F21+F26</f>
        <v>145969468.17000002</v>
      </c>
      <c r="G27" s="332">
        <f ca="1">E27-F27</f>
        <v>-20936685.600000024</v>
      </c>
      <c r="H27" s="326"/>
      <c r="I27" s="326"/>
      <c r="J27" s="326"/>
      <c r="K27" s="326"/>
      <c r="L27" s="326"/>
      <c r="M27" s="326"/>
      <c r="N27" s="326"/>
      <c r="O27" s="326"/>
      <c r="P27" s="326"/>
      <c r="Q27" s="326"/>
      <c r="R27" s="326"/>
      <c r="S27" s="326"/>
      <c r="T27" s="326"/>
      <c r="U27" s="326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6"/>
      <c r="AI27" s="326"/>
      <c r="AJ27" s="326"/>
      <c r="AK27" s="326"/>
      <c r="AL27" s="326"/>
      <c r="AM27" s="326"/>
      <c r="AN27" s="326"/>
      <c r="AO27" s="326"/>
      <c r="AP27" s="326"/>
      <c r="AQ27" s="326"/>
      <c r="AR27" s="326"/>
      <c r="AS27" s="326"/>
      <c r="AT27" s="326"/>
      <c r="AU27" s="326"/>
      <c r="AV27" s="326"/>
      <c r="AW27" s="326"/>
      <c r="AX27" s="326"/>
      <c r="AY27" s="326"/>
      <c r="AZ27" s="326"/>
      <c r="BA27" s="326"/>
      <c r="BB27" s="326"/>
      <c r="BC27" s="326"/>
      <c r="BD27" s="326"/>
      <c r="BE27" s="326"/>
      <c r="BF27" s="326"/>
    </row>
    <row r="28" spans="1:60" s="310" customFormat="1" ht="17.149999999999999" customHeight="1" thickTop="1">
      <c r="A28" s="338"/>
      <c r="B28" s="804" t="s">
        <v>2964</v>
      </c>
      <c r="C28" s="803"/>
      <c r="D28" s="801"/>
      <c r="E28" s="339"/>
      <c r="F28" s="340"/>
      <c r="G28" s="341"/>
      <c r="H28" s="338"/>
      <c r="I28" s="338"/>
      <c r="J28" s="338"/>
      <c r="K28" s="338"/>
      <c r="L28" s="338"/>
      <c r="M28" s="338"/>
      <c r="N28" s="338"/>
      <c r="O28" s="338"/>
      <c r="P28" s="338"/>
      <c r="Q28" s="338"/>
      <c r="R28" s="338"/>
      <c r="S28" s="338"/>
      <c r="T28" s="338"/>
      <c r="U28" s="338"/>
      <c r="V28" s="338"/>
      <c r="W28" s="338"/>
      <c r="X28" s="338"/>
      <c r="Y28" s="338"/>
      <c r="Z28" s="338"/>
      <c r="AA28" s="338"/>
      <c r="AB28" s="338"/>
      <c r="AC28" s="338"/>
      <c r="AD28" s="338"/>
      <c r="AE28" s="338"/>
      <c r="AF28" s="338"/>
      <c r="AG28" s="338"/>
      <c r="AH28" s="338"/>
      <c r="AI28" s="338"/>
      <c r="AJ28" s="338"/>
      <c r="AK28" s="338"/>
      <c r="AL28" s="338"/>
      <c r="AM28" s="338"/>
      <c r="AN28" s="338"/>
      <c r="AO28" s="338"/>
      <c r="AP28" s="338"/>
      <c r="AQ28" s="338"/>
      <c r="AR28" s="338"/>
      <c r="AS28" s="338"/>
      <c r="AT28" s="338"/>
      <c r="AU28" s="338"/>
      <c r="AV28" s="338"/>
      <c r="AW28" s="338"/>
      <c r="AX28" s="338"/>
      <c r="AY28" s="338"/>
      <c r="AZ28" s="338"/>
      <c r="BA28" s="338"/>
      <c r="BB28" s="338"/>
      <c r="BC28" s="338"/>
      <c r="BD28" s="338"/>
      <c r="BE28" s="338"/>
      <c r="BF28" s="338"/>
    </row>
    <row r="29" spans="1:60" s="323" customFormat="1" ht="17.149999999999999" customHeight="1">
      <c r="A29" s="316"/>
      <c r="B29" s="317" t="s">
        <v>2965</v>
      </c>
      <c r="C29" s="318"/>
      <c r="D29" s="319"/>
      <c r="E29" s="320">
        <v>0</v>
      </c>
      <c r="F29" s="321">
        <v>0</v>
      </c>
      <c r="G29" s="322">
        <f t="shared" ref="G29:G37" si="0">E29-F29</f>
        <v>0</v>
      </c>
      <c r="H29" s="316"/>
      <c r="I29" s="316"/>
      <c r="J29" s="316"/>
      <c r="K29" s="316"/>
      <c r="L29" s="316"/>
      <c r="M29" s="316"/>
      <c r="N29" s="316"/>
      <c r="O29" s="316"/>
      <c r="P29" s="316"/>
      <c r="Q29" s="316"/>
      <c r="R29" s="316"/>
      <c r="S29" s="316"/>
      <c r="T29" s="316"/>
      <c r="U29" s="316"/>
      <c r="V29" s="316"/>
      <c r="W29" s="316"/>
      <c r="X29" s="316"/>
      <c r="Y29" s="316"/>
      <c r="Z29" s="316"/>
      <c r="AA29" s="316"/>
      <c r="AB29" s="316"/>
      <c r="AC29" s="316"/>
      <c r="AD29" s="316"/>
      <c r="AE29" s="316"/>
      <c r="AF29" s="316"/>
      <c r="AG29" s="316"/>
      <c r="AH29" s="316"/>
      <c r="AI29" s="316"/>
      <c r="AJ29" s="316"/>
      <c r="AK29" s="316"/>
      <c r="AL29" s="316"/>
      <c r="AM29" s="316"/>
      <c r="AN29" s="316"/>
      <c r="AO29" s="316"/>
      <c r="AP29" s="316"/>
      <c r="AQ29" s="316"/>
      <c r="AR29" s="316"/>
      <c r="AS29" s="316"/>
      <c r="AT29" s="316"/>
      <c r="AU29" s="316"/>
      <c r="AV29" s="316"/>
      <c r="AW29" s="316"/>
      <c r="AX29" s="316"/>
      <c r="AY29" s="316"/>
      <c r="AZ29" s="316"/>
      <c r="BA29" s="316"/>
      <c r="BB29" s="316"/>
      <c r="BC29" s="316"/>
      <c r="BD29" s="316"/>
      <c r="BE29" s="316"/>
      <c r="BF29" s="316"/>
    </row>
    <row r="30" spans="1:60" s="323" customFormat="1" ht="17.149999999999999" customHeight="1">
      <c r="A30" s="316"/>
      <c r="B30" s="317" t="s">
        <v>2966</v>
      </c>
      <c r="C30" s="318"/>
      <c r="D30" s="319"/>
      <c r="E30" s="320">
        <f ca="1">IFERROR(_xll.ACC_BU(_xll.ArrayBU(DB),_xll.ArrayDPT($BA30:$BE30),_xll.ArrayCOA($BG30:$BZ30),YR,PRD,_xll.ArrayDIM($CB30:$CE30)),0)</f>
        <v>2263892.8899999997</v>
      </c>
      <c r="F30" s="321">
        <f ca="1">IFERROR(_xll.ACC_BU(_xll.ArrayBU(DB),_xll.ArrayDPT($BA30:$BE30),_xll.ArrayCOA($BG30:$BZ30),YR-1,PRD,_xll.ArrayDIM($CB30:$CE30)),0)</f>
        <v>2251143.36</v>
      </c>
      <c r="G30" s="324">
        <f t="shared" ca="1" si="0"/>
        <v>12749.529999999795</v>
      </c>
      <c r="H30" s="316"/>
      <c r="I30" s="316"/>
      <c r="J30" s="316"/>
      <c r="K30" s="316"/>
      <c r="L30" s="316"/>
      <c r="M30" s="316"/>
      <c r="N30" s="316"/>
      <c r="O30" s="316"/>
      <c r="P30" s="316"/>
      <c r="Q30" s="316"/>
      <c r="R30" s="316"/>
      <c r="S30" s="316"/>
      <c r="T30" s="316"/>
      <c r="U30" s="316"/>
      <c r="V30" s="316"/>
      <c r="W30" s="316"/>
      <c r="X30" s="316"/>
      <c r="Y30" s="316"/>
      <c r="Z30" s="316"/>
      <c r="AA30" s="316"/>
      <c r="AB30" s="316"/>
      <c r="AC30" s="316"/>
      <c r="AD30" s="316"/>
      <c r="AE30" s="316"/>
      <c r="AF30" s="316"/>
      <c r="AG30" s="316"/>
      <c r="AH30" s="316"/>
      <c r="AI30" s="316"/>
      <c r="AJ30" s="316"/>
      <c r="AK30" s="316"/>
      <c r="AL30" s="316"/>
      <c r="AM30" s="316"/>
      <c r="AN30" s="316"/>
      <c r="AO30" s="316"/>
      <c r="AP30" s="316"/>
      <c r="AQ30" s="316"/>
      <c r="AR30" s="316"/>
      <c r="AS30" s="316"/>
      <c r="AT30" s="316"/>
      <c r="AU30" s="316"/>
      <c r="AV30" s="316"/>
      <c r="AW30" s="316"/>
      <c r="AX30" s="316"/>
      <c r="AY30" s="316"/>
      <c r="AZ30" s="316"/>
      <c r="BA30" s="316"/>
      <c r="BB30" s="316"/>
      <c r="BC30" s="316"/>
      <c r="BD30" s="316"/>
      <c r="BE30" s="316"/>
      <c r="BF30" s="316"/>
      <c r="BG30" t="s">
        <v>499</v>
      </c>
      <c r="BH30" t="s">
        <v>501</v>
      </c>
    </row>
    <row r="31" spans="1:60" s="323" customFormat="1" ht="17.149999999999999" customHeight="1">
      <c r="A31" s="316"/>
      <c r="B31" s="317" t="s">
        <v>2967</v>
      </c>
      <c r="C31" s="318"/>
      <c r="D31" s="319"/>
      <c r="E31" s="342">
        <f ca="1">+BSDetail!D114</f>
        <v>278705639.79000002</v>
      </c>
      <c r="F31" s="343">
        <f ca="1">+BSDetail!E114</f>
        <v>154883638.44</v>
      </c>
      <c r="G31" s="324">
        <f t="shared" ca="1" si="0"/>
        <v>123822001.35000002</v>
      </c>
      <c r="H31" s="316"/>
      <c r="I31" s="316"/>
      <c r="J31" s="316"/>
      <c r="K31" s="316"/>
      <c r="L31" s="316"/>
      <c r="M31" s="316"/>
      <c r="N31" s="316"/>
      <c r="O31" s="316"/>
      <c r="P31" s="316"/>
      <c r="Q31" s="316"/>
      <c r="R31" s="316"/>
      <c r="S31" s="316"/>
      <c r="T31" s="316"/>
      <c r="U31" s="316"/>
      <c r="V31" s="316"/>
      <c r="W31" s="316"/>
      <c r="X31" s="316"/>
      <c r="Y31" s="316"/>
      <c r="Z31" s="316"/>
      <c r="AA31" s="316"/>
      <c r="AB31" s="316"/>
      <c r="AC31" s="316"/>
      <c r="AD31" s="316"/>
      <c r="AE31" s="316"/>
      <c r="AF31" s="316"/>
      <c r="AG31" s="316"/>
      <c r="AH31" s="316"/>
      <c r="AI31" s="316"/>
      <c r="AJ31" s="316"/>
      <c r="AK31" s="316"/>
      <c r="AL31" s="316"/>
      <c r="AM31" s="316"/>
      <c r="AN31" s="316"/>
      <c r="AO31" s="316"/>
      <c r="AP31" s="316"/>
      <c r="AQ31" s="316"/>
      <c r="AR31" s="316"/>
      <c r="AS31" s="316"/>
      <c r="AT31" s="316"/>
      <c r="AU31" s="316"/>
      <c r="AV31" s="316"/>
      <c r="AW31" s="316"/>
      <c r="AX31" s="316"/>
      <c r="AY31" s="316"/>
      <c r="AZ31" s="316"/>
      <c r="BA31" s="316"/>
      <c r="BB31" s="316"/>
      <c r="BC31" s="316"/>
      <c r="BD31" s="316"/>
      <c r="BE31" s="316"/>
      <c r="BF31" s="316"/>
    </row>
    <row r="32" spans="1:60" s="323" customFormat="1" ht="17.149999999999999" customHeight="1" thickBot="1">
      <c r="A32" s="316"/>
      <c r="B32" s="317" t="s">
        <v>2968</v>
      </c>
      <c r="C32" s="318"/>
      <c r="D32" s="319"/>
      <c r="E32" s="336">
        <v>0</v>
      </c>
      <c r="F32" s="337">
        <v>0</v>
      </c>
      <c r="G32" s="325">
        <f t="shared" si="0"/>
        <v>0</v>
      </c>
      <c r="H32" s="316"/>
      <c r="I32" s="316"/>
      <c r="J32" s="316"/>
      <c r="K32" s="316"/>
      <c r="L32" s="316"/>
      <c r="M32" s="316"/>
      <c r="N32" s="316"/>
      <c r="O32" s="316"/>
      <c r="P32" s="316"/>
      <c r="Q32" s="316"/>
      <c r="R32" s="316"/>
      <c r="S32" s="316"/>
      <c r="T32" s="316"/>
      <c r="U32" s="316"/>
      <c r="V32" s="316"/>
      <c r="W32" s="316"/>
      <c r="X32" s="316"/>
      <c r="Y32" s="316"/>
      <c r="Z32" s="316"/>
      <c r="AA32" s="316"/>
      <c r="AB32" s="316"/>
      <c r="AC32" s="316"/>
      <c r="AD32" s="316"/>
      <c r="AE32" s="316"/>
      <c r="AF32" s="316"/>
      <c r="AG32" s="316"/>
      <c r="AH32" s="316"/>
      <c r="AI32" s="316"/>
      <c r="AJ32" s="316"/>
      <c r="AK32" s="316"/>
      <c r="AL32" s="316"/>
      <c r="AM32" s="316"/>
      <c r="AN32" s="316"/>
      <c r="AO32" s="316"/>
      <c r="AP32" s="316"/>
      <c r="AQ32" s="316"/>
      <c r="AR32" s="316"/>
      <c r="AS32" s="316"/>
      <c r="AT32" s="316"/>
      <c r="AU32" s="316"/>
      <c r="AV32" s="316"/>
      <c r="AW32" s="316"/>
      <c r="AX32" s="316"/>
      <c r="AY32" s="316"/>
      <c r="AZ32" s="316"/>
      <c r="BA32" s="316"/>
      <c r="BB32" s="316"/>
      <c r="BC32" s="316"/>
      <c r="BD32" s="316"/>
      <c r="BE32" s="316"/>
      <c r="BF32" s="316"/>
    </row>
    <row r="33" spans="1:58" s="333" customFormat="1" ht="17.149999999999999" customHeight="1" thickTop="1">
      <c r="A33" s="326"/>
      <c r="B33" s="327"/>
      <c r="C33" s="328"/>
      <c r="D33" s="329" t="s">
        <v>2969</v>
      </c>
      <c r="E33" s="344">
        <f ca="1">SUM(E29:E32)</f>
        <v>280969532.68000001</v>
      </c>
      <c r="F33" s="345">
        <f ca="1">SUM(F29:F32)</f>
        <v>157134781.80000001</v>
      </c>
      <c r="G33" s="346">
        <f t="shared" ca="1" si="0"/>
        <v>123834750.88</v>
      </c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V33" s="326"/>
      <c r="W33" s="326"/>
      <c r="X33" s="326"/>
      <c r="Y33" s="326"/>
      <c r="Z33" s="326"/>
      <c r="AA33" s="326"/>
      <c r="AB33" s="326"/>
      <c r="AC33" s="326"/>
      <c r="AD33" s="326"/>
      <c r="AE33" s="326"/>
      <c r="AF33" s="326"/>
      <c r="AG33" s="326"/>
      <c r="AH33" s="326"/>
      <c r="AI33" s="326"/>
      <c r="AJ33" s="326"/>
      <c r="AK33" s="326"/>
      <c r="AL33" s="326"/>
      <c r="AM33" s="326"/>
      <c r="AN33" s="326"/>
      <c r="AO33" s="326"/>
      <c r="AP33" s="326"/>
      <c r="AQ33" s="326"/>
      <c r="AR33" s="326"/>
      <c r="AS33" s="326"/>
      <c r="AT33" s="326"/>
      <c r="AU33" s="326"/>
      <c r="AV33" s="326"/>
      <c r="AW33" s="326"/>
      <c r="AX33" s="326"/>
      <c r="AY33" s="326"/>
      <c r="AZ33" s="326"/>
      <c r="BA33" s="326"/>
      <c r="BB33" s="326"/>
      <c r="BC33" s="326"/>
      <c r="BD33" s="326"/>
      <c r="BE33" s="326"/>
      <c r="BF33" s="326"/>
    </row>
    <row r="34" spans="1:58" s="333" customFormat="1" ht="17.149999999999999" customHeight="1" thickBot="1">
      <c r="A34" s="326"/>
      <c r="B34" s="327" t="s">
        <v>2970</v>
      </c>
      <c r="C34" s="328"/>
      <c r="D34" s="329"/>
      <c r="E34" s="347">
        <v>0</v>
      </c>
      <c r="F34" s="348">
        <v>0</v>
      </c>
      <c r="G34" s="349">
        <f t="shared" si="0"/>
        <v>0</v>
      </c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326"/>
      <c r="AL34" s="326"/>
      <c r="AM34" s="326"/>
      <c r="AN34" s="326"/>
      <c r="AO34" s="326"/>
      <c r="AP34" s="326"/>
      <c r="AQ34" s="326"/>
      <c r="AR34" s="326"/>
      <c r="AS34" s="326"/>
      <c r="AT34" s="326"/>
      <c r="AU34" s="326"/>
      <c r="AV34" s="326"/>
      <c r="AW34" s="326"/>
      <c r="AX34" s="326"/>
      <c r="AY34" s="326"/>
      <c r="AZ34" s="326"/>
      <c r="BA34" s="326"/>
      <c r="BB34" s="326"/>
      <c r="BC34" s="326"/>
      <c r="BD34" s="326"/>
      <c r="BE34" s="326"/>
      <c r="BF34" s="326"/>
    </row>
    <row r="35" spans="1:58" s="333" customFormat="1" ht="17.149999999999999" customHeight="1" thickTop="1">
      <c r="A35" s="326"/>
      <c r="B35" s="327"/>
      <c r="C35" s="328"/>
      <c r="D35" s="329" t="s">
        <v>2969</v>
      </c>
      <c r="E35" s="344">
        <f ca="1">E33-E34</f>
        <v>280969532.68000001</v>
      </c>
      <c r="F35" s="345">
        <f ca="1">F33-F34</f>
        <v>157134781.80000001</v>
      </c>
      <c r="G35" s="346">
        <f t="shared" ca="1" si="0"/>
        <v>123834750.88</v>
      </c>
      <c r="H35" s="326"/>
      <c r="I35" s="326"/>
      <c r="J35" s="326"/>
      <c r="K35" s="326"/>
      <c r="L35" s="326"/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  <c r="AO35" s="326"/>
      <c r="AP35" s="326"/>
      <c r="AQ35" s="326"/>
      <c r="AR35" s="326"/>
      <c r="AS35" s="326"/>
      <c r="AT35" s="326"/>
      <c r="AU35" s="326"/>
      <c r="AV35" s="326"/>
      <c r="AW35" s="326"/>
      <c r="AX35" s="326"/>
      <c r="AY35" s="326"/>
      <c r="AZ35" s="326"/>
      <c r="BA35" s="326"/>
      <c r="BB35" s="326"/>
      <c r="BC35" s="326"/>
      <c r="BD35" s="326"/>
      <c r="BE35" s="326"/>
      <c r="BF35" s="326"/>
    </row>
    <row r="36" spans="1:58" s="323" customFormat="1" ht="17.149999999999999" customHeight="1" thickBot="1">
      <c r="A36" s="316"/>
      <c r="B36" s="317" t="s">
        <v>2971</v>
      </c>
      <c r="C36" s="318"/>
      <c r="D36" s="319"/>
      <c r="E36" s="342">
        <f ca="1">+BSDetail!D92</f>
        <v>13093946.6</v>
      </c>
      <c r="F36" s="343">
        <f ca="1">+BSDetail!E92</f>
        <v>13077036.6</v>
      </c>
      <c r="G36" s="325">
        <f t="shared" ca="1" si="0"/>
        <v>16910</v>
      </c>
      <c r="H36" s="316"/>
      <c r="I36" s="316"/>
      <c r="J36" s="316"/>
      <c r="K36" s="316"/>
      <c r="L36" s="316"/>
      <c r="M36" s="316"/>
      <c r="N36" s="316"/>
      <c r="O36" s="316"/>
      <c r="P36" s="316"/>
      <c r="Q36" s="316"/>
      <c r="R36" s="316"/>
      <c r="S36" s="316"/>
      <c r="T36" s="316"/>
      <c r="U36" s="316"/>
      <c r="V36" s="316"/>
      <c r="W36" s="316"/>
      <c r="X36" s="316"/>
      <c r="Y36" s="316"/>
      <c r="Z36" s="316"/>
      <c r="AA36" s="316"/>
      <c r="AB36" s="316"/>
      <c r="AC36" s="316"/>
      <c r="AD36" s="316"/>
      <c r="AE36" s="316"/>
      <c r="AF36" s="316"/>
      <c r="AG36" s="316"/>
      <c r="AH36" s="316"/>
      <c r="AI36" s="316"/>
      <c r="AJ36" s="316"/>
      <c r="AK36" s="316"/>
      <c r="AL36" s="316"/>
      <c r="AM36" s="316"/>
      <c r="AN36" s="316"/>
      <c r="AO36" s="316"/>
      <c r="AP36" s="316"/>
      <c r="AQ36" s="316"/>
      <c r="AR36" s="316"/>
      <c r="AS36" s="316"/>
      <c r="AT36" s="316"/>
      <c r="AU36" s="316"/>
      <c r="AV36" s="316"/>
      <c r="AW36" s="316"/>
      <c r="AX36" s="316"/>
      <c r="AY36" s="316"/>
      <c r="AZ36" s="316"/>
      <c r="BA36" s="316"/>
      <c r="BB36" s="316"/>
      <c r="BC36" s="316"/>
      <c r="BD36" s="316"/>
      <c r="BE36" s="316"/>
      <c r="BF36" s="316"/>
    </row>
    <row r="37" spans="1:58" s="333" customFormat="1" ht="17.149999999999999" customHeight="1" thickTop="1" thickBot="1">
      <c r="A37" s="326"/>
      <c r="B37" s="327"/>
      <c r="C37" s="328"/>
      <c r="D37" s="329" t="s">
        <v>2972</v>
      </c>
      <c r="E37" s="350">
        <f ca="1">SUM(E35:E36)</f>
        <v>294063479.28000003</v>
      </c>
      <c r="F37" s="351">
        <f ca="1">SUM(F35:F36)</f>
        <v>170211818.40000001</v>
      </c>
      <c r="G37" s="352">
        <f t="shared" ca="1" si="0"/>
        <v>123851660.88000003</v>
      </c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  <c r="AR37" s="326"/>
      <c r="AS37" s="326"/>
      <c r="AT37" s="326"/>
      <c r="AU37" s="326"/>
      <c r="AV37" s="326"/>
      <c r="AW37" s="326"/>
      <c r="AX37" s="326"/>
      <c r="AY37" s="326"/>
      <c r="AZ37" s="326"/>
      <c r="BA37" s="326"/>
      <c r="BB37" s="326"/>
      <c r="BC37" s="326"/>
      <c r="BD37" s="326"/>
      <c r="BE37" s="326"/>
      <c r="BF37" s="326"/>
    </row>
    <row r="38" spans="1:58" s="310" customFormat="1" ht="17.149999999999999" customHeight="1" thickTop="1">
      <c r="A38" s="338"/>
      <c r="B38" s="799" t="s">
        <v>2973</v>
      </c>
      <c r="C38" s="803"/>
      <c r="D38" s="801"/>
      <c r="E38" s="339"/>
      <c r="F38" s="340"/>
      <c r="G38" s="341"/>
      <c r="H38" s="338"/>
      <c r="I38" s="338"/>
      <c r="J38" s="338"/>
      <c r="K38" s="338"/>
      <c r="L38" s="338"/>
      <c r="M38" s="338"/>
      <c r="N38" s="338"/>
      <c r="O38" s="338"/>
      <c r="P38" s="338"/>
      <c r="Q38" s="338"/>
      <c r="R38" s="338"/>
      <c r="S38" s="338"/>
      <c r="T38" s="338"/>
      <c r="U38" s="338"/>
      <c r="V38" s="338"/>
      <c r="W38" s="338"/>
      <c r="X38" s="338"/>
      <c r="Y38" s="338"/>
      <c r="Z38" s="338"/>
      <c r="AA38" s="338"/>
      <c r="AB38" s="338"/>
      <c r="AC38" s="338"/>
      <c r="AD38" s="338"/>
      <c r="AE38" s="338"/>
      <c r="AF38" s="338"/>
      <c r="AG38" s="338"/>
      <c r="AH38" s="338"/>
      <c r="AI38" s="338"/>
      <c r="AJ38" s="338"/>
      <c r="AK38" s="338"/>
      <c r="AL38" s="338"/>
      <c r="AM38" s="338"/>
      <c r="AN38" s="338"/>
      <c r="AO38" s="338"/>
      <c r="AP38" s="338"/>
      <c r="AQ38" s="338"/>
      <c r="AR38" s="338"/>
      <c r="AS38" s="338"/>
      <c r="AT38" s="338"/>
      <c r="AU38" s="338"/>
      <c r="AV38" s="338"/>
      <c r="AW38" s="338"/>
      <c r="AX38" s="338"/>
      <c r="AY38" s="338"/>
      <c r="AZ38" s="338"/>
      <c r="BA38" s="338"/>
      <c r="BB38" s="338"/>
      <c r="BC38" s="338"/>
      <c r="BD38" s="338"/>
      <c r="BE38" s="338"/>
      <c r="BF38" s="338"/>
    </row>
    <row r="39" spans="1:58" s="323" customFormat="1" ht="17.149999999999999" customHeight="1">
      <c r="A39" s="316" t="s">
        <v>2974</v>
      </c>
      <c r="B39" s="317" t="s">
        <v>2975</v>
      </c>
      <c r="C39" s="318"/>
      <c r="D39" s="319"/>
      <c r="E39" s="320">
        <f>+BSDetail!D115</f>
        <v>0</v>
      </c>
      <c r="F39" s="321">
        <f>+BSDetail!E115</f>
        <v>0</v>
      </c>
      <c r="G39" s="322">
        <f t="shared" ref="G39:G44" si="1">E39-F39</f>
        <v>0</v>
      </c>
      <c r="H39" s="316"/>
      <c r="I39" s="316"/>
      <c r="J39" s="316"/>
      <c r="K39" s="316"/>
      <c r="L39" s="316"/>
      <c r="M39" s="316"/>
      <c r="N39" s="316"/>
      <c r="O39" s="316"/>
      <c r="P39" s="316"/>
      <c r="Q39" s="316"/>
      <c r="R39" s="316"/>
      <c r="S39" s="316"/>
      <c r="T39" s="316"/>
      <c r="U39" s="316"/>
      <c r="V39" s="316"/>
      <c r="W39" s="316"/>
      <c r="X39" s="316"/>
      <c r="Y39" s="316"/>
      <c r="Z39" s="316"/>
      <c r="AA39" s="316"/>
      <c r="AB39" s="316"/>
      <c r="AC39" s="316"/>
      <c r="AD39" s="316"/>
      <c r="AE39" s="316"/>
      <c r="AF39" s="316"/>
      <c r="AG39" s="316"/>
      <c r="AH39" s="316"/>
      <c r="AI39" s="316"/>
      <c r="AJ39" s="316"/>
      <c r="AK39" s="316"/>
      <c r="AL39" s="316"/>
      <c r="AM39" s="316"/>
      <c r="AN39" s="316"/>
      <c r="AO39" s="316"/>
      <c r="AP39" s="316"/>
      <c r="AQ39" s="316"/>
      <c r="AR39" s="316"/>
      <c r="AS39" s="316"/>
      <c r="AT39" s="316"/>
      <c r="AU39" s="316"/>
      <c r="AV39" s="316"/>
      <c r="AW39" s="316"/>
      <c r="AX39" s="316"/>
      <c r="AY39" s="316"/>
      <c r="AZ39" s="316"/>
      <c r="BA39" s="316"/>
      <c r="BB39" s="316"/>
      <c r="BC39" s="316"/>
      <c r="BD39" s="316"/>
      <c r="BE39" s="316"/>
      <c r="BF39" s="316"/>
    </row>
    <row r="40" spans="1:58" s="323" customFormat="1" ht="17.149999999999999" customHeight="1">
      <c r="A40" s="316" t="s">
        <v>2976</v>
      </c>
      <c r="B40" s="317" t="s">
        <v>2977</v>
      </c>
      <c r="C40" s="318"/>
      <c r="D40" s="319"/>
      <c r="E40" s="320">
        <f ca="1">+BSDetail!D143</f>
        <v>2265222.11</v>
      </c>
      <c r="F40" s="321">
        <f ca="1">+BSDetail!E143</f>
        <v>2480627.4300000002</v>
      </c>
      <c r="G40" s="324">
        <f t="shared" ca="1" si="1"/>
        <v>-215405.3200000003</v>
      </c>
      <c r="H40" s="316"/>
      <c r="I40" s="316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316"/>
      <c r="AB40" s="316"/>
      <c r="AC40" s="316"/>
      <c r="AD40" s="316"/>
      <c r="AE40" s="316"/>
      <c r="AF40" s="316"/>
      <c r="AG40" s="316"/>
      <c r="AH40" s="316"/>
      <c r="AI40" s="316"/>
      <c r="AJ40" s="316"/>
      <c r="AK40" s="316"/>
      <c r="AL40" s="316"/>
      <c r="AM40" s="316"/>
      <c r="AN40" s="316"/>
      <c r="AO40" s="316"/>
      <c r="AP40" s="316"/>
      <c r="AQ40" s="316"/>
      <c r="AR40" s="316"/>
      <c r="AS40" s="316"/>
      <c r="AT40" s="316"/>
      <c r="AU40" s="316"/>
      <c r="AV40" s="316"/>
      <c r="AW40" s="316"/>
      <c r="AX40" s="316"/>
      <c r="AY40" s="316"/>
      <c r="AZ40" s="316"/>
      <c r="BA40" s="316"/>
      <c r="BB40" s="316"/>
      <c r="BC40" s="316"/>
      <c r="BD40" s="316"/>
      <c r="BE40" s="316"/>
      <c r="BF40" s="316"/>
    </row>
    <row r="41" spans="1:58" s="323" customFormat="1" ht="17.149999999999999" customHeight="1">
      <c r="A41" s="316"/>
      <c r="B41" s="317" t="s">
        <v>2978</v>
      </c>
      <c r="C41" s="318"/>
      <c r="D41" s="319"/>
      <c r="E41" s="342">
        <v>0</v>
      </c>
      <c r="F41" s="343">
        <v>0</v>
      </c>
      <c r="G41" s="324">
        <f t="shared" si="1"/>
        <v>0</v>
      </c>
      <c r="H41" s="316"/>
      <c r="I41" s="316"/>
      <c r="J41" s="316"/>
      <c r="K41" s="316"/>
      <c r="L41" s="316"/>
      <c r="M41" s="316"/>
      <c r="N41" s="316"/>
      <c r="O41" s="316"/>
      <c r="P41" s="316"/>
      <c r="Q41" s="316"/>
      <c r="R41" s="316"/>
      <c r="S41" s="316"/>
      <c r="T41" s="316"/>
      <c r="U41" s="316"/>
      <c r="V41" s="316"/>
      <c r="W41" s="316"/>
      <c r="X41" s="316"/>
      <c r="Y41" s="316"/>
      <c r="Z41" s="316"/>
      <c r="AA41" s="316"/>
      <c r="AB41" s="316"/>
      <c r="AC41" s="316"/>
      <c r="AD41" s="316"/>
      <c r="AE41" s="316"/>
      <c r="AF41" s="316"/>
      <c r="AG41" s="316"/>
      <c r="AH41" s="316"/>
      <c r="AI41" s="316"/>
      <c r="AJ41" s="316"/>
      <c r="AK41" s="316"/>
      <c r="AL41" s="316"/>
      <c r="AM41" s="316"/>
      <c r="AN41" s="316"/>
      <c r="AO41" s="316"/>
      <c r="AP41" s="316"/>
      <c r="AQ41" s="316"/>
      <c r="AR41" s="316"/>
      <c r="AS41" s="316"/>
      <c r="AT41" s="316"/>
      <c r="AU41" s="316"/>
      <c r="AV41" s="316"/>
      <c r="AW41" s="316"/>
      <c r="AX41" s="316"/>
      <c r="AY41" s="316"/>
      <c r="AZ41" s="316"/>
      <c r="BA41" s="316"/>
      <c r="BB41" s="316"/>
      <c r="BC41" s="316"/>
      <c r="BD41" s="316"/>
      <c r="BE41" s="316"/>
      <c r="BF41" s="316"/>
    </row>
    <row r="42" spans="1:58" s="323" customFormat="1" ht="17.149999999999999" customHeight="1" thickBot="1">
      <c r="A42" s="316"/>
      <c r="B42" s="317" t="s">
        <v>2979</v>
      </c>
      <c r="C42" s="318"/>
      <c r="D42" s="319"/>
      <c r="E42" s="336">
        <v>0</v>
      </c>
      <c r="F42" s="337">
        <v>0</v>
      </c>
      <c r="G42" s="325">
        <f t="shared" si="1"/>
        <v>0</v>
      </c>
      <c r="H42" s="316"/>
      <c r="I42" s="316"/>
      <c r="J42" s="316"/>
      <c r="K42" s="316"/>
      <c r="L42" s="316"/>
      <c r="M42" s="316"/>
      <c r="N42" s="316"/>
      <c r="O42" s="316"/>
      <c r="P42" s="316"/>
      <c r="Q42" s="316"/>
      <c r="R42" s="316"/>
      <c r="S42" s="316"/>
      <c r="T42" s="316"/>
      <c r="U42" s="316"/>
      <c r="V42" s="316"/>
      <c r="W42" s="316"/>
      <c r="X42" s="316"/>
      <c r="Y42" s="316"/>
      <c r="Z42" s="316"/>
      <c r="AA42" s="316"/>
      <c r="AB42" s="316"/>
      <c r="AC42" s="316"/>
      <c r="AD42" s="316"/>
      <c r="AE42" s="316"/>
      <c r="AF42" s="316"/>
      <c r="AG42" s="316"/>
      <c r="AH42" s="316"/>
      <c r="AI42" s="316"/>
      <c r="AJ42" s="316"/>
      <c r="AK42" s="316"/>
      <c r="AL42" s="316"/>
      <c r="AM42" s="316"/>
      <c r="AN42" s="316"/>
      <c r="AO42" s="316"/>
      <c r="AP42" s="316"/>
      <c r="AQ42" s="316"/>
      <c r="AR42" s="316"/>
      <c r="AS42" s="316"/>
      <c r="AT42" s="316"/>
      <c r="AU42" s="316"/>
      <c r="AV42" s="316"/>
      <c r="AW42" s="316"/>
      <c r="AX42" s="316"/>
      <c r="AY42" s="316"/>
      <c r="AZ42" s="316"/>
      <c r="BA42" s="316"/>
      <c r="BB42" s="316"/>
      <c r="BC42" s="316"/>
      <c r="BD42" s="316"/>
      <c r="BE42" s="316"/>
      <c r="BF42" s="316"/>
    </row>
    <row r="43" spans="1:58" s="333" customFormat="1" ht="17.149999999999999" customHeight="1" thickTop="1" thickBot="1">
      <c r="A43" s="326"/>
      <c r="B43" s="327"/>
      <c r="C43" s="328"/>
      <c r="D43" s="329" t="s">
        <v>2980</v>
      </c>
      <c r="E43" s="330">
        <f ca="1">SUM(E39:E42)</f>
        <v>2265222.11</v>
      </c>
      <c r="F43" s="331">
        <f ca="1">SUM(F39:F42)</f>
        <v>2480627.4300000002</v>
      </c>
      <c r="G43" s="332">
        <f t="shared" ca="1" si="1"/>
        <v>-215405.3200000003</v>
      </c>
      <c r="H43" s="326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26"/>
      <c r="X43" s="326"/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6"/>
      <c r="AJ43" s="326"/>
      <c r="AK43" s="326"/>
      <c r="AL43" s="326"/>
      <c r="AM43" s="326"/>
      <c r="AN43" s="326"/>
      <c r="AO43" s="326"/>
      <c r="AP43" s="326"/>
      <c r="AQ43" s="326"/>
      <c r="AR43" s="326"/>
      <c r="AS43" s="326"/>
      <c r="AT43" s="326"/>
      <c r="AU43" s="326"/>
      <c r="AV43" s="326"/>
      <c r="AW43" s="326"/>
      <c r="AX43" s="326"/>
      <c r="AY43" s="326"/>
      <c r="AZ43" s="326"/>
      <c r="BA43" s="326"/>
      <c r="BB43" s="326"/>
      <c r="BC43" s="326"/>
      <c r="BD43" s="326"/>
      <c r="BE43" s="326"/>
      <c r="BF43" s="326"/>
    </row>
    <row r="44" spans="1:58" s="333" customFormat="1" ht="17.149999999999999" customHeight="1" thickTop="1" thickBot="1">
      <c r="A44" s="326"/>
      <c r="B44" s="353"/>
      <c r="C44" s="354"/>
      <c r="D44" s="355" t="s">
        <v>2981</v>
      </c>
      <c r="E44" s="356">
        <f ca="1">+E43+E27+E37</f>
        <v>421361483.96000004</v>
      </c>
      <c r="F44" s="357">
        <f ca="1">+F43+F27+F37</f>
        <v>318661914</v>
      </c>
      <c r="G44" s="358">
        <f t="shared" ca="1" si="1"/>
        <v>102699569.96000004</v>
      </c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  <c r="AA44" s="326"/>
      <c r="AB44" s="326"/>
      <c r="AC44" s="326"/>
      <c r="AD44" s="326"/>
      <c r="AE44" s="326"/>
      <c r="AF44" s="326"/>
      <c r="AG44" s="326"/>
      <c r="AH44" s="326"/>
      <c r="AI44" s="326"/>
      <c r="AJ44" s="326"/>
      <c r="AK44" s="326"/>
      <c r="AL44" s="326"/>
      <c r="AM44" s="326"/>
      <c r="AN44" s="326"/>
      <c r="AO44" s="326"/>
      <c r="AP44" s="326"/>
      <c r="AQ44" s="326"/>
      <c r="AR44" s="326"/>
      <c r="AS44" s="326"/>
      <c r="AT44" s="326"/>
      <c r="AU44" s="326"/>
      <c r="AV44" s="326"/>
      <c r="AW44" s="326"/>
      <c r="AX44" s="326"/>
      <c r="AY44" s="326"/>
      <c r="AZ44" s="326"/>
      <c r="BA44" s="326"/>
      <c r="BB44" s="326"/>
      <c r="BC44" s="326"/>
      <c r="BD44" s="326"/>
      <c r="BE44" s="326"/>
      <c r="BF44" s="326"/>
    </row>
    <row r="45" spans="1:58" s="362" customFormat="1" ht="80.25" customHeight="1" thickTop="1">
      <c r="A45" s="359"/>
      <c r="B45" s="360"/>
      <c r="C45" s="360"/>
      <c r="D45" s="360"/>
      <c r="E45" s="361"/>
      <c r="F45" s="361"/>
      <c r="G45" s="361"/>
      <c r="H45" s="359"/>
      <c r="I45" s="359"/>
      <c r="J45" s="359"/>
      <c r="K45" s="359"/>
      <c r="L45" s="359"/>
      <c r="M45" s="359"/>
      <c r="N45" s="359"/>
      <c r="O45" s="359"/>
      <c r="P45" s="359"/>
      <c r="Q45" s="359"/>
      <c r="R45" s="359"/>
      <c r="S45" s="359"/>
      <c r="T45" s="359"/>
      <c r="U45" s="359"/>
      <c r="V45" s="359"/>
      <c r="W45" s="359"/>
      <c r="X45" s="359"/>
      <c r="Y45" s="359"/>
      <c r="Z45" s="359"/>
      <c r="AA45" s="359"/>
      <c r="AB45" s="359"/>
      <c r="AC45" s="359"/>
      <c r="AD45" s="359"/>
      <c r="AE45" s="359"/>
      <c r="AF45" s="359"/>
      <c r="AG45" s="359"/>
      <c r="AH45" s="359"/>
      <c r="AI45" s="359"/>
      <c r="AJ45" s="359"/>
      <c r="AK45" s="359"/>
      <c r="AL45" s="359"/>
      <c r="AM45" s="359"/>
      <c r="AN45" s="359"/>
      <c r="AO45" s="359"/>
      <c r="AP45" s="359"/>
      <c r="AQ45" s="359"/>
      <c r="AR45" s="359"/>
      <c r="AS45" s="359"/>
      <c r="AT45" s="359"/>
      <c r="AU45" s="359"/>
      <c r="AV45" s="359"/>
      <c r="AW45" s="359"/>
      <c r="AX45" s="359"/>
      <c r="AY45" s="359"/>
      <c r="AZ45" s="359"/>
      <c r="BA45" s="359"/>
      <c r="BB45" s="359"/>
      <c r="BC45" s="359"/>
      <c r="BD45" s="359"/>
      <c r="BE45" s="359"/>
      <c r="BF45" s="359"/>
    </row>
    <row r="46" spans="1:58" s="364" customFormat="1" ht="16.5" customHeight="1">
      <c r="A46" s="363"/>
      <c r="D46" s="365"/>
      <c r="E46" s="805"/>
      <c r="F46" s="806"/>
      <c r="G46" s="806"/>
      <c r="H46" s="363"/>
      <c r="I46" s="363"/>
      <c r="J46" s="363"/>
      <c r="K46" s="363"/>
      <c r="L46" s="363"/>
      <c r="M46" s="363"/>
      <c r="N46" s="363"/>
      <c r="O46" s="363"/>
      <c r="P46" s="363"/>
      <c r="Q46" s="363"/>
      <c r="R46" s="363"/>
      <c r="S46" s="363"/>
      <c r="T46" s="363"/>
      <c r="U46" s="363"/>
      <c r="V46" s="363"/>
      <c r="W46" s="363"/>
      <c r="X46" s="363"/>
      <c r="Y46" s="363"/>
      <c r="Z46" s="363"/>
      <c r="AA46" s="363"/>
      <c r="AB46" s="363"/>
      <c r="AC46" s="363"/>
      <c r="AD46" s="363"/>
      <c r="AE46" s="363"/>
      <c r="AF46" s="363"/>
      <c r="AG46" s="363"/>
      <c r="AH46" s="363"/>
      <c r="AI46" s="363"/>
      <c r="AJ46" s="363"/>
      <c r="AK46" s="363"/>
      <c r="AL46" s="363"/>
      <c r="AM46" s="363"/>
      <c r="AN46" s="363"/>
      <c r="AO46" s="363"/>
      <c r="AP46" s="363"/>
      <c r="AQ46" s="363"/>
      <c r="AR46" s="363"/>
      <c r="AS46" s="363"/>
      <c r="AT46" s="363"/>
      <c r="AU46" s="363"/>
      <c r="AV46" s="363"/>
      <c r="AW46" s="363"/>
      <c r="AX46" s="363"/>
      <c r="AY46" s="363"/>
      <c r="AZ46" s="363"/>
      <c r="BA46" s="363"/>
      <c r="BB46" s="363"/>
      <c r="BC46" s="363"/>
      <c r="BD46" s="363"/>
      <c r="BE46" s="363"/>
      <c r="BF46" s="363"/>
    </row>
    <row r="47" spans="1:58" s="369" customFormat="1" ht="19" customHeight="1">
      <c r="A47" s="366"/>
      <c r="B47" s="366"/>
      <c r="C47" s="366"/>
      <c r="D47" s="366"/>
      <c r="E47" s="367"/>
      <c r="F47" s="367"/>
      <c r="G47" s="367"/>
      <c r="H47" s="366"/>
      <c r="I47" s="366"/>
      <c r="J47" s="366"/>
      <c r="K47" s="366"/>
      <c r="L47" s="366"/>
      <c r="M47" s="366"/>
      <c r="N47" s="366"/>
      <c r="O47" s="366"/>
      <c r="P47" s="366"/>
      <c r="Q47" s="366"/>
      <c r="R47" s="366"/>
      <c r="S47" s="366"/>
      <c r="T47" s="366"/>
      <c r="U47" s="366"/>
      <c r="V47" s="366"/>
      <c r="W47" s="366"/>
      <c r="X47" s="366"/>
      <c r="Y47" s="366"/>
      <c r="Z47" s="366"/>
      <c r="AA47" s="366"/>
      <c r="AB47" s="366"/>
      <c r="AC47" s="366"/>
      <c r="AD47" s="366"/>
      <c r="AE47" s="366"/>
      <c r="AF47" s="366"/>
      <c r="AG47" s="366"/>
      <c r="AH47" s="366"/>
      <c r="AI47" s="366"/>
      <c r="AJ47" s="366"/>
      <c r="AK47" s="366"/>
      <c r="AL47" s="366"/>
      <c r="AM47" s="366"/>
      <c r="AN47" s="366"/>
      <c r="AO47" s="366"/>
      <c r="AP47" s="366"/>
      <c r="AQ47" s="366"/>
      <c r="AR47" s="366"/>
      <c r="AS47" s="366"/>
      <c r="AT47" s="366"/>
      <c r="AU47" s="366"/>
      <c r="AV47" s="366"/>
      <c r="AW47" s="366"/>
      <c r="AX47" s="366"/>
      <c r="AY47" s="366"/>
      <c r="AZ47" s="366"/>
      <c r="BA47" s="366"/>
      <c r="BB47" s="366"/>
      <c r="BC47" s="366"/>
      <c r="BD47" s="366"/>
      <c r="BE47" s="366"/>
      <c r="BF47" s="366"/>
    </row>
    <row r="48" spans="1:58" s="297" customFormat="1" ht="32.25" customHeight="1">
      <c r="A48" s="294"/>
      <c r="B48" s="788" t="s">
        <v>2928</v>
      </c>
      <c r="C48" s="789"/>
      <c r="D48" s="789"/>
      <c r="E48" s="370"/>
      <c r="F48" s="371"/>
      <c r="G48" s="371"/>
      <c r="H48" s="294"/>
      <c r="I48" s="294"/>
      <c r="J48" s="294"/>
      <c r="K48" s="294"/>
      <c r="L48" s="294"/>
      <c r="M48" s="294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94"/>
      <c r="Z48" s="294"/>
      <c r="AA48" s="294"/>
      <c r="AB48" s="294"/>
      <c r="AC48" s="294"/>
      <c r="AD48" s="294"/>
      <c r="AE48" s="294"/>
      <c r="AF48" s="294"/>
      <c r="AG48" s="294"/>
      <c r="AH48" s="294"/>
      <c r="AI48" s="294"/>
      <c r="AJ48" s="294"/>
      <c r="AK48" s="294"/>
      <c r="AL48" s="294"/>
      <c r="AM48" s="294"/>
      <c r="AN48" s="294"/>
      <c r="AO48" s="294"/>
      <c r="AP48" s="294"/>
      <c r="AQ48" s="294"/>
      <c r="AR48" s="294"/>
      <c r="AS48" s="294"/>
      <c r="AT48" s="294"/>
      <c r="AU48" s="294"/>
      <c r="AV48" s="294"/>
      <c r="AW48" s="294"/>
      <c r="AX48" s="294"/>
      <c r="AY48" s="294"/>
      <c r="AZ48" s="294"/>
      <c r="BA48" s="294"/>
      <c r="BB48" s="294"/>
      <c r="BC48" s="294"/>
      <c r="BD48" s="294"/>
      <c r="BE48" s="294"/>
      <c r="BF48" s="294"/>
    </row>
    <row r="49" spans="1:60" s="297" customFormat="1" ht="21" customHeight="1" thickBot="1">
      <c r="A49" s="294"/>
      <c r="B49" s="790" t="s">
        <v>2982</v>
      </c>
      <c r="C49" s="791"/>
      <c r="D49" s="791"/>
      <c r="E49" s="372"/>
      <c r="F49" s="373"/>
      <c r="G49" s="374"/>
      <c r="H49" s="294"/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  <c r="AA49" s="294"/>
      <c r="AB49" s="294"/>
      <c r="AC49" s="294"/>
      <c r="AD49" s="294"/>
      <c r="AE49" s="294"/>
      <c r="AF49" s="294"/>
      <c r="AG49" s="294"/>
      <c r="AH49" s="294"/>
      <c r="AI49" s="294"/>
      <c r="AJ49" s="294"/>
      <c r="AK49" s="294"/>
      <c r="AL49" s="294"/>
      <c r="AM49" s="294"/>
      <c r="AN49" s="294"/>
      <c r="AO49" s="294"/>
      <c r="AP49" s="294"/>
      <c r="AQ49" s="294"/>
      <c r="AR49" s="294"/>
      <c r="AS49" s="294"/>
      <c r="AT49" s="294"/>
      <c r="AU49" s="294"/>
      <c r="AV49" s="294"/>
      <c r="AW49" s="294"/>
      <c r="AX49" s="294"/>
      <c r="AY49" s="294"/>
      <c r="AZ49" s="294"/>
      <c r="BA49" s="294"/>
      <c r="BB49" s="294"/>
      <c r="BC49" s="294"/>
      <c r="BD49" s="294"/>
      <c r="BE49" s="294"/>
      <c r="BF49" s="294"/>
    </row>
    <row r="50" spans="1:60" s="303" customFormat="1" ht="15.75" customHeight="1" thickTop="1" thickBot="1">
      <c r="A50" s="302"/>
      <c r="B50" s="812">
        <f>+B4</f>
        <v>0</v>
      </c>
      <c r="C50" s="795"/>
      <c r="D50" s="796"/>
      <c r="E50" s="813" t="s">
        <v>2930</v>
      </c>
      <c r="F50" s="810" t="s">
        <v>2931</v>
      </c>
      <c r="G50" s="814" t="s">
        <v>2932</v>
      </c>
      <c r="H50" s="302"/>
      <c r="I50" s="302"/>
      <c r="J50" s="302"/>
      <c r="K50" s="302"/>
      <c r="L50" s="302"/>
      <c r="M50" s="302"/>
      <c r="N50" s="302"/>
      <c r="O50" s="302"/>
      <c r="P50" s="302"/>
      <c r="Q50" s="302"/>
      <c r="R50" s="302"/>
      <c r="S50" s="302"/>
      <c r="T50" s="302"/>
      <c r="U50" s="302"/>
      <c r="V50" s="302"/>
      <c r="W50" s="302"/>
      <c r="X50" s="302"/>
      <c r="Y50" s="302"/>
      <c r="Z50" s="302"/>
      <c r="AA50" s="302"/>
      <c r="AB50" s="302"/>
      <c r="AC50" s="302"/>
      <c r="AD50" s="302"/>
      <c r="AE50" s="302"/>
      <c r="AF50" s="302"/>
      <c r="AG50" s="302"/>
      <c r="AH50" s="302"/>
      <c r="AI50" s="302"/>
      <c r="AJ50" s="302"/>
      <c r="AK50" s="302"/>
      <c r="AL50" s="302"/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2"/>
      <c r="AX50" s="302"/>
      <c r="AY50" s="302"/>
      <c r="AZ50" s="302"/>
      <c r="BA50" s="302"/>
      <c r="BB50" s="302"/>
      <c r="BC50" s="302"/>
      <c r="BD50" s="302"/>
      <c r="BE50" s="302"/>
      <c r="BF50" s="302"/>
    </row>
    <row r="51" spans="1:60" s="376" customFormat="1" ht="15.75" customHeight="1" thickTop="1" thickBot="1">
      <c r="A51" s="375"/>
      <c r="B51" s="797"/>
      <c r="C51" s="791"/>
      <c r="D51" s="798"/>
      <c r="E51" s="793"/>
      <c r="F51" s="808"/>
      <c r="G51" s="798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  <c r="AA51" s="375"/>
      <c r="AB51" s="375"/>
      <c r="AC51" s="375"/>
      <c r="AD51" s="375"/>
      <c r="AE51" s="375"/>
      <c r="AF51" s="375"/>
      <c r="AG51" s="375"/>
      <c r="AH51" s="375"/>
      <c r="AI51" s="375"/>
      <c r="AJ51" s="375"/>
      <c r="AK51" s="375"/>
      <c r="AL51" s="375"/>
      <c r="AM51" s="375"/>
      <c r="AN51" s="375"/>
      <c r="AO51" s="375"/>
      <c r="AP51" s="375"/>
      <c r="AQ51" s="375"/>
      <c r="AR51" s="375"/>
      <c r="AS51" s="375"/>
      <c r="AT51" s="375"/>
      <c r="AU51" s="375"/>
      <c r="AV51" s="375"/>
      <c r="AW51" s="375"/>
      <c r="AX51" s="375"/>
      <c r="AY51" s="375"/>
      <c r="AZ51" s="375"/>
      <c r="BA51" s="375"/>
      <c r="BB51" s="375"/>
      <c r="BC51" s="375"/>
      <c r="BD51" s="375"/>
      <c r="BE51" s="375"/>
      <c r="BF51" s="375"/>
    </row>
    <row r="52" spans="1:60" s="310" customFormat="1" ht="17.5" customHeight="1" thickTop="1">
      <c r="A52" s="338"/>
      <c r="B52" s="802" t="s">
        <v>2983</v>
      </c>
      <c r="C52" s="803"/>
      <c r="D52" s="801"/>
      <c r="E52" s="339"/>
      <c r="F52" s="377"/>
      <c r="G52" s="378"/>
      <c r="H52" s="338"/>
      <c r="I52" s="338"/>
      <c r="J52" s="338"/>
      <c r="K52" s="338"/>
      <c r="L52" s="338"/>
      <c r="M52" s="338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  <c r="AA52" s="338"/>
      <c r="AB52" s="338"/>
      <c r="AC52" s="338"/>
      <c r="AD52" s="338"/>
      <c r="AE52" s="338"/>
      <c r="AF52" s="338"/>
      <c r="AG52" s="338"/>
      <c r="AH52" s="338"/>
      <c r="AI52" s="338"/>
      <c r="AJ52" s="338"/>
      <c r="AK52" s="338"/>
      <c r="AL52" s="338"/>
      <c r="AM52" s="338"/>
      <c r="AN52" s="338"/>
      <c r="AO52" s="338"/>
      <c r="AP52" s="338"/>
      <c r="AQ52" s="338"/>
      <c r="AR52" s="338"/>
      <c r="AS52" s="338"/>
      <c r="AT52" s="338"/>
      <c r="AU52" s="338"/>
      <c r="AV52" s="338"/>
      <c r="AW52" s="338"/>
      <c r="AX52" s="338"/>
      <c r="AY52" s="338"/>
      <c r="AZ52" s="338"/>
      <c r="BA52" s="338"/>
      <c r="BB52" s="338"/>
      <c r="BC52" s="338"/>
      <c r="BD52" s="338"/>
      <c r="BE52" s="338"/>
      <c r="BF52" s="338"/>
    </row>
    <row r="53" spans="1:60" s="315" customFormat="1" ht="17.5" customHeight="1">
      <c r="A53" s="311"/>
      <c r="B53" s="799" t="s">
        <v>2984</v>
      </c>
      <c r="C53" s="800"/>
      <c r="D53" s="801"/>
      <c r="E53" s="312"/>
      <c r="F53" s="313"/>
      <c r="G53" s="314"/>
      <c r="H53" s="311"/>
      <c r="I53" s="311"/>
      <c r="J53" s="311"/>
      <c r="K53" s="311"/>
      <c r="L53" s="311"/>
      <c r="M53" s="311"/>
      <c r="N53" s="311"/>
      <c r="O53" s="311"/>
      <c r="P53" s="311"/>
      <c r="Q53" s="311"/>
      <c r="R53" s="311"/>
      <c r="S53" s="311"/>
      <c r="T53" s="311"/>
      <c r="U53" s="311"/>
      <c r="V53" s="311"/>
      <c r="W53" s="311"/>
      <c r="X53" s="311"/>
      <c r="Y53" s="311"/>
      <c r="Z53" s="311"/>
      <c r="AA53" s="311"/>
      <c r="AB53" s="311"/>
      <c r="AC53" s="311"/>
      <c r="AD53" s="311"/>
      <c r="AE53" s="311"/>
      <c r="AF53" s="311"/>
      <c r="AG53" s="311"/>
      <c r="AH53" s="311"/>
      <c r="AI53" s="311"/>
      <c r="AJ53" s="311"/>
      <c r="AK53" s="311"/>
      <c r="AL53" s="311"/>
      <c r="AM53" s="311"/>
      <c r="AN53" s="311"/>
      <c r="AO53" s="311"/>
      <c r="AP53" s="311"/>
      <c r="AQ53" s="311"/>
      <c r="AR53" s="311"/>
      <c r="AS53" s="311"/>
      <c r="AT53" s="311"/>
      <c r="AU53" s="311"/>
      <c r="AV53" s="311"/>
      <c r="AW53" s="311"/>
      <c r="AX53" s="311"/>
      <c r="AY53" s="311"/>
      <c r="AZ53" s="311"/>
      <c r="BA53" s="311"/>
      <c r="BB53" s="311"/>
      <c r="BC53" s="311"/>
      <c r="BD53" s="311"/>
      <c r="BE53" s="311"/>
      <c r="BF53" s="311"/>
    </row>
    <row r="54" spans="1:60" s="323" customFormat="1" ht="17.5" customHeight="1">
      <c r="A54" s="316" t="s">
        <v>2985</v>
      </c>
      <c r="B54" s="317" t="s">
        <v>2986</v>
      </c>
      <c r="C54" s="318"/>
      <c r="D54" s="319"/>
      <c r="E54" s="379">
        <f ca="1">IFERROR(_xll.ACC_BU(_xll.ArrayBU(DB),_xll.ArrayDPT($BA54:$BE54),_xll.ArrayCOA($BG54:$BZ54),YR,PRD,_xll.ArrayDIM($CB54:$CE54)),0)</f>
        <v>2596155.64</v>
      </c>
      <c r="F54" s="321">
        <f ca="1">IFERROR(_xll.ACC_BU(_xll.ArrayBU(DB),_xll.ArrayDPT($BA54:$BE54),_xll.ArrayCOA($BG54:$BZ54),YR-1,PRD,_xll.ArrayDIM($CB54:$CE54)),0)</f>
        <v>4136399.8</v>
      </c>
      <c r="G54" s="322">
        <f ca="1">E54-F54</f>
        <v>-1540244.1599999997</v>
      </c>
      <c r="H54" s="316"/>
      <c r="I54" s="316"/>
      <c r="J54" s="316"/>
      <c r="K54" s="316"/>
      <c r="L54" s="316"/>
      <c r="M54" s="316"/>
      <c r="N54" s="316"/>
      <c r="O54" s="316"/>
      <c r="P54" s="316"/>
      <c r="Q54" s="316"/>
      <c r="R54" s="316"/>
      <c r="S54" s="316"/>
      <c r="T54" s="316"/>
      <c r="U54" s="316"/>
      <c r="V54" s="316"/>
      <c r="W54" s="316"/>
      <c r="X54" s="316"/>
      <c r="Y54" s="316"/>
      <c r="Z54" s="316"/>
      <c r="AA54" s="316"/>
      <c r="AB54" s="316"/>
      <c r="AC54" s="316"/>
      <c r="AD54" s="316"/>
      <c r="AE54" s="316"/>
      <c r="AF54" s="316"/>
      <c r="AG54" s="316"/>
      <c r="AH54" s="316"/>
      <c r="AI54" s="316"/>
      <c r="AJ54" s="316"/>
      <c r="AK54" s="316"/>
      <c r="AL54" s="316"/>
      <c r="AM54" s="316"/>
      <c r="AN54" s="316"/>
      <c r="AO54" s="316"/>
      <c r="AP54" s="316"/>
      <c r="AQ54" s="316"/>
      <c r="AR54" s="316"/>
      <c r="AS54" s="316"/>
      <c r="AT54" s="316"/>
      <c r="AU54" s="316"/>
      <c r="AV54" s="316"/>
      <c r="AW54" s="316"/>
      <c r="AX54" s="316"/>
      <c r="AY54" s="316"/>
      <c r="AZ54" s="316"/>
      <c r="BA54" s="316"/>
      <c r="BB54" s="316"/>
      <c r="BC54" s="316"/>
      <c r="BD54" s="316"/>
      <c r="BE54" s="316"/>
      <c r="BF54" s="316"/>
      <c r="BG54" t="s">
        <v>675</v>
      </c>
    </row>
    <row r="55" spans="1:60" s="318" customFormat="1" ht="17.5" customHeight="1">
      <c r="A55" s="318" t="s">
        <v>2985</v>
      </c>
      <c r="B55" s="317" t="s">
        <v>2987</v>
      </c>
      <c r="D55" s="319"/>
      <c r="E55" s="379">
        <f ca="1">IFERROR(_xll.ACC_BU(_xll.ArrayBU(DB),_xll.ArrayDPT($BA55:$BE55),_xll.ArrayCOA($BG55:$BZ55),YR,PRD,_xll.ArrayDIM($CB55:$CE55)),0)</f>
        <v>0</v>
      </c>
      <c r="F55" s="321">
        <f ca="1">IFERROR(_xll.ACC_BU(_xll.ArrayBU(DB),_xll.ArrayDPT($BA55:$BE55),_xll.ArrayCOA($BG55:$BZ55),YR-1,PRD,_xll.ArrayDIM($CB55:$CE55)),0)</f>
        <v>0</v>
      </c>
      <c r="G55" s="322">
        <f ca="1">E55-F55</f>
        <v>0</v>
      </c>
      <c r="BG55" t="s">
        <v>683</v>
      </c>
      <c r="BH55" t="s">
        <v>685</v>
      </c>
    </row>
    <row r="56" spans="1:60" s="323" customFormat="1" ht="17.5" customHeight="1" thickBot="1">
      <c r="A56" s="316" t="s">
        <v>2988</v>
      </c>
      <c r="B56" s="317" t="s">
        <v>2989</v>
      </c>
      <c r="C56" s="318"/>
      <c r="D56" s="319"/>
      <c r="E56" s="320">
        <f ca="1">+BSDetail1!D32</f>
        <v>-1174312.2500000002</v>
      </c>
      <c r="F56" s="321">
        <f ca="1">+BSDetail1!E32</f>
        <v>4271547.03</v>
      </c>
      <c r="G56" s="325">
        <f ca="1">E56-F56</f>
        <v>-5445859.2800000003</v>
      </c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316"/>
      <c r="T56" s="316"/>
      <c r="U56" s="316"/>
      <c r="V56" s="316"/>
      <c r="W56" s="316"/>
      <c r="X56" s="316"/>
      <c r="Y56" s="316"/>
      <c r="Z56" s="316"/>
      <c r="AA56" s="316"/>
      <c r="AB56" s="316"/>
      <c r="AC56" s="316"/>
      <c r="AD56" s="316"/>
      <c r="AE56" s="316"/>
      <c r="AF56" s="316"/>
      <c r="AG56" s="316"/>
      <c r="AH56" s="316"/>
      <c r="AI56" s="316"/>
      <c r="AJ56" s="316"/>
      <c r="AK56" s="316"/>
      <c r="AL56" s="316"/>
      <c r="AM56" s="316"/>
      <c r="AN56" s="316"/>
      <c r="AO56" s="316"/>
      <c r="AP56" s="316"/>
      <c r="AQ56" s="316"/>
      <c r="AR56" s="316"/>
      <c r="AS56" s="316"/>
      <c r="AT56" s="316"/>
      <c r="AU56" s="316"/>
      <c r="AV56" s="316"/>
      <c r="AW56" s="316"/>
      <c r="AX56" s="316"/>
      <c r="AY56" s="316"/>
      <c r="AZ56" s="316"/>
      <c r="BA56" s="316"/>
      <c r="BB56" s="316"/>
      <c r="BC56" s="316"/>
      <c r="BD56" s="316"/>
      <c r="BE56" s="316"/>
      <c r="BF56" s="316"/>
    </row>
    <row r="57" spans="1:60" s="333" customFormat="1" ht="17.5" customHeight="1" thickTop="1" thickBot="1">
      <c r="A57" s="326"/>
      <c r="B57" s="327"/>
      <c r="C57" s="328"/>
      <c r="D57" s="329" t="s">
        <v>2990</v>
      </c>
      <c r="E57" s="330">
        <f ca="1">SUM(E54:E56)</f>
        <v>1421843.39</v>
      </c>
      <c r="F57" s="331">
        <f ca="1">SUM(F54:F56)</f>
        <v>8407946.8300000001</v>
      </c>
      <c r="G57" s="332">
        <f ca="1">E57-F57</f>
        <v>-6986103.4400000004</v>
      </c>
      <c r="H57" s="326"/>
      <c r="I57" s="326"/>
      <c r="J57" s="326"/>
      <c r="K57" s="326"/>
      <c r="L57" s="326"/>
      <c r="M57" s="326"/>
      <c r="N57" s="326"/>
      <c r="O57" s="326"/>
      <c r="P57" s="326"/>
      <c r="Q57" s="326"/>
      <c r="R57" s="326"/>
      <c r="S57" s="326"/>
      <c r="T57" s="326"/>
      <c r="U57" s="326"/>
      <c r="V57" s="326"/>
      <c r="W57" s="326"/>
      <c r="X57" s="326"/>
      <c r="Y57" s="326"/>
      <c r="Z57" s="326"/>
      <c r="AA57" s="326"/>
      <c r="AB57" s="326"/>
      <c r="AC57" s="326"/>
      <c r="AD57" s="326"/>
      <c r="AE57" s="326"/>
      <c r="AF57" s="326"/>
      <c r="AG57" s="326"/>
      <c r="AH57" s="326"/>
      <c r="AI57" s="326"/>
      <c r="AJ57" s="326"/>
      <c r="AK57" s="326"/>
      <c r="AL57" s="326"/>
      <c r="AM57" s="326"/>
      <c r="AN57" s="326"/>
      <c r="AO57" s="326"/>
      <c r="AP57" s="326"/>
      <c r="AQ57" s="326"/>
      <c r="AR57" s="326"/>
      <c r="AS57" s="326"/>
      <c r="AT57" s="326"/>
      <c r="AU57" s="326"/>
      <c r="AV57" s="326"/>
      <c r="AW57" s="326"/>
      <c r="AX57" s="326"/>
      <c r="AY57" s="326"/>
      <c r="AZ57" s="326"/>
      <c r="BA57" s="326"/>
      <c r="BB57" s="326"/>
      <c r="BC57" s="326"/>
      <c r="BD57" s="326"/>
      <c r="BE57" s="326"/>
      <c r="BF57" s="326"/>
    </row>
    <row r="58" spans="1:60" s="315" customFormat="1" ht="17.5" customHeight="1" thickTop="1">
      <c r="A58" s="311"/>
      <c r="B58" s="799" t="s">
        <v>2991</v>
      </c>
      <c r="C58" s="800"/>
      <c r="D58" s="801"/>
      <c r="E58" s="312"/>
      <c r="F58" s="313"/>
      <c r="G58" s="314"/>
      <c r="H58" s="311"/>
      <c r="I58" s="311"/>
      <c r="J58" s="311"/>
      <c r="K58" s="311"/>
      <c r="L58" s="311"/>
      <c r="M58" s="311"/>
      <c r="N58" s="311"/>
      <c r="O58" s="311"/>
      <c r="P58" s="311"/>
      <c r="Q58" s="311"/>
      <c r="R58" s="311"/>
      <c r="S58" s="311"/>
      <c r="T58" s="311"/>
      <c r="U58" s="311"/>
      <c r="V58" s="311"/>
      <c r="W58" s="311"/>
      <c r="X58" s="311"/>
      <c r="Y58" s="311"/>
      <c r="Z58" s="311"/>
      <c r="AA58" s="311"/>
      <c r="AB58" s="311"/>
      <c r="AC58" s="311"/>
      <c r="AD58" s="311"/>
      <c r="AE58" s="311"/>
      <c r="AF58" s="311"/>
      <c r="AG58" s="311"/>
      <c r="AH58" s="311"/>
      <c r="AI58" s="311"/>
      <c r="AJ58" s="311"/>
      <c r="AK58" s="311"/>
      <c r="AL58" s="311"/>
      <c r="AM58" s="311"/>
      <c r="AN58" s="311"/>
      <c r="AO58" s="311"/>
      <c r="AP58" s="311"/>
      <c r="AQ58" s="311"/>
      <c r="AR58" s="311"/>
      <c r="AS58" s="311"/>
      <c r="AT58" s="311"/>
      <c r="AU58" s="311"/>
      <c r="AV58" s="311"/>
      <c r="AW58" s="311"/>
      <c r="AX58" s="311"/>
      <c r="AY58" s="311"/>
      <c r="AZ58" s="311"/>
      <c r="BA58" s="311"/>
      <c r="BB58" s="311"/>
      <c r="BC58" s="311"/>
      <c r="BD58" s="311"/>
      <c r="BE58" s="311"/>
      <c r="BF58" s="311"/>
    </row>
    <row r="59" spans="1:60" s="323" customFormat="1" ht="17.5" customHeight="1">
      <c r="A59" s="316"/>
      <c r="B59" s="317" t="s">
        <v>2992</v>
      </c>
      <c r="C59" s="318"/>
      <c r="D59" s="319"/>
      <c r="E59" s="320">
        <f ca="1">+BSDetail1!D51</f>
        <v>6861.9</v>
      </c>
      <c r="F59" s="321">
        <f ca="1">+BSDetail1!E51</f>
        <v>7614</v>
      </c>
      <c r="G59" s="322">
        <f ca="1">E59-F59</f>
        <v>-752.10000000000036</v>
      </c>
      <c r="H59" s="316"/>
      <c r="I59" s="316"/>
      <c r="J59" s="316"/>
      <c r="K59" s="316"/>
      <c r="L59" s="316"/>
      <c r="M59" s="316"/>
      <c r="N59" s="316"/>
      <c r="O59" s="316"/>
      <c r="P59" s="316"/>
      <c r="Q59" s="316"/>
      <c r="R59" s="316"/>
      <c r="S59" s="316"/>
      <c r="T59" s="316"/>
      <c r="U59" s="316"/>
      <c r="V59" s="316"/>
      <c r="W59" s="316"/>
      <c r="X59" s="316"/>
      <c r="Y59" s="316"/>
      <c r="Z59" s="316"/>
      <c r="AA59" s="316"/>
      <c r="AB59" s="316"/>
      <c r="AC59" s="316"/>
      <c r="AD59" s="316"/>
      <c r="AE59" s="316"/>
      <c r="AF59" s="316"/>
      <c r="AG59" s="316"/>
      <c r="AH59" s="316"/>
      <c r="AI59" s="316"/>
      <c r="AJ59" s="316"/>
      <c r="AK59" s="316"/>
      <c r="AL59" s="316"/>
      <c r="AM59" s="316"/>
      <c r="AN59" s="316"/>
      <c r="AO59" s="316"/>
      <c r="AP59" s="316"/>
      <c r="AQ59" s="316"/>
      <c r="AR59" s="316"/>
      <c r="AS59" s="316"/>
      <c r="AT59" s="316"/>
      <c r="AU59" s="316"/>
      <c r="AV59" s="316"/>
      <c r="AW59" s="316"/>
      <c r="AX59" s="316"/>
      <c r="AY59" s="316"/>
      <c r="AZ59" s="316"/>
      <c r="BA59" s="316"/>
      <c r="BB59" s="316"/>
      <c r="BC59" s="316"/>
      <c r="BD59" s="316"/>
      <c r="BE59" s="316"/>
      <c r="BF59" s="316"/>
    </row>
    <row r="60" spans="1:60" s="323" customFormat="1" ht="17.5" customHeight="1">
      <c r="A60" s="316"/>
      <c r="B60" s="317" t="s">
        <v>2993</v>
      </c>
      <c r="C60" s="318"/>
      <c r="D60" s="319"/>
      <c r="E60" s="320">
        <f ca="1">+BSDetail1!D66</f>
        <v>1733550.2499999991</v>
      </c>
      <c r="F60" s="321">
        <f ca="1">+BSDetail1!E66</f>
        <v>13857042.309999999</v>
      </c>
      <c r="G60" s="324">
        <f ca="1">E60-F60</f>
        <v>-12123492.059999999</v>
      </c>
      <c r="H60" s="316"/>
      <c r="I60" s="316"/>
      <c r="J60" s="316"/>
      <c r="K60" s="316"/>
      <c r="L60" s="316"/>
      <c r="M60" s="316"/>
      <c r="N60" s="316"/>
      <c r="O60" s="316"/>
      <c r="P60" s="316"/>
      <c r="Q60" s="316"/>
      <c r="R60" s="316"/>
      <c r="S60" s="316"/>
      <c r="T60" s="316"/>
      <c r="U60" s="316"/>
      <c r="V60" s="316"/>
      <c r="W60" s="316"/>
      <c r="X60" s="316"/>
      <c r="Y60" s="316"/>
      <c r="Z60" s="316"/>
      <c r="AA60" s="316"/>
      <c r="AB60" s="316"/>
      <c r="AC60" s="316"/>
      <c r="AD60" s="316"/>
      <c r="AE60" s="316"/>
      <c r="AF60" s="316"/>
      <c r="AG60" s="316"/>
      <c r="AH60" s="316"/>
      <c r="AI60" s="316"/>
      <c r="AJ60" s="316"/>
      <c r="AK60" s="316"/>
      <c r="AL60" s="316"/>
      <c r="AM60" s="316"/>
      <c r="AN60" s="316"/>
      <c r="AO60" s="316"/>
      <c r="AP60" s="316"/>
      <c r="AQ60" s="316"/>
      <c r="AR60" s="316"/>
      <c r="AS60" s="316"/>
      <c r="AT60" s="316"/>
      <c r="AU60" s="316"/>
      <c r="AV60" s="316"/>
      <c r="AW60" s="316"/>
      <c r="AX60" s="316"/>
      <c r="AY60" s="316"/>
      <c r="AZ60" s="316"/>
      <c r="BA60" s="316"/>
      <c r="BB60" s="316"/>
      <c r="BC60" s="316"/>
      <c r="BD60" s="316"/>
      <c r="BE60" s="316"/>
      <c r="BF60" s="316"/>
    </row>
    <row r="61" spans="1:60" s="323" customFormat="1" ht="17.5" customHeight="1" thickBot="1">
      <c r="A61" s="316"/>
      <c r="B61" s="317" t="s">
        <v>2994</v>
      </c>
      <c r="C61" s="318"/>
      <c r="D61" s="319"/>
      <c r="E61" s="320">
        <f>+BSDetail1!D94</f>
        <v>0</v>
      </c>
      <c r="F61" s="321">
        <f>+BSDetail1!E894</f>
        <v>0</v>
      </c>
      <c r="G61" s="325">
        <f>E61-F61</f>
        <v>0</v>
      </c>
      <c r="H61" s="316"/>
      <c r="I61" s="316"/>
      <c r="J61" s="316"/>
      <c r="K61" s="316"/>
      <c r="L61" s="316"/>
      <c r="M61" s="316"/>
      <c r="N61" s="316"/>
      <c r="O61" s="316"/>
      <c r="P61" s="316"/>
      <c r="Q61" s="316"/>
      <c r="R61" s="316"/>
      <c r="S61" s="316"/>
      <c r="T61" s="316"/>
      <c r="U61" s="316"/>
      <c r="V61" s="316"/>
      <c r="W61" s="316"/>
      <c r="X61" s="316"/>
      <c r="Y61" s="316"/>
      <c r="Z61" s="316"/>
      <c r="AA61" s="316"/>
      <c r="AB61" s="316"/>
      <c r="AC61" s="316"/>
      <c r="AD61" s="316"/>
      <c r="AE61" s="316"/>
      <c r="AF61" s="316"/>
      <c r="AG61" s="316"/>
      <c r="AH61" s="316"/>
      <c r="AI61" s="316"/>
      <c r="AJ61" s="316"/>
      <c r="AK61" s="316"/>
      <c r="AL61" s="316"/>
      <c r="AM61" s="316"/>
      <c r="AN61" s="316"/>
      <c r="AO61" s="316"/>
      <c r="AP61" s="316"/>
      <c r="AQ61" s="316"/>
      <c r="AR61" s="316"/>
      <c r="AS61" s="316"/>
      <c r="AT61" s="316"/>
      <c r="AU61" s="316"/>
      <c r="AV61" s="316"/>
      <c r="AW61" s="316"/>
      <c r="AX61" s="316"/>
      <c r="AY61" s="316"/>
      <c r="AZ61" s="316"/>
      <c r="BA61" s="316"/>
      <c r="BB61" s="316"/>
      <c r="BC61" s="316"/>
      <c r="BD61" s="316"/>
      <c r="BE61" s="316"/>
      <c r="BF61" s="316"/>
    </row>
    <row r="62" spans="1:60" s="333" customFormat="1" ht="17.5" customHeight="1" thickTop="1" thickBot="1">
      <c r="A62" s="326"/>
      <c r="B62" s="327"/>
      <c r="C62" s="328"/>
      <c r="D62" s="329" t="s">
        <v>2995</v>
      </c>
      <c r="E62" s="330">
        <f ca="1">SUM(E59:E61)</f>
        <v>1740412.149999999</v>
      </c>
      <c r="F62" s="331">
        <f ca="1">SUM(F59:F61)</f>
        <v>13864656.309999999</v>
      </c>
      <c r="G62" s="332">
        <f ca="1">E62-F62</f>
        <v>-12124244.16</v>
      </c>
      <c r="H62" s="326"/>
      <c r="I62" s="326"/>
      <c r="J62" s="326"/>
      <c r="K62" s="326"/>
      <c r="L62" s="326"/>
      <c r="M62" s="326"/>
      <c r="N62" s="326"/>
      <c r="O62" s="326"/>
      <c r="P62" s="326"/>
      <c r="Q62" s="326"/>
      <c r="R62" s="326"/>
      <c r="S62" s="326"/>
      <c r="T62" s="326"/>
      <c r="U62" s="326"/>
      <c r="V62" s="326"/>
      <c r="W62" s="326"/>
      <c r="X62" s="326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26"/>
      <c r="AJ62" s="326"/>
      <c r="AK62" s="326"/>
      <c r="AL62" s="326"/>
      <c r="AM62" s="326"/>
      <c r="AN62" s="326"/>
      <c r="AO62" s="326"/>
      <c r="AP62" s="326"/>
      <c r="AQ62" s="326"/>
      <c r="AR62" s="326"/>
      <c r="AS62" s="326"/>
      <c r="AT62" s="326"/>
      <c r="AU62" s="326"/>
      <c r="AV62" s="326"/>
      <c r="AW62" s="326"/>
      <c r="AX62" s="326"/>
      <c r="AY62" s="326"/>
      <c r="AZ62" s="326"/>
      <c r="BA62" s="326"/>
      <c r="BB62" s="326"/>
      <c r="BC62" s="326"/>
      <c r="BD62" s="326"/>
      <c r="BE62" s="326"/>
      <c r="BF62" s="326"/>
    </row>
    <row r="63" spans="1:60" s="315" customFormat="1" ht="17.5" customHeight="1" thickTop="1">
      <c r="A63" s="311"/>
      <c r="B63" s="799" t="s">
        <v>2996</v>
      </c>
      <c r="C63" s="800"/>
      <c r="D63" s="801"/>
      <c r="E63" s="312"/>
      <c r="F63" s="313"/>
      <c r="G63" s="314"/>
      <c r="H63" s="311"/>
      <c r="I63" s="311"/>
      <c r="J63" s="311"/>
      <c r="K63" s="311"/>
      <c r="L63" s="311"/>
      <c r="M63" s="311"/>
      <c r="N63" s="311"/>
      <c r="O63" s="311"/>
      <c r="P63" s="311"/>
      <c r="Q63" s="311"/>
      <c r="R63" s="311"/>
      <c r="S63" s="311"/>
      <c r="T63" s="311"/>
      <c r="U63" s="311"/>
      <c r="V63" s="311"/>
      <c r="W63" s="311"/>
      <c r="X63" s="311"/>
      <c r="Y63" s="311"/>
      <c r="Z63" s="311"/>
      <c r="AA63" s="311"/>
      <c r="AB63" s="311"/>
      <c r="AC63" s="311"/>
      <c r="AD63" s="311"/>
      <c r="AE63" s="311"/>
      <c r="AF63" s="311"/>
      <c r="AG63" s="311"/>
      <c r="AH63" s="311"/>
      <c r="AI63" s="311"/>
      <c r="AJ63" s="311"/>
      <c r="AK63" s="311"/>
      <c r="AL63" s="311"/>
      <c r="AM63" s="311"/>
      <c r="AN63" s="311"/>
      <c r="AO63" s="311"/>
      <c r="AP63" s="311"/>
      <c r="AQ63" s="311"/>
      <c r="AR63" s="311"/>
      <c r="AS63" s="311"/>
      <c r="AT63" s="311"/>
      <c r="AU63" s="311"/>
      <c r="AV63" s="311"/>
      <c r="AW63" s="311"/>
      <c r="AX63" s="311"/>
      <c r="AY63" s="311"/>
      <c r="AZ63" s="311"/>
      <c r="BA63" s="311"/>
      <c r="BB63" s="311"/>
      <c r="BC63" s="311"/>
      <c r="BD63" s="311"/>
      <c r="BE63" s="311"/>
      <c r="BF63" s="311"/>
    </row>
    <row r="64" spans="1:60" s="323" customFormat="1" ht="17.5" customHeight="1">
      <c r="A64" s="316"/>
      <c r="B64" s="317" t="s">
        <v>2997</v>
      </c>
      <c r="C64" s="318"/>
      <c r="D64" s="319"/>
      <c r="E64" s="320">
        <f ca="1">BSDetail1!D127</f>
        <v>2550130</v>
      </c>
      <c r="F64" s="321">
        <f ca="1">BSDetail1!E127</f>
        <v>2726926</v>
      </c>
      <c r="G64" s="322">
        <f ca="1">E64-F64</f>
        <v>-176796</v>
      </c>
      <c r="H64" s="316"/>
      <c r="I64" s="316"/>
      <c r="J64" s="316"/>
      <c r="K64" s="316"/>
      <c r="L64" s="316"/>
      <c r="M64" s="316"/>
      <c r="N64" s="316"/>
      <c r="O64" s="316"/>
      <c r="P64" s="316"/>
      <c r="Q64" s="316"/>
      <c r="R64" s="316"/>
      <c r="S64" s="316"/>
      <c r="T64" s="316"/>
      <c r="U64" s="316"/>
      <c r="V64" s="316"/>
      <c r="W64" s="316"/>
      <c r="X64" s="316"/>
      <c r="Y64" s="316"/>
      <c r="Z64" s="316"/>
      <c r="AA64" s="316"/>
      <c r="AB64" s="316"/>
      <c r="AC64" s="316"/>
      <c r="AD64" s="316"/>
      <c r="AE64" s="316"/>
      <c r="AF64" s="316"/>
      <c r="AG64" s="316"/>
      <c r="AH64" s="316"/>
      <c r="AI64" s="316"/>
      <c r="AJ64" s="316"/>
      <c r="AK64" s="316"/>
      <c r="AL64" s="316"/>
      <c r="AM64" s="316"/>
      <c r="AN64" s="316"/>
      <c r="AO64" s="316"/>
      <c r="AP64" s="316"/>
      <c r="AQ64" s="316"/>
      <c r="AR64" s="316"/>
      <c r="AS64" s="316"/>
      <c r="AT64" s="316"/>
      <c r="AU64" s="316"/>
      <c r="AV64" s="316"/>
      <c r="AW64" s="316"/>
      <c r="AX64" s="316"/>
      <c r="AY64" s="316"/>
      <c r="AZ64" s="316"/>
      <c r="BA64" s="316"/>
      <c r="BB64" s="316"/>
      <c r="BC64" s="316"/>
      <c r="BD64" s="316"/>
      <c r="BE64" s="316"/>
      <c r="BF64" s="316"/>
    </row>
    <row r="65" spans="1:59" s="318" customFormat="1" ht="17.5" customHeight="1">
      <c r="B65" s="317" t="s">
        <v>2998</v>
      </c>
      <c r="D65" s="319"/>
      <c r="E65" s="379">
        <f ca="1">IFERROR(_xll.ACC_BU(_xll.ArrayBU(DB),_xll.ArrayDPT($BA65:$BE65),_xll.ArrayCOA($BG65:$BZ65),YR,PRD,_xll.ArrayDIM($CB65:$CE65)),0)</f>
        <v>3970519.54</v>
      </c>
      <c r="F65" s="321">
        <f ca="1">IFERROR(_xll.ACC_BU(_xll.ArrayBU(DB),_xll.ArrayDPT($BA65:$BE65),_xll.ArrayCOA($BG65:$BZ65),YR-1,PRD,_xll.ArrayDIM($CB65:$CE65)),0)</f>
        <v>6300535.7000000002</v>
      </c>
      <c r="G65" s="380">
        <f ca="1">E65-F65</f>
        <v>-2330016.16</v>
      </c>
      <c r="BG65" t="s">
        <v>715</v>
      </c>
    </row>
    <row r="66" spans="1:59" s="323" customFormat="1" ht="17.5" customHeight="1" thickBot="1">
      <c r="A66" s="316"/>
      <c r="B66" s="317" t="s">
        <v>2999</v>
      </c>
      <c r="C66" s="318"/>
      <c r="D66" s="319"/>
      <c r="E66" s="379">
        <f ca="1">IFERROR(_xll.ACC_BU(_xll.ArrayBU(DB),_xll.ArrayDPT($BA66:$BE66),_xll.ArrayCOA($BG66:$BZ66),YR,PRD,_xll.ArrayDIM($CB66:$CE66)),0)</f>
        <v>5335</v>
      </c>
      <c r="F66" s="321">
        <f ca="1">IFERROR(_xll.ACC_BU(_xll.ArrayBU(DB),_xll.ArrayDPT($BA66:$BE66),_xll.ArrayCOA($BG66:$BZ66),YR-1,PRD,_xll.ArrayDIM($CB66:$CE66)),0)</f>
        <v>3210</v>
      </c>
      <c r="G66" s="381">
        <f ca="1">E66-F66</f>
        <v>2125</v>
      </c>
      <c r="H66" s="316"/>
      <c r="I66" s="316"/>
      <c r="J66" s="316"/>
      <c r="K66" s="316"/>
      <c r="L66" s="316"/>
      <c r="M66" s="316"/>
      <c r="N66" s="316"/>
      <c r="O66" s="316"/>
      <c r="P66" s="316"/>
      <c r="Q66" s="316"/>
      <c r="R66" s="316"/>
      <c r="S66" s="316"/>
      <c r="T66" s="316"/>
      <c r="U66" s="316"/>
      <c r="V66" s="316"/>
      <c r="W66" s="316"/>
      <c r="X66" s="316"/>
      <c r="Y66" s="316"/>
      <c r="Z66" s="316"/>
      <c r="AA66" s="316"/>
      <c r="AB66" s="316"/>
      <c r="AC66" s="316"/>
      <c r="AD66" s="316"/>
      <c r="AE66" s="316"/>
      <c r="AF66" s="316"/>
      <c r="AG66" s="316"/>
      <c r="AH66" s="316"/>
      <c r="AI66" s="316"/>
      <c r="AJ66" s="316"/>
      <c r="AK66" s="316"/>
      <c r="AL66" s="316"/>
      <c r="AM66" s="316"/>
      <c r="AN66" s="316"/>
      <c r="AO66" s="316"/>
      <c r="AP66" s="316"/>
      <c r="AQ66" s="316"/>
      <c r="AR66" s="316"/>
      <c r="AS66" s="316"/>
      <c r="AT66" s="316"/>
      <c r="AU66" s="316"/>
      <c r="AV66" s="316"/>
      <c r="AW66" s="316"/>
      <c r="AX66" s="316"/>
      <c r="AY66" s="316"/>
      <c r="AZ66" s="316"/>
      <c r="BA66" s="316"/>
      <c r="BB66" s="316"/>
      <c r="BC66" s="316"/>
      <c r="BD66" s="316"/>
      <c r="BE66" s="316"/>
      <c r="BF66" s="316"/>
      <c r="BG66" t="s">
        <v>751</v>
      </c>
    </row>
    <row r="67" spans="1:59" s="333" customFormat="1" ht="17.5" customHeight="1" thickTop="1" thickBot="1">
      <c r="A67" s="326"/>
      <c r="B67" s="327"/>
      <c r="C67" s="328"/>
      <c r="D67" s="329" t="s">
        <v>3000</v>
      </c>
      <c r="E67" s="330">
        <f ca="1">SUM(E64:E66)</f>
        <v>6525984.54</v>
      </c>
      <c r="F67" s="331">
        <f ca="1">SUM(F64:F66)</f>
        <v>9030671.6999999993</v>
      </c>
      <c r="G67" s="332">
        <f ca="1">E67-F67</f>
        <v>-2504687.1599999992</v>
      </c>
      <c r="H67" s="326"/>
      <c r="I67" s="326"/>
      <c r="J67" s="326"/>
      <c r="K67" s="326"/>
      <c r="L67" s="326"/>
      <c r="M67" s="326"/>
      <c r="N67" s="326"/>
      <c r="O67" s="326"/>
      <c r="P67" s="326"/>
      <c r="Q67" s="326"/>
      <c r="R67" s="326"/>
      <c r="S67" s="326"/>
      <c r="T67" s="326"/>
      <c r="U67" s="326"/>
      <c r="V67" s="326"/>
      <c r="W67" s="326"/>
      <c r="X67" s="326"/>
      <c r="Y67" s="326"/>
      <c r="Z67" s="326"/>
      <c r="AA67" s="326"/>
      <c r="AB67" s="326"/>
      <c r="AC67" s="326"/>
      <c r="AD67" s="326"/>
      <c r="AE67" s="326"/>
      <c r="AF67" s="326"/>
      <c r="AG67" s="326"/>
      <c r="AH67" s="326"/>
      <c r="AI67" s="326"/>
      <c r="AJ67" s="326"/>
      <c r="AK67" s="326"/>
      <c r="AL67" s="326"/>
      <c r="AM67" s="326"/>
      <c r="AN67" s="326"/>
      <c r="AO67" s="326"/>
      <c r="AP67" s="326"/>
      <c r="AQ67" s="326"/>
      <c r="AR67" s="326"/>
      <c r="AS67" s="326"/>
      <c r="AT67" s="326"/>
      <c r="AU67" s="326"/>
      <c r="AV67" s="326"/>
      <c r="AW67" s="326"/>
      <c r="AX67" s="326"/>
      <c r="AY67" s="326"/>
      <c r="AZ67" s="326"/>
      <c r="BA67" s="326"/>
      <c r="BB67" s="326"/>
      <c r="BC67" s="326"/>
      <c r="BD67" s="326"/>
      <c r="BE67" s="326"/>
      <c r="BF67" s="326"/>
    </row>
    <row r="68" spans="1:59" s="333" customFormat="1" ht="17.5" customHeight="1" thickTop="1" thickBot="1">
      <c r="A68" s="326"/>
      <c r="B68" s="327"/>
      <c r="C68" s="328"/>
      <c r="D68" s="329" t="s">
        <v>3001</v>
      </c>
      <c r="E68" s="330">
        <f ca="1">+E57+E62+E67</f>
        <v>9688240.0799999982</v>
      </c>
      <c r="F68" s="331">
        <f ca="1">+F57+F62+F67</f>
        <v>31303274.84</v>
      </c>
      <c r="G68" s="332">
        <f ca="1">E68-F68</f>
        <v>-21615034.760000002</v>
      </c>
      <c r="H68" s="326"/>
      <c r="I68" s="326"/>
      <c r="J68" s="326"/>
      <c r="K68" s="326"/>
      <c r="L68" s="326"/>
      <c r="M68" s="326"/>
      <c r="N68" s="326"/>
      <c r="O68" s="326"/>
      <c r="P68" s="326"/>
      <c r="Q68" s="326"/>
      <c r="R68" s="326"/>
      <c r="S68" s="326"/>
      <c r="T68" s="326"/>
      <c r="U68" s="326"/>
      <c r="V68" s="326"/>
      <c r="W68" s="326"/>
      <c r="X68" s="326"/>
      <c r="Y68" s="326"/>
      <c r="Z68" s="326"/>
      <c r="AA68" s="326"/>
      <c r="AB68" s="326"/>
      <c r="AC68" s="326"/>
      <c r="AD68" s="326"/>
      <c r="AE68" s="326"/>
      <c r="AF68" s="326"/>
      <c r="AG68" s="326"/>
      <c r="AH68" s="326"/>
      <c r="AI68" s="326"/>
      <c r="AJ68" s="326"/>
      <c r="AK68" s="326"/>
      <c r="AL68" s="326"/>
      <c r="AM68" s="326"/>
      <c r="AN68" s="326"/>
      <c r="AO68" s="326"/>
      <c r="AP68" s="326"/>
      <c r="AQ68" s="326"/>
      <c r="AR68" s="326"/>
      <c r="AS68" s="326"/>
      <c r="AT68" s="326"/>
      <c r="AU68" s="326"/>
      <c r="AV68" s="326"/>
      <c r="AW68" s="326"/>
      <c r="AX68" s="326"/>
      <c r="AY68" s="326"/>
      <c r="AZ68" s="326"/>
      <c r="BA68" s="326"/>
      <c r="BB68" s="326"/>
      <c r="BC68" s="326"/>
      <c r="BD68" s="326"/>
      <c r="BE68" s="326"/>
      <c r="BF68" s="326"/>
    </row>
    <row r="69" spans="1:59" s="315" customFormat="1" ht="17.5" customHeight="1" thickTop="1">
      <c r="A69" s="311"/>
      <c r="B69" s="804" t="s">
        <v>3002</v>
      </c>
      <c r="C69" s="800"/>
      <c r="D69" s="801"/>
      <c r="E69" s="312"/>
      <c r="F69" s="313"/>
      <c r="G69" s="314"/>
      <c r="H69" s="311"/>
      <c r="I69" s="311"/>
      <c r="J69" s="311"/>
      <c r="K69" s="311"/>
      <c r="L69" s="311"/>
      <c r="M69" s="311"/>
      <c r="N69" s="311"/>
      <c r="O69" s="311"/>
      <c r="P69" s="311"/>
      <c r="Q69" s="311"/>
      <c r="R69" s="311"/>
      <c r="S69" s="311"/>
      <c r="T69" s="311"/>
      <c r="U69" s="311"/>
      <c r="V69" s="311"/>
      <c r="W69" s="311"/>
      <c r="X69" s="311"/>
      <c r="Y69" s="311"/>
      <c r="Z69" s="311"/>
      <c r="AA69" s="311"/>
      <c r="AB69" s="311"/>
      <c r="AC69" s="311"/>
      <c r="AD69" s="311"/>
      <c r="AE69" s="311"/>
      <c r="AF69" s="311"/>
      <c r="AG69" s="311"/>
      <c r="AH69" s="311"/>
      <c r="AI69" s="311"/>
      <c r="AJ69" s="311"/>
      <c r="AK69" s="311"/>
      <c r="AL69" s="311"/>
      <c r="AM69" s="311"/>
      <c r="AN69" s="311"/>
      <c r="AO69" s="311"/>
      <c r="AP69" s="311"/>
      <c r="AQ69" s="311"/>
      <c r="AR69" s="311"/>
      <c r="AS69" s="311"/>
      <c r="AT69" s="311"/>
      <c r="AU69" s="311"/>
      <c r="AV69" s="311"/>
      <c r="AW69" s="311"/>
      <c r="AX69" s="311"/>
      <c r="AY69" s="311"/>
      <c r="AZ69" s="311"/>
      <c r="BA69" s="311"/>
      <c r="BB69" s="311"/>
      <c r="BC69" s="311"/>
      <c r="BD69" s="311"/>
      <c r="BE69" s="311"/>
      <c r="BF69" s="311"/>
    </row>
    <row r="70" spans="1:59" s="315" customFormat="1" ht="17.5" customHeight="1">
      <c r="A70" s="311"/>
      <c r="B70" s="804" t="s">
        <v>3003</v>
      </c>
      <c r="C70" s="800"/>
      <c r="D70" s="801"/>
      <c r="E70" s="312"/>
      <c r="F70" s="313"/>
      <c r="G70" s="314"/>
      <c r="H70" s="311"/>
      <c r="I70" s="311"/>
      <c r="J70" s="311"/>
      <c r="K70" s="311"/>
      <c r="L70" s="311"/>
      <c r="M70" s="311"/>
      <c r="N70" s="311"/>
      <c r="O70" s="311"/>
      <c r="P70" s="311"/>
      <c r="Q70" s="311"/>
      <c r="R70" s="311"/>
      <c r="S70" s="311"/>
      <c r="T70" s="311"/>
      <c r="U70" s="311"/>
      <c r="V70" s="311"/>
      <c r="W70" s="311"/>
      <c r="X70" s="311"/>
      <c r="Y70" s="311"/>
      <c r="Z70" s="311"/>
      <c r="AA70" s="311"/>
      <c r="AB70" s="311"/>
      <c r="AC70" s="311"/>
      <c r="AD70" s="311"/>
      <c r="AE70" s="311"/>
      <c r="AF70" s="311"/>
      <c r="AG70" s="311"/>
      <c r="AH70" s="311"/>
      <c r="AI70" s="311"/>
      <c r="AJ70" s="311"/>
      <c r="AK70" s="311"/>
      <c r="AL70" s="311"/>
      <c r="AM70" s="311"/>
      <c r="AN70" s="311"/>
      <c r="AO70" s="311"/>
      <c r="AP70" s="311"/>
      <c r="AQ70" s="311"/>
      <c r="AR70" s="311"/>
      <c r="AS70" s="311"/>
      <c r="AT70" s="311"/>
      <c r="AU70" s="311"/>
      <c r="AV70" s="311"/>
      <c r="AW70" s="311"/>
      <c r="AX70" s="311"/>
      <c r="AY70" s="311"/>
      <c r="AZ70" s="311"/>
      <c r="BA70" s="311"/>
      <c r="BB70" s="311"/>
      <c r="BC70" s="311"/>
      <c r="BD70" s="311"/>
      <c r="BE70" s="311"/>
      <c r="BF70" s="311"/>
    </row>
    <row r="71" spans="1:59" s="323" customFormat="1" ht="17.5" customHeight="1">
      <c r="A71" s="316"/>
      <c r="B71" s="317" t="s">
        <v>3004</v>
      </c>
      <c r="C71" s="318"/>
      <c r="D71" s="319"/>
      <c r="E71" s="320">
        <f>+BSDetail1!D102</f>
        <v>0</v>
      </c>
      <c r="F71" s="321">
        <f>+BSDetail1!E102</f>
        <v>0</v>
      </c>
      <c r="G71" s="322">
        <f t="shared" ref="G71:G77" si="2">E71-F71</f>
        <v>0</v>
      </c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316"/>
      <c r="T71" s="316"/>
      <c r="U71" s="316"/>
      <c r="V71" s="316"/>
      <c r="W71" s="316"/>
      <c r="X71" s="316"/>
      <c r="Y71" s="316"/>
      <c r="Z71" s="316"/>
      <c r="AA71" s="316"/>
      <c r="AB71" s="316"/>
      <c r="AC71" s="316"/>
      <c r="AD71" s="316"/>
      <c r="AE71" s="316"/>
      <c r="AF71" s="316"/>
      <c r="AG71" s="316"/>
      <c r="AH71" s="316"/>
      <c r="AI71" s="316"/>
      <c r="AJ71" s="316"/>
      <c r="AK71" s="316"/>
      <c r="AL71" s="316"/>
      <c r="AM71" s="316"/>
      <c r="AN71" s="316"/>
      <c r="AO71" s="316"/>
      <c r="AP71" s="316"/>
      <c r="AQ71" s="316"/>
      <c r="AR71" s="316"/>
      <c r="AS71" s="316"/>
      <c r="AT71" s="316"/>
      <c r="AU71" s="316"/>
      <c r="AV71" s="316"/>
      <c r="AW71" s="316"/>
      <c r="AX71" s="316"/>
      <c r="AY71" s="316"/>
      <c r="AZ71" s="316"/>
      <c r="BA71" s="316"/>
      <c r="BB71" s="316"/>
      <c r="BC71" s="316"/>
      <c r="BD71" s="316"/>
      <c r="BE71" s="316"/>
      <c r="BF71" s="316"/>
    </row>
    <row r="72" spans="1:59" s="323" customFormat="1" ht="17.5" customHeight="1">
      <c r="A72" s="316"/>
      <c r="B72" s="317" t="s">
        <v>3005</v>
      </c>
      <c r="C72" s="318"/>
      <c r="D72" s="319"/>
      <c r="E72" s="320">
        <f>+BSDetail1!D96</f>
        <v>0</v>
      </c>
      <c r="F72" s="321">
        <f>+BSDetail1!E96</f>
        <v>0</v>
      </c>
      <c r="G72" s="324">
        <f t="shared" si="2"/>
        <v>0</v>
      </c>
      <c r="H72" s="316"/>
      <c r="I72" s="316"/>
      <c r="J72" s="316"/>
      <c r="K72" s="316"/>
      <c r="L72" s="316"/>
      <c r="M72" s="316"/>
      <c r="N72" s="316"/>
      <c r="O72" s="316"/>
      <c r="P72" s="316"/>
      <c r="Q72" s="316"/>
      <c r="R72" s="316"/>
      <c r="S72" s="316"/>
      <c r="T72" s="316"/>
      <c r="U72" s="316"/>
      <c r="V72" s="316"/>
      <c r="W72" s="316"/>
      <c r="X72" s="316"/>
      <c r="Y72" s="316"/>
      <c r="Z72" s="316"/>
      <c r="AA72" s="316"/>
      <c r="AB72" s="316"/>
      <c r="AC72" s="316"/>
      <c r="AD72" s="316"/>
      <c r="AE72" s="316"/>
      <c r="AF72" s="316"/>
      <c r="AG72" s="316"/>
      <c r="AH72" s="316"/>
      <c r="AI72" s="316"/>
      <c r="AJ72" s="316"/>
      <c r="AK72" s="316"/>
      <c r="AL72" s="316"/>
      <c r="AM72" s="316"/>
      <c r="AN72" s="316"/>
      <c r="AO72" s="316"/>
      <c r="AP72" s="316"/>
      <c r="AQ72" s="316"/>
      <c r="AR72" s="316"/>
      <c r="AS72" s="316"/>
      <c r="AT72" s="316"/>
      <c r="AU72" s="316"/>
      <c r="AV72" s="316"/>
      <c r="AW72" s="316"/>
      <c r="AX72" s="316"/>
      <c r="AY72" s="316"/>
      <c r="AZ72" s="316"/>
      <c r="BA72" s="316"/>
      <c r="BB72" s="316"/>
      <c r="BC72" s="316"/>
      <c r="BD72" s="316"/>
      <c r="BE72" s="316"/>
      <c r="BF72" s="316"/>
    </row>
    <row r="73" spans="1:59" s="323" customFormat="1" ht="17.5" customHeight="1">
      <c r="A73" s="316"/>
      <c r="B73" s="317" t="s">
        <v>3006</v>
      </c>
      <c r="C73" s="318"/>
      <c r="D73" s="319"/>
      <c r="E73" s="342">
        <v>0</v>
      </c>
      <c r="F73" s="343">
        <v>0</v>
      </c>
      <c r="G73" s="324">
        <f t="shared" si="2"/>
        <v>0</v>
      </c>
      <c r="H73" s="316"/>
      <c r="I73" s="316"/>
      <c r="J73" s="316"/>
      <c r="K73" s="316"/>
      <c r="L73" s="316"/>
      <c r="M73" s="316"/>
      <c r="N73" s="316"/>
      <c r="O73" s="316"/>
      <c r="P73" s="316"/>
      <c r="Q73" s="316"/>
      <c r="R73" s="316"/>
      <c r="S73" s="316"/>
      <c r="T73" s="316"/>
      <c r="U73" s="316"/>
      <c r="V73" s="316"/>
      <c r="W73" s="316"/>
      <c r="X73" s="316"/>
      <c r="Y73" s="316"/>
      <c r="Z73" s="316"/>
      <c r="AA73" s="316"/>
      <c r="AB73" s="316"/>
      <c r="AC73" s="316"/>
      <c r="AD73" s="316"/>
      <c r="AE73" s="316"/>
      <c r="AF73" s="316"/>
      <c r="AG73" s="316"/>
      <c r="AH73" s="316"/>
      <c r="AI73" s="316"/>
      <c r="AJ73" s="316"/>
      <c r="AK73" s="316"/>
      <c r="AL73" s="316"/>
      <c r="AM73" s="316"/>
      <c r="AN73" s="316"/>
      <c r="AO73" s="316"/>
      <c r="AP73" s="316"/>
      <c r="AQ73" s="316"/>
      <c r="AR73" s="316"/>
      <c r="AS73" s="316"/>
      <c r="AT73" s="316"/>
      <c r="AU73" s="316"/>
      <c r="AV73" s="316"/>
      <c r="AW73" s="316"/>
      <c r="AX73" s="316"/>
      <c r="AY73" s="316"/>
      <c r="AZ73" s="316"/>
      <c r="BA73" s="316"/>
      <c r="BB73" s="316"/>
      <c r="BC73" s="316"/>
      <c r="BD73" s="316"/>
      <c r="BE73" s="316"/>
      <c r="BF73" s="316"/>
    </row>
    <row r="74" spans="1:59" s="323" customFormat="1" ht="17.5" customHeight="1">
      <c r="A74" s="316"/>
      <c r="B74" s="317" t="s">
        <v>3007</v>
      </c>
      <c r="C74" s="318"/>
      <c r="D74" s="319"/>
      <c r="E74" s="320">
        <f>+BSDetail1!D118</f>
        <v>0</v>
      </c>
      <c r="F74" s="321">
        <f>+BSDetail1!E118</f>
        <v>0</v>
      </c>
      <c r="G74" s="324">
        <f t="shared" si="2"/>
        <v>0</v>
      </c>
      <c r="H74" s="316"/>
      <c r="I74" s="316"/>
      <c r="J74" s="316"/>
      <c r="K74" s="316"/>
      <c r="L74" s="316"/>
      <c r="M74" s="316"/>
      <c r="N74" s="316"/>
      <c r="O74" s="316"/>
      <c r="P74" s="316"/>
      <c r="Q74" s="316"/>
      <c r="R74" s="316"/>
      <c r="S74" s="316"/>
      <c r="T74" s="316"/>
      <c r="U74" s="316"/>
      <c r="V74" s="316"/>
      <c r="W74" s="316"/>
      <c r="X74" s="316"/>
      <c r="Y74" s="316"/>
      <c r="Z74" s="316"/>
      <c r="AA74" s="316"/>
      <c r="AB74" s="316"/>
      <c r="AC74" s="316"/>
      <c r="AD74" s="316"/>
      <c r="AE74" s="316"/>
      <c r="AF74" s="316"/>
      <c r="AG74" s="316"/>
      <c r="AH74" s="316"/>
      <c r="AI74" s="316"/>
      <c r="AJ74" s="316"/>
      <c r="AK74" s="316"/>
      <c r="AL74" s="316"/>
      <c r="AM74" s="316"/>
      <c r="AN74" s="316"/>
      <c r="AO74" s="316"/>
      <c r="AP74" s="316"/>
      <c r="AQ74" s="316"/>
      <c r="AR74" s="316"/>
      <c r="AS74" s="316"/>
      <c r="AT74" s="316"/>
      <c r="AU74" s="316"/>
      <c r="AV74" s="316"/>
      <c r="AW74" s="316"/>
      <c r="AX74" s="316"/>
      <c r="AY74" s="316"/>
      <c r="AZ74" s="316"/>
      <c r="BA74" s="316"/>
      <c r="BB74" s="316"/>
      <c r="BC74" s="316"/>
      <c r="BD74" s="316"/>
      <c r="BE74" s="316"/>
      <c r="BF74" s="316"/>
    </row>
    <row r="75" spans="1:59" s="323" customFormat="1" ht="17.5" customHeight="1">
      <c r="A75" s="316"/>
      <c r="B75" s="317" t="s">
        <v>3008</v>
      </c>
      <c r="C75" s="318"/>
      <c r="D75" s="319"/>
      <c r="E75" s="342">
        <f>+BSDetail1!D122</f>
        <v>0</v>
      </c>
      <c r="F75" s="343">
        <f>+BSDetail1!E122</f>
        <v>0</v>
      </c>
      <c r="G75" s="324">
        <f t="shared" si="2"/>
        <v>0</v>
      </c>
      <c r="H75" s="316"/>
      <c r="I75" s="316"/>
      <c r="J75" s="316"/>
      <c r="K75" s="316"/>
      <c r="L75" s="316"/>
      <c r="M75" s="316"/>
      <c r="N75" s="316"/>
      <c r="O75" s="316"/>
      <c r="P75" s="316"/>
      <c r="Q75" s="316"/>
      <c r="R75" s="316"/>
      <c r="S75" s="316"/>
      <c r="T75" s="316"/>
      <c r="U75" s="316"/>
      <c r="V75" s="316"/>
      <c r="W75" s="316"/>
      <c r="X75" s="316"/>
      <c r="Y75" s="316"/>
      <c r="Z75" s="316"/>
      <c r="AA75" s="316"/>
      <c r="AB75" s="316"/>
      <c r="AC75" s="316"/>
      <c r="AD75" s="316"/>
      <c r="AE75" s="316"/>
      <c r="AF75" s="316"/>
      <c r="AG75" s="316"/>
      <c r="AH75" s="316"/>
      <c r="AI75" s="316"/>
      <c r="AJ75" s="316"/>
      <c r="AK75" s="316"/>
      <c r="AL75" s="316"/>
      <c r="AM75" s="316"/>
      <c r="AN75" s="316"/>
      <c r="AO75" s="316"/>
      <c r="AP75" s="316"/>
      <c r="AQ75" s="316"/>
      <c r="AR75" s="316"/>
      <c r="AS75" s="316"/>
      <c r="AT75" s="316"/>
      <c r="AU75" s="316"/>
      <c r="AV75" s="316"/>
      <c r="AW75" s="316"/>
      <c r="AX75" s="316"/>
      <c r="AY75" s="316"/>
      <c r="AZ75" s="316"/>
      <c r="BA75" s="316"/>
      <c r="BB75" s="316"/>
      <c r="BC75" s="316"/>
      <c r="BD75" s="316"/>
      <c r="BE75" s="316"/>
      <c r="BF75" s="316"/>
    </row>
    <row r="76" spans="1:59" s="323" customFormat="1" ht="17.5" customHeight="1" thickBot="1">
      <c r="A76" s="316"/>
      <c r="B76" s="317" t="s">
        <v>3009</v>
      </c>
      <c r="C76" s="318"/>
      <c r="D76" s="319"/>
      <c r="E76" s="336">
        <f>+BSDetail1!D126</f>
        <v>0</v>
      </c>
      <c r="F76" s="337">
        <f>+BSDetail1!E126</f>
        <v>0</v>
      </c>
      <c r="G76" s="325">
        <f t="shared" si="2"/>
        <v>0</v>
      </c>
      <c r="H76" s="316"/>
      <c r="I76" s="316"/>
      <c r="J76" s="316"/>
      <c r="K76" s="316"/>
      <c r="L76" s="316"/>
      <c r="M76" s="316"/>
      <c r="N76" s="316"/>
      <c r="O76" s="316"/>
      <c r="P76" s="316"/>
      <c r="Q76" s="316"/>
      <c r="R76" s="316"/>
      <c r="S76" s="316"/>
      <c r="T76" s="316"/>
      <c r="U76" s="316"/>
      <c r="V76" s="316"/>
      <c r="W76" s="316"/>
      <c r="X76" s="316"/>
      <c r="Y76" s="316"/>
      <c r="Z76" s="316"/>
      <c r="AA76" s="316"/>
      <c r="AB76" s="316"/>
      <c r="AC76" s="316"/>
      <c r="AD76" s="316"/>
      <c r="AE76" s="316"/>
      <c r="AF76" s="316"/>
      <c r="AG76" s="316"/>
      <c r="AH76" s="316"/>
      <c r="AI76" s="316"/>
      <c r="AJ76" s="316"/>
      <c r="AK76" s="316"/>
      <c r="AL76" s="316"/>
      <c r="AM76" s="316"/>
      <c r="AN76" s="316"/>
      <c r="AO76" s="316"/>
      <c r="AP76" s="316"/>
      <c r="AQ76" s="316"/>
      <c r="AR76" s="316"/>
      <c r="AS76" s="316"/>
      <c r="AT76" s="316"/>
      <c r="AU76" s="316"/>
      <c r="AV76" s="316"/>
      <c r="AW76" s="316"/>
      <c r="AX76" s="316"/>
      <c r="AY76" s="316"/>
      <c r="AZ76" s="316"/>
      <c r="BA76" s="316"/>
      <c r="BB76" s="316"/>
      <c r="BC76" s="316"/>
      <c r="BD76" s="316"/>
      <c r="BE76" s="316"/>
      <c r="BF76" s="316"/>
    </row>
    <row r="77" spans="1:59" s="333" customFormat="1" ht="17.5" customHeight="1" thickTop="1" thickBot="1">
      <c r="A77" s="326"/>
      <c r="B77" s="327"/>
      <c r="C77" s="328"/>
      <c r="D77" s="329" t="s">
        <v>3010</v>
      </c>
      <c r="E77" s="330">
        <f>SUM(E71:E76)</f>
        <v>0</v>
      </c>
      <c r="F77" s="331">
        <f>SUM(F71:F76)</f>
        <v>0</v>
      </c>
      <c r="G77" s="332">
        <f t="shared" si="2"/>
        <v>0</v>
      </c>
      <c r="H77" s="326"/>
      <c r="I77" s="326"/>
      <c r="J77" s="326"/>
      <c r="K77" s="326"/>
      <c r="L77" s="326"/>
      <c r="M77" s="326"/>
      <c r="N77" s="326"/>
      <c r="O77" s="326"/>
      <c r="P77" s="326"/>
      <c r="Q77" s="326"/>
      <c r="R77" s="326"/>
      <c r="S77" s="326"/>
      <c r="T77" s="326"/>
      <c r="U77" s="326"/>
      <c r="V77" s="326"/>
      <c r="W77" s="326"/>
      <c r="X77" s="326"/>
      <c r="Y77" s="326"/>
      <c r="Z77" s="326"/>
      <c r="AA77" s="326"/>
      <c r="AB77" s="326"/>
      <c r="AC77" s="326"/>
      <c r="AD77" s="326"/>
      <c r="AE77" s="326"/>
      <c r="AF77" s="326"/>
      <c r="AG77" s="326"/>
      <c r="AH77" s="326"/>
      <c r="AI77" s="326"/>
      <c r="AJ77" s="326"/>
      <c r="AK77" s="326"/>
      <c r="AL77" s="326"/>
      <c r="AM77" s="326"/>
      <c r="AN77" s="326"/>
      <c r="AO77" s="326"/>
      <c r="AP77" s="326"/>
      <c r="AQ77" s="326"/>
      <c r="AR77" s="326"/>
      <c r="AS77" s="326"/>
      <c r="AT77" s="326"/>
      <c r="AU77" s="326"/>
      <c r="AV77" s="326"/>
      <c r="AW77" s="326"/>
      <c r="AX77" s="326"/>
      <c r="AY77" s="326"/>
      <c r="AZ77" s="326"/>
      <c r="BA77" s="326"/>
      <c r="BB77" s="326"/>
      <c r="BC77" s="326"/>
      <c r="BD77" s="326"/>
      <c r="BE77" s="326"/>
      <c r="BF77" s="326"/>
    </row>
    <row r="78" spans="1:59" s="310" customFormat="1" ht="17.5" customHeight="1" thickTop="1">
      <c r="A78" s="338"/>
      <c r="B78" s="799" t="s">
        <v>3011</v>
      </c>
      <c r="C78" s="803"/>
      <c r="D78" s="801"/>
      <c r="E78" s="339"/>
      <c r="F78" s="340"/>
      <c r="G78" s="341"/>
      <c r="H78" s="338"/>
      <c r="I78" s="338"/>
      <c r="J78" s="338"/>
      <c r="K78" s="338"/>
      <c r="L78" s="338"/>
      <c r="M78" s="338"/>
      <c r="N78" s="338"/>
      <c r="O78" s="338"/>
      <c r="P78" s="338"/>
      <c r="Q78" s="338"/>
      <c r="R78" s="338"/>
      <c r="S78" s="338"/>
      <c r="T78" s="338"/>
      <c r="U78" s="338"/>
      <c r="V78" s="338"/>
      <c r="W78" s="338"/>
      <c r="X78" s="338"/>
      <c r="Y78" s="338"/>
      <c r="Z78" s="338"/>
      <c r="AA78" s="338"/>
      <c r="AB78" s="338"/>
      <c r="AC78" s="338"/>
      <c r="AD78" s="338"/>
      <c r="AE78" s="338"/>
      <c r="AF78" s="338"/>
      <c r="AG78" s="338"/>
      <c r="AH78" s="338"/>
      <c r="AI78" s="338"/>
      <c r="AJ78" s="338"/>
      <c r="AK78" s="338"/>
      <c r="AL78" s="338"/>
      <c r="AM78" s="338"/>
      <c r="AN78" s="338"/>
      <c r="AO78" s="338"/>
      <c r="AP78" s="338"/>
      <c r="AQ78" s="338"/>
      <c r="AR78" s="338"/>
      <c r="AS78" s="338"/>
      <c r="AT78" s="338"/>
      <c r="AU78" s="338"/>
      <c r="AV78" s="338"/>
      <c r="AW78" s="338"/>
      <c r="AX78" s="338"/>
      <c r="AY78" s="338"/>
      <c r="AZ78" s="338"/>
      <c r="BA78" s="338"/>
      <c r="BB78" s="338"/>
      <c r="BC78" s="338"/>
      <c r="BD78" s="338"/>
      <c r="BE78" s="338"/>
      <c r="BF78" s="338"/>
    </row>
    <row r="79" spans="1:59" s="323" customFormat="1" ht="17.5" customHeight="1">
      <c r="A79" s="316"/>
      <c r="B79" s="317" t="s">
        <v>3012</v>
      </c>
      <c r="C79" s="318"/>
      <c r="D79" s="319"/>
      <c r="E79" s="320">
        <f>+BSDetail1!D113</f>
        <v>0</v>
      </c>
      <c r="F79" s="321">
        <f>+BSDetail1!E113</f>
        <v>0</v>
      </c>
      <c r="G79" s="322">
        <f>E79-F79</f>
        <v>0</v>
      </c>
      <c r="H79" s="316"/>
      <c r="I79" s="316"/>
      <c r="J79" s="316"/>
      <c r="K79" s="316"/>
      <c r="L79" s="316"/>
      <c r="M79" s="316"/>
      <c r="N79" s="316"/>
      <c r="O79" s="316"/>
      <c r="P79" s="316"/>
      <c r="Q79" s="316"/>
      <c r="R79" s="316"/>
      <c r="S79" s="316"/>
      <c r="T79" s="316"/>
      <c r="U79" s="316"/>
      <c r="V79" s="316"/>
      <c r="W79" s="316"/>
      <c r="X79" s="316"/>
      <c r="Y79" s="316"/>
      <c r="Z79" s="316"/>
      <c r="AA79" s="316"/>
      <c r="AB79" s="316"/>
      <c r="AC79" s="316"/>
      <c r="AD79" s="316"/>
      <c r="AE79" s="316"/>
      <c r="AF79" s="316"/>
      <c r="AG79" s="316"/>
      <c r="AH79" s="316"/>
      <c r="AI79" s="316"/>
      <c r="AJ79" s="316"/>
      <c r="AK79" s="316"/>
      <c r="AL79" s="316"/>
      <c r="AM79" s="316"/>
      <c r="AN79" s="316"/>
      <c r="AO79" s="316"/>
      <c r="AP79" s="316"/>
      <c r="AQ79" s="316"/>
      <c r="AR79" s="316"/>
      <c r="AS79" s="316"/>
      <c r="AT79" s="316"/>
      <c r="AU79" s="316"/>
      <c r="AV79" s="316"/>
      <c r="AW79" s="316"/>
      <c r="AX79" s="316"/>
      <c r="AY79" s="316"/>
      <c r="AZ79" s="316"/>
      <c r="BA79" s="316"/>
      <c r="BB79" s="316"/>
      <c r="BC79" s="316"/>
      <c r="BD79" s="316"/>
      <c r="BE79" s="316"/>
      <c r="BF79" s="316"/>
    </row>
    <row r="80" spans="1:59" s="323" customFormat="1" ht="17.5" customHeight="1" thickBot="1">
      <c r="A80" s="316"/>
      <c r="B80" s="317" t="s">
        <v>3013</v>
      </c>
      <c r="C80" s="318"/>
      <c r="D80" s="319"/>
      <c r="E80" s="336">
        <v>0</v>
      </c>
      <c r="F80" s="337">
        <v>0</v>
      </c>
      <c r="G80" s="325">
        <f>E80-F80</f>
        <v>0</v>
      </c>
      <c r="H80" s="316"/>
      <c r="I80" s="316"/>
      <c r="J80" s="316"/>
      <c r="K80" s="316"/>
      <c r="L80" s="316"/>
      <c r="M80" s="316"/>
      <c r="N80" s="316"/>
      <c r="O80" s="316"/>
      <c r="P80" s="316"/>
      <c r="Q80" s="316"/>
      <c r="R80" s="316"/>
      <c r="S80" s="316"/>
      <c r="T80" s="316"/>
      <c r="U80" s="316"/>
      <c r="V80" s="316"/>
      <c r="W80" s="316"/>
      <c r="X80" s="316"/>
      <c r="Y80" s="316"/>
      <c r="Z80" s="316"/>
      <c r="AA80" s="316"/>
      <c r="AB80" s="316"/>
      <c r="AC80" s="316"/>
      <c r="AD80" s="316"/>
      <c r="AE80" s="316"/>
      <c r="AF80" s="316"/>
      <c r="AG80" s="316"/>
      <c r="AH80" s="316"/>
      <c r="AI80" s="316"/>
      <c r="AJ80" s="316"/>
      <c r="AK80" s="316"/>
      <c r="AL80" s="316"/>
      <c r="AM80" s="316"/>
      <c r="AN80" s="316"/>
      <c r="AO80" s="316"/>
      <c r="AP80" s="316"/>
      <c r="AQ80" s="316"/>
      <c r="AR80" s="316"/>
      <c r="AS80" s="316"/>
      <c r="AT80" s="316"/>
      <c r="AU80" s="316"/>
      <c r="AV80" s="316"/>
      <c r="AW80" s="316"/>
      <c r="AX80" s="316"/>
      <c r="AY80" s="316"/>
      <c r="AZ80" s="316"/>
      <c r="BA80" s="316"/>
      <c r="BB80" s="316"/>
      <c r="BC80" s="316"/>
      <c r="BD80" s="316"/>
      <c r="BE80" s="316"/>
      <c r="BF80" s="316"/>
    </row>
    <row r="81" spans="1:58" s="333" customFormat="1" ht="17.5" customHeight="1" thickTop="1" thickBot="1">
      <c r="A81" s="326"/>
      <c r="B81" s="327"/>
      <c r="C81" s="328"/>
      <c r="D81" s="329" t="s">
        <v>3014</v>
      </c>
      <c r="E81" s="330">
        <f>E77+E79+E80</f>
        <v>0</v>
      </c>
      <c r="F81" s="331">
        <f>F77+F79+F80</f>
        <v>0</v>
      </c>
      <c r="G81" s="332">
        <f>E81-F81</f>
        <v>0</v>
      </c>
      <c r="H81" s="326"/>
      <c r="I81" s="326"/>
      <c r="J81" s="326"/>
      <c r="K81" s="326"/>
      <c r="L81" s="326"/>
      <c r="M81" s="326"/>
      <c r="N81" s="326"/>
      <c r="O81" s="326"/>
      <c r="P81" s="326"/>
      <c r="Q81" s="326"/>
      <c r="R81" s="326"/>
      <c r="S81" s="326"/>
      <c r="T81" s="326"/>
      <c r="U81" s="326"/>
      <c r="V81" s="326"/>
      <c r="W81" s="326"/>
      <c r="X81" s="326"/>
      <c r="Y81" s="326"/>
      <c r="Z81" s="326"/>
      <c r="AA81" s="326"/>
      <c r="AB81" s="326"/>
      <c r="AC81" s="326"/>
      <c r="AD81" s="326"/>
      <c r="AE81" s="326"/>
      <c r="AF81" s="326"/>
      <c r="AG81" s="326"/>
      <c r="AH81" s="326"/>
      <c r="AI81" s="326"/>
      <c r="AJ81" s="326"/>
      <c r="AK81" s="326"/>
      <c r="AL81" s="326"/>
      <c r="AM81" s="326"/>
      <c r="AN81" s="326"/>
      <c r="AO81" s="326"/>
      <c r="AP81" s="326"/>
      <c r="AQ81" s="326"/>
      <c r="AR81" s="326"/>
      <c r="AS81" s="326"/>
      <c r="AT81" s="326"/>
      <c r="AU81" s="326"/>
      <c r="AV81" s="326"/>
      <c r="AW81" s="326"/>
      <c r="AX81" s="326"/>
      <c r="AY81" s="326"/>
      <c r="AZ81" s="326"/>
      <c r="BA81" s="326"/>
      <c r="BB81" s="326"/>
      <c r="BC81" s="326"/>
      <c r="BD81" s="326"/>
      <c r="BE81" s="326"/>
      <c r="BF81" s="326"/>
    </row>
    <row r="82" spans="1:58" s="323" customFormat="1" ht="17.5" customHeight="1" thickTop="1">
      <c r="A82" s="316"/>
      <c r="B82" s="317" t="s">
        <v>3015</v>
      </c>
      <c r="C82" s="318"/>
      <c r="D82" s="319"/>
      <c r="E82" s="320">
        <v>0</v>
      </c>
      <c r="F82" s="321">
        <v>0</v>
      </c>
      <c r="G82" s="322">
        <f>E82-F82</f>
        <v>0</v>
      </c>
      <c r="H82" s="316"/>
      <c r="I82" s="316"/>
      <c r="J82" s="316"/>
      <c r="K82" s="316"/>
      <c r="L82" s="316"/>
      <c r="M82" s="316"/>
      <c r="N82" s="316"/>
      <c r="O82" s="316"/>
      <c r="P82" s="316"/>
      <c r="Q82" s="316"/>
      <c r="R82" s="316"/>
      <c r="S82" s="316"/>
      <c r="T82" s="316"/>
      <c r="U82" s="316"/>
      <c r="V82" s="316"/>
      <c r="W82" s="316"/>
      <c r="X82" s="316"/>
      <c r="Y82" s="316"/>
      <c r="Z82" s="316"/>
      <c r="AA82" s="316"/>
      <c r="AB82" s="316"/>
      <c r="AC82" s="316"/>
      <c r="AD82" s="316"/>
      <c r="AE82" s="316"/>
      <c r="AF82" s="316"/>
      <c r="AG82" s="316"/>
      <c r="AH82" s="316"/>
      <c r="AI82" s="316"/>
      <c r="AJ82" s="316"/>
      <c r="AK82" s="316"/>
      <c r="AL82" s="316"/>
      <c r="AM82" s="316"/>
      <c r="AN82" s="316"/>
      <c r="AO82" s="316"/>
      <c r="AP82" s="316"/>
      <c r="AQ82" s="316"/>
      <c r="AR82" s="316"/>
      <c r="AS82" s="316"/>
      <c r="AT82" s="316"/>
      <c r="AU82" s="316"/>
      <c r="AV82" s="316"/>
      <c r="AW82" s="316"/>
      <c r="AX82" s="316"/>
      <c r="AY82" s="316"/>
      <c r="AZ82" s="316"/>
      <c r="BA82" s="316"/>
      <c r="BB82" s="316"/>
      <c r="BC82" s="316"/>
      <c r="BD82" s="316"/>
      <c r="BE82" s="316"/>
      <c r="BF82" s="316"/>
    </row>
    <row r="83" spans="1:58" s="310" customFormat="1" ht="17.5" customHeight="1">
      <c r="A83" s="338"/>
      <c r="B83" s="799" t="s">
        <v>3016</v>
      </c>
      <c r="C83" s="803"/>
      <c r="D83" s="801"/>
      <c r="E83" s="339"/>
      <c r="F83" s="340"/>
      <c r="G83" s="341"/>
      <c r="H83" s="338"/>
      <c r="I83" s="338"/>
      <c r="J83" s="338"/>
      <c r="K83" s="338"/>
      <c r="L83" s="338"/>
      <c r="M83" s="338"/>
      <c r="N83" s="338"/>
      <c r="O83" s="338"/>
      <c r="P83" s="338"/>
      <c r="Q83" s="338"/>
      <c r="R83" s="338"/>
      <c r="S83" s="338"/>
      <c r="T83" s="338"/>
      <c r="U83" s="338"/>
      <c r="V83" s="338"/>
      <c r="W83" s="338"/>
      <c r="X83" s="338"/>
      <c r="Y83" s="338"/>
      <c r="Z83" s="338"/>
      <c r="AA83" s="338"/>
      <c r="AB83" s="338"/>
      <c r="AC83" s="338"/>
      <c r="AD83" s="338"/>
      <c r="AE83" s="338"/>
      <c r="AF83" s="338"/>
      <c r="AG83" s="338"/>
      <c r="AH83" s="338"/>
      <c r="AI83" s="338"/>
      <c r="AJ83" s="338"/>
      <c r="AK83" s="338"/>
      <c r="AL83" s="338"/>
      <c r="AM83" s="338"/>
      <c r="AN83" s="338"/>
      <c r="AO83" s="338"/>
      <c r="AP83" s="338"/>
      <c r="AQ83" s="338"/>
      <c r="AR83" s="338"/>
      <c r="AS83" s="338"/>
      <c r="AT83" s="338"/>
      <c r="AU83" s="338"/>
      <c r="AV83" s="338"/>
      <c r="AW83" s="338"/>
      <c r="AX83" s="338"/>
      <c r="AY83" s="338"/>
      <c r="AZ83" s="338"/>
      <c r="BA83" s="338"/>
      <c r="BB83" s="338"/>
      <c r="BC83" s="338"/>
      <c r="BD83" s="338"/>
      <c r="BE83" s="338"/>
      <c r="BF83" s="338"/>
    </row>
    <row r="84" spans="1:58" s="323" customFormat="1" ht="17.5" customHeight="1">
      <c r="A84" s="316" t="s">
        <v>3017</v>
      </c>
      <c r="B84" s="317" t="s">
        <v>3018</v>
      </c>
      <c r="C84" s="318"/>
      <c r="D84" s="319"/>
      <c r="E84" s="320">
        <v>5724282.25</v>
      </c>
      <c r="F84" s="321"/>
      <c r="G84" s="322">
        <f t="shared" ref="G84:G90" si="3">E84-F84</f>
        <v>5724282.25</v>
      </c>
      <c r="H84" s="316"/>
      <c r="I84" s="316"/>
      <c r="J84" s="316"/>
      <c r="K84" s="316"/>
      <c r="L84" s="316"/>
      <c r="M84" s="316"/>
      <c r="N84" s="316"/>
      <c r="O84" s="316"/>
      <c r="P84" s="316"/>
      <c r="Q84" s="316"/>
      <c r="R84" s="316"/>
      <c r="S84" s="316"/>
      <c r="T84" s="316"/>
      <c r="U84" s="316"/>
      <c r="V84" s="316"/>
      <c r="W84" s="316"/>
      <c r="X84" s="316"/>
      <c r="Y84" s="316"/>
      <c r="Z84" s="316"/>
      <c r="AA84" s="316"/>
      <c r="AB84" s="316"/>
      <c r="AC84" s="316"/>
      <c r="AD84" s="316"/>
      <c r="AE84" s="316"/>
      <c r="AF84" s="316"/>
      <c r="AG84" s="316"/>
      <c r="AH84" s="316"/>
      <c r="AI84" s="316"/>
      <c r="AJ84" s="316"/>
      <c r="AK84" s="316"/>
      <c r="AL84" s="316"/>
      <c r="AM84" s="316"/>
      <c r="AN84" s="316"/>
      <c r="AO84" s="316"/>
      <c r="AP84" s="316"/>
      <c r="AQ84" s="316"/>
      <c r="AR84" s="316"/>
      <c r="AS84" s="316"/>
      <c r="AT84" s="316"/>
      <c r="AU84" s="316"/>
      <c r="AV84" s="316"/>
      <c r="AW84" s="316"/>
      <c r="AX84" s="316"/>
      <c r="AY84" s="316"/>
      <c r="AZ84" s="316"/>
      <c r="BA84" s="316"/>
      <c r="BB84" s="316"/>
      <c r="BC84" s="316"/>
      <c r="BD84" s="316"/>
      <c r="BE84" s="316"/>
      <c r="BF84" s="316"/>
    </row>
    <row r="85" spans="1:58" s="323" customFormat="1" ht="17.5" customHeight="1" thickBot="1">
      <c r="A85" s="316"/>
      <c r="B85" s="317" t="s">
        <v>3019</v>
      </c>
      <c r="C85" s="318"/>
      <c r="D85" s="319"/>
      <c r="E85" s="336">
        <f>_xll.RE(1,$J$1)</f>
        <v>0</v>
      </c>
      <c r="F85" s="337">
        <f>_xll.RE(1,$J$1-1)</f>
        <v>0</v>
      </c>
      <c r="G85" s="325">
        <f t="shared" si="3"/>
        <v>0</v>
      </c>
      <c r="H85" s="316"/>
      <c r="I85" s="316"/>
      <c r="J85" s="316"/>
      <c r="K85" s="316"/>
      <c r="L85" s="316"/>
      <c r="M85" s="316"/>
      <c r="N85" s="316"/>
      <c r="O85" s="316"/>
      <c r="P85" s="316"/>
      <c r="Q85" s="316"/>
      <c r="R85" s="316"/>
      <c r="S85" s="316"/>
      <c r="T85" s="316"/>
      <c r="U85" s="316"/>
      <c r="V85" s="316"/>
      <c r="W85" s="316"/>
      <c r="X85" s="316"/>
      <c r="Y85" s="316"/>
      <c r="Z85" s="316"/>
      <c r="AA85" s="316"/>
      <c r="AB85" s="316"/>
      <c r="AC85" s="316"/>
      <c r="AD85" s="316"/>
      <c r="AE85" s="316"/>
      <c r="AF85" s="316"/>
      <c r="AG85" s="316"/>
      <c r="AH85" s="316"/>
      <c r="AI85" s="316"/>
      <c r="AJ85" s="316"/>
      <c r="AK85" s="316"/>
      <c r="AL85" s="316"/>
      <c r="AM85" s="316"/>
      <c r="AN85" s="316"/>
      <c r="AO85" s="316"/>
      <c r="AP85" s="316"/>
      <c r="AQ85" s="316"/>
      <c r="AR85" s="316"/>
      <c r="AS85" s="316"/>
      <c r="AT85" s="316"/>
      <c r="AU85" s="316"/>
      <c r="AV85" s="316"/>
      <c r="AW85" s="316"/>
      <c r="AX85" s="316"/>
      <c r="AY85" s="316"/>
      <c r="AZ85" s="316"/>
      <c r="BA85" s="316"/>
      <c r="BB85" s="316"/>
      <c r="BC85" s="316"/>
      <c r="BD85" s="316"/>
      <c r="BE85" s="316"/>
      <c r="BF85" s="316"/>
    </row>
    <row r="86" spans="1:58" s="333" customFormat="1" ht="17.5" customHeight="1" thickTop="1">
      <c r="A86" s="326"/>
      <c r="B86" s="327"/>
      <c r="C86" s="328"/>
      <c r="D86" s="329" t="s">
        <v>2745</v>
      </c>
      <c r="E86" s="382">
        <f>SUM(E84:E85)</f>
        <v>5724282.25</v>
      </c>
      <c r="F86" s="383">
        <f>SUM(F84:F85)</f>
        <v>0</v>
      </c>
      <c r="G86" s="384">
        <f t="shared" si="3"/>
        <v>5724282.25</v>
      </c>
      <c r="H86" s="326"/>
      <c r="I86" s="326"/>
      <c r="J86" s="326"/>
      <c r="K86" s="326"/>
      <c r="L86" s="326"/>
      <c r="M86" s="326"/>
      <c r="N86" s="326"/>
      <c r="O86" s="326"/>
      <c r="P86" s="326"/>
      <c r="Q86" s="326"/>
      <c r="R86" s="326"/>
      <c r="S86" s="326"/>
      <c r="T86" s="326"/>
      <c r="U86" s="326"/>
      <c r="V86" s="326"/>
      <c r="W86" s="326"/>
      <c r="X86" s="326"/>
      <c r="Y86" s="326"/>
      <c r="Z86" s="326"/>
      <c r="AA86" s="326"/>
      <c r="AB86" s="326"/>
      <c r="AC86" s="326"/>
      <c r="AD86" s="326"/>
      <c r="AE86" s="326"/>
      <c r="AF86" s="326"/>
      <c r="AG86" s="326"/>
      <c r="AH86" s="326"/>
      <c r="AI86" s="326"/>
      <c r="AJ86" s="326"/>
      <c r="AK86" s="326"/>
      <c r="AL86" s="326"/>
      <c r="AM86" s="326"/>
      <c r="AN86" s="326"/>
      <c r="AO86" s="326"/>
      <c r="AP86" s="326"/>
      <c r="AQ86" s="326"/>
      <c r="AR86" s="326"/>
      <c r="AS86" s="326"/>
      <c r="AT86" s="326"/>
      <c r="AU86" s="326"/>
      <c r="AV86" s="326"/>
      <c r="AW86" s="326"/>
      <c r="AX86" s="326"/>
      <c r="AY86" s="326"/>
      <c r="AZ86" s="326"/>
      <c r="BA86" s="326"/>
      <c r="BB86" s="326"/>
      <c r="BC86" s="326"/>
      <c r="BD86" s="326"/>
      <c r="BE86" s="326"/>
      <c r="BF86" s="326"/>
    </row>
    <row r="87" spans="1:58" s="392" customFormat="1" ht="17.5" customHeight="1" thickBot="1">
      <c r="A87" s="385"/>
      <c r="B87" s="386"/>
      <c r="C87" s="387"/>
      <c r="D87" s="388" t="s">
        <v>3020</v>
      </c>
      <c r="E87" s="389">
        <v>0</v>
      </c>
      <c r="F87" s="390">
        <v>0</v>
      </c>
      <c r="G87" s="391">
        <f t="shared" si="3"/>
        <v>0</v>
      </c>
      <c r="H87" s="385"/>
      <c r="I87" s="385"/>
      <c r="J87" s="385"/>
      <c r="K87" s="385"/>
      <c r="L87" s="385"/>
      <c r="M87" s="385"/>
      <c r="N87" s="385"/>
      <c r="O87" s="385"/>
      <c r="P87" s="385"/>
      <c r="Q87" s="385"/>
      <c r="R87" s="385"/>
      <c r="S87" s="385"/>
      <c r="T87" s="385"/>
      <c r="U87" s="385"/>
      <c r="V87" s="385"/>
      <c r="W87" s="385"/>
      <c r="X87" s="385"/>
      <c r="Y87" s="385"/>
      <c r="Z87" s="385"/>
      <c r="AA87" s="385"/>
      <c r="AB87" s="385"/>
      <c r="AC87" s="385"/>
      <c r="AD87" s="385"/>
      <c r="AE87" s="385"/>
      <c r="AF87" s="385"/>
      <c r="AG87" s="385"/>
      <c r="AH87" s="385"/>
      <c r="AI87" s="385"/>
      <c r="AJ87" s="385"/>
      <c r="AK87" s="385"/>
      <c r="AL87" s="385"/>
      <c r="AM87" s="385"/>
      <c r="AN87" s="385"/>
      <c r="AO87" s="385"/>
      <c r="AP87" s="385"/>
      <c r="AQ87" s="385"/>
      <c r="AR87" s="385"/>
      <c r="AS87" s="385"/>
      <c r="AT87" s="385"/>
      <c r="AU87" s="385"/>
      <c r="AV87" s="385"/>
      <c r="AW87" s="385"/>
      <c r="AX87" s="385"/>
      <c r="AY87" s="385"/>
      <c r="AZ87" s="385"/>
      <c r="BA87" s="385"/>
      <c r="BB87" s="385"/>
      <c r="BC87" s="385"/>
      <c r="BD87" s="385"/>
      <c r="BE87" s="385"/>
      <c r="BF87" s="385"/>
    </row>
    <row r="88" spans="1:58" s="333" customFormat="1" ht="17.5" customHeight="1" thickTop="1" thickBot="1">
      <c r="A88" s="326"/>
      <c r="B88" s="327"/>
      <c r="C88" s="328"/>
      <c r="D88" s="329" t="s">
        <v>3021</v>
      </c>
      <c r="E88" s="330">
        <f>E86-E87</f>
        <v>5724282.25</v>
      </c>
      <c r="F88" s="331">
        <f>F86-F87</f>
        <v>0</v>
      </c>
      <c r="G88" s="332">
        <f t="shared" si="3"/>
        <v>5724282.25</v>
      </c>
      <c r="H88" s="326"/>
      <c r="I88" s="326"/>
      <c r="J88" s="326"/>
      <c r="K88" s="326"/>
      <c r="L88" s="326"/>
      <c r="M88" s="326"/>
      <c r="N88" s="326"/>
      <c r="O88" s="326"/>
      <c r="P88" s="326"/>
      <c r="Q88" s="326"/>
      <c r="R88" s="326"/>
      <c r="S88" s="326"/>
      <c r="T88" s="326"/>
      <c r="U88" s="326"/>
      <c r="V88" s="326"/>
      <c r="W88" s="326"/>
      <c r="X88" s="326"/>
      <c r="Y88" s="326"/>
      <c r="Z88" s="326"/>
      <c r="AA88" s="326"/>
      <c r="AB88" s="326"/>
      <c r="AC88" s="326"/>
      <c r="AD88" s="326"/>
      <c r="AE88" s="326"/>
      <c r="AF88" s="326"/>
      <c r="AG88" s="326"/>
      <c r="AH88" s="326"/>
      <c r="AI88" s="326"/>
      <c r="AJ88" s="326"/>
      <c r="AK88" s="326"/>
      <c r="AL88" s="326"/>
      <c r="AM88" s="326"/>
      <c r="AN88" s="326"/>
      <c r="AO88" s="326"/>
      <c r="AP88" s="326"/>
      <c r="AQ88" s="326"/>
      <c r="AR88" s="326"/>
      <c r="AS88" s="326"/>
      <c r="AT88" s="326"/>
      <c r="AU88" s="326"/>
      <c r="AV88" s="326"/>
      <c r="AW88" s="326"/>
      <c r="AX88" s="326"/>
      <c r="AY88" s="326"/>
      <c r="AZ88" s="326"/>
      <c r="BA88" s="326"/>
      <c r="BB88" s="326"/>
      <c r="BC88" s="326"/>
      <c r="BD88" s="326"/>
      <c r="BE88" s="326"/>
      <c r="BF88" s="326"/>
    </row>
    <row r="89" spans="1:58" s="333" customFormat="1" ht="17.5" customHeight="1" thickTop="1" thickBot="1">
      <c r="A89" s="326"/>
      <c r="B89" s="327"/>
      <c r="C89" s="328"/>
      <c r="D89" s="329" t="s">
        <v>3022</v>
      </c>
      <c r="E89" s="330">
        <f>E82+E88</f>
        <v>5724282.25</v>
      </c>
      <c r="F89" s="331">
        <f>F82+F88</f>
        <v>0</v>
      </c>
      <c r="G89" s="332">
        <f t="shared" si="3"/>
        <v>5724282.25</v>
      </c>
      <c r="H89" s="326"/>
      <c r="I89" s="326"/>
      <c r="J89" s="326"/>
      <c r="K89" s="326"/>
      <c r="L89" s="326"/>
      <c r="M89" s="326"/>
      <c r="N89" s="326"/>
      <c r="O89" s="326"/>
      <c r="P89" s="326"/>
      <c r="Q89" s="326"/>
      <c r="R89" s="326"/>
      <c r="S89" s="326"/>
      <c r="T89" s="326"/>
      <c r="U89" s="326"/>
      <c r="V89" s="326"/>
      <c r="W89" s="326"/>
      <c r="X89" s="326"/>
      <c r="Y89" s="326"/>
      <c r="Z89" s="326"/>
      <c r="AA89" s="326"/>
      <c r="AB89" s="326"/>
      <c r="AC89" s="326"/>
      <c r="AD89" s="326"/>
      <c r="AE89" s="326"/>
      <c r="AF89" s="326"/>
      <c r="AG89" s="326"/>
      <c r="AH89" s="326"/>
      <c r="AI89" s="326"/>
      <c r="AJ89" s="326"/>
      <c r="AK89" s="326"/>
      <c r="AL89" s="326"/>
      <c r="AM89" s="326"/>
      <c r="AN89" s="326"/>
      <c r="AO89" s="326"/>
      <c r="AP89" s="326"/>
      <c r="AQ89" s="326"/>
      <c r="AR89" s="326"/>
      <c r="AS89" s="326"/>
      <c r="AT89" s="326"/>
      <c r="AU89" s="326"/>
      <c r="AV89" s="326"/>
      <c r="AW89" s="326"/>
      <c r="AX89" s="326"/>
      <c r="AY89" s="326"/>
      <c r="AZ89" s="326"/>
      <c r="BA89" s="326"/>
      <c r="BB89" s="326"/>
      <c r="BC89" s="326"/>
      <c r="BD89" s="326"/>
      <c r="BE89" s="326"/>
      <c r="BF89" s="326"/>
    </row>
    <row r="90" spans="1:58" s="333" customFormat="1" ht="17.5" customHeight="1" thickTop="1" thickBot="1">
      <c r="A90" s="326"/>
      <c r="B90" s="353"/>
      <c r="C90" s="354"/>
      <c r="D90" s="355" t="s">
        <v>3023</v>
      </c>
      <c r="E90" s="356">
        <f ca="1">E68+E81+E89</f>
        <v>15412522.329999998</v>
      </c>
      <c r="F90" s="357">
        <f ca="1">F68+F81+F89</f>
        <v>31303274.84</v>
      </c>
      <c r="G90" s="358">
        <f t="shared" ca="1" si="3"/>
        <v>-15890752.510000002</v>
      </c>
      <c r="H90" s="326"/>
      <c r="I90" s="326"/>
      <c r="J90" s="326"/>
      <c r="K90" s="326"/>
      <c r="L90" s="326"/>
      <c r="M90" s="326"/>
      <c r="N90" s="326"/>
      <c r="O90" s="326"/>
      <c r="P90" s="326"/>
      <c r="Q90" s="326"/>
      <c r="R90" s="326"/>
      <c r="S90" s="326"/>
      <c r="T90" s="326"/>
      <c r="U90" s="326"/>
      <c r="V90" s="326"/>
      <c r="W90" s="326"/>
      <c r="X90" s="326"/>
      <c r="Y90" s="326"/>
      <c r="Z90" s="326"/>
      <c r="AA90" s="326"/>
      <c r="AB90" s="326"/>
      <c r="AC90" s="326"/>
      <c r="AD90" s="326"/>
      <c r="AE90" s="326"/>
      <c r="AF90" s="326"/>
      <c r="AG90" s="326"/>
      <c r="AH90" s="326"/>
      <c r="AI90" s="326"/>
      <c r="AJ90" s="326"/>
      <c r="AK90" s="326"/>
      <c r="AL90" s="326"/>
      <c r="AM90" s="326"/>
      <c r="AN90" s="326"/>
      <c r="AO90" s="326"/>
      <c r="AP90" s="326"/>
      <c r="AQ90" s="326"/>
      <c r="AR90" s="326"/>
      <c r="AS90" s="326"/>
      <c r="AT90" s="326"/>
      <c r="AU90" s="326"/>
      <c r="AV90" s="326"/>
      <c r="AW90" s="326"/>
      <c r="AX90" s="326"/>
      <c r="AY90" s="326"/>
      <c r="AZ90" s="326"/>
      <c r="BA90" s="326"/>
      <c r="BB90" s="326"/>
      <c r="BC90" s="326"/>
      <c r="BD90" s="326"/>
      <c r="BE90" s="326"/>
      <c r="BF90" s="326"/>
    </row>
    <row r="91" spans="1:58" s="362" customFormat="1" ht="80.25" customHeight="1" thickTop="1">
      <c r="A91" s="359"/>
      <c r="B91" s="360"/>
      <c r="C91" s="360"/>
      <c r="D91" s="360"/>
      <c r="E91" s="393"/>
      <c r="F91" s="393"/>
      <c r="G91" s="393"/>
      <c r="H91" s="359"/>
      <c r="I91" s="359"/>
      <c r="J91" s="359"/>
      <c r="K91" s="359"/>
      <c r="L91" s="359"/>
      <c r="M91" s="359"/>
      <c r="N91" s="359"/>
      <c r="O91" s="359"/>
      <c r="P91" s="359"/>
      <c r="Q91" s="359"/>
      <c r="R91" s="359"/>
      <c r="S91" s="359"/>
      <c r="T91" s="359"/>
      <c r="U91" s="359"/>
      <c r="V91" s="359"/>
      <c r="W91" s="359"/>
      <c r="X91" s="359"/>
      <c r="Y91" s="359"/>
      <c r="Z91" s="359"/>
      <c r="AA91" s="359"/>
      <c r="AB91" s="359"/>
      <c r="AC91" s="359"/>
      <c r="AD91" s="359"/>
      <c r="AE91" s="359"/>
      <c r="AF91" s="359"/>
      <c r="AG91" s="359"/>
      <c r="AH91" s="359"/>
      <c r="AI91" s="359"/>
      <c r="AJ91" s="359"/>
      <c r="AK91" s="359"/>
      <c r="AL91" s="359"/>
      <c r="AM91" s="359"/>
      <c r="AN91" s="359"/>
      <c r="AO91" s="359"/>
      <c r="AP91" s="359"/>
      <c r="AQ91" s="359"/>
      <c r="AR91" s="359"/>
      <c r="AS91" s="359"/>
      <c r="AT91" s="359"/>
      <c r="AU91" s="359"/>
      <c r="AV91" s="359"/>
      <c r="AW91" s="359"/>
      <c r="AX91" s="359"/>
      <c r="AY91" s="359"/>
      <c r="AZ91" s="359"/>
      <c r="BA91" s="359"/>
      <c r="BB91" s="359"/>
      <c r="BC91" s="359"/>
      <c r="BD91" s="359"/>
      <c r="BE91" s="359"/>
      <c r="BF91" s="359"/>
    </row>
    <row r="92" spans="1:58" s="364" customFormat="1" ht="16.5" customHeight="1">
      <c r="A92" s="363"/>
      <c r="D92" s="365"/>
      <c r="E92" s="811"/>
      <c r="F92" s="806"/>
      <c r="G92" s="806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63"/>
      <c r="AB92" s="363"/>
      <c r="AC92" s="363"/>
      <c r="AD92" s="363"/>
      <c r="AE92" s="363"/>
      <c r="AF92" s="363"/>
      <c r="AG92" s="363"/>
      <c r="AH92" s="363"/>
      <c r="AI92" s="363"/>
      <c r="AJ92" s="363"/>
      <c r="AK92" s="363"/>
      <c r="AL92" s="363"/>
      <c r="AM92" s="363"/>
      <c r="AN92" s="363"/>
      <c r="AO92" s="363"/>
      <c r="AP92" s="363"/>
      <c r="AQ92" s="363"/>
      <c r="AR92" s="363"/>
      <c r="AS92" s="363"/>
      <c r="AT92" s="363"/>
      <c r="AU92" s="363"/>
      <c r="AV92" s="363"/>
      <c r="AW92" s="363"/>
      <c r="AX92" s="363"/>
      <c r="AY92" s="363"/>
      <c r="AZ92" s="363"/>
      <c r="BA92" s="363"/>
      <c r="BB92" s="363"/>
      <c r="BC92" s="363"/>
      <c r="BD92" s="363"/>
      <c r="BE92" s="363"/>
      <c r="BF92" s="363"/>
    </row>
    <row r="94" spans="1:58" ht="18.75" customHeight="1">
      <c r="D94" s="394" t="s">
        <v>3024</v>
      </c>
      <c r="E94" s="395">
        <f ca="1">+E44-E90</f>
        <v>405948961.63000005</v>
      </c>
      <c r="F94" s="395"/>
    </row>
  </sheetData>
  <mergeCells count="29">
    <mergeCell ref="B83:D83"/>
    <mergeCell ref="F50:F51"/>
    <mergeCell ref="B78:D78"/>
    <mergeCell ref="B69:D69"/>
    <mergeCell ref="E92:G92"/>
    <mergeCell ref="B52:D52"/>
    <mergeCell ref="B70:D70"/>
    <mergeCell ref="B50:D51"/>
    <mergeCell ref="B53:D53"/>
    <mergeCell ref="E50:E51"/>
    <mergeCell ref="G50:G51"/>
    <mergeCell ref="B63:D63"/>
    <mergeCell ref="B58:D58"/>
    <mergeCell ref="B2:D2"/>
    <mergeCell ref="B3:D3"/>
    <mergeCell ref="B49:D49"/>
    <mergeCell ref="E4:E5"/>
    <mergeCell ref="B4:D5"/>
    <mergeCell ref="B48:D48"/>
    <mergeCell ref="B22:D22"/>
    <mergeCell ref="B6:D6"/>
    <mergeCell ref="B28:D28"/>
    <mergeCell ref="E46:G46"/>
    <mergeCell ref="B38:D38"/>
    <mergeCell ref="B16:D16"/>
    <mergeCell ref="B12:D12"/>
    <mergeCell ref="F4:F5"/>
    <mergeCell ref="G4:G5"/>
    <mergeCell ref="B7:D7"/>
  </mergeCells>
  <printOptions horizontalCentered="1"/>
  <pageMargins left="0.35416666666666702" right="0.35416666666666702" top="0.98402777777777795" bottom="0.59027777777777801" header="0.511811023622047" footer="0.511811023622047"/>
  <pageSetup paperSize="9" scale="85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HC187"/>
  <sheetViews>
    <sheetView topLeftCell="B1" zoomScale="80" zoomScaleNormal="80" workbookViewId="0">
      <pane xSplit="5" ySplit="3" topLeftCell="G107" activePane="bottomRight" state="frozen"/>
      <selection activeCell="B1" sqref="B1"/>
      <selection pane="topRight" activeCell="G1" sqref="G1"/>
      <selection pane="bottomLeft" activeCell="B4" sqref="B4"/>
      <selection pane="bottomRight" activeCell="L115" sqref="L115"/>
    </sheetView>
  </sheetViews>
  <sheetFormatPr defaultColWidth="9.1796875" defaultRowHeight="15.5"/>
  <cols>
    <col min="1" max="1" width="12.453125" style="396" hidden="1" customWidth="1"/>
    <col min="2" max="2" width="5" style="396" customWidth="1"/>
    <col min="3" max="3" width="46.26953125" style="396" customWidth="1"/>
    <col min="4" max="6" width="20.26953125" style="397" customWidth="1"/>
    <col min="7" max="7" width="9.1796875" style="396" customWidth="1"/>
    <col min="8" max="8" width="20.1796875" style="396" customWidth="1"/>
    <col min="9" max="9" width="17.7265625" style="396" customWidth="1"/>
    <col min="10" max="14" width="9.1796875" style="396" customWidth="1"/>
    <col min="15" max="58" width="9.1796875" style="396" hidden="1" customWidth="1"/>
    <col min="59" max="211" width="9.1796875" style="396" customWidth="1"/>
  </cols>
  <sheetData>
    <row r="1" spans="1:59" ht="15.75" customHeight="1">
      <c r="K1" s="398" t="s">
        <v>2257</v>
      </c>
      <c r="L1" s="399" t="str">
        <f>+BS!J1</f>
        <v>6</v>
      </c>
    </row>
    <row r="2" spans="1:59" s="400" customFormat="1" ht="53.25" customHeight="1">
      <c r="B2" s="824" t="s">
        <v>3025</v>
      </c>
      <c r="C2" s="825"/>
      <c r="E2" s="401"/>
      <c r="F2" s="401"/>
      <c r="G2" s="402"/>
      <c r="H2" s="402"/>
      <c r="I2" s="402"/>
      <c r="J2" s="402"/>
      <c r="K2" s="402"/>
      <c r="L2" s="402"/>
      <c r="M2" s="402"/>
      <c r="N2" s="402"/>
      <c r="O2" s="402"/>
    </row>
    <row r="3" spans="1:59" s="403" customFormat="1" ht="6" customHeight="1" thickBot="1">
      <c r="D3" s="404"/>
      <c r="E3" s="404"/>
      <c r="F3" s="405"/>
    </row>
    <row r="4" spans="1:59" s="406" customFormat="1" ht="15" customHeight="1" thickBot="1">
      <c r="A4" s="315" t="s">
        <v>2933</v>
      </c>
      <c r="B4" s="817" t="s">
        <v>3026</v>
      </c>
      <c r="C4" s="818"/>
      <c r="D4" s="823" t="s">
        <v>2332</v>
      </c>
      <c r="E4" s="823" t="s">
        <v>2334</v>
      </c>
      <c r="F4" s="823" t="s">
        <v>2932</v>
      </c>
    </row>
    <row r="5" spans="1:59" s="376" customFormat="1" ht="14.25" customHeight="1" thickBot="1">
      <c r="A5" s="315"/>
      <c r="B5" s="819"/>
      <c r="C5" s="820"/>
      <c r="D5" s="711"/>
      <c r="E5" s="711"/>
      <c r="F5" s="711"/>
    </row>
    <row r="6" spans="1:59" s="407" customFormat="1" ht="9" customHeight="1">
      <c r="B6" s="408"/>
      <c r="C6" s="409"/>
      <c r="D6" s="410"/>
      <c r="E6" s="411"/>
      <c r="F6" s="411"/>
    </row>
    <row r="7" spans="1:59" s="407" customFormat="1" ht="14.15" customHeight="1">
      <c r="B7" s="815" t="s">
        <v>3027</v>
      </c>
      <c r="C7" s="828"/>
      <c r="D7" s="412"/>
      <c r="E7" s="413"/>
      <c r="F7" s="413"/>
    </row>
    <row r="8" spans="1:59" s="333" customFormat="1" ht="14.5" customHeight="1">
      <c r="B8" s="414" t="s">
        <v>3028</v>
      </c>
      <c r="C8" s="415"/>
      <c r="D8" s="416"/>
      <c r="E8" s="416"/>
      <c r="F8" s="416"/>
    </row>
    <row r="9" spans="1:59" s="323" customFormat="1" ht="14.15" customHeight="1">
      <c r="A9" s="323" t="s">
        <v>3029</v>
      </c>
      <c r="B9" s="417"/>
      <c r="C9" s="418" t="s">
        <v>3030</v>
      </c>
      <c r="D9" s="419">
        <f ca="1">IFERROR(_xll.ACC_BU(_xll.ArrayBU(DB),_xll.ArrayDPT($BA9:$BE9),_xll.ArrayCOA($BG9:$BZ9),YR,PRD,_xll.ArrayDIM($CB9:$CE9)),0)</f>
        <v>22064914.300000001</v>
      </c>
      <c r="E9" s="419">
        <f ca="1">IFERROR(_xll.ACC_BU(_xll.ArrayBU(DB),_xll.ArrayDPT($BA9:$BE9),_xll.ArrayCOA($BG9:$BZ9),YR,PRD-1,_xll.ArrayDIM($CB9:$CE9)),0)</f>
        <v>21324690.780000001</v>
      </c>
      <c r="F9" s="420">
        <f t="shared" ref="F9:F20" ca="1" si="0">D9-E9</f>
        <v>740223.51999999955</v>
      </c>
      <c r="G9" s="318"/>
      <c r="BG9" t="s">
        <v>164</v>
      </c>
    </row>
    <row r="10" spans="1:59" s="323" customFormat="1" ht="14.15" customHeight="1">
      <c r="A10" s="323" t="s">
        <v>3031</v>
      </c>
      <c r="B10" s="417"/>
      <c r="C10" s="418" t="s">
        <v>3032</v>
      </c>
      <c r="D10" s="421">
        <f ca="1">IFERROR(_xll.ACC_BU(_xll.ArrayBU(DB),_xll.ArrayDPT($BA10:$BE10),_xll.ArrayCOA($BG10:$BZ10),YR,PRD,_xll.ArrayDIM($CB10:$CE10)),0)</f>
        <v>9551241.6999999993</v>
      </c>
      <c r="E10" s="419">
        <f ca="1">IFERROR(_xll.ACC_BU(_xll.ArrayBU(DB),_xll.ArrayDPT($BA10:$BE10),_xll.ArrayCOA($BG10:$BZ10),YR,PRD-1,_xll.ArrayDIM($CB10:$CE10)),0)</f>
        <v>9532425.3200000003</v>
      </c>
      <c r="F10" s="422">
        <f t="shared" ca="1" si="0"/>
        <v>18816.379999998957</v>
      </c>
      <c r="G10" s="318"/>
      <c r="BG10" t="s">
        <v>166</v>
      </c>
    </row>
    <row r="11" spans="1:59" s="323" customFormat="1" ht="13.5" customHeight="1">
      <c r="A11" s="323" t="s">
        <v>3033</v>
      </c>
      <c r="B11" s="417"/>
      <c r="C11" s="418" t="s">
        <v>3034</v>
      </c>
      <c r="D11" s="421">
        <f ca="1">IFERROR(_xll.ACC_BU(_xll.ArrayBU(DB),_xll.ArrayDPT($BA11:$BE11),_xll.ArrayCOA($BG11:$BZ11),YR,PRD,_xll.ArrayDIM($CB11:$CE11)),0)</f>
        <v>0</v>
      </c>
      <c r="E11" s="419">
        <f ca="1">IFERROR(_xll.ACC_BU(_xll.ArrayBU(DB),_xll.ArrayDPT($BA11:$BE11),_xll.ArrayCOA($BG11:$BZ11),YR,PRD-1,_xll.ArrayDIM($CB11:$CE11)),0)</f>
        <v>0</v>
      </c>
      <c r="F11" s="422">
        <f t="shared" ca="1" si="0"/>
        <v>0</v>
      </c>
      <c r="G11" s="318"/>
      <c r="BG11" t="s">
        <v>168</v>
      </c>
    </row>
    <row r="12" spans="1:59" s="323" customFormat="1" ht="14.15" customHeight="1">
      <c r="A12" s="323" t="s">
        <v>3035</v>
      </c>
      <c r="B12" s="417"/>
      <c r="C12" s="418" t="s">
        <v>3036</v>
      </c>
      <c r="D12" s="419">
        <f ca="1">IFERROR(_xll.ACC_BU(_xll.ArrayBU(DB),_xll.ArrayDPT($BA12:$BE12),_xll.ArrayCOA($BG12:$BZ12),YR,PRD,_xll.ArrayDIM($CB12:$CE12)),0)</f>
        <v>10169057.32</v>
      </c>
      <c r="E12" s="419">
        <f ca="1">IFERROR(_xll.ACC_BU(_xll.ArrayBU(DB),_xll.ArrayDPT($BA12:$BE12),_xll.ArrayCOA($BG12:$BZ12),YR,PRD-1,_xll.ArrayDIM($CB12:$CE12)),0)</f>
        <v>10148934.9</v>
      </c>
      <c r="F12" s="422">
        <f t="shared" ca="1" si="0"/>
        <v>20122.419999999925</v>
      </c>
      <c r="G12" s="318"/>
      <c r="BG12" t="s">
        <v>172</v>
      </c>
    </row>
    <row r="13" spans="1:59" s="323" customFormat="1" ht="14.15" customHeight="1">
      <c r="B13" s="417"/>
      <c r="C13" s="418" t="s">
        <v>3037</v>
      </c>
      <c r="D13" s="419">
        <f ca="1">IFERROR(_xll.ACC_BU(_xll.ArrayBU(DB),_xll.ArrayDPT($BA13:$BE13),_xll.ArrayCOA($BG13:$BZ13),YR,PRD,_xll.ArrayDIM($CB13:$CE13)),0)</f>
        <v>14843904.15</v>
      </c>
      <c r="E13" s="419">
        <f ca="1">IFERROR(_xll.ACC_BU(_xll.ArrayBU(DB),_xll.ArrayDPT($BA13:$BE13),_xll.ArrayCOA($BG13:$BZ13),YR,PRD-1,_xll.ArrayDIM($CB13:$CE13)),0)</f>
        <v>35679569.409999996</v>
      </c>
      <c r="F13" s="422">
        <f t="shared" ca="1" si="0"/>
        <v>-20835665.259999998</v>
      </c>
      <c r="G13" s="318"/>
      <c r="BG13" t="s">
        <v>176</v>
      </c>
    </row>
    <row r="14" spans="1:59" s="323" customFormat="1" ht="14.15" customHeight="1">
      <c r="A14" s="323" t="s">
        <v>3038</v>
      </c>
      <c r="B14" s="417"/>
      <c r="C14" s="418" t="s">
        <v>3039</v>
      </c>
      <c r="D14" s="419">
        <f ca="1">IFERROR(_xll.ACC_BU(_xll.ArrayBU(DB),_xll.ArrayDPT($BA14:$BE14),_xll.ArrayCOA($BG14:$BZ14),YR,PRD,_xll.ArrayDIM($CB14:$CE14)),0)</f>
        <v>0</v>
      </c>
      <c r="E14" s="419">
        <f ca="1">IFERROR(_xll.ACC_BU(_xll.ArrayBU(DB),_xll.ArrayDPT($BA14:$BE14),_xll.ArrayCOA($BG14:$BZ14),YR,PRD-1,_xll.ArrayDIM($CB14:$CE14)),0)</f>
        <v>0</v>
      </c>
      <c r="F14" s="422">
        <f t="shared" ca="1" si="0"/>
        <v>0</v>
      </c>
      <c r="G14" s="318"/>
      <c r="BG14" t="s">
        <v>194</v>
      </c>
    </row>
    <row r="15" spans="1:59" s="323" customFormat="1" ht="14.15" customHeight="1">
      <c r="A15" s="323" t="s">
        <v>3040</v>
      </c>
      <c r="B15" s="417"/>
      <c r="C15" s="418" t="s">
        <v>3041</v>
      </c>
      <c r="D15" s="419">
        <f ca="1">IFERROR(_xll.ACC_BU(_xll.ArrayBU(DB),_xll.ArrayDPT($BA15:$BE15),_xll.ArrayCOA($BG15:$BZ15),YR,PRD,_xll.ArrayDIM($CB15:$CE15)),0)</f>
        <v>0</v>
      </c>
      <c r="E15" s="419">
        <f ca="1">IFERROR(_xll.ACC_BU(_xll.ArrayBU(DB),_xll.ArrayDPT($BA15:$BE15),_xll.ArrayCOA($BG15:$BZ15),YR,PRD-1,_xll.ArrayDIM($CB15:$CE15)),0)</f>
        <v>0</v>
      </c>
      <c r="F15" s="422">
        <f t="shared" ca="1" si="0"/>
        <v>0</v>
      </c>
      <c r="G15" s="318"/>
      <c r="BG15" t="s">
        <v>194</v>
      </c>
    </row>
    <row r="16" spans="1:59" s="323" customFormat="1" ht="14.15" customHeight="1">
      <c r="A16" s="323" t="s">
        <v>3042</v>
      </c>
      <c r="B16" s="417"/>
      <c r="C16" s="418" t="s">
        <v>3043</v>
      </c>
      <c r="D16" s="421">
        <f ca="1">IFERROR(_xll.ACC_BU(_xll.ArrayBU(DB),_xll.ArrayDPT($BA16:$BE16),_xll.ArrayCOA($BG16:$BZ16),YR,PRD,_xll.ArrayDIM($CB16:$CE16)),0)</f>
        <v>0</v>
      </c>
      <c r="E16" s="419">
        <f ca="1">IFERROR(_xll.ACC_BU(_xll.ArrayBU(DB),_xll.ArrayDPT($BA16:$BE16),_xll.ArrayCOA($BG16:$BZ16),YR,PRD-1,_xll.ArrayDIM($CB16:$CE16)),0)</f>
        <v>0</v>
      </c>
      <c r="F16" s="422">
        <f t="shared" ca="1" si="0"/>
        <v>0</v>
      </c>
      <c r="G16" s="318"/>
      <c r="BG16" t="s">
        <v>196</v>
      </c>
    </row>
    <row r="17" spans="1:59" s="323" customFormat="1" ht="14.15" customHeight="1">
      <c r="A17" s="323" t="s">
        <v>3044</v>
      </c>
      <c r="B17" s="417"/>
      <c r="C17" s="418" t="s">
        <v>3045</v>
      </c>
      <c r="D17" s="421">
        <f ca="1">IFERROR(_xll.ACC_BU(_xll.ArrayBU(DB),_xll.ArrayDPT($BA17:$BE17),_xll.ArrayCOA($BG17:$BZ17),YR,PRD,_xll.ArrayDIM($CB17:$CE17)),0)</f>
        <v>11221.18</v>
      </c>
      <c r="E17" s="419">
        <f ca="1">IFERROR(_xll.ACC_BU(_xll.ArrayBU(DB),_xll.ArrayDPT($BA17:$BE17),_xll.ArrayCOA($BG17:$BZ17),YR,PRD-1,_xll.ArrayDIM($CB17:$CE17)),0)</f>
        <v>11221.18</v>
      </c>
      <c r="F17" s="422">
        <f t="shared" ca="1" si="0"/>
        <v>0</v>
      </c>
      <c r="G17" s="318"/>
      <c r="BG17" t="s">
        <v>200</v>
      </c>
    </row>
    <row r="18" spans="1:59" s="323" customFormat="1" ht="14.15" customHeight="1">
      <c r="A18" s="323" t="s">
        <v>3046</v>
      </c>
      <c r="B18" s="417"/>
      <c r="C18" s="418"/>
      <c r="D18" s="419"/>
      <c r="E18" s="419"/>
      <c r="F18" s="422">
        <f t="shared" si="0"/>
        <v>0</v>
      </c>
      <c r="G18" s="318"/>
    </row>
    <row r="19" spans="1:59" s="323" customFormat="1" ht="14.15" customHeight="1">
      <c r="A19" s="323" t="s">
        <v>3047</v>
      </c>
      <c r="B19" s="417"/>
      <c r="C19" s="418"/>
      <c r="D19" s="419"/>
      <c r="E19" s="419"/>
      <c r="F19" s="422">
        <f t="shared" si="0"/>
        <v>0</v>
      </c>
      <c r="G19" s="318"/>
    </row>
    <row r="20" spans="1:59" s="323" customFormat="1" ht="14.15" customHeight="1">
      <c r="A20" s="323" t="s">
        <v>3048</v>
      </c>
      <c r="B20" s="417"/>
      <c r="C20" s="418"/>
      <c r="D20" s="419"/>
      <c r="E20" s="419"/>
      <c r="F20" s="422">
        <f t="shared" si="0"/>
        <v>0</v>
      </c>
      <c r="G20" s="318"/>
    </row>
    <row r="21" spans="1:59" s="323" customFormat="1" ht="14.15" customHeight="1" thickBot="1">
      <c r="B21" s="417"/>
      <c r="C21" s="418"/>
      <c r="D21" s="423"/>
      <c r="E21" s="423"/>
      <c r="F21" s="424"/>
      <c r="G21" s="318"/>
    </row>
    <row r="22" spans="1:59" s="333" customFormat="1" ht="14.15" customHeight="1" thickTop="1" thickBot="1">
      <c r="B22" s="425"/>
      <c r="C22" s="426" t="s">
        <v>3049</v>
      </c>
      <c r="D22" s="427">
        <f ca="1">SUM(D9:D21)</f>
        <v>56640338.649999999</v>
      </c>
      <c r="E22" s="427">
        <f ca="1">SUM(E9:E21)</f>
        <v>76696841.590000004</v>
      </c>
      <c r="F22" s="428">
        <f ca="1">SUM(F9:F21)</f>
        <v>-20056502.939999998</v>
      </c>
      <c r="G22" s="328"/>
    </row>
    <row r="23" spans="1:59" s="369" customFormat="1" ht="14.15" customHeight="1" thickTop="1">
      <c r="B23" s="815" t="s">
        <v>3050</v>
      </c>
      <c r="C23" s="821"/>
      <c r="D23" s="429"/>
      <c r="E23" s="429"/>
      <c r="F23" s="430"/>
      <c r="G23" s="368"/>
    </row>
    <row r="24" spans="1:59" s="333" customFormat="1" ht="14.5" customHeight="1">
      <c r="B24" s="414" t="s">
        <v>3051</v>
      </c>
      <c r="C24" s="415"/>
      <c r="D24" s="416"/>
      <c r="E24" s="416"/>
      <c r="F24" s="431"/>
      <c r="G24" s="328"/>
    </row>
    <row r="25" spans="1:59" s="323" customFormat="1" ht="14.15" customHeight="1">
      <c r="A25" s="323" t="s">
        <v>3052</v>
      </c>
      <c r="B25" s="417"/>
      <c r="C25" s="418" t="s">
        <v>231</v>
      </c>
      <c r="D25" s="421">
        <f ca="1">IFERROR(_xll.ACC_BU(_xll.ArrayBU(DB),_xll.ArrayDPT($BA25:$BE25),_xll.ArrayCOA($BG25:$BZ25),YR,PRD,_xll.ArrayDIM($CB25:$CE25)),0)</f>
        <v>484591.31</v>
      </c>
      <c r="E25" s="419">
        <f ca="1">IFERROR(_xll.ACC_BU(_xll.ArrayBU(DB),_xll.ArrayDPT($BA25:$BE25),_xll.ArrayCOA($BG25:$BZ25),YR,PRD-1,_xll.ArrayDIM($CB25:$CE25)),0)</f>
        <v>101337.83</v>
      </c>
      <c r="F25" s="420">
        <f ca="1">D25-E25</f>
        <v>383253.48</v>
      </c>
      <c r="G25" s="318"/>
      <c r="BG25" t="s">
        <v>230</v>
      </c>
    </row>
    <row r="26" spans="1:59" s="323" customFormat="1" ht="14.15" customHeight="1">
      <c r="B26" s="417"/>
      <c r="C26" s="418" t="s">
        <v>233</v>
      </c>
      <c r="D26" s="421">
        <f ca="1">IFERROR(_xll.ACC_BU(_xll.ArrayBU(DB),_xll.ArrayDPT($BA26:$BE26),_xll.ArrayCOA($BG26:$BZ26),YR,PRD,_xll.ArrayDIM($CB26:$CE26)),0)</f>
        <v>6045321.9900000002</v>
      </c>
      <c r="E26" s="419">
        <f ca="1">IFERROR(_xll.ACC_BU(_xll.ArrayBU(DB),_xll.ArrayDPT($BA26:$BE26),_xll.ArrayCOA($BG26:$BZ26),YR,PRD-1,_xll.ArrayDIM($CB26:$CE26)),0)</f>
        <v>13182309.17</v>
      </c>
      <c r="F26" s="422">
        <f ca="1">D26-E26</f>
        <v>-7136987.1799999997</v>
      </c>
      <c r="G26" s="318"/>
      <c r="BG26" t="s">
        <v>232</v>
      </c>
    </row>
    <row r="27" spans="1:59" s="323" customFormat="1" ht="14.15" customHeight="1">
      <c r="B27" s="417"/>
      <c r="C27" s="418" t="s">
        <v>235</v>
      </c>
      <c r="D27" s="419">
        <f ca="1">IFERROR(_xll.ACC_BU(_xll.ArrayBU(DB),_xll.ArrayDPT($BA27:$BE27),_xll.ArrayCOA($BG27:$BZ27),YR,PRD,_xll.ArrayDIM($CB27:$CE27)),0)</f>
        <v>0.14000000000000001</v>
      </c>
      <c r="E27" s="419">
        <f ca="1">IFERROR(_xll.ACC_BU(_xll.ArrayBU(DB),_xll.ArrayDPT($BA27:$BE27),_xll.ArrayCOA($BG27:$BZ27),YR,PRD-1,_xll.ArrayDIM($CB27:$CE27)),0)</f>
        <v>0</v>
      </c>
      <c r="F27" s="432">
        <f ca="1">D27-E27</f>
        <v>0.14000000000000001</v>
      </c>
      <c r="G27" s="318"/>
      <c r="BG27" t="s">
        <v>234</v>
      </c>
    </row>
    <row r="28" spans="1:59" s="323" customFormat="1" ht="14.15" customHeight="1">
      <c r="B28" s="417"/>
      <c r="C28" s="418" t="s">
        <v>237</v>
      </c>
      <c r="D28" s="421">
        <f ca="1">IFERROR(_xll.ACC_BU(_xll.ArrayBU(DB),_xll.ArrayDPT($BA28:$BE28),_xll.ArrayCOA($BG28:$BZ28),YR,PRD,_xll.ArrayDIM($CB28:$CE28)),0)</f>
        <v>39635.64</v>
      </c>
      <c r="E28" s="419">
        <f ca="1">IFERROR(_xll.ACC_BU(_xll.ArrayBU(DB),_xll.ArrayDPT($BA28:$BE28),_xll.ArrayCOA($BG28:$BZ28),YR,PRD-1,_xll.ArrayDIM($CB28:$CE28)),0)</f>
        <v>37097.64</v>
      </c>
      <c r="F28" s="422">
        <f ca="1">D28-E28</f>
        <v>2538</v>
      </c>
      <c r="G28" s="318"/>
      <c r="BG28" t="s">
        <v>236</v>
      </c>
    </row>
    <row r="29" spans="1:59" s="323" customFormat="1" ht="12.75" customHeight="1" thickBot="1">
      <c r="B29" s="417"/>
      <c r="C29" s="418"/>
      <c r="D29" s="423"/>
      <c r="E29" s="423"/>
      <c r="F29" s="424"/>
      <c r="G29" s="318"/>
    </row>
    <row r="30" spans="1:59" s="323" customFormat="1" ht="14.15" customHeight="1" thickTop="1" thickBot="1">
      <c r="A30" s="323" t="s">
        <v>3053</v>
      </c>
      <c r="B30" s="425"/>
      <c r="C30" s="426" t="s">
        <v>3054</v>
      </c>
      <c r="D30" s="427">
        <f ca="1">SUM(D25:D29)</f>
        <v>6569549.0799999991</v>
      </c>
      <c r="E30" s="427">
        <f ca="1">SUM(E25:E29)</f>
        <v>13320744.640000001</v>
      </c>
      <c r="F30" s="427">
        <f ca="1">SUM(F25:F29)</f>
        <v>-6751195.5599999996</v>
      </c>
      <c r="G30" s="318"/>
    </row>
    <row r="31" spans="1:59" s="323" customFormat="1" ht="14.15" customHeight="1" thickTop="1">
      <c r="B31" s="417"/>
      <c r="C31" s="418" t="s">
        <v>251</v>
      </c>
      <c r="D31" s="419">
        <f ca="1">IFERROR(_xll.ACC_BU(_xll.ArrayBU(DB),_xll.ArrayDPT($BA31:$BE31),_xll.ArrayCOA($BG31:$BZ31),YR,PRD,_xll.ArrayDIM($CB31:$CE31)),0)</f>
        <v>3674</v>
      </c>
      <c r="E31" s="419">
        <f ca="1">IFERROR(_xll.ACC_BU(_xll.ArrayBU(DB),_xll.ArrayDPT($BA31:$BE31),_xll.ArrayCOA($BG31:$BZ31),YR,PRD-1,_xll.ArrayDIM($CB31:$CE31)),0)</f>
        <v>16804</v>
      </c>
      <c r="F31" s="422">
        <f t="shared" ref="F31:F36" ca="1" si="1">D31-E31</f>
        <v>-13130</v>
      </c>
      <c r="G31" s="318"/>
      <c r="BG31" t="s">
        <v>250</v>
      </c>
    </row>
    <row r="32" spans="1:59" s="333" customFormat="1" ht="14.15" customHeight="1">
      <c r="B32" s="417"/>
      <c r="C32" s="418" t="s">
        <v>253</v>
      </c>
      <c r="D32" s="419">
        <f ca="1">IFERROR(_xll.ACC_BU(_xll.ArrayBU(DB),_xll.ArrayDPT($BA32:$BE32),_xll.ArrayCOA($BG32:$BZ32),YR,PRD,_xll.ArrayDIM($CB32:$CE32)),0)</f>
        <v>-55021</v>
      </c>
      <c r="E32" s="419">
        <f ca="1">IFERROR(_xll.ACC_BU(_xll.ArrayBU(DB),_xll.ArrayDPT($BA32:$BE32),_xll.ArrayCOA($BG32:$BZ32),YR,PRD-1,_xll.ArrayDIM($CB32:$CE32)),0)</f>
        <v>151021</v>
      </c>
      <c r="F32" s="422">
        <f t="shared" ca="1" si="1"/>
        <v>-206042</v>
      </c>
      <c r="G32" s="328"/>
      <c r="BG32" t="s">
        <v>252</v>
      </c>
    </row>
    <row r="33" spans="1:59" s="323" customFormat="1" ht="14.15" customHeight="1">
      <c r="A33" s="323" t="s">
        <v>3055</v>
      </c>
      <c r="B33" s="417"/>
      <c r="C33" s="418" t="s">
        <v>255</v>
      </c>
      <c r="D33" s="419">
        <f ca="1">IFERROR(_xll.ACC_BU(_xll.ArrayBU(DB),_xll.ArrayDPT($BA33:$BE33),_xll.ArrayCOA($BG33:$BZ33),YR,PRD,_xll.ArrayDIM($CB33:$CE33)),0)</f>
        <v>0</v>
      </c>
      <c r="E33" s="419">
        <f ca="1">IFERROR(_xll.ACC_BU(_xll.ArrayBU(DB),_xll.ArrayDPT($BA33:$BE33),_xll.ArrayCOA($BG33:$BZ33),YR,PRD-1,_xll.ArrayDIM($CB33:$CE33)),0)</f>
        <v>0</v>
      </c>
      <c r="F33" s="422">
        <f t="shared" ca="1" si="1"/>
        <v>0</v>
      </c>
      <c r="G33" s="318"/>
      <c r="BG33" t="s">
        <v>254</v>
      </c>
    </row>
    <row r="34" spans="1:59" s="323" customFormat="1" ht="14.15" customHeight="1">
      <c r="B34" s="417"/>
      <c r="C34" s="418" t="s">
        <v>257</v>
      </c>
      <c r="D34" s="419">
        <f ca="1">IFERROR(_xll.ACC_BU(_xll.ArrayBU(DB),_xll.ArrayDPT($BA34:$BE34),_xll.ArrayCOA($BG34:$BZ34),YR,PRD,_xll.ArrayDIM($CB34:$CE34)),0)</f>
        <v>0</v>
      </c>
      <c r="E34" s="419">
        <f ca="1">IFERROR(_xll.ACC_BU(_xll.ArrayBU(DB),_xll.ArrayDPT($BA34:$BE34),_xll.ArrayCOA($BG34:$BZ34),YR,PRD-1,_xll.ArrayDIM($CB34:$CE34)),0)</f>
        <v>0</v>
      </c>
      <c r="F34" s="422">
        <f t="shared" ca="1" si="1"/>
        <v>0</v>
      </c>
      <c r="G34" s="318"/>
      <c r="BG34" t="s">
        <v>256</v>
      </c>
    </row>
    <row r="35" spans="1:59" s="323" customFormat="1" ht="14.15" customHeight="1">
      <c r="B35" s="417"/>
      <c r="C35" s="418" t="s">
        <v>259</v>
      </c>
      <c r="D35" s="419">
        <f ca="1">IFERROR(_xll.ACC_BU(_xll.ArrayBU(DB),_xll.ArrayDPT($BA35:$BE35),_xll.ArrayCOA($BG35:$BZ35),YR,PRD,_xll.ArrayDIM($CB35:$CE35)),0)</f>
        <v>0</v>
      </c>
      <c r="E35" s="419">
        <f ca="1">IFERROR(_xll.ACC_BU(_xll.ArrayBU(DB),_xll.ArrayDPT($BA35:$BE35),_xll.ArrayCOA($BG35:$BZ35),YR,PRD-1,_xll.ArrayDIM($CB35:$CE35)),0)</f>
        <v>0</v>
      </c>
      <c r="F35" s="422">
        <f t="shared" ca="1" si="1"/>
        <v>0</v>
      </c>
      <c r="G35" s="318"/>
      <c r="BG35" t="s">
        <v>258</v>
      </c>
    </row>
    <row r="36" spans="1:59" s="323" customFormat="1" ht="14.15" customHeight="1">
      <c r="B36" s="417"/>
      <c r="C36" s="418"/>
      <c r="D36" s="433"/>
      <c r="E36" s="433"/>
      <c r="F36" s="432">
        <f t="shared" si="1"/>
        <v>0</v>
      </c>
      <c r="G36" s="318"/>
    </row>
    <row r="37" spans="1:59" s="323" customFormat="1" ht="14.15" customHeight="1" thickBot="1">
      <c r="B37" s="417"/>
      <c r="C37" s="418"/>
      <c r="D37" s="423"/>
      <c r="E37" s="423"/>
      <c r="F37" s="424"/>
      <c r="G37" s="318"/>
    </row>
    <row r="38" spans="1:59" s="323" customFormat="1" ht="14.15" customHeight="1" thickTop="1" thickBot="1">
      <c r="B38" s="425"/>
      <c r="C38" s="426" t="s">
        <v>3056</v>
      </c>
      <c r="D38" s="427">
        <f ca="1">SUM(D31:D36)</f>
        <v>-51347</v>
      </c>
      <c r="E38" s="427">
        <f ca="1">SUM(E31:E36)</f>
        <v>167825</v>
      </c>
      <c r="F38" s="428">
        <f ca="1">SUM(F31:F36)</f>
        <v>-219172</v>
      </c>
      <c r="G38" s="318"/>
    </row>
    <row r="39" spans="1:59" s="318" customFormat="1" ht="14.15" customHeight="1" thickTop="1">
      <c r="B39" s="417"/>
      <c r="C39" s="418" t="s">
        <v>3057</v>
      </c>
      <c r="D39" s="434">
        <f ca="1">+D30+D38</f>
        <v>6518202.0799999991</v>
      </c>
      <c r="E39" s="434">
        <f ca="1">+E30+E38</f>
        <v>13488569.640000001</v>
      </c>
      <c r="F39" s="434">
        <f ca="1">D39-E39</f>
        <v>-6970367.5600000015</v>
      </c>
    </row>
    <row r="40" spans="1:59" s="333" customFormat="1" ht="14.15" customHeight="1">
      <c r="B40" s="417"/>
      <c r="C40" s="418" t="s">
        <v>3058</v>
      </c>
      <c r="D40" s="419">
        <f ca="1">IFERROR(_xll.ACC_BU(_xll.ArrayBU(DB),_xll.ArrayDPT($BA40:$BE40),_xll.ArrayCOA($BG40:$BZ40),YR,PRD,_xll.ArrayDIM($CB40:$CE40)),0)</f>
        <v>0</v>
      </c>
      <c r="E40" s="419">
        <f ca="1">IFERROR(_xll.ACC_BU(_xll.ArrayBU(DB),_xll.ArrayDPT($BA40:$BE40),_xll.ArrayCOA($BG40:$BZ40),YR,PRD-1,_xll.ArrayDIM($CB40:$CE40)),0)</f>
        <v>0</v>
      </c>
      <c r="F40" s="432">
        <f ca="1">D40-E40</f>
        <v>0</v>
      </c>
      <c r="G40" s="328"/>
      <c r="BG40" t="s">
        <v>841</v>
      </c>
    </row>
    <row r="41" spans="1:59" s="323" customFormat="1" ht="14.15" customHeight="1" thickBot="1">
      <c r="B41" s="417"/>
      <c r="C41" s="418"/>
      <c r="D41" s="423"/>
      <c r="E41" s="423"/>
      <c r="F41" s="424"/>
      <c r="G41" s="318"/>
    </row>
    <row r="42" spans="1:59" s="323" customFormat="1" ht="14.15" customHeight="1" thickTop="1" thickBot="1">
      <c r="B42" s="425"/>
      <c r="C42" s="426" t="s">
        <v>3059</v>
      </c>
      <c r="D42" s="435">
        <f ca="1">+D30+D38+D40</f>
        <v>6518202.0799999991</v>
      </c>
      <c r="E42" s="435">
        <f ca="1">+E30+E38+E39+E40</f>
        <v>26977139.280000001</v>
      </c>
      <c r="F42" s="435">
        <f ca="1">+F30+F38+F39+F40</f>
        <v>-13940735.120000001</v>
      </c>
      <c r="G42" s="318"/>
    </row>
    <row r="43" spans="1:59" s="323" customFormat="1" ht="14.15" customHeight="1" thickTop="1">
      <c r="B43" s="815" t="s">
        <v>3060</v>
      </c>
      <c r="C43" s="827"/>
      <c r="D43" s="429"/>
      <c r="E43" s="429"/>
      <c r="F43" s="430"/>
      <c r="G43" s="318"/>
    </row>
    <row r="44" spans="1:59" s="333" customFormat="1" ht="14.15" customHeight="1">
      <c r="B44" s="414" t="s">
        <v>3061</v>
      </c>
      <c r="C44" s="415"/>
      <c r="D44" s="416"/>
      <c r="E44" s="416"/>
      <c r="F44" s="431"/>
      <c r="G44" s="328"/>
    </row>
    <row r="45" spans="1:59" s="369" customFormat="1" ht="14.15" customHeight="1">
      <c r="B45" s="417"/>
      <c r="C45" s="418" t="s">
        <v>305</v>
      </c>
      <c r="D45" s="421">
        <f ca="1">IFERROR(_xll.ACC_BU(_xll.ArrayBU(DB),_xll.ArrayDPT($BA45:$BE45),_xll.ArrayCOA($BG45:$BZ45),YR,PRD,_xll.ArrayDIM($CB45:$CE45)),0)</f>
        <v>149782.66</v>
      </c>
      <c r="E45" s="419">
        <f ca="1">IFERROR(_xll.ACC_BU(_xll.ArrayBU(DB),_xll.ArrayDPT($BA45:$BE45),_xll.ArrayCOA($BG45:$BZ45),YR,PRD-1,_xll.ArrayDIM($CB45:$CE45)),0)</f>
        <v>149424.72</v>
      </c>
      <c r="F45" s="420">
        <f ca="1">D45-E45</f>
        <v>357.94000000000233</v>
      </c>
      <c r="G45" s="368"/>
      <c r="BG45" t="s">
        <v>304</v>
      </c>
    </row>
    <row r="46" spans="1:59" s="333" customFormat="1" ht="15" customHeight="1">
      <c r="B46" s="417"/>
      <c r="C46" s="418" t="s">
        <v>307</v>
      </c>
      <c r="D46" s="421">
        <f ca="1">IFERROR(_xll.ACC_BU(_xll.ArrayBU(DB),_xll.ArrayDPT($BA46:$BE46),_xll.ArrayCOA($BG46:$BZ46),YR,PRD,_xll.ArrayDIM($CB46:$CE46)),0)</f>
        <v>201354.02</v>
      </c>
      <c r="E46" s="419">
        <f ca="1">IFERROR(_xll.ACC_BU(_xll.ArrayBU(DB),_xll.ArrayDPT($BA46:$BE46),_xll.ArrayCOA($BG46:$BZ46),YR,PRD-1,_xll.ArrayDIM($CB46:$CE46)),0)</f>
        <v>288789.98</v>
      </c>
      <c r="F46" s="420">
        <f ca="1">D46-E46</f>
        <v>-87435.959999999992</v>
      </c>
      <c r="G46" s="328"/>
      <c r="BG46" t="s">
        <v>306</v>
      </c>
    </row>
    <row r="47" spans="1:59" s="323" customFormat="1" ht="14.15" customHeight="1">
      <c r="A47" s="323" t="s">
        <v>2953</v>
      </c>
      <c r="B47" s="417"/>
      <c r="C47" s="418" t="s">
        <v>309</v>
      </c>
      <c r="D47" s="421">
        <f ca="1">IFERROR(_xll.ACC_BU(_xll.ArrayBU(DB),_xll.ArrayDPT($BA47:$BE47),_xll.ArrayCOA($BG47:$BZ47),YR,PRD,_xll.ArrayDIM($CB47:$CE47)),0)</f>
        <v>0</v>
      </c>
      <c r="E47" s="419">
        <f ca="1">IFERROR(_xll.ACC_BU(_xll.ArrayBU(DB),_xll.ArrayDPT($BA47:$BE47),_xll.ArrayCOA($BG47:$BZ47),YR,PRD-1,_xll.ArrayDIM($CB47:$CE47)),0)</f>
        <v>0</v>
      </c>
      <c r="F47" s="420">
        <f ca="1">D47-E47</f>
        <v>0</v>
      </c>
      <c r="G47" s="318"/>
      <c r="BG47" t="s">
        <v>308</v>
      </c>
    </row>
    <row r="48" spans="1:59" s="323" customFormat="1" ht="14.15" customHeight="1">
      <c r="A48" s="323" t="s">
        <v>3062</v>
      </c>
      <c r="B48" s="417"/>
      <c r="C48" s="418" t="s">
        <v>311</v>
      </c>
      <c r="D48" s="421">
        <f ca="1">IFERROR(_xll.ACC_BU(_xll.ArrayBU(DB),_xll.ArrayDPT($BA48:$BE48),_xll.ArrayCOA($BG48:$BZ48),YR,PRD,_xll.ArrayDIM($CB48:$CE48)),0)</f>
        <v>129391.19</v>
      </c>
      <c r="E48" s="419">
        <f ca="1">IFERROR(_xll.ACC_BU(_xll.ArrayBU(DB),_xll.ArrayDPT($BA48:$BE48),_xll.ArrayCOA($BG48:$BZ48),YR,PRD-1,_xll.ArrayDIM($CB48:$CE48)),0)</f>
        <v>186479.69</v>
      </c>
      <c r="F48" s="420">
        <f ca="1">D48-E48</f>
        <v>-57088.5</v>
      </c>
      <c r="G48" s="318"/>
      <c r="BG48" t="s">
        <v>310</v>
      </c>
    </row>
    <row r="49" spans="1:59" s="323" customFormat="1" ht="14.15" customHeight="1">
      <c r="A49" s="323" t="s">
        <v>3063</v>
      </c>
      <c r="B49" s="417"/>
      <c r="C49" s="418" t="s">
        <v>313</v>
      </c>
      <c r="D49" s="421">
        <f ca="1">IFERROR(_xll.ACC_BU(_xll.ArrayBU(DB),_xll.ArrayDPT($BA49:$BE49),_xll.ArrayCOA($BG49:$BZ49),YR,PRD,_xll.ArrayDIM($CB49:$CE49)),0)</f>
        <v>178404.7</v>
      </c>
      <c r="E49" s="419">
        <f ca="1">IFERROR(_xll.ACC_BU(_xll.ArrayBU(DB),_xll.ArrayDPT($BA49:$BE49),_xll.ArrayCOA($BG49:$BZ49),YR,PRD-1,_xll.ArrayDIM($CB49:$CE49)),0)</f>
        <v>232041.66</v>
      </c>
      <c r="F49" s="420"/>
      <c r="G49" s="318"/>
      <c r="BG49" t="s">
        <v>312</v>
      </c>
    </row>
    <row r="50" spans="1:59" s="323" customFormat="1" ht="14.15" customHeight="1">
      <c r="A50" s="323" t="s">
        <v>3064</v>
      </c>
      <c r="B50" s="417"/>
      <c r="C50" s="418" t="s">
        <v>315</v>
      </c>
      <c r="D50" s="421">
        <f ca="1">IFERROR(_xll.ACC_BU(_xll.ArrayBU(DB),_xll.ArrayDPT($BA50:$BE50),_xll.ArrayCOA($BG50:$BZ50),YR,PRD,_xll.ArrayDIM($CB50:$CE50)),0)</f>
        <v>23018.61</v>
      </c>
      <c r="E50" s="419">
        <f ca="1">IFERROR(_xll.ACC_BU(_xll.ArrayBU(DB),_xll.ArrayDPT($BA50:$BE50),_xll.ArrayCOA($BG50:$BZ50),YR,PRD-1,_xll.ArrayDIM($CB50:$CE50)),0)</f>
        <v>24262.21</v>
      </c>
      <c r="F50" s="420">
        <f t="shared" ref="F50:F65" ca="1" si="2">D50-E50</f>
        <v>-1243.5999999999985</v>
      </c>
      <c r="G50" s="318"/>
      <c r="BG50" t="s">
        <v>314</v>
      </c>
    </row>
    <row r="51" spans="1:59" s="323" customFormat="1" ht="14.15" customHeight="1">
      <c r="A51" s="323" t="s">
        <v>3065</v>
      </c>
      <c r="B51" s="417"/>
      <c r="C51" s="418" t="s">
        <v>319</v>
      </c>
      <c r="D51" s="421">
        <f ca="1">IFERROR(_xll.ACC_BU(_xll.ArrayBU(DB),_xll.ArrayDPT($BA51:$BE51),_xll.ArrayCOA($BG51:$BZ51),YR,PRD,_xll.ArrayDIM($CB51:$CE51)),0)</f>
        <v>0</v>
      </c>
      <c r="E51" s="419">
        <f ca="1">IFERROR(_xll.ACC_BU(_xll.ArrayBU(DB),_xll.ArrayDPT($BA51:$BE51),_xll.ArrayCOA($BG51:$BZ51),YR,PRD-1,_xll.ArrayDIM($CB51:$CE51)),0)</f>
        <v>0</v>
      </c>
      <c r="F51" s="420">
        <f t="shared" ca="1" si="2"/>
        <v>0</v>
      </c>
      <c r="G51" s="318"/>
      <c r="BG51" t="s">
        <v>318</v>
      </c>
    </row>
    <row r="52" spans="1:59" s="323" customFormat="1" ht="14.15" customHeight="1">
      <c r="A52" s="323" t="s">
        <v>3066</v>
      </c>
      <c r="B52" s="417"/>
      <c r="C52" s="418" t="s">
        <v>323</v>
      </c>
      <c r="D52" s="421">
        <f ca="1">IFERROR(_xll.ACC_BU(_xll.ArrayBU(DB),_xll.ArrayDPT($BA52:$BE52),_xll.ArrayCOA($BG52:$BZ52),YR,PRD,_xll.ArrayDIM($CB52:$CE52)),0)</f>
        <v>0</v>
      </c>
      <c r="E52" s="419">
        <f ca="1">IFERROR(_xll.ACC_BU(_xll.ArrayBU(DB),_xll.ArrayDPT($BA52:$BE52),_xll.ArrayCOA($BG52:$BZ52),YR,PRD-1,_xll.ArrayDIM($CB52:$CE52)),0)</f>
        <v>0</v>
      </c>
      <c r="F52" s="420">
        <f t="shared" ca="1" si="2"/>
        <v>0</v>
      </c>
      <c r="G52" s="318"/>
      <c r="BG52" t="s">
        <v>322</v>
      </c>
    </row>
    <row r="53" spans="1:59" s="323" customFormat="1" ht="14.15" customHeight="1">
      <c r="A53" s="323" t="s">
        <v>3067</v>
      </c>
      <c r="B53" s="417"/>
      <c r="C53" s="418" t="s">
        <v>325</v>
      </c>
      <c r="D53" s="421">
        <f ca="1">IFERROR(_xll.ACC_BU(_xll.ArrayBU(DB),_xll.ArrayDPT($BA53:$BE53),_xll.ArrayCOA($BG53:$BZ53),YR,PRD,_xll.ArrayDIM($CB53:$CE53)),0)</f>
        <v>-1050.46</v>
      </c>
      <c r="E53" s="419">
        <f ca="1">IFERROR(_xll.ACC_BU(_xll.ArrayBU(DB),_xll.ArrayDPT($BA53:$BE53),_xll.ArrayCOA($BG53:$BZ53),YR,PRD-1,_xll.ArrayDIM($CB53:$CE53)),0)</f>
        <v>1050.46</v>
      </c>
      <c r="F53" s="420">
        <f t="shared" ca="1" si="2"/>
        <v>-2100.92</v>
      </c>
      <c r="G53" s="318"/>
      <c r="BG53" t="s">
        <v>324</v>
      </c>
    </row>
    <row r="54" spans="1:59" s="323" customFormat="1" ht="14.15" customHeight="1">
      <c r="A54" s="323" t="s">
        <v>3068</v>
      </c>
      <c r="B54" s="417"/>
      <c r="C54" s="418" t="s">
        <v>331</v>
      </c>
      <c r="D54" s="421">
        <f ca="1">IFERROR(_xll.ACC_BU(_xll.ArrayBU(DB),_xll.ArrayDPT($BA54:$BE54),_xll.ArrayCOA($BG54:$BZ54),YR,PRD,_xll.ArrayDIM($CB54:$CE54)),0)</f>
        <v>61773.75</v>
      </c>
      <c r="E54" s="419">
        <f ca="1">IFERROR(_xll.ACC_BU(_xll.ArrayBU(DB),_xll.ArrayDPT($BA54:$BE54),_xll.ArrayCOA($BG54:$BZ54),YR,PRD-1,_xll.ArrayDIM($CB54:$CE54)),0)</f>
        <v>83059.75</v>
      </c>
      <c r="F54" s="420">
        <f t="shared" ca="1" si="2"/>
        <v>-21286</v>
      </c>
      <c r="G54" s="318"/>
      <c r="BG54" t="s">
        <v>330</v>
      </c>
    </row>
    <row r="55" spans="1:59" s="323" customFormat="1" ht="14.15" customHeight="1">
      <c r="A55" s="323" t="s">
        <v>3069</v>
      </c>
      <c r="B55" s="417"/>
      <c r="C55" s="418" t="s">
        <v>333</v>
      </c>
      <c r="D55" s="421">
        <f ca="1">IFERROR(_xll.ACC_BU(_xll.ArrayBU(DB),_xll.ArrayDPT($BA55:$BE55),_xll.ArrayCOA($BG55:$BZ55),YR,PRD,_xll.ArrayDIM($CB55:$CE55)),0)</f>
        <v>22167.15</v>
      </c>
      <c r="E55" s="419">
        <f ca="1">IFERROR(_xll.ACC_BU(_xll.ArrayBU(DB),_xll.ArrayDPT($BA55:$BE55),_xll.ArrayCOA($BG55:$BZ55),YR,PRD-1,_xll.ArrayDIM($CB55:$CE55)),0)</f>
        <v>23925.35</v>
      </c>
      <c r="F55" s="420">
        <f t="shared" ca="1" si="2"/>
        <v>-1758.1999999999971</v>
      </c>
      <c r="G55" s="318"/>
      <c r="BG55" t="s">
        <v>332</v>
      </c>
    </row>
    <row r="56" spans="1:59" s="323" customFormat="1" ht="14.15" customHeight="1">
      <c r="A56" s="323" t="s">
        <v>3070</v>
      </c>
      <c r="B56" s="417"/>
      <c r="C56" s="418" t="s">
        <v>335</v>
      </c>
      <c r="D56" s="421">
        <f ca="1">IFERROR(_xll.ACC_BU(_xll.ArrayBU(DB),_xll.ArrayDPT($BA56:$BE56),_xll.ArrayCOA($BG56:$BZ56),YR,PRD,_xll.ArrayDIM($CB56:$CE56)),0)</f>
        <v>22341.5</v>
      </c>
      <c r="E56" s="419">
        <f ca="1">IFERROR(_xll.ACC_BU(_xll.ArrayBU(DB),_xll.ArrayDPT($BA56:$BE56),_xll.ArrayCOA($BG56:$BZ56),YR,PRD-1,_xll.ArrayDIM($CB56:$CE56)),0)</f>
        <v>35309.199999999997</v>
      </c>
      <c r="F56" s="420">
        <f t="shared" ca="1" si="2"/>
        <v>-12967.699999999997</v>
      </c>
      <c r="G56" s="318"/>
      <c r="BG56" t="s">
        <v>334</v>
      </c>
    </row>
    <row r="57" spans="1:59" s="323" customFormat="1" ht="14.15" customHeight="1">
      <c r="A57" s="323" t="s">
        <v>3071</v>
      </c>
      <c r="B57" s="417"/>
      <c r="C57" s="418" t="s">
        <v>337</v>
      </c>
      <c r="D57" s="421">
        <f ca="1">IFERROR(_xll.ACC_BU(_xll.ArrayBU(DB),_xll.ArrayDPT($BA57:$BE57),_xll.ArrayCOA($BG57:$BZ57),YR,PRD,_xll.ArrayDIM($CB57:$CE57)),0)</f>
        <v>124003.5</v>
      </c>
      <c r="E57" s="419">
        <f ca="1">IFERROR(_xll.ACC_BU(_xll.ArrayBU(DB),_xll.ArrayDPT($BA57:$BE57),_xll.ArrayCOA($BG57:$BZ57),YR,PRD-1,_xll.ArrayDIM($CB57:$CE57)),0)</f>
        <v>215803.08</v>
      </c>
      <c r="F57" s="420">
        <f t="shared" ca="1" si="2"/>
        <v>-91799.579999999987</v>
      </c>
      <c r="G57" s="318"/>
      <c r="BG57" t="s">
        <v>336</v>
      </c>
    </row>
    <row r="58" spans="1:59" s="323" customFormat="1" ht="14.15" customHeight="1">
      <c r="A58" s="323" t="s">
        <v>3072</v>
      </c>
      <c r="B58" s="417"/>
      <c r="C58" s="418" t="s">
        <v>339</v>
      </c>
      <c r="D58" s="421">
        <f ca="1">IFERROR(_xll.ACC_BU(_xll.ArrayBU(DB),_xll.ArrayDPT($BA58:$BE58),_xll.ArrayCOA($BG58:$BZ58),YR,PRD,_xll.ArrayDIM($CB58:$CE58)),0)</f>
        <v>119218.2</v>
      </c>
      <c r="E58" s="419">
        <f ca="1">IFERROR(_xll.ACC_BU(_xll.ArrayBU(DB),_xll.ArrayDPT($BA58:$BE58),_xll.ArrayCOA($BG58:$BZ58),YR,PRD-1,_xll.ArrayDIM($CB58:$CE58)),0)</f>
        <v>151335.51999999999</v>
      </c>
      <c r="F58" s="420">
        <f t="shared" ca="1" si="2"/>
        <v>-32117.319999999992</v>
      </c>
      <c r="G58" s="318"/>
      <c r="BG58" t="s">
        <v>338</v>
      </c>
    </row>
    <row r="59" spans="1:59" s="323" customFormat="1" ht="14.15" customHeight="1">
      <c r="A59" s="323" t="s">
        <v>3073</v>
      </c>
      <c r="B59" s="417"/>
      <c r="C59" s="418" t="s">
        <v>341</v>
      </c>
      <c r="D59" s="421">
        <f ca="1">IFERROR(_xll.ACC_BU(_xll.ArrayBU(DB),_xll.ArrayDPT($BA59:$BE59),_xll.ArrayCOA($BG59:$BZ59),YR,PRD,_xll.ArrayDIM($CB59:$CE59)),0)</f>
        <v>0</v>
      </c>
      <c r="E59" s="419">
        <f ca="1">IFERROR(_xll.ACC_BU(_xll.ArrayBU(DB),_xll.ArrayDPT($BA59:$BE59),_xll.ArrayCOA($BG59:$BZ59),YR,PRD-1,_xll.ArrayDIM($CB59:$CE59)),0)</f>
        <v>0</v>
      </c>
      <c r="F59" s="420">
        <f t="shared" ca="1" si="2"/>
        <v>0</v>
      </c>
      <c r="G59" s="318"/>
      <c r="BG59" t="s">
        <v>340</v>
      </c>
    </row>
    <row r="60" spans="1:59" s="323" customFormat="1" ht="14.15" customHeight="1">
      <c r="A60" s="323" t="s">
        <v>3074</v>
      </c>
      <c r="B60" s="417"/>
      <c r="C60" s="418" t="s">
        <v>343</v>
      </c>
      <c r="D60" s="421">
        <f ca="1">IFERROR(_xll.ACC_BU(_xll.ArrayBU(DB),_xll.ArrayDPT($BA60:$BE60),_xll.ArrayCOA($BG60:$BZ60),YR,PRD,_xll.ArrayDIM($CB60:$CE60)),0)</f>
        <v>36732.36</v>
      </c>
      <c r="E60" s="419">
        <f ca="1">IFERROR(_xll.ACC_BU(_xll.ArrayBU(DB),_xll.ArrayDPT($BA60:$BE60),_xll.ArrayCOA($BG60:$BZ60),YR,PRD-1,_xll.ArrayDIM($CB60:$CE60)),0)</f>
        <v>29154.66</v>
      </c>
      <c r="F60" s="420">
        <f t="shared" ca="1" si="2"/>
        <v>7577.7000000000007</v>
      </c>
      <c r="G60" s="318"/>
      <c r="BG60" t="s">
        <v>342</v>
      </c>
    </row>
    <row r="61" spans="1:59" s="323" customFormat="1" ht="14.15" customHeight="1">
      <c r="A61" s="323" t="s">
        <v>3075</v>
      </c>
      <c r="B61" s="417"/>
      <c r="C61" s="418" t="s">
        <v>345</v>
      </c>
      <c r="D61" s="421">
        <f ca="1">IFERROR(_xll.ACC_BU(_xll.ArrayBU(DB),_xll.ArrayDPT($BA61:$BE61),_xll.ArrayCOA($BG61:$BZ61),YR,PRD,_xll.ArrayDIM($CB61:$CE61)),0)</f>
        <v>0</v>
      </c>
      <c r="E61" s="419">
        <f ca="1">IFERROR(_xll.ACC_BU(_xll.ArrayBU(DB),_xll.ArrayDPT($BA61:$BE61),_xll.ArrayCOA($BG61:$BZ61),YR,PRD-1,_xll.ArrayDIM($CB61:$CE61)),0)</f>
        <v>0</v>
      </c>
      <c r="F61" s="420">
        <f t="shared" ca="1" si="2"/>
        <v>0</v>
      </c>
      <c r="G61" s="318"/>
      <c r="BG61" t="s">
        <v>344</v>
      </c>
    </row>
    <row r="62" spans="1:59" s="323" customFormat="1" ht="13.5" customHeight="1">
      <c r="A62" s="323" t="s">
        <v>3076</v>
      </c>
      <c r="B62" s="417"/>
      <c r="C62" s="418" t="s">
        <v>347</v>
      </c>
      <c r="D62" s="421">
        <f ca="1">IFERROR(_xll.ACC_BU(_xll.ArrayBU(DB),_xll.ArrayDPT($BA62:$BE62),_xll.ArrayCOA($BG62:$BZ62),YR,PRD,_xll.ArrayDIM($CB62:$CE62)),0)</f>
        <v>295069.89</v>
      </c>
      <c r="E62" s="419">
        <f ca="1">IFERROR(_xll.ACC_BU(_xll.ArrayBU(DB),_xll.ArrayDPT($BA62:$BE62),_xll.ArrayCOA($BG62:$BZ62),YR,PRD-1,_xll.ArrayDIM($CB62:$CE62)),0)</f>
        <v>220656.95</v>
      </c>
      <c r="F62" s="420">
        <f t="shared" ca="1" si="2"/>
        <v>74412.94</v>
      </c>
      <c r="G62" s="318"/>
      <c r="BG62" t="s">
        <v>346</v>
      </c>
    </row>
    <row r="63" spans="1:59" s="323" customFormat="1" ht="14.15" customHeight="1">
      <c r="A63" s="323" t="s">
        <v>3077</v>
      </c>
      <c r="B63" s="417"/>
      <c r="C63" s="418" t="s">
        <v>3078</v>
      </c>
      <c r="D63" s="421">
        <f ca="1">IFERROR(_xll.ACC_BU(_xll.ArrayBU(DB),_xll.ArrayDPT($BA63:$BE63),_xll.ArrayCOA($BG63:$BZ63),YR,PRD,_xll.ArrayDIM($CB63:$CE63)),0)</f>
        <v>41318</v>
      </c>
      <c r="E63" s="419">
        <f ca="1">IFERROR(_xll.ACC_BU(_xll.ArrayBU(DB),_xll.ArrayDPT($BA63:$BE63),_xll.ArrayCOA($BG63:$BZ63),YR,PRD-1,_xll.ArrayDIM($CB63:$CE63)),0)</f>
        <v>40828</v>
      </c>
      <c r="F63" s="420">
        <f t="shared" ca="1" si="2"/>
        <v>490</v>
      </c>
      <c r="G63" s="318"/>
      <c r="BG63" t="s">
        <v>348</v>
      </c>
    </row>
    <row r="64" spans="1:59" s="323" customFormat="1" ht="14.15" customHeight="1">
      <c r="A64" s="323" t="s">
        <v>3079</v>
      </c>
      <c r="B64" s="417"/>
      <c r="C64" s="418" t="s">
        <v>3078</v>
      </c>
      <c r="D64" s="421">
        <f ca="1">IFERROR(_xll.ACC_BU(_xll.ArrayBU(DB),_xll.ArrayDPT($BA64:$BE64),_xll.ArrayCOA($BG64:$BZ64),YR,PRD,_xll.ArrayDIM($CB64:$CE64)),0)</f>
        <v>14141.09</v>
      </c>
      <c r="E64" s="419">
        <f ca="1">IFERROR(_xll.ACC_BU(_xll.ArrayBU(DB),_xll.ArrayDPT($BA64:$BE64),_xll.ArrayCOA($BG64:$BZ64),YR,PRD-1,_xll.ArrayDIM($CB64:$CE64)),0)</f>
        <v>13287.21</v>
      </c>
      <c r="F64" s="420">
        <f t="shared" ca="1" si="2"/>
        <v>853.88000000000102</v>
      </c>
      <c r="G64" s="318"/>
      <c r="BG64" t="s">
        <v>350</v>
      </c>
    </row>
    <row r="65" spans="1:59" s="323" customFormat="1" ht="14.15" customHeight="1">
      <c r="A65" s="323" t="s">
        <v>3080</v>
      </c>
      <c r="B65" s="417"/>
      <c r="C65" s="418" t="s">
        <v>355</v>
      </c>
      <c r="D65" s="421">
        <f ca="1">IFERROR(_xll.ACC_BU(_xll.ArrayBU(DB),_xll.ArrayDPT($BA65:$BE65),_xll.ArrayCOA($BG65:$BZ65),YR,PRD,_xll.ArrayDIM($CB65:$CE65)),0)</f>
        <v>11245.61</v>
      </c>
      <c r="E65" s="419">
        <f ca="1">IFERROR(_xll.ACC_BU(_xll.ArrayBU(DB),_xll.ArrayDPT($BA65:$BE65),_xll.ArrayCOA($BG65:$BZ65),YR,PRD-1,_xll.ArrayDIM($CB65:$CE65)),0)</f>
        <v>11348.81</v>
      </c>
      <c r="F65" s="432">
        <f t="shared" ca="1" si="2"/>
        <v>-103.19999999999891</v>
      </c>
      <c r="G65" s="318"/>
      <c r="BG65" t="s">
        <v>354</v>
      </c>
    </row>
    <row r="66" spans="1:59" s="323" customFormat="1" ht="14.15" customHeight="1" thickBot="1">
      <c r="B66" s="417"/>
      <c r="C66" s="418"/>
      <c r="D66" s="433"/>
      <c r="E66" s="433"/>
      <c r="F66" s="432"/>
      <c r="G66" s="318"/>
    </row>
    <row r="67" spans="1:59" s="333" customFormat="1" ht="14.15" customHeight="1" thickTop="1" thickBot="1">
      <c r="B67" s="436"/>
      <c r="C67" s="437" t="s">
        <v>3081</v>
      </c>
      <c r="D67" s="438">
        <f ca="1">SUM(D45:D65)</f>
        <v>1428911.7700000005</v>
      </c>
      <c r="E67" s="438">
        <f ca="1">SUM(E45:E65)</f>
        <v>1706757.2499999998</v>
      </c>
      <c r="F67" s="439">
        <f ca="1">SUM(F45:F65)</f>
        <v>-224208.52000000002</v>
      </c>
      <c r="G67" s="328"/>
      <c r="H67" s="440"/>
    </row>
    <row r="68" spans="1:59" s="369" customFormat="1" ht="14.5" customHeight="1">
      <c r="B68" s="822" t="s">
        <v>3082</v>
      </c>
      <c r="C68" s="821"/>
      <c r="D68" s="441"/>
      <c r="E68" s="441"/>
      <c r="F68" s="431"/>
      <c r="G68" s="368"/>
    </row>
    <row r="69" spans="1:59" s="323" customFormat="1" ht="15" customHeight="1">
      <c r="B69" s="442" t="s">
        <v>3083</v>
      </c>
      <c r="C69" s="418"/>
      <c r="D69" s="443"/>
      <c r="E69" s="443"/>
      <c r="F69" s="444"/>
      <c r="G69" s="318"/>
    </row>
    <row r="70" spans="1:59" s="323" customFormat="1" ht="15" customHeight="1">
      <c r="A70" s="323" t="s">
        <v>3084</v>
      </c>
      <c r="B70" s="417"/>
      <c r="C70" s="418" t="s">
        <v>159</v>
      </c>
      <c r="D70" s="421">
        <f ca="1">IFERROR(_xll.ACC_BU(_xll.ArrayBU(DB),_xll.ArrayDPT($BA70:$BE70),_xll.ArrayCOA($BG70:$BZ70),YR,PRD,_xll.ArrayDIM($CB70:$CE70)),0)</f>
        <v>-7580</v>
      </c>
      <c r="E70" s="419">
        <f ca="1">IFERROR(_xll.ACC_BU(_xll.ArrayBU(DB),_xll.ArrayDPT($BA70:$BE70),_xll.ArrayCOA($BG70:$BZ70),YR,PRD-1,_xll.ArrayDIM($CB70:$CE70)),0)</f>
        <v>19972</v>
      </c>
      <c r="F70" s="420">
        <f ca="1">D70-E70</f>
        <v>-27552</v>
      </c>
      <c r="G70" s="318"/>
      <c r="BG70" t="s">
        <v>158</v>
      </c>
    </row>
    <row r="71" spans="1:59" s="323" customFormat="1" ht="15" customHeight="1">
      <c r="A71" s="323" t="s">
        <v>3085</v>
      </c>
      <c r="B71" s="417"/>
      <c r="C71" s="418" t="s">
        <v>161</v>
      </c>
      <c r="D71" s="419">
        <f ca="1">IFERROR(_xll.ACC_BU(_xll.ArrayBU(DB),_xll.ArrayDPT($BA71:$BE71),_xll.ArrayCOA($BG71:$BZ71),YR,PRD,_xll.ArrayDIM($CB71:$CE71)),0)</f>
        <v>0</v>
      </c>
      <c r="E71" s="419">
        <f ca="1">IFERROR(_xll.ACC_BU(_xll.ArrayBU(DB),_xll.ArrayDPT($BA71:$BE71),_xll.ArrayCOA($BG71:$BZ71),YR,PRD-1,_xll.ArrayDIM($CB71:$CE71)),0)</f>
        <v>0</v>
      </c>
      <c r="F71" s="420">
        <f ca="1">D71-E71</f>
        <v>0</v>
      </c>
      <c r="G71" s="318"/>
      <c r="BG71" t="s">
        <v>160</v>
      </c>
    </row>
    <row r="72" spans="1:59" s="323" customFormat="1" ht="15" customHeight="1">
      <c r="A72" s="323" t="s">
        <v>3086</v>
      </c>
      <c r="B72" s="417"/>
      <c r="C72" s="418" t="s">
        <v>277</v>
      </c>
      <c r="D72" s="421">
        <f ca="1">IFERROR(_xll.ACC_BU(_xll.ArrayBU(DB),_xll.ArrayDPT($BA72:$BE72),_xll.ArrayCOA($BG72:$BZ72),YR,PRD,_xll.ArrayDIM($CB72:$CE72)),0)</f>
        <v>570327.77</v>
      </c>
      <c r="E72" s="419">
        <f ca="1">IFERROR(_xll.ACC_BU(_xll.ArrayBU(DB),_xll.ArrayDPT($BA72:$BE72),_xll.ArrayCOA($BG72:$BZ72),YR,PRD-1,_xll.ArrayDIM($CB72:$CE72)),0)</f>
        <v>570327.77</v>
      </c>
      <c r="F72" s="420"/>
      <c r="G72" s="318"/>
      <c r="BG72" t="s">
        <v>276</v>
      </c>
    </row>
    <row r="73" spans="1:59" s="323" customFormat="1" ht="15" customHeight="1">
      <c r="A73" s="323" t="s">
        <v>3087</v>
      </c>
      <c r="B73" s="417"/>
      <c r="C73" s="418" t="s">
        <v>3088</v>
      </c>
      <c r="D73" s="421">
        <f ca="1">IFERROR(_xll.ACC_BU(_xll.ArrayBU(DB),_xll.ArrayDPT($BA73:$BE73),_xll.ArrayCOA($BG73:$BZ73),YR,PRD,_xll.ArrayDIM($CB73:$CE73)),0)</f>
        <v>324473.17000000004</v>
      </c>
      <c r="E73" s="419">
        <f ca="1">IFERROR(_xll.ACC_BU(_xll.ArrayBU(DB),_xll.ArrayDPT($BA73:$BE73),_xll.ArrayCOA($BG73:$BZ73),YR,PRD-1,_xll.ArrayDIM($CB73:$CE73)),0)</f>
        <v>315064.93000000005</v>
      </c>
      <c r="F73" s="420">
        <f ca="1">D73-E73</f>
        <v>9408.2399999999907</v>
      </c>
      <c r="G73" s="318"/>
      <c r="BG73" t="s">
        <v>278</v>
      </c>
    </row>
    <row r="74" spans="1:59" s="323" customFormat="1" ht="15" customHeight="1">
      <c r="A74" s="323" t="s">
        <v>3089</v>
      </c>
      <c r="B74" s="417"/>
      <c r="C74" s="418" t="s">
        <v>283</v>
      </c>
      <c r="D74" s="419">
        <f ca="1">IFERROR(_xll.ACC_BU(_xll.ArrayBU(DB),_xll.ArrayDPT($BA74:$BE74),_xll.ArrayCOA($BG74:$BZ74),YR,PRD,_xll.ArrayDIM($CB74:$CE74)),0)</f>
        <v>243359.79</v>
      </c>
      <c r="E74" s="419">
        <f ca="1">IFERROR(_xll.ACC_BU(_xll.ArrayBU(DB),_xll.ArrayDPT($BA74:$BE74),_xll.ArrayCOA($BG74:$BZ74),YR,PRD-1,_xll.ArrayDIM($CB74:$CE74)),0)</f>
        <v>413387.85</v>
      </c>
      <c r="F74" s="420">
        <f ca="1">D74-E74</f>
        <v>-170028.05999999997</v>
      </c>
      <c r="G74" s="318"/>
      <c r="BG74" t="s">
        <v>282</v>
      </c>
    </row>
    <row r="75" spans="1:59" s="323" customFormat="1" ht="15" customHeight="1">
      <c r="A75" s="323" t="s">
        <v>3090</v>
      </c>
      <c r="B75" s="417"/>
      <c r="C75" s="418" t="s">
        <v>285</v>
      </c>
      <c r="D75" s="421">
        <f ca="1">IFERROR(_xll.ACC_BU(_xll.ArrayBU(DB),_xll.ArrayDPT($BA75:$BE75),_xll.ArrayCOA($BG75:$BZ75),YR,PRD,_xll.ArrayDIM($CB75:$CE75)),0)</f>
        <v>0</v>
      </c>
      <c r="E75" s="419">
        <f ca="1">IFERROR(_xll.ACC_BU(_xll.ArrayBU(DB),_xll.ArrayDPT($BA75:$BE75),_xll.ArrayCOA($BG75:$BZ75),YR,PRD-1,_xll.ArrayDIM($CB75:$CE75)),0)</f>
        <v>0</v>
      </c>
      <c r="F75" s="420">
        <f ca="1">D75-E75</f>
        <v>0</v>
      </c>
      <c r="G75" s="318"/>
      <c r="BG75" t="s">
        <v>284</v>
      </c>
    </row>
    <row r="76" spans="1:59" s="323" customFormat="1" ht="15" customHeight="1" thickBot="1">
      <c r="A76" s="323" t="s">
        <v>3091</v>
      </c>
      <c r="B76" s="417"/>
      <c r="C76" s="418" t="s">
        <v>293</v>
      </c>
      <c r="D76" s="419">
        <f ca="1">IFERROR(_xll.ACC_BU(_xll.ArrayBU(DB),_xll.ArrayDPT($BA76:$BE76),_xll.ArrayCOA($BG76:$BZ76),YR,PRD,_xll.ArrayDIM($CB76:$CE76)),0)</f>
        <v>55035738.189999998</v>
      </c>
      <c r="E76" s="419">
        <f ca="1">IFERROR(_xll.ACC_BU(_xll.ArrayBU(DB),_xll.ArrayDPT($BA76:$BE76),_xll.ArrayCOA($BG76:$BZ76),YR,PRD-1,_xll.ArrayDIM($CB76:$CE76)),0)</f>
        <v>35035148.189999998</v>
      </c>
      <c r="F76" s="420">
        <f ca="1">D76-E76</f>
        <v>20000590</v>
      </c>
      <c r="G76" s="318"/>
      <c r="BG76" t="s">
        <v>292</v>
      </c>
    </row>
    <row r="77" spans="1:59" s="333" customFormat="1" ht="15" customHeight="1" thickTop="1" thickBot="1">
      <c r="B77" s="425"/>
      <c r="C77" s="426" t="s">
        <v>3092</v>
      </c>
      <c r="D77" s="435">
        <f ca="1">SUM(D69:D76)</f>
        <v>56166318.919999994</v>
      </c>
      <c r="E77" s="435">
        <f ca="1">SUM(E69:E76)</f>
        <v>36353900.739999995</v>
      </c>
      <c r="F77" s="445">
        <f ca="1">SUM(F69:F76)</f>
        <v>19812418.18</v>
      </c>
      <c r="G77" s="328"/>
    </row>
    <row r="78" spans="1:59" s="369" customFormat="1" ht="15" customHeight="1" thickTop="1">
      <c r="B78" s="815" t="s">
        <v>3093</v>
      </c>
      <c r="C78" s="821"/>
      <c r="D78" s="429"/>
      <c r="E78" s="429"/>
      <c r="F78" s="430"/>
      <c r="G78" s="368"/>
    </row>
    <row r="79" spans="1:59" s="446" customFormat="1" ht="15" customHeight="1">
      <c r="B79" s="447" t="s">
        <v>3094</v>
      </c>
      <c r="C79" s="448"/>
      <c r="D79" s="449"/>
      <c r="E79" s="449"/>
      <c r="F79" s="450"/>
      <c r="G79" s="451"/>
    </row>
    <row r="80" spans="1:59" s="323" customFormat="1" ht="15" customHeight="1">
      <c r="A80" s="323" t="s">
        <v>2959</v>
      </c>
      <c r="B80" s="417"/>
      <c r="C80" s="418" t="s">
        <v>3095</v>
      </c>
      <c r="D80" s="421">
        <f ca="1">IFERROR(_xll.ACC_BU(_xll.ArrayBU(DB),_xll.ArrayDPT($BA80:$BE80),_xll.ArrayCOA($BG80:$BZ80),YR,PRD,_xll.ArrayDIM($CB80:$CE80)),0)</f>
        <v>0</v>
      </c>
      <c r="E80" s="419">
        <f ca="1">IFERROR(_xll.ACC_BU(_xll.ArrayBU(DB),_xll.ArrayDPT($BA80:$BE80),_xll.ArrayCOA($BG80:$BZ80),YR,PRD-1,_xll.ArrayDIM($CB80:$CE80)),0)</f>
        <v>0</v>
      </c>
      <c r="F80" s="420">
        <f t="shared" ref="F80:F87" ca="1" si="3">D80-E80</f>
        <v>0</v>
      </c>
      <c r="G80" s="318"/>
      <c r="BG80" t="s">
        <v>360</v>
      </c>
    </row>
    <row r="81" spans="1:60" s="323" customFormat="1" ht="15" customHeight="1">
      <c r="A81" s="323" t="s">
        <v>3096</v>
      </c>
      <c r="B81" s="417"/>
      <c r="C81" s="418" t="s">
        <v>363</v>
      </c>
      <c r="D81" s="421">
        <f ca="1">IFERROR(_xll.ACC_BU(_xll.ArrayBU(DB),_xll.ArrayDPT($BA81:$BE81),_xll.ArrayCOA($BG81:$BZ81),YR,PRD,_xll.ArrayDIM($CB81:$CE81)),0)</f>
        <v>574446.80000000005</v>
      </c>
      <c r="E81" s="419">
        <f ca="1">IFERROR(_xll.ACC_BU(_xll.ArrayBU(DB),_xll.ArrayDPT($BA81:$BE81),_xll.ArrayCOA($BG81:$BZ81),YR,PRD-1,_xll.ArrayDIM($CB81:$CE81)),0)</f>
        <v>321756.3</v>
      </c>
      <c r="F81" s="420">
        <f t="shared" ca="1" si="3"/>
        <v>252690.50000000006</v>
      </c>
      <c r="G81" s="318"/>
      <c r="BG81" t="s">
        <v>362</v>
      </c>
    </row>
    <row r="82" spans="1:60" s="323" customFormat="1" ht="15" customHeight="1">
      <c r="A82" s="323" t="s">
        <v>3097</v>
      </c>
      <c r="B82" s="417"/>
      <c r="C82" s="418" t="s">
        <v>365</v>
      </c>
      <c r="D82" s="421">
        <f ca="1">IFERROR(_xll.ACC_BU(_xll.ArrayBU(DB),_xll.ArrayDPT($BA82:$BE82),_xll.ArrayCOA($BG82:$BZ82),YR,PRD,_xll.ArrayDIM($CB82:$CE82)),0)</f>
        <v>578443.75</v>
      </c>
      <c r="E82" s="419">
        <f ca="1">IFERROR(_xll.ACC_BU(_xll.ArrayBU(DB),_xll.ArrayDPT($BA82:$BE82),_xll.ArrayCOA($BG82:$BZ82),YR,PRD-1,_xll.ArrayDIM($CB82:$CE82)),0)</f>
        <v>658313.75</v>
      </c>
      <c r="F82" s="420">
        <f t="shared" ca="1" si="3"/>
        <v>-79870</v>
      </c>
      <c r="G82" s="318"/>
      <c r="BG82" t="s">
        <v>364</v>
      </c>
    </row>
    <row r="83" spans="1:60" s="323" customFormat="1" ht="15" customHeight="1">
      <c r="A83" s="323" t="s">
        <v>3098</v>
      </c>
      <c r="B83" s="417"/>
      <c r="C83" s="418" t="s">
        <v>367</v>
      </c>
      <c r="D83" s="421">
        <f ca="1">IFERROR(_xll.ACC_BU(_xll.ArrayBU(DB),_xll.ArrayDPT($BA83:$BE83),_xll.ArrayCOA($BG83:$BZ83),YR,PRD,_xll.ArrayDIM($CB83:$CE83)),0)</f>
        <v>0</v>
      </c>
      <c r="E83" s="419">
        <f ca="1">IFERROR(_xll.ACC_BU(_xll.ArrayBU(DB),_xll.ArrayDPT($BA83:$BE83),_xll.ArrayCOA($BG83:$BZ83),YR,PRD-1,_xll.ArrayDIM($CB83:$CE83)),0)</f>
        <v>0</v>
      </c>
      <c r="F83" s="420">
        <f t="shared" ca="1" si="3"/>
        <v>0</v>
      </c>
      <c r="G83" s="318"/>
      <c r="BG83" t="s">
        <v>366</v>
      </c>
    </row>
    <row r="84" spans="1:60" s="323" customFormat="1" ht="15" customHeight="1">
      <c r="A84" s="323" t="s">
        <v>3099</v>
      </c>
      <c r="B84" s="417"/>
      <c r="C84" s="418" t="s">
        <v>369</v>
      </c>
      <c r="D84" s="421">
        <f ca="1">IFERROR(_xll.ACC_BU(_xll.ArrayBU(DB),_xll.ArrayDPT($BA84:$BE84),_xll.ArrayCOA($BG84:$BZ84),YR,PRD,_xll.ArrayDIM($CB84:$CE84)),0)</f>
        <v>63411.54</v>
      </c>
      <c r="E84" s="419">
        <f ca="1">IFERROR(_xll.ACC_BU(_xll.ArrayBU(DB),_xll.ArrayDPT($BA84:$BE84),_xll.ArrayCOA($BG84:$BZ84),YR,PRD-1,_xll.ArrayDIM($CB84:$CE84)),0)</f>
        <v>84602.06</v>
      </c>
      <c r="F84" s="420">
        <f t="shared" ca="1" si="3"/>
        <v>-21190.519999999997</v>
      </c>
      <c r="G84" s="318"/>
      <c r="BG84" t="s">
        <v>368</v>
      </c>
    </row>
    <row r="85" spans="1:60" s="323" customFormat="1" ht="15" customHeight="1">
      <c r="A85" s="323" t="s">
        <v>3100</v>
      </c>
      <c r="B85" s="417"/>
      <c r="C85" s="418" t="s">
        <v>373</v>
      </c>
      <c r="D85" s="421">
        <f ca="1">IFERROR(_xll.ACC_BU(_xll.ArrayBU(DB),_xll.ArrayDPT($BA85:$BE85),_xll.ArrayCOA($BG85:$BZ85),YR,PRD,_xll.ArrayDIM($CB85:$CE85)),0)</f>
        <v>196261.68</v>
      </c>
      <c r="E85" s="419">
        <f ca="1">IFERROR(_xll.ACC_BU(_xll.ArrayBU(DB),_xll.ArrayDPT($BA85:$BE85),_xll.ArrayCOA($BG85:$BZ85),YR,PRD-1,_xll.ArrayDIM($CB85:$CE85)),0)</f>
        <v>196261.68</v>
      </c>
      <c r="F85" s="420">
        <f t="shared" ca="1" si="3"/>
        <v>0</v>
      </c>
      <c r="G85" s="318"/>
      <c r="BG85" t="s">
        <v>372</v>
      </c>
    </row>
    <row r="86" spans="1:60" s="323" customFormat="1" ht="15" customHeight="1">
      <c r="A86" s="323" t="s">
        <v>3101</v>
      </c>
      <c r="B86" s="417"/>
      <c r="C86" s="418" t="s">
        <v>375</v>
      </c>
      <c r="D86" s="421">
        <f ca="1">IFERROR(_xll.ACC_BU(_xll.ArrayBU(DB),_xll.ArrayDPT($BA86:$BE86),_xll.ArrayCOA($BG86:$BZ86),YR,PRD,_xll.ArrayDIM($CB86:$CE86)),0)</f>
        <v>2251</v>
      </c>
      <c r="E86" s="419">
        <f ca="1">IFERROR(_xll.ACC_BU(_xll.ArrayBU(DB),_xll.ArrayDPT($BA86:$BE86),_xll.ArrayCOA($BG86:$BZ86),YR,PRD-1,_xll.ArrayDIM($CB86:$CE86)),0)</f>
        <v>3151</v>
      </c>
      <c r="F86" s="420">
        <f t="shared" ca="1" si="3"/>
        <v>-900</v>
      </c>
      <c r="G86" s="318"/>
      <c r="BG86" t="s">
        <v>374</v>
      </c>
    </row>
    <row r="87" spans="1:60" s="323" customFormat="1" ht="15" customHeight="1">
      <c r="A87" s="323" t="s">
        <v>3102</v>
      </c>
      <c r="B87" s="417"/>
      <c r="C87" s="418" t="s">
        <v>379</v>
      </c>
      <c r="D87" s="421">
        <f ca="1">IFERROR(_xll.ACC_BU(_xll.ArrayBU(DB),_xll.ArrayDPT($BA87:$BE87),_xll.ArrayCOA($BG87:$BZ87),YR,PRD,_xll.ArrayDIM($CB87:$CE87)),0)</f>
        <v>1487271.76</v>
      </c>
      <c r="E87" s="419">
        <f ca="1">IFERROR(_xll.ACC_BU(_xll.ArrayBU(DB),_xll.ArrayDPT($BA87:$BE87),_xll.ArrayCOA($BG87:$BZ87),YR,PRD-1,_xll.ArrayDIM($CB87:$CE87)),0)</f>
        <v>1664447.04</v>
      </c>
      <c r="F87" s="420">
        <f t="shared" ca="1" si="3"/>
        <v>-177175.28000000003</v>
      </c>
      <c r="G87" s="318"/>
      <c r="BG87" t="s">
        <v>378</v>
      </c>
    </row>
    <row r="88" spans="1:60" s="323" customFormat="1" ht="15" customHeight="1" thickBot="1">
      <c r="A88" s="323" t="s">
        <v>3103</v>
      </c>
      <c r="B88" s="417"/>
      <c r="C88" s="418"/>
      <c r="D88" s="419"/>
      <c r="E88" s="419"/>
      <c r="F88" s="452"/>
      <c r="G88" s="318"/>
    </row>
    <row r="89" spans="1:60" s="333" customFormat="1" ht="15" customHeight="1" thickTop="1" thickBot="1">
      <c r="B89" s="425"/>
      <c r="C89" s="426" t="s">
        <v>3104</v>
      </c>
      <c r="D89" s="453">
        <f ca="1">SUM(D80:D88)</f>
        <v>2902086.5300000003</v>
      </c>
      <c r="E89" s="453">
        <f ca="1">SUM(E80:E88)</f>
        <v>2928531.83</v>
      </c>
      <c r="F89" s="454">
        <f ca="1">SUM(F80:F88)</f>
        <v>-26445.299999999959</v>
      </c>
      <c r="G89" s="328"/>
    </row>
    <row r="90" spans="1:60" s="369" customFormat="1" ht="15" customHeight="1" thickTop="1">
      <c r="B90" s="815" t="s">
        <v>3105</v>
      </c>
      <c r="C90" s="821"/>
      <c r="D90" s="429"/>
      <c r="E90" s="429"/>
      <c r="F90" s="430"/>
      <c r="G90" s="368"/>
    </row>
    <row r="91" spans="1:60" s="446" customFormat="1" ht="15" customHeight="1">
      <c r="B91" s="447" t="s">
        <v>3106</v>
      </c>
      <c r="C91" s="448"/>
      <c r="D91" s="449"/>
      <c r="E91" s="449"/>
      <c r="F91" s="450"/>
      <c r="G91" s="451"/>
    </row>
    <row r="92" spans="1:60" s="323" customFormat="1" ht="15" customHeight="1">
      <c r="B92" s="417"/>
      <c r="C92" s="418" t="s">
        <v>3107</v>
      </c>
      <c r="D92" s="419">
        <f ca="1">IFERROR(_xll.ACC_BU(_xll.ArrayBU(DB),_xll.ArrayDPT($BA92:$BE92),_xll.ArrayCOA($BG92:$BZ92),YR,PRD,_xll.ArrayDIM($CB92:$CE92)),0)</f>
        <v>13093946.6</v>
      </c>
      <c r="E92" s="419">
        <f ca="1">IFERROR(_xll.ACC_BU(_xll.ArrayBU(DB),_xll.ArrayDPT($BA92:$BE92),_xll.ArrayCOA($BG92:$BZ92),YR,PRD-1,_xll.ArrayDIM($CB92:$CE92)),0)</f>
        <v>13077036.6</v>
      </c>
      <c r="F92" s="420">
        <f t="shared" ref="F92:F113" ca="1" si="4">D92-E92</f>
        <v>16910</v>
      </c>
      <c r="G92" s="318"/>
      <c r="BG92" t="s">
        <v>426</v>
      </c>
      <c r="BH92" t="s">
        <v>464</v>
      </c>
    </row>
    <row r="93" spans="1:60" s="323" customFormat="1" ht="15" customHeight="1">
      <c r="B93" s="417"/>
      <c r="C93" s="418" t="s">
        <v>506</v>
      </c>
      <c r="D93" s="419">
        <f ca="1">IFERROR(_xll.ACC_BU(_xll.ArrayBU(DB),_xll.ArrayDPT($BA93:$BE93),_xll.ArrayCOA($BG93:$BZ93),YR,PRD,_xll.ArrayDIM($CB93:$CE93)),0)</f>
        <v>14375729.66</v>
      </c>
      <c r="E93" s="419">
        <f ca="1">IFERROR(_xll.ACC_BU(_xll.ArrayBU(DB),_xll.ArrayDPT($BA93:$BE93),_xll.ArrayCOA($BG93:$BZ93),YR,PRD-1,_xll.ArrayDIM($CB93:$CE93)),0)</f>
        <v>14065729.66</v>
      </c>
      <c r="F93" s="420">
        <f t="shared" ca="1" si="4"/>
        <v>310000</v>
      </c>
      <c r="G93" s="318"/>
      <c r="BG93" t="s">
        <v>505</v>
      </c>
    </row>
    <row r="94" spans="1:60" s="323" customFormat="1" ht="15" customHeight="1">
      <c r="B94" s="417"/>
      <c r="C94" s="418" t="s">
        <v>508</v>
      </c>
      <c r="D94" s="419">
        <f ca="1">IFERROR(_xll.ACC_BU(_xll.ArrayBU(DB),_xll.ArrayDPT($BA94:$BE94),_xll.ArrayCOA($BG94:$BZ94),YR,PRD,_xll.ArrayDIM($CB94:$CE94)),0)</f>
        <v>664040</v>
      </c>
      <c r="E94" s="419">
        <f ca="1">IFERROR(_xll.ACC_BU(_xll.ArrayBU(DB),_xll.ArrayDPT($BA94:$BE94),_xll.ArrayCOA($BG94:$BZ94),YR,PRD-1,_xll.ArrayDIM($CB94:$CE94)),0)</f>
        <v>664040</v>
      </c>
      <c r="F94" s="420">
        <f t="shared" ca="1" si="4"/>
        <v>0</v>
      </c>
      <c r="G94" s="318"/>
      <c r="H94" s="323">
        <v>16180</v>
      </c>
      <c r="I94" s="455">
        <f t="shared" ref="I94:I112" ca="1" si="5">+D94-H94</f>
        <v>647860</v>
      </c>
      <c r="BG94" t="s">
        <v>507</v>
      </c>
    </row>
    <row r="95" spans="1:60" s="323" customFormat="1" ht="15" customHeight="1">
      <c r="B95" s="417"/>
      <c r="C95" s="418" t="s">
        <v>510</v>
      </c>
      <c r="D95" s="419">
        <f ca="1">IFERROR(_xll.ACC_BU(_xll.ArrayBU(DB),_xll.ArrayDPT($BA95:$BE95),_xll.ArrayCOA($BG95:$BZ95),YR,PRD,_xll.ArrayDIM($CB95:$CE95)),0)</f>
        <v>472944.96</v>
      </c>
      <c r="E95" s="419">
        <f ca="1">IFERROR(_xll.ACC_BU(_xll.ArrayBU(DB),_xll.ArrayDPT($BA95:$BE95),_xll.ArrayCOA($BG95:$BZ95),YR,PRD-1,_xll.ArrayDIM($CB95:$CE95)),0)</f>
        <v>472944.96</v>
      </c>
      <c r="F95" s="420">
        <f t="shared" ca="1" si="4"/>
        <v>0</v>
      </c>
      <c r="G95" s="318"/>
      <c r="H95" s="323">
        <v>285567.28999999998</v>
      </c>
      <c r="I95" s="455">
        <f t="shared" ca="1" si="5"/>
        <v>187377.67000000004</v>
      </c>
      <c r="BG95" t="s">
        <v>509</v>
      </c>
    </row>
    <row r="96" spans="1:60" s="323" customFormat="1" ht="15" customHeight="1">
      <c r="B96" s="417"/>
      <c r="C96" s="418" t="s">
        <v>512</v>
      </c>
      <c r="D96" s="419">
        <f ca="1">IFERROR(_xll.ACC_BU(_xll.ArrayBU(DB),_xll.ArrayDPT($BA96:$BE96),_xll.ArrayCOA($BG96:$BZ96),YR,PRD,_xll.ArrayDIM($CB96:$CE96)),0)</f>
        <v>576773.87</v>
      </c>
      <c r="E96" s="419">
        <f ca="1">IFERROR(_xll.ACC_BU(_xll.ArrayBU(DB),_xll.ArrayDPT($BA96:$BE96),_xll.ArrayCOA($BG96:$BZ96),YR,PRD-1,_xll.ArrayDIM($CB96:$CE96)),0)</f>
        <v>576773.87</v>
      </c>
      <c r="F96" s="420">
        <f t="shared" ca="1" si="4"/>
        <v>0</v>
      </c>
      <c r="G96" s="318"/>
      <c r="H96" s="323">
        <v>165559.45000000001</v>
      </c>
      <c r="I96" s="455">
        <f t="shared" ca="1" si="5"/>
        <v>411214.42</v>
      </c>
      <c r="BG96" t="s">
        <v>511</v>
      </c>
    </row>
    <row r="97" spans="1:59" s="333" customFormat="1" ht="15" customHeight="1">
      <c r="B97" s="417"/>
      <c r="C97" s="418" t="s">
        <v>3108</v>
      </c>
      <c r="D97" s="419">
        <f ca="1">IFERROR(_xll.ACC_BU(_xll.ArrayBU(DB),_xll.ArrayDPT($BA97:$BE97),_xll.ArrayCOA($BG97:$BZ97),YR,PRD,_xll.ArrayDIM($CB97:$CE97)),0)</f>
        <v>6383867.5700000003</v>
      </c>
      <c r="E97" s="419">
        <f ca="1">IFERROR(_xll.ACC_BU(_xll.ArrayBU(DB),_xll.ArrayDPT($BA97:$BE97),_xll.ArrayCOA($BG97:$BZ97),YR,PRD-1,_xll.ArrayDIM($CB97:$CE97)),0)</f>
        <v>6383867.5700000003</v>
      </c>
      <c r="F97" s="420">
        <f t="shared" ca="1" si="4"/>
        <v>0</v>
      </c>
      <c r="G97" s="328"/>
      <c r="H97" s="333">
        <v>307761.03000000003</v>
      </c>
      <c r="I97" s="455">
        <f t="shared" ca="1" si="5"/>
        <v>6076106.54</v>
      </c>
      <c r="BG97" t="s">
        <v>513</v>
      </c>
    </row>
    <row r="98" spans="1:59" s="369" customFormat="1" ht="15" customHeight="1">
      <c r="B98" s="417"/>
      <c r="C98" s="418" t="s">
        <v>520</v>
      </c>
      <c r="D98" s="419">
        <f ca="1">IFERROR(_xll.ACC_BU(_xll.ArrayBU(DB),_xll.ArrayDPT($BA98:$BE98),_xll.ArrayCOA($BG98:$BZ98),YR,PRD,_xll.ArrayDIM($CB98:$CE98)),0)</f>
        <v>9991065.6500000004</v>
      </c>
      <c r="E98" s="419">
        <f ca="1">IFERROR(_xll.ACC_BU(_xll.ArrayBU(DB),_xll.ArrayDPT($BA98:$BE98),_xll.ArrayCOA($BG98:$BZ98),YR,PRD-1,_xll.ArrayDIM($CB98:$CE98)),0)</f>
        <v>9991065.6500000004</v>
      </c>
      <c r="F98" s="420">
        <f t="shared" ca="1" si="4"/>
        <v>0</v>
      </c>
      <c r="G98" s="368"/>
      <c r="H98" s="369">
        <v>237917.84</v>
      </c>
      <c r="I98" s="455">
        <f t="shared" ca="1" si="5"/>
        <v>9753147.8100000005</v>
      </c>
      <c r="BG98" t="s">
        <v>519</v>
      </c>
    </row>
    <row r="99" spans="1:59" s="323" customFormat="1" ht="15" customHeight="1">
      <c r="B99" s="417"/>
      <c r="C99" s="418" t="s">
        <v>3109</v>
      </c>
      <c r="D99" s="419">
        <f ca="1">IFERROR(_xll.ACC_BU(_xll.ArrayBU(DB),_xll.ArrayDPT($BA99:$BE99),_xll.ArrayCOA($BG99:$BZ99),YR,PRD,_xll.ArrayDIM($CB99:$CE99)),0)</f>
        <v>24880059.690000001</v>
      </c>
      <c r="E99" s="419">
        <f ca="1">IFERROR(_xll.ACC_BU(_xll.ArrayBU(DB),_xll.ArrayDPT($BA99:$BE99),_xll.ArrayCOA($BG99:$BZ99),YR,PRD-1,_xll.ArrayDIM($CB99:$CE99)),0)</f>
        <v>24880059.690000001</v>
      </c>
      <c r="F99" s="420">
        <f t="shared" ca="1" si="4"/>
        <v>0</v>
      </c>
      <c r="G99" s="318"/>
      <c r="H99" s="323">
        <v>20479.439999999999</v>
      </c>
      <c r="I99" s="455">
        <f t="shared" ca="1" si="5"/>
        <v>24859580.25</v>
      </c>
      <c r="BG99" t="s">
        <v>521</v>
      </c>
    </row>
    <row r="100" spans="1:59" s="323" customFormat="1" ht="15" customHeight="1">
      <c r="A100" s="323" t="s">
        <v>2940</v>
      </c>
      <c r="B100" s="417"/>
      <c r="C100" s="418" t="s">
        <v>524</v>
      </c>
      <c r="D100" s="419">
        <f ca="1">IFERROR(_xll.ACC_BU(_xll.ArrayBU(DB),_xll.ArrayDPT($BA100:$BE100),_xll.ArrayCOA($BG100:$BZ100),YR,PRD,_xll.ArrayDIM($CB100:$CE100)),0)</f>
        <v>11723657.729999999</v>
      </c>
      <c r="E100" s="419">
        <f ca="1">IFERROR(_xll.ACC_BU(_xll.ArrayBU(DB),_xll.ArrayDPT($BA100:$BE100),_xll.ArrayCOA($BG100:$BZ100),YR,PRD-1,_xll.ArrayDIM($CB100:$CE100)),0)</f>
        <v>11680837.75</v>
      </c>
      <c r="F100" s="420">
        <f t="shared" ca="1" si="4"/>
        <v>42819.979999998584</v>
      </c>
      <c r="G100" s="318"/>
      <c r="H100" s="323">
        <v>458771.77</v>
      </c>
      <c r="I100" s="455">
        <f t="shared" ca="1" si="5"/>
        <v>11264885.959999999</v>
      </c>
      <c r="BG100" t="s">
        <v>523</v>
      </c>
    </row>
    <row r="101" spans="1:59" s="323" customFormat="1" ht="15" customHeight="1">
      <c r="A101" s="323" t="s">
        <v>3110</v>
      </c>
      <c r="B101" s="417"/>
      <c r="C101" s="418" t="s">
        <v>526</v>
      </c>
      <c r="D101" s="419">
        <f ca="1">IFERROR(_xll.ACC_BU(_xll.ArrayBU(DB),_xll.ArrayDPT($BA101:$BE101),_xll.ArrayCOA($BG101:$BZ101),YR,PRD,_xll.ArrayDIM($CB101:$CE101)),0)</f>
        <v>1049074.06</v>
      </c>
      <c r="E101" s="419">
        <f ca="1">IFERROR(_xll.ACC_BU(_xll.ArrayBU(DB),_xll.ArrayDPT($BA101:$BE101),_xll.ArrayCOA($BG101:$BZ101),YR,PRD-1,_xll.ArrayDIM($CB101:$CE101)),0)</f>
        <v>1049074.06</v>
      </c>
      <c r="F101" s="420">
        <f t="shared" ca="1" si="4"/>
        <v>0</v>
      </c>
      <c r="G101" s="318"/>
      <c r="H101" s="323">
        <v>236134.2</v>
      </c>
      <c r="I101" s="455">
        <f t="shared" ca="1" si="5"/>
        <v>812939.8600000001</v>
      </c>
      <c r="BG101" t="s">
        <v>525</v>
      </c>
    </row>
    <row r="102" spans="1:59" s="323" customFormat="1" ht="15" customHeight="1">
      <c r="A102" s="323" t="s">
        <v>3111</v>
      </c>
      <c r="B102" s="417"/>
      <c r="C102" s="418" t="s">
        <v>3112</v>
      </c>
      <c r="D102" s="419">
        <f ca="1">IFERROR(_xll.ACC_BU(_xll.ArrayBU(DB),_xll.ArrayDPT($BA102:$BE102),_xll.ArrayCOA($BG102:$BZ102),YR,PRD,_xll.ArrayDIM($CB102:$CE102)),0)</f>
        <v>3003325.13</v>
      </c>
      <c r="E102" s="419">
        <f ca="1">IFERROR(_xll.ACC_BU(_xll.ArrayBU(DB),_xll.ArrayDPT($BA102:$BE102),_xll.ArrayCOA($BG102:$BZ102),YR,PRD-1,_xll.ArrayDIM($CB102:$CE102)),0)</f>
        <v>3003325.13</v>
      </c>
      <c r="F102" s="420">
        <f t="shared" ca="1" si="4"/>
        <v>0</v>
      </c>
      <c r="G102" s="318"/>
      <c r="H102" s="323">
        <v>83691.179999999993</v>
      </c>
      <c r="I102" s="455">
        <f t="shared" ca="1" si="5"/>
        <v>2919633.9499999997</v>
      </c>
      <c r="BG102" t="s">
        <v>527</v>
      </c>
    </row>
    <row r="103" spans="1:59" s="323" customFormat="1" ht="15" customHeight="1">
      <c r="A103" s="323" t="s">
        <v>3113</v>
      </c>
      <c r="B103" s="417"/>
      <c r="C103" s="418" t="s">
        <v>530</v>
      </c>
      <c r="D103" s="419">
        <f ca="1">IFERROR(_xll.ACC_BU(_xll.ArrayBU(DB),_xll.ArrayDPT($BA103:$BE103),_xll.ArrayCOA($BG103:$BZ103),YR,PRD,_xll.ArrayDIM($CB103:$CE103)),0)</f>
        <v>3089006.11</v>
      </c>
      <c r="E103" s="419">
        <f ca="1">IFERROR(_xll.ACC_BU(_xll.ArrayBU(DB),_xll.ArrayDPT($BA103:$BE103),_xll.ArrayCOA($BG103:$BZ103),YR,PRD-1,_xll.ArrayDIM($CB103:$CE103)),0)</f>
        <v>3089006.11</v>
      </c>
      <c r="F103" s="420">
        <f t="shared" ca="1" si="4"/>
        <v>0</v>
      </c>
      <c r="G103" s="318"/>
      <c r="H103" s="323">
        <v>260928.97</v>
      </c>
      <c r="I103" s="455">
        <f t="shared" ca="1" si="5"/>
        <v>2828077.1399999997</v>
      </c>
      <c r="BG103" t="s">
        <v>529</v>
      </c>
    </row>
    <row r="104" spans="1:59" s="323" customFormat="1" ht="15" customHeight="1">
      <c r="A104" s="323" t="s">
        <v>3114</v>
      </c>
      <c r="B104" s="417"/>
      <c r="C104" s="418" t="s">
        <v>540</v>
      </c>
      <c r="D104" s="419">
        <f ca="1">IFERROR(_xll.ACC_BU(_xll.ArrayBU(DB),_xll.ArrayDPT($BA104:$BE104),_xll.ArrayCOA($BG104:$BZ104),YR,PRD,_xll.ArrayDIM($CB104:$CE104)),0)</f>
        <v>454570.12</v>
      </c>
      <c r="E104" s="419">
        <f ca="1">IFERROR(_xll.ACC_BU(_xll.ArrayBU(DB),_xll.ArrayDPT($BA104:$BE104),_xll.ArrayCOA($BG104:$BZ104),YR,PRD-1,_xll.ArrayDIM($CB104:$CE104)),0)</f>
        <v>454570.12</v>
      </c>
      <c r="F104" s="420">
        <f t="shared" ca="1" si="4"/>
        <v>0</v>
      </c>
      <c r="G104" s="318"/>
      <c r="H104" s="323">
        <v>18116.810000000001</v>
      </c>
      <c r="I104" s="455">
        <f t="shared" ca="1" si="5"/>
        <v>436453.31</v>
      </c>
      <c r="BG104" t="s">
        <v>539</v>
      </c>
    </row>
    <row r="105" spans="1:59" s="323" customFormat="1" ht="15" customHeight="1">
      <c r="A105" s="323" t="s">
        <v>3115</v>
      </c>
      <c r="B105" s="417"/>
      <c r="C105" s="418" t="s">
        <v>542</v>
      </c>
      <c r="D105" s="419">
        <f ca="1">IFERROR(_xll.ACC_BU(_xll.ArrayBU(DB),_xll.ArrayDPT($BA105:$BE105),_xll.ArrayCOA($BG105:$BZ105),YR,PRD,_xll.ArrayDIM($CB105:$CE105)),0)</f>
        <v>53025558.390000001</v>
      </c>
      <c r="E105" s="419">
        <f ca="1">IFERROR(_xll.ACC_BU(_xll.ArrayBU(DB),_xll.ArrayDPT($BA105:$BE105),_xll.ArrayCOA($BG105:$BZ105),YR,PRD-1,_xll.ArrayDIM($CB105:$CE105)),0)</f>
        <v>53025558.390000001</v>
      </c>
      <c r="F105" s="420">
        <f t="shared" ca="1" si="4"/>
        <v>0</v>
      </c>
      <c r="G105" s="318"/>
      <c r="H105" s="323">
        <v>428927.11</v>
      </c>
      <c r="I105" s="455">
        <f t="shared" ca="1" si="5"/>
        <v>52596631.280000001</v>
      </c>
      <c r="BG105" t="s">
        <v>541</v>
      </c>
    </row>
    <row r="106" spans="1:59" s="323" customFormat="1" ht="15" customHeight="1">
      <c r="A106" s="323" t="s">
        <v>3116</v>
      </c>
      <c r="B106" s="417"/>
      <c r="C106" s="418" t="s">
        <v>544</v>
      </c>
      <c r="D106" s="419">
        <f ca="1">IFERROR(_xll.ACC_BU(_xll.ArrayBU(DB),_xll.ArrayDPT($BA106:$BE106),_xll.ArrayCOA($BG106:$BZ106),YR,PRD,_xll.ArrayDIM($CB106:$CE106)),0)</f>
        <v>11791652.379999999</v>
      </c>
      <c r="E106" s="419">
        <f ca="1">IFERROR(_xll.ACC_BU(_xll.ArrayBU(DB),_xll.ArrayDPT($BA106:$BE106),_xll.ArrayCOA($BG106:$BZ106),YR,PRD-1,_xll.ArrayDIM($CB106:$CE106)),0)</f>
        <v>11119572.379999999</v>
      </c>
      <c r="F106" s="420">
        <f t="shared" ca="1" si="4"/>
        <v>672080</v>
      </c>
      <c r="G106" s="318"/>
      <c r="H106" s="323">
        <v>1033874.48</v>
      </c>
      <c r="I106" s="455">
        <f t="shared" ca="1" si="5"/>
        <v>10757777.899999999</v>
      </c>
      <c r="BG106" t="s">
        <v>543</v>
      </c>
    </row>
    <row r="107" spans="1:59" s="333" customFormat="1" ht="15" customHeight="1">
      <c r="B107" s="417"/>
      <c r="C107" s="418" t="s">
        <v>546</v>
      </c>
      <c r="D107" s="419">
        <f ca="1">IFERROR(_xll.ACC_BU(_xll.ArrayBU(DB),_xll.ArrayDPT($BA107:$BE107),_xll.ArrayCOA($BG107:$BZ107),YR,PRD,_xll.ArrayDIM($CB107:$CE107)),0)</f>
        <v>90323.24</v>
      </c>
      <c r="E107" s="419">
        <f ca="1">IFERROR(_xll.ACC_BU(_xll.ArrayBU(DB),_xll.ArrayDPT($BA107:$BE107),_xll.ArrayCOA($BG107:$BZ107),YR,PRD-1,_xll.ArrayDIM($CB107:$CE107)),0)</f>
        <v>90323.24</v>
      </c>
      <c r="F107" s="420">
        <f t="shared" ca="1" si="4"/>
        <v>0</v>
      </c>
      <c r="G107" s="328"/>
      <c r="H107" s="323">
        <v>0</v>
      </c>
      <c r="I107" s="455">
        <f t="shared" ca="1" si="5"/>
        <v>90323.24</v>
      </c>
      <c r="BG107" t="s">
        <v>545</v>
      </c>
    </row>
    <row r="108" spans="1:59" s="323" customFormat="1" ht="15" customHeight="1">
      <c r="B108" s="417"/>
      <c r="C108" s="418" t="s">
        <v>548</v>
      </c>
      <c r="D108" s="419">
        <f ca="1">IFERROR(_xll.ACC_BU(_xll.ArrayBU(DB),_xll.ArrayDPT($BA108:$BE108),_xll.ArrayCOA($BG108:$BZ108),YR,PRD,_xll.ArrayDIM($CB108:$CE108)),0)</f>
        <v>284207.65999999997</v>
      </c>
      <c r="E108" s="419">
        <f ca="1">IFERROR(_xll.ACC_BU(_xll.ArrayBU(DB),_xll.ArrayDPT($BA108:$BE108),_xll.ArrayCOA($BG108:$BZ108),YR,PRD-1,_xll.ArrayDIM($CB108:$CE108)),0)</f>
        <v>284207.65999999997</v>
      </c>
      <c r="F108" s="420">
        <f t="shared" ca="1" si="4"/>
        <v>0</v>
      </c>
      <c r="G108" s="318"/>
      <c r="H108" s="333">
        <v>23764.02</v>
      </c>
      <c r="I108" s="455">
        <f t="shared" ca="1" si="5"/>
        <v>260443.63999999998</v>
      </c>
      <c r="BG108" t="s">
        <v>547</v>
      </c>
    </row>
    <row r="109" spans="1:59" s="333" customFormat="1" ht="15" customHeight="1">
      <c r="B109" s="417"/>
      <c r="C109" s="418" t="s">
        <v>552</v>
      </c>
      <c r="D109" s="419">
        <f ca="1">IFERROR(_xll.ACC_BU(_xll.ArrayBU(DB),_xll.ArrayDPT($BA109:$BE109),_xll.ArrayCOA($BG109:$BZ109),YR,PRD,_xll.ArrayDIM($CB109:$CE109)),0)</f>
        <v>87575.69</v>
      </c>
      <c r="E109" s="419">
        <f ca="1">IFERROR(_xll.ACC_BU(_xll.ArrayBU(DB),_xll.ArrayDPT($BA109:$BE109),_xll.ArrayCOA($BG109:$BZ109),YR,PRD-1,_xll.ArrayDIM($CB109:$CE109)),0)</f>
        <v>87575.69</v>
      </c>
      <c r="F109" s="420">
        <f t="shared" ca="1" si="4"/>
        <v>0</v>
      </c>
      <c r="G109" s="328"/>
      <c r="H109" s="323">
        <v>559635.05000000005</v>
      </c>
      <c r="I109" s="455">
        <f t="shared" ca="1" si="5"/>
        <v>-472059.36000000004</v>
      </c>
      <c r="BG109" t="s">
        <v>549</v>
      </c>
    </row>
    <row r="110" spans="1:59" s="369" customFormat="1" ht="15" customHeight="1">
      <c r="B110" s="417"/>
      <c r="C110" s="418" t="s">
        <v>556</v>
      </c>
      <c r="D110" s="419">
        <f ca="1">IFERROR(_xll.ACC_BU(_xll.ArrayBU(DB),_xll.ArrayDPT($BA110:$BE110),_xll.ArrayCOA($BG110:$BZ110),YR,PRD,_xll.ArrayDIM($CB110:$CE110)),0)</f>
        <v>13940451.310000001</v>
      </c>
      <c r="E110" s="419">
        <f ca="1">IFERROR(_xll.ACC_BU(_xll.ArrayBU(DB),_xll.ArrayDPT($BA110:$BE110),_xll.ArrayCOA($BG110:$BZ110),YR,PRD-1,_xll.ArrayDIM($CB110:$CE110)),0)</f>
        <v>13940451.310000001</v>
      </c>
      <c r="F110" s="422">
        <f t="shared" ca="1" si="4"/>
        <v>0</v>
      </c>
      <c r="G110" s="368"/>
      <c r="H110" s="333">
        <v>1558598.2579999999</v>
      </c>
      <c r="I110" s="455">
        <f t="shared" ca="1" si="5"/>
        <v>12381853.052000001</v>
      </c>
      <c r="BG110" t="s">
        <v>555</v>
      </c>
    </row>
    <row r="111" spans="1:59" s="323" customFormat="1" ht="15" customHeight="1">
      <c r="B111" s="417"/>
      <c r="C111" s="418" t="s">
        <v>569</v>
      </c>
      <c r="D111" s="419">
        <f ca="1">IFERROR(_xll.ACC_BU(_xll.ArrayBU(DB),_xll.ArrayDPT($BA111:$BE111),_xll.ArrayCOA($BG111:$BZ111),YR,PRD,_xll.ArrayDIM($CB111:$CE111)),0)</f>
        <v>24655.200000000001</v>
      </c>
      <c r="E111" s="419">
        <f ca="1">IFERROR(_xll.ACC_BU(_xll.ArrayBU(DB),_xll.ArrayDPT($BA111:$BE111),_xll.ArrayCOA($BG111:$BZ111),YR,PRD-1,_xll.ArrayDIM($CB111:$CE111)),0)</f>
        <v>24655.200000000001</v>
      </c>
      <c r="F111" s="420">
        <f t="shared" ca="1" si="4"/>
        <v>0</v>
      </c>
      <c r="G111" s="318"/>
      <c r="H111" s="456">
        <v>86770.75</v>
      </c>
      <c r="I111" s="455">
        <f t="shared" ca="1" si="5"/>
        <v>-62115.55</v>
      </c>
      <c r="BG111" t="s">
        <v>568</v>
      </c>
    </row>
    <row r="112" spans="1:59" s="323" customFormat="1" ht="14.5" customHeight="1">
      <c r="A112" s="323" t="s">
        <v>2974</v>
      </c>
      <c r="B112" s="417"/>
      <c r="C112" s="418" t="s">
        <v>564</v>
      </c>
      <c r="D112" s="419">
        <f ca="1">IFERROR(_xll.ACC_BU(_xll.ArrayBU(DB),_xll.ArrayDPT($BA112:$BE112),_xll.ArrayCOA($BG112:$BZ112),YR,PRD,_xll.ArrayDIM($CB112:$CE112)),0)</f>
        <v>0</v>
      </c>
      <c r="E112" s="419">
        <f ca="1">IFERROR(_xll.ACC_BU(_xll.ArrayBU(DB),_xll.ArrayDPT($BA112:$BE112),_xll.ArrayCOA($BG112:$BZ112),YR,PRD-1,_xll.ArrayDIM($CB112:$CE112)),0)</f>
        <v>0</v>
      </c>
      <c r="F112" s="420">
        <f t="shared" ca="1" si="4"/>
        <v>0</v>
      </c>
      <c r="G112" s="318"/>
      <c r="H112" s="323">
        <v>104092.6</v>
      </c>
      <c r="I112" s="455">
        <f t="shared" ca="1" si="5"/>
        <v>-104092.6</v>
      </c>
      <c r="BG112" t="s">
        <v>570</v>
      </c>
    </row>
    <row r="113" spans="1:60" s="323" customFormat="1" ht="14.5" customHeight="1" thickBot="1">
      <c r="A113" s="323" t="s">
        <v>3117</v>
      </c>
      <c r="B113" s="417"/>
      <c r="C113" s="418" t="s">
        <v>3118</v>
      </c>
      <c r="D113" s="419">
        <f ca="1">IFERROR(_xll.ACC_BU(_xll.ArrayBU(DB),_xll.ArrayDPT($BA113:$BE113),_xll.ArrayCOA($BG113:$BZ113),YR,PRD,_xll.ArrayDIM($CB113:$CE113)),0)</f>
        <v>122797101.37</v>
      </c>
      <c r="E113" s="419">
        <f ca="1">IFERROR(_xll.ACC_BU(_xll.ArrayBU(DB),_xll.ArrayDPT($BA113:$BE113),_xll.ArrayCOA($BG113:$BZ113),YR,PRD-1,_xll.ArrayDIM($CB113:$CE113)),0)</f>
        <v>120286071.29000001</v>
      </c>
      <c r="F113" s="452">
        <f t="shared" ca="1" si="4"/>
        <v>2511030.0799999982</v>
      </c>
      <c r="G113" s="318"/>
      <c r="BG113" t="s">
        <v>582</v>
      </c>
      <c r="BH113" t="s">
        <v>644</v>
      </c>
    </row>
    <row r="114" spans="1:60" s="323" customFormat="1" ht="14.5" customHeight="1" thickTop="1" thickBot="1">
      <c r="B114" s="425"/>
      <c r="C114" s="426" t="s">
        <v>3119</v>
      </c>
      <c r="D114" s="453">
        <f ca="1">SUM(D93:D113)</f>
        <v>278705639.79000002</v>
      </c>
      <c r="E114" s="453">
        <f ca="1">SUM(E93:E112)</f>
        <v>154883638.44</v>
      </c>
      <c r="F114" s="454">
        <f ca="1">SUM(F92:F110)</f>
        <v>1041809.9799999986</v>
      </c>
      <c r="G114" s="318"/>
    </row>
    <row r="115" spans="1:60" s="333" customFormat="1" ht="14.5" customHeight="1" thickTop="1">
      <c r="B115" s="815" t="s">
        <v>3120</v>
      </c>
      <c r="C115" s="826"/>
      <c r="D115" s="429"/>
      <c r="E115" s="429"/>
      <c r="F115" s="430"/>
      <c r="G115" s="328"/>
      <c r="H115" s="323"/>
    </row>
    <row r="116" spans="1:60" s="369" customFormat="1" ht="15" customHeight="1">
      <c r="B116" s="447" t="s">
        <v>3121</v>
      </c>
      <c r="C116" s="457"/>
      <c r="D116" s="443"/>
      <c r="E116" s="443"/>
      <c r="F116" s="444"/>
      <c r="G116" s="368"/>
      <c r="H116" s="333"/>
    </row>
    <row r="117" spans="1:60" s="323" customFormat="1" ht="15" customHeight="1">
      <c r="B117" s="417"/>
      <c r="C117" s="418" t="s">
        <v>239</v>
      </c>
      <c r="D117" s="421">
        <f ca="1">IFERROR(_xll.ACC_BU(_xll.ArrayBU(DB),_xll.ArrayDPT($BA117:$BE117),_xll.ArrayCOA($BG117:$BZ117),YR,PRD,_xll.ArrayDIM($CB117:$CE117)),0)</f>
        <v>0</v>
      </c>
      <c r="E117" s="419">
        <f ca="1">IFERROR(_xll.ACC_BU(_xll.ArrayBU(DB),_xll.ArrayDPT($BA117:$BE117),_xll.ArrayCOA($BG117:$BZ117),YR,PRD-1,_xll.ArrayDIM($CB117:$CE117)),0)</f>
        <v>0</v>
      </c>
      <c r="F117" s="420">
        <f t="shared" ref="F117:F122" ca="1" si="6">D117-E117</f>
        <v>0</v>
      </c>
      <c r="G117" s="318"/>
      <c r="H117" s="369"/>
      <c r="BG117" t="s">
        <v>238</v>
      </c>
    </row>
    <row r="118" spans="1:60" s="323" customFormat="1" ht="14.5" customHeight="1">
      <c r="A118" s="323" t="s">
        <v>3122</v>
      </c>
      <c r="B118" s="417"/>
      <c r="C118" s="418" t="s">
        <v>241</v>
      </c>
      <c r="D118" s="421">
        <f ca="1">IFERROR(_xll.ACC_BU(_xll.ArrayBU(DB),_xll.ArrayDPT($BA118:$BE118),_xll.ArrayCOA($BG118:$BZ118),YR,PRD,_xll.ArrayDIM($CB118:$CE118)),0)</f>
        <v>0</v>
      </c>
      <c r="E118" s="419">
        <f ca="1">IFERROR(_xll.ACC_BU(_xll.ArrayBU(DB),_xll.ArrayDPT($BA118:$BE118),_xll.ArrayCOA($BG118:$BZ118),YR,PRD-1,_xll.ArrayDIM($CB118:$CE118)),0)</f>
        <v>0</v>
      </c>
      <c r="F118" s="420">
        <f t="shared" ca="1" si="6"/>
        <v>0</v>
      </c>
      <c r="G118" s="318"/>
      <c r="BG118" t="s">
        <v>240</v>
      </c>
    </row>
    <row r="119" spans="1:60" s="323" customFormat="1" ht="14.5" customHeight="1">
      <c r="A119" s="323" t="s">
        <v>3123</v>
      </c>
      <c r="B119" s="417"/>
      <c r="C119" s="418" t="s">
        <v>3124</v>
      </c>
      <c r="D119" s="421">
        <f ca="1">IFERROR(_xll.ACC_BU(_xll.ArrayBU(DB),_xll.ArrayDPT($BA119:$BE119),_xll.ArrayCOA($BG119:$BZ119),YR,PRD,_xll.ArrayDIM($CB119:$CE119)),0)</f>
        <v>1146464.1200000001</v>
      </c>
      <c r="E119" s="419">
        <f ca="1">IFERROR(_xll.ACC_BU(_xll.ArrayBU(DB),_xll.ArrayDPT($BA119:$BE119),_xll.ArrayCOA($BG119:$BZ119),YR,PRD-1,_xll.ArrayDIM($CB119:$CE119)),0)</f>
        <v>1054572.92</v>
      </c>
      <c r="F119" s="422">
        <f t="shared" ca="1" si="6"/>
        <v>91891.200000000186</v>
      </c>
      <c r="G119" s="318"/>
      <c r="BG119" t="s">
        <v>404</v>
      </c>
    </row>
    <row r="120" spans="1:60" s="323" customFormat="1" ht="14.5" customHeight="1">
      <c r="A120" s="323" t="s">
        <v>3125</v>
      </c>
      <c r="B120" s="417"/>
      <c r="C120" s="418" t="s">
        <v>243</v>
      </c>
      <c r="D120" s="421">
        <f ca="1">IFERROR(_xll.ACC_BU(_xll.ArrayBU(DB),_xll.ArrayDPT($BA120:$BE120),_xll.ArrayCOA($BG120:$BZ120),YR,PRD,_xll.ArrayDIM($CB120:$CE120)),0)</f>
        <v>0</v>
      </c>
      <c r="E120" s="419">
        <f ca="1">IFERROR(_xll.ACC_BU(_xll.ArrayBU(DB),_xll.ArrayDPT($BA120:$BE120),_xll.ArrayCOA($BG120:$BZ120),YR,PRD-1,_xll.ArrayDIM($CB120:$CE120)),0)</f>
        <v>0</v>
      </c>
      <c r="F120" s="420">
        <f t="shared" ca="1" si="6"/>
        <v>0</v>
      </c>
      <c r="G120" s="318"/>
      <c r="BG120" t="s">
        <v>242</v>
      </c>
    </row>
    <row r="121" spans="1:60" s="323" customFormat="1" ht="14.5" customHeight="1">
      <c r="A121" s="323" t="s">
        <v>3126</v>
      </c>
      <c r="B121" s="417"/>
      <c r="C121" s="418" t="s">
        <v>3127</v>
      </c>
      <c r="D121" s="421">
        <f ca="1">IFERROR(_xll.ACC_BU(_xll.ArrayBU(DB),_xll.ArrayDPT($BA121:$BE121),_xll.ArrayCOA($BG121:$BZ121),YR,PRD,_xll.ArrayDIM($CB121:$CE121)),0)</f>
        <v>149460.5</v>
      </c>
      <c r="E121" s="419">
        <f ca="1">IFERROR(_xll.ACC_BU(_xll.ArrayBU(DB),_xll.ArrayDPT($BA121:$BE121),_xll.ArrayCOA($BG121:$BZ121),YR,PRD-1,_xll.ArrayDIM($CB121:$CE121)),0)</f>
        <v>170724.56</v>
      </c>
      <c r="F121" s="420">
        <f t="shared" ca="1" si="6"/>
        <v>-21264.059999999998</v>
      </c>
      <c r="G121" s="318"/>
      <c r="BG121" t="s">
        <v>244</v>
      </c>
    </row>
    <row r="122" spans="1:60" s="323" customFormat="1" ht="14.5" customHeight="1" thickBot="1">
      <c r="A122" s="323" t="s">
        <v>3128</v>
      </c>
      <c r="B122" s="417"/>
      <c r="C122" s="418" t="s">
        <v>247</v>
      </c>
      <c r="D122" s="421">
        <f ca="1">IFERROR(_xll.ACC_BU(_xll.ArrayBU(DB),_xll.ArrayDPT($BA122:$BE122),_xll.ArrayCOA($BG122:$BZ122),YR,PRD,_xll.ArrayDIM($CB122:$CE122)),0)</f>
        <v>0</v>
      </c>
      <c r="E122" s="419">
        <f ca="1">IFERROR(_xll.ACC_BU(_xll.ArrayBU(DB),_xll.ArrayDPT($BA122:$BE122),_xll.ArrayCOA($BG122:$BZ122),YR,PRD-1,_xll.ArrayDIM($CB122:$CE122)),0)</f>
        <v>0</v>
      </c>
      <c r="F122" s="422">
        <f t="shared" ca="1" si="6"/>
        <v>0</v>
      </c>
      <c r="G122" s="318"/>
      <c r="BG122" t="s">
        <v>246</v>
      </c>
    </row>
    <row r="123" spans="1:60" s="323" customFormat="1" ht="14.5" customHeight="1" thickTop="1" thickBot="1">
      <c r="A123" s="323" t="s">
        <v>3129</v>
      </c>
      <c r="B123" s="425"/>
      <c r="C123" s="426" t="s">
        <v>3130</v>
      </c>
      <c r="D123" s="453">
        <f ca="1">SUM(D117:D122)</f>
        <v>1295924.6200000001</v>
      </c>
      <c r="E123" s="453">
        <f ca="1">SUM(E117:E122)</f>
        <v>1225297.48</v>
      </c>
      <c r="F123" s="454">
        <f ca="1">SUM(F117:F122)</f>
        <v>70627.140000000189</v>
      </c>
      <c r="G123" s="318"/>
    </row>
    <row r="124" spans="1:60" s="323" customFormat="1" ht="14.5" customHeight="1" thickTop="1" thickBot="1">
      <c r="A124" s="323" t="s">
        <v>3131</v>
      </c>
      <c r="B124" s="417"/>
      <c r="C124" s="418" t="s">
        <v>3118</v>
      </c>
      <c r="D124" s="458">
        <v>0</v>
      </c>
      <c r="E124" s="458">
        <v>0</v>
      </c>
      <c r="F124" s="452">
        <f>D124-E124</f>
        <v>0</v>
      </c>
      <c r="G124" s="318"/>
    </row>
    <row r="125" spans="1:60" s="333" customFormat="1" ht="15" customHeight="1" thickTop="1" thickBot="1">
      <c r="B125" s="425"/>
      <c r="C125" s="426" t="s">
        <v>3132</v>
      </c>
      <c r="D125" s="453">
        <f ca="1">+D123-D124</f>
        <v>1295924.6200000001</v>
      </c>
      <c r="E125" s="453">
        <f ca="1">+E123-E124</f>
        <v>1225297.48</v>
      </c>
      <c r="F125" s="454">
        <f ca="1">+F123-F124</f>
        <v>70627.140000000189</v>
      </c>
      <c r="G125" s="328"/>
      <c r="H125" s="323"/>
    </row>
    <row r="126" spans="1:60" ht="18.75" customHeight="1" thickTop="1">
      <c r="B126" s="815" t="s">
        <v>3133</v>
      </c>
      <c r="C126" s="816"/>
      <c r="D126" s="429"/>
      <c r="E126" s="429"/>
      <c r="F126" s="430"/>
      <c r="G126" s="459"/>
      <c r="H126" s="333"/>
    </row>
    <row r="127" spans="1:60" ht="16.5" customHeight="1">
      <c r="B127" s="447" t="s">
        <v>3134</v>
      </c>
      <c r="C127" s="457"/>
      <c r="D127" s="443"/>
      <c r="E127" s="443"/>
      <c r="F127" s="444"/>
      <c r="G127" s="459"/>
    </row>
    <row r="128" spans="1:60" ht="16.5" customHeight="1">
      <c r="B128" s="417"/>
      <c r="C128" s="418" t="s">
        <v>3135</v>
      </c>
      <c r="D128" s="419"/>
      <c r="E128" s="419"/>
      <c r="F128" s="420">
        <f>D128-E128</f>
        <v>0</v>
      </c>
      <c r="G128" s="459"/>
    </row>
    <row r="129" spans="2:59" ht="16.5" customHeight="1">
      <c r="B129" s="417"/>
      <c r="C129" s="418" t="s">
        <v>3136</v>
      </c>
      <c r="D129" s="419"/>
      <c r="E129" s="419"/>
      <c r="F129" s="420">
        <f>D129-E129</f>
        <v>0</v>
      </c>
      <c r="G129" s="459"/>
    </row>
    <row r="130" spans="2:59" ht="17.25" customHeight="1" thickBot="1">
      <c r="B130" s="417"/>
      <c r="C130" s="418" t="s">
        <v>3137</v>
      </c>
      <c r="D130" s="419"/>
      <c r="E130" s="419"/>
      <c r="F130" s="422">
        <f>D130-E130</f>
        <v>0</v>
      </c>
      <c r="G130" s="459"/>
    </row>
    <row r="131" spans="2:59" ht="18" customHeight="1" thickTop="1" thickBot="1">
      <c r="B131" s="425"/>
      <c r="C131" s="426" t="s">
        <v>3138</v>
      </c>
      <c r="D131" s="453">
        <f>SUM(D128:D130)</f>
        <v>0</v>
      </c>
      <c r="E131" s="453">
        <f>SUM(E128:E130)</f>
        <v>0</v>
      </c>
      <c r="F131" s="454">
        <f>SUM(F128:F130)</f>
        <v>0</v>
      </c>
      <c r="G131" s="459"/>
    </row>
    <row r="132" spans="2:59" ht="17.25" customHeight="1" thickTop="1">
      <c r="B132" s="815" t="s">
        <v>3139</v>
      </c>
      <c r="C132" s="816"/>
      <c r="D132" s="429"/>
      <c r="E132" s="429"/>
      <c r="F132" s="430"/>
      <c r="G132" s="459"/>
    </row>
    <row r="133" spans="2:59" ht="16.5" customHeight="1">
      <c r="B133" s="414" t="s">
        <v>3140</v>
      </c>
      <c r="C133" s="457"/>
      <c r="D133" s="443"/>
      <c r="E133" s="443"/>
      <c r="F133" s="444"/>
      <c r="G133" s="459"/>
    </row>
    <row r="134" spans="2:59" ht="16.5" customHeight="1">
      <c r="B134" s="417"/>
      <c r="C134" s="418" t="s">
        <v>385</v>
      </c>
      <c r="D134" s="421">
        <f ca="1">IFERROR(_xll.ACC_BU(_xll.ArrayBU(DB),_xll.ArrayDPT($BA134:$BE134),_xll.ArrayCOA($BG134:$BZ134),YR,PRD,_xll.ArrayDIM($CB134:$CE134)),0)</f>
        <v>-25000</v>
      </c>
      <c r="E134" s="419">
        <f ca="1">IFERROR(_xll.ACC_BU(_xll.ArrayBU(DB),_xll.ArrayDPT($BA134:$BE134),_xll.ArrayCOA($BG134:$BZ134),YR,PRD-1,_xll.ArrayDIM($CB134:$CE134)),0)</f>
        <v>25000</v>
      </c>
      <c r="F134" s="420">
        <f t="shared" ref="F134:F142" ca="1" si="7">D134-E134</f>
        <v>-50000</v>
      </c>
      <c r="G134" s="459"/>
      <c r="BG134" t="s">
        <v>384</v>
      </c>
    </row>
    <row r="135" spans="2:59" ht="16.5" customHeight="1">
      <c r="B135" s="417"/>
      <c r="C135" s="418" t="s">
        <v>387</v>
      </c>
      <c r="D135" s="421">
        <f ca="1">IFERROR(_xll.ACC_BU(_xll.ArrayBU(DB),_xll.ArrayDPT($BA135:$BE135),_xll.ArrayCOA($BG135:$BZ135),YR,PRD,_xll.ArrayDIM($CB135:$CE135)),0)</f>
        <v>1526496.3</v>
      </c>
      <c r="E135" s="419">
        <f ca="1">IFERROR(_xll.ACC_BU(_xll.ArrayBU(DB),_xll.ArrayDPT($BA135:$BE135),_xll.ArrayCOA($BG135:$BZ135),YR,PRD-1,_xll.ArrayDIM($CB135:$CE135)),0)</f>
        <v>1691901.62</v>
      </c>
      <c r="F135" s="420">
        <f t="shared" ca="1" si="7"/>
        <v>-165405.32000000007</v>
      </c>
      <c r="G135" s="459"/>
      <c r="BG135" t="s">
        <v>386</v>
      </c>
    </row>
    <row r="136" spans="2:59" ht="16.5" customHeight="1">
      <c r="B136" s="417"/>
      <c r="C136" s="418" t="s">
        <v>391</v>
      </c>
      <c r="D136" s="421">
        <f ca="1">IFERROR(_xll.ACC_BU(_xll.ArrayBU(DB),_xll.ArrayDPT($BA136:$BE136),_xll.ArrayCOA($BG136:$BZ136),YR,PRD,_xll.ArrayDIM($CB136:$CE136)),0)</f>
        <v>13348.04</v>
      </c>
      <c r="E136" s="419">
        <f ca="1">IFERROR(_xll.ACC_BU(_xll.ArrayBU(DB),_xll.ArrayDPT($BA136:$BE136),_xll.ArrayCOA($BG136:$BZ136),YR,PRD-1,_xll.ArrayDIM($CB136:$CE136)),0)</f>
        <v>13348.04</v>
      </c>
      <c r="F136" s="420">
        <f t="shared" ca="1" si="7"/>
        <v>0</v>
      </c>
      <c r="G136" s="459"/>
      <c r="BG136" t="s">
        <v>390</v>
      </c>
    </row>
    <row r="137" spans="2:59" ht="16.5" customHeight="1">
      <c r="B137" s="417"/>
      <c r="C137" s="418" t="s">
        <v>3141</v>
      </c>
      <c r="D137" s="421">
        <f ca="1">IFERROR(_xll.ACC_BU(_xll.ArrayBU(DB),_xll.ArrayDPT($BA137:$BE137),_xll.ArrayCOA($BG137:$BZ137),YR,PRD,_xll.ArrayDIM($CB137:$CE137)),0)</f>
        <v>685793.74</v>
      </c>
      <c r="E137" s="419">
        <f ca="1">IFERROR(_xll.ACC_BU(_xll.ArrayBU(DB),_xll.ArrayDPT($BA137:$BE137),_xll.ArrayCOA($BG137:$BZ137),YR,PRD-1,_xll.ArrayDIM($CB137:$CE137)),0)</f>
        <v>685793.74</v>
      </c>
      <c r="F137" s="420">
        <f t="shared" ca="1" si="7"/>
        <v>0</v>
      </c>
      <c r="G137" s="459"/>
      <c r="BG137" t="s">
        <v>392</v>
      </c>
    </row>
    <row r="138" spans="2:59" ht="16.5" customHeight="1">
      <c r="B138" s="417"/>
      <c r="C138" s="418" t="s">
        <v>395</v>
      </c>
      <c r="D138" s="421">
        <f ca="1">IFERROR(_xll.ACC_BU(_xll.ArrayBU(DB),_xll.ArrayDPT($BA138:$BE138),_xll.ArrayCOA($BG138:$BZ138),YR,PRD,_xll.ArrayDIM($CB138:$CE138)),0)</f>
        <v>0</v>
      </c>
      <c r="E138" s="419">
        <f ca="1">IFERROR(_xll.ACC_BU(_xll.ArrayBU(DB),_xll.ArrayDPT($BA138:$BE138),_xll.ArrayCOA($BG138:$BZ138),YR,PRD-1,_xll.ArrayDIM($CB138:$CE138)),0)</f>
        <v>0</v>
      </c>
      <c r="F138" s="420">
        <f t="shared" ca="1" si="7"/>
        <v>0</v>
      </c>
      <c r="G138" s="459"/>
      <c r="BG138" t="s">
        <v>394</v>
      </c>
    </row>
    <row r="139" spans="2:59" ht="16.5" customHeight="1">
      <c r="B139" s="417"/>
      <c r="C139" s="418" t="s">
        <v>397</v>
      </c>
      <c r="D139" s="421">
        <f ca="1">IFERROR(_xll.ACC_BU(_xll.ArrayBU(DB),_xll.ArrayDPT($BA139:$BE139),_xll.ArrayCOA($BG139:$BZ139),YR,PRD,_xll.ArrayDIM($CB139:$CE139)),0)</f>
        <v>0</v>
      </c>
      <c r="E139" s="419">
        <f ca="1">IFERROR(_xll.ACC_BU(_xll.ArrayBU(DB),_xll.ArrayDPT($BA139:$BE139),_xll.ArrayCOA($BG139:$BZ139),YR,PRD-1,_xll.ArrayDIM($CB139:$CE139)),0)</f>
        <v>0</v>
      </c>
      <c r="F139" s="420">
        <f t="shared" ca="1" si="7"/>
        <v>0</v>
      </c>
      <c r="G139" s="459"/>
      <c r="BG139" t="s">
        <v>396</v>
      </c>
    </row>
    <row r="140" spans="2:59" ht="16.5" customHeight="1">
      <c r="B140" s="417"/>
      <c r="C140" s="418" t="s">
        <v>401</v>
      </c>
      <c r="D140" s="421">
        <f ca="1">IFERROR(_xll.ACC_BU(_xll.ArrayBU(DB),_xll.ArrayDPT($BA140:$BE140),_xll.ArrayCOA($BG140:$BZ140),YR,PRD,_xll.ArrayDIM($CB140:$CE140)),0)</f>
        <v>64584.03</v>
      </c>
      <c r="E140" s="419">
        <f ca="1">IFERROR(_xll.ACC_BU(_xll.ArrayBU(DB),_xll.ArrayDPT($BA140:$BE140),_xll.ArrayCOA($BG140:$BZ140),YR,PRD-1,_xll.ArrayDIM($CB140:$CE140)),0)</f>
        <v>64584.03</v>
      </c>
      <c r="F140" s="422">
        <f t="shared" ca="1" si="7"/>
        <v>0</v>
      </c>
      <c r="G140" s="459"/>
      <c r="BG140" t="s">
        <v>400</v>
      </c>
    </row>
    <row r="141" spans="2:59" ht="16.5" customHeight="1">
      <c r="B141" s="417"/>
      <c r="C141" s="418" t="s">
        <v>648</v>
      </c>
      <c r="D141" s="421">
        <f ca="1">IFERROR(_xll.ACC_BU(_xll.ArrayBU(DB),_xll.ArrayDPT($BA141:$BE141),_xll.ArrayCOA($BG141:$BZ141),YR,PRD,_xll.ArrayDIM($CB141:$CE141)),0)</f>
        <v>0</v>
      </c>
      <c r="E141" s="419">
        <f ca="1">IFERROR(_xll.ACC_BU(_xll.ArrayBU(DB),_xll.ArrayDPT($BA141:$BE141),_xll.ArrayCOA($BG141:$BZ141),YR,PRD-1,_xll.ArrayDIM($CB141:$CE141)),0)</f>
        <v>0</v>
      </c>
      <c r="F141" s="432">
        <f t="shared" ca="1" si="7"/>
        <v>0</v>
      </c>
      <c r="G141" s="459"/>
      <c r="BG141" t="s">
        <v>647</v>
      </c>
    </row>
    <row r="142" spans="2:59" ht="17.25" customHeight="1" thickBot="1">
      <c r="B142" s="417"/>
      <c r="C142" s="418" t="s">
        <v>409</v>
      </c>
      <c r="D142" s="421">
        <f ca="1">IFERROR(_xll.ACC_BU(_xll.ArrayBU(DB),_xll.ArrayDPT($BA142:$BE142),_xll.ArrayCOA($BG142:$BZ142),YR,PRD,_xll.ArrayDIM($CB142:$CE142)),0)</f>
        <v>0</v>
      </c>
      <c r="E142" s="419">
        <f ca="1">IFERROR(_xll.ACC_BU(_xll.ArrayBU(DB),_xll.ArrayDPT($BA142:$BE142),_xll.ArrayCOA($BG142:$BZ142),YR,PRD-1,_xll.ArrayDIM($CB142:$CE142)),0)</f>
        <v>0</v>
      </c>
      <c r="F142" s="432">
        <f t="shared" ca="1" si="7"/>
        <v>0</v>
      </c>
      <c r="G142" s="459"/>
      <c r="BG142" t="s">
        <v>408</v>
      </c>
    </row>
    <row r="143" spans="2:59" ht="18" customHeight="1" thickTop="1" thickBot="1">
      <c r="B143" s="436"/>
      <c r="C143" s="437" t="s">
        <v>3142</v>
      </c>
      <c r="D143" s="438">
        <f ca="1">SUM(D134:D142)</f>
        <v>2265222.11</v>
      </c>
      <c r="E143" s="438">
        <f ca="1">SUM(E134:E142)</f>
        <v>2480627.4300000002</v>
      </c>
      <c r="F143" s="439">
        <f ca="1">SUM(F134:F142)</f>
        <v>-215405.32000000007</v>
      </c>
      <c r="G143" s="459"/>
    </row>
    <row r="144" spans="2:59" ht="16.5" customHeight="1">
      <c r="D144" s="460"/>
      <c r="E144" s="460"/>
      <c r="F144" s="461"/>
      <c r="G144" s="459"/>
    </row>
    <row r="145" spans="4:7" ht="16.5" customHeight="1">
      <c r="D145" s="460"/>
      <c r="E145" s="460"/>
      <c r="F145" s="461"/>
      <c r="G145" s="459"/>
    </row>
    <row r="146" spans="4:7" ht="16.5" customHeight="1">
      <c r="D146" s="460"/>
      <c r="E146" s="460"/>
      <c r="F146" s="461"/>
      <c r="G146" s="459"/>
    </row>
    <row r="147" spans="4:7" ht="16.5" customHeight="1">
      <c r="D147" s="460"/>
      <c r="E147" s="460"/>
      <c r="F147" s="461"/>
      <c r="G147" s="459"/>
    </row>
    <row r="148" spans="4:7" ht="16.5" customHeight="1">
      <c r="D148" s="460"/>
      <c r="E148" s="460"/>
      <c r="F148" s="461"/>
      <c r="G148" s="459"/>
    </row>
    <row r="149" spans="4:7" ht="16.5" customHeight="1">
      <c r="D149" s="460"/>
      <c r="E149" s="460"/>
      <c r="F149" s="461"/>
      <c r="G149" s="459"/>
    </row>
    <row r="150" spans="4:7" ht="16.5" customHeight="1">
      <c r="D150" s="460"/>
      <c r="E150" s="460"/>
      <c r="F150" s="461"/>
      <c r="G150" s="459"/>
    </row>
    <row r="151" spans="4:7" ht="16.5" customHeight="1">
      <c r="D151" s="460"/>
      <c r="E151" s="460"/>
      <c r="F151" s="461"/>
    </row>
    <row r="152" spans="4:7" ht="16.5" customHeight="1">
      <c r="D152" s="460"/>
      <c r="E152" s="460"/>
      <c r="F152" s="461"/>
    </row>
    <row r="153" spans="4:7" ht="15.75" customHeight="1">
      <c r="D153" s="460"/>
      <c r="E153" s="460"/>
      <c r="F153" s="460"/>
    </row>
    <row r="154" spans="4:7" ht="15.75" customHeight="1">
      <c r="D154" s="460"/>
      <c r="E154" s="460"/>
      <c r="F154" s="460"/>
    </row>
    <row r="155" spans="4:7" ht="15.75" customHeight="1">
      <c r="D155" s="460"/>
      <c r="E155" s="460"/>
      <c r="F155" s="460"/>
    </row>
    <row r="156" spans="4:7" ht="15.75" customHeight="1">
      <c r="D156" s="460"/>
      <c r="E156" s="460"/>
      <c r="F156" s="460"/>
    </row>
    <row r="157" spans="4:7" ht="15.75" customHeight="1">
      <c r="D157" s="460"/>
      <c r="E157" s="460"/>
      <c r="F157" s="460"/>
    </row>
    <row r="158" spans="4:7" ht="15.75" customHeight="1">
      <c r="D158" s="460"/>
      <c r="E158" s="460"/>
      <c r="F158" s="460"/>
    </row>
    <row r="159" spans="4:7" ht="15.75" customHeight="1">
      <c r="D159" s="462"/>
      <c r="E159" s="462"/>
      <c r="F159" s="462"/>
    </row>
    <row r="160" spans="4:7" ht="15.75" customHeight="1">
      <c r="D160" s="462"/>
      <c r="E160" s="462"/>
      <c r="F160" s="462"/>
    </row>
    <row r="161" spans="4:6" ht="15.75" customHeight="1">
      <c r="D161" s="462"/>
      <c r="E161" s="462"/>
      <c r="F161" s="462"/>
    </row>
    <row r="162" spans="4:6" ht="15.75" customHeight="1">
      <c r="D162" s="462"/>
      <c r="E162" s="462"/>
      <c r="F162" s="462"/>
    </row>
    <row r="163" spans="4:6" ht="15.75" customHeight="1">
      <c r="D163" s="462"/>
      <c r="E163" s="462"/>
      <c r="F163" s="462"/>
    </row>
    <row r="164" spans="4:6" ht="15.75" customHeight="1">
      <c r="D164" s="462"/>
      <c r="E164" s="462"/>
      <c r="F164" s="462"/>
    </row>
    <row r="165" spans="4:6" ht="15.75" customHeight="1">
      <c r="D165" s="462"/>
      <c r="E165" s="462"/>
      <c r="F165" s="462"/>
    </row>
    <row r="166" spans="4:6" ht="15.75" customHeight="1">
      <c r="D166" s="462"/>
      <c r="E166" s="462"/>
      <c r="F166" s="462"/>
    </row>
    <row r="167" spans="4:6" ht="15.75" customHeight="1">
      <c r="D167" s="462"/>
      <c r="E167" s="462"/>
      <c r="F167" s="462"/>
    </row>
    <row r="168" spans="4:6" ht="15.75" customHeight="1">
      <c r="D168" s="462"/>
      <c r="E168" s="462"/>
      <c r="F168" s="462"/>
    </row>
    <row r="169" spans="4:6" ht="15.75" customHeight="1">
      <c r="D169" s="462"/>
      <c r="E169" s="462"/>
      <c r="F169" s="462"/>
    </row>
    <row r="170" spans="4:6" ht="15.75" customHeight="1">
      <c r="D170" s="462"/>
      <c r="E170" s="462"/>
      <c r="F170" s="462"/>
    </row>
    <row r="171" spans="4:6" ht="15.75" customHeight="1">
      <c r="D171" s="462"/>
      <c r="E171" s="462"/>
      <c r="F171" s="462"/>
    </row>
    <row r="172" spans="4:6" ht="15.75" customHeight="1">
      <c r="D172" s="462"/>
      <c r="E172" s="462"/>
      <c r="F172" s="462"/>
    </row>
    <row r="173" spans="4:6" ht="15.75" customHeight="1">
      <c r="D173" s="462"/>
      <c r="E173" s="462"/>
      <c r="F173" s="462"/>
    </row>
    <row r="174" spans="4:6" ht="15.75" customHeight="1">
      <c r="D174" s="462"/>
      <c r="E174" s="462"/>
      <c r="F174" s="462"/>
    </row>
    <row r="175" spans="4:6" ht="15.75" customHeight="1">
      <c r="D175" s="462"/>
      <c r="E175" s="462"/>
      <c r="F175" s="462"/>
    </row>
    <row r="176" spans="4:6" ht="15.75" customHeight="1">
      <c r="D176" s="462"/>
      <c r="E176" s="462"/>
      <c r="F176" s="462"/>
    </row>
    <row r="177" spans="4:6" ht="15.75" customHeight="1">
      <c r="D177" s="462"/>
      <c r="E177" s="462"/>
      <c r="F177" s="462"/>
    </row>
    <row r="178" spans="4:6" ht="15.75" customHeight="1">
      <c r="D178" s="462"/>
      <c r="E178" s="462"/>
      <c r="F178" s="462"/>
    </row>
    <row r="179" spans="4:6" ht="15.75" customHeight="1">
      <c r="D179" s="462"/>
      <c r="E179" s="462"/>
      <c r="F179" s="462"/>
    </row>
    <row r="180" spans="4:6" ht="15.75" customHeight="1">
      <c r="D180" s="462"/>
      <c r="E180" s="462"/>
      <c r="F180" s="462"/>
    </row>
    <row r="181" spans="4:6" ht="15.75" customHeight="1">
      <c r="D181" s="462"/>
      <c r="E181" s="462"/>
      <c r="F181" s="462"/>
    </row>
    <row r="182" spans="4:6" ht="15.75" customHeight="1">
      <c r="D182" s="462"/>
      <c r="E182" s="462"/>
      <c r="F182" s="462"/>
    </row>
    <row r="183" spans="4:6" ht="15.75" customHeight="1">
      <c r="D183" s="462"/>
      <c r="E183" s="462"/>
      <c r="F183" s="462"/>
    </row>
    <row r="184" spans="4:6" ht="15.75" customHeight="1">
      <c r="D184" s="462"/>
      <c r="E184" s="462"/>
      <c r="F184" s="462"/>
    </row>
    <row r="185" spans="4:6" ht="15.75" customHeight="1">
      <c r="D185" s="462"/>
      <c r="E185" s="462"/>
      <c r="F185" s="462"/>
    </row>
    <row r="186" spans="4:6" ht="15.75" customHeight="1">
      <c r="D186" s="462"/>
      <c r="E186" s="462"/>
      <c r="F186" s="462"/>
    </row>
    <row r="187" spans="4:6" ht="15.75" customHeight="1">
      <c r="D187" s="462"/>
      <c r="E187" s="462"/>
      <c r="F187" s="462"/>
    </row>
  </sheetData>
  <mergeCells count="14">
    <mergeCell ref="B2:C2"/>
    <mergeCell ref="D4:D5"/>
    <mergeCell ref="B23:C23"/>
    <mergeCell ref="B115:C115"/>
    <mergeCell ref="B43:C43"/>
    <mergeCell ref="B7:C7"/>
    <mergeCell ref="B90:C90"/>
    <mergeCell ref="B132:C132"/>
    <mergeCell ref="B4:C5"/>
    <mergeCell ref="B78:C78"/>
    <mergeCell ref="B68:C68"/>
    <mergeCell ref="F4:F5"/>
    <mergeCell ref="B126:C126"/>
    <mergeCell ref="E4:E5"/>
  </mergeCells>
  <printOptions horizontalCentered="1"/>
  <pageMargins left="0" right="0" top="0" bottom="0" header="0.511811023622047" footer="0.511811023622047"/>
  <pageSetup paperSize="9" scale="75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HC175"/>
  <sheetViews>
    <sheetView topLeftCell="B1" zoomScale="80" zoomScaleNormal="80" workbookViewId="0">
      <pane xSplit="5" ySplit="3" topLeftCell="G117" activePane="bottomRight" state="frozen"/>
      <selection activeCell="B1" sqref="B1"/>
      <selection pane="topRight" activeCell="G1" sqref="G1"/>
      <selection pane="bottomLeft" activeCell="B4" sqref="B4"/>
      <selection pane="bottomRight" activeCell="H17" sqref="H17"/>
    </sheetView>
  </sheetViews>
  <sheetFormatPr defaultColWidth="9.1796875" defaultRowHeight="15.5"/>
  <cols>
    <col min="1" max="1" width="11.1796875" style="463" hidden="1" customWidth="1"/>
    <col min="2" max="2" width="5" style="396" customWidth="1"/>
    <col min="3" max="3" width="46.26953125" style="396" customWidth="1"/>
    <col min="4" max="6" width="20.26953125" style="397" customWidth="1"/>
    <col min="7" max="7" width="9.1796875" style="396" customWidth="1"/>
    <col min="8" max="8" width="20.1796875" style="396" customWidth="1"/>
    <col min="9" max="12" width="9.1796875" style="396" customWidth="1"/>
    <col min="13" max="58" width="9.1796875" style="396" hidden="1" customWidth="1"/>
    <col min="59" max="211" width="9.1796875" style="396" customWidth="1"/>
  </cols>
  <sheetData>
    <row r="1" spans="1:59">
      <c r="K1" s="398" t="s">
        <v>2257</v>
      </c>
      <c r="L1" s="399" t="str">
        <f>+BS!J1</f>
        <v>6</v>
      </c>
    </row>
    <row r="2" spans="1:59" s="297" customFormat="1" ht="36" customHeight="1">
      <c r="A2" s="464"/>
      <c r="B2" s="836" t="s">
        <v>2928</v>
      </c>
      <c r="C2" s="789"/>
      <c r="E2" s="465"/>
      <c r="F2" s="465"/>
      <c r="G2" s="298"/>
      <c r="H2" s="298"/>
      <c r="I2" s="298"/>
      <c r="J2" s="298"/>
      <c r="K2" s="298"/>
      <c r="L2" s="298"/>
      <c r="M2" s="298"/>
      <c r="N2" s="298"/>
      <c r="O2" s="298"/>
    </row>
    <row r="3" spans="1:59" s="403" customFormat="1" ht="32.15" customHeight="1" thickBot="1">
      <c r="A3" s="466"/>
      <c r="B3" s="837" t="s">
        <v>2982</v>
      </c>
      <c r="C3" s="820"/>
      <c r="D3" s="404"/>
      <c r="E3" s="404"/>
      <c r="F3" s="405"/>
    </row>
    <row r="4" spans="1:59" s="406" customFormat="1" ht="17.149999999999999" customHeight="1" thickBot="1">
      <c r="A4" s="467" t="s">
        <v>3143</v>
      </c>
      <c r="B4" s="832" t="s">
        <v>3026</v>
      </c>
      <c r="C4" s="833"/>
      <c r="D4" s="830" t="s">
        <v>2930</v>
      </c>
      <c r="E4" s="468" t="s">
        <v>3144</v>
      </c>
      <c r="F4" s="830" t="s">
        <v>2932</v>
      </c>
    </row>
    <row r="5" spans="1:59" s="376" customFormat="1" ht="17.149999999999999" customHeight="1" thickBot="1">
      <c r="A5" s="469" t="s">
        <v>2451</v>
      </c>
      <c r="B5" s="819"/>
      <c r="C5" s="834"/>
      <c r="D5" s="711"/>
      <c r="E5" s="470" t="s">
        <v>2931</v>
      </c>
      <c r="F5" s="711"/>
    </row>
    <row r="6" spans="1:59" s="407" customFormat="1" ht="17.149999999999999" customHeight="1">
      <c r="A6" s="471"/>
      <c r="B6" s="472"/>
      <c r="C6" s="473"/>
      <c r="D6" s="474"/>
      <c r="E6" s="475"/>
      <c r="F6" s="475"/>
    </row>
    <row r="7" spans="1:59" s="407" customFormat="1">
      <c r="A7" s="471"/>
      <c r="B7" s="829" t="s">
        <v>3145</v>
      </c>
      <c r="C7" s="730"/>
      <c r="D7" s="476"/>
      <c r="E7" s="477"/>
      <c r="F7" s="477"/>
    </row>
    <row r="8" spans="1:59" s="333" customFormat="1">
      <c r="A8" s="478"/>
      <c r="B8" s="414" t="s">
        <v>3146</v>
      </c>
      <c r="C8" s="479"/>
      <c r="D8" s="416"/>
      <c r="E8" s="416"/>
      <c r="F8" s="416"/>
    </row>
    <row r="9" spans="1:59" s="323" customFormat="1">
      <c r="A9" s="480" t="s">
        <v>3147</v>
      </c>
      <c r="B9" s="417"/>
      <c r="C9" s="481" t="s">
        <v>3148</v>
      </c>
      <c r="D9" s="419">
        <f ca="1">IFERROR(_xll.ACC_BU(_xll.ArrayBU(DB),_xll.ArrayDPT($BA9:$BE9),_xll.ArrayCOA($BG9:$BZ9),YR,PRD,_xll.ArrayDIM($CB9:$CE9)),0)</f>
        <v>0</v>
      </c>
      <c r="E9" s="419">
        <f ca="1">IFERROR(_xll.ACC_BU(_xll.ArrayBU(DB),_xll.ArrayDPT($BA9:$BE9),_xll.ArrayCOA($BG9:$BZ9),YR,PRD-1,_xll.ArrayDIM($CB9:$CE9)),0)</f>
        <v>0</v>
      </c>
      <c r="F9" s="420">
        <f t="shared" ref="F9:F31" ca="1" si="0">D9-E9</f>
        <v>0</v>
      </c>
      <c r="G9" s="318"/>
      <c r="BG9" t="s">
        <v>777</v>
      </c>
    </row>
    <row r="10" spans="1:59" s="323" customFormat="1">
      <c r="A10" s="480" t="s">
        <v>3149</v>
      </c>
      <c r="B10" s="417"/>
      <c r="C10" s="481" t="s">
        <v>3150</v>
      </c>
      <c r="D10" s="482">
        <f ca="1">IFERROR(_xll.ACC_BU(_xll.ArrayBU(DB),_xll.ArrayDPT($BA10:$BE10),_xll.ArrayCOA($BG10:$BZ10),YR,PRD,_xll.ArrayDIM($CB10:$CE10)),0)</f>
        <v>0</v>
      </c>
      <c r="E10" s="419">
        <f ca="1">IFERROR(_xll.ACC_BU(_xll.ArrayBU(DB),_xll.ArrayDPT($BA10:$BE10),_xll.ArrayCOA($BG10:$BZ10),YR,PRD-1,_xll.ArrayDIM($CB10:$CE10)),0)</f>
        <v>0</v>
      </c>
      <c r="F10" s="420">
        <f t="shared" ca="1" si="0"/>
        <v>0</v>
      </c>
      <c r="G10" s="318"/>
      <c r="BG10" t="s">
        <v>779</v>
      </c>
    </row>
    <row r="11" spans="1:59" s="323" customFormat="1">
      <c r="A11" s="480" t="s">
        <v>3151</v>
      </c>
      <c r="B11" s="417"/>
      <c r="C11" s="481" t="s">
        <v>3152</v>
      </c>
      <c r="D11" s="419">
        <f ca="1">IFERROR(_xll.ACC_BU(_xll.ArrayBU(DB),_xll.ArrayDPT($BA11:$BE11),_xll.ArrayCOA($BG11:$BZ11),YR,PRD,_xll.ArrayDIM($CB11:$CE11)),0)</f>
        <v>0</v>
      </c>
      <c r="E11" s="419">
        <f ca="1">IFERROR(_xll.ACC_BU(_xll.ArrayBU(DB),_xll.ArrayDPT($BA11:$BE11),_xll.ArrayCOA($BG11:$BZ11),YR,PRD-1,_xll.ArrayDIM($CB11:$CE11)),0)</f>
        <v>0</v>
      </c>
      <c r="F11" s="420">
        <f t="shared" ca="1" si="0"/>
        <v>0</v>
      </c>
      <c r="G11" s="318"/>
      <c r="BG11" t="s">
        <v>781</v>
      </c>
    </row>
    <row r="12" spans="1:59" s="323" customFormat="1">
      <c r="A12" s="480" t="s">
        <v>3153</v>
      </c>
      <c r="B12" s="417"/>
      <c r="C12" s="481" t="s">
        <v>3154</v>
      </c>
      <c r="D12" s="419">
        <f ca="1">IFERROR(_xll.ACC_BU(_xll.ArrayBU(DB),_xll.ArrayDPT($BA12:$BE12),_xll.ArrayCOA($BG12:$BZ12),YR,PRD,_xll.ArrayDIM($CB12:$CE12)),0)</f>
        <v>0</v>
      </c>
      <c r="E12" s="419">
        <f ca="1">IFERROR(_xll.ACC_BU(_xll.ArrayBU(DB),_xll.ArrayDPT($BA12:$BE12),_xll.ArrayCOA($BG12:$BZ12),YR,PRD-1,_xll.ArrayDIM($CB12:$CE12)),0)</f>
        <v>0</v>
      </c>
      <c r="F12" s="420">
        <f t="shared" ca="1" si="0"/>
        <v>0</v>
      </c>
      <c r="G12" s="318"/>
      <c r="BG12" t="s">
        <v>783</v>
      </c>
    </row>
    <row r="13" spans="1:59" s="323" customFormat="1">
      <c r="A13" s="480" t="s">
        <v>3155</v>
      </c>
      <c r="B13" s="417"/>
      <c r="C13" s="481" t="s">
        <v>3156</v>
      </c>
      <c r="D13" s="482">
        <f ca="1">IFERROR(_xll.ACC_BU(_xll.ArrayBU(DB),_xll.ArrayDPT($BA13:$BE13),_xll.ArrayCOA($BG13:$BZ13),YR,PRD,_xll.ArrayDIM($CB13:$CE13)),0)</f>
        <v>-450777.31</v>
      </c>
      <c r="E13" s="419">
        <f ca="1">IFERROR(_xll.ACC_BU(_xll.ArrayBU(DB),_xll.ArrayDPT($BA13:$BE13),_xll.ArrayCOA($BG13:$BZ13),YR,PRD-1,_xll.ArrayDIM($CB13:$CE13)),0)</f>
        <v>450777.31</v>
      </c>
      <c r="F13" s="420">
        <f t="shared" ca="1" si="0"/>
        <v>-901554.62</v>
      </c>
      <c r="G13" s="318"/>
      <c r="BG13" t="s">
        <v>785</v>
      </c>
    </row>
    <row r="14" spans="1:59" s="323" customFormat="1">
      <c r="A14" s="480" t="s">
        <v>3157</v>
      </c>
      <c r="B14" s="417"/>
      <c r="C14" s="481" t="s">
        <v>3158</v>
      </c>
      <c r="D14" s="482">
        <f ca="1">IFERROR(_xll.ACC_BU(_xll.ArrayBU(DB),_xll.ArrayDPT($BA14:$BE14),_xll.ArrayCOA($BG14:$BZ14),YR,PRD,_xll.ArrayDIM($CB14:$CE14)),0)</f>
        <v>0</v>
      </c>
      <c r="E14" s="419">
        <f ca="1">IFERROR(_xll.ACC_BU(_xll.ArrayBU(DB),_xll.ArrayDPT($BA14:$BE14),_xll.ArrayCOA($BG14:$BZ14),YR,PRD-1,_xll.ArrayDIM($CB14:$CE14)),0)</f>
        <v>0</v>
      </c>
      <c r="F14" s="420">
        <f t="shared" ca="1" si="0"/>
        <v>0</v>
      </c>
      <c r="G14" s="318"/>
      <c r="BG14" t="s">
        <v>787</v>
      </c>
    </row>
    <row r="15" spans="1:59" s="323" customFormat="1">
      <c r="A15" s="480" t="s">
        <v>3159</v>
      </c>
      <c r="B15" s="417"/>
      <c r="C15" s="481" t="s">
        <v>3160</v>
      </c>
      <c r="D15" s="482">
        <f ca="1">IFERROR(_xll.ACC_BU(_xll.ArrayBU(DB),_xll.ArrayDPT($BA15:$BE15),_xll.ArrayCOA($BG15:$BZ15),YR,PRD,_xll.ArrayDIM($CB15:$CE15)),0)</f>
        <v>7575</v>
      </c>
      <c r="E15" s="419">
        <f ca="1">IFERROR(_xll.ACC_BU(_xll.ArrayBU(DB),_xll.ArrayDPT($BA15:$BE15),_xll.ArrayCOA($BG15:$BZ15),YR,PRD-1,_xll.ArrayDIM($CB15:$CE15)),0)</f>
        <v>7403</v>
      </c>
      <c r="F15" s="420">
        <f t="shared" ca="1" si="0"/>
        <v>172</v>
      </c>
      <c r="G15" s="318"/>
      <c r="BG15" t="s">
        <v>789</v>
      </c>
    </row>
    <row r="16" spans="1:59" s="323" customFormat="1">
      <c r="A16" s="480" t="s">
        <v>3161</v>
      </c>
      <c r="B16" s="417"/>
      <c r="C16" s="481" t="s">
        <v>792</v>
      </c>
      <c r="D16" s="419">
        <f ca="1">IFERROR(_xll.ACC_BU(_xll.ArrayBU(DB),_xll.ArrayDPT($BA16:$BE16),_xll.ArrayCOA($BG16:$BZ16),YR,PRD,_xll.ArrayDIM($CB16:$CE16)),0)</f>
        <v>0</v>
      </c>
      <c r="E16" s="419">
        <f ca="1">IFERROR(_xll.ACC_BU(_xll.ArrayBU(DB),_xll.ArrayDPT($BA16:$BE16),_xll.ArrayCOA($BG16:$BZ16),YR,PRD-1,_xll.ArrayDIM($CB16:$CE16)),0)</f>
        <v>0</v>
      </c>
      <c r="F16" s="420">
        <f t="shared" ca="1" si="0"/>
        <v>0</v>
      </c>
      <c r="G16" s="318"/>
      <c r="BG16" t="s">
        <v>791</v>
      </c>
    </row>
    <row r="17" spans="1:59" s="323" customFormat="1">
      <c r="A17" s="480" t="s">
        <v>3162</v>
      </c>
      <c r="B17" s="417"/>
      <c r="C17" s="481" t="s">
        <v>794</v>
      </c>
      <c r="D17" s="482">
        <f ca="1">IFERROR(_xll.ACC_BU(_xll.ArrayBU(DB),_xll.ArrayDPT($BA17:$BE17),_xll.ArrayCOA($BG17:$BZ17),YR,PRD,_xll.ArrayDIM($CB17:$CE17)),0)</f>
        <v>0</v>
      </c>
      <c r="E17" s="419">
        <f ca="1">IFERROR(_xll.ACC_BU(_xll.ArrayBU(DB),_xll.ArrayDPT($BA17:$BE17),_xll.ArrayCOA($BG17:$BZ17),YR,PRD-1,_xll.ArrayDIM($CB17:$CE17)),0)</f>
        <v>0</v>
      </c>
      <c r="F17" s="420">
        <f t="shared" ca="1" si="0"/>
        <v>0</v>
      </c>
      <c r="G17" s="318"/>
      <c r="BG17" t="s">
        <v>793</v>
      </c>
    </row>
    <row r="18" spans="1:59" s="323" customFormat="1">
      <c r="A18" s="480" t="s">
        <v>3163</v>
      </c>
      <c r="B18" s="417"/>
      <c r="C18" s="481" t="s">
        <v>796</v>
      </c>
      <c r="D18" s="482">
        <f ca="1">IFERROR(_xll.ACC_BU(_xll.ArrayBU(DB),_xll.ArrayDPT($BA18:$BE18),_xll.ArrayCOA($BG18:$BZ18),YR,PRD,_xll.ArrayDIM($CB18:$CE18)),0)</f>
        <v>0</v>
      </c>
      <c r="E18" s="419">
        <f ca="1">IFERROR(_xll.ACC_BU(_xll.ArrayBU(DB),_xll.ArrayDPT($BA18:$BE18),_xll.ArrayCOA($BG18:$BZ18),YR,PRD-1,_xll.ArrayDIM($CB18:$CE18)),0)</f>
        <v>0</v>
      </c>
      <c r="F18" s="420">
        <f t="shared" ca="1" si="0"/>
        <v>0</v>
      </c>
      <c r="G18" s="318"/>
      <c r="BG18" t="s">
        <v>795</v>
      </c>
    </row>
    <row r="19" spans="1:59" s="323" customFormat="1">
      <c r="A19" s="480" t="s">
        <v>3164</v>
      </c>
      <c r="B19" s="417"/>
      <c r="C19" s="481" t="s">
        <v>798</v>
      </c>
      <c r="D19" s="482">
        <f ca="1">IFERROR(_xll.ACC_BU(_xll.ArrayBU(DB),_xll.ArrayDPT($BA19:$BE19),_xll.ArrayCOA($BG19:$BZ19),YR,PRD,_xll.ArrayDIM($CB19:$CE19)),0)</f>
        <v>0</v>
      </c>
      <c r="E19" s="419">
        <f ca="1">IFERROR(_xll.ACC_BU(_xll.ArrayBU(DB),_xll.ArrayDPT($BA19:$BE19),_xll.ArrayCOA($BG19:$BZ19),YR,PRD-1,_xll.ArrayDIM($CB19:$CE19)),0)</f>
        <v>0</v>
      </c>
      <c r="F19" s="420">
        <f ca="1">D19-E19</f>
        <v>0</v>
      </c>
      <c r="G19" s="318"/>
      <c r="BG19" t="s">
        <v>797</v>
      </c>
    </row>
    <row r="20" spans="1:59" s="323" customFormat="1">
      <c r="A20" s="480" t="s">
        <v>3165</v>
      </c>
      <c r="B20" s="417"/>
      <c r="C20" s="481" t="s">
        <v>3166</v>
      </c>
      <c r="D20" s="419">
        <f ca="1">IFERROR(_xll.ACC_BU(_xll.ArrayBU(DB),_xll.ArrayDPT($BA20:$BE20),_xll.ArrayCOA($BG20:$BZ20),YR,PRD,_xll.ArrayDIM($CB20:$CE20)),0)</f>
        <v>0</v>
      </c>
      <c r="E20" s="419">
        <f ca="1">IFERROR(_xll.ACC_BU(_xll.ArrayBU(DB),_xll.ArrayDPT($BA20:$BE20),_xll.ArrayCOA($BG20:$BZ20),YR,PRD-1,_xll.ArrayDIM($CB20:$CE20)),0)</f>
        <v>0</v>
      </c>
      <c r="F20" s="420">
        <f t="shared" ca="1" si="0"/>
        <v>0</v>
      </c>
      <c r="G20" s="318"/>
      <c r="BG20" t="s">
        <v>799</v>
      </c>
    </row>
    <row r="21" spans="1:59" s="323" customFormat="1">
      <c r="A21" s="480" t="s">
        <v>3167</v>
      </c>
      <c r="B21" s="417"/>
      <c r="C21" s="481" t="s">
        <v>802</v>
      </c>
      <c r="D21" s="482">
        <f ca="1">IFERROR(_xll.ACC_BU(_xll.ArrayBU(DB),_xll.ArrayDPT($BA21:$BE21),_xll.ArrayCOA($BG21:$BZ21),YR,PRD,_xll.ArrayDIM($CB21:$CE21)),0)</f>
        <v>0</v>
      </c>
      <c r="E21" s="419">
        <f ca="1">IFERROR(_xll.ACC_BU(_xll.ArrayBU(DB),_xll.ArrayDPT($BA21:$BE21),_xll.ArrayCOA($BG21:$BZ21),YR,PRD-1,_xll.ArrayDIM($CB21:$CE21)),0)</f>
        <v>0</v>
      </c>
      <c r="F21" s="420">
        <f t="shared" ca="1" si="0"/>
        <v>0</v>
      </c>
      <c r="G21" s="318"/>
      <c r="BG21" t="s">
        <v>801</v>
      </c>
    </row>
    <row r="22" spans="1:59" s="323" customFormat="1">
      <c r="A22" s="480" t="s">
        <v>3168</v>
      </c>
      <c r="B22" s="417"/>
      <c r="C22" s="481" t="s">
        <v>3169</v>
      </c>
      <c r="D22" s="482">
        <f ca="1">IFERROR(_xll.ACC_BU(_xll.ArrayBU(DB),_xll.ArrayDPT($BA22:$BE22),_xll.ArrayCOA($BG22:$BZ22),YR,PRD,_xll.ArrayDIM($CB22:$CE22)),0)</f>
        <v>0</v>
      </c>
      <c r="E22" s="419">
        <f ca="1">IFERROR(_xll.ACC_BU(_xll.ArrayBU(DB),_xll.ArrayDPT($BA22:$BE22),_xll.ArrayCOA($BG22:$BZ22),YR,PRD-1,_xll.ArrayDIM($CB22:$CE22)),0)</f>
        <v>0</v>
      </c>
      <c r="F22" s="420">
        <f t="shared" ca="1" si="0"/>
        <v>0</v>
      </c>
      <c r="G22" s="318"/>
      <c r="BG22" t="s">
        <v>805</v>
      </c>
    </row>
    <row r="23" spans="1:59" s="323" customFormat="1">
      <c r="A23" s="480" t="s">
        <v>3170</v>
      </c>
      <c r="B23" s="417"/>
      <c r="C23" s="481" t="s">
        <v>3171</v>
      </c>
      <c r="D23" s="482">
        <f ca="1">IFERROR(_xll.ACC_BU(_xll.ArrayBU(DB),_xll.ArrayDPT($BA23:$BE23),_xll.ArrayCOA($BG23:$BZ23),YR,PRD,_xll.ArrayDIM($CB23:$CE23)),0)</f>
        <v>0</v>
      </c>
      <c r="E23" s="419">
        <f ca="1">IFERROR(_xll.ACC_BU(_xll.ArrayBU(DB),_xll.ArrayDPT($BA23:$BE23),_xll.ArrayCOA($BG23:$BZ23),YR,PRD-1,_xll.ArrayDIM($CB23:$CE23)),0)</f>
        <v>0</v>
      </c>
      <c r="F23" s="420">
        <f t="shared" ca="1" si="0"/>
        <v>0</v>
      </c>
      <c r="G23" s="318"/>
      <c r="BG23" t="s">
        <v>807</v>
      </c>
    </row>
    <row r="24" spans="1:59" s="323" customFormat="1">
      <c r="A24" s="480" t="s">
        <v>3172</v>
      </c>
      <c r="B24" s="417"/>
      <c r="C24" s="481" t="s">
        <v>3173</v>
      </c>
      <c r="D24" s="482">
        <f ca="1">IFERROR(_xll.ACC_BU(_xll.ArrayBU(DB),_xll.ArrayDPT($BA24:$BE24),_xll.ArrayCOA($BG24:$BZ24),YR,PRD,_xll.ArrayDIM($CB24:$CE24)),0)</f>
        <v>0</v>
      </c>
      <c r="E24" s="419">
        <f ca="1">IFERROR(_xll.ACC_BU(_xll.ArrayBU(DB),_xll.ArrayDPT($BA24:$BE24),_xll.ArrayCOA($BG24:$BZ24),YR,PRD-1,_xll.ArrayDIM($CB24:$CE24)),0)</f>
        <v>0</v>
      </c>
      <c r="F24" s="420">
        <f t="shared" ca="1" si="0"/>
        <v>0</v>
      </c>
      <c r="G24" s="318"/>
      <c r="BG24" t="s">
        <v>809</v>
      </c>
    </row>
    <row r="25" spans="1:59" s="323" customFormat="1">
      <c r="A25" s="480" t="s">
        <v>3174</v>
      </c>
      <c r="B25" s="417"/>
      <c r="C25" s="481" t="s">
        <v>3175</v>
      </c>
      <c r="D25" s="419">
        <f ca="1">IFERROR(_xll.ACC_BU(_xll.ArrayBU(DB),_xll.ArrayDPT($BA25:$BE25),_xll.ArrayCOA($BG25:$BZ25),YR,PRD,_xll.ArrayDIM($CB25:$CE25)),0)</f>
        <v>-9670.0099999999984</v>
      </c>
      <c r="E25" s="419">
        <f ca="1">IFERROR(_xll.ACC_BU(_xll.ArrayBU(DB),_xll.ArrayDPT($BA25:$BE25),_xll.ArrayCOA($BG25:$BZ25),YR,PRD-1,_xll.ArrayDIM($CB25:$CE25)),0)</f>
        <v>27470.01</v>
      </c>
      <c r="F25" s="420">
        <f t="shared" ca="1" si="0"/>
        <v>-37140.019999999997</v>
      </c>
      <c r="G25" s="318"/>
      <c r="BG25" t="s">
        <v>811</v>
      </c>
    </row>
    <row r="26" spans="1:59" s="323" customFormat="1">
      <c r="A26" s="480" t="s">
        <v>3176</v>
      </c>
      <c r="B26" s="417"/>
      <c r="C26" s="481" t="s">
        <v>814</v>
      </c>
      <c r="D26" s="482">
        <f ca="1">IFERROR(_xll.ACC_BU(_xll.ArrayBU(DB),_xll.ArrayDPT($BA26:$BE26),_xll.ArrayCOA($BG26:$BZ26),YR,PRD,_xll.ArrayDIM($CB26:$CE26)),0)</f>
        <v>-1113097.1200000001</v>
      </c>
      <c r="E26" s="419">
        <f ca="1">IFERROR(_xll.ACC_BU(_xll.ArrayBU(DB),_xll.ArrayDPT($BA26:$BE26),_xll.ArrayCOA($BG26:$BZ26),YR,PRD-1,_xll.ArrayDIM($CB26:$CE26)),0)</f>
        <v>2994475.92</v>
      </c>
      <c r="F26" s="420">
        <f t="shared" ca="1" si="0"/>
        <v>-4107573.04</v>
      </c>
      <c r="G26" s="318"/>
      <c r="BG26" t="s">
        <v>813</v>
      </c>
    </row>
    <row r="27" spans="1:59" s="323" customFormat="1">
      <c r="A27" s="480" t="s">
        <v>3177</v>
      </c>
      <c r="B27" s="417"/>
      <c r="C27" s="481" t="s">
        <v>3178</v>
      </c>
      <c r="D27" s="482">
        <f ca="1">IFERROR(_xll.ACC_BU(_xll.ArrayBU(DB),_xll.ArrayDPT($BA27:$BE27),_xll.ArrayCOA($BG27:$BZ27),YR,PRD,_xll.ArrayDIM($CB27:$CE27)),0)</f>
        <v>305678.53999999998</v>
      </c>
      <c r="E27" s="419">
        <f ca="1">IFERROR(_xll.ACC_BU(_xll.ArrayBU(DB),_xll.ArrayDPT($BA27:$BE27),_xll.ArrayCOA($BG27:$BZ27),YR,PRD-1,_xll.ArrayDIM($CB27:$CE27)),0)</f>
        <v>707896.67999999993</v>
      </c>
      <c r="F27" s="422">
        <f t="shared" ca="1" si="0"/>
        <v>-402218.13999999996</v>
      </c>
      <c r="G27" s="318"/>
      <c r="BG27" t="s">
        <v>761</v>
      </c>
    </row>
    <row r="28" spans="1:59" s="323" customFormat="1">
      <c r="A28" s="480" t="s">
        <v>3179</v>
      </c>
      <c r="B28" s="417"/>
      <c r="C28" s="481" t="s">
        <v>3180</v>
      </c>
      <c r="D28" s="482">
        <f ca="1">IFERROR(_xll.ACC_BU(_xll.ArrayBU(DB),_xll.ArrayDPT($BA28:$BE28),_xll.ArrayCOA($BG28:$BZ28),YR,PRD,_xll.ArrayDIM($CB28:$CE28)),0)</f>
        <v>64358</v>
      </c>
      <c r="E28" s="419">
        <f ca="1">IFERROR(_xll.ACC_BU(_xll.ArrayBU(DB),_xll.ArrayDPT($BA28:$BE28),_xll.ArrayCOA($BG28:$BZ28),YR,PRD-1,_xll.ArrayDIM($CB28:$CE28)),0)</f>
        <v>63182</v>
      </c>
      <c r="F28" s="420">
        <f t="shared" ca="1" si="0"/>
        <v>1176</v>
      </c>
      <c r="G28" s="318"/>
      <c r="BG28" t="s">
        <v>837</v>
      </c>
    </row>
    <row r="29" spans="1:59" s="323" customFormat="1">
      <c r="A29" s="480" t="s">
        <v>3181</v>
      </c>
      <c r="B29" s="417"/>
      <c r="C29" s="481" t="s">
        <v>840</v>
      </c>
      <c r="D29" s="419">
        <f ca="1">IFERROR(_xll.ACC_BU(_xll.ArrayBU(DB),_xll.ArrayDPT($BA29:$BE29),_xll.ArrayCOA($BG29:$BZ29),YR,PRD,_xll.ArrayDIM($CB29:$CE29)),0)</f>
        <v>0</v>
      </c>
      <c r="E29" s="419">
        <f ca="1">IFERROR(_xll.ACC_BU(_xll.ArrayBU(DB),_xll.ArrayDPT($BA29:$BE29),_xll.ArrayCOA($BG29:$BZ29),YR,PRD-1,_xll.ArrayDIM($CB29:$CE29)),0)</f>
        <v>0</v>
      </c>
      <c r="F29" s="420">
        <f t="shared" ca="1" si="0"/>
        <v>0</v>
      </c>
      <c r="G29" s="318"/>
      <c r="BG29" t="s">
        <v>839</v>
      </c>
    </row>
    <row r="30" spans="1:59" s="333" customFormat="1">
      <c r="A30" s="478"/>
      <c r="B30" s="417"/>
      <c r="C30" s="481" t="s">
        <v>3182</v>
      </c>
      <c r="D30" s="482">
        <f ca="1">IFERROR(_xll.ACC_BU(_xll.ArrayBU(DB),_xll.ArrayDPT($BA30:$BE30),_xll.ArrayCOA($BG30:$BZ30),YR,PRD,_xll.ArrayDIM($CB30:$CE30)),0)</f>
        <v>21620.65</v>
      </c>
      <c r="E30" s="419">
        <f ca="1">IFERROR(_xll.ACC_BU(_xll.ArrayBU(DB),_xll.ArrayDPT($BA30:$BE30),_xll.ArrayCOA($BG30:$BZ30),YR,PRD-1,_xll.ArrayDIM($CB30:$CE30)),0)</f>
        <v>20342.11</v>
      </c>
      <c r="F30" s="420">
        <f t="shared" ca="1" si="0"/>
        <v>1278.5400000000009</v>
      </c>
      <c r="G30" s="328"/>
      <c r="BG30" t="s">
        <v>691</v>
      </c>
    </row>
    <row r="31" spans="1:59" s="369" customFormat="1" ht="17.149999999999999" customHeight="1" thickBot="1">
      <c r="A31" s="483"/>
      <c r="B31" s="417"/>
      <c r="C31" s="481"/>
      <c r="D31" s="484"/>
      <c r="E31" s="484"/>
      <c r="F31" s="432">
        <f t="shared" si="0"/>
        <v>0</v>
      </c>
      <c r="G31" s="368"/>
    </row>
    <row r="32" spans="1:59" s="333" customFormat="1" ht="18" customHeight="1" thickTop="1" thickBot="1">
      <c r="A32" s="478"/>
      <c r="B32" s="425"/>
      <c r="C32" s="485" t="s">
        <v>3183</v>
      </c>
      <c r="D32" s="435">
        <f ca="1">SUM(D9:D31)</f>
        <v>-1174312.2500000002</v>
      </c>
      <c r="E32" s="435">
        <f ca="1">SUM(E9:E31)</f>
        <v>4271547.03</v>
      </c>
      <c r="F32" s="445">
        <f ca="1">SUM(F9:F31)</f>
        <v>-5445859.2799999993</v>
      </c>
      <c r="G32" s="328"/>
    </row>
    <row r="33" spans="1:59" s="323" customFormat="1" ht="17.149999999999999" customHeight="1" thickTop="1">
      <c r="A33" s="480" t="s">
        <v>3184</v>
      </c>
      <c r="B33" s="829" t="s">
        <v>3185</v>
      </c>
      <c r="C33" s="730"/>
      <c r="D33" s="429"/>
      <c r="E33" s="429"/>
      <c r="F33" s="430"/>
      <c r="G33" s="318"/>
    </row>
    <row r="34" spans="1:59" s="323" customFormat="1">
      <c r="A34" s="480" t="s">
        <v>3186</v>
      </c>
      <c r="B34" s="447" t="s">
        <v>3187</v>
      </c>
      <c r="C34" s="479"/>
      <c r="D34" s="416"/>
      <c r="E34" s="416"/>
      <c r="F34" s="431"/>
      <c r="G34" s="318"/>
    </row>
    <row r="35" spans="1:59" s="323" customFormat="1">
      <c r="A35" s="480" t="s">
        <v>3188</v>
      </c>
      <c r="B35" s="417"/>
      <c r="C35" s="481" t="s">
        <v>758</v>
      </c>
      <c r="D35" s="419">
        <f ca="1">IFERROR(_xll.ACC_BU(_xll.ArrayBU(DB),_xll.ArrayDPT($BA35:$BE35),_xll.ArrayCOA($BG35:$BZ35),YR,PRD,_xll.ArrayDIM($CB35:$CE35)),0)</f>
        <v>6861.9</v>
      </c>
      <c r="E35" s="419">
        <f ca="1">IFERROR(_xll.ACC_BU(_xll.ArrayBU(DB),_xll.ArrayDPT($BA35:$BE35),_xll.ArrayCOA($BG35:$BZ35),YR,PRD-1,_xll.ArrayDIM($CB35:$CE35)),0)</f>
        <v>7614</v>
      </c>
      <c r="F35" s="420">
        <f t="shared" ref="F35:F46" ca="1" si="1">D35-E35</f>
        <v>-752.10000000000036</v>
      </c>
      <c r="G35" s="318"/>
      <c r="BG35" t="s">
        <v>757</v>
      </c>
    </row>
    <row r="36" spans="1:59" s="323" customFormat="1">
      <c r="A36" s="480" t="s">
        <v>3189</v>
      </c>
      <c r="B36" s="417"/>
      <c r="C36" s="481" t="s">
        <v>760</v>
      </c>
      <c r="D36" s="419">
        <f ca="1">IFERROR(_xll.ACC_BU(_xll.ArrayBU(DB),_xll.ArrayDPT($BA36:$BE36),_xll.ArrayCOA($BG36:$BZ36),YR,PRD,_xll.ArrayDIM($CB36:$CE36)),0)</f>
        <v>0</v>
      </c>
      <c r="E36" s="419">
        <f ca="1">IFERROR(_xll.ACC_BU(_xll.ArrayBU(DB),_xll.ArrayDPT($BA36:$BE36),_xll.ArrayCOA($BG36:$BZ36),YR,PRD-1,_xll.ArrayDIM($CB36:$CE36)),0)</f>
        <v>0</v>
      </c>
      <c r="F36" s="422">
        <f t="shared" ca="1" si="1"/>
        <v>0</v>
      </c>
      <c r="G36" s="318"/>
      <c r="BG36" t="s">
        <v>759</v>
      </c>
    </row>
    <row r="37" spans="1:59" s="323" customFormat="1">
      <c r="A37" s="480" t="s">
        <v>3190</v>
      </c>
      <c r="B37" s="417"/>
      <c r="C37" s="481"/>
      <c r="D37" s="419"/>
      <c r="E37" s="419"/>
      <c r="F37" s="422">
        <f t="shared" si="1"/>
        <v>0</v>
      </c>
      <c r="G37" s="318"/>
    </row>
    <row r="38" spans="1:59" s="323" customFormat="1">
      <c r="A38" s="480" t="s">
        <v>3191</v>
      </c>
      <c r="B38" s="417"/>
      <c r="C38" s="481"/>
      <c r="D38" s="419"/>
      <c r="E38" s="419"/>
      <c r="F38" s="422">
        <f t="shared" si="1"/>
        <v>0</v>
      </c>
      <c r="G38" s="318"/>
    </row>
    <row r="39" spans="1:59" s="323" customFormat="1">
      <c r="A39" s="480" t="s">
        <v>3192</v>
      </c>
      <c r="B39" s="417"/>
      <c r="C39" s="481"/>
      <c r="D39" s="419"/>
      <c r="E39" s="419"/>
      <c r="F39" s="422">
        <f t="shared" si="1"/>
        <v>0</v>
      </c>
      <c r="G39" s="318"/>
    </row>
    <row r="40" spans="1:59" s="323" customFormat="1">
      <c r="A40" s="480" t="s">
        <v>3193</v>
      </c>
      <c r="B40" s="417"/>
      <c r="C40" s="481"/>
      <c r="D40" s="419"/>
      <c r="E40" s="419"/>
      <c r="F40" s="422">
        <f t="shared" si="1"/>
        <v>0</v>
      </c>
      <c r="G40" s="318"/>
    </row>
    <row r="41" spans="1:59" s="323" customFormat="1">
      <c r="A41" s="480" t="s">
        <v>3194</v>
      </c>
      <c r="B41" s="417"/>
      <c r="C41" s="481"/>
      <c r="D41" s="419"/>
      <c r="E41" s="419"/>
      <c r="F41" s="422">
        <f t="shared" si="1"/>
        <v>0</v>
      </c>
      <c r="G41" s="318"/>
    </row>
    <row r="42" spans="1:59" s="323" customFormat="1">
      <c r="A42" s="480" t="s">
        <v>3195</v>
      </c>
      <c r="B42" s="417"/>
      <c r="C42" s="481"/>
      <c r="D42" s="419"/>
      <c r="E42" s="419"/>
      <c r="F42" s="422">
        <f t="shared" si="1"/>
        <v>0</v>
      </c>
      <c r="G42" s="318"/>
    </row>
    <row r="43" spans="1:59" s="323" customFormat="1">
      <c r="A43" s="480" t="s">
        <v>3196</v>
      </c>
      <c r="B43" s="417"/>
      <c r="C43" s="481"/>
      <c r="D43" s="419"/>
      <c r="E43" s="419"/>
      <c r="F43" s="422">
        <f t="shared" si="1"/>
        <v>0</v>
      </c>
      <c r="G43" s="318"/>
    </row>
    <row r="44" spans="1:59" s="323" customFormat="1">
      <c r="A44" s="480">
        <v>2012537</v>
      </c>
      <c r="B44" s="417"/>
      <c r="C44" s="481"/>
      <c r="D44" s="419"/>
      <c r="E44" s="419"/>
      <c r="F44" s="422">
        <f t="shared" si="1"/>
        <v>0</v>
      </c>
      <c r="G44" s="318"/>
    </row>
    <row r="45" spans="1:59" s="323" customFormat="1">
      <c r="A45" s="480" t="s">
        <v>3197</v>
      </c>
      <c r="B45" s="417"/>
      <c r="C45" s="481"/>
      <c r="D45" s="419"/>
      <c r="E45" s="419"/>
      <c r="F45" s="422">
        <f t="shared" si="1"/>
        <v>0</v>
      </c>
      <c r="G45" s="318"/>
    </row>
    <row r="46" spans="1:59" s="323" customFormat="1">
      <c r="A46" s="480"/>
      <c r="B46" s="417"/>
      <c r="C46" s="481"/>
      <c r="D46" s="419"/>
      <c r="E46" s="419"/>
      <c r="F46" s="422">
        <f t="shared" si="1"/>
        <v>0</v>
      </c>
      <c r="G46" s="318"/>
    </row>
    <row r="47" spans="1:59" s="323" customFormat="1">
      <c r="A47" s="480"/>
      <c r="B47" s="417"/>
      <c r="C47" s="486"/>
      <c r="D47" s="419"/>
      <c r="E47" s="419"/>
      <c r="F47" s="422"/>
      <c r="G47" s="318"/>
    </row>
    <row r="48" spans="1:59" s="323" customFormat="1">
      <c r="A48" s="480" t="s">
        <v>3198</v>
      </c>
      <c r="B48" s="417"/>
      <c r="C48" s="486"/>
      <c r="D48" s="419"/>
      <c r="E48" s="419"/>
      <c r="F48" s="422"/>
      <c r="G48" s="318"/>
    </row>
    <row r="49" spans="1:59" s="323" customFormat="1">
      <c r="A49" s="480" t="s">
        <v>3199</v>
      </c>
      <c r="B49" s="417"/>
      <c r="C49" s="487"/>
      <c r="D49" s="419"/>
      <c r="E49" s="419"/>
      <c r="F49" s="422">
        <f>D49-E49</f>
        <v>0</v>
      </c>
      <c r="G49" s="318"/>
    </row>
    <row r="50" spans="1:59" s="333" customFormat="1" ht="17.149999999999999" customHeight="1" thickBot="1">
      <c r="A50" s="478"/>
      <c r="B50" s="417"/>
      <c r="C50" s="481"/>
      <c r="D50" s="484"/>
      <c r="E50" s="484"/>
      <c r="F50" s="432">
        <f>D50-E50</f>
        <v>0</v>
      </c>
      <c r="G50" s="328"/>
    </row>
    <row r="51" spans="1:59" s="369" customFormat="1" ht="18" customHeight="1" thickTop="1" thickBot="1">
      <c r="A51" s="483"/>
      <c r="B51" s="425"/>
      <c r="C51" s="485" t="s">
        <v>3200</v>
      </c>
      <c r="D51" s="435">
        <f ca="1">SUM(D35:D50)</f>
        <v>6861.9</v>
      </c>
      <c r="E51" s="435">
        <f ca="1">SUM(E35:E50)</f>
        <v>7614</v>
      </c>
      <c r="F51" s="445">
        <f ca="1">SUM(F35:F50)</f>
        <v>-752.10000000000036</v>
      </c>
      <c r="G51" s="368"/>
    </row>
    <row r="52" spans="1:59" s="333" customFormat="1" ht="17.149999999999999" customHeight="1" thickTop="1">
      <c r="A52" s="478"/>
      <c r="B52" s="829" t="s">
        <v>3201</v>
      </c>
      <c r="C52" s="730"/>
      <c r="D52" s="429"/>
      <c r="E52" s="429"/>
      <c r="F52" s="430"/>
      <c r="G52" s="328"/>
    </row>
    <row r="53" spans="1:59" s="323" customFormat="1">
      <c r="A53" s="480" t="s">
        <v>3202</v>
      </c>
      <c r="B53" s="447" t="s">
        <v>3203</v>
      </c>
      <c r="C53" s="479"/>
      <c r="D53" s="416"/>
      <c r="E53" s="416"/>
      <c r="F53" s="431"/>
      <c r="G53" s="318"/>
    </row>
    <row r="54" spans="1:59" s="323" customFormat="1">
      <c r="A54" s="480" t="s">
        <v>3204</v>
      </c>
      <c r="B54" s="417"/>
      <c r="C54" s="481" t="s">
        <v>818</v>
      </c>
      <c r="D54" s="482">
        <f ca="1">IFERROR(_xll.ACC_BU(_xll.ArrayBU(DB),_xll.ArrayDPT($BA54:$BE54),_xll.ArrayCOA($BG54:$BZ54),YR,PRD,_xll.ArrayDIM($CB54:$CE54)),0)</f>
        <v>4384595.8599999994</v>
      </c>
      <c r="E54" s="419">
        <f ca="1">IFERROR(_xll.ACC_BU(_xll.ArrayBU(DB),_xll.ArrayDPT($BA54:$BE54),_xll.ArrayCOA($BG54:$BZ54),YR,PRD-1,_xll.ArrayDIM($CB54:$CE54)),0)</f>
        <v>4378187.8</v>
      </c>
      <c r="F54" s="420">
        <f t="shared" ref="F54:F65" ca="1" si="2">D54-E54</f>
        <v>6408.0599999995902</v>
      </c>
      <c r="G54" s="318"/>
      <c r="BG54" t="s">
        <v>817</v>
      </c>
    </row>
    <row r="55" spans="1:59" s="323" customFormat="1">
      <c r="A55" s="480" t="s">
        <v>3205</v>
      </c>
      <c r="B55" s="417"/>
      <c r="C55" s="481" t="s">
        <v>3206</v>
      </c>
      <c r="D55" s="482">
        <f ca="1">IFERROR(_xll.ACC_BU(_xll.ArrayBU(DB),_xll.ArrayDPT($BA55:$BE55),_xll.ArrayCOA($BG55:$BZ55),YR,PRD,_xll.ArrayDIM($CB55:$CE55)),0)</f>
        <v>2809306.02</v>
      </c>
      <c r="E55" s="419">
        <f ca="1">IFERROR(_xll.ACC_BU(_xll.ArrayBU(DB),_xll.ArrayDPT($BA55:$BE55),_xll.ArrayCOA($BG55:$BZ55),YR,PRD-1,_xll.ArrayDIM($CB55:$CE55)),0)</f>
        <v>2063391.42</v>
      </c>
      <c r="F55" s="420">
        <f t="shared" ca="1" si="2"/>
        <v>745914.60000000009</v>
      </c>
      <c r="G55" s="318"/>
      <c r="BG55" t="s">
        <v>819</v>
      </c>
    </row>
    <row r="56" spans="1:59" s="323" customFormat="1">
      <c r="A56" s="480" t="s">
        <v>3207</v>
      </c>
      <c r="B56" s="417"/>
      <c r="C56" s="481" t="s">
        <v>822</v>
      </c>
      <c r="D56" s="419">
        <f ca="1">IFERROR(_xll.ACC_BU(_xll.ArrayBU(DB),_xll.ArrayDPT($BA56:$BE56),_xll.ArrayCOA($BG56:$BZ56),YR,PRD,_xll.ArrayDIM($CB56:$CE56)),0)</f>
        <v>693434.73</v>
      </c>
      <c r="E56" s="419">
        <f ca="1">IFERROR(_xll.ACC_BU(_xll.ArrayBU(DB),_xll.ArrayDPT($BA56:$BE56),_xll.ArrayCOA($BG56:$BZ56),YR,PRD-1,_xll.ArrayDIM($CB56:$CE56)),0)</f>
        <v>683484.89</v>
      </c>
      <c r="F56" s="420">
        <f t="shared" ca="1" si="2"/>
        <v>9949.8399999999674</v>
      </c>
      <c r="G56" s="318"/>
      <c r="BG56" t="s">
        <v>821</v>
      </c>
    </row>
    <row r="57" spans="1:59" s="323" customFormat="1">
      <c r="A57" s="480" t="s">
        <v>3208</v>
      </c>
      <c r="B57" s="417"/>
      <c r="C57" s="481" t="s">
        <v>3209</v>
      </c>
      <c r="D57" s="419">
        <f ca="1">IFERROR(_xll.ACC_BU(_xll.ArrayBU(DB),_xll.ArrayDPT($BA57:$BE57),_xll.ArrayCOA($BG57:$BZ57),YR,PRD,_xll.ArrayDIM($CB57:$CE57)),0)</f>
        <v>-389597.62</v>
      </c>
      <c r="E57" s="419">
        <f ca="1">IFERROR(_xll.ACC_BU(_xll.ArrayBU(DB),_xll.ArrayDPT($BA57:$BE57),_xll.ArrayCOA($BG57:$BZ57),YR,PRD-1,_xll.ArrayDIM($CB57:$CE57)),0)</f>
        <v>43588.419999999896</v>
      </c>
      <c r="F57" s="420">
        <f t="shared" ca="1" si="2"/>
        <v>-433186.03999999992</v>
      </c>
      <c r="G57" s="318"/>
      <c r="BG57" t="s">
        <v>823</v>
      </c>
    </row>
    <row r="58" spans="1:59" s="323" customFormat="1">
      <c r="A58" s="480" t="s">
        <v>3210</v>
      </c>
      <c r="B58" s="417"/>
      <c r="C58" s="481" t="s">
        <v>3211</v>
      </c>
      <c r="D58" s="482">
        <f ca="1">IFERROR(_xll.ACC_BU(_xll.ArrayBU(DB),_xll.ArrayDPT($BA58:$BE58),_xll.ArrayCOA($BG58:$BZ58),YR,PRD,_xll.ArrayDIM($CB58:$CE58)),0)</f>
        <v>89337.55</v>
      </c>
      <c r="E58" s="419">
        <f ca="1">IFERROR(_xll.ACC_BU(_xll.ArrayBU(DB),_xll.ArrayDPT($BA58:$BE58),_xll.ArrayCOA($BG58:$BZ58),YR,PRD-1,_xll.ArrayDIM($CB58:$CE58)),0)</f>
        <v>104878.17</v>
      </c>
      <c r="F58" s="420">
        <f t="shared" ca="1" si="2"/>
        <v>-15540.619999999995</v>
      </c>
      <c r="G58" s="318"/>
      <c r="BG58" t="s">
        <v>769</v>
      </c>
    </row>
    <row r="59" spans="1:59" s="323" customFormat="1">
      <c r="A59" s="480" t="s">
        <v>3212</v>
      </c>
      <c r="B59" s="417"/>
      <c r="C59" s="481" t="s">
        <v>826</v>
      </c>
      <c r="D59" s="482">
        <f ca="1">IFERROR(_xll.ACC_BU(_xll.ArrayBU(DB),_xll.ArrayDPT($BA59:$BE59),_xll.ArrayCOA($BG59:$BZ59),YR,PRD,_xll.ArrayDIM($CB59:$CE59)),0)</f>
        <v>230090.84</v>
      </c>
      <c r="E59" s="419">
        <f ca="1">IFERROR(_xll.ACC_BU(_xll.ArrayBU(DB),_xll.ArrayDPT($BA59:$BE59),_xll.ArrayCOA($BG59:$BZ59),YR,PRD-1,_xll.ArrayDIM($CB59:$CE59)),0)</f>
        <v>226630</v>
      </c>
      <c r="F59" s="420">
        <f t="shared" ca="1" si="2"/>
        <v>3460.8399999999965</v>
      </c>
      <c r="G59" s="318"/>
      <c r="BG59" t="s">
        <v>825</v>
      </c>
    </row>
    <row r="60" spans="1:59" s="333" customFormat="1">
      <c r="A60" s="478"/>
      <c r="B60" s="417"/>
      <c r="C60" s="481" t="s">
        <v>3213</v>
      </c>
      <c r="D60" s="482">
        <f ca="1">IFERROR(_xll.ACC_BU(_xll.ArrayBU(DB),_xll.ArrayDPT($BA60:$BE60),_xll.ArrayCOA($BG60:$BZ60),YR,PRD,_xll.ArrayDIM($CB60:$CE60)),0)</f>
        <v>273870.40999999997</v>
      </c>
      <c r="E60" s="419">
        <f ca="1">IFERROR(_xll.ACC_BU(_xll.ArrayBU(DB),_xll.ArrayDPT($BA60:$BE60),_xll.ArrayCOA($BG60:$BZ60),YR,PRD-1,_xll.ArrayDIM($CB60:$CE60)),0)</f>
        <v>-606.84999999999104</v>
      </c>
      <c r="F60" s="420">
        <f t="shared" ca="1" si="2"/>
        <v>274477.25999999995</v>
      </c>
      <c r="G60" s="328"/>
      <c r="BG60" t="s">
        <v>771</v>
      </c>
    </row>
    <row r="61" spans="1:59" s="369" customFormat="1">
      <c r="A61" s="483"/>
      <c r="B61" s="417"/>
      <c r="C61" s="481" t="s">
        <v>3214</v>
      </c>
      <c r="D61" s="419">
        <f ca="1">IFERROR(_xll.ACC_BU(_xll.ArrayBU(DB),_xll.ArrayDPT($BA61:$BE61),_xll.ArrayCOA($BG61:$BZ61),YR,PRD,_xll.ArrayDIM($CB61:$CE61)),0)</f>
        <v>0</v>
      </c>
      <c r="E61" s="419">
        <f ca="1">IFERROR(_xll.ACC_BU(_xll.ArrayBU(DB),_xll.ArrayDPT($BA61:$BE61),_xll.ArrayCOA($BG61:$BZ61),YR,PRD-1,_xll.ArrayDIM($CB61:$CE61)),0)</f>
        <v>0</v>
      </c>
      <c r="F61" s="420">
        <f t="shared" ca="1" si="2"/>
        <v>0</v>
      </c>
      <c r="G61" s="368"/>
      <c r="BG61" t="s">
        <v>827</v>
      </c>
    </row>
    <row r="62" spans="1:59" s="323" customFormat="1">
      <c r="A62" s="480"/>
      <c r="B62" s="417"/>
      <c r="C62" s="481" t="s">
        <v>830</v>
      </c>
      <c r="D62" s="482">
        <f ca="1">IFERROR(_xll.ACC_BU(_xll.ArrayBU(DB),_xll.ArrayDPT($BA62:$BE62),_xll.ArrayCOA($BG62:$BZ62),YR,PRD,_xll.ArrayDIM($CB62:$CE62)),0)</f>
        <v>0</v>
      </c>
      <c r="E62" s="419">
        <f ca="1">IFERROR(_xll.ACC_BU(_xll.ArrayBU(DB),_xll.ArrayDPT($BA62:$BE62),_xll.ArrayCOA($BG62:$BZ62),YR,PRD-1,_xll.ArrayDIM($CB62:$CE62)),0)</f>
        <v>0</v>
      </c>
      <c r="F62" s="420">
        <f t="shared" ca="1" si="2"/>
        <v>0</v>
      </c>
      <c r="G62" s="318"/>
      <c r="BG62" t="s">
        <v>829</v>
      </c>
    </row>
    <row r="63" spans="1:59" s="323" customFormat="1">
      <c r="A63" s="480" t="s">
        <v>3215</v>
      </c>
      <c r="B63" s="417"/>
      <c r="C63" s="481" t="s">
        <v>3216</v>
      </c>
      <c r="D63" s="419">
        <f ca="1">IFERROR(_xll.ACC_BU(_xll.ArrayBU(DB),_xll.ArrayDPT($BA63:$BE63),_xll.ArrayCOA($BG63:$BZ63),YR,PRD,_xll.ArrayDIM($CB63:$CE63)),0)</f>
        <v>-6357487.54</v>
      </c>
      <c r="E63" s="419">
        <f ca="1">IFERROR(_xll.ACC_BU(_xll.ArrayBU(DB),_xll.ArrayDPT($BA63:$BE63),_xll.ArrayCOA($BG63:$BZ63),YR,PRD-1,_xll.ArrayDIM($CB63:$CE63)),0)</f>
        <v>6357488.46</v>
      </c>
      <c r="F63" s="422">
        <f t="shared" ca="1" si="2"/>
        <v>-12714976</v>
      </c>
      <c r="G63" s="318"/>
      <c r="BG63" t="s">
        <v>831</v>
      </c>
    </row>
    <row r="64" spans="1:59" s="323" customFormat="1">
      <c r="A64" s="480" t="s">
        <v>3217</v>
      </c>
      <c r="B64" s="417"/>
      <c r="C64" s="481" t="s">
        <v>834</v>
      </c>
      <c r="D64" s="482">
        <f ca="1">IFERROR(_xll.ACC_BU(_xll.ArrayBU(DB),_xll.ArrayDPT($BA64:$BE64),_xll.ArrayCOA($BG64:$BZ64),YR,PRD,_xll.ArrayDIM($CB64:$CE64)),0)</f>
        <v>0</v>
      </c>
      <c r="E64" s="419">
        <f ca="1">IFERROR(_xll.ACC_BU(_xll.ArrayBU(DB),_xll.ArrayDPT($BA64:$BE64),_xll.ArrayCOA($BG64:$BZ64),YR,PRD-1,_xll.ArrayDIM($CB64:$CE64)),0)</f>
        <v>0</v>
      </c>
      <c r="F64" s="422">
        <f t="shared" ca="1" si="2"/>
        <v>0</v>
      </c>
      <c r="G64" s="318"/>
      <c r="BG64" t="s">
        <v>833</v>
      </c>
    </row>
    <row r="65" spans="1:59" s="323" customFormat="1" ht="17.149999999999999" customHeight="1" thickBot="1">
      <c r="A65" s="480" t="s">
        <v>3218</v>
      </c>
      <c r="B65" s="417"/>
      <c r="C65" s="481" t="s">
        <v>836</v>
      </c>
      <c r="D65" s="419">
        <f ca="1">IFERROR(_xll.ACC_BU(_xll.ArrayBU(DB),_xll.ArrayDPT($BA65:$BE65),_xll.ArrayCOA($BG65:$BZ65),YR,PRD,_xll.ArrayDIM($CB65:$CE65)),0)</f>
        <v>0</v>
      </c>
      <c r="E65" s="419">
        <f ca="1">IFERROR(_xll.ACC_BU(_xll.ArrayBU(DB),_xll.ArrayDPT($BA65:$BE65),_xll.ArrayCOA($BG65:$BZ65),YR,PRD-1,_xll.ArrayDIM($CB65:$CE65)),0)</f>
        <v>0</v>
      </c>
      <c r="F65" s="452">
        <f t="shared" ca="1" si="2"/>
        <v>0</v>
      </c>
      <c r="G65" s="318"/>
      <c r="BG65" t="s">
        <v>835</v>
      </c>
    </row>
    <row r="66" spans="1:59" s="323" customFormat="1" ht="18" customHeight="1" thickTop="1" thickBot="1">
      <c r="A66" s="480" t="s">
        <v>3219</v>
      </c>
      <c r="B66" s="425"/>
      <c r="C66" s="485" t="s">
        <v>3220</v>
      </c>
      <c r="D66" s="435">
        <f ca="1">SUM(D54:D65)</f>
        <v>1733550.2499999991</v>
      </c>
      <c r="E66" s="435">
        <f ca="1">SUM(E54:E65)</f>
        <v>13857042.309999999</v>
      </c>
      <c r="F66" s="445">
        <f ca="1">SUM(F54:F65)</f>
        <v>-12123492.060000001</v>
      </c>
      <c r="G66" s="318"/>
    </row>
    <row r="67" spans="1:59" s="323" customFormat="1" ht="17.149999999999999" customHeight="1" thickTop="1">
      <c r="A67" s="480" t="s">
        <v>3221</v>
      </c>
      <c r="B67" s="831" t="s">
        <v>3222</v>
      </c>
      <c r="C67" s="730"/>
      <c r="D67" s="441"/>
      <c r="E67" s="441"/>
      <c r="F67" s="431"/>
      <c r="G67" s="318"/>
    </row>
    <row r="68" spans="1:59" s="323" customFormat="1">
      <c r="A68" s="480" t="s">
        <v>3223</v>
      </c>
      <c r="B68" s="442" t="s">
        <v>3224</v>
      </c>
      <c r="C68" s="481"/>
      <c r="D68" s="443"/>
      <c r="E68" s="443"/>
      <c r="F68" s="444"/>
      <c r="G68" s="318"/>
    </row>
    <row r="69" spans="1:59" s="323" customFormat="1">
      <c r="A69" s="480" t="s">
        <v>3225</v>
      </c>
      <c r="B69" s="417"/>
      <c r="C69" s="481" t="s">
        <v>3226</v>
      </c>
      <c r="D69" s="419"/>
      <c r="E69" s="419"/>
      <c r="F69" s="420">
        <f t="shared" ref="F69:F82" si="3">D69-E69</f>
        <v>0</v>
      </c>
      <c r="G69" s="318"/>
    </row>
    <row r="70" spans="1:59" s="323" customFormat="1">
      <c r="A70" s="480" t="s">
        <v>3227</v>
      </c>
      <c r="B70" s="417"/>
      <c r="C70" s="481" t="s">
        <v>3228</v>
      </c>
      <c r="D70" s="419"/>
      <c r="E70" s="419"/>
      <c r="F70" s="420">
        <f t="shared" si="3"/>
        <v>0</v>
      </c>
      <c r="G70" s="318"/>
    </row>
    <row r="71" spans="1:59" s="323" customFormat="1">
      <c r="A71" s="480" t="s">
        <v>3229</v>
      </c>
      <c r="B71" s="417"/>
      <c r="C71" s="481" t="s">
        <v>3230</v>
      </c>
      <c r="D71" s="419"/>
      <c r="E71" s="419"/>
      <c r="F71" s="420">
        <f t="shared" si="3"/>
        <v>0</v>
      </c>
      <c r="G71" s="318"/>
    </row>
    <row r="72" spans="1:59" s="323" customFormat="1">
      <c r="A72" s="480" t="s">
        <v>3231</v>
      </c>
      <c r="B72" s="417"/>
      <c r="C72" s="481" t="s">
        <v>3232</v>
      </c>
      <c r="D72" s="419"/>
      <c r="E72" s="419"/>
      <c r="F72" s="420">
        <f t="shared" si="3"/>
        <v>0</v>
      </c>
      <c r="G72" s="318"/>
    </row>
    <row r="73" spans="1:59" s="323" customFormat="1">
      <c r="A73" s="480" t="s">
        <v>3233</v>
      </c>
      <c r="B73" s="417"/>
      <c r="C73" s="481" t="s">
        <v>3234</v>
      </c>
      <c r="D73" s="419"/>
      <c r="E73" s="419"/>
      <c r="F73" s="420">
        <f t="shared" si="3"/>
        <v>0</v>
      </c>
      <c r="G73" s="318"/>
    </row>
    <row r="74" spans="1:59" s="323" customFormat="1">
      <c r="A74" s="480" t="s">
        <v>3235</v>
      </c>
      <c r="B74" s="417"/>
      <c r="C74" s="481" t="s">
        <v>3236</v>
      </c>
      <c r="D74" s="419"/>
      <c r="E74" s="419"/>
      <c r="F74" s="420">
        <f t="shared" si="3"/>
        <v>0</v>
      </c>
      <c r="G74" s="318"/>
    </row>
    <row r="75" spans="1:59" s="323" customFormat="1">
      <c r="A75" s="480" t="s">
        <v>3237</v>
      </c>
      <c r="B75" s="417"/>
      <c r="C75" s="481" t="s">
        <v>3238</v>
      </c>
      <c r="D75" s="419"/>
      <c r="E75" s="419"/>
      <c r="F75" s="420">
        <f t="shared" si="3"/>
        <v>0</v>
      </c>
      <c r="G75" s="318"/>
    </row>
    <row r="76" spans="1:59" s="323" customFormat="1">
      <c r="A76" s="480" t="s">
        <v>3239</v>
      </c>
      <c r="B76" s="417"/>
      <c r="C76" s="481" t="s">
        <v>3240</v>
      </c>
      <c r="D76" s="419"/>
      <c r="E76" s="419"/>
      <c r="F76" s="420">
        <f t="shared" si="3"/>
        <v>0</v>
      </c>
      <c r="G76" s="318"/>
    </row>
    <row r="77" spans="1:59" s="407" customFormat="1">
      <c r="A77" s="471"/>
      <c r="B77" s="417"/>
      <c r="C77" s="481" t="s">
        <v>3241</v>
      </c>
      <c r="D77" s="419"/>
      <c r="E77" s="419"/>
      <c r="F77" s="422">
        <f t="shared" si="3"/>
        <v>0</v>
      </c>
      <c r="G77" s="488"/>
    </row>
    <row r="78" spans="1:59" s="369" customFormat="1">
      <c r="A78" s="483"/>
      <c r="B78" s="417"/>
      <c r="C78" s="481" t="s">
        <v>3242</v>
      </c>
      <c r="D78" s="419"/>
      <c r="E78" s="419"/>
      <c r="F78" s="420">
        <f t="shared" si="3"/>
        <v>0</v>
      </c>
      <c r="G78" s="368"/>
    </row>
    <row r="79" spans="1:59" s="323" customFormat="1">
      <c r="A79" s="480"/>
      <c r="B79" s="417"/>
      <c r="C79" s="481" t="s">
        <v>3243</v>
      </c>
      <c r="D79" s="419"/>
      <c r="E79" s="419"/>
      <c r="F79" s="420">
        <f t="shared" si="3"/>
        <v>0</v>
      </c>
      <c r="G79" s="318"/>
    </row>
    <row r="80" spans="1:59" s="323" customFormat="1">
      <c r="A80" s="480" t="s">
        <v>3244</v>
      </c>
      <c r="B80" s="417"/>
      <c r="C80" s="481" t="s">
        <v>3245</v>
      </c>
      <c r="D80" s="419"/>
      <c r="E80" s="419"/>
      <c r="F80" s="420">
        <f t="shared" si="3"/>
        <v>0</v>
      </c>
      <c r="G80" s="318"/>
    </row>
    <row r="81" spans="1:7" s="323" customFormat="1">
      <c r="A81" s="480" t="s">
        <v>3246</v>
      </c>
      <c r="B81" s="417"/>
      <c r="C81" s="481" t="s">
        <v>3247</v>
      </c>
      <c r="D81" s="419"/>
      <c r="E81" s="419"/>
      <c r="F81" s="422">
        <f t="shared" si="3"/>
        <v>0</v>
      </c>
      <c r="G81" s="318"/>
    </row>
    <row r="82" spans="1:7" s="323" customFormat="1" ht="17.149999999999999" customHeight="1" thickBot="1">
      <c r="A82" s="480" t="s">
        <v>3248</v>
      </c>
      <c r="B82" s="489"/>
      <c r="C82" s="490" t="s">
        <v>3249</v>
      </c>
      <c r="D82" s="419"/>
      <c r="E82" s="419"/>
      <c r="F82" s="491">
        <f t="shared" si="3"/>
        <v>0</v>
      </c>
      <c r="G82" s="318"/>
    </row>
    <row r="83" spans="1:7" s="323" customFormat="1">
      <c r="A83" s="480" t="s">
        <v>3250</v>
      </c>
      <c r="B83" s="492"/>
      <c r="C83" s="493"/>
      <c r="D83" s="494"/>
      <c r="E83" s="494"/>
      <c r="F83" s="444"/>
      <c r="G83" s="318"/>
    </row>
    <row r="84" spans="1:7" s="323" customFormat="1">
      <c r="A84" s="480" t="s">
        <v>3251</v>
      </c>
      <c r="B84" s="831" t="s">
        <v>3222</v>
      </c>
      <c r="C84" s="730"/>
      <c r="D84" s="441"/>
      <c r="E84" s="441"/>
      <c r="F84" s="431"/>
      <c r="G84" s="318"/>
    </row>
    <row r="85" spans="1:7" s="323" customFormat="1">
      <c r="A85" s="480" t="s">
        <v>3252</v>
      </c>
      <c r="B85" s="442" t="s">
        <v>3224</v>
      </c>
      <c r="C85" s="481"/>
      <c r="D85" s="443"/>
      <c r="E85" s="443"/>
      <c r="F85" s="444"/>
      <c r="G85" s="318"/>
    </row>
    <row r="86" spans="1:7" s="323" customFormat="1">
      <c r="A86" s="480" t="s">
        <v>3253</v>
      </c>
      <c r="B86" s="417"/>
      <c r="C86" s="481" t="s">
        <v>3254</v>
      </c>
      <c r="D86" s="419"/>
      <c r="E86" s="419"/>
      <c r="F86" s="420">
        <f t="shared" ref="F86:F93" si="4">D86-E86</f>
        <v>0</v>
      </c>
      <c r="G86" s="318"/>
    </row>
    <row r="87" spans="1:7" s="323" customFormat="1">
      <c r="A87" s="480" t="s">
        <v>3255</v>
      </c>
      <c r="B87" s="417"/>
      <c r="C87" s="481" t="s">
        <v>3256</v>
      </c>
      <c r="D87" s="419"/>
      <c r="E87" s="419"/>
      <c r="F87" s="420">
        <f t="shared" si="4"/>
        <v>0</v>
      </c>
      <c r="G87" s="318"/>
    </row>
    <row r="88" spans="1:7" s="333" customFormat="1">
      <c r="A88" s="478"/>
      <c r="B88" s="417"/>
      <c r="C88" s="481" t="s">
        <v>3257</v>
      </c>
      <c r="D88" s="419"/>
      <c r="E88" s="419"/>
      <c r="F88" s="420">
        <f t="shared" si="4"/>
        <v>0</v>
      </c>
      <c r="G88" s="328"/>
    </row>
    <row r="89" spans="1:7" s="369" customFormat="1">
      <c r="A89" s="483"/>
      <c r="B89" s="417"/>
      <c r="C89" s="481" t="s">
        <v>3258</v>
      </c>
      <c r="D89" s="419"/>
      <c r="E89" s="419"/>
      <c r="F89" s="420">
        <f t="shared" si="4"/>
        <v>0</v>
      </c>
      <c r="G89" s="368"/>
    </row>
    <row r="90" spans="1:7" s="323" customFormat="1">
      <c r="A90" s="480"/>
      <c r="B90" s="417"/>
      <c r="C90" s="481" t="s">
        <v>3259</v>
      </c>
      <c r="D90" s="419"/>
      <c r="E90" s="419"/>
      <c r="F90" s="420">
        <f t="shared" si="4"/>
        <v>0</v>
      </c>
      <c r="G90" s="318"/>
    </row>
    <row r="91" spans="1:7" s="323" customFormat="1">
      <c r="A91" s="480"/>
      <c r="B91" s="417"/>
      <c r="C91" s="481" t="s">
        <v>3260</v>
      </c>
      <c r="D91" s="419"/>
      <c r="E91" s="419"/>
      <c r="F91" s="420">
        <f t="shared" si="4"/>
        <v>0</v>
      </c>
      <c r="G91" s="318"/>
    </row>
    <row r="92" spans="1:7" s="323" customFormat="1">
      <c r="A92" s="480"/>
      <c r="B92" s="417"/>
      <c r="C92" s="481" t="s">
        <v>3261</v>
      </c>
      <c r="D92" s="419"/>
      <c r="E92" s="419"/>
      <c r="F92" s="420">
        <f t="shared" si="4"/>
        <v>0</v>
      </c>
      <c r="G92" s="318"/>
    </row>
    <row r="93" spans="1:7" s="323" customFormat="1" ht="17.149999999999999" customHeight="1" thickBot="1">
      <c r="A93" s="480" t="s">
        <v>3262</v>
      </c>
      <c r="B93" s="417"/>
      <c r="C93" s="481" t="s">
        <v>3263</v>
      </c>
      <c r="D93" s="484"/>
      <c r="E93" s="484"/>
      <c r="F93" s="444">
        <f t="shared" si="4"/>
        <v>0</v>
      </c>
      <c r="G93" s="318"/>
    </row>
    <row r="94" spans="1:7" s="323" customFormat="1" ht="18" customHeight="1" thickTop="1" thickBot="1">
      <c r="A94" s="480" t="s">
        <v>3252</v>
      </c>
      <c r="B94" s="425"/>
      <c r="C94" s="485" t="s">
        <v>3264</v>
      </c>
      <c r="D94" s="435">
        <f>SUM(D69:D93)</f>
        <v>0</v>
      </c>
      <c r="E94" s="435">
        <f>SUM(E69:E93)</f>
        <v>0</v>
      </c>
      <c r="F94" s="445">
        <f>SUM(F69:F93)</f>
        <v>0</v>
      </c>
      <c r="G94" s="318"/>
    </row>
    <row r="95" spans="1:7" s="323" customFormat="1" ht="17.149999999999999" customHeight="1" thickTop="1">
      <c r="A95" s="480" t="s">
        <v>3265</v>
      </c>
      <c r="B95" s="829" t="s">
        <v>3266</v>
      </c>
      <c r="C95" s="730"/>
      <c r="D95" s="429"/>
      <c r="E95" s="429"/>
      <c r="F95" s="430"/>
      <c r="G95" s="318"/>
    </row>
    <row r="96" spans="1:7" s="333" customFormat="1">
      <c r="A96" s="478"/>
      <c r="B96" s="414" t="s">
        <v>3267</v>
      </c>
      <c r="C96" s="495"/>
      <c r="D96" s="443"/>
      <c r="E96" s="443"/>
      <c r="F96" s="444"/>
      <c r="G96" s="328"/>
    </row>
    <row r="97" spans="1:7" s="369" customFormat="1">
      <c r="A97" s="483"/>
      <c r="B97" s="417"/>
      <c r="C97" s="486" t="s">
        <v>3268</v>
      </c>
      <c r="D97" s="496"/>
      <c r="E97" s="496"/>
      <c r="F97" s="420"/>
      <c r="G97" s="368"/>
    </row>
    <row r="98" spans="1:7" s="323" customFormat="1">
      <c r="A98" s="480"/>
      <c r="B98" s="417"/>
      <c r="C98" s="481" t="s">
        <v>3269</v>
      </c>
      <c r="D98" s="496"/>
      <c r="E98" s="496"/>
      <c r="F98" s="420"/>
      <c r="G98" s="318"/>
    </row>
    <row r="99" spans="1:7" s="323" customFormat="1">
      <c r="A99" s="480" t="s">
        <v>3270</v>
      </c>
      <c r="B99" s="417"/>
      <c r="C99" s="481" t="s">
        <v>3271</v>
      </c>
      <c r="D99" s="419"/>
      <c r="E99" s="419"/>
      <c r="F99" s="420">
        <f>D99-E99</f>
        <v>0</v>
      </c>
      <c r="G99" s="318"/>
    </row>
    <row r="100" spans="1:7" s="323" customFormat="1">
      <c r="A100" s="480" t="s">
        <v>3272</v>
      </c>
      <c r="B100" s="417"/>
      <c r="C100" s="481" t="s">
        <v>3273</v>
      </c>
      <c r="D100" s="419"/>
      <c r="E100" s="419"/>
      <c r="F100" s="420">
        <f>D100-E100</f>
        <v>0</v>
      </c>
      <c r="G100" s="318"/>
    </row>
    <row r="101" spans="1:7" s="323" customFormat="1" ht="17.149999999999999" customHeight="1" thickBot="1">
      <c r="A101" s="480"/>
      <c r="B101" s="417"/>
      <c r="C101" s="481" t="s">
        <v>3274</v>
      </c>
      <c r="D101" s="419"/>
      <c r="E101" s="419"/>
      <c r="F101" s="420">
        <f>D101-E101</f>
        <v>0</v>
      </c>
      <c r="G101" s="318"/>
    </row>
    <row r="102" spans="1:7" s="333" customFormat="1" ht="18" customHeight="1" thickTop="1" thickBot="1">
      <c r="A102" s="478"/>
      <c r="B102" s="425"/>
      <c r="C102" s="485" t="s">
        <v>3275</v>
      </c>
      <c r="D102" s="453">
        <f>SUM(D97:D100)</f>
        <v>0</v>
      </c>
      <c r="E102" s="453">
        <f>SUM(E97:E100)</f>
        <v>0</v>
      </c>
      <c r="F102" s="454">
        <f>SUM(F97:F100)</f>
        <v>0</v>
      </c>
      <c r="G102" s="328"/>
    </row>
    <row r="103" spans="1:7" s="369" customFormat="1" ht="17.149999999999999" customHeight="1" thickTop="1">
      <c r="A103" s="483"/>
      <c r="B103" s="829" t="s">
        <v>3276</v>
      </c>
      <c r="C103" s="730"/>
      <c r="D103" s="429"/>
      <c r="E103" s="429"/>
      <c r="F103" s="430"/>
      <c r="G103" s="368"/>
    </row>
    <row r="104" spans="1:7" s="323" customFormat="1">
      <c r="A104" s="480"/>
      <c r="B104" s="414" t="s">
        <v>3277</v>
      </c>
      <c r="C104" s="495"/>
      <c r="D104" s="443"/>
      <c r="E104" s="443"/>
      <c r="F104" s="444"/>
      <c r="G104" s="318"/>
    </row>
    <row r="105" spans="1:7" s="323" customFormat="1">
      <c r="A105" s="480"/>
      <c r="B105" s="417"/>
      <c r="C105" s="481" t="s">
        <v>3278</v>
      </c>
      <c r="D105" s="419"/>
      <c r="E105" s="419"/>
      <c r="F105" s="420">
        <f>D105-E105</f>
        <v>0</v>
      </c>
      <c r="G105" s="318"/>
    </row>
    <row r="106" spans="1:7" s="323" customFormat="1">
      <c r="A106" s="480" t="s">
        <v>3279</v>
      </c>
      <c r="B106" s="417"/>
      <c r="C106" s="481" t="s">
        <v>3280</v>
      </c>
      <c r="D106" s="419"/>
      <c r="E106" s="419"/>
      <c r="F106" s="420">
        <f>D106-E106</f>
        <v>0</v>
      </c>
      <c r="G106" s="318"/>
    </row>
    <row r="107" spans="1:7" s="323" customFormat="1" ht="17.149999999999999" customHeight="1" thickBot="1">
      <c r="A107" s="480" t="s">
        <v>3281</v>
      </c>
      <c r="B107" s="417"/>
      <c r="C107" s="481"/>
      <c r="D107" s="496"/>
      <c r="E107" s="496"/>
      <c r="F107" s="420"/>
      <c r="G107" s="318"/>
    </row>
    <row r="108" spans="1:7" s="323" customFormat="1" ht="18" customHeight="1" thickTop="1" thickBot="1">
      <c r="A108" s="480" t="s">
        <v>3282</v>
      </c>
      <c r="B108" s="425"/>
      <c r="C108" s="485" t="s">
        <v>3283</v>
      </c>
      <c r="D108" s="453">
        <f>SUM(D105:D107)</f>
        <v>0</v>
      </c>
      <c r="E108" s="453">
        <f>SUM(E105:E107)</f>
        <v>0</v>
      </c>
      <c r="F108" s="454">
        <f>SUM(F105:F107)</f>
        <v>0</v>
      </c>
      <c r="G108" s="318"/>
    </row>
    <row r="109" spans="1:7" s="323" customFormat="1" ht="17.149999999999999" customHeight="1" thickTop="1">
      <c r="A109" s="480" t="s">
        <v>3284</v>
      </c>
      <c r="B109" s="829" t="s">
        <v>3285</v>
      </c>
      <c r="C109" s="730"/>
      <c r="D109" s="429"/>
      <c r="E109" s="429"/>
      <c r="F109" s="430"/>
      <c r="G109" s="318"/>
    </row>
    <row r="110" spans="1:7" s="323" customFormat="1">
      <c r="A110" s="480" t="s">
        <v>3286</v>
      </c>
      <c r="B110" s="414" t="s">
        <v>3287</v>
      </c>
      <c r="C110" s="495"/>
      <c r="D110" s="443"/>
      <c r="E110" s="443"/>
      <c r="F110" s="444"/>
      <c r="G110" s="318"/>
    </row>
    <row r="111" spans="1:7" s="323" customFormat="1">
      <c r="A111" s="480" t="s">
        <v>3288</v>
      </c>
      <c r="B111" s="414" t="s">
        <v>3289</v>
      </c>
      <c r="C111" s="495"/>
      <c r="D111" s="443"/>
      <c r="E111" s="443"/>
      <c r="F111" s="444"/>
      <c r="G111" s="318"/>
    </row>
    <row r="112" spans="1:7" s="323" customFormat="1">
      <c r="A112" s="480" t="s">
        <v>3290</v>
      </c>
      <c r="B112" s="417"/>
      <c r="C112" s="481" t="s">
        <v>3291</v>
      </c>
      <c r="D112" s="419"/>
      <c r="E112" s="419"/>
      <c r="F112" s="420">
        <f t="shared" ref="F112:F118" si="5">D112-E112</f>
        <v>0</v>
      </c>
      <c r="G112" s="318"/>
    </row>
    <row r="113" spans="1:60" s="333" customFormat="1">
      <c r="A113" s="478"/>
      <c r="B113" s="417"/>
      <c r="C113" s="481" t="s">
        <v>3292</v>
      </c>
      <c r="D113" s="419"/>
      <c r="E113" s="419"/>
      <c r="F113" s="420">
        <f t="shared" si="5"/>
        <v>0</v>
      </c>
      <c r="G113" s="328"/>
    </row>
    <row r="114" spans="1:60" s="369" customFormat="1">
      <c r="A114" s="483"/>
      <c r="B114" s="417"/>
      <c r="C114" s="481" t="s">
        <v>3293</v>
      </c>
      <c r="D114" s="419"/>
      <c r="E114" s="419"/>
      <c r="F114" s="420">
        <f t="shared" si="5"/>
        <v>0</v>
      </c>
      <c r="G114" s="368"/>
    </row>
    <row r="115" spans="1:60" s="323" customFormat="1">
      <c r="A115" s="480"/>
      <c r="B115" s="417"/>
      <c r="C115" s="481" t="s">
        <v>3294</v>
      </c>
      <c r="D115" s="419"/>
      <c r="E115" s="419"/>
      <c r="F115" s="420">
        <f t="shared" si="5"/>
        <v>0</v>
      </c>
      <c r="G115" s="318"/>
    </row>
    <row r="116" spans="1:60" s="323" customFormat="1">
      <c r="A116" s="480" t="s">
        <v>3295</v>
      </c>
      <c r="B116" s="417"/>
      <c r="C116" s="481" t="s">
        <v>3296</v>
      </c>
      <c r="D116" s="419"/>
      <c r="E116" s="419"/>
      <c r="F116" s="420">
        <f t="shared" si="5"/>
        <v>0</v>
      </c>
      <c r="G116" s="318"/>
    </row>
    <row r="117" spans="1:60" s="323" customFormat="1">
      <c r="A117" s="480" t="s">
        <v>3297</v>
      </c>
      <c r="B117" s="417"/>
      <c r="C117" s="481" t="s">
        <v>3298</v>
      </c>
      <c r="D117" s="419"/>
      <c r="E117" s="419"/>
      <c r="F117" s="420">
        <f t="shared" si="5"/>
        <v>0</v>
      </c>
      <c r="G117" s="318"/>
    </row>
    <row r="118" spans="1:60" s="333" customFormat="1" ht="17.149999999999999" customHeight="1" thickBot="1">
      <c r="A118" s="478"/>
      <c r="B118" s="417"/>
      <c r="C118" s="481" t="s">
        <v>3299</v>
      </c>
      <c r="D118" s="419"/>
      <c r="E118" s="419"/>
      <c r="F118" s="422">
        <f t="shared" si="5"/>
        <v>0</v>
      </c>
      <c r="G118" s="328"/>
    </row>
    <row r="119" spans="1:60" s="369" customFormat="1" ht="18" customHeight="1" thickTop="1" thickBot="1">
      <c r="A119" s="483"/>
      <c r="B119" s="425"/>
      <c r="C119" s="485" t="s">
        <v>3300</v>
      </c>
      <c r="D119" s="453">
        <f>SUM(D112:D118)</f>
        <v>0</v>
      </c>
      <c r="E119" s="453">
        <f>SUM(E112:E118)</f>
        <v>0</v>
      </c>
      <c r="F119" s="454">
        <f>SUM(F112:F118)</f>
        <v>0</v>
      </c>
      <c r="G119" s="368"/>
    </row>
    <row r="120" spans="1:60" s="323" customFormat="1" ht="17.149999999999999" customHeight="1" thickTop="1">
      <c r="A120" s="480"/>
      <c r="B120" s="829" t="s">
        <v>3301</v>
      </c>
      <c r="C120" s="730"/>
      <c r="D120" s="429"/>
      <c r="E120" s="429"/>
      <c r="F120" s="430"/>
      <c r="G120" s="318"/>
    </row>
    <row r="121" spans="1:60" s="323" customFormat="1">
      <c r="A121" s="480"/>
      <c r="B121" s="414" t="s">
        <v>3302</v>
      </c>
      <c r="C121" s="495"/>
      <c r="D121" s="443"/>
      <c r="E121" s="443"/>
      <c r="F121" s="444"/>
      <c r="G121" s="318"/>
    </row>
    <row r="122" spans="1:60" s="333" customFormat="1">
      <c r="A122" s="478"/>
      <c r="B122" s="417"/>
      <c r="C122" s="481" t="s">
        <v>3303</v>
      </c>
      <c r="D122" s="419"/>
      <c r="E122" s="419"/>
      <c r="F122" s="420">
        <f ca="1">D123-E122</f>
        <v>1163780</v>
      </c>
      <c r="G122" s="328"/>
    </row>
    <row r="123" spans="1:60" s="315" customFormat="1" ht="18" thickBot="1">
      <c r="A123" s="469"/>
      <c r="B123" s="417"/>
      <c r="C123" s="486" t="s">
        <v>3304</v>
      </c>
      <c r="D123" s="419">
        <f ca="1">IFERROR(_xll.ACC_BU(_xll.ArrayBU(DB),_xll.ArrayDPT($BA123:$BE123),_xll.ArrayCOA($BG123:$BZ123),YR,PRD,_xll.ArrayDIM($CB123:$CE123)),0)</f>
        <v>1163780</v>
      </c>
      <c r="E123" s="419">
        <f ca="1">IFERROR(_xll.ACC_BU(_xll.ArrayBU(DB),_xll.ArrayDPT($BA123:$BE123),_xll.ArrayCOA($BG123:$BZ123),YR,PRD-1,_xll.ArrayDIM($CB123:$CE123)),0)</f>
        <v>1163780</v>
      </c>
      <c r="F123" s="420">
        <f ca="1">D124-E123</f>
        <v>0</v>
      </c>
      <c r="G123" s="497"/>
      <c r="BG123" t="s">
        <v>687</v>
      </c>
    </row>
    <row r="124" spans="1:60" s="323" customFormat="1" ht="18" customHeight="1" thickTop="1" thickBot="1">
      <c r="A124" s="480"/>
      <c r="B124" s="425"/>
      <c r="C124" s="485" t="s">
        <v>3305</v>
      </c>
      <c r="D124" s="453">
        <f ca="1">SUM(D122:D123)</f>
        <v>1163780</v>
      </c>
      <c r="E124" s="453">
        <f ca="1">SUM(E123:E123)</f>
        <v>1163780</v>
      </c>
      <c r="F124" s="454">
        <f ca="1">SUM(F122:F123)</f>
        <v>1163780</v>
      </c>
      <c r="G124" s="318"/>
    </row>
    <row r="125" spans="1:60" s="323" customFormat="1" ht="17.149999999999999" customHeight="1" thickTop="1">
      <c r="A125" s="480"/>
      <c r="B125" s="829" t="s">
        <v>3306</v>
      </c>
      <c r="C125" s="730"/>
      <c r="D125" s="429"/>
      <c r="E125" s="429"/>
      <c r="F125" s="430"/>
      <c r="G125" s="318"/>
    </row>
    <row r="126" spans="1:60" s="333" customFormat="1">
      <c r="A126" s="478"/>
      <c r="B126" s="414" t="s">
        <v>3307</v>
      </c>
      <c r="C126" s="495"/>
      <c r="D126" s="443"/>
      <c r="E126" s="443"/>
      <c r="F126" s="444"/>
      <c r="G126" s="328"/>
    </row>
    <row r="127" spans="1:60" s="333" customFormat="1" ht="17.149999999999999" customHeight="1" thickBot="1">
      <c r="A127" s="478"/>
      <c r="B127" s="417"/>
      <c r="C127" s="481" t="s">
        <v>3308</v>
      </c>
      <c r="D127" s="419">
        <f ca="1">IFERROR(_xll.ACC_BU(_xll.ArrayBU(DB),_xll.ArrayDPT($BA127:$BE127),_xll.ArrayCOA($BG127:$BZ127),YR,PRD,_xll.ArrayDIM($CB127:$CE127)),0)</f>
        <v>2550130</v>
      </c>
      <c r="E127" s="419">
        <f ca="1">IFERROR(_xll.ACC_BU(_xll.ArrayBU(DB),_xll.ArrayDPT($BA127:$BE127),_xll.ArrayCOA($BG127:$BZ127),YR,PRD-1,_xll.ArrayDIM($CB127:$CE127)),0)</f>
        <v>2726926</v>
      </c>
      <c r="F127" s="452">
        <f ca="1">D127-E127</f>
        <v>-176796</v>
      </c>
      <c r="G127" s="328"/>
      <c r="BG127" t="s">
        <v>665</v>
      </c>
      <c r="BH127" t="s">
        <v>667</v>
      </c>
    </row>
    <row r="128" spans="1:60" s="333" customFormat="1" ht="18" customHeight="1" thickTop="1" thickBot="1">
      <c r="A128" s="478"/>
      <c r="B128" s="425"/>
      <c r="C128" s="485" t="s">
        <v>3309</v>
      </c>
      <c r="D128" s="435">
        <v>0</v>
      </c>
      <c r="E128" s="435">
        <v>0</v>
      </c>
      <c r="F128" s="445"/>
      <c r="G128" s="328"/>
    </row>
    <row r="129" spans="1:7" s="333" customFormat="1" ht="17.149999999999999" customHeight="1" thickTop="1">
      <c r="A129" s="478"/>
      <c r="B129" s="835" t="s">
        <v>3310</v>
      </c>
      <c r="C129" s="730"/>
      <c r="D129" s="498"/>
      <c r="E129" s="498"/>
      <c r="F129" s="430"/>
      <c r="G129" s="328"/>
    </row>
    <row r="130" spans="1:7" s="369" customFormat="1">
      <c r="A130" s="483"/>
      <c r="B130" s="414" t="s">
        <v>3307</v>
      </c>
      <c r="C130" s="495"/>
      <c r="D130" s="443"/>
      <c r="E130" s="443"/>
      <c r="F130" s="444"/>
      <c r="G130" s="368"/>
    </row>
    <row r="131" spans="1:7" s="323" customFormat="1" ht="17.149999999999999" customHeight="1" thickBot="1">
      <c r="A131" s="480"/>
      <c r="B131" s="417"/>
      <c r="C131" s="481" t="s">
        <v>3311</v>
      </c>
      <c r="D131" s="458">
        <v>0</v>
      </c>
      <c r="E131" s="458">
        <v>0</v>
      </c>
      <c r="F131" s="452">
        <f>D131-E131</f>
        <v>0</v>
      </c>
      <c r="G131" s="318"/>
    </row>
    <row r="132" spans="1:7" s="323" customFormat="1" ht="18" customHeight="1" thickTop="1" thickBot="1">
      <c r="A132" s="480"/>
      <c r="B132" s="425"/>
      <c r="C132" s="485" t="s">
        <v>3309</v>
      </c>
      <c r="D132" s="435">
        <v>0</v>
      </c>
      <c r="E132" s="435">
        <v>0</v>
      </c>
      <c r="F132" s="445"/>
      <c r="G132" s="318"/>
    </row>
    <row r="133" spans="1:7" s="323" customFormat="1" ht="18" customHeight="1" thickTop="1" thickBot="1">
      <c r="A133" s="480"/>
      <c r="B133" s="425" t="s">
        <v>3312</v>
      </c>
      <c r="C133" s="485"/>
      <c r="D133" s="435"/>
      <c r="E133" s="435"/>
      <c r="F133" s="445"/>
      <c r="G133" s="318"/>
    </row>
    <row r="134" spans="1:7" s="323" customFormat="1" ht="18" customHeight="1" thickTop="1" thickBot="1">
      <c r="A134" s="480"/>
      <c r="B134" s="425" t="s">
        <v>3313</v>
      </c>
      <c r="C134" s="485"/>
      <c r="D134" s="435"/>
      <c r="E134" s="435"/>
      <c r="F134" s="445"/>
      <c r="G134" s="318"/>
    </row>
    <row r="135" spans="1:7" s="323" customFormat="1" ht="18" customHeight="1" thickTop="1" thickBot="1">
      <c r="A135" s="480"/>
      <c r="B135" s="425" t="s">
        <v>3314</v>
      </c>
      <c r="C135" s="485"/>
      <c r="D135" s="427"/>
      <c r="E135" s="427"/>
      <c r="F135" s="428"/>
      <c r="G135" s="318"/>
    </row>
    <row r="136" spans="1:7" s="333" customFormat="1" ht="17.149999999999999" customHeight="1" thickTop="1">
      <c r="A136" s="478"/>
      <c r="B136" s="829" t="s">
        <v>3315</v>
      </c>
      <c r="C136" s="730"/>
      <c r="D136" s="429"/>
      <c r="E136" s="429"/>
      <c r="F136" s="430"/>
      <c r="G136" s="328"/>
    </row>
    <row r="137" spans="1:7">
      <c r="B137" s="447" t="s">
        <v>3316</v>
      </c>
      <c r="C137" s="495"/>
      <c r="D137" s="443"/>
      <c r="E137" s="443"/>
      <c r="F137" s="444"/>
      <c r="G137" s="459"/>
    </row>
    <row r="138" spans="1:7">
      <c r="B138" s="417"/>
      <c r="C138" s="481" t="s">
        <v>3317</v>
      </c>
      <c r="D138" s="496"/>
      <c r="E138" s="496"/>
      <c r="F138" s="420">
        <f>D138-E138</f>
        <v>0</v>
      </c>
      <c r="G138" s="459"/>
    </row>
    <row r="139" spans="1:7">
      <c r="B139" s="417"/>
      <c r="C139" s="481" t="s">
        <v>3318</v>
      </c>
      <c r="D139" s="496"/>
      <c r="E139" s="496"/>
      <c r="F139" s="420">
        <f>D139-E139</f>
        <v>0</v>
      </c>
      <c r="G139" s="459"/>
    </row>
    <row r="140" spans="1:7">
      <c r="B140" s="417"/>
      <c r="C140" s="481" t="s">
        <v>3319</v>
      </c>
      <c r="D140" s="496"/>
      <c r="E140" s="496"/>
      <c r="F140" s="420">
        <f>D140-E140</f>
        <v>0</v>
      </c>
      <c r="G140" s="459"/>
    </row>
    <row r="141" spans="1:7" ht="17.149999999999999" customHeight="1" thickBot="1">
      <c r="B141" s="417"/>
      <c r="C141" s="481" t="s">
        <v>3320</v>
      </c>
      <c r="D141" s="496"/>
      <c r="E141" s="496"/>
      <c r="F141" s="420">
        <f>D141-E141</f>
        <v>0</v>
      </c>
      <c r="G141" s="459"/>
    </row>
    <row r="142" spans="1:7" ht="18" customHeight="1" thickTop="1" thickBot="1">
      <c r="B142" s="436"/>
      <c r="C142" s="499" t="s">
        <v>3300</v>
      </c>
      <c r="D142" s="500">
        <f>SUM(D138:D141)</f>
        <v>0</v>
      </c>
      <c r="E142" s="500">
        <f>SUM(E138:E141)</f>
        <v>0</v>
      </c>
      <c r="F142" s="501">
        <f>SUM(F138:F141)</f>
        <v>0</v>
      </c>
      <c r="G142" s="459"/>
    </row>
    <row r="143" spans="1:7">
      <c r="D143" s="460"/>
      <c r="E143" s="460"/>
      <c r="F143" s="460"/>
      <c r="G143" s="459"/>
    </row>
    <row r="144" spans="1:7">
      <c r="D144" s="460"/>
      <c r="E144" s="460"/>
      <c r="F144" s="460"/>
      <c r="G144" s="459"/>
    </row>
    <row r="145" spans="4:7">
      <c r="D145" s="460"/>
      <c r="E145" s="460"/>
      <c r="F145" s="460"/>
      <c r="G145" s="459"/>
    </row>
    <row r="146" spans="4:7">
      <c r="D146" s="460"/>
      <c r="E146" s="460"/>
      <c r="F146" s="460"/>
      <c r="G146" s="459"/>
    </row>
    <row r="147" spans="4:7">
      <c r="D147" s="462"/>
      <c r="E147" s="462"/>
      <c r="F147" s="462"/>
      <c r="G147" s="459"/>
    </row>
    <row r="148" spans="4:7">
      <c r="D148" s="462"/>
      <c r="E148" s="462"/>
      <c r="F148" s="462"/>
      <c r="G148" s="459"/>
    </row>
    <row r="149" spans="4:7">
      <c r="D149" s="462"/>
      <c r="E149" s="462"/>
      <c r="F149" s="462"/>
      <c r="G149" s="459"/>
    </row>
    <row r="150" spans="4:7">
      <c r="D150" s="462"/>
      <c r="E150" s="462"/>
      <c r="F150" s="462"/>
      <c r="G150" s="459"/>
    </row>
    <row r="151" spans="4:7">
      <c r="D151" s="462"/>
      <c r="E151" s="462"/>
      <c r="F151" s="462"/>
    </row>
    <row r="152" spans="4:7">
      <c r="D152" s="462"/>
      <c r="E152" s="462"/>
      <c r="F152" s="462"/>
    </row>
    <row r="153" spans="4:7">
      <c r="D153" s="462"/>
      <c r="E153" s="462"/>
      <c r="F153" s="462"/>
    </row>
    <row r="154" spans="4:7">
      <c r="D154" s="462"/>
      <c r="E154" s="462"/>
      <c r="F154" s="462"/>
    </row>
    <row r="155" spans="4:7">
      <c r="D155" s="462"/>
      <c r="E155" s="462"/>
      <c r="F155" s="462"/>
    </row>
    <row r="156" spans="4:7">
      <c r="D156" s="462"/>
      <c r="E156" s="462"/>
      <c r="F156" s="462"/>
    </row>
    <row r="157" spans="4:7">
      <c r="D157" s="462"/>
      <c r="E157" s="462"/>
      <c r="F157" s="462"/>
    </row>
    <row r="158" spans="4:7">
      <c r="D158" s="462"/>
      <c r="E158" s="462"/>
      <c r="F158" s="462"/>
    </row>
    <row r="159" spans="4:7">
      <c r="D159" s="462"/>
      <c r="E159" s="462"/>
      <c r="F159" s="462"/>
    </row>
    <row r="160" spans="4:7">
      <c r="D160" s="462"/>
      <c r="E160" s="462"/>
      <c r="F160" s="462"/>
    </row>
    <row r="161" spans="4:6">
      <c r="D161" s="462"/>
      <c r="E161" s="462"/>
      <c r="F161" s="462"/>
    </row>
    <row r="162" spans="4:6">
      <c r="D162" s="462"/>
      <c r="E162" s="462"/>
      <c r="F162" s="462"/>
    </row>
    <row r="163" spans="4:6">
      <c r="D163" s="462"/>
      <c r="E163" s="462"/>
      <c r="F163" s="462"/>
    </row>
    <row r="164" spans="4:6">
      <c r="D164" s="462"/>
      <c r="E164" s="462"/>
      <c r="F164" s="462"/>
    </row>
    <row r="165" spans="4:6">
      <c r="D165" s="462"/>
      <c r="E165" s="462"/>
      <c r="F165" s="462"/>
    </row>
    <row r="166" spans="4:6">
      <c r="D166" s="462"/>
      <c r="E166" s="462"/>
      <c r="F166" s="462"/>
    </row>
    <row r="167" spans="4:6">
      <c r="D167" s="462"/>
      <c r="E167" s="462"/>
      <c r="F167" s="462"/>
    </row>
    <row r="168" spans="4:6">
      <c r="D168" s="462"/>
      <c r="E168" s="462"/>
      <c r="F168" s="462"/>
    </row>
    <row r="169" spans="4:6">
      <c r="D169" s="462"/>
      <c r="E169" s="462"/>
      <c r="F169" s="462"/>
    </row>
    <row r="170" spans="4:6">
      <c r="D170" s="462"/>
      <c r="E170" s="462"/>
      <c r="F170" s="462"/>
    </row>
    <row r="171" spans="4:6">
      <c r="D171" s="462"/>
      <c r="E171" s="462"/>
      <c r="F171" s="462"/>
    </row>
    <row r="172" spans="4:6">
      <c r="D172" s="462"/>
      <c r="E172" s="462"/>
      <c r="F172" s="462"/>
    </row>
    <row r="173" spans="4:6">
      <c r="D173" s="462"/>
      <c r="E173" s="462"/>
      <c r="F173" s="462"/>
    </row>
    <row r="174" spans="4:6">
      <c r="D174" s="462"/>
      <c r="E174" s="462"/>
      <c r="F174" s="462"/>
    </row>
    <row r="175" spans="4:6">
      <c r="D175" s="462"/>
      <c r="E175" s="462"/>
      <c r="F175" s="462"/>
    </row>
  </sheetData>
  <mergeCells count="17">
    <mergeCell ref="F4:F5"/>
    <mergeCell ref="B2:C2"/>
    <mergeCell ref="B95:C95"/>
    <mergeCell ref="B120:C120"/>
    <mergeCell ref="B3:C3"/>
    <mergeCell ref="B109:C109"/>
    <mergeCell ref="B7:C7"/>
    <mergeCell ref="B33:C33"/>
    <mergeCell ref="B136:C136"/>
    <mergeCell ref="D4:D5"/>
    <mergeCell ref="B67:C67"/>
    <mergeCell ref="B4:C5"/>
    <mergeCell ref="B52:C52"/>
    <mergeCell ref="B129:C129"/>
    <mergeCell ref="B125:C125"/>
    <mergeCell ref="B103:C103"/>
    <mergeCell ref="B84:C84"/>
  </mergeCells>
  <printOptions horizontalCentered="1"/>
  <pageMargins left="0" right="0" top="0.39374999999999999" bottom="0" header="0.511811023622047" footer="0.511811023622047"/>
  <pageSetup paperSize="9" scale="75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"/>
  <sheetViews>
    <sheetView zoomScale="10" zoomScaleNormal="10" zoomScalePageLayoutView="10" workbookViewId="0"/>
  </sheetViews>
  <sheetFormatPr defaultColWidth="11.453125" defaultRowHeight="12.5"/>
  <sheetData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62</vt:i4>
      </vt:variant>
    </vt:vector>
  </HeadingPairs>
  <TitlesOfParts>
    <vt:vector size="97" baseType="lpstr">
      <vt:lpstr>GLAC</vt:lpstr>
      <vt:lpstr>Intro</vt:lpstr>
      <vt:lpstr>Cover</vt:lpstr>
      <vt:lpstr>SCH00A</vt:lpstr>
      <vt:lpstr>SCH00</vt:lpstr>
      <vt:lpstr>Room_SCH01</vt:lpstr>
      <vt:lpstr>FO</vt:lpstr>
      <vt:lpstr>HK</vt:lpstr>
      <vt:lpstr>Other_SCH09</vt:lpstr>
      <vt:lpstr>Mini Bar_SCH02</vt:lpstr>
      <vt:lpstr>Tel_SCH03</vt:lpstr>
      <vt:lpstr>Lau_SCH04</vt:lpstr>
      <vt:lpstr>SCH05</vt:lpstr>
      <vt:lpstr>Sheet2</vt:lpstr>
      <vt:lpstr>The Kitchen</vt:lpstr>
      <vt:lpstr>MK</vt:lpstr>
      <vt:lpstr>Sassi</vt:lpstr>
      <vt:lpstr>Room Service</vt:lpstr>
      <vt:lpstr>Mellow</vt:lpstr>
      <vt:lpstr>Pool</vt:lpstr>
      <vt:lpstr>Banquet</vt:lpstr>
      <vt:lpstr>Spa_SCH06</vt:lpstr>
      <vt:lpstr>AG_SCH11</vt:lpstr>
      <vt:lpstr>AG</vt:lpstr>
      <vt:lpstr>AC</vt:lpstr>
      <vt:lpstr>HR_SCH12</vt:lpstr>
      <vt:lpstr>SM_SCH13</vt:lpstr>
      <vt:lpstr>RM_SCH14</vt:lpstr>
      <vt:lpstr>Add&amp;Deduct</vt:lpstr>
      <vt:lpstr>Sheet1</vt:lpstr>
      <vt:lpstr>SCH27</vt:lpstr>
      <vt:lpstr>BS</vt:lpstr>
      <vt:lpstr>BSDetail</vt:lpstr>
      <vt:lpstr>BSDetail1</vt:lpstr>
      <vt:lpstr>AspenMacro</vt:lpstr>
      <vt:lpstr>DB</vt:lpstr>
      <vt:lpstr>Other_SCH09!Excel_BuiltIn__FilterDatabase</vt:lpstr>
      <vt:lpstr>Tel_SCH03!Excel_BuiltIn__FilterDatabase</vt:lpstr>
      <vt:lpstr>PRD</vt:lpstr>
      <vt:lpstr>AC!Print_Area</vt:lpstr>
      <vt:lpstr>'Add&amp;Deduct'!Print_Area</vt:lpstr>
      <vt:lpstr>AG!Print_Area</vt:lpstr>
      <vt:lpstr>AG_SCH11!Print_Area</vt:lpstr>
      <vt:lpstr>Banquet!Print_Area</vt:lpstr>
      <vt:lpstr>BS!Print_Area</vt:lpstr>
      <vt:lpstr>BSDetail!Print_Area</vt:lpstr>
      <vt:lpstr>BSDetail1!Print_Area</vt:lpstr>
      <vt:lpstr>FO!Print_Area</vt:lpstr>
      <vt:lpstr>HK!Print_Area</vt:lpstr>
      <vt:lpstr>HR_SCH12!Print_Area</vt:lpstr>
      <vt:lpstr>Lau_SCH04!Print_Area</vt:lpstr>
      <vt:lpstr>Mellow!Print_Area</vt:lpstr>
      <vt:lpstr>'Mini Bar_SCH02'!Print_Area</vt:lpstr>
      <vt:lpstr>MK!Print_Area</vt:lpstr>
      <vt:lpstr>Other_SCH09!Print_Area</vt:lpstr>
      <vt:lpstr>Pool!Print_Area</vt:lpstr>
      <vt:lpstr>RM_SCH14!Print_Area</vt:lpstr>
      <vt:lpstr>'Room Service'!Print_Area</vt:lpstr>
      <vt:lpstr>Room_SCH01!Print_Area</vt:lpstr>
      <vt:lpstr>Sassi!Print_Area</vt:lpstr>
      <vt:lpstr>SCH00!Print_Area</vt:lpstr>
      <vt:lpstr>SCH00A!Print_Area</vt:lpstr>
      <vt:lpstr>'SCH05'!Print_Area</vt:lpstr>
      <vt:lpstr>'SCH27'!Print_Area</vt:lpstr>
      <vt:lpstr>SM_SCH13!Print_Area</vt:lpstr>
      <vt:lpstr>Spa_SCH06!Print_Area</vt:lpstr>
      <vt:lpstr>Tel_SCH03!Print_Area</vt:lpstr>
      <vt:lpstr>'The Kitchen'!Print_Area</vt:lpstr>
      <vt:lpstr>AC!Print_Titles</vt:lpstr>
      <vt:lpstr>'Add&amp;Deduct'!Print_Titles</vt:lpstr>
      <vt:lpstr>AG!Print_Titles</vt:lpstr>
      <vt:lpstr>AG_SCH11!Print_Titles</vt:lpstr>
      <vt:lpstr>Banquet!Print_Titles</vt:lpstr>
      <vt:lpstr>BSDetail!Print_Titles</vt:lpstr>
      <vt:lpstr>BSDetail1!Print_Titles</vt:lpstr>
      <vt:lpstr>FO!Print_Titles</vt:lpstr>
      <vt:lpstr>GLAC!Print_Titles</vt:lpstr>
      <vt:lpstr>HK!Print_Titles</vt:lpstr>
      <vt:lpstr>HR_SCH12!Print_Titles</vt:lpstr>
      <vt:lpstr>Lau_SCH04!Print_Titles</vt:lpstr>
      <vt:lpstr>Mellow!Print_Titles</vt:lpstr>
      <vt:lpstr>'Mini Bar_SCH02'!Print_Titles</vt:lpstr>
      <vt:lpstr>MK!Print_Titles</vt:lpstr>
      <vt:lpstr>Other_SCH09!Print_Titles</vt:lpstr>
      <vt:lpstr>Pool!Print_Titles</vt:lpstr>
      <vt:lpstr>RM_SCH14!Print_Titles</vt:lpstr>
      <vt:lpstr>'Room Service'!Print_Titles</vt:lpstr>
      <vt:lpstr>Room_SCH01!Print_Titles</vt:lpstr>
      <vt:lpstr>Sassi!Print_Titles</vt:lpstr>
      <vt:lpstr>SCH00!Print_Titles</vt:lpstr>
      <vt:lpstr>'SCH05'!Print_Titles</vt:lpstr>
      <vt:lpstr>'SCH27'!Print_Titles</vt:lpstr>
      <vt:lpstr>SM_SCH13!Print_Titles</vt:lpstr>
      <vt:lpstr>Tel_SCH03!Print_Titles</vt:lpstr>
      <vt:lpstr>'The Kitchen'!Print_Titles</vt:lpstr>
      <vt:lpstr>RV</vt:lpstr>
      <vt:lpstr>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*******</dc:creator>
  <cp:lastModifiedBy>Thagoon Prakobsupan</cp:lastModifiedBy>
  <cp:revision>0</cp:revision>
  <cp:lastPrinted>2021-09-02T08:50:06Z</cp:lastPrinted>
  <dcterms:created xsi:type="dcterms:W3CDTF">1997-04-22T04:07:00Z</dcterms:created>
  <dcterms:modified xsi:type="dcterms:W3CDTF">2026-07-27T06:45:15Z</dcterms:modified>
  <dc:language>en-US</dc:language>
</cp:coreProperties>
</file>